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C:\Users\HelioFVB\OneDrive\Desktop\Appsicólogo\"/>
    </mc:Choice>
  </mc:AlternateContent>
  <xr:revisionPtr revIDLastSave="0" documentId="13_ncr:1_{2F3BE845-C3C9-4E28-8677-25FD3765AD36}" xr6:coauthVersionLast="43" xr6:coauthVersionMax="43" xr10:uidLastSave="{00000000-0000-0000-0000-000000000000}"/>
  <bookViews>
    <workbookView showSheetTabs="0" xWindow="1170" yWindow="1170" windowWidth="14880" windowHeight="14265" xr2:uid="{00000000-000D-0000-FFFF-FFFF00000000}"/>
  </bookViews>
  <sheets>
    <sheet name="Plan1" sheetId="1" r:id="rId1"/>
    <sheet name="Plan59" sheetId="59" state="hidden" r:id="rId2"/>
    <sheet name="Plan57" sheetId="57" state="hidden" r:id="rId3"/>
    <sheet name="Plan56" sheetId="56" state="hidden" r:id="rId4"/>
    <sheet name="Plan55" sheetId="55" state="hidden" r:id="rId5"/>
    <sheet name="Plan54" sheetId="54" state="hidden" r:id="rId6"/>
    <sheet name="Plan53" sheetId="53" state="hidden" r:id="rId7"/>
    <sheet name="Plan52" sheetId="52" state="hidden" r:id="rId8"/>
    <sheet name="Plan2" sheetId="2" state="hidden" r:id="rId9"/>
    <sheet name="Plan3" sheetId="3" state="hidden" r:id="rId10"/>
    <sheet name="Plan4" sheetId="4" state="hidden" r:id="rId11"/>
    <sheet name="Plan5" sheetId="5" state="hidden" r:id="rId12"/>
    <sheet name="Plan6" sheetId="6" state="hidden" r:id="rId13"/>
    <sheet name="Plan7" sheetId="7" state="hidden" r:id="rId14"/>
    <sheet name="Plan8" sheetId="8" state="hidden" r:id="rId15"/>
    <sheet name="Plan9" sheetId="9" state="hidden" r:id="rId16"/>
    <sheet name="Plan10" sheetId="10" state="hidden" r:id="rId17"/>
    <sheet name="Plan11" sheetId="11" state="hidden" r:id="rId18"/>
    <sheet name="Plan12" sheetId="12" state="hidden" r:id="rId19"/>
    <sheet name="Plan13" sheetId="13" state="hidden" r:id="rId20"/>
    <sheet name="Plan14" sheetId="14" state="hidden" r:id="rId21"/>
    <sheet name="Plan15" sheetId="15" state="hidden" r:id="rId22"/>
    <sheet name="Plan16" sheetId="16" state="hidden" r:id="rId23"/>
    <sheet name="Plan17" sheetId="17" state="hidden" r:id="rId24"/>
    <sheet name="Plan18" sheetId="18" state="hidden" r:id="rId25"/>
    <sheet name="Plan19" sheetId="19" state="hidden" r:id="rId26"/>
    <sheet name="Plan20" sheetId="20" state="hidden" r:id="rId27"/>
    <sheet name="Plan21" sheetId="21" state="hidden" r:id="rId28"/>
    <sheet name="Plan22" sheetId="22" state="hidden" r:id="rId29"/>
    <sheet name="Plan23" sheetId="23" state="hidden" r:id="rId30"/>
    <sheet name="Plan24" sheetId="24" state="hidden" r:id="rId31"/>
    <sheet name="Plan25" sheetId="25" state="hidden" r:id="rId32"/>
    <sheet name="Plan26" sheetId="26" state="hidden" r:id="rId33"/>
    <sheet name="Plan27" sheetId="27" state="hidden" r:id="rId34"/>
    <sheet name="Plan28" sheetId="28" state="hidden" r:id="rId35"/>
    <sheet name="Plan29" sheetId="29" state="hidden" r:id="rId36"/>
    <sheet name="Plan30" sheetId="30" state="hidden" r:id="rId37"/>
    <sheet name="Plan31" sheetId="31" state="hidden" r:id="rId38"/>
    <sheet name="Plan32" sheetId="32" state="hidden" r:id="rId39"/>
    <sheet name="Plan33" sheetId="33" state="hidden" r:id="rId40"/>
    <sheet name="Plan34" sheetId="34" state="hidden" r:id="rId41"/>
    <sheet name="Plan35" sheetId="35" state="hidden" r:id="rId42"/>
    <sheet name="Plan51" sheetId="51" state="hidden" r:id="rId43"/>
    <sheet name="Plan58" sheetId="58" state="hidden" r:id="rId44"/>
    <sheet name="Plan36" sheetId="36" state="hidden" r:id="rId45"/>
    <sheet name="Plan37" sheetId="37" state="hidden" r:id="rId46"/>
    <sheet name="Plan38" sheetId="38" state="hidden" r:id="rId47"/>
    <sheet name="Plan39" sheetId="39" state="hidden" r:id="rId48"/>
    <sheet name="Plan40" sheetId="40" state="hidden" r:id="rId49"/>
    <sheet name="Plan41" sheetId="41" state="hidden" r:id="rId50"/>
    <sheet name="Plan42" sheetId="42" state="hidden" r:id="rId51"/>
    <sheet name="Plan43" sheetId="43" state="hidden" r:id="rId52"/>
    <sheet name="Plan44" sheetId="44" state="hidden" r:id="rId53"/>
    <sheet name="Plan45" sheetId="45" state="hidden" r:id="rId54"/>
    <sheet name="Plan46" sheetId="46" state="hidden" r:id="rId55"/>
    <sheet name="Plan47" sheetId="47" state="hidden" r:id="rId56"/>
    <sheet name="Plan48" sheetId="48" state="hidden" r:id="rId57"/>
    <sheet name="Plan49" sheetId="49" state="hidden" r:id="rId58"/>
    <sheet name="Plan50" sheetId="50" state="hidden" r:id="rId59"/>
  </sheets>
  <externalReferences>
    <externalReference r:id="rId60"/>
  </externalReferences>
  <definedNames>
    <definedName name="data_de_hoje" localSheetId="36">Plan30!$AG$921:$AH$928</definedName>
    <definedName name="data_de_hoje_1" localSheetId="0">Plan1!#REF!</definedName>
    <definedName name="_xlnm.Print_Area" localSheetId="0">Plan1!$A$5:$M$46,Plan1!$N$5:$AY$89,Plan1!$BQ$5:$CG$46</definedName>
    <definedName name="xxx" localSheetId="0">Plan1!#REF!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HH95" i="51" l="1"/>
  <c r="AB48" i="1" l="1"/>
  <c r="CB171" i="1" l="1"/>
  <c r="CB172" i="1"/>
  <c r="CB173" i="1"/>
  <c r="BT173" i="1" s="1"/>
  <c r="CB174" i="1"/>
  <c r="BT174" i="1" s="1"/>
  <c r="CB175" i="1"/>
  <c r="CB176" i="1"/>
  <c r="CB177" i="1"/>
  <c r="CB178" i="1"/>
  <c r="BT178" i="1" s="1"/>
  <c r="CB179" i="1"/>
  <c r="CB180" i="1"/>
  <c r="CB181" i="1"/>
  <c r="CB182" i="1"/>
  <c r="BT182" i="1" s="1"/>
  <c r="CB183" i="1"/>
  <c r="CB184" i="1"/>
  <c r="CB185" i="1"/>
  <c r="CB186" i="1"/>
  <c r="BT186" i="1" s="1"/>
  <c r="CB187" i="1"/>
  <c r="CB188" i="1"/>
  <c r="CB189" i="1"/>
  <c r="CB190" i="1"/>
  <c r="BT190" i="1" s="1"/>
  <c r="CB191" i="1"/>
  <c r="CB192" i="1"/>
  <c r="CB193" i="1"/>
  <c r="CB194" i="1"/>
  <c r="BT194" i="1" s="1"/>
  <c r="CB195" i="1"/>
  <c r="CB196" i="1"/>
  <c r="CB197" i="1"/>
  <c r="CB198" i="1"/>
  <c r="BT198" i="1" s="1"/>
  <c r="CB199" i="1"/>
  <c r="CB200" i="1"/>
  <c r="CB201" i="1"/>
  <c r="CB202" i="1"/>
  <c r="BT202" i="1" s="1"/>
  <c r="CB203" i="1"/>
  <c r="CB204" i="1"/>
  <c r="CB205" i="1"/>
  <c r="CB206" i="1"/>
  <c r="BT206" i="1" s="1"/>
  <c r="CB207" i="1"/>
  <c r="CB208" i="1"/>
  <c r="CB209" i="1"/>
  <c r="CB210" i="1"/>
  <c r="BT210" i="1" s="1"/>
  <c r="CB211" i="1"/>
  <c r="CB212" i="1"/>
  <c r="CB213" i="1"/>
  <c r="CB214" i="1"/>
  <c r="BT214" i="1" s="1"/>
  <c r="CB215" i="1"/>
  <c r="CB216" i="1"/>
  <c r="CB217" i="1"/>
  <c r="CB218" i="1"/>
  <c r="BT218" i="1" s="1"/>
  <c r="CB219" i="1"/>
  <c r="CB220" i="1"/>
  <c r="CB221" i="1"/>
  <c r="CB222" i="1"/>
  <c r="BT222" i="1" s="1"/>
  <c r="CB223" i="1"/>
  <c r="CB224" i="1"/>
  <c r="CB225" i="1"/>
  <c r="CB226" i="1"/>
  <c r="BT226" i="1" s="1"/>
  <c r="CB170" i="1"/>
  <c r="BT170" i="1" s="1"/>
  <c r="CB141" i="1"/>
  <c r="CB164" i="1"/>
  <c r="CB168" i="1"/>
  <c r="BT171" i="1"/>
  <c r="BT175" i="1"/>
  <c r="BT172" i="1"/>
  <c r="CB112" i="1"/>
  <c r="BT176" i="1"/>
  <c r="BT177" i="1"/>
  <c r="BT179" i="1"/>
  <c r="BT180" i="1"/>
  <c r="BT181" i="1"/>
  <c r="BT183" i="1"/>
  <c r="BT184" i="1"/>
  <c r="BT185" i="1"/>
  <c r="BT187" i="1"/>
  <c r="BT188" i="1"/>
  <c r="BT189" i="1"/>
  <c r="BT191" i="1"/>
  <c r="BT192" i="1"/>
  <c r="BT193" i="1"/>
  <c r="BT195" i="1"/>
  <c r="BT196" i="1"/>
  <c r="BT197" i="1"/>
  <c r="BT199" i="1"/>
  <c r="BT200" i="1"/>
  <c r="BT201" i="1"/>
  <c r="BT203" i="1"/>
  <c r="BT204" i="1"/>
  <c r="BT205" i="1"/>
  <c r="BT207" i="1"/>
  <c r="BT208" i="1"/>
  <c r="BT209" i="1"/>
  <c r="BT211" i="1"/>
  <c r="BT212" i="1"/>
  <c r="BT213" i="1"/>
  <c r="BT215" i="1"/>
  <c r="BT216" i="1"/>
  <c r="BT217" i="1"/>
  <c r="BT219" i="1"/>
  <c r="BT220" i="1"/>
  <c r="BT221" i="1"/>
  <c r="BT223" i="1"/>
  <c r="BT224" i="1"/>
  <c r="BT225" i="1"/>
  <c r="BT62" i="1" l="1"/>
  <c r="BT63" i="1"/>
  <c r="BT64" i="1"/>
  <c r="BT65" i="1"/>
  <c r="BT66" i="1"/>
  <c r="BT67" i="1"/>
  <c r="BT68" i="1"/>
  <c r="BT70" i="1"/>
  <c r="BT71" i="1"/>
  <c r="BT72" i="1"/>
  <c r="BT73" i="1"/>
  <c r="BT74" i="1"/>
  <c r="BT75" i="1"/>
  <c r="BT76" i="1"/>
  <c r="BT77" i="1"/>
  <c r="BT78" i="1"/>
  <c r="BT79" i="1"/>
  <c r="BT80" i="1"/>
  <c r="BT81" i="1"/>
  <c r="BT82" i="1"/>
  <c r="BT83" i="1"/>
  <c r="BT84" i="1"/>
  <c r="BT85" i="1"/>
  <c r="BT86" i="1"/>
  <c r="BT87" i="1"/>
  <c r="BT88" i="1"/>
  <c r="BT89" i="1"/>
  <c r="BT90" i="1"/>
  <c r="BT91" i="1"/>
  <c r="BT92" i="1"/>
  <c r="BT93" i="1"/>
  <c r="BT94" i="1"/>
  <c r="BT95" i="1"/>
  <c r="BT96" i="1"/>
  <c r="BT97" i="1"/>
  <c r="BT98" i="1"/>
  <c r="BT99" i="1"/>
  <c r="BT100" i="1"/>
  <c r="BT101" i="1"/>
  <c r="BT102" i="1"/>
  <c r="BT103" i="1"/>
  <c r="BT104" i="1"/>
  <c r="BT105" i="1"/>
  <c r="BT106" i="1"/>
  <c r="BT107" i="1"/>
  <c r="BT108" i="1"/>
  <c r="BT109" i="1"/>
  <c r="BT110" i="1"/>
  <c r="BT111" i="1"/>
  <c r="O50" i="1" l="1"/>
  <c r="O14" i="1"/>
  <c r="CB80" i="1"/>
  <c r="BV80" i="1" s="1"/>
  <c r="BV81" i="1"/>
  <c r="CB81" i="1"/>
  <c r="CB82" i="1"/>
  <c r="BV82" i="1" s="1"/>
  <c r="BV83" i="1"/>
  <c r="CB83" i="1"/>
  <c r="CB84" i="1"/>
  <c r="BV84" i="1" s="1"/>
  <c r="BV85" i="1"/>
  <c r="CB85" i="1"/>
  <c r="CB86" i="1"/>
  <c r="BV86" i="1" s="1"/>
  <c r="BV89" i="1"/>
  <c r="CB89" i="1"/>
  <c r="CB107" i="1"/>
  <c r="BV107" i="1" s="1"/>
  <c r="BV170" i="1"/>
  <c r="BV171" i="1"/>
  <c r="BV172" i="1"/>
  <c r="BV173" i="1"/>
  <c r="BV174" i="1"/>
  <c r="BV175" i="1"/>
  <c r="BV176" i="1"/>
  <c r="BV177" i="1"/>
  <c r="BV178" i="1"/>
  <c r="BV179" i="1"/>
  <c r="BV180" i="1"/>
  <c r="BV181" i="1"/>
  <c r="BV182" i="1"/>
  <c r="BV183" i="1"/>
  <c r="BV184" i="1"/>
  <c r="BV185" i="1"/>
  <c r="BV186" i="1"/>
  <c r="BV187" i="1"/>
  <c r="BV188" i="1"/>
  <c r="BV189" i="1"/>
  <c r="BV190" i="1"/>
  <c r="BV191" i="1"/>
  <c r="BV192" i="1"/>
  <c r="BV193" i="1"/>
  <c r="BV194" i="1"/>
  <c r="BV195" i="1"/>
  <c r="BV196" i="1"/>
  <c r="BV197" i="1"/>
  <c r="BV198" i="1"/>
  <c r="BV199" i="1"/>
  <c r="BV200" i="1"/>
  <c r="BV201" i="1"/>
  <c r="BV202" i="1"/>
  <c r="BV203" i="1"/>
  <c r="BV204" i="1"/>
  <c r="BV205" i="1"/>
  <c r="BV206" i="1"/>
  <c r="BV207" i="1"/>
  <c r="BV208" i="1"/>
  <c r="BV209" i="1"/>
  <c r="BV210" i="1"/>
  <c r="BV211" i="1"/>
  <c r="BV212" i="1"/>
  <c r="BV213" i="1"/>
  <c r="BV214" i="1"/>
  <c r="BV215" i="1"/>
  <c r="BV216" i="1"/>
  <c r="BV217" i="1"/>
  <c r="BV218" i="1"/>
  <c r="BV219" i="1"/>
  <c r="BV220" i="1"/>
  <c r="BV221" i="1"/>
  <c r="BV222" i="1"/>
  <c r="BV223" i="1"/>
  <c r="BV224" i="1"/>
  <c r="BV225" i="1"/>
  <c r="BV226" i="1"/>
  <c r="G84" i="35" l="1"/>
  <c r="DI228" i="24" l="1"/>
  <c r="CR228" i="24"/>
  <c r="DI210" i="24"/>
  <c r="CR210" i="24"/>
  <c r="DI207" i="24"/>
  <c r="CR207" i="24"/>
  <c r="DI206" i="24"/>
  <c r="CR206" i="24"/>
  <c r="DI205" i="24"/>
  <c r="CR205" i="24"/>
  <c r="DI204" i="24"/>
  <c r="CR204" i="24"/>
  <c r="DI202" i="24"/>
  <c r="CR202" i="24"/>
  <c r="GJ160" i="24"/>
  <c r="GJ159" i="24"/>
  <c r="EU158" i="24"/>
  <c r="EJ158" i="24"/>
  <c r="GJ156" i="24"/>
  <c r="GJ155" i="24"/>
  <c r="GJ154" i="24"/>
  <c r="EU154" i="24"/>
  <c r="EJ154" i="24"/>
  <c r="DI154" i="24"/>
  <c r="CR154" i="24"/>
  <c r="GJ153" i="24"/>
  <c r="GJ152" i="24"/>
  <c r="GJ151" i="24"/>
  <c r="GJ149" i="24"/>
  <c r="GJ148" i="24"/>
  <c r="GJ147" i="24"/>
  <c r="GJ146" i="24"/>
  <c r="GJ145" i="24"/>
  <c r="GJ143" i="24"/>
  <c r="GJ142" i="24"/>
  <c r="GJ141" i="24"/>
  <c r="GJ140" i="24"/>
  <c r="GJ139" i="24"/>
  <c r="GJ136" i="24"/>
  <c r="DI136" i="24"/>
  <c r="CR136" i="24"/>
  <c r="GJ135" i="24"/>
  <c r="GJ134" i="24"/>
  <c r="GJ133" i="24"/>
  <c r="DI133" i="24"/>
  <c r="CR133" i="24"/>
  <c r="GJ132" i="24"/>
  <c r="DI132" i="24"/>
  <c r="CR132" i="24"/>
  <c r="GJ131" i="24"/>
  <c r="DI131" i="24"/>
  <c r="CR131" i="24"/>
  <c r="GJ130" i="24"/>
  <c r="DI130" i="24"/>
  <c r="CR130" i="24"/>
  <c r="GJ129" i="24"/>
  <c r="GJ128" i="24"/>
  <c r="DI128" i="24"/>
  <c r="CR128" i="24"/>
  <c r="GJ127" i="24"/>
  <c r="GJ126" i="24"/>
  <c r="GJ124" i="24"/>
  <c r="GJ123" i="24"/>
  <c r="GJ122" i="24"/>
  <c r="GJ121" i="24"/>
  <c r="GJ118" i="24"/>
  <c r="GJ117" i="24"/>
  <c r="GJ116" i="24"/>
  <c r="GJ115" i="24"/>
  <c r="GJ113" i="24"/>
  <c r="GJ112" i="24"/>
  <c r="GJ111" i="24"/>
  <c r="GJ110" i="24"/>
  <c r="GJ109" i="24"/>
  <c r="GJ108" i="24"/>
  <c r="GJ107" i="24"/>
  <c r="FK104" i="24"/>
  <c r="FK105" i="24"/>
  <c r="FK106" i="24"/>
  <c r="FK107" i="24"/>
  <c r="FK108" i="24"/>
  <c r="FK109" i="24"/>
  <c r="FK110" i="24"/>
  <c r="FK111" i="24"/>
  <c r="FK112" i="24"/>
  <c r="FK113" i="24"/>
  <c r="FK114" i="24"/>
  <c r="FK115" i="24"/>
  <c r="FK116" i="24"/>
  <c r="FK117" i="24"/>
  <c r="FK118" i="24"/>
  <c r="FK119" i="24"/>
  <c r="FK120" i="24"/>
  <c r="FK121" i="24"/>
  <c r="FK122" i="24"/>
  <c r="FK123" i="24"/>
  <c r="FK124" i="24"/>
  <c r="FK125" i="24"/>
  <c r="FK126" i="24"/>
  <c r="FK127" i="24"/>
  <c r="FK128" i="24"/>
  <c r="FK129" i="24"/>
  <c r="FK130" i="24"/>
  <c r="FK131" i="24"/>
  <c r="FK132" i="24"/>
  <c r="FK133" i="24"/>
  <c r="FK134" i="24"/>
  <c r="FK135" i="24"/>
  <c r="FK136" i="24"/>
  <c r="FK137" i="24"/>
  <c r="FK138" i="24"/>
  <c r="FK139" i="24"/>
  <c r="FK140" i="24"/>
  <c r="FK141" i="24"/>
  <c r="FK142" i="24"/>
  <c r="FK143" i="24"/>
  <c r="FK144" i="24"/>
  <c r="FK145" i="24"/>
  <c r="FK146" i="24"/>
  <c r="FK147" i="24"/>
  <c r="FK148" i="24"/>
  <c r="FK149" i="24"/>
  <c r="FK150" i="24"/>
  <c r="FK151" i="24"/>
  <c r="FK152" i="24"/>
  <c r="FK153" i="24"/>
  <c r="FK154" i="24"/>
  <c r="FK155" i="24"/>
  <c r="FK156" i="24"/>
  <c r="FK157" i="24"/>
  <c r="FK159" i="24"/>
  <c r="FK103" i="24"/>
  <c r="DY159" i="24"/>
  <c r="DY157" i="24"/>
  <c r="DY156" i="24"/>
  <c r="DY155" i="24"/>
  <c r="DY154" i="24"/>
  <c r="DY153" i="24"/>
  <c r="DY152" i="24"/>
  <c r="DY151" i="24"/>
  <c r="DY150" i="24"/>
  <c r="DY149" i="24"/>
  <c r="DY148" i="24"/>
  <c r="DY147" i="24"/>
  <c r="DY146" i="24"/>
  <c r="DY145" i="24"/>
  <c r="DY144" i="24"/>
  <c r="DY143" i="24"/>
  <c r="DY142" i="24"/>
  <c r="DY141" i="24"/>
  <c r="DY140" i="24"/>
  <c r="DY139" i="24"/>
  <c r="DY138" i="24"/>
  <c r="DY137" i="24"/>
  <c r="DY136" i="24"/>
  <c r="DY135" i="24"/>
  <c r="DY134" i="24"/>
  <c r="DY133" i="24"/>
  <c r="DY132" i="24"/>
  <c r="DY131" i="24"/>
  <c r="DY130" i="24"/>
  <c r="DY129" i="24"/>
  <c r="DY128" i="24"/>
  <c r="DY127" i="24"/>
  <c r="DY126" i="24"/>
  <c r="DY125" i="24"/>
  <c r="DY124" i="24"/>
  <c r="DY123" i="24"/>
  <c r="DY122" i="24"/>
  <c r="DY121" i="24"/>
  <c r="DY120" i="24"/>
  <c r="DY119" i="24"/>
  <c r="DY118" i="24"/>
  <c r="DY117" i="24"/>
  <c r="DY116" i="24"/>
  <c r="DY115" i="24"/>
  <c r="DY114" i="24"/>
  <c r="DY113" i="24"/>
  <c r="DY112" i="24"/>
  <c r="DY111" i="24"/>
  <c r="DY110" i="24"/>
  <c r="DY109" i="24"/>
  <c r="DY108" i="24"/>
  <c r="DY107" i="24"/>
  <c r="DY106" i="24"/>
  <c r="DY105" i="24"/>
  <c r="DY104" i="24"/>
  <c r="DY103" i="24"/>
  <c r="CB178" i="24"/>
  <c r="CB182" i="24"/>
  <c r="CB186" i="24"/>
  <c r="CB190" i="24"/>
  <c r="CB194" i="24"/>
  <c r="CB198" i="24"/>
  <c r="CB202" i="24"/>
  <c r="CB206" i="24"/>
  <c r="CB210" i="24"/>
  <c r="CB214" i="24"/>
  <c r="CB218" i="24"/>
  <c r="CB222" i="24"/>
  <c r="CB226" i="24"/>
  <c r="CB230" i="24"/>
  <c r="CB177" i="24"/>
  <c r="CB104" i="24"/>
  <c r="CB105" i="24"/>
  <c r="CB179" i="24" s="1"/>
  <c r="CB106" i="24"/>
  <c r="CB180" i="24" s="1"/>
  <c r="CB107" i="24"/>
  <c r="CB181" i="24" s="1"/>
  <c r="CB108" i="24"/>
  <c r="CB109" i="24"/>
  <c r="CB183" i="24" s="1"/>
  <c r="CB110" i="24"/>
  <c r="CB184" i="24" s="1"/>
  <c r="CB111" i="24"/>
  <c r="CB185" i="24" s="1"/>
  <c r="CB112" i="24"/>
  <c r="CB113" i="24"/>
  <c r="CB187" i="24" s="1"/>
  <c r="CB114" i="24"/>
  <c r="CB188" i="24" s="1"/>
  <c r="CB115" i="24"/>
  <c r="CB189" i="24" s="1"/>
  <c r="CB116" i="24"/>
  <c r="CB117" i="24"/>
  <c r="CB191" i="24" s="1"/>
  <c r="CB118" i="24"/>
  <c r="CB192" i="24" s="1"/>
  <c r="CB119" i="24"/>
  <c r="CB193" i="24" s="1"/>
  <c r="CB120" i="24"/>
  <c r="CB121" i="24"/>
  <c r="CB195" i="24" s="1"/>
  <c r="CB122" i="24"/>
  <c r="CB196" i="24" s="1"/>
  <c r="CB123" i="24"/>
  <c r="CB197" i="24" s="1"/>
  <c r="CB124" i="24"/>
  <c r="CB125" i="24"/>
  <c r="CB199" i="24" s="1"/>
  <c r="CB126" i="24"/>
  <c r="CB200" i="24" s="1"/>
  <c r="CB127" i="24"/>
  <c r="CB201" i="24" s="1"/>
  <c r="CB128" i="24"/>
  <c r="CB129" i="24"/>
  <c r="CB203" i="24" s="1"/>
  <c r="CB130" i="24"/>
  <c r="CB204" i="24" s="1"/>
  <c r="CB131" i="24"/>
  <c r="CB205" i="24" s="1"/>
  <c r="CB132" i="24"/>
  <c r="CB133" i="24"/>
  <c r="CB207" i="24" s="1"/>
  <c r="CB134" i="24"/>
  <c r="CB208" i="24" s="1"/>
  <c r="CB135" i="24"/>
  <c r="CB209" i="24" s="1"/>
  <c r="CB136" i="24"/>
  <c r="CB137" i="24"/>
  <c r="CB211" i="24" s="1"/>
  <c r="CB138" i="24"/>
  <c r="CB212" i="24" s="1"/>
  <c r="CB139" i="24"/>
  <c r="CB213" i="24" s="1"/>
  <c r="CB140" i="24"/>
  <c r="CB141" i="24"/>
  <c r="CB215" i="24" s="1"/>
  <c r="CB142" i="24"/>
  <c r="CB216" i="24" s="1"/>
  <c r="CB143" i="24"/>
  <c r="CB217" i="24" s="1"/>
  <c r="CB144" i="24"/>
  <c r="CB145" i="24"/>
  <c r="CB219" i="24" s="1"/>
  <c r="CB146" i="24"/>
  <c r="CB220" i="24" s="1"/>
  <c r="CB147" i="24"/>
  <c r="CB221" i="24" s="1"/>
  <c r="CB148" i="24"/>
  <c r="CB149" i="24"/>
  <c r="CB223" i="24" s="1"/>
  <c r="CB150" i="24"/>
  <c r="CB224" i="24" s="1"/>
  <c r="CB151" i="24"/>
  <c r="CB225" i="24" s="1"/>
  <c r="CB152" i="24"/>
  <c r="CB153" i="24"/>
  <c r="CB227" i="24" s="1"/>
  <c r="CB154" i="24"/>
  <c r="CB228" i="24" s="1"/>
  <c r="CB155" i="24"/>
  <c r="CB229" i="24" s="1"/>
  <c r="CB156" i="24"/>
  <c r="CB157" i="24"/>
  <c r="CB231" i="24" s="1"/>
  <c r="CB158" i="24"/>
  <c r="CB232" i="24" s="1"/>
  <c r="CB159" i="24"/>
  <c r="CB233" i="24" s="1"/>
  <c r="CB103" i="24"/>
  <c r="O24" i="1" l="1"/>
  <c r="K88" i="35" l="1"/>
  <c r="C88" i="35"/>
  <c r="D13" i="1" l="1"/>
  <c r="B13" i="1"/>
  <c r="CF7" i="1" l="1"/>
  <c r="CD7" i="1"/>
  <c r="CA7" i="1"/>
  <c r="BY7" i="1"/>
  <c r="BV7" i="1"/>
  <c r="BQ7" i="1"/>
  <c r="CF6" i="1"/>
  <c r="CD6" i="1"/>
  <c r="CA6" i="1"/>
  <c r="BQ6" i="1"/>
  <c r="AO24" i="1" l="1"/>
  <c r="GJ114" i="24" s="1"/>
  <c r="D90" i="35" l="1"/>
  <c r="CJ12" i="1" l="1"/>
  <c r="CJ11" i="1"/>
  <c r="CJ10" i="1"/>
  <c r="CI14" i="1"/>
  <c r="CI10" i="1"/>
  <c r="CI12" i="1"/>
  <c r="CI11" i="1"/>
  <c r="CH12" i="1"/>
  <c r="CH11" i="1"/>
  <c r="CH13" i="1"/>
  <c r="CH69" i="1" l="1"/>
  <c r="CJ14" i="1"/>
  <c r="CH15" i="1"/>
  <c r="CI15" i="1"/>
  <c r="CJ15" i="1"/>
  <c r="CH16" i="1"/>
  <c r="CH17" i="1"/>
  <c r="CI17" i="1"/>
  <c r="CJ17" i="1"/>
  <c r="CH18" i="1"/>
  <c r="CI18" i="1"/>
  <c r="CJ18" i="1"/>
  <c r="CI19" i="1"/>
  <c r="CJ19" i="1"/>
  <c r="CH20" i="1"/>
  <c r="CI20" i="1"/>
  <c r="CJ20" i="1"/>
  <c r="CH21" i="1"/>
  <c r="CI21" i="1"/>
  <c r="CJ21" i="1"/>
  <c r="CI22" i="1"/>
  <c r="CJ22" i="1"/>
  <c r="CI23" i="1"/>
  <c r="CJ23" i="1"/>
  <c r="CH25" i="1"/>
  <c r="CI25" i="1"/>
  <c r="CJ25" i="1"/>
  <c r="CH26" i="1"/>
  <c r="CI26" i="1"/>
  <c r="CJ26" i="1"/>
  <c r="CH27" i="1"/>
  <c r="CI27" i="1"/>
  <c r="CJ27" i="1"/>
  <c r="CH28" i="1"/>
  <c r="CI28" i="1"/>
  <c r="CJ28" i="1"/>
  <c r="CH29" i="1"/>
  <c r="CH30" i="1"/>
  <c r="CI31" i="1"/>
  <c r="CJ31" i="1"/>
  <c r="CH32" i="1"/>
  <c r="CI32" i="1"/>
  <c r="CJ32" i="1"/>
  <c r="CH33" i="1"/>
  <c r="CI33" i="1"/>
  <c r="CJ33" i="1"/>
  <c r="CH34" i="1"/>
  <c r="CI34" i="1"/>
  <c r="CJ34" i="1"/>
  <c r="CH35" i="1"/>
  <c r="CI36" i="1"/>
  <c r="CJ36" i="1"/>
  <c r="CI37" i="1"/>
  <c r="CJ37" i="1"/>
  <c r="CH38" i="1"/>
  <c r="CI38" i="1"/>
  <c r="CJ38" i="1"/>
  <c r="CI39" i="1"/>
  <c r="CJ39" i="1"/>
  <c r="CH40" i="1"/>
  <c r="CI40" i="1"/>
  <c r="CJ40" i="1"/>
  <c r="CH41" i="1"/>
  <c r="CI41" i="1"/>
  <c r="CJ41" i="1"/>
  <c r="CH42" i="1"/>
  <c r="CI42" i="1"/>
  <c r="CJ42" i="1"/>
  <c r="CH43" i="1"/>
  <c r="CI43" i="1"/>
  <c r="CJ43" i="1"/>
  <c r="CI44" i="1"/>
  <c r="CJ44" i="1"/>
  <c r="CI45" i="1"/>
  <c r="CJ45" i="1"/>
  <c r="CH46" i="1"/>
  <c r="CI46" i="1"/>
  <c r="CJ46" i="1"/>
  <c r="CH47" i="1"/>
  <c r="CH48" i="1"/>
  <c r="CH49" i="1"/>
  <c r="CI49" i="1"/>
  <c r="CJ49" i="1"/>
  <c r="CI50" i="1"/>
  <c r="CJ50" i="1"/>
  <c r="CH51" i="1"/>
  <c r="CI51" i="1"/>
  <c r="CJ51" i="1"/>
  <c r="CH52" i="1"/>
  <c r="CI52" i="1"/>
  <c r="CJ52" i="1"/>
  <c r="CH53" i="1"/>
  <c r="CI53" i="1"/>
  <c r="CJ53" i="1"/>
  <c r="CH54" i="1"/>
  <c r="CI55" i="1"/>
  <c r="CJ55" i="1"/>
  <c r="CH56" i="1"/>
  <c r="CI56" i="1"/>
  <c r="CJ56" i="1"/>
  <c r="CH57" i="1"/>
  <c r="CI57" i="1"/>
  <c r="CJ57" i="1"/>
  <c r="CH58" i="1"/>
  <c r="CI58" i="1"/>
  <c r="CJ58" i="1"/>
  <c r="CH59" i="1"/>
  <c r="CI59" i="1"/>
  <c r="CJ59" i="1"/>
  <c r="CH60" i="1"/>
  <c r="CI61" i="1"/>
  <c r="CJ61" i="1"/>
  <c r="CH62" i="1"/>
  <c r="CI62" i="1"/>
  <c r="CJ62" i="1"/>
  <c r="CH63" i="1"/>
  <c r="CI63" i="1"/>
  <c r="CJ63" i="1"/>
  <c r="CH64" i="1"/>
  <c r="CI64" i="1"/>
  <c r="CJ64" i="1"/>
  <c r="CI65" i="1"/>
  <c r="CJ65" i="1"/>
  <c r="CH66" i="1"/>
  <c r="CI66" i="1"/>
  <c r="CJ66" i="1"/>
  <c r="CH67" i="1"/>
  <c r="CH68" i="1"/>
  <c r="CI68" i="1"/>
  <c r="CJ68" i="1"/>
  <c r="CI69" i="1"/>
  <c r="CJ69" i="1"/>
  <c r="O39" i="1" l="1"/>
  <c r="DI203" i="24" l="1"/>
  <c r="CR203" i="24"/>
  <c r="DI129" i="24"/>
  <c r="CR129" i="24"/>
  <c r="O37" i="1"/>
  <c r="CH39" i="1"/>
  <c r="DI201" i="24" l="1"/>
  <c r="CR127" i="24"/>
  <c r="CR201" i="24"/>
  <c r="DI127" i="24"/>
  <c r="CH37" i="1"/>
  <c r="K12" i="1"/>
  <c r="J9" i="1"/>
  <c r="I2" i="1" l="1"/>
  <c r="BY6" i="1" l="1"/>
  <c r="HI95" i="51"/>
  <c r="B93" i="35"/>
  <c r="D93" i="35"/>
  <c r="E93" i="35"/>
  <c r="C93" i="35"/>
  <c r="A93" i="35"/>
  <c r="F93" i="35"/>
  <c r="J93" i="35" l="1"/>
  <c r="AO13" i="1"/>
  <c r="CJ13" i="1" l="1"/>
  <c r="AB35" i="1" l="1"/>
  <c r="CI35" i="1" l="1"/>
  <c r="M7" i="1" l="1"/>
  <c r="AM72" i="1" l="1"/>
  <c r="Z72" i="1"/>
  <c r="M2" i="1" l="1"/>
  <c r="M3" i="1" s="1"/>
  <c r="F46" i="1" l="1"/>
  <c r="I3" i="1" l="1"/>
  <c r="I4" i="1"/>
  <c r="BW46" i="1"/>
  <c r="P83" i="1"/>
  <c r="AP83" i="1"/>
  <c r="AC83" i="1"/>
  <c r="S6" i="1" l="1"/>
  <c r="S7" i="1"/>
  <c r="Z2" i="1"/>
  <c r="AR7" i="1" l="1"/>
  <c r="AE7" i="1"/>
  <c r="AM6" i="1"/>
  <c r="AN6" i="1"/>
  <c r="AX6" i="1"/>
  <c r="AN7" i="1"/>
  <c r="AM2" i="1"/>
  <c r="AM1" i="1"/>
  <c r="N1" i="1"/>
  <c r="Z1" i="1"/>
  <c r="AX7" i="1"/>
  <c r="AV6" i="1"/>
  <c r="AR6" i="1"/>
  <c r="AM7" i="1"/>
  <c r="AK7" i="1"/>
  <c r="AI6" i="1"/>
  <c r="AK6" i="1"/>
  <c r="AE6" i="1"/>
  <c r="AA6" i="1"/>
  <c r="AA7" i="1"/>
  <c r="Z6" i="1"/>
  <c r="Z7" i="1"/>
  <c r="N6" i="1"/>
  <c r="X7" i="1"/>
  <c r="X6" i="1"/>
  <c r="O6" i="1"/>
  <c r="O7" i="1"/>
  <c r="N7" i="1"/>
  <c r="N2" i="1"/>
  <c r="EJ159" i="24" l="1"/>
  <c r="EU159" i="24"/>
  <c r="EU156" i="24"/>
  <c r="EJ156" i="24"/>
  <c r="EU155" i="24"/>
  <c r="EJ155" i="24"/>
  <c r="EU153" i="24"/>
  <c r="EJ153" i="24"/>
  <c r="EU152" i="24"/>
  <c r="EJ152" i="24"/>
  <c r="EJ151" i="24"/>
  <c r="EU151" i="24"/>
  <c r="EU148" i="24"/>
  <c r="EJ147" i="24"/>
  <c r="EU149" i="24"/>
  <c r="EJ148" i="24"/>
  <c r="EJ149" i="24"/>
  <c r="EU147" i="24"/>
  <c r="EJ146" i="24"/>
  <c r="EU146" i="24"/>
  <c r="EU145" i="24"/>
  <c r="EJ145" i="24"/>
  <c r="EU143" i="24"/>
  <c r="EJ142" i="24"/>
  <c r="EJ141" i="24"/>
  <c r="EJ143" i="24"/>
  <c r="EU140" i="24"/>
  <c r="EU142" i="24"/>
  <c r="EU141" i="24"/>
  <c r="EJ140" i="24"/>
  <c r="EU139" i="24"/>
  <c r="EJ139" i="24"/>
  <c r="EJ136" i="24"/>
  <c r="EU135" i="24"/>
  <c r="EJ134" i="24"/>
  <c r="EJ132" i="24"/>
  <c r="EU131" i="24"/>
  <c r="EU130" i="24"/>
  <c r="EU132" i="24"/>
  <c r="EJ135" i="24"/>
  <c r="EJ131" i="24"/>
  <c r="EU128" i="24"/>
  <c r="EJ127" i="24"/>
  <c r="EU133" i="24"/>
  <c r="EJ130" i="24"/>
  <c r="EU129" i="24"/>
  <c r="EJ128" i="24"/>
  <c r="EU127" i="24"/>
  <c r="EU136" i="24"/>
  <c r="EU134" i="24"/>
  <c r="EJ133" i="24"/>
  <c r="EJ129" i="24"/>
  <c r="EU126" i="24"/>
  <c r="EJ126" i="24"/>
  <c r="EU124" i="24"/>
  <c r="EJ123" i="24"/>
  <c r="EJ122" i="24"/>
  <c r="EJ124" i="24"/>
  <c r="EU123" i="24"/>
  <c r="EU122" i="24"/>
  <c r="EU121" i="24"/>
  <c r="EJ121" i="24"/>
  <c r="EU118" i="24"/>
  <c r="EJ117" i="24"/>
  <c r="EJ118" i="24"/>
  <c r="EU116" i="24"/>
  <c r="EU117" i="24"/>
  <c r="EJ116" i="24"/>
  <c r="EU115" i="24"/>
  <c r="EJ115" i="24"/>
  <c r="EU113" i="24"/>
  <c r="EJ112" i="24"/>
  <c r="EJ111" i="24"/>
  <c r="EJ113" i="24"/>
  <c r="EU111" i="24"/>
  <c r="EU112" i="24"/>
  <c r="DI233" i="24"/>
  <c r="CR233" i="24"/>
  <c r="CR231" i="24"/>
  <c r="CR159" i="24"/>
  <c r="CR158" i="24"/>
  <c r="CR157" i="24"/>
  <c r="DI159" i="24"/>
  <c r="DI232" i="24"/>
  <c r="DI157" i="24"/>
  <c r="CR232" i="24"/>
  <c r="DI231" i="24"/>
  <c r="DI158" i="24"/>
  <c r="DI156" i="24"/>
  <c r="CR230" i="24"/>
  <c r="DI230" i="24"/>
  <c r="CR156" i="24"/>
  <c r="DI153" i="24"/>
  <c r="CR153" i="24"/>
  <c r="DI227" i="24"/>
  <c r="CR227" i="24"/>
  <c r="DI226" i="24"/>
  <c r="CR152" i="24"/>
  <c r="CR226" i="24"/>
  <c r="DI152" i="24"/>
  <c r="DI223" i="24"/>
  <c r="DI221" i="24"/>
  <c r="DI150" i="24"/>
  <c r="CR147" i="24"/>
  <c r="CR224" i="24"/>
  <c r="DI147" i="24"/>
  <c r="CR223" i="24"/>
  <c r="CR221" i="24"/>
  <c r="CR150" i="24"/>
  <c r="DI149" i="24"/>
  <c r="CR222" i="24"/>
  <c r="DI224" i="24"/>
  <c r="DI222" i="24"/>
  <c r="CR149" i="24"/>
  <c r="DI148" i="24"/>
  <c r="CR148" i="24"/>
  <c r="CR146" i="24"/>
  <c r="DI220" i="24"/>
  <c r="DI146" i="24"/>
  <c r="CR220" i="24"/>
  <c r="DI218" i="24"/>
  <c r="DI216" i="24"/>
  <c r="CR142" i="24"/>
  <c r="CR218" i="24"/>
  <c r="CR216" i="24"/>
  <c r="DI144" i="24"/>
  <c r="CR217" i="24"/>
  <c r="DI142" i="24"/>
  <c r="DI217" i="24"/>
  <c r="CR144" i="24"/>
  <c r="DI143" i="24"/>
  <c r="CR143" i="24"/>
  <c r="CR141" i="24"/>
  <c r="DI215" i="24"/>
  <c r="DI141" i="24"/>
  <c r="CR215" i="24"/>
  <c r="DI213" i="24"/>
  <c r="DI138" i="24"/>
  <c r="CR213" i="24"/>
  <c r="CR138" i="24"/>
  <c r="CR139" i="24"/>
  <c r="DI212" i="24"/>
  <c r="DI139" i="24"/>
  <c r="CR212" i="24"/>
  <c r="DI211" i="24"/>
  <c r="DI137" i="24"/>
  <c r="CR211" i="24"/>
  <c r="CR137" i="24"/>
  <c r="DI198" i="24"/>
  <c r="CR123" i="24"/>
  <c r="CR124" i="24"/>
  <c r="CR198" i="24"/>
  <c r="DI125" i="24"/>
  <c r="CR199" i="24"/>
  <c r="DI123" i="24"/>
  <c r="DI199" i="24"/>
  <c r="DI197" i="24"/>
  <c r="CR125" i="24"/>
  <c r="DI124" i="24"/>
  <c r="CR197" i="24"/>
  <c r="DI196" i="24"/>
  <c r="CR196" i="24"/>
  <c r="CR122" i="24"/>
  <c r="DI122" i="24"/>
  <c r="DI193" i="24"/>
  <c r="DI191" i="24"/>
  <c r="CR119" i="24"/>
  <c r="DI118" i="24"/>
  <c r="CR190" i="24"/>
  <c r="CR116" i="24"/>
  <c r="CR193" i="24"/>
  <c r="CR191" i="24"/>
  <c r="DI120" i="24"/>
  <c r="CR118" i="24"/>
  <c r="DI117" i="24"/>
  <c r="DI194" i="24"/>
  <c r="DI192" i="24"/>
  <c r="DI190" i="24"/>
  <c r="CR120" i="24"/>
  <c r="CR117" i="24"/>
  <c r="DI116" i="24"/>
  <c r="CR194" i="24"/>
  <c r="CR192" i="24"/>
  <c r="DI119" i="24"/>
  <c r="DI189" i="24"/>
  <c r="CR189" i="24"/>
  <c r="DI115" i="24"/>
  <c r="CR115" i="24"/>
  <c r="DI114" i="24"/>
  <c r="CR114" i="24"/>
  <c r="DI188" i="24"/>
  <c r="CR188" i="24"/>
  <c r="CR111" i="24"/>
  <c r="DI185" i="24"/>
  <c r="DI111" i="24"/>
  <c r="CR185" i="24"/>
  <c r="DI182" i="24"/>
  <c r="CR182" i="24"/>
  <c r="DI108" i="24"/>
  <c r="CR108" i="24"/>
  <c r="CR181" i="24"/>
  <c r="CR107" i="24"/>
  <c r="DI181" i="24"/>
  <c r="DI107" i="24"/>
  <c r="DI180" i="24"/>
  <c r="CR180" i="24"/>
  <c r="DI106" i="24"/>
  <c r="CR106" i="24"/>
  <c r="DI105" i="24"/>
  <c r="CR105" i="24"/>
  <c r="DI179" i="24"/>
  <c r="CR179" i="24"/>
  <c r="DI104" i="24"/>
  <c r="DI178" i="24"/>
  <c r="CR104" i="24"/>
  <c r="CR178" i="24"/>
  <c r="EU110" i="24"/>
  <c r="EJ110" i="24"/>
  <c r="EU109" i="24"/>
  <c r="EJ109" i="24"/>
  <c r="EJ108" i="24"/>
  <c r="EU108" i="24"/>
  <c r="EU107" i="24"/>
  <c r="EJ107" i="24"/>
  <c r="EU104" i="24"/>
  <c r="EJ104" i="24"/>
  <c r="GJ104" i="24"/>
  <c r="DI177" i="24"/>
  <c r="CR177" i="24"/>
  <c r="DI103" i="24"/>
  <c r="CR103" i="24"/>
  <c r="DI110" i="24"/>
  <c r="CR110" i="24"/>
  <c r="DI184" i="24"/>
  <c r="CR184" i="24"/>
  <c r="EU105" i="24"/>
  <c r="EJ105" i="24"/>
  <c r="EU125" i="24"/>
  <c r="EJ125" i="24"/>
  <c r="GJ105" i="24"/>
  <c r="GJ103" i="24"/>
  <c r="BV6" i="1"/>
  <c r="E88" i="35"/>
  <c r="H85" i="35" l="1"/>
  <c r="J88" i="35" l="1"/>
  <c r="G90" i="35" l="1"/>
  <c r="HG103" i="51" l="1"/>
  <c r="HJ103" i="51"/>
  <c r="F2" i="1" l="1"/>
  <c r="G2" i="1" s="1"/>
  <c r="H2" i="1" s="1"/>
  <c r="F3" i="1"/>
  <c r="G3" i="1" l="1"/>
  <c r="H3" i="1" s="1"/>
  <c r="KL269" i="24" l="1"/>
  <c r="KL268" i="24"/>
  <c r="KL267" i="24"/>
  <c r="KL266" i="24"/>
  <c r="KL265" i="24"/>
  <c r="KL264" i="24"/>
  <c r="KL263" i="24"/>
  <c r="KL262" i="24"/>
  <c r="KL261" i="24"/>
  <c r="KL260" i="24"/>
  <c r="KL259" i="24"/>
  <c r="KL258" i="24"/>
  <c r="KL257" i="24"/>
  <c r="KL256" i="24"/>
  <c r="KL255" i="24"/>
  <c r="KL254" i="24"/>
  <c r="KL253" i="24"/>
  <c r="KL252" i="24"/>
  <c r="KL251" i="24"/>
  <c r="KL250" i="24"/>
  <c r="KL249" i="24"/>
  <c r="KL245" i="24"/>
  <c r="KL244" i="24"/>
  <c r="KR243" i="24"/>
  <c r="KL243" i="24"/>
  <c r="KR242" i="24"/>
  <c r="KL242" i="24"/>
  <c r="KR241" i="24"/>
  <c r="KL241" i="24"/>
  <c r="KR240" i="24"/>
  <c r="KL240" i="24"/>
  <c r="KR239" i="24"/>
  <c r="KL239" i="24"/>
  <c r="KX238" i="24"/>
  <c r="KR238" i="24"/>
  <c r="KL238" i="24"/>
  <c r="KX237" i="24"/>
  <c r="KR237" i="24"/>
  <c r="KL237" i="24"/>
  <c r="KX236" i="24"/>
  <c r="KR236" i="24"/>
  <c r="KL236" i="24"/>
  <c r="KX235" i="24"/>
  <c r="KR235" i="24"/>
  <c r="KL235" i="24"/>
  <c r="KX234" i="24"/>
  <c r="KR234" i="24"/>
  <c r="KL234" i="24"/>
  <c r="KX233" i="24"/>
  <c r="KR233" i="24"/>
  <c r="KL233" i="24"/>
  <c r="DH233" i="24"/>
  <c r="DG233" i="24"/>
  <c r="DF233" i="24"/>
  <c r="DE233" i="24"/>
  <c r="DD233" i="24"/>
  <c r="DC233" i="24"/>
  <c r="DB233" i="24"/>
  <c r="CZ233" i="24"/>
  <c r="CY233" i="24"/>
  <c r="CX233" i="24"/>
  <c r="CW233" i="24"/>
  <c r="CV233" i="24"/>
  <c r="CU233" i="24"/>
  <c r="CT233" i="24"/>
  <c r="CQ233" i="24"/>
  <c r="CP233" i="24"/>
  <c r="CO233" i="24"/>
  <c r="CN233" i="24"/>
  <c r="CM233" i="24"/>
  <c r="CL233" i="24"/>
  <c r="CK233" i="24"/>
  <c r="CI233" i="24"/>
  <c r="CH233" i="24"/>
  <c r="CG233" i="24"/>
  <c r="CF233" i="24"/>
  <c r="CE233" i="24"/>
  <c r="CD233" i="24"/>
  <c r="CC233" i="24"/>
  <c r="KX232" i="24"/>
  <c r="KR232" i="24"/>
  <c r="KL232" i="24"/>
  <c r="KY231" i="24"/>
  <c r="KS231" i="24"/>
  <c r="KM231" i="24"/>
  <c r="KY230" i="24"/>
  <c r="KS230" i="24"/>
  <c r="KM230" i="24"/>
  <c r="KY229" i="24"/>
  <c r="KS229" i="24"/>
  <c r="KM229" i="24"/>
  <c r="KY228" i="24"/>
  <c r="KS228" i="24"/>
  <c r="KM228" i="24"/>
  <c r="KY227" i="24"/>
  <c r="KS227" i="24"/>
  <c r="KM227" i="24"/>
  <c r="KY226" i="24"/>
  <c r="KS226" i="24"/>
  <c r="KM226" i="24"/>
  <c r="KY225" i="24"/>
  <c r="KS225" i="24"/>
  <c r="KM225" i="24"/>
  <c r="KY224" i="24"/>
  <c r="KS224" i="24"/>
  <c r="KM224" i="24"/>
  <c r="KY223" i="24"/>
  <c r="KS223" i="24"/>
  <c r="KM223" i="24"/>
  <c r="KY222" i="24"/>
  <c r="KS222" i="24"/>
  <c r="KM222" i="24"/>
  <c r="KY221" i="24"/>
  <c r="KS221" i="24"/>
  <c r="KM221" i="24"/>
  <c r="KY220" i="24"/>
  <c r="KS220" i="24"/>
  <c r="KM220" i="24"/>
  <c r="KY219" i="24"/>
  <c r="KS219" i="24"/>
  <c r="KM219" i="24"/>
  <c r="KY218" i="24"/>
  <c r="KS218" i="24"/>
  <c r="KM218" i="24"/>
  <c r="KY217" i="24"/>
  <c r="KS217" i="24"/>
  <c r="KM217" i="24"/>
  <c r="KY216" i="24"/>
  <c r="KS216" i="24"/>
  <c r="KM216" i="24"/>
  <c r="KY215" i="24"/>
  <c r="KS215" i="24"/>
  <c r="KM215" i="24"/>
  <c r="KY214" i="24"/>
  <c r="KS214" i="24"/>
  <c r="KM214" i="24"/>
  <c r="KY213" i="24"/>
  <c r="KS213" i="24"/>
  <c r="KM213" i="24"/>
  <c r="KY212" i="24"/>
  <c r="KS212" i="24"/>
  <c r="KM212" i="24"/>
  <c r="KY211" i="24"/>
  <c r="KS211" i="24"/>
  <c r="KM211" i="24"/>
  <c r="KY210" i="24"/>
  <c r="KS210" i="24"/>
  <c r="KM210" i="24"/>
  <c r="KY209" i="24"/>
  <c r="KS209" i="24"/>
  <c r="KM209" i="24"/>
  <c r="KY208" i="24"/>
  <c r="KS208" i="24"/>
  <c r="KM208" i="24"/>
  <c r="KY207" i="24"/>
  <c r="KS207" i="24"/>
  <c r="KM207" i="24"/>
  <c r="KY206" i="24"/>
  <c r="KS206" i="24"/>
  <c r="KM206" i="24"/>
  <c r="KY205" i="24"/>
  <c r="KS205" i="24"/>
  <c r="KM205" i="24"/>
  <c r="KY204" i="24"/>
  <c r="KS204" i="24"/>
  <c r="KM204" i="24"/>
  <c r="ET161" i="24"/>
  <c r="ES161" i="24"/>
  <c r="ER161" i="24"/>
  <c r="EQ161" i="24"/>
  <c r="EP161" i="24"/>
  <c r="EO161" i="24"/>
  <c r="EN161" i="24"/>
  <c r="EM161" i="24"/>
  <c r="EL161" i="24"/>
  <c r="EI161" i="24"/>
  <c r="EH161" i="24"/>
  <c r="EG161" i="24"/>
  <c r="EF161" i="24"/>
  <c r="EE161" i="24"/>
  <c r="ED161" i="24"/>
  <c r="EC161" i="24"/>
  <c r="EB161" i="24"/>
  <c r="EA161" i="24"/>
  <c r="DZ161" i="24"/>
  <c r="GI160" i="24"/>
  <c r="GH160" i="24"/>
  <c r="GG160" i="24"/>
  <c r="GF160" i="24"/>
  <c r="GE160" i="24"/>
  <c r="GD160" i="24"/>
  <c r="GC160" i="24"/>
  <c r="GB160" i="24"/>
  <c r="GA160" i="24"/>
  <c r="FZ160" i="24"/>
  <c r="FY160" i="24"/>
  <c r="FX160" i="24"/>
  <c r="FW160" i="24"/>
  <c r="FV160" i="24"/>
  <c r="FU160" i="24"/>
  <c r="FT160" i="24"/>
  <c r="FS160" i="24"/>
  <c r="FR160" i="24"/>
  <c r="FQ160" i="24"/>
  <c r="FP160" i="24"/>
  <c r="FO160" i="24"/>
  <c r="FN160" i="24"/>
  <c r="FM160" i="24"/>
  <c r="FL160" i="24"/>
  <c r="DH159" i="24"/>
  <c r="DG159" i="24"/>
  <c r="DF159" i="24"/>
  <c r="DE159" i="24"/>
  <c r="DD159" i="24"/>
  <c r="DC159" i="24"/>
  <c r="DB159" i="24"/>
  <c r="CZ159" i="24"/>
  <c r="CY159" i="24"/>
  <c r="CX159" i="24"/>
  <c r="CW159" i="24"/>
  <c r="CV159" i="24"/>
  <c r="CU159" i="24"/>
  <c r="CT159" i="24"/>
  <c r="CQ159" i="24"/>
  <c r="CP159" i="24"/>
  <c r="CO159" i="24"/>
  <c r="CN159" i="24"/>
  <c r="CM159" i="24"/>
  <c r="CL159" i="24"/>
  <c r="CK159" i="24"/>
  <c r="CI159" i="24"/>
  <c r="CH159" i="24"/>
  <c r="CG159" i="24"/>
  <c r="CF159" i="24"/>
  <c r="CE159" i="24"/>
  <c r="CD159" i="24"/>
  <c r="CC159" i="24"/>
  <c r="O19" i="1" l="1"/>
  <c r="CH14" i="1"/>
  <c r="DI183" i="24" l="1"/>
  <c r="CR183" i="24"/>
  <c r="DI109" i="24"/>
  <c r="CR109" i="24"/>
  <c r="CH19" i="1"/>
  <c r="AB16" i="1"/>
  <c r="EJ106" i="24" l="1"/>
  <c r="EU106" i="24"/>
  <c r="CI16" i="1"/>
  <c r="AO67" i="1"/>
  <c r="GJ157" i="24" s="1"/>
  <c r="AB67" i="1"/>
  <c r="EU157" i="24" l="1"/>
  <c r="EJ157" i="24"/>
  <c r="CI67" i="1"/>
  <c r="CJ67" i="1"/>
  <c r="O65" i="1"/>
  <c r="O45" i="1"/>
  <c r="DI209" i="24" l="1"/>
  <c r="CR135" i="24"/>
  <c r="CR209" i="24"/>
  <c r="DI135" i="24"/>
  <c r="DI229" i="24"/>
  <c r="CR155" i="24"/>
  <c r="DI155" i="24"/>
  <c r="CR229" i="24"/>
  <c r="CH45" i="1"/>
  <c r="CH65" i="1"/>
  <c r="O61" i="1"/>
  <c r="DI225" i="24" l="1"/>
  <c r="CR151" i="24"/>
  <c r="DI151" i="24"/>
  <c r="CR225" i="24"/>
  <c r="CH61" i="1"/>
  <c r="P1" i="1"/>
  <c r="AP1" i="1"/>
  <c r="AC1" i="1" l="1"/>
  <c r="D88" i="35" l="1"/>
  <c r="C90" i="35" l="1"/>
  <c r="B90" i="35"/>
  <c r="A90" i="35"/>
  <c r="F88" i="35" l="1"/>
  <c r="G88" i="35"/>
  <c r="E90" i="35"/>
  <c r="B88" i="35" l="1"/>
  <c r="A88" i="35" s="1"/>
  <c r="I88" i="35"/>
  <c r="C95" i="35"/>
  <c r="C2969" i="35"/>
  <c r="C3001" i="35"/>
  <c r="C3033" i="35"/>
  <c r="C3065" i="35"/>
  <c r="C3097" i="35"/>
  <c r="C3129" i="35"/>
  <c r="C3161" i="35"/>
  <c r="C3193" i="35"/>
  <c r="C3225" i="35"/>
  <c r="C3257" i="35"/>
  <c r="C3289" i="35"/>
  <c r="C3321" i="35"/>
  <c r="C3353" i="35"/>
  <c r="C3385" i="35"/>
  <c r="C3417" i="35"/>
  <c r="C3449" i="35"/>
  <c r="C3481" i="35"/>
  <c r="C3513" i="35"/>
  <c r="C3545" i="35"/>
  <c r="C3577" i="35"/>
  <c r="C3609" i="35"/>
  <c r="C3641" i="35"/>
  <c r="C3673" i="35"/>
  <c r="C3705" i="35"/>
  <c r="C3737" i="35"/>
  <c r="C3769" i="35"/>
  <c r="C3801" i="35"/>
  <c r="C3833" i="35"/>
  <c r="C3865" i="35"/>
  <c r="C3897" i="35"/>
  <c r="C3929" i="35"/>
  <c r="C3961" i="35"/>
  <c r="C3993" i="35"/>
  <c r="C4025" i="35"/>
  <c r="C4057" i="35"/>
  <c r="C4089" i="35"/>
  <c r="C4112" i="35"/>
  <c r="C4128" i="35"/>
  <c r="C4144" i="35"/>
  <c r="C4160" i="35"/>
  <c r="C4176" i="35"/>
  <c r="C4192" i="35"/>
  <c r="C4208" i="35"/>
  <c r="C3009" i="35"/>
  <c r="C3073" i="35"/>
  <c r="C3137" i="35"/>
  <c r="C3201" i="35"/>
  <c r="C3265" i="35"/>
  <c r="C3329" i="35"/>
  <c r="C3393" i="35"/>
  <c r="C3457" i="35"/>
  <c r="C3521" i="35"/>
  <c r="C3585" i="35"/>
  <c r="C3649" i="35"/>
  <c r="C3713" i="35"/>
  <c r="C3777" i="35"/>
  <c r="C3841" i="35"/>
  <c r="C3905" i="35"/>
  <c r="C3969" i="35"/>
  <c r="C4033" i="35"/>
  <c r="C4097" i="35"/>
  <c r="C4132" i="35"/>
  <c r="C4164" i="35"/>
  <c r="C4196" i="35"/>
  <c r="C4220" i="35"/>
  <c r="C4236" i="35"/>
  <c r="C4252" i="35"/>
  <c r="C4268" i="35"/>
  <c r="C4284" i="35"/>
  <c r="C4300" i="35"/>
  <c r="C4316" i="35"/>
  <c r="C4332" i="35"/>
  <c r="C4348" i="35"/>
  <c r="C4364" i="35"/>
  <c r="C4380" i="35"/>
  <c r="C4396" i="35"/>
  <c r="C4412" i="35"/>
  <c r="C4428" i="35"/>
  <c r="C4444" i="35"/>
  <c r="C4460" i="35"/>
  <c r="C4476" i="35"/>
  <c r="C4492" i="35"/>
  <c r="C4508" i="35"/>
  <c r="C4524" i="35"/>
  <c r="C4540" i="35"/>
  <c r="C2985" i="35"/>
  <c r="C3049" i="35"/>
  <c r="C3113" i="35"/>
  <c r="C3177" i="35"/>
  <c r="C3241" i="35"/>
  <c r="C3305" i="35"/>
  <c r="C3369" i="35"/>
  <c r="C3433" i="35"/>
  <c r="C3497" i="35"/>
  <c r="C3561" i="35"/>
  <c r="C3625" i="35"/>
  <c r="C3689" i="35"/>
  <c r="C3753" i="35"/>
  <c r="C3817" i="35"/>
  <c r="C3881" i="35"/>
  <c r="C3945" i="35"/>
  <c r="C4009" i="35"/>
  <c r="C4073" i="35"/>
  <c r="C4120" i="35"/>
  <c r="C4152" i="35"/>
  <c r="C4184" i="35"/>
  <c r="C2977" i="35"/>
  <c r="C3105" i="35"/>
  <c r="C3233" i="35"/>
  <c r="C3361" i="35"/>
  <c r="C3489" i="35"/>
  <c r="C3617" i="35"/>
  <c r="C3745" i="35"/>
  <c r="C3873" i="35"/>
  <c r="C4001" i="35"/>
  <c r="C4116" i="35"/>
  <c r="C4180" i="35"/>
  <c r="C4228" i="35"/>
  <c r="C4260" i="35"/>
  <c r="C4292" i="35"/>
  <c r="C4324" i="35"/>
  <c r="C4356" i="35"/>
  <c r="C4388" i="35"/>
  <c r="C4420" i="35"/>
  <c r="C4452" i="35"/>
  <c r="C4484" i="35"/>
  <c r="C4516" i="35"/>
  <c r="C4548" i="35"/>
  <c r="C4564" i="35"/>
  <c r="C4580" i="35"/>
  <c r="C4596" i="35"/>
  <c r="C4612" i="35"/>
  <c r="C4628" i="35"/>
  <c r="C4644" i="35"/>
  <c r="C4660" i="35"/>
  <c r="C4676" i="35"/>
  <c r="C4692" i="35"/>
  <c r="C4708" i="35"/>
  <c r="C4724" i="35"/>
  <c r="C4740" i="35"/>
  <c r="C4756" i="35"/>
  <c r="C4772" i="35"/>
  <c r="C4788" i="35"/>
  <c r="C4804" i="35"/>
  <c r="C4820" i="35"/>
  <c r="C4836" i="35"/>
  <c r="C4852" i="35"/>
  <c r="C4868" i="35"/>
  <c r="C4884" i="35"/>
  <c r="C4900" i="35"/>
  <c r="C4916" i="35"/>
  <c r="C4932" i="35"/>
  <c r="C4948" i="35"/>
  <c r="C4964" i="35"/>
  <c r="C4980" i="35"/>
  <c r="C4996" i="35"/>
  <c r="C5012" i="35"/>
  <c r="C5028" i="35"/>
  <c r="C5044" i="35"/>
  <c r="C5060" i="35"/>
  <c r="C5076" i="35"/>
  <c r="C5092" i="35"/>
  <c r="C5108" i="35"/>
  <c r="C5124" i="35"/>
  <c r="C5140" i="35"/>
  <c r="C5156" i="35"/>
  <c r="C5172" i="35"/>
  <c r="C5188" i="35"/>
  <c r="C5204" i="35"/>
  <c r="C5220" i="35"/>
  <c r="C2993" i="35"/>
  <c r="C3121" i="35"/>
  <c r="C3249" i="35"/>
  <c r="C3377" i="35"/>
  <c r="C3505" i="35"/>
  <c r="C3633" i="35"/>
  <c r="C3761" i="35"/>
  <c r="C3889" i="35"/>
  <c r="C4017" i="35"/>
  <c r="C4124" i="35"/>
  <c r="C4188" i="35"/>
  <c r="C4232" i="35"/>
  <c r="C4264" i="35"/>
  <c r="C4296" i="35"/>
  <c r="C4328" i="35"/>
  <c r="C4360" i="35"/>
  <c r="C4392" i="35"/>
  <c r="C4424" i="35"/>
  <c r="C4456" i="35"/>
  <c r="C4488" i="35"/>
  <c r="C4520" i="35"/>
  <c r="C4552" i="35"/>
  <c r="C4584" i="35"/>
  <c r="C4616" i="35"/>
  <c r="C4648" i="35"/>
  <c r="C4680" i="35"/>
  <c r="C4712" i="35"/>
  <c r="C4744" i="35"/>
  <c r="C4776" i="35"/>
  <c r="C4808" i="35"/>
  <c r="C4840" i="35"/>
  <c r="C4872" i="35"/>
  <c r="C4904" i="35"/>
  <c r="C4936" i="35"/>
  <c r="C4968" i="35"/>
  <c r="C5000" i="35"/>
  <c r="C5032" i="35"/>
  <c r="C5064" i="35"/>
  <c r="C5096" i="35"/>
  <c r="C5128" i="35"/>
  <c r="C5160" i="35"/>
  <c r="C5192" i="35"/>
  <c r="C5224" i="35"/>
  <c r="C5244" i="35"/>
  <c r="C5260" i="35"/>
  <c r="C5276" i="35"/>
  <c r="C5292" i="35"/>
  <c r="C5308" i="35"/>
  <c r="C5324" i="35"/>
  <c r="C5340" i="35"/>
  <c r="C5356" i="35"/>
  <c r="C5372" i="35"/>
  <c r="C5388" i="35"/>
  <c r="C5404" i="35"/>
  <c r="C5420" i="35"/>
  <c r="C5436" i="35"/>
  <c r="C5452" i="35"/>
  <c r="C5468" i="35"/>
  <c r="C5484" i="35"/>
  <c r="C5500" i="35"/>
  <c r="C5516" i="35"/>
  <c r="C5532" i="35"/>
  <c r="C5548" i="35"/>
  <c r="C5564" i="35"/>
  <c r="C5580" i="35"/>
  <c r="C5596" i="35"/>
  <c r="C5612" i="35"/>
  <c r="C5628" i="35"/>
  <c r="C5644" i="35"/>
  <c r="C5660" i="35"/>
  <c r="C5676" i="35"/>
  <c r="C5692" i="35"/>
  <c r="C5708" i="35"/>
  <c r="C5724" i="35"/>
  <c r="C5740" i="35"/>
  <c r="C5756" i="35"/>
  <c r="C5772" i="35"/>
  <c r="C5788" i="35"/>
  <c r="C5804" i="35"/>
  <c r="C5820" i="35"/>
  <c r="C5836" i="35"/>
  <c r="C5852" i="35"/>
  <c r="C5868" i="35"/>
  <c r="C5884" i="35"/>
  <c r="C5900" i="35"/>
  <c r="C3017" i="35"/>
  <c r="C3145" i="35"/>
  <c r="C3273" i="35"/>
  <c r="C3401" i="35"/>
  <c r="C3529" i="35"/>
  <c r="C3657" i="35"/>
  <c r="C3785" i="35"/>
  <c r="C3913" i="35"/>
  <c r="C4041" i="35"/>
  <c r="C4136" i="35"/>
  <c r="C4200" i="35"/>
  <c r="C3169" i="35"/>
  <c r="C3425" i="35"/>
  <c r="C3681" i="35"/>
  <c r="C3937" i="35"/>
  <c r="C4148" i="35"/>
  <c r="C4244" i="35"/>
  <c r="C4308" i="35"/>
  <c r="C4372" i="35"/>
  <c r="C4436" i="35"/>
  <c r="C4500" i="35"/>
  <c r="C4556" i="35"/>
  <c r="C4588" i="35"/>
  <c r="C4620" i="35"/>
  <c r="C4652" i="35"/>
  <c r="C4684" i="35"/>
  <c r="C4716" i="35"/>
  <c r="C4748" i="35"/>
  <c r="C4780" i="35"/>
  <c r="C4812" i="35"/>
  <c r="C4844" i="35"/>
  <c r="C4876" i="35"/>
  <c r="C4908" i="35"/>
  <c r="C4940" i="35"/>
  <c r="C4972" i="35"/>
  <c r="C5004" i="35"/>
  <c r="C5036" i="35"/>
  <c r="C5068" i="35"/>
  <c r="C5100" i="35"/>
  <c r="C5132" i="35"/>
  <c r="C5164" i="35"/>
  <c r="C5196" i="35"/>
  <c r="C5228" i="35"/>
  <c r="C3185" i="35"/>
  <c r="C3441" i="35"/>
  <c r="C3697" i="35"/>
  <c r="C3953" i="35"/>
  <c r="C4156" i="35"/>
  <c r="C4248" i="35"/>
  <c r="C4312" i="35"/>
  <c r="C4376" i="35"/>
  <c r="C4440" i="35"/>
  <c r="C4504" i="35"/>
  <c r="C4568" i="35"/>
  <c r="C4632" i="35"/>
  <c r="C4696" i="35"/>
  <c r="C4760" i="35"/>
  <c r="C4824" i="35"/>
  <c r="C4888" i="35"/>
  <c r="C4952" i="35"/>
  <c r="C5016" i="35"/>
  <c r="C5080" i="35"/>
  <c r="C5144" i="35"/>
  <c r="C5208" i="35"/>
  <c r="C5252" i="35"/>
  <c r="C5284" i="35"/>
  <c r="C5316" i="35"/>
  <c r="C5348" i="35"/>
  <c r="C5380" i="35"/>
  <c r="C5412" i="35"/>
  <c r="C5444" i="35"/>
  <c r="C5476" i="35"/>
  <c r="C5508" i="35"/>
  <c r="C5540" i="35"/>
  <c r="C5572" i="35"/>
  <c r="C5604" i="35"/>
  <c r="C5636" i="35"/>
  <c r="C5668" i="35"/>
  <c r="C5700" i="35"/>
  <c r="C5732" i="35"/>
  <c r="C5764" i="35"/>
  <c r="C5796" i="35"/>
  <c r="C5828" i="35"/>
  <c r="C5860" i="35"/>
  <c r="C5892" i="35"/>
  <c r="C5916" i="35"/>
  <c r="C5932" i="35"/>
  <c r="C5948" i="35"/>
  <c r="C5964" i="35"/>
  <c r="C5980" i="35"/>
  <c r="C5996" i="35"/>
  <c r="C6012" i="35"/>
  <c r="C6028" i="35"/>
  <c r="C6044" i="35"/>
  <c r="C6060" i="35"/>
  <c r="C6076" i="35"/>
  <c r="C6092" i="35"/>
  <c r="C6108" i="35"/>
  <c r="C6124" i="35"/>
  <c r="C6140" i="35"/>
  <c r="C6156" i="35"/>
  <c r="C6172" i="35"/>
  <c r="C6188" i="35"/>
  <c r="C6204" i="35"/>
  <c r="C6220" i="35"/>
  <c r="C6236" i="35"/>
  <c r="C6252" i="35"/>
  <c r="C6268" i="35"/>
  <c r="C6284" i="35"/>
  <c r="C6300" i="35"/>
  <c r="C6316" i="35"/>
  <c r="C6332" i="35"/>
  <c r="C6348" i="35"/>
  <c r="C6364" i="35"/>
  <c r="C6380" i="35"/>
  <c r="C6396" i="35"/>
  <c r="C6412" i="35"/>
  <c r="C6428" i="35"/>
  <c r="C6444" i="35"/>
  <c r="C6460" i="35"/>
  <c r="C6476" i="35"/>
  <c r="C6492" i="35"/>
  <c r="C6508" i="35"/>
  <c r="C6524" i="35"/>
  <c r="C6540" i="35"/>
  <c r="C6556" i="35"/>
  <c r="C6572" i="35"/>
  <c r="C6588" i="35"/>
  <c r="C6604" i="35"/>
  <c r="C6620" i="35"/>
  <c r="C6636" i="35"/>
  <c r="C6652" i="35"/>
  <c r="C6668" i="35"/>
  <c r="C6684" i="35"/>
  <c r="C6700" i="35"/>
  <c r="C6716" i="35"/>
  <c r="C6732" i="35"/>
  <c r="C6748" i="35"/>
  <c r="C6764" i="35"/>
  <c r="C6780" i="35"/>
  <c r="C6796" i="35"/>
  <c r="C6812" i="35"/>
  <c r="C6828" i="35"/>
  <c r="C6844" i="35"/>
  <c r="C6860" i="35"/>
  <c r="C6876" i="35"/>
  <c r="C6892" i="35"/>
  <c r="C6908" i="35"/>
  <c r="C6924" i="35"/>
  <c r="C6940" i="35"/>
  <c r="C6956" i="35"/>
  <c r="C6972" i="35"/>
  <c r="C6988" i="35"/>
  <c r="C7004" i="35"/>
  <c r="C7020" i="35"/>
  <c r="C7036" i="35"/>
  <c r="C7052" i="35"/>
  <c r="C7068" i="35"/>
  <c r="C7084" i="35"/>
  <c r="C7100" i="35"/>
  <c r="C7116" i="35"/>
  <c r="C7132" i="35"/>
  <c r="C7148" i="35"/>
  <c r="C7164" i="35"/>
  <c r="C7180" i="35"/>
  <c r="C7196" i="35"/>
  <c r="C7212" i="35"/>
  <c r="C7228" i="35"/>
  <c r="C7244" i="35"/>
  <c r="C7260" i="35"/>
  <c r="C7276" i="35"/>
  <c r="C7388" i="35"/>
  <c r="C7372" i="35"/>
  <c r="C7356" i="35"/>
  <c r="C7340" i="35"/>
  <c r="C7324" i="35"/>
  <c r="C7308" i="35"/>
  <c r="C7292" i="35"/>
  <c r="C7272" i="35"/>
  <c r="C7240" i="35"/>
  <c r="C7208" i="35"/>
  <c r="C7176" i="35"/>
  <c r="C7144" i="35"/>
  <c r="C7112" i="35"/>
  <c r="C7080" i="35"/>
  <c r="C7048" i="35"/>
  <c r="C7016" i="35"/>
  <c r="C6984" i="35"/>
  <c r="C6952" i="35"/>
  <c r="C6920" i="35"/>
  <c r="C6888" i="35"/>
  <c r="C6856" i="35"/>
  <c r="C6824" i="35"/>
  <c r="C6792" i="35"/>
  <c r="C6760" i="35"/>
  <c r="C6728" i="35"/>
  <c r="C6696" i="35"/>
  <c r="C6664" i="35"/>
  <c r="C6632" i="35"/>
  <c r="C6600" i="35"/>
  <c r="C6568" i="35"/>
  <c r="C6536" i="35"/>
  <c r="C6504" i="35"/>
  <c r="C6472" i="35"/>
  <c r="C6440" i="35"/>
  <c r="C6408" i="35"/>
  <c r="C6376" i="35"/>
  <c r="C6344" i="35"/>
  <c r="C6312" i="35"/>
  <c r="C6280" i="35"/>
  <c r="C6248" i="35"/>
  <c r="C6216" i="35"/>
  <c r="C6184" i="35"/>
  <c r="C6152" i="35"/>
  <c r="C6120" i="35"/>
  <c r="C6088" i="35"/>
  <c r="C6056" i="35"/>
  <c r="C6024" i="35"/>
  <c r="C5992" i="35"/>
  <c r="C5960" i="35"/>
  <c r="C5928" i="35"/>
  <c r="C5896" i="35"/>
  <c r="C5864" i="35"/>
  <c r="C5832" i="35"/>
  <c r="C5800" i="35"/>
  <c r="C5768" i="35"/>
  <c r="C5736" i="35"/>
  <c r="C5704" i="35"/>
  <c r="C5672" i="35"/>
  <c r="C5640" i="35"/>
  <c r="C5608" i="35"/>
  <c r="C5576" i="35"/>
  <c r="C5544" i="35"/>
  <c r="C5512" i="35"/>
  <c r="C5480" i="35"/>
  <c r="C5448" i="35"/>
  <c r="C5416" i="35"/>
  <c r="C5384" i="35"/>
  <c r="C5352" i="35"/>
  <c r="C5320" i="35"/>
  <c r="C5288" i="35"/>
  <c r="C5256" i="35"/>
  <c r="C5216" i="35"/>
  <c r="C5152" i="35"/>
  <c r="C5088" i="35"/>
  <c r="C5024" i="35"/>
  <c r="C4960" i="35"/>
  <c r="C4896" i="35"/>
  <c r="C4832" i="35"/>
  <c r="C4768" i="35"/>
  <c r="C4704" i="35"/>
  <c r="C4640" i="35"/>
  <c r="C4576" i="35"/>
  <c r="C4512" i="35"/>
  <c r="C4448" i="35"/>
  <c r="C4384" i="35"/>
  <c r="C4320" i="35"/>
  <c r="C4256" i="35"/>
  <c r="C4172" i="35"/>
  <c r="C3985" i="35"/>
  <c r="C3729" i="35"/>
  <c r="C3473" i="35"/>
  <c r="C3217" i="35"/>
  <c r="C7400" i="35"/>
  <c r="C7384" i="35"/>
  <c r="C7368" i="35"/>
  <c r="C7352" i="35"/>
  <c r="C7336" i="35"/>
  <c r="C7320" i="35"/>
  <c r="C7304" i="35"/>
  <c r="C7288" i="35"/>
  <c r="C7264" i="35"/>
  <c r="C7232" i="35"/>
  <c r="C7200" i="35"/>
  <c r="C7168" i="35"/>
  <c r="C7136" i="35"/>
  <c r="C7104" i="35"/>
  <c r="C7072" i="35"/>
  <c r="C7040" i="35"/>
  <c r="C7008" i="35"/>
  <c r="C6976" i="35"/>
  <c r="C6944" i="35"/>
  <c r="C6912" i="35"/>
  <c r="C6880" i="35"/>
  <c r="C6848" i="35"/>
  <c r="C6816" i="35"/>
  <c r="C6784" i="35"/>
  <c r="C6752" i="35"/>
  <c r="C6720" i="35"/>
  <c r="C6688" i="35"/>
  <c r="C6656" i="35"/>
  <c r="C6624" i="35"/>
  <c r="C6592" i="35"/>
  <c r="C6560" i="35"/>
  <c r="C6528" i="35"/>
  <c r="C6496" i="35"/>
  <c r="C6464" i="35"/>
  <c r="C6432" i="35"/>
  <c r="C6400" i="35"/>
  <c r="C6368" i="35"/>
  <c r="C6336" i="35"/>
  <c r="C6304" i="35"/>
  <c r="C6272" i="35"/>
  <c r="C6240" i="35"/>
  <c r="C6208" i="35"/>
  <c r="C6176" i="35"/>
  <c r="C6144" i="35"/>
  <c r="C6112" i="35"/>
  <c r="C6080" i="35"/>
  <c r="C6048" i="35"/>
  <c r="C6016" i="35"/>
  <c r="C5984" i="35"/>
  <c r="C5952" i="35"/>
  <c r="C5920" i="35"/>
  <c r="C5888" i="35"/>
  <c r="C5856" i="35"/>
  <c r="C5824" i="35"/>
  <c r="C5792" i="35"/>
  <c r="C5760" i="35"/>
  <c r="C5728" i="35"/>
  <c r="C5696" i="35"/>
  <c r="C5664" i="35"/>
  <c r="C5632" i="35"/>
  <c r="C5600" i="35"/>
  <c r="C5568" i="35"/>
  <c r="C5536" i="35"/>
  <c r="C5504" i="35"/>
  <c r="C5472" i="35"/>
  <c r="C5440" i="35"/>
  <c r="C5408" i="35"/>
  <c r="C5376" i="35"/>
  <c r="C5344" i="35"/>
  <c r="C5312" i="35"/>
  <c r="C5280" i="35"/>
  <c r="C5248" i="35"/>
  <c r="C5200" i="35"/>
  <c r="C5136" i="35"/>
  <c r="C5072" i="35"/>
  <c r="C5008" i="35"/>
  <c r="C4944" i="35"/>
  <c r="C4880" i="35"/>
  <c r="C3081" i="35"/>
  <c r="C3337" i="35"/>
  <c r="C3593" i="35"/>
  <c r="C3849" i="35"/>
  <c r="C4104" i="35"/>
  <c r="C3041" i="35"/>
  <c r="C3553" i="35"/>
  <c r="C4065" i="35"/>
  <c r="C4276" i="35"/>
  <c r="C4404" i="35"/>
  <c r="C4532" i="35"/>
  <c r="C4604" i="35"/>
  <c r="C4668" i="35"/>
  <c r="C4732" i="35"/>
  <c r="C4796" i="35"/>
  <c r="C4860" i="35"/>
  <c r="C4924" i="35"/>
  <c r="C4988" i="35"/>
  <c r="C5052" i="35"/>
  <c r="C5116" i="35"/>
  <c r="C5180" i="35"/>
  <c r="C3057" i="35"/>
  <c r="C3569" i="35"/>
  <c r="C4081" i="35"/>
  <c r="C4280" i="35"/>
  <c r="C4408" i="35"/>
  <c r="C4536" i="35"/>
  <c r="C4664" i="35"/>
  <c r="C4792" i="35"/>
  <c r="C4920" i="35"/>
  <c r="C5048" i="35"/>
  <c r="C5176" i="35"/>
  <c r="C5268" i="35"/>
  <c r="C5332" i="35"/>
  <c r="C5396" i="35"/>
  <c r="C5460" i="35"/>
  <c r="C5524" i="35"/>
  <c r="C5588" i="35"/>
  <c r="C5652" i="35"/>
  <c r="C5716" i="35"/>
  <c r="C5780" i="35"/>
  <c r="C5844" i="35"/>
  <c r="C5908" i="35"/>
  <c r="C5940" i="35"/>
  <c r="C5972" i="35"/>
  <c r="C6004" i="35"/>
  <c r="C6036" i="35"/>
  <c r="C6068" i="35"/>
  <c r="C6100" i="35"/>
  <c r="C6132" i="35"/>
  <c r="C6164" i="35"/>
  <c r="C6196" i="35"/>
  <c r="C6228" i="35"/>
  <c r="C6260" i="35"/>
  <c r="C6292" i="35"/>
  <c r="C6324" i="35"/>
  <c r="C6356" i="35"/>
  <c r="C6388" i="35"/>
  <c r="C6420" i="35"/>
  <c r="C6452" i="35"/>
  <c r="C6484" i="35"/>
  <c r="C6516" i="35"/>
  <c r="C6548" i="35"/>
  <c r="C6580" i="35"/>
  <c r="C6612" i="35"/>
  <c r="C6644" i="35"/>
  <c r="C6676" i="35"/>
  <c r="C6708" i="35"/>
  <c r="C6740" i="35"/>
  <c r="C6772" i="35"/>
  <c r="C6804" i="35"/>
  <c r="C6836" i="35"/>
  <c r="C6868" i="35"/>
  <c r="C6900" i="35"/>
  <c r="C6932" i="35"/>
  <c r="C6964" i="35"/>
  <c r="C6996" i="35"/>
  <c r="C7028" i="35"/>
  <c r="C7060" i="35"/>
  <c r="C7092" i="35"/>
  <c r="C7124" i="35"/>
  <c r="C7156" i="35"/>
  <c r="C7188" i="35"/>
  <c r="C7220" i="35"/>
  <c r="C7252" i="35"/>
  <c r="C7396" i="35"/>
  <c r="C7364" i="35"/>
  <c r="C7332" i="35"/>
  <c r="C7300" i="35"/>
  <c r="C7256" i="35"/>
  <c r="C7192" i="35"/>
  <c r="C7128" i="35"/>
  <c r="C7064" i="35"/>
  <c r="C7000" i="35"/>
  <c r="C6936" i="35"/>
  <c r="C6872" i="35"/>
  <c r="C6808" i="35"/>
  <c r="C6744" i="35"/>
  <c r="C6680" i="35"/>
  <c r="C6616" i="35"/>
  <c r="C6552" i="35"/>
  <c r="C6488" i="35"/>
  <c r="C6424" i="35"/>
  <c r="C6360" i="35"/>
  <c r="C6296" i="35"/>
  <c r="C6232" i="35"/>
  <c r="C6168" i="35"/>
  <c r="C6104" i="35"/>
  <c r="C6040" i="35"/>
  <c r="C5976" i="35"/>
  <c r="C5912" i="35"/>
  <c r="C5848" i="35"/>
  <c r="C5784" i="35"/>
  <c r="C5720" i="35"/>
  <c r="C5656" i="35"/>
  <c r="C5592" i="35"/>
  <c r="C5528" i="35"/>
  <c r="C5464" i="35"/>
  <c r="C5400" i="35"/>
  <c r="C5336" i="35"/>
  <c r="C5272" i="35"/>
  <c r="C5184" i="35"/>
  <c r="C5056" i="35"/>
  <c r="C4928" i="35"/>
  <c r="C4800" i="35"/>
  <c r="C4672" i="35"/>
  <c r="C4544" i="35"/>
  <c r="C4416" i="35"/>
  <c r="C4288" i="35"/>
  <c r="C4108" i="35"/>
  <c r="C3601" i="35"/>
  <c r="C3089" i="35"/>
  <c r="C7376" i="35"/>
  <c r="C7344" i="35"/>
  <c r="C7312" i="35"/>
  <c r="C7280" i="35"/>
  <c r="C7216" i="35"/>
  <c r="C7152" i="35"/>
  <c r="C7088" i="35"/>
  <c r="C7024" i="35"/>
  <c r="C6960" i="35"/>
  <c r="C6896" i="35"/>
  <c r="C6832" i="35"/>
  <c r="C6768" i="35"/>
  <c r="C6704" i="35"/>
  <c r="C6640" i="35"/>
  <c r="C6576" i="35"/>
  <c r="C6512" i="35"/>
  <c r="C6448" i="35"/>
  <c r="C6384" i="35"/>
  <c r="C6320" i="35"/>
  <c r="C6256" i="35"/>
  <c r="C6192" i="35"/>
  <c r="C6128" i="35"/>
  <c r="C6064" i="35"/>
  <c r="C6000" i="35"/>
  <c r="C5936" i="35"/>
  <c r="C5872" i="35"/>
  <c r="C5808" i="35"/>
  <c r="C5744" i="35"/>
  <c r="C5680" i="35"/>
  <c r="C5616" i="35"/>
  <c r="C5552" i="35"/>
  <c r="C5488" i="35"/>
  <c r="C5424" i="35"/>
  <c r="C5360" i="35"/>
  <c r="C5296" i="35"/>
  <c r="C5232" i="35"/>
  <c r="C5104" i="35"/>
  <c r="C4976" i="35"/>
  <c r="C4848" i="35"/>
  <c r="C4784" i="35"/>
  <c r="C4720" i="35"/>
  <c r="C4656" i="35"/>
  <c r="C4592" i="35"/>
  <c r="C4528" i="35"/>
  <c r="C4464" i="35"/>
  <c r="C4400" i="35"/>
  <c r="C4336" i="35"/>
  <c r="C4272" i="35"/>
  <c r="C4204" i="35"/>
  <c r="C4049" i="35"/>
  <c r="C3793" i="35"/>
  <c r="C3537" i="35"/>
  <c r="C3281" i="35"/>
  <c r="C3025" i="35"/>
  <c r="C98" i="35"/>
  <c r="C102" i="35"/>
  <c r="C106" i="35"/>
  <c r="C110" i="35"/>
  <c r="C114" i="35"/>
  <c r="C118" i="35"/>
  <c r="C122" i="35"/>
  <c r="C126" i="35"/>
  <c r="C130" i="35"/>
  <c r="C134" i="35"/>
  <c r="C138" i="35"/>
  <c r="C142" i="35"/>
  <c r="C146" i="35"/>
  <c r="C150" i="35"/>
  <c r="C154" i="35"/>
  <c r="C158" i="35"/>
  <c r="C162" i="35"/>
  <c r="C166" i="35"/>
  <c r="C170" i="35"/>
  <c r="C174" i="35"/>
  <c r="C178" i="35"/>
  <c r="C182" i="35"/>
  <c r="C186" i="35"/>
  <c r="C190" i="35"/>
  <c r="C194" i="35"/>
  <c r="C198" i="35"/>
  <c r="C202" i="35"/>
  <c r="C206" i="35"/>
  <c r="C210" i="35"/>
  <c r="C214" i="35"/>
  <c r="C218" i="35"/>
  <c r="C222" i="35"/>
  <c r="C226" i="35"/>
  <c r="C230" i="35"/>
  <c r="C234" i="35"/>
  <c r="C238" i="35"/>
  <c r="C242" i="35"/>
  <c r="C246" i="35"/>
  <c r="C250" i="35"/>
  <c r="C254" i="35"/>
  <c r="C258" i="35"/>
  <c r="C262" i="35"/>
  <c r="C97" i="35"/>
  <c r="C105" i="35"/>
  <c r="C113" i="35"/>
  <c r="C121" i="35"/>
  <c r="C129" i="35"/>
  <c r="C137" i="35"/>
  <c r="C145" i="35"/>
  <c r="C153" i="35"/>
  <c r="C161" i="35"/>
  <c r="C169" i="35"/>
  <c r="C177" i="35"/>
  <c r="C185" i="35"/>
  <c r="C193" i="35"/>
  <c r="C201" i="35"/>
  <c r="C209" i="35"/>
  <c r="C217" i="35"/>
  <c r="C225" i="35"/>
  <c r="C233" i="35"/>
  <c r="C241" i="35"/>
  <c r="C249" i="35"/>
  <c r="C257" i="35"/>
  <c r="C265" i="35"/>
  <c r="C269" i="35"/>
  <c r="C273" i="35"/>
  <c r="C277" i="35"/>
  <c r="C281" i="35"/>
  <c r="C285" i="35"/>
  <c r="C289" i="35"/>
  <c r="C293" i="35"/>
  <c r="C297" i="35"/>
  <c r="C301" i="35"/>
  <c r="C305" i="35"/>
  <c r="C309" i="35"/>
  <c r="C313" i="35"/>
  <c r="C317" i="35"/>
  <c r="C321" i="35"/>
  <c r="C325" i="35"/>
  <c r="C329" i="35"/>
  <c r="C333" i="35"/>
  <c r="C337" i="35"/>
  <c r="C341" i="35"/>
  <c r="C345" i="35"/>
  <c r="C349" i="35"/>
  <c r="C353" i="35"/>
  <c r="C357" i="35"/>
  <c r="C361" i="35"/>
  <c r="C365" i="35"/>
  <c r="C369" i="35"/>
  <c r="C373" i="35"/>
  <c r="C377" i="35"/>
  <c r="C381" i="35"/>
  <c r="C385" i="35"/>
  <c r="C389" i="35"/>
  <c r="C393" i="35"/>
  <c r="C397" i="35"/>
  <c r="C401" i="35"/>
  <c r="C405" i="35"/>
  <c r="C409" i="35"/>
  <c r="C413" i="35"/>
  <c r="C417" i="35"/>
  <c r="C421" i="35"/>
  <c r="C425" i="35"/>
  <c r="C429" i="35"/>
  <c r="C433" i="35"/>
  <c r="C437" i="35"/>
  <c r="C441" i="35"/>
  <c r="C445" i="35"/>
  <c r="C449" i="35"/>
  <c r="C453" i="35"/>
  <c r="C457" i="35"/>
  <c r="C461" i="35"/>
  <c r="C465" i="35"/>
  <c r="C469" i="35"/>
  <c r="C473" i="35"/>
  <c r="C477" i="35"/>
  <c r="C481" i="35"/>
  <c r="C485" i="35"/>
  <c r="C489" i="35"/>
  <c r="C493" i="35"/>
  <c r="C497" i="35"/>
  <c r="C501" i="35"/>
  <c r="C505" i="35"/>
  <c r="C509" i="35"/>
  <c r="C513" i="35"/>
  <c r="C517" i="35"/>
  <c r="C99" i="35"/>
  <c r="C115" i="35"/>
  <c r="C131" i="35"/>
  <c r="C147" i="35"/>
  <c r="C163" i="35"/>
  <c r="C179" i="35"/>
  <c r="C195" i="35"/>
  <c r="C211" i="35"/>
  <c r="C227" i="35"/>
  <c r="C243" i="35"/>
  <c r="C259" i="35"/>
  <c r="C270" i="35"/>
  <c r="C278" i="35"/>
  <c r="C286" i="35"/>
  <c r="C294" i="35"/>
  <c r="C302" i="35"/>
  <c r="C310" i="35"/>
  <c r="C318" i="35"/>
  <c r="C326" i="35"/>
  <c r="C334" i="35"/>
  <c r="C342" i="35"/>
  <c r="C350" i="35"/>
  <c r="C358" i="35"/>
  <c r="C366" i="35"/>
  <c r="C374" i="35"/>
  <c r="C382" i="35"/>
  <c r="C390" i="35"/>
  <c r="C398" i="35"/>
  <c r="C406" i="35"/>
  <c r="C414" i="35"/>
  <c r="C422" i="35"/>
  <c r="C430" i="35"/>
  <c r="C438" i="35"/>
  <c r="C446" i="35"/>
  <c r="C454" i="35"/>
  <c r="C462" i="35"/>
  <c r="C470" i="35"/>
  <c r="C478" i="35"/>
  <c r="C486" i="35"/>
  <c r="C494" i="35"/>
  <c r="C502" i="35"/>
  <c r="C510" i="35"/>
  <c r="C518" i="35"/>
  <c r="C523" i="35"/>
  <c r="C527" i="35"/>
  <c r="C531" i="35"/>
  <c r="C535" i="35"/>
  <c r="C539" i="35"/>
  <c r="C543" i="35"/>
  <c r="C547" i="35"/>
  <c r="C551" i="35"/>
  <c r="C555" i="35"/>
  <c r="C559" i="35"/>
  <c r="C563" i="35"/>
  <c r="C567" i="35"/>
  <c r="C571" i="35"/>
  <c r="C575" i="35"/>
  <c r="C579" i="35"/>
  <c r="C583" i="35"/>
  <c r="C587" i="35"/>
  <c r="C591" i="35"/>
  <c r="C595" i="35"/>
  <c r="C599" i="35"/>
  <c r="C603" i="35"/>
  <c r="C607" i="35"/>
  <c r="C611" i="35"/>
  <c r="C615" i="35"/>
  <c r="C619" i="35"/>
  <c r="C623" i="35"/>
  <c r="C627" i="35"/>
  <c r="C631" i="35"/>
  <c r="C635" i="35"/>
  <c r="C639" i="35"/>
  <c r="C643" i="35"/>
  <c r="C647" i="35"/>
  <c r="C651" i="35"/>
  <c r="C655" i="35"/>
  <c r="C659" i="35"/>
  <c r="C663" i="35"/>
  <c r="C667" i="35"/>
  <c r="C671" i="35"/>
  <c r="C675" i="35"/>
  <c r="C679" i="35"/>
  <c r="C683" i="35"/>
  <c r="C687" i="35"/>
  <c r="C691" i="35"/>
  <c r="C695" i="35"/>
  <c r="C699" i="35"/>
  <c r="C703" i="35"/>
  <c r="C707" i="35"/>
  <c r="C711" i="35"/>
  <c r="C715" i="35"/>
  <c r="C719" i="35"/>
  <c r="C723" i="35"/>
  <c r="C727" i="35"/>
  <c r="C731" i="35"/>
  <c r="C735" i="35"/>
  <c r="C739" i="35"/>
  <c r="C743" i="35"/>
  <c r="C747" i="35"/>
  <c r="C751" i="35"/>
  <c r="C755" i="35"/>
  <c r="C759" i="35"/>
  <c r="C763" i="35"/>
  <c r="C767" i="35"/>
  <c r="C771" i="35"/>
  <c r="C775" i="35"/>
  <c r="C779" i="35"/>
  <c r="C783" i="35"/>
  <c r="C787" i="35"/>
  <c r="C791" i="35"/>
  <c r="C795" i="35"/>
  <c r="C799" i="35"/>
  <c r="C803" i="35"/>
  <c r="C807" i="35"/>
  <c r="C811" i="35"/>
  <c r="C815" i="35"/>
  <c r="C819" i="35"/>
  <c r="C823" i="35"/>
  <c r="C827" i="35"/>
  <c r="C831" i="35"/>
  <c r="C835" i="35"/>
  <c r="C839" i="35"/>
  <c r="C843" i="35"/>
  <c r="C847" i="35"/>
  <c r="C851" i="35"/>
  <c r="C855" i="35"/>
  <c r="C859" i="35"/>
  <c r="C863" i="35"/>
  <c r="C867" i="35"/>
  <c r="C871" i="35"/>
  <c r="C875" i="35"/>
  <c r="C879" i="35"/>
  <c r="C883" i="35"/>
  <c r="C887" i="35"/>
  <c r="C891" i="35"/>
  <c r="C895" i="35"/>
  <c r="C899" i="35"/>
  <c r="C903" i="35"/>
  <c r="C907" i="35"/>
  <c r="C911" i="35"/>
  <c r="C915" i="35"/>
  <c r="C919" i="35"/>
  <c r="C923" i="35"/>
  <c r="C927" i="35"/>
  <c r="C931" i="35"/>
  <c r="C935" i="35"/>
  <c r="C939" i="35"/>
  <c r="C943" i="35"/>
  <c r="C947" i="35"/>
  <c r="C951" i="35"/>
  <c r="C955" i="35"/>
  <c r="C959" i="35"/>
  <c r="C963" i="35"/>
  <c r="C967" i="35"/>
  <c r="C971" i="35"/>
  <c r="C975" i="35"/>
  <c r="C979" i="35"/>
  <c r="C983" i="35"/>
  <c r="C987" i="35"/>
  <c r="C991" i="35"/>
  <c r="C995" i="35"/>
  <c r="C999" i="35"/>
  <c r="C1003" i="35"/>
  <c r="C1007" i="35"/>
  <c r="C1011" i="35"/>
  <c r="C1015" i="35"/>
  <c r="C1019" i="35"/>
  <c r="C1023" i="35"/>
  <c r="C1027" i="35"/>
  <c r="C1031" i="35"/>
  <c r="C119" i="35"/>
  <c r="C151" i="35"/>
  <c r="C183" i="35"/>
  <c r="C215" i="35"/>
  <c r="C247" i="35"/>
  <c r="C272" i="35"/>
  <c r="C288" i="35"/>
  <c r="C304" i="35"/>
  <c r="C320" i="35"/>
  <c r="C336" i="35"/>
  <c r="C352" i="35"/>
  <c r="C368" i="35"/>
  <c r="C384" i="35"/>
  <c r="C400" i="35"/>
  <c r="C416" i="35"/>
  <c r="C432" i="35"/>
  <c r="C448" i="35"/>
  <c r="C464" i="35"/>
  <c r="C480" i="35"/>
  <c r="C496" i="35"/>
  <c r="C512" i="35"/>
  <c r="C524" i="35"/>
  <c r="C532" i="35"/>
  <c r="C540" i="35"/>
  <c r="C548" i="35"/>
  <c r="C556" i="35"/>
  <c r="C564" i="35"/>
  <c r="C572" i="35"/>
  <c r="C580" i="35"/>
  <c r="C588" i="35"/>
  <c r="C596" i="35"/>
  <c r="C604" i="35"/>
  <c r="C612" i="35"/>
  <c r="C620" i="35"/>
  <c r="C628" i="35"/>
  <c r="C636" i="35"/>
  <c r="C644" i="35"/>
  <c r="C652" i="35"/>
  <c r="C660" i="35"/>
  <c r="C668" i="35"/>
  <c r="C676" i="35"/>
  <c r="C684" i="35"/>
  <c r="C692" i="35"/>
  <c r="C700" i="35"/>
  <c r="C708" i="35"/>
  <c r="C716" i="35"/>
  <c r="C724" i="35"/>
  <c r="C732" i="35"/>
  <c r="C740" i="35"/>
  <c r="C748" i="35"/>
  <c r="C756" i="35"/>
  <c r="C764" i="35"/>
  <c r="C772" i="35"/>
  <c r="C780" i="35"/>
  <c r="C788" i="35"/>
  <c r="C796" i="35"/>
  <c r="C804" i="35"/>
  <c r="C812" i="35"/>
  <c r="C820" i="35"/>
  <c r="C828" i="35"/>
  <c r="C836" i="35"/>
  <c r="C844" i="35"/>
  <c r="C852" i="35"/>
  <c r="C860" i="35"/>
  <c r="C868" i="35"/>
  <c r="C876" i="35"/>
  <c r="C884" i="35"/>
  <c r="C892" i="35"/>
  <c r="C900" i="35"/>
  <c r="C908" i="35"/>
  <c r="C916" i="35"/>
  <c r="C924" i="35"/>
  <c r="C932" i="35"/>
  <c r="C940" i="35"/>
  <c r="C948" i="35"/>
  <c r="C956" i="35"/>
  <c r="C964" i="35"/>
  <c r="C972" i="35"/>
  <c r="C980" i="35"/>
  <c r="C988" i="35"/>
  <c r="C996" i="35"/>
  <c r="C1004" i="35"/>
  <c r="C1012" i="35"/>
  <c r="C1020" i="35"/>
  <c r="C1028" i="35"/>
  <c r="C1034" i="35"/>
  <c r="C1038" i="35"/>
  <c r="C1042" i="35"/>
  <c r="C1046" i="35"/>
  <c r="C1050" i="35"/>
  <c r="C1054" i="35"/>
  <c r="C1058" i="35"/>
  <c r="C1062" i="35"/>
  <c r="C1066" i="35"/>
  <c r="C1070" i="35"/>
  <c r="C1074" i="35"/>
  <c r="C1078" i="35"/>
  <c r="C1082" i="35"/>
  <c r="C1086" i="35"/>
  <c r="C1090" i="35"/>
  <c r="C1094" i="35"/>
  <c r="C1098" i="35"/>
  <c r="C1102" i="35"/>
  <c r="C1106" i="35"/>
  <c r="C1110" i="35"/>
  <c r="C1114" i="35"/>
  <c r="C1118" i="35"/>
  <c r="C1122" i="35"/>
  <c r="C1126" i="35"/>
  <c r="C1130" i="35"/>
  <c r="C1134" i="35"/>
  <c r="C1138" i="35"/>
  <c r="C1142" i="35"/>
  <c r="C1146" i="35"/>
  <c r="C1150" i="35"/>
  <c r="C1154" i="35"/>
  <c r="C1158" i="35"/>
  <c r="C1162" i="35"/>
  <c r="C1166" i="35"/>
  <c r="C1170" i="35"/>
  <c r="C1174" i="35"/>
  <c r="C1178" i="35"/>
  <c r="C1182" i="35"/>
  <c r="C1186" i="35"/>
  <c r="C1190" i="35"/>
  <c r="C1194" i="35"/>
  <c r="C1198" i="35"/>
  <c r="C1202" i="35"/>
  <c r="C1206" i="35"/>
  <c r="C1210" i="35"/>
  <c r="C1214" i="35"/>
  <c r="C1218" i="35"/>
  <c r="C1222" i="35"/>
  <c r="C1226" i="35"/>
  <c r="C1230" i="35"/>
  <c r="C1234" i="35"/>
  <c r="C1238" i="35"/>
  <c r="C1242" i="35"/>
  <c r="C1246" i="35"/>
  <c r="C1250" i="35"/>
  <c r="C1254" i="35"/>
  <c r="C1258" i="35"/>
  <c r="C1262" i="35"/>
  <c r="C1266" i="35"/>
  <c r="C1270" i="35"/>
  <c r="C1274" i="35"/>
  <c r="C1278" i="35"/>
  <c r="C1282" i="35"/>
  <c r="C1286" i="35"/>
  <c r="C1290" i="35"/>
  <c r="C1294" i="35"/>
  <c r="C1298" i="35"/>
  <c r="C1302" i="35"/>
  <c r="C1306" i="35"/>
  <c r="C1310" i="35"/>
  <c r="C1314" i="35"/>
  <c r="C1318" i="35"/>
  <c r="C1322" i="35"/>
  <c r="C1326" i="35"/>
  <c r="C1330" i="35"/>
  <c r="C1334" i="35"/>
  <c r="C1338" i="35"/>
  <c r="C1342" i="35"/>
  <c r="C1346" i="35"/>
  <c r="C1350" i="35"/>
  <c r="C1354" i="35"/>
  <c r="C1358" i="35"/>
  <c r="C1362" i="35"/>
  <c r="C1366" i="35"/>
  <c r="C1370" i="35"/>
  <c r="C1374" i="35"/>
  <c r="C1378" i="35"/>
  <c r="C1382" i="35"/>
  <c r="C1386" i="35"/>
  <c r="C1390" i="35"/>
  <c r="C1394" i="35"/>
  <c r="C1398" i="35"/>
  <c r="C1402" i="35"/>
  <c r="C1406" i="35"/>
  <c r="C1410" i="35"/>
  <c r="C1414" i="35"/>
  <c r="C1418" i="35"/>
  <c r="C1422" i="35"/>
  <c r="C1426" i="35"/>
  <c r="C1430" i="35"/>
  <c r="C1434" i="35"/>
  <c r="C1438" i="35"/>
  <c r="C1442" i="35"/>
  <c r="C1446" i="35"/>
  <c r="C1450" i="35"/>
  <c r="C1454" i="35"/>
  <c r="C1458" i="35"/>
  <c r="C1462" i="35"/>
  <c r="C1466" i="35"/>
  <c r="C1470" i="35"/>
  <c r="C1474" i="35"/>
  <c r="C1478" i="35"/>
  <c r="C1482" i="35"/>
  <c r="C3209" i="35"/>
  <c r="C3721" i="35"/>
  <c r="C4168" i="35"/>
  <c r="C3809" i="35"/>
  <c r="C4340" i="35"/>
  <c r="C4572" i="35"/>
  <c r="C4700" i="35"/>
  <c r="C4828" i="35"/>
  <c r="C4956" i="35"/>
  <c r="C5084" i="35"/>
  <c r="C5212" i="35"/>
  <c r="C3825" i="35"/>
  <c r="C4344" i="35"/>
  <c r="C4600" i="35"/>
  <c r="C4856" i="35"/>
  <c r="C5112" i="35"/>
  <c r="C5300" i="35"/>
  <c r="C5428" i="35"/>
  <c r="C5556" i="35"/>
  <c r="C5684" i="35"/>
  <c r="C5812" i="35"/>
  <c r="C5924" i="35"/>
  <c r="C5988" i="35"/>
  <c r="C6052" i="35"/>
  <c r="C6116" i="35"/>
  <c r="C6180" i="35"/>
  <c r="C6244" i="35"/>
  <c r="C6308" i="35"/>
  <c r="C6372" i="35"/>
  <c r="C6436" i="35"/>
  <c r="C6500" i="35"/>
  <c r="C6564" i="35"/>
  <c r="C6628" i="35"/>
  <c r="C6692" i="35"/>
  <c r="C6756" i="35"/>
  <c r="C6820" i="35"/>
  <c r="C6884" i="35"/>
  <c r="C6948" i="35"/>
  <c r="C7012" i="35"/>
  <c r="C7076" i="35"/>
  <c r="C7140" i="35"/>
  <c r="C7204" i="35"/>
  <c r="C7268" i="35"/>
  <c r="C7348" i="35"/>
  <c r="C7284" i="35"/>
  <c r="C7160" i="35"/>
  <c r="C7032" i="35"/>
  <c r="C6904" i="35"/>
  <c r="C6776" i="35"/>
  <c r="C6648" i="35"/>
  <c r="C6520" i="35"/>
  <c r="C6392" i="35"/>
  <c r="C6264" i="35"/>
  <c r="C6136" i="35"/>
  <c r="C6008" i="35"/>
  <c r="C5880" i="35"/>
  <c r="C5752" i="35"/>
  <c r="C5624" i="35"/>
  <c r="C5496" i="35"/>
  <c r="C5368" i="35"/>
  <c r="C5240" i="35"/>
  <c r="C4992" i="35"/>
  <c r="C4736" i="35"/>
  <c r="C4480" i="35"/>
  <c r="C4224" i="35"/>
  <c r="C3345" i="35"/>
  <c r="C7360" i="35"/>
  <c r="C7296" i="35"/>
  <c r="C7184" i="35"/>
  <c r="C7056" i="35"/>
  <c r="C6928" i="35"/>
  <c r="C6800" i="35"/>
  <c r="C6672" i="35"/>
  <c r="C6544" i="35"/>
  <c r="C6416" i="35"/>
  <c r="C6288" i="35"/>
  <c r="C6160" i="35"/>
  <c r="C6032" i="35"/>
  <c r="C5904" i="35"/>
  <c r="C5776" i="35"/>
  <c r="C5648" i="35"/>
  <c r="C5520" i="35"/>
  <c r="C5392" i="35"/>
  <c r="C5264" i="35"/>
  <c r="C5040" i="35"/>
  <c r="C4816" i="35"/>
  <c r="C4688" i="35"/>
  <c r="C4560" i="35"/>
  <c r="C4432" i="35"/>
  <c r="C4304" i="35"/>
  <c r="C4140" i="35"/>
  <c r="C3665" i="35"/>
  <c r="C3153" i="35"/>
  <c r="C100" i="35"/>
  <c r="C108" i="35"/>
  <c r="C116" i="35"/>
  <c r="C124" i="35"/>
  <c r="C132" i="35"/>
  <c r="C140" i="35"/>
  <c r="C148" i="35"/>
  <c r="C156" i="35"/>
  <c r="C164" i="35"/>
  <c r="C172" i="35"/>
  <c r="C180" i="35"/>
  <c r="C188" i="35"/>
  <c r="C196" i="35"/>
  <c r="C204" i="35"/>
  <c r="C212" i="35"/>
  <c r="C220" i="35"/>
  <c r="C228" i="35"/>
  <c r="C236" i="35"/>
  <c r="C244" i="35"/>
  <c r="C252" i="35"/>
  <c r="C260" i="35"/>
  <c r="C101" i="35"/>
  <c r="C117" i="35"/>
  <c r="C133" i="35"/>
  <c r="C149" i="35"/>
  <c r="C165" i="35"/>
  <c r="C181" i="35"/>
  <c r="C197" i="35"/>
  <c r="C213" i="35"/>
  <c r="C229" i="35"/>
  <c r="C245" i="35"/>
  <c r="C261" i="35"/>
  <c r="C271" i="35"/>
  <c r="C279" i="35"/>
  <c r="C287" i="35"/>
  <c r="C295" i="35"/>
  <c r="C303" i="35"/>
  <c r="C311" i="35"/>
  <c r="C319" i="35"/>
  <c r="C327" i="35"/>
  <c r="C335" i="35"/>
  <c r="C343" i="35"/>
  <c r="C351" i="35"/>
  <c r="C359" i="35"/>
  <c r="C367" i="35"/>
  <c r="C375" i="35"/>
  <c r="C383" i="35"/>
  <c r="C391" i="35"/>
  <c r="C399" i="35"/>
  <c r="C407" i="35"/>
  <c r="C415" i="35"/>
  <c r="C423" i="35"/>
  <c r="C431" i="35"/>
  <c r="C439" i="35"/>
  <c r="C447" i="35"/>
  <c r="C455" i="35"/>
  <c r="C463" i="35"/>
  <c r="C471" i="35"/>
  <c r="C479" i="35"/>
  <c r="C487" i="35"/>
  <c r="C495" i="35"/>
  <c r="C503" i="35"/>
  <c r="C511" i="35"/>
  <c r="C519" i="35"/>
  <c r="C123" i="35"/>
  <c r="C155" i="35"/>
  <c r="C187" i="35"/>
  <c r="C219" i="35"/>
  <c r="C251" i="35"/>
  <c r="C274" i="35"/>
  <c r="C290" i="35"/>
  <c r="C306" i="35"/>
  <c r="C322" i="35"/>
  <c r="C338" i="35"/>
  <c r="C354" i="35"/>
  <c r="C370" i="35"/>
  <c r="C386" i="35"/>
  <c r="C402" i="35"/>
  <c r="C418" i="35"/>
  <c r="C434" i="35"/>
  <c r="C450" i="35"/>
  <c r="C466" i="35"/>
  <c r="C482" i="35"/>
  <c r="C498" i="35"/>
  <c r="C514" i="35"/>
  <c r="C525" i="35"/>
  <c r="C533" i="35"/>
  <c r="C541" i="35"/>
  <c r="C549" i="35"/>
  <c r="C557" i="35"/>
  <c r="C565" i="35"/>
  <c r="C573" i="35"/>
  <c r="C581" i="35"/>
  <c r="C589" i="35"/>
  <c r="C597" i="35"/>
  <c r="C605" i="35"/>
  <c r="C613" i="35"/>
  <c r="C621" i="35"/>
  <c r="C629" i="35"/>
  <c r="C637" i="35"/>
  <c r="C645" i="35"/>
  <c r="C653" i="35"/>
  <c r="C661" i="35"/>
  <c r="C669" i="35"/>
  <c r="C677" i="35"/>
  <c r="C685" i="35"/>
  <c r="C693" i="35"/>
  <c r="C701" i="35"/>
  <c r="C709" i="35"/>
  <c r="C717" i="35"/>
  <c r="C725" i="35"/>
  <c r="C733" i="35"/>
  <c r="C741" i="35"/>
  <c r="C749" i="35"/>
  <c r="C757" i="35"/>
  <c r="C765" i="35"/>
  <c r="C773" i="35"/>
  <c r="C781" i="35"/>
  <c r="C789" i="35"/>
  <c r="C797" i="35"/>
  <c r="C805" i="35"/>
  <c r="C813" i="35"/>
  <c r="C821" i="35"/>
  <c r="C829" i="35"/>
  <c r="C837" i="35"/>
  <c r="C845" i="35"/>
  <c r="C853" i="35"/>
  <c r="C861" i="35"/>
  <c r="C869" i="35"/>
  <c r="C877" i="35"/>
  <c r="C885" i="35"/>
  <c r="C893" i="35"/>
  <c r="C901" i="35"/>
  <c r="C909" i="35"/>
  <c r="C917" i="35"/>
  <c r="C925" i="35"/>
  <c r="C933" i="35"/>
  <c r="C941" i="35"/>
  <c r="C949" i="35"/>
  <c r="C957" i="35"/>
  <c r="C965" i="35"/>
  <c r="C973" i="35"/>
  <c r="C981" i="35"/>
  <c r="C989" i="35"/>
  <c r="C997" i="35"/>
  <c r="C1005" i="35"/>
  <c r="C1013" i="35"/>
  <c r="C1021" i="35"/>
  <c r="C1029" i="35"/>
  <c r="C135" i="35"/>
  <c r="C199" i="35"/>
  <c r="C263" i="35"/>
  <c r="C296" i="35"/>
  <c r="C328" i="35"/>
  <c r="C360" i="35"/>
  <c r="C392" i="35"/>
  <c r="C424" i="35"/>
  <c r="C456" i="35"/>
  <c r="C488" i="35"/>
  <c r="C520" i="35"/>
  <c r="C536" i="35"/>
  <c r="C552" i="35"/>
  <c r="C568" i="35"/>
  <c r="C584" i="35"/>
  <c r="C600" i="35"/>
  <c r="C616" i="35"/>
  <c r="C632" i="35"/>
  <c r="C648" i="35"/>
  <c r="C664" i="35"/>
  <c r="C680" i="35"/>
  <c r="C696" i="35"/>
  <c r="C712" i="35"/>
  <c r="C728" i="35"/>
  <c r="C744" i="35"/>
  <c r="C760" i="35"/>
  <c r="C776" i="35"/>
  <c r="C792" i="35"/>
  <c r="C808" i="35"/>
  <c r="C824" i="35"/>
  <c r="C840" i="35"/>
  <c r="C856" i="35"/>
  <c r="C872" i="35"/>
  <c r="C888" i="35"/>
  <c r="C904" i="35"/>
  <c r="C920" i="35"/>
  <c r="C936" i="35"/>
  <c r="C952" i="35"/>
  <c r="C968" i="35"/>
  <c r="C984" i="35"/>
  <c r="C1000" i="35"/>
  <c r="C1016" i="35"/>
  <c r="C1032" i="35"/>
  <c r="C1040" i="35"/>
  <c r="C1048" i="35"/>
  <c r="C1056" i="35"/>
  <c r="C1064" i="35"/>
  <c r="C1072" i="35"/>
  <c r="C1080" i="35"/>
  <c r="C1088" i="35"/>
  <c r="C1096" i="35"/>
  <c r="C1104" i="35"/>
  <c r="C1112" i="35"/>
  <c r="C1120" i="35"/>
  <c r="C1128" i="35"/>
  <c r="C1136" i="35"/>
  <c r="C1144" i="35"/>
  <c r="C1152" i="35"/>
  <c r="C1160" i="35"/>
  <c r="C1168" i="35"/>
  <c r="C1176" i="35"/>
  <c r="C1184" i="35"/>
  <c r="C1192" i="35"/>
  <c r="C1200" i="35"/>
  <c r="C1208" i="35"/>
  <c r="C1216" i="35"/>
  <c r="C1224" i="35"/>
  <c r="C1232" i="35"/>
  <c r="C1240" i="35"/>
  <c r="C1248" i="35"/>
  <c r="C1256" i="35"/>
  <c r="C1264" i="35"/>
  <c r="C1272" i="35"/>
  <c r="C1280" i="35"/>
  <c r="C1288" i="35"/>
  <c r="C1296" i="35"/>
  <c r="C1304" i="35"/>
  <c r="C1312" i="35"/>
  <c r="C1320" i="35"/>
  <c r="C1328" i="35"/>
  <c r="C1336" i="35"/>
  <c r="C1344" i="35"/>
  <c r="C1352" i="35"/>
  <c r="C1360" i="35"/>
  <c r="C1368" i="35"/>
  <c r="C1376" i="35"/>
  <c r="C1384" i="35"/>
  <c r="C1392" i="35"/>
  <c r="C1400" i="35"/>
  <c r="C1408" i="35"/>
  <c r="C1416" i="35"/>
  <c r="C1424" i="35"/>
  <c r="C1432" i="35"/>
  <c r="C1440" i="35"/>
  <c r="C1448" i="35"/>
  <c r="C1456" i="35"/>
  <c r="C1464" i="35"/>
  <c r="C1472" i="35"/>
  <c r="C1480" i="35"/>
  <c r="C1486" i="35"/>
  <c r="C1490" i="35"/>
  <c r="C1494" i="35"/>
  <c r="C1498" i="35"/>
  <c r="C1502" i="35"/>
  <c r="C1506" i="35"/>
  <c r="C1510" i="35"/>
  <c r="C1514" i="35"/>
  <c r="C1518" i="35"/>
  <c r="C1522" i="35"/>
  <c r="C1526" i="35"/>
  <c r="C1530" i="35"/>
  <c r="C1534" i="35"/>
  <c r="C1538" i="35"/>
  <c r="C1542" i="35"/>
  <c r="C1546" i="35"/>
  <c r="C1550" i="35"/>
  <c r="C1554" i="35"/>
  <c r="C1558" i="35"/>
  <c r="C1562" i="35"/>
  <c r="C1566" i="35"/>
  <c r="C1570" i="35"/>
  <c r="C1574" i="35"/>
  <c r="C1578" i="35"/>
  <c r="C1582" i="35"/>
  <c r="C1586" i="35"/>
  <c r="C1590" i="35"/>
  <c r="C1594" i="35"/>
  <c r="C1598" i="35"/>
  <c r="C1602" i="35"/>
  <c r="C1606" i="35"/>
  <c r="C1610" i="35"/>
  <c r="C1614" i="35"/>
  <c r="C1618" i="35"/>
  <c r="C1622" i="35"/>
  <c r="C1626" i="35"/>
  <c r="C1630" i="35"/>
  <c r="C1634" i="35"/>
  <c r="C1638" i="35"/>
  <c r="C1642" i="35"/>
  <c r="C1646" i="35"/>
  <c r="C1650" i="35"/>
  <c r="C1654" i="35"/>
  <c r="C1658" i="35"/>
  <c r="C1662" i="35"/>
  <c r="C1666" i="35"/>
  <c r="C1670" i="35"/>
  <c r="C1674" i="35"/>
  <c r="C1678" i="35"/>
  <c r="C1682" i="35"/>
  <c r="C1686" i="35"/>
  <c r="C1690" i="35"/>
  <c r="C1694" i="35"/>
  <c r="C1698" i="35"/>
  <c r="C1702" i="35"/>
  <c r="C1706" i="35"/>
  <c r="C1710" i="35"/>
  <c r="C1714" i="35"/>
  <c r="C1718" i="35"/>
  <c r="C1722" i="35"/>
  <c r="C1726" i="35"/>
  <c r="C1730" i="35"/>
  <c r="C1734" i="35"/>
  <c r="C1738" i="35"/>
  <c r="C1742" i="35"/>
  <c r="C1746" i="35"/>
  <c r="C1750" i="35"/>
  <c r="C1754" i="35"/>
  <c r="C1758" i="35"/>
  <c r="C1762" i="35"/>
  <c r="C1766" i="35"/>
  <c r="C1770" i="35"/>
  <c r="C1774" i="35"/>
  <c r="C1778" i="35"/>
  <c r="C1782" i="35"/>
  <c r="C1786" i="35"/>
  <c r="C1790" i="35"/>
  <c r="C1794" i="35"/>
  <c r="C1798" i="35"/>
  <c r="C1802" i="35"/>
  <c r="C1806" i="35"/>
  <c r="C1810" i="35"/>
  <c r="C1814" i="35"/>
  <c r="C1818" i="35"/>
  <c r="C1822" i="35"/>
  <c r="C1826" i="35"/>
  <c r="C1830" i="35"/>
  <c r="C1834" i="35"/>
  <c r="C1838" i="35"/>
  <c r="C1842" i="35"/>
  <c r="C1846" i="35"/>
  <c r="C1850" i="35"/>
  <c r="C1854" i="35"/>
  <c r="C1858" i="35"/>
  <c r="C1862" i="35"/>
  <c r="C1866" i="35"/>
  <c r="C1870" i="35"/>
  <c r="C1874" i="35"/>
  <c r="C1878" i="35"/>
  <c r="C1882" i="35"/>
  <c r="C1886" i="35"/>
  <c r="C1890" i="35"/>
  <c r="C1894" i="35"/>
  <c r="C1898" i="35"/>
  <c r="C1902" i="35"/>
  <c r="C1906" i="35"/>
  <c r="C1910" i="35"/>
  <c r="C1914" i="35"/>
  <c r="C1918" i="35"/>
  <c r="C1922" i="35"/>
  <c r="C1926" i="35"/>
  <c r="C1930" i="35"/>
  <c r="C1934" i="35"/>
  <c r="C1938" i="35"/>
  <c r="C1942" i="35"/>
  <c r="C1946" i="35"/>
  <c r="C1950" i="35"/>
  <c r="C1954" i="35"/>
  <c r="C1958" i="35"/>
  <c r="C1962" i="35"/>
  <c r="C1966" i="35"/>
  <c r="C1970" i="35"/>
  <c r="C1974" i="35"/>
  <c r="C1978" i="35"/>
  <c r="C1982" i="35"/>
  <c r="C1986" i="35"/>
  <c r="C1990" i="35"/>
  <c r="C1994" i="35"/>
  <c r="C1998" i="35"/>
  <c r="C2002" i="35"/>
  <c r="C2006" i="35"/>
  <c r="C2010" i="35"/>
  <c r="C2014" i="35"/>
  <c r="C2018" i="35"/>
  <c r="C2022" i="35"/>
  <c r="C2026" i="35"/>
  <c r="C2030" i="35"/>
  <c r="C2034" i="35"/>
  <c r="C2038" i="35"/>
  <c r="C2042" i="35"/>
  <c r="C2046" i="35"/>
  <c r="C2050" i="35"/>
  <c r="C2054" i="35"/>
  <c r="C143" i="35"/>
  <c r="C207" i="35"/>
  <c r="C268" i="35"/>
  <c r="C300" i="35"/>
  <c r="C332" i="35"/>
  <c r="C364" i="35"/>
  <c r="C396" i="35"/>
  <c r="C428" i="35"/>
  <c r="C460" i="35"/>
  <c r="C492" i="35"/>
  <c r="C522" i="35"/>
  <c r="C538" i="35"/>
  <c r="C554" i="35"/>
  <c r="C570" i="35"/>
  <c r="C586" i="35"/>
  <c r="C602" i="35"/>
  <c r="C618" i="35"/>
  <c r="C634" i="35"/>
  <c r="C650" i="35"/>
  <c r="C666" i="35"/>
  <c r="C682" i="35"/>
  <c r="C698" i="35"/>
  <c r="C714" i="35"/>
  <c r="C730" i="35"/>
  <c r="C746" i="35"/>
  <c r="C762" i="35"/>
  <c r="C778" i="35"/>
  <c r="C794" i="35"/>
  <c r="C810" i="35"/>
  <c r="C826" i="35"/>
  <c r="C842" i="35"/>
  <c r="C858" i="35"/>
  <c r="C874" i="35"/>
  <c r="C890" i="35"/>
  <c r="C906" i="35"/>
  <c r="C922" i="35"/>
  <c r="C938" i="35"/>
  <c r="C954" i="35"/>
  <c r="C970" i="35"/>
  <c r="C986" i="35"/>
  <c r="C1002" i="35"/>
  <c r="C1018" i="35"/>
  <c r="C1033" i="35"/>
  <c r="C1041" i="35"/>
  <c r="C1049" i="35"/>
  <c r="C1057" i="35"/>
  <c r="C1065" i="35"/>
  <c r="C1073" i="35"/>
  <c r="C1081" i="35"/>
  <c r="C1089" i="35"/>
  <c r="C1097" i="35"/>
  <c r="C1105" i="35"/>
  <c r="C1113" i="35"/>
  <c r="C1121" i="35"/>
  <c r="C1129" i="35"/>
  <c r="C1137" i="35"/>
  <c r="C1145" i="35"/>
  <c r="C1153" i="35"/>
  <c r="C1161" i="35"/>
  <c r="C1169" i="35"/>
  <c r="C1177" i="35"/>
  <c r="C1185" i="35"/>
  <c r="C1193" i="35"/>
  <c r="C1201" i="35"/>
  <c r="C1209" i="35"/>
  <c r="C1217" i="35"/>
  <c r="C1225" i="35"/>
  <c r="C1233" i="35"/>
  <c r="C1241" i="35"/>
  <c r="C1249" i="35"/>
  <c r="C1257" i="35"/>
  <c r="C1265" i="35"/>
  <c r="C1273" i="35"/>
  <c r="C1281" i="35"/>
  <c r="C1289" i="35"/>
  <c r="C1297" i="35"/>
  <c r="C1305" i="35"/>
  <c r="C1313" i="35"/>
  <c r="C1321" i="35"/>
  <c r="C1329" i="35"/>
  <c r="C1337" i="35"/>
  <c r="C1345" i="35"/>
  <c r="C1353" i="35"/>
  <c r="C1361" i="35"/>
  <c r="C1369" i="35"/>
  <c r="C1377" i="35"/>
  <c r="C1385" i="35"/>
  <c r="C1393" i="35"/>
  <c r="C1401" i="35"/>
  <c r="C1409" i="35"/>
  <c r="C1417" i="35"/>
  <c r="C1425" i="35"/>
  <c r="C1433" i="35"/>
  <c r="C1441" i="35"/>
  <c r="C1449" i="35"/>
  <c r="C1457" i="35"/>
  <c r="C1465" i="35"/>
  <c r="C1473" i="35"/>
  <c r="C1481" i="35"/>
  <c r="C1489" i="35"/>
  <c r="C1497" i="35"/>
  <c r="C1505" i="35"/>
  <c r="C1513" i="35"/>
  <c r="C1521" i="35"/>
  <c r="C1529" i="35"/>
  <c r="C1537" i="35"/>
  <c r="C1545" i="35"/>
  <c r="C1553" i="35"/>
  <c r="C1561" i="35"/>
  <c r="C1569" i="35"/>
  <c r="C1577" i="35"/>
  <c r="C1585" i="35"/>
  <c r="C1593" i="35"/>
  <c r="C1601" i="35"/>
  <c r="C1609" i="35"/>
  <c r="C1617" i="35"/>
  <c r="C1625" i="35"/>
  <c r="C1633" i="35"/>
  <c r="C1641" i="35"/>
  <c r="C1649" i="35"/>
  <c r="C1657" i="35"/>
  <c r="C1665" i="35"/>
  <c r="C1673" i="35"/>
  <c r="C1681" i="35"/>
  <c r="C1689" i="35"/>
  <c r="C1697" i="35"/>
  <c r="C1705" i="35"/>
  <c r="C1713" i="35"/>
  <c r="C1721" i="35"/>
  <c r="C1729" i="35"/>
  <c r="C1737" i="35"/>
  <c r="C1745" i="35"/>
  <c r="C1753" i="35"/>
  <c r="C1761" i="35"/>
  <c r="C1769" i="35"/>
  <c r="C1777" i="35"/>
  <c r="C1785" i="35"/>
  <c r="C1793" i="35"/>
  <c r="C1801" i="35"/>
  <c r="C1809" i="35"/>
  <c r="C1817" i="35"/>
  <c r="C1825" i="35"/>
  <c r="C1833" i="35"/>
  <c r="C1841" i="35"/>
  <c r="C1849" i="35"/>
  <c r="C1857" i="35"/>
  <c r="C1865" i="35"/>
  <c r="C1873" i="35"/>
  <c r="C1881" i="35"/>
  <c r="C1889" i="35"/>
  <c r="C1897" i="35"/>
  <c r="C1905" i="35"/>
  <c r="C1913" i="35"/>
  <c r="C1921" i="35"/>
  <c r="C1929" i="35"/>
  <c r="C1937" i="35"/>
  <c r="C1945" i="35"/>
  <c r="C1953" i="35"/>
  <c r="C1961" i="35"/>
  <c r="C1969" i="35"/>
  <c r="C1977" i="35"/>
  <c r="C1985" i="35"/>
  <c r="C1993" i="35"/>
  <c r="C2001" i="35"/>
  <c r="C2009" i="35"/>
  <c r="C2017" i="35"/>
  <c r="C2025" i="35"/>
  <c r="C2033" i="35"/>
  <c r="C2041" i="35"/>
  <c r="C2049" i="35"/>
  <c r="C2056" i="35"/>
  <c r="C2060" i="35"/>
  <c r="C2064" i="35"/>
  <c r="C2068" i="35"/>
  <c r="C2072" i="35"/>
  <c r="C2076" i="35"/>
  <c r="C2080" i="35"/>
  <c r="C2084" i="35"/>
  <c r="C2088" i="35"/>
  <c r="C2092" i="35"/>
  <c r="C2096" i="35"/>
  <c r="C2100" i="35"/>
  <c r="C2104" i="35"/>
  <c r="C2108" i="35"/>
  <c r="C2112" i="35"/>
  <c r="C2116" i="35"/>
  <c r="C2120" i="35"/>
  <c r="C2124" i="35"/>
  <c r="C2128" i="35"/>
  <c r="C2132" i="35"/>
  <c r="C2136" i="35"/>
  <c r="C2140" i="35"/>
  <c r="C2144" i="35"/>
  <c r="C2148" i="35"/>
  <c r="C2152" i="35"/>
  <c r="C2156" i="35"/>
  <c r="C2160" i="35"/>
  <c r="C2164" i="35"/>
  <c r="C2168" i="35"/>
  <c r="C2172" i="35"/>
  <c r="C2176" i="35"/>
  <c r="C2180" i="35"/>
  <c r="C2184" i="35"/>
  <c r="C2188" i="35"/>
  <c r="C2192" i="35"/>
  <c r="C2196" i="35"/>
  <c r="C2200" i="35"/>
  <c r="C2204" i="35"/>
  <c r="C2208" i="35"/>
  <c r="C2212" i="35"/>
  <c r="C2216" i="35"/>
  <c r="C2220" i="35"/>
  <c r="C2224" i="35"/>
  <c r="C2228" i="35"/>
  <c r="C2232" i="35"/>
  <c r="C2236" i="35"/>
  <c r="C2240" i="35"/>
  <c r="C2244" i="35"/>
  <c r="C2248" i="35"/>
  <c r="C2252" i="35"/>
  <c r="C2256" i="35"/>
  <c r="C2260" i="35"/>
  <c r="C2264" i="35"/>
  <c r="C2268" i="35"/>
  <c r="C2272" i="35"/>
  <c r="C2276" i="35"/>
  <c r="C2280" i="35"/>
  <c r="C2284" i="35"/>
  <c r="C2288" i="35"/>
  <c r="C2292" i="35"/>
  <c r="C2296" i="35"/>
  <c r="C2300" i="35"/>
  <c r="C2304" i="35"/>
  <c r="C2308" i="35"/>
  <c r="C2312" i="35"/>
  <c r="C2316" i="35"/>
  <c r="C2320" i="35"/>
  <c r="C2324" i="35"/>
  <c r="C2328" i="35"/>
  <c r="C2332" i="35"/>
  <c r="C2336" i="35"/>
  <c r="C2340" i="35"/>
  <c r="C2344" i="35"/>
  <c r="C2348" i="35"/>
  <c r="C2352" i="35"/>
  <c r="C2356" i="35"/>
  <c r="C2360" i="35"/>
  <c r="C2364" i="35"/>
  <c r="C2368" i="35"/>
  <c r="C2372" i="35"/>
  <c r="C2376" i="35"/>
  <c r="C2380" i="35"/>
  <c r="C2384" i="35"/>
  <c r="C2388" i="35"/>
  <c r="C2392" i="35"/>
  <c r="C2396" i="35"/>
  <c r="C2400" i="35"/>
  <c r="C2404" i="35"/>
  <c r="C2408" i="35"/>
  <c r="C2412" i="35"/>
  <c r="C2416" i="35"/>
  <c r="C2420" i="35"/>
  <c r="C2424" i="35"/>
  <c r="C2428" i="35"/>
  <c r="C2432" i="35"/>
  <c r="C2436" i="35"/>
  <c r="C2440" i="35"/>
  <c r="C2444" i="35"/>
  <c r="C2448" i="35"/>
  <c r="C2452" i="35"/>
  <c r="C2456" i="35"/>
  <c r="C2460" i="35"/>
  <c r="C2464" i="35"/>
  <c r="C2468" i="35"/>
  <c r="C2472" i="35"/>
  <c r="C2476" i="35"/>
  <c r="C2480" i="35"/>
  <c r="C2484" i="35"/>
  <c r="C2488" i="35"/>
  <c r="C2492" i="35"/>
  <c r="C2496" i="35"/>
  <c r="C2500" i="35"/>
  <c r="C2504" i="35"/>
  <c r="C2508" i="35"/>
  <c r="C2512" i="35"/>
  <c r="C2516" i="35"/>
  <c r="C2520" i="35"/>
  <c r="C2524" i="35"/>
  <c r="C2528" i="35"/>
  <c r="C2532" i="35"/>
  <c r="C2536" i="35"/>
  <c r="C2540" i="35"/>
  <c r="C2544" i="35"/>
  <c r="C2548" i="35"/>
  <c r="C2552" i="35"/>
  <c r="C2556" i="35"/>
  <c r="C2560" i="35"/>
  <c r="C2564" i="35"/>
  <c r="C2568" i="35"/>
  <c r="C2572" i="35"/>
  <c r="C2576" i="35"/>
  <c r="C2580" i="35"/>
  <c r="C2584" i="35"/>
  <c r="C2588" i="35"/>
  <c r="C2592" i="35"/>
  <c r="C2596" i="35"/>
  <c r="C2600" i="35"/>
  <c r="C2604" i="35"/>
  <c r="C2608" i="35"/>
  <c r="C2612" i="35"/>
  <c r="C2616" i="35"/>
  <c r="C2620" i="35"/>
  <c r="C2624" i="35"/>
  <c r="C2628" i="35"/>
  <c r="C2632" i="35"/>
  <c r="C2636" i="35"/>
  <c r="C2640" i="35"/>
  <c r="C2644" i="35"/>
  <c r="C2648" i="35"/>
  <c r="C2652" i="35"/>
  <c r="C2656" i="35"/>
  <c r="C2660" i="35"/>
  <c r="C2664" i="35"/>
  <c r="C2668" i="35"/>
  <c r="C2672" i="35"/>
  <c r="C2676" i="35"/>
  <c r="C2680" i="35"/>
  <c r="C2684" i="35"/>
  <c r="C2688" i="35"/>
  <c r="C2692" i="35"/>
  <c r="C2696" i="35"/>
  <c r="C2700" i="35"/>
  <c r="C2704" i="35"/>
  <c r="C2708" i="35"/>
  <c r="C2712" i="35"/>
  <c r="C2716" i="35"/>
  <c r="C2720" i="35"/>
  <c r="C2724" i="35"/>
  <c r="C2728" i="35"/>
  <c r="C2732" i="35"/>
  <c r="C2736" i="35"/>
  <c r="C2740" i="35"/>
  <c r="C2744" i="35"/>
  <c r="C2748" i="35"/>
  <c r="C2752" i="35"/>
  <c r="C2756" i="35"/>
  <c r="C2760" i="35"/>
  <c r="C2764" i="35"/>
  <c r="C2768" i="35"/>
  <c r="C2772" i="35"/>
  <c r="C2776" i="35"/>
  <c r="C2780" i="35"/>
  <c r="C2784" i="35"/>
  <c r="C2788" i="35"/>
  <c r="C2792" i="35"/>
  <c r="C2796" i="35"/>
  <c r="C2800" i="35"/>
  <c r="C2804" i="35"/>
  <c r="C2808" i="35"/>
  <c r="C2812" i="35"/>
  <c r="C2816" i="35"/>
  <c r="C2820" i="35"/>
  <c r="C2824" i="35"/>
  <c r="C2828" i="35"/>
  <c r="C2832" i="35"/>
  <c r="C2836" i="35"/>
  <c r="C2840" i="35"/>
  <c r="C2844" i="35"/>
  <c r="C2848" i="35"/>
  <c r="C2852" i="35"/>
  <c r="C2856" i="35"/>
  <c r="C2860" i="35"/>
  <c r="C2864" i="35"/>
  <c r="C2868" i="35"/>
  <c r="C2872" i="35"/>
  <c r="C2876" i="35"/>
  <c r="C2880" i="35"/>
  <c r="C2884" i="35"/>
  <c r="C2888" i="35"/>
  <c r="C2892" i="35"/>
  <c r="C2896" i="35"/>
  <c r="C2900" i="35"/>
  <c r="C2904" i="35"/>
  <c r="C2908" i="35"/>
  <c r="C2912" i="35"/>
  <c r="C2916" i="35"/>
  <c r="C2920" i="35"/>
  <c r="C2924" i="35"/>
  <c r="C2928" i="35"/>
  <c r="C2932" i="35"/>
  <c r="C2936" i="35"/>
  <c r="C2940" i="35"/>
  <c r="C2944" i="35"/>
  <c r="C2948" i="35"/>
  <c r="C2952" i="35"/>
  <c r="C2956" i="35"/>
  <c r="C2960" i="35"/>
  <c r="C2964" i="35"/>
  <c r="C2968" i="35"/>
  <c r="C2972" i="35"/>
  <c r="C2976" i="35"/>
  <c r="C2980" i="35"/>
  <c r="C2984" i="35"/>
  <c r="C2988" i="35"/>
  <c r="C2992" i="35"/>
  <c r="C2996" i="35"/>
  <c r="C3000" i="35"/>
  <c r="C3004" i="35"/>
  <c r="C3008" i="35"/>
  <c r="C3012" i="35"/>
  <c r="C3016" i="35"/>
  <c r="C3020" i="35"/>
  <c r="C3024" i="35"/>
  <c r="C3028" i="35"/>
  <c r="C3032" i="35"/>
  <c r="C3036" i="35"/>
  <c r="C3040" i="35"/>
  <c r="C3044" i="35"/>
  <c r="C3048" i="35"/>
  <c r="C3052" i="35"/>
  <c r="C3056" i="35"/>
  <c r="C3060" i="35"/>
  <c r="C3064" i="35"/>
  <c r="C3068" i="35"/>
  <c r="C3072" i="35"/>
  <c r="C3076" i="35"/>
  <c r="C3080" i="35"/>
  <c r="C3084" i="35"/>
  <c r="C3088" i="35"/>
  <c r="C3092" i="35"/>
  <c r="C3096" i="35"/>
  <c r="C3100" i="35"/>
  <c r="C3104" i="35"/>
  <c r="C3108" i="35"/>
  <c r="C3112" i="35"/>
  <c r="C3116" i="35"/>
  <c r="C3120" i="35"/>
  <c r="C3124" i="35"/>
  <c r="C3128" i="35"/>
  <c r="C3132" i="35"/>
  <c r="C3136" i="35"/>
  <c r="C3140" i="35"/>
  <c r="C3144" i="35"/>
  <c r="C3148" i="35"/>
  <c r="C3152" i="35"/>
  <c r="C3156" i="35"/>
  <c r="C3160" i="35"/>
  <c r="C3164" i="35"/>
  <c r="C3168" i="35"/>
  <c r="C3172" i="35"/>
  <c r="C3176" i="35"/>
  <c r="C3180" i="35"/>
  <c r="C3184" i="35"/>
  <c r="C3188" i="35"/>
  <c r="C3192" i="35"/>
  <c r="C3196" i="35"/>
  <c r="C3200" i="35"/>
  <c r="C3204" i="35"/>
  <c r="C3208" i="35"/>
  <c r="C3212" i="35"/>
  <c r="C3216" i="35"/>
  <c r="C3220" i="35"/>
  <c r="C3224" i="35"/>
  <c r="C3228" i="35"/>
  <c r="C3232" i="35"/>
  <c r="C3236" i="35"/>
  <c r="C3240" i="35"/>
  <c r="C3244" i="35"/>
  <c r="C3248" i="35"/>
  <c r="C3252" i="35"/>
  <c r="C3256" i="35"/>
  <c r="C3260" i="35"/>
  <c r="C3264" i="35"/>
  <c r="C3268" i="35"/>
  <c r="C3272" i="35"/>
  <c r="C3276" i="35"/>
  <c r="C3280" i="35"/>
  <c r="C3284" i="35"/>
  <c r="C3288" i="35"/>
  <c r="C3292" i="35"/>
  <c r="C3296" i="35"/>
  <c r="C3300" i="35"/>
  <c r="C3304" i="35"/>
  <c r="C3308" i="35"/>
  <c r="C3312" i="35"/>
  <c r="C3316" i="35"/>
  <c r="C3320" i="35"/>
  <c r="C3324" i="35"/>
  <c r="C3328" i="35"/>
  <c r="C3332" i="35"/>
  <c r="C3336" i="35"/>
  <c r="C3340" i="35"/>
  <c r="C3344" i="35"/>
  <c r="C3348" i="35"/>
  <c r="C3352" i="35"/>
  <c r="C3356" i="35"/>
  <c r="C3360" i="35"/>
  <c r="C3364" i="35"/>
  <c r="C3368" i="35"/>
  <c r="C3372" i="35"/>
  <c r="C3376" i="35"/>
  <c r="C3380" i="35"/>
  <c r="C3384" i="35"/>
  <c r="C3388" i="35"/>
  <c r="C3392" i="35"/>
  <c r="C3396" i="35"/>
  <c r="C3400" i="35"/>
  <c r="C3404" i="35"/>
  <c r="C3408" i="35"/>
  <c r="C3412" i="35"/>
  <c r="C3416" i="35"/>
  <c r="C3420" i="35"/>
  <c r="C3424" i="35"/>
  <c r="C3428" i="35"/>
  <c r="C3432" i="35"/>
  <c r="C3436" i="35"/>
  <c r="C3440" i="35"/>
  <c r="C3444" i="35"/>
  <c r="C3448" i="35"/>
  <c r="C3452" i="35"/>
  <c r="C3456" i="35"/>
  <c r="C3460" i="35"/>
  <c r="C3464" i="35"/>
  <c r="C3468" i="35"/>
  <c r="C3472" i="35"/>
  <c r="C3476" i="35"/>
  <c r="C3480" i="35"/>
  <c r="C3484" i="35"/>
  <c r="C3488" i="35"/>
  <c r="C3492" i="35"/>
  <c r="C3496" i="35"/>
  <c r="C3500" i="35"/>
  <c r="C3504" i="35"/>
  <c r="C3508" i="35"/>
  <c r="C3512" i="35"/>
  <c r="C3516" i="35"/>
  <c r="C3520" i="35"/>
  <c r="C3524" i="35"/>
  <c r="C3528" i="35"/>
  <c r="C3532" i="35"/>
  <c r="C3536" i="35"/>
  <c r="C3540" i="35"/>
  <c r="C3544" i="35"/>
  <c r="C3548" i="35"/>
  <c r="C3552" i="35"/>
  <c r="C3556" i="35"/>
  <c r="C3560" i="35"/>
  <c r="C3564" i="35"/>
  <c r="C3568" i="35"/>
  <c r="C3572" i="35"/>
  <c r="C3576" i="35"/>
  <c r="C3580" i="35"/>
  <c r="C3584" i="35"/>
  <c r="C3588" i="35"/>
  <c r="C3592" i="35"/>
  <c r="C3596" i="35"/>
  <c r="C3600" i="35"/>
  <c r="C3604" i="35"/>
  <c r="C3608" i="35"/>
  <c r="C3612" i="35"/>
  <c r="C3616" i="35"/>
  <c r="C3620" i="35"/>
  <c r="C3624" i="35"/>
  <c r="C3628" i="35"/>
  <c r="C3632" i="35"/>
  <c r="C3636" i="35"/>
  <c r="C3640" i="35"/>
  <c r="C3644" i="35"/>
  <c r="C3648" i="35"/>
  <c r="C3652" i="35"/>
  <c r="C3656" i="35"/>
  <c r="C3660" i="35"/>
  <c r="C3664" i="35"/>
  <c r="C3668" i="35"/>
  <c r="C3672" i="35"/>
  <c r="C3676" i="35"/>
  <c r="C3680" i="35"/>
  <c r="C3684" i="35"/>
  <c r="C3688" i="35"/>
  <c r="C3692" i="35"/>
  <c r="C3696" i="35"/>
  <c r="C3700" i="35"/>
  <c r="C3704" i="35"/>
  <c r="C3708" i="35"/>
  <c r="C3712" i="35"/>
  <c r="C3716" i="35"/>
  <c r="C3720" i="35"/>
  <c r="C3724" i="35"/>
  <c r="C3728" i="35"/>
  <c r="C3732" i="35"/>
  <c r="C3736" i="35"/>
  <c r="C3740" i="35"/>
  <c r="C3744" i="35"/>
  <c r="C3748" i="35"/>
  <c r="C3752" i="35"/>
  <c r="C3756" i="35"/>
  <c r="C3760" i="35"/>
  <c r="C3764" i="35"/>
  <c r="C3768" i="35"/>
  <c r="C3772" i="35"/>
  <c r="C3776" i="35"/>
  <c r="C3780" i="35"/>
  <c r="C3784" i="35"/>
  <c r="C3788" i="35"/>
  <c r="C3792" i="35"/>
  <c r="C3796" i="35"/>
  <c r="C3800" i="35"/>
  <c r="C3804" i="35"/>
  <c r="C3808" i="35"/>
  <c r="C3812" i="35"/>
  <c r="C3816" i="35"/>
  <c r="C3820" i="35"/>
  <c r="C3824" i="35"/>
  <c r="C3828" i="35"/>
  <c r="C3832" i="35"/>
  <c r="C3836" i="35"/>
  <c r="C3840" i="35"/>
  <c r="C3844" i="35"/>
  <c r="C3848" i="35"/>
  <c r="C3852" i="35"/>
  <c r="C3856" i="35"/>
  <c r="C3860" i="35"/>
  <c r="C3864" i="35"/>
  <c r="C3868" i="35"/>
  <c r="C3872" i="35"/>
  <c r="C3876" i="35"/>
  <c r="C3880" i="35"/>
  <c r="C3884" i="35"/>
  <c r="C3888" i="35"/>
  <c r="C3892" i="35"/>
  <c r="C3896" i="35"/>
  <c r="C3900" i="35"/>
  <c r="C3904" i="35"/>
  <c r="C3908" i="35"/>
  <c r="C3912" i="35"/>
  <c r="C3916" i="35"/>
  <c r="C3920" i="35"/>
  <c r="C3924" i="35"/>
  <c r="C3928" i="35"/>
  <c r="C3932" i="35"/>
  <c r="C3936" i="35"/>
  <c r="C3940" i="35"/>
  <c r="C3944" i="35"/>
  <c r="C3948" i="35"/>
  <c r="C3952" i="35"/>
  <c r="C3956" i="35"/>
  <c r="C3960" i="35"/>
  <c r="C3964" i="35"/>
  <c r="C3968" i="35"/>
  <c r="C3972" i="35"/>
  <c r="C3976" i="35"/>
  <c r="C3980" i="35"/>
  <c r="C3984" i="35"/>
  <c r="C3988" i="35"/>
  <c r="C3992" i="35"/>
  <c r="C3996" i="35"/>
  <c r="C4000" i="35"/>
  <c r="C4004" i="35"/>
  <c r="C4008" i="35"/>
  <c r="C4012" i="35"/>
  <c r="C4016" i="35"/>
  <c r="C4020" i="35"/>
  <c r="C4024" i="35"/>
  <c r="C4028" i="35"/>
  <c r="C4032" i="35"/>
  <c r="C4036" i="35"/>
  <c r="C4040" i="35"/>
  <c r="C4044" i="35"/>
  <c r="C4048" i="35"/>
  <c r="C4052" i="35"/>
  <c r="C4056" i="35"/>
  <c r="C4060" i="35"/>
  <c r="C4064" i="35"/>
  <c r="C4068" i="35"/>
  <c r="C4072" i="35"/>
  <c r="C4076" i="35"/>
  <c r="C4080" i="35"/>
  <c r="C4084" i="35"/>
  <c r="C4088" i="35"/>
  <c r="C4092" i="35"/>
  <c r="C4096" i="35"/>
  <c r="C4100" i="35"/>
  <c r="C127" i="35"/>
  <c r="C255" i="35"/>
  <c r="C324" i="35"/>
  <c r="C388" i="35"/>
  <c r="C452" i="35"/>
  <c r="C516" i="35"/>
  <c r="C550" i="35"/>
  <c r="C582" i="35"/>
  <c r="C614" i="35"/>
  <c r="C646" i="35"/>
  <c r="C678" i="35"/>
  <c r="C710" i="35"/>
  <c r="C742" i="35"/>
  <c r="C774" i="35"/>
  <c r="C806" i="35"/>
  <c r="C838" i="35"/>
  <c r="C870" i="35"/>
  <c r="C902" i="35"/>
  <c r="C934" i="35"/>
  <c r="C966" i="35"/>
  <c r="C998" i="35"/>
  <c r="C1030" i="35"/>
  <c r="C1047" i="35"/>
  <c r="C1063" i="35"/>
  <c r="C1079" i="35"/>
  <c r="C1095" i="35"/>
  <c r="C1111" i="35"/>
  <c r="C1127" i="35"/>
  <c r="C1143" i="35"/>
  <c r="C1159" i="35"/>
  <c r="C1175" i="35"/>
  <c r="C1191" i="35"/>
  <c r="C1207" i="35"/>
  <c r="C1223" i="35"/>
  <c r="C1239" i="35"/>
  <c r="C1255" i="35"/>
  <c r="C1271" i="35"/>
  <c r="C1287" i="35"/>
  <c r="C1303" i="35"/>
  <c r="C1319" i="35"/>
  <c r="C1335" i="35"/>
  <c r="C1351" i="35"/>
  <c r="C1367" i="35"/>
  <c r="C1383" i="35"/>
  <c r="C1399" i="35"/>
  <c r="C1415" i="35"/>
  <c r="C1431" i="35"/>
  <c r="C1447" i="35"/>
  <c r="C1463" i="35"/>
  <c r="C1479" i="35"/>
  <c r="C1495" i="35"/>
  <c r="C1511" i="35"/>
  <c r="C1527" i="35"/>
  <c r="C1543" i="35"/>
  <c r="C1559" i="35"/>
  <c r="C1575" i="35"/>
  <c r="C1591" i="35"/>
  <c r="C1607" i="35"/>
  <c r="C1623" i="35"/>
  <c r="C1639" i="35"/>
  <c r="C1655" i="35"/>
  <c r="C1671" i="35"/>
  <c r="C1687" i="35"/>
  <c r="C1703" i="35"/>
  <c r="C1719" i="35"/>
  <c r="C1735" i="35"/>
  <c r="C1751" i="35"/>
  <c r="C1767" i="35"/>
  <c r="C1783" i="35"/>
  <c r="C1799" i="35"/>
  <c r="C1815" i="35"/>
  <c r="C1831" i="35"/>
  <c r="C1847" i="35"/>
  <c r="C1863" i="35"/>
  <c r="C1879" i="35"/>
  <c r="C1895" i="35"/>
  <c r="C1911" i="35"/>
  <c r="C1927" i="35"/>
  <c r="C1943" i="35"/>
  <c r="C1959" i="35"/>
  <c r="C1975" i="35"/>
  <c r="C1991" i="35"/>
  <c r="C2007" i="35"/>
  <c r="C2023" i="35"/>
  <c r="C2039" i="35"/>
  <c r="C2055" i="35"/>
  <c r="C2063" i="35"/>
  <c r="C2071" i="35"/>
  <c r="C2079" i="35"/>
  <c r="C2087" i="35"/>
  <c r="C2095" i="35"/>
  <c r="C2103" i="35"/>
  <c r="C2111" i="35"/>
  <c r="C2119" i="35"/>
  <c r="C2127" i="35"/>
  <c r="C2135" i="35"/>
  <c r="C2143" i="35"/>
  <c r="C2151" i="35"/>
  <c r="C2159" i="35"/>
  <c r="C2167" i="35"/>
  <c r="C2175" i="35"/>
  <c r="C2183" i="35"/>
  <c r="C2191" i="35"/>
  <c r="C2199" i="35"/>
  <c r="C2207" i="35"/>
  <c r="C2215" i="35"/>
  <c r="C2223" i="35"/>
  <c r="C2231" i="35"/>
  <c r="C2239" i="35"/>
  <c r="C2247" i="35"/>
  <c r="C2255" i="35"/>
  <c r="C2263" i="35"/>
  <c r="C2271" i="35"/>
  <c r="C2279" i="35"/>
  <c r="C2287" i="35"/>
  <c r="C2295" i="35"/>
  <c r="C2303" i="35"/>
  <c r="C2311" i="35"/>
  <c r="C2319" i="35"/>
  <c r="C2327" i="35"/>
  <c r="C2335" i="35"/>
  <c r="C2343" i="35"/>
  <c r="C2351" i="35"/>
  <c r="C2359" i="35"/>
  <c r="C2367" i="35"/>
  <c r="C2375" i="35"/>
  <c r="C2383" i="35"/>
  <c r="C2391" i="35"/>
  <c r="C2399" i="35"/>
  <c r="C2407" i="35"/>
  <c r="C2415" i="35"/>
  <c r="C2423" i="35"/>
  <c r="C2431" i="35"/>
  <c r="C2439" i="35"/>
  <c r="C2447" i="35"/>
  <c r="C2455" i="35"/>
  <c r="C2463" i="35"/>
  <c r="C2471" i="35"/>
  <c r="C2479" i="35"/>
  <c r="C2487" i="35"/>
  <c r="C2495" i="35"/>
  <c r="C2503" i="35"/>
  <c r="C2511" i="35"/>
  <c r="C2519" i="35"/>
  <c r="C2527" i="35"/>
  <c r="C2535" i="35"/>
  <c r="C2543" i="35"/>
  <c r="C2551" i="35"/>
  <c r="C2559" i="35"/>
  <c r="C2567" i="35"/>
  <c r="C2575" i="35"/>
  <c r="C2583" i="35"/>
  <c r="C2591" i="35"/>
  <c r="C2599" i="35"/>
  <c r="C2607" i="35"/>
  <c r="C2615" i="35"/>
  <c r="C2623" i="35"/>
  <c r="C2631" i="35"/>
  <c r="C2639" i="35"/>
  <c r="C2647" i="35"/>
  <c r="C2655" i="35"/>
  <c r="C2663" i="35"/>
  <c r="C2671" i="35"/>
  <c r="C2679" i="35"/>
  <c r="C2687" i="35"/>
  <c r="C2695" i="35"/>
  <c r="C2703" i="35"/>
  <c r="C2711" i="35"/>
  <c r="C2719" i="35"/>
  <c r="C2727" i="35"/>
  <c r="C2735" i="35"/>
  <c r="C2743" i="35"/>
  <c r="C2751" i="35"/>
  <c r="C2759" i="35"/>
  <c r="C2767" i="35"/>
  <c r="C2775" i="35"/>
  <c r="C2783" i="35"/>
  <c r="C2791" i="35"/>
  <c r="C2799" i="35"/>
  <c r="C2807" i="35"/>
  <c r="C2815" i="35"/>
  <c r="C2823" i="35"/>
  <c r="C2831" i="35"/>
  <c r="C2839" i="35"/>
  <c r="C2847" i="35"/>
  <c r="C2855" i="35"/>
  <c r="C2863" i="35"/>
  <c r="C2871" i="35"/>
  <c r="C2879" i="35"/>
  <c r="C2887" i="35"/>
  <c r="C2895" i="35"/>
  <c r="C2903" i="35"/>
  <c r="C2911" i="35"/>
  <c r="C2919" i="35"/>
  <c r="C2927" i="35"/>
  <c r="C2935" i="35"/>
  <c r="C2943" i="35"/>
  <c r="C2951" i="35"/>
  <c r="C2959" i="35"/>
  <c r="C3465" i="35"/>
  <c r="C3297" i="35"/>
  <c r="C4468" i="35"/>
  <c r="C4764" i="35"/>
  <c r="C5020" i="35"/>
  <c r="C3313" i="35"/>
  <c r="C4472" i="35"/>
  <c r="C4984" i="35"/>
  <c r="C5364" i="35"/>
  <c r="C5620" i="35"/>
  <c r="C5876" i="35"/>
  <c r="C6020" i="35"/>
  <c r="C6148" i="35"/>
  <c r="C6276" i="35"/>
  <c r="C6404" i="35"/>
  <c r="C6532" i="35"/>
  <c r="C6660" i="35"/>
  <c r="C6788" i="35"/>
  <c r="C6916" i="35"/>
  <c r="C7044" i="35"/>
  <c r="C7172" i="35"/>
  <c r="C7380" i="35"/>
  <c r="C7224" i="35"/>
  <c r="C6968" i="35"/>
  <c r="C6712" i="35"/>
  <c r="C6456" i="35"/>
  <c r="C6200" i="35"/>
  <c r="C5944" i="35"/>
  <c r="C5688" i="35"/>
  <c r="C5432" i="35"/>
  <c r="C5120" i="35"/>
  <c r="C4608" i="35"/>
  <c r="C3857" i="35"/>
  <c r="C7328" i="35"/>
  <c r="C7120" i="35"/>
  <c r="C6864" i="35"/>
  <c r="C6608" i="35"/>
  <c r="C6352" i="35"/>
  <c r="C6096" i="35"/>
  <c r="C5840" i="35"/>
  <c r="C5584" i="35"/>
  <c r="C5328" i="35"/>
  <c r="C4912" i="35"/>
  <c r="C4624" i="35"/>
  <c r="C4368" i="35"/>
  <c r="C3921" i="35"/>
  <c r="C96" i="35"/>
  <c r="C112" i="35"/>
  <c r="C128" i="35"/>
  <c r="C144" i="35"/>
  <c r="C160" i="35"/>
  <c r="C176" i="35"/>
  <c r="C192" i="35"/>
  <c r="C208" i="35"/>
  <c r="C224" i="35"/>
  <c r="C240" i="35"/>
  <c r="C256" i="35"/>
  <c r="C109" i="35"/>
  <c r="C141" i="35"/>
  <c r="C173" i="35"/>
  <c r="C205" i="35"/>
  <c r="C237" i="35"/>
  <c r="C267" i="35"/>
  <c r="C283" i="35"/>
  <c r="C299" i="35"/>
  <c r="C315" i="35"/>
  <c r="C331" i="35"/>
  <c r="C347" i="35"/>
  <c r="C363" i="35"/>
  <c r="C379" i="35"/>
  <c r="C395" i="35"/>
  <c r="C411" i="35"/>
  <c r="C427" i="35"/>
  <c r="C443" i="35"/>
  <c r="C459" i="35"/>
  <c r="C475" i="35"/>
  <c r="C491" i="35"/>
  <c r="C507" i="35"/>
  <c r="C107" i="35"/>
  <c r="C171" i="35"/>
  <c r="C235" i="35"/>
  <c r="C282" i="35"/>
  <c r="C314" i="35"/>
  <c r="C346" i="35"/>
  <c r="C378" i="35"/>
  <c r="C410" i="35"/>
  <c r="C442" i="35"/>
  <c r="C474" i="35"/>
  <c r="C506" i="35"/>
  <c r="C529" i="35"/>
  <c r="C545" i="35"/>
  <c r="C561" i="35"/>
  <c r="C577" i="35"/>
  <c r="C593" i="35"/>
  <c r="C609" i="35"/>
  <c r="C625" i="35"/>
  <c r="C641" i="35"/>
  <c r="C657" i="35"/>
  <c r="C673" i="35"/>
  <c r="C689" i="35"/>
  <c r="C705" i="35"/>
  <c r="C721" i="35"/>
  <c r="C737" i="35"/>
  <c r="C753" i="35"/>
  <c r="C769" i="35"/>
  <c r="C785" i="35"/>
  <c r="C801" i="35"/>
  <c r="C817" i="35"/>
  <c r="C833" i="35"/>
  <c r="C849" i="35"/>
  <c r="C865" i="35"/>
  <c r="C881" i="35"/>
  <c r="C897" i="35"/>
  <c r="C913" i="35"/>
  <c r="C929" i="35"/>
  <c r="C945" i="35"/>
  <c r="C961" i="35"/>
  <c r="C977" i="35"/>
  <c r="C993" i="35"/>
  <c r="C1009" i="35"/>
  <c r="C1025" i="35"/>
  <c r="C167" i="35"/>
  <c r="C280" i="35"/>
  <c r="C344" i="35"/>
  <c r="C408" i="35"/>
  <c r="C472" i="35"/>
  <c r="C528" i="35"/>
  <c r="C560" i="35"/>
  <c r="C592" i="35"/>
  <c r="C624" i="35"/>
  <c r="C656" i="35"/>
  <c r="C688" i="35"/>
  <c r="C720" i="35"/>
  <c r="C752" i="35"/>
  <c r="C784" i="35"/>
  <c r="C816" i="35"/>
  <c r="C848" i="35"/>
  <c r="C880" i="35"/>
  <c r="C912" i="35"/>
  <c r="C944" i="35"/>
  <c r="C976" i="35"/>
  <c r="C1008" i="35"/>
  <c r="C1036" i="35"/>
  <c r="C1052" i="35"/>
  <c r="C1068" i="35"/>
  <c r="C1084" i="35"/>
  <c r="C1100" i="35"/>
  <c r="C1116" i="35"/>
  <c r="C1132" i="35"/>
  <c r="C1148" i="35"/>
  <c r="C1164" i="35"/>
  <c r="C1180" i="35"/>
  <c r="C1196" i="35"/>
  <c r="C1212" i="35"/>
  <c r="C1228" i="35"/>
  <c r="C1244" i="35"/>
  <c r="C1260" i="35"/>
  <c r="C1276" i="35"/>
  <c r="C1292" i="35"/>
  <c r="C1308" i="35"/>
  <c r="C1324" i="35"/>
  <c r="C1340" i="35"/>
  <c r="C1356" i="35"/>
  <c r="C1372" i="35"/>
  <c r="C1388" i="35"/>
  <c r="C1404" i="35"/>
  <c r="C1420" i="35"/>
  <c r="C1436" i="35"/>
  <c r="C1452" i="35"/>
  <c r="C1468" i="35"/>
  <c r="C1484" i="35"/>
  <c r="C1492" i="35"/>
  <c r="C1500" i="35"/>
  <c r="C1508" i="35"/>
  <c r="C1516" i="35"/>
  <c r="C1524" i="35"/>
  <c r="C1532" i="35"/>
  <c r="C1540" i="35"/>
  <c r="C1548" i="35"/>
  <c r="C1556" i="35"/>
  <c r="C1564" i="35"/>
  <c r="C1572" i="35"/>
  <c r="C1580" i="35"/>
  <c r="C1588" i="35"/>
  <c r="C1596" i="35"/>
  <c r="C1604" i="35"/>
  <c r="C1612" i="35"/>
  <c r="C1620" i="35"/>
  <c r="C1628" i="35"/>
  <c r="C1636" i="35"/>
  <c r="C1644" i="35"/>
  <c r="C1652" i="35"/>
  <c r="C1660" i="35"/>
  <c r="C1668" i="35"/>
  <c r="C1676" i="35"/>
  <c r="C1684" i="35"/>
  <c r="C1692" i="35"/>
  <c r="C1700" i="35"/>
  <c r="C1708" i="35"/>
  <c r="C1716" i="35"/>
  <c r="C1724" i="35"/>
  <c r="C1732" i="35"/>
  <c r="C1740" i="35"/>
  <c r="C1748" i="35"/>
  <c r="C1756" i="35"/>
  <c r="C1764" i="35"/>
  <c r="C1772" i="35"/>
  <c r="C1780" i="35"/>
  <c r="C1788" i="35"/>
  <c r="C1796" i="35"/>
  <c r="C1804" i="35"/>
  <c r="C1812" i="35"/>
  <c r="C1820" i="35"/>
  <c r="C1828" i="35"/>
  <c r="C1836" i="35"/>
  <c r="C1844" i="35"/>
  <c r="C1852" i="35"/>
  <c r="C1860" i="35"/>
  <c r="C1868" i="35"/>
  <c r="C1876" i="35"/>
  <c r="C1884" i="35"/>
  <c r="C1892" i="35"/>
  <c r="C1900" i="35"/>
  <c r="C1908" i="35"/>
  <c r="C1916" i="35"/>
  <c r="C1924" i="35"/>
  <c r="C1932" i="35"/>
  <c r="C1940" i="35"/>
  <c r="C1948" i="35"/>
  <c r="C1956" i="35"/>
  <c r="C1964" i="35"/>
  <c r="C1972" i="35"/>
  <c r="C1980" i="35"/>
  <c r="C1988" i="35"/>
  <c r="C1996" i="35"/>
  <c r="C2004" i="35"/>
  <c r="C2012" i="35"/>
  <c r="C2020" i="35"/>
  <c r="C2028" i="35"/>
  <c r="C2036" i="35"/>
  <c r="C2044" i="35"/>
  <c r="C2052" i="35"/>
  <c r="C175" i="35"/>
  <c r="C284" i="35"/>
  <c r="C348" i="35"/>
  <c r="C412" i="35"/>
  <c r="C476" i="35"/>
  <c r="C530" i="35"/>
  <c r="C562" i="35"/>
  <c r="C594" i="35"/>
  <c r="C626" i="35"/>
  <c r="C658" i="35"/>
  <c r="C690" i="35"/>
  <c r="C722" i="35"/>
  <c r="C754" i="35"/>
  <c r="C786" i="35"/>
  <c r="C818" i="35"/>
  <c r="C850" i="35"/>
  <c r="C882" i="35"/>
  <c r="C914" i="35"/>
  <c r="C946" i="35"/>
  <c r="C978" i="35"/>
  <c r="C1010" i="35"/>
  <c r="C1037" i="35"/>
  <c r="C1053" i="35"/>
  <c r="C1069" i="35"/>
  <c r="C1085" i="35"/>
  <c r="C1101" i="35"/>
  <c r="C1117" i="35"/>
  <c r="C1133" i="35"/>
  <c r="C1149" i="35"/>
  <c r="C1165" i="35"/>
  <c r="C1181" i="35"/>
  <c r="C1197" i="35"/>
  <c r="C1213" i="35"/>
  <c r="C1229" i="35"/>
  <c r="C1245" i="35"/>
  <c r="C1261" i="35"/>
  <c r="C1277" i="35"/>
  <c r="C1293" i="35"/>
  <c r="C1309" i="35"/>
  <c r="C1325" i="35"/>
  <c r="C1341" i="35"/>
  <c r="C1357" i="35"/>
  <c r="C1373" i="35"/>
  <c r="C1389" i="35"/>
  <c r="C1405" i="35"/>
  <c r="C1421" i="35"/>
  <c r="C1437" i="35"/>
  <c r="C1453" i="35"/>
  <c r="C1469" i="35"/>
  <c r="C1485" i="35"/>
  <c r="C1501" i="35"/>
  <c r="C1517" i="35"/>
  <c r="C1533" i="35"/>
  <c r="C1549" i="35"/>
  <c r="C1565" i="35"/>
  <c r="C1581" i="35"/>
  <c r="C1597" i="35"/>
  <c r="C1613" i="35"/>
  <c r="C1629" i="35"/>
  <c r="C1645" i="35"/>
  <c r="C1661" i="35"/>
  <c r="C1677" i="35"/>
  <c r="C1693" i="35"/>
  <c r="C1709" i="35"/>
  <c r="C1725" i="35"/>
  <c r="C1741" i="35"/>
  <c r="C1757" i="35"/>
  <c r="C1773" i="35"/>
  <c r="C1789" i="35"/>
  <c r="C1805" i="35"/>
  <c r="C1821" i="35"/>
  <c r="C1837" i="35"/>
  <c r="C1853" i="35"/>
  <c r="C1869" i="35"/>
  <c r="C1885" i="35"/>
  <c r="C1901" i="35"/>
  <c r="C1917" i="35"/>
  <c r="C1933" i="35"/>
  <c r="C1949" i="35"/>
  <c r="C1965" i="35"/>
  <c r="C1981" i="35"/>
  <c r="C1997" i="35"/>
  <c r="C2013" i="35"/>
  <c r="C2029" i="35"/>
  <c r="C2045" i="35"/>
  <c r="C2058" i="35"/>
  <c r="C2066" i="35"/>
  <c r="C2074" i="35"/>
  <c r="C2082" i="35"/>
  <c r="C2090" i="35"/>
  <c r="C2098" i="35"/>
  <c r="C2106" i="35"/>
  <c r="C2114" i="35"/>
  <c r="C2122" i="35"/>
  <c r="C2130" i="35"/>
  <c r="C2138" i="35"/>
  <c r="C2146" i="35"/>
  <c r="C2154" i="35"/>
  <c r="C2162" i="35"/>
  <c r="C2170" i="35"/>
  <c r="C2178" i="35"/>
  <c r="C2186" i="35"/>
  <c r="C2194" i="35"/>
  <c r="C2202" i="35"/>
  <c r="C2210" i="35"/>
  <c r="C2218" i="35"/>
  <c r="C2226" i="35"/>
  <c r="C2234" i="35"/>
  <c r="C2242" i="35"/>
  <c r="C2250" i="35"/>
  <c r="C2258" i="35"/>
  <c r="C2266" i="35"/>
  <c r="C2274" i="35"/>
  <c r="C2282" i="35"/>
  <c r="C2290" i="35"/>
  <c r="C2298" i="35"/>
  <c r="C2306" i="35"/>
  <c r="C2314" i="35"/>
  <c r="C2322" i="35"/>
  <c r="C2330" i="35"/>
  <c r="C2338" i="35"/>
  <c r="C2346" i="35"/>
  <c r="C2354" i="35"/>
  <c r="C2362" i="35"/>
  <c r="C2370" i="35"/>
  <c r="C2378" i="35"/>
  <c r="C2386" i="35"/>
  <c r="C2394" i="35"/>
  <c r="C2402" i="35"/>
  <c r="C2410" i="35"/>
  <c r="C2418" i="35"/>
  <c r="C2426" i="35"/>
  <c r="C2434" i="35"/>
  <c r="C2442" i="35"/>
  <c r="C2450" i="35"/>
  <c r="C2458" i="35"/>
  <c r="C2466" i="35"/>
  <c r="C2474" i="35"/>
  <c r="C2482" i="35"/>
  <c r="C2490" i="35"/>
  <c r="C2498" i="35"/>
  <c r="C2506" i="35"/>
  <c r="C2514" i="35"/>
  <c r="C2522" i="35"/>
  <c r="C2530" i="35"/>
  <c r="C2538" i="35"/>
  <c r="C2546" i="35"/>
  <c r="C2554" i="35"/>
  <c r="C2562" i="35"/>
  <c r="C2570" i="35"/>
  <c r="C2578" i="35"/>
  <c r="C2586" i="35"/>
  <c r="C2594" i="35"/>
  <c r="C2602" i="35"/>
  <c r="C2610" i="35"/>
  <c r="C2618" i="35"/>
  <c r="C2626" i="35"/>
  <c r="C2634" i="35"/>
  <c r="C2642" i="35"/>
  <c r="C2650" i="35"/>
  <c r="C2658" i="35"/>
  <c r="C2666" i="35"/>
  <c r="C2674" i="35"/>
  <c r="C2682" i="35"/>
  <c r="C2690" i="35"/>
  <c r="C2698" i="35"/>
  <c r="C2706" i="35"/>
  <c r="C2714" i="35"/>
  <c r="C2722" i="35"/>
  <c r="C2730" i="35"/>
  <c r="C2738" i="35"/>
  <c r="C2746" i="35"/>
  <c r="C2754" i="35"/>
  <c r="C2762" i="35"/>
  <c r="C2770" i="35"/>
  <c r="C2778" i="35"/>
  <c r="C2786" i="35"/>
  <c r="C2794" i="35"/>
  <c r="C2802" i="35"/>
  <c r="C2810" i="35"/>
  <c r="C2818" i="35"/>
  <c r="C2826" i="35"/>
  <c r="C2834" i="35"/>
  <c r="C2842" i="35"/>
  <c r="C2850" i="35"/>
  <c r="C2858" i="35"/>
  <c r="C2866" i="35"/>
  <c r="C2874" i="35"/>
  <c r="C2882" i="35"/>
  <c r="C2890" i="35"/>
  <c r="C2898" i="35"/>
  <c r="C2906" i="35"/>
  <c r="C2914" i="35"/>
  <c r="C2922" i="35"/>
  <c r="C2930" i="35"/>
  <c r="C2938" i="35"/>
  <c r="C2946" i="35"/>
  <c r="C2954" i="35"/>
  <c r="C2962" i="35"/>
  <c r="C2970" i="35"/>
  <c r="C2978" i="35"/>
  <c r="C2986" i="35"/>
  <c r="C2994" i="35"/>
  <c r="C3002" i="35"/>
  <c r="C3010" i="35"/>
  <c r="C3018" i="35"/>
  <c r="C3026" i="35"/>
  <c r="C3034" i="35"/>
  <c r="C3042" i="35"/>
  <c r="C3050" i="35"/>
  <c r="C3058" i="35"/>
  <c r="C3066" i="35"/>
  <c r="C3074" i="35"/>
  <c r="C3082" i="35"/>
  <c r="C3090" i="35"/>
  <c r="C3098" i="35"/>
  <c r="C3106" i="35"/>
  <c r="C3114" i="35"/>
  <c r="C3122" i="35"/>
  <c r="C3130" i="35"/>
  <c r="C3138" i="35"/>
  <c r="C3146" i="35"/>
  <c r="C3154" i="35"/>
  <c r="C3162" i="35"/>
  <c r="C3170" i="35"/>
  <c r="C3178" i="35"/>
  <c r="C3186" i="35"/>
  <c r="C3194" i="35"/>
  <c r="C3202" i="35"/>
  <c r="C3210" i="35"/>
  <c r="C3218" i="35"/>
  <c r="C3226" i="35"/>
  <c r="C3234" i="35"/>
  <c r="C3242" i="35"/>
  <c r="C3250" i="35"/>
  <c r="C3258" i="35"/>
  <c r="C3266" i="35"/>
  <c r="C3274" i="35"/>
  <c r="C3282" i="35"/>
  <c r="C3290" i="35"/>
  <c r="C3298" i="35"/>
  <c r="C3306" i="35"/>
  <c r="C3314" i="35"/>
  <c r="C3322" i="35"/>
  <c r="C3330" i="35"/>
  <c r="C3338" i="35"/>
  <c r="C3346" i="35"/>
  <c r="C3354" i="35"/>
  <c r="C3362" i="35"/>
  <c r="C3370" i="35"/>
  <c r="C3378" i="35"/>
  <c r="C3386" i="35"/>
  <c r="C3394" i="35"/>
  <c r="C3402" i="35"/>
  <c r="C3410" i="35"/>
  <c r="C3418" i="35"/>
  <c r="C3426" i="35"/>
  <c r="C3434" i="35"/>
  <c r="C3442" i="35"/>
  <c r="C3450" i="35"/>
  <c r="C3458" i="35"/>
  <c r="C3466" i="35"/>
  <c r="C3474" i="35"/>
  <c r="C3482" i="35"/>
  <c r="C3490" i="35"/>
  <c r="C3498" i="35"/>
  <c r="C3506" i="35"/>
  <c r="C3514" i="35"/>
  <c r="C3522" i="35"/>
  <c r="C3530" i="35"/>
  <c r="C3538" i="35"/>
  <c r="C3546" i="35"/>
  <c r="C3554" i="35"/>
  <c r="C3562" i="35"/>
  <c r="C3570" i="35"/>
  <c r="C3578" i="35"/>
  <c r="C3586" i="35"/>
  <c r="C3594" i="35"/>
  <c r="C3602" i="35"/>
  <c r="C3610" i="35"/>
  <c r="C3618" i="35"/>
  <c r="C3626" i="35"/>
  <c r="C3634" i="35"/>
  <c r="C3642" i="35"/>
  <c r="C3650" i="35"/>
  <c r="C3658" i="35"/>
  <c r="C3666" i="35"/>
  <c r="C3674" i="35"/>
  <c r="C3682" i="35"/>
  <c r="C3690" i="35"/>
  <c r="C3698" i="35"/>
  <c r="C3706" i="35"/>
  <c r="C3714" i="35"/>
  <c r="C3722" i="35"/>
  <c r="C3730" i="35"/>
  <c r="C3738" i="35"/>
  <c r="C3746" i="35"/>
  <c r="C3754" i="35"/>
  <c r="C3762" i="35"/>
  <c r="C3770" i="35"/>
  <c r="C3778" i="35"/>
  <c r="C3786" i="35"/>
  <c r="C3794" i="35"/>
  <c r="C3802" i="35"/>
  <c r="C3810" i="35"/>
  <c r="C3818" i="35"/>
  <c r="C3826" i="35"/>
  <c r="C3834" i="35"/>
  <c r="C3842" i="35"/>
  <c r="C3850" i="35"/>
  <c r="C3858" i="35"/>
  <c r="C3866" i="35"/>
  <c r="C3874" i="35"/>
  <c r="C3882" i="35"/>
  <c r="C3890" i="35"/>
  <c r="C3898" i="35"/>
  <c r="C3906" i="35"/>
  <c r="C3914" i="35"/>
  <c r="C3922" i="35"/>
  <c r="C3930" i="35"/>
  <c r="C3938" i="35"/>
  <c r="C3946" i="35"/>
  <c r="C3954" i="35"/>
  <c r="C3962" i="35"/>
  <c r="C3970" i="35"/>
  <c r="C3978" i="35"/>
  <c r="C3986" i="35"/>
  <c r="C3994" i="35"/>
  <c r="C4002" i="35"/>
  <c r="C4010" i="35"/>
  <c r="C4018" i="35"/>
  <c r="C4026" i="35"/>
  <c r="C4034" i="35"/>
  <c r="C4042" i="35"/>
  <c r="C4050" i="35"/>
  <c r="C4058" i="35"/>
  <c r="C4066" i="35"/>
  <c r="C4074" i="35"/>
  <c r="C4082" i="35"/>
  <c r="C4090" i="35"/>
  <c r="C4098" i="35"/>
  <c r="C191" i="35"/>
  <c r="C356" i="35"/>
  <c r="C484" i="35"/>
  <c r="C566" i="35"/>
  <c r="C630" i="35"/>
  <c r="C694" i="35"/>
  <c r="C758" i="35"/>
  <c r="C822" i="35"/>
  <c r="C886" i="35"/>
  <c r="C950" i="35"/>
  <c r="C1014" i="35"/>
  <c r="C1055" i="35"/>
  <c r="C1087" i="35"/>
  <c r="C1119" i="35"/>
  <c r="C1151" i="35"/>
  <c r="C1183" i="35"/>
  <c r="C1215" i="35"/>
  <c r="C1247" i="35"/>
  <c r="C1279" i="35"/>
  <c r="C1311" i="35"/>
  <c r="C1343" i="35"/>
  <c r="C1375" i="35"/>
  <c r="C1407" i="35"/>
  <c r="C1439" i="35"/>
  <c r="C1471" i="35"/>
  <c r="C1503" i="35"/>
  <c r="C1535" i="35"/>
  <c r="C1567" i="35"/>
  <c r="C1599" i="35"/>
  <c r="C1631" i="35"/>
  <c r="C1663" i="35"/>
  <c r="C1695" i="35"/>
  <c r="C1727" i="35"/>
  <c r="C1759" i="35"/>
  <c r="C1791" i="35"/>
  <c r="C1823" i="35"/>
  <c r="C1855" i="35"/>
  <c r="C1887" i="35"/>
  <c r="C1919" i="35"/>
  <c r="C1951" i="35"/>
  <c r="C1983" i="35"/>
  <c r="C2015" i="35"/>
  <c r="C2047" i="35"/>
  <c r="C2067" i="35"/>
  <c r="C2083" i="35"/>
  <c r="C2099" i="35"/>
  <c r="C2115" i="35"/>
  <c r="C2131" i="35"/>
  <c r="C2147" i="35"/>
  <c r="C2163" i="35"/>
  <c r="C2179" i="35"/>
  <c r="C2195" i="35"/>
  <c r="C2211" i="35"/>
  <c r="C2227" i="35"/>
  <c r="C2243" i="35"/>
  <c r="C2259" i="35"/>
  <c r="C2275" i="35"/>
  <c r="C2291" i="35"/>
  <c r="C2307" i="35"/>
  <c r="C2323" i="35"/>
  <c r="C2339" i="35"/>
  <c r="C2355" i="35"/>
  <c r="C2371" i="35"/>
  <c r="C2387" i="35"/>
  <c r="C2403" i="35"/>
  <c r="C2419" i="35"/>
  <c r="C2435" i="35"/>
  <c r="C2451" i="35"/>
  <c r="C2467" i="35"/>
  <c r="C2483" i="35"/>
  <c r="C2499" i="35"/>
  <c r="C2515" i="35"/>
  <c r="C2531" i="35"/>
  <c r="C2547" i="35"/>
  <c r="C2563" i="35"/>
  <c r="C2579" i="35"/>
  <c r="C2595" i="35"/>
  <c r="C2611" i="35"/>
  <c r="C2627" i="35"/>
  <c r="C2643" i="35"/>
  <c r="C2659" i="35"/>
  <c r="C2675" i="35"/>
  <c r="C2691" i="35"/>
  <c r="C2707" i="35"/>
  <c r="C2723" i="35"/>
  <c r="C2739" i="35"/>
  <c r="C2755" i="35"/>
  <c r="C2771" i="35"/>
  <c r="C2787" i="35"/>
  <c r="C2803" i="35"/>
  <c r="C2819" i="35"/>
  <c r="C2835" i="35"/>
  <c r="C2851" i="35"/>
  <c r="C2867" i="35"/>
  <c r="C2883" i="35"/>
  <c r="C2899" i="35"/>
  <c r="C2915" i="35"/>
  <c r="C2931" i="35"/>
  <c r="C2947" i="35"/>
  <c r="C2963" i="35"/>
  <c r="C2971" i="35"/>
  <c r="C2979" i="35"/>
  <c r="C2987" i="35"/>
  <c r="C2995" i="35"/>
  <c r="C3003" i="35"/>
  <c r="C3011" i="35"/>
  <c r="C3019" i="35"/>
  <c r="C3027" i="35"/>
  <c r="C3035" i="35"/>
  <c r="C3043" i="35"/>
  <c r="C3051" i="35"/>
  <c r="C3059" i="35"/>
  <c r="C3067" i="35"/>
  <c r="C3075" i="35"/>
  <c r="C3083" i="35"/>
  <c r="C3091" i="35"/>
  <c r="C3099" i="35"/>
  <c r="C3107" i="35"/>
  <c r="C3115" i="35"/>
  <c r="C3123" i="35"/>
  <c r="C3131" i="35"/>
  <c r="C3139" i="35"/>
  <c r="C3147" i="35"/>
  <c r="C3155" i="35"/>
  <c r="C3163" i="35"/>
  <c r="C3171" i="35"/>
  <c r="C3179" i="35"/>
  <c r="C3187" i="35"/>
  <c r="C3195" i="35"/>
  <c r="C3203" i="35"/>
  <c r="C3211" i="35"/>
  <c r="C3219" i="35"/>
  <c r="C3227" i="35"/>
  <c r="C3235" i="35"/>
  <c r="C3243" i="35"/>
  <c r="C3251" i="35"/>
  <c r="C3259" i="35"/>
  <c r="C3267" i="35"/>
  <c r="C3275" i="35"/>
  <c r="C3283" i="35"/>
  <c r="C3291" i="35"/>
  <c r="C3299" i="35"/>
  <c r="C3307" i="35"/>
  <c r="C3315" i="35"/>
  <c r="C3323" i="35"/>
  <c r="C3331" i="35"/>
  <c r="C3339" i="35"/>
  <c r="C3347" i="35"/>
  <c r="C3355" i="35"/>
  <c r="C3363" i="35"/>
  <c r="C3371" i="35"/>
  <c r="C3379" i="35"/>
  <c r="C3387" i="35"/>
  <c r="C3395" i="35"/>
  <c r="C3403" i="35"/>
  <c r="C3411" i="35"/>
  <c r="C3419" i="35"/>
  <c r="C3427" i="35"/>
  <c r="C3435" i="35"/>
  <c r="C3443" i="35"/>
  <c r="C3451" i="35"/>
  <c r="C3459" i="35"/>
  <c r="C3467" i="35"/>
  <c r="C3475" i="35"/>
  <c r="C3483" i="35"/>
  <c r="C3491" i="35"/>
  <c r="C3499" i="35"/>
  <c r="C3507" i="35"/>
  <c r="C3515" i="35"/>
  <c r="C3523" i="35"/>
  <c r="C3531" i="35"/>
  <c r="C3539" i="35"/>
  <c r="C3547" i="35"/>
  <c r="C3555" i="35"/>
  <c r="C3563" i="35"/>
  <c r="C3571" i="35"/>
  <c r="C3579" i="35"/>
  <c r="C3587" i="35"/>
  <c r="C3595" i="35"/>
  <c r="C3603" i="35"/>
  <c r="C3611" i="35"/>
  <c r="C3619" i="35"/>
  <c r="C3627" i="35"/>
  <c r="C3635" i="35"/>
  <c r="C3643" i="35"/>
  <c r="C3651" i="35"/>
  <c r="C3659" i="35"/>
  <c r="C3667" i="35"/>
  <c r="C3675" i="35"/>
  <c r="C3683" i="35"/>
  <c r="C3691" i="35"/>
  <c r="C3699" i="35"/>
  <c r="C3707" i="35"/>
  <c r="C3715" i="35"/>
  <c r="C3723" i="35"/>
  <c r="C3731" i="35"/>
  <c r="C3739" i="35"/>
  <c r="C3747" i="35"/>
  <c r="C3755" i="35"/>
  <c r="C3763" i="35"/>
  <c r="C3771" i="35"/>
  <c r="C3779" i="35"/>
  <c r="C3787" i="35"/>
  <c r="C3795" i="35"/>
  <c r="C3803" i="35"/>
  <c r="C3811" i="35"/>
  <c r="C3819" i="35"/>
  <c r="C3827" i="35"/>
  <c r="C3835" i="35"/>
  <c r="C3843" i="35"/>
  <c r="C3851" i="35"/>
  <c r="C3859" i="35"/>
  <c r="C3867" i="35"/>
  <c r="C3875" i="35"/>
  <c r="C3883" i="35"/>
  <c r="C3891" i="35"/>
  <c r="C3899" i="35"/>
  <c r="C3907" i="35"/>
  <c r="C3915" i="35"/>
  <c r="C3923" i="35"/>
  <c r="C3931" i="35"/>
  <c r="C3939" i="35"/>
  <c r="C3947" i="35"/>
  <c r="C3955" i="35"/>
  <c r="C3963" i="35"/>
  <c r="C3971" i="35"/>
  <c r="C3979" i="35"/>
  <c r="C3987" i="35"/>
  <c r="C3995" i="35"/>
  <c r="C4003" i="35"/>
  <c r="C4011" i="35"/>
  <c r="C4019" i="35"/>
  <c r="C4027" i="35"/>
  <c r="C4035" i="35"/>
  <c r="C4043" i="35"/>
  <c r="C4051" i="35"/>
  <c r="C4059" i="35"/>
  <c r="C4067" i="35"/>
  <c r="C4075" i="35"/>
  <c r="C4083" i="35"/>
  <c r="C4091" i="35"/>
  <c r="C4099" i="35"/>
  <c r="C4105" i="35"/>
  <c r="C4109" i="35"/>
  <c r="C4113" i="35"/>
  <c r="C4117" i="35"/>
  <c r="C4121" i="35"/>
  <c r="C4125" i="35"/>
  <c r="C4129" i="35"/>
  <c r="C4133" i="35"/>
  <c r="C4137" i="35"/>
  <c r="C4141" i="35"/>
  <c r="C4145" i="35"/>
  <c r="C4149" i="35"/>
  <c r="C4153" i="35"/>
  <c r="C4157" i="35"/>
  <c r="C4161" i="35"/>
  <c r="C4165" i="35"/>
  <c r="C4169" i="35"/>
  <c r="C4173" i="35"/>
  <c r="C4177" i="35"/>
  <c r="C4181" i="35"/>
  <c r="C4185" i="35"/>
  <c r="C4189" i="35"/>
  <c r="C4193" i="35"/>
  <c r="C4197" i="35"/>
  <c r="C4201" i="35"/>
  <c r="C4205" i="35"/>
  <c r="C4209" i="35"/>
  <c r="C4213" i="35"/>
  <c r="C4217" i="35"/>
  <c r="C4221" i="35"/>
  <c r="C4225" i="35"/>
  <c r="C4229" i="35"/>
  <c r="C4233" i="35"/>
  <c r="C4237" i="35"/>
  <c r="C4241" i="35"/>
  <c r="C4245" i="35"/>
  <c r="C4249" i="35"/>
  <c r="C4253" i="35"/>
  <c r="C4257" i="35"/>
  <c r="C4261" i="35"/>
  <c r="C4265" i="35"/>
  <c r="C4269" i="35"/>
  <c r="C4273" i="35"/>
  <c r="C4277" i="35"/>
  <c r="C4281" i="35"/>
  <c r="C4285" i="35"/>
  <c r="C4289" i="35"/>
  <c r="C4293" i="35"/>
  <c r="C4297" i="35"/>
  <c r="C4301" i="35"/>
  <c r="C4305" i="35"/>
  <c r="C4309" i="35"/>
  <c r="C4313" i="35"/>
  <c r="C4317" i="35"/>
  <c r="C4321" i="35"/>
  <c r="C4325" i="35"/>
  <c r="C4329" i="35"/>
  <c r="C4333" i="35"/>
  <c r="C4337" i="35"/>
  <c r="C4341" i="35"/>
  <c r="C4345" i="35"/>
  <c r="C4349" i="35"/>
  <c r="C4353" i="35"/>
  <c r="C4357" i="35"/>
  <c r="C4361" i="35"/>
  <c r="C4365" i="35"/>
  <c r="C4369" i="35"/>
  <c r="C4373" i="35"/>
  <c r="C4377" i="35"/>
  <c r="C4381" i="35"/>
  <c r="C4385" i="35"/>
  <c r="C4389" i="35"/>
  <c r="C4393" i="35"/>
  <c r="C4397" i="35"/>
  <c r="C4401" i="35"/>
  <c r="C4405" i="35"/>
  <c r="C4409" i="35"/>
  <c r="C4413" i="35"/>
  <c r="C4417" i="35"/>
  <c r="C4421" i="35"/>
  <c r="C4425" i="35"/>
  <c r="C4429" i="35"/>
  <c r="C4433" i="35"/>
  <c r="C4437" i="35"/>
  <c r="C4441" i="35"/>
  <c r="C4445" i="35"/>
  <c r="C4449" i="35"/>
  <c r="C4453" i="35"/>
  <c r="C4457" i="35"/>
  <c r="C4461" i="35"/>
  <c r="C4465" i="35"/>
  <c r="C4469" i="35"/>
  <c r="C4473" i="35"/>
  <c r="C4477" i="35"/>
  <c r="C4481" i="35"/>
  <c r="C4485" i="35"/>
  <c r="C4489" i="35"/>
  <c r="C4493" i="35"/>
  <c r="C4497" i="35"/>
  <c r="C4501" i="35"/>
  <c r="C4505" i="35"/>
  <c r="C4509" i="35"/>
  <c r="C4513" i="35"/>
  <c r="C4517" i="35"/>
  <c r="C4521" i="35"/>
  <c r="C4525" i="35"/>
  <c r="C4529" i="35"/>
  <c r="C4533" i="35"/>
  <c r="C4537" i="35"/>
  <c r="C4541" i="35"/>
  <c r="C4545" i="35"/>
  <c r="C4549" i="35"/>
  <c r="C4553" i="35"/>
  <c r="C4557" i="35"/>
  <c r="C4561" i="35"/>
  <c r="C4565" i="35"/>
  <c r="C4569" i="35"/>
  <c r="C4573" i="35"/>
  <c r="C4577" i="35"/>
  <c r="C4581" i="35"/>
  <c r="C4585" i="35"/>
  <c r="C4589" i="35"/>
  <c r="C4593" i="35"/>
  <c r="C4597" i="35"/>
  <c r="C4601" i="35"/>
  <c r="C4605" i="35"/>
  <c r="C4609" i="35"/>
  <c r="C4613" i="35"/>
  <c r="C4617" i="35"/>
  <c r="C4621" i="35"/>
  <c r="C4625" i="35"/>
  <c r="C4629" i="35"/>
  <c r="C4633" i="35"/>
  <c r="C4637" i="35"/>
  <c r="C4641" i="35"/>
  <c r="C4645" i="35"/>
  <c r="C4649" i="35"/>
  <c r="C4653" i="35"/>
  <c r="C4657" i="35"/>
  <c r="C4661" i="35"/>
  <c r="C4665" i="35"/>
  <c r="C4669" i="35"/>
  <c r="C4673" i="35"/>
  <c r="C4677" i="35"/>
  <c r="C4681" i="35"/>
  <c r="C4685" i="35"/>
  <c r="C4689" i="35"/>
  <c r="C4693" i="35"/>
  <c r="C4697" i="35"/>
  <c r="C4701" i="35"/>
  <c r="C4705" i="35"/>
  <c r="C4709" i="35"/>
  <c r="C4713" i="35"/>
  <c r="C4717" i="35"/>
  <c r="C4721" i="35"/>
  <c r="C4725" i="35"/>
  <c r="C4729" i="35"/>
  <c r="C4733" i="35"/>
  <c r="C4737" i="35"/>
  <c r="C4741" i="35"/>
  <c r="C4745" i="35"/>
  <c r="C4749" i="35"/>
  <c r="C4753" i="35"/>
  <c r="C4757" i="35"/>
  <c r="C4761" i="35"/>
  <c r="C4765" i="35"/>
  <c r="C4769" i="35"/>
  <c r="C4773" i="35"/>
  <c r="C4777" i="35"/>
  <c r="C4781" i="35"/>
  <c r="C4785" i="35"/>
  <c r="C4789" i="35"/>
  <c r="C4793" i="35"/>
  <c r="C4797" i="35"/>
  <c r="C4801" i="35"/>
  <c r="C4805" i="35"/>
  <c r="C4809" i="35"/>
  <c r="C4813" i="35"/>
  <c r="C4817" i="35"/>
  <c r="C4821" i="35"/>
  <c r="C4825" i="35"/>
  <c r="C4829" i="35"/>
  <c r="C4833" i="35"/>
  <c r="C4837" i="35"/>
  <c r="C4841" i="35"/>
  <c r="C4845" i="35"/>
  <c r="C4849" i="35"/>
  <c r="C4853" i="35"/>
  <c r="C4857" i="35"/>
  <c r="C4861" i="35"/>
  <c r="C4865" i="35"/>
  <c r="C4869" i="35"/>
  <c r="C4873" i="35"/>
  <c r="C4877" i="35"/>
  <c r="C4881" i="35"/>
  <c r="C4885" i="35"/>
  <c r="C4889" i="35"/>
  <c r="C4893" i="35"/>
  <c r="C4897" i="35"/>
  <c r="C4901" i="35"/>
  <c r="C4905" i="35"/>
  <c r="C4909" i="35"/>
  <c r="C4913" i="35"/>
  <c r="C4917" i="35"/>
  <c r="C4921" i="35"/>
  <c r="C4925" i="35"/>
  <c r="C4929" i="35"/>
  <c r="C4933" i="35"/>
  <c r="C4937" i="35"/>
  <c r="C4941" i="35"/>
  <c r="C4945" i="35"/>
  <c r="C4949" i="35"/>
  <c r="C4953" i="35"/>
  <c r="C4957" i="35"/>
  <c r="C4961" i="35"/>
  <c r="C4965" i="35"/>
  <c r="C4969" i="35"/>
  <c r="C4973" i="35"/>
  <c r="C4977" i="35"/>
  <c r="C4981" i="35"/>
  <c r="C4985" i="35"/>
  <c r="C4989" i="35"/>
  <c r="C4993" i="35"/>
  <c r="C4997" i="35"/>
  <c r="C5001" i="35"/>
  <c r="C5005" i="35"/>
  <c r="C5009" i="35"/>
  <c r="C5013" i="35"/>
  <c r="C5017" i="35"/>
  <c r="C5021" i="35"/>
  <c r="C5025" i="35"/>
  <c r="C5029" i="35"/>
  <c r="C5033" i="35"/>
  <c r="C5037" i="35"/>
  <c r="C5041" i="35"/>
  <c r="C5045" i="35"/>
  <c r="C5049" i="35"/>
  <c r="C5053" i="35"/>
  <c r="C5057" i="35"/>
  <c r="C5061" i="35"/>
  <c r="C5065" i="35"/>
  <c r="C5069" i="35"/>
  <c r="C5073" i="35"/>
  <c r="C5077" i="35"/>
  <c r="C5081" i="35"/>
  <c r="C5085" i="35"/>
  <c r="C5089" i="35"/>
  <c r="C5093" i="35"/>
  <c r="C5097" i="35"/>
  <c r="C5101" i="35"/>
  <c r="C5105" i="35"/>
  <c r="C5109" i="35"/>
  <c r="C5113" i="35"/>
  <c r="C5117" i="35"/>
  <c r="C5121" i="35"/>
  <c r="C5125" i="35"/>
  <c r="C5129" i="35"/>
  <c r="C5133" i="35"/>
  <c r="C5137" i="35"/>
  <c r="C5141" i="35"/>
  <c r="C5145" i="35"/>
  <c r="C5149" i="35"/>
  <c r="C5153" i="35"/>
  <c r="C5157" i="35"/>
  <c r="C5161" i="35"/>
  <c r="C5165" i="35"/>
  <c r="C5169" i="35"/>
  <c r="C5173" i="35"/>
  <c r="C5177" i="35"/>
  <c r="C5181" i="35"/>
  <c r="C5185" i="35"/>
  <c r="C5189" i="35"/>
  <c r="C5193" i="35"/>
  <c r="C5197" i="35"/>
  <c r="C5201" i="35"/>
  <c r="C5205" i="35"/>
  <c r="C5209" i="35"/>
  <c r="C5213" i="35"/>
  <c r="C5217" i="35"/>
  <c r="C5221" i="35"/>
  <c r="C5225" i="35"/>
  <c r="C5229" i="35"/>
  <c r="C5233" i="35"/>
  <c r="C5237" i="35"/>
  <c r="C5241" i="35"/>
  <c r="C5245" i="35"/>
  <c r="C5249" i="35"/>
  <c r="C5253" i="35"/>
  <c r="C5257" i="35"/>
  <c r="C5261" i="35"/>
  <c r="C5265" i="35"/>
  <c r="C5269" i="35"/>
  <c r="C5273" i="35"/>
  <c r="C5277" i="35"/>
  <c r="C5281" i="35"/>
  <c r="C5285" i="35"/>
  <c r="C5289" i="35"/>
  <c r="C5293" i="35"/>
  <c r="C5297" i="35"/>
  <c r="C5301" i="35"/>
  <c r="C5305" i="35"/>
  <c r="C5309" i="35"/>
  <c r="C5313" i="35"/>
  <c r="C5317" i="35"/>
  <c r="C5321" i="35"/>
  <c r="C5325" i="35"/>
  <c r="C5329" i="35"/>
  <c r="C5333" i="35"/>
  <c r="C5337" i="35"/>
  <c r="C5341" i="35"/>
  <c r="C5345" i="35"/>
  <c r="C5349" i="35"/>
  <c r="C5353" i="35"/>
  <c r="C5357" i="35"/>
  <c r="C5361" i="35"/>
  <c r="C5365" i="35"/>
  <c r="C5369" i="35"/>
  <c r="C5373" i="35"/>
  <c r="C5377" i="35"/>
  <c r="C5381" i="35"/>
  <c r="C5385" i="35"/>
  <c r="C5389" i="35"/>
  <c r="C5393" i="35"/>
  <c r="C5397" i="35"/>
  <c r="C5401" i="35"/>
  <c r="C5405" i="35"/>
  <c r="C5409" i="35"/>
  <c r="C5413" i="35"/>
  <c r="C5417" i="35"/>
  <c r="C5421" i="35"/>
  <c r="C5425" i="35"/>
  <c r="C5429" i="35"/>
  <c r="C5433" i="35"/>
  <c r="C5437" i="35"/>
  <c r="C5441" i="35"/>
  <c r="C5445" i="35"/>
  <c r="C5449" i="35"/>
  <c r="C5453" i="35"/>
  <c r="C5457" i="35"/>
  <c r="C5461" i="35"/>
  <c r="C5465" i="35"/>
  <c r="C5469" i="35"/>
  <c r="C5473" i="35"/>
  <c r="C5477" i="35"/>
  <c r="C5481" i="35"/>
  <c r="C5485" i="35"/>
  <c r="C5489" i="35"/>
  <c r="C5493" i="35"/>
  <c r="C5497" i="35"/>
  <c r="C5501" i="35"/>
  <c r="C5505" i="35"/>
  <c r="C5509" i="35"/>
  <c r="C5513" i="35"/>
  <c r="C5517" i="35"/>
  <c r="C5521" i="35"/>
  <c r="C5525" i="35"/>
  <c r="C5529" i="35"/>
  <c r="C5533" i="35"/>
  <c r="C5537" i="35"/>
  <c r="C5541" i="35"/>
  <c r="C5545" i="35"/>
  <c r="C5549" i="35"/>
  <c r="C5553" i="35"/>
  <c r="C5557" i="35"/>
  <c r="C5561" i="35"/>
  <c r="C5565" i="35"/>
  <c r="C5569" i="35"/>
  <c r="C5573" i="35"/>
  <c r="C5577" i="35"/>
  <c r="C5581" i="35"/>
  <c r="C5585" i="35"/>
  <c r="C5589" i="35"/>
  <c r="C5593" i="35"/>
  <c r="C5597" i="35"/>
  <c r="C5601" i="35"/>
  <c r="C5605" i="35"/>
  <c r="C5609" i="35"/>
  <c r="C5613" i="35"/>
  <c r="C5617" i="35"/>
  <c r="C5621" i="35"/>
  <c r="C5625" i="35"/>
  <c r="C5629" i="35"/>
  <c r="C5633" i="35"/>
  <c r="C5637" i="35"/>
  <c r="C5641" i="35"/>
  <c r="C5645" i="35"/>
  <c r="C5649" i="35"/>
  <c r="C5653" i="35"/>
  <c r="C5657" i="35"/>
  <c r="C5661" i="35"/>
  <c r="C5665" i="35"/>
  <c r="C5669" i="35"/>
  <c r="C5673" i="35"/>
  <c r="C5677" i="35"/>
  <c r="C5681" i="35"/>
  <c r="C5685" i="35"/>
  <c r="C5689" i="35"/>
  <c r="C5693" i="35"/>
  <c r="C5697" i="35"/>
  <c r="C5701" i="35"/>
  <c r="C5705" i="35"/>
  <c r="C5709" i="35"/>
  <c r="C5713" i="35"/>
  <c r="C5717" i="35"/>
  <c r="C5721" i="35"/>
  <c r="C5725" i="35"/>
  <c r="C5729" i="35"/>
  <c r="C5733" i="35"/>
  <c r="C5737" i="35"/>
  <c r="C5741" i="35"/>
  <c r="C5745" i="35"/>
  <c r="C5749" i="35"/>
  <c r="C5753" i="35"/>
  <c r="C5757" i="35"/>
  <c r="C5761" i="35"/>
  <c r="C5765" i="35"/>
  <c r="C5769" i="35"/>
  <c r="C5773" i="35"/>
  <c r="C5777" i="35"/>
  <c r="C5781" i="35"/>
  <c r="C5785" i="35"/>
  <c r="C5789" i="35"/>
  <c r="C5793" i="35"/>
  <c r="C5797" i="35"/>
  <c r="C5801" i="35"/>
  <c r="C5805" i="35"/>
  <c r="C5809" i="35"/>
  <c r="C5813" i="35"/>
  <c r="C5817" i="35"/>
  <c r="C5821" i="35"/>
  <c r="C5825" i="35"/>
  <c r="C5829" i="35"/>
  <c r="C5833" i="35"/>
  <c r="C5837" i="35"/>
  <c r="C5841" i="35"/>
  <c r="C5845" i="35"/>
  <c r="C5849" i="35"/>
  <c r="C5853" i="35"/>
  <c r="C5857" i="35"/>
  <c r="C5861" i="35"/>
  <c r="C5865" i="35"/>
  <c r="C5869" i="35"/>
  <c r="C5873" i="35"/>
  <c r="C5877" i="35"/>
  <c r="C5881" i="35"/>
  <c r="C5885" i="35"/>
  <c r="C5889" i="35"/>
  <c r="C5893" i="35"/>
  <c r="C5897" i="35"/>
  <c r="C5901" i="35"/>
  <c r="C5905" i="35"/>
  <c r="C5909" i="35"/>
  <c r="C5913" i="35"/>
  <c r="C5917" i="35"/>
  <c r="C5921" i="35"/>
  <c r="C5925" i="35"/>
  <c r="C5929" i="35"/>
  <c r="C5933" i="35"/>
  <c r="C5937" i="35"/>
  <c r="C5941" i="35"/>
  <c r="C5945" i="35"/>
  <c r="C5949" i="35"/>
  <c r="C5953" i="35"/>
  <c r="C5957" i="35"/>
  <c r="C5961" i="35"/>
  <c r="C5965" i="35"/>
  <c r="C5969" i="35"/>
  <c r="C5973" i="35"/>
  <c r="C5977" i="35"/>
  <c r="C5981" i="35"/>
  <c r="C5985" i="35"/>
  <c r="C5989" i="35"/>
  <c r="C5993" i="35"/>
  <c r="C5997" i="35"/>
  <c r="C6001" i="35"/>
  <c r="C6005" i="35"/>
  <c r="C6009" i="35"/>
  <c r="C6013" i="35"/>
  <c r="C6017" i="35"/>
  <c r="C6021" i="35"/>
  <c r="C6025" i="35"/>
  <c r="C6029" i="35"/>
  <c r="C6033" i="35"/>
  <c r="C6037" i="35"/>
  <c r="C6041" i="35"/>
  <c r="C6045" i="35"/>
  <c r="C6049" i="35"/>
  <c r="C6053" i="35"/>
  <c r="C6057" i="35"/>
  <c r="C6061" i="35"/>
  <c r="C6065" i="35"/>
  <c r="C6069" i="35"/>
  <c r="C6073" i="35"/>
  <c r="C6077" i="35"/>
  <c r="C6081" i="35"/>
  <c r="C6085" i="35"/>
  <c r="C6089" i="35"/>
  <c r="C6093" i="35"/>
  <c r="C6097" i="35"/>
  <c r="C6101" i="35"/>
  <c r="C6105" i="35"/>
  <c r="C6109" i="35"/>
  <c r="C6113" i="35"/>
  <c r="C6117" i="35"/>
  <c r="C6121" i="35"/>
  <c r="C6125" i="35"/>
  <c r="C6129" i="35"/>
  <c r="C6133" i="35"/>
  <c r="C6137" i="35"/>
  <c r="C6141" i="35"/>
  <c r="C6145" i="35"/>
  <c r="C6149" i="35"/>
  <c r="C6153" i="35"/>
  <c r="C6157" i="35"/>
  <c r="C6161" i="35"/>
  <c r="C6165" i="35"/>
  <c r="C6169" i="35"/>
  <c r="C6173" i="35"/>
  <c r="C6177" i="35"/>
  <c r="C6181" i="35"/>
  <c r="C6185" i="35"/>
  <c r="C6189" i="35"/>
  <c r="C6193" i="35"/>
  <c r="C6197" i="35"/>
  <c r="C6201" i="35"/>
  <c r="C6205" i="35"/>
  <c r="C6209" i="35"/>
  <c r="C6213" i="35"/>
  <c r="C6217" i="35"/>
  <c r="C6221" i="35"/>
  <c r="C6225" i="35"/>
  <c r="C6229" i="35"/>
  <c r="C6233" i="35"/>
  <c r="C6237" i="35"/>
  <c r="C6241" i="35"/>
  <c r="C6245" i="35"/>
  <c r="C6249" i="35"/>
  <c r="C6253" i="35"/>
  <c r="C6257" i="35"/>
  <c r="C6261" i="35"/>
  <c r="C6265" i="35"/>
  <c r="C6269" i="35"/>
  <c r="C6273" i="35"/>
  <c r="C6277" i="35"/>
  <c r="C6281" i="35"/>
  <c r="C6285" i="35"/>
  <c r="C6289" i="35"/>
  <c r="C6293" i="35"/>
  <c r="C6297" i="35"/>
  <c r="C6301" i="35"/>
  <c r="C6305" i="35"/>
  <c r="C6309" i="35"/>
  <c r="C6313" i="35"/>
  <c r="C6317" i="35"/>
  <c r="C6321" i="35"/>
  <c r="C6325" i="35"/>
  <c r="C6329" i="35"/>
  <c r="C6333" i="35"/>
  <c r="C6337" i="35"/>
  <c r="C6341" i="35"/>
  <c r="C6345" i="35"/>
  <c r="C6349" i="35"/>
  <c r="C6353" i="35"/>
  <c r="C6357" i="35"/>
  <c r="C6361" i="35"/>
  <c r="C6365" i="35"/>
  <c r="C6369" i="35"/>
  <c r="C6373" i="35"/>
  <c r="C6377" i="35"/>
  <c r="C6381" i="35"/>
  <c r="C6385" i="35"/>
  <c r="C6389" i="35"/>
  <c r="C6393" i="35"/>
  <c r="C6397" i="35"/>
  <c r="C6401" i="35"/>
  <c r="C6405" i="35"/>
  <c r="C6409" i="35"/>
  <c r="C6413" i="35"/>
  <c r="C6417" i="35"/>
  <c r="C6421" i="35"/>
  <c r="C6425" i="35"/>
  <c r="C6429" i="35"/>
  <c r="C6433" i="35"/>
  <c r="C6437" i="35"/>
  <c r="C6441" i="35"/>
  <c r="C6445" i="35"/>
  <c r="C6449" i="35"/>
  <c r="C6453" i="35"/>
  <c r="C6457" i="35"/>
  <c r="C6461" i="35"/>
  <c r="C6465" i="35"/>
  <c r="C6469" i="35"/>
  <c r="C6473" i="35"/>
  <c r="C6477" i="35"/>
  <c r="C6481" i="35"/>
  <c r="C6485" i="35"/>
  <c r="C6489" i="35"/>
  <c r="C6493" i="35"/>
  <c r="C6497" i="35"/>
  <c r="C6501" i="35"/>
  <c r="C6505" i="35"/>
  <c r="C6509" i="35"/>
  <c r="C6513" i="35"/>
  <c r="C6517" i="35"/>
  <c r="C6521" i="35"/>
  <c r="C6525" i="35"/>
  <c r="C6529" i="35"/>
  <c r="C6533" i="35"/>
  <c r="C6537" i="35"/>
  <c r="C6541" i="35"/>
  <c r="C6545" i="35"/>
  <c r="C6549" i="35"/>
  <c r="C6553" i="35"/>
  <c r="C6557" i="35"/>
  <c r="C6561" i="35"/>
  <c r="C6565" i="35"/>
  <c r="C6569" i="35"/>
  <c r="C6573" i="35"/>
  <c r="C6577" i="35"/>
  <c r="C6581" i="35"/>
  <c r="C6585" i="35"/>
  <c r="C6589" i="35"/>
  <c r="C6593" i="35"/>
  <c r="C6597" i="35"/>
  <c r="C6601" i="35"/>
  <c r="C6605" i="35"/>
  <c r="C6609" i="35"/>
  <c r="C6613" i="35"/>
  <c r="C6617" i="35"/>
  <c r="C6621" i="35"/>
  <c r="C6625" i="35"/>
  <c r="C6629" i="35"/>
  <c r="C6633" i="35"/>
  <c r="C6637" i="35"/>
  <c r="C6641" i="35"/>
  <c r="C6645" i="35"/>
  <c r="C6649" i="35"/>
  <c r="C6653" i="35"/>
  <c r="C6657" i="35"/>
  <c r="C6661" i="35"/>
  <c r="C6665" i="35"/>
  <c r="C6669" i="35"/>
  <c r="C6673" i="35"/>
  <c r="C6677" i="35"/>
  <c r="C6681" i="35"/>
  <c r="C6685" i="35"/>
  <c r="C6689" i="35"/>
  <c r="C6693" i="35"/>
  <c r="C6697" i="35"/>
  <c r="C6701" i="35"/>
  <c r="C6705" i="35"/>
  <c r="C6709" i="35"/>
  <c r="C6713" i="35"/>
  <c r="C6717" i="35"/>
  <c r="C6721" i="35"/>
  <c r="C6725" i="35"/>
  <c r="C6729" i="35"/>
  <c r="C6733" i="35"/>
  <c r="C6737" i="35"/>
  <c r="C6741" i="35"/>
  <c r="C6745" i="35"/>
  <c r="C6749" i="35"/>
  <c r="C6753" i="35"/>
  <c r="C6757" i="35"/>
  <c r="C6761" i="35"/>
  <c r="C6765" i="35"/>
  <c r="C6769" i="35"/>
  <c r="C6773" i="35"/>
  <c r="C6777" i="35"/>
  <c r="C6781" i="35"/>
  <c r="C6785" i="35"/>
  <c r="C6789" i="35"/>
  <c r="C6793" i="35"/>
  <c r="C6797" i="35"/>
  <c r="C6801" i="35"/>
  <c r="C6805" i="35"/>
  <c r="C6809" i="35"/>
  <c r="C6813" i="35"/>
  <c r="C6817" i="35"/>
  <c r="C6821" i="35"/>
  <c r="C6825" i="35"/>
  <c r="C6829" i="35"/>
  <c r="C6833" i="35"/>
  <c r="C6837" i="35"/>
  <c r="C6841" i="35"/>
  <c r="C6845" i="35"/>
  <c r="C6849" i="35"/>
  <c r="C6853" i="35"/>
  <c r="C6857" i="35"/>
  <c r="C6861" i="35"/>
  <c r="C6865" i="35"/>
  <c r="C6869" i="35"/>
  <c r="C6873" i="35"/>
  <c r="C6877" i="35"/>
  <c r="C6881" i="35"/>
  <c r="C6885" i="35"/>
  <c r="C6889" i="35"/>
  <c r="C6893" i="35"/>
  <c r="C6897" i="35"/>
  <c r="C6901" i="35"/>
  <c r="C6905" i="35"/>
  <c r="C6909" i="35"/>
  <c r="C6913" i="35"/>
  <c r="C6917" i="35"/>
  <c r="C6921" i="35"/>
  <c r="C6925" i="35"/>
  <c r="C6929" i="35"/>
  <c r="C6933" i="35"/>
  <c r="C6937" i="35"/>
  <c r="C6941" i="35"/>
  <c r="C6945" i="35"/>
  <c r="C6949" i="35"/>
  <c r="C6953" i="35"/>
  <c r="C6957" i="35"/>
  <c r="C6961" i="35"/>
  <c r="C6965" i="35"/>
  <c r="C6969" i="35"/>
  <c r="C6973" i="35"/>
  <c r="C6977" i="35"/>
  <c r="C6981" i="35"/>
  <c r="C6985" i="35"/>
  <c r="C6989" i="35"/>
  <c r="C6993" i="35"/>
  <c r="C6997" i="35"/>
  <c r="C7001" i="35"/>
  <c r="C7005" i="35"/>
  <c r="C7009" i="35"/>
  <c r="C7013" i="35"/>
  <c r="C7017" i="35"/>
  <c r="C7021" i="35"/>
  <c r="C7025" i="35"/>
  <c r="C7029" i="35"/>
  <c r="C7033" i="35"/>
  <c r="C7037" i="35"/>
  <c r="C7041" i="35"/>
  <c r="C7045" i="35"/>
  <c r="C7049" i="35"/>
  <c r="C7053" i="35"/>
  <c r="C7057" i="35"/>
  <c r="C7061" i="35"/>
  <c r="C7065" i="35"/>
  <c r="C7069" i="35"/>
  <c r="C7073" i="35"/>
  <c r="C7077" i="35"/>
  <c r="C7081" i="35"/>
  <c r="C7085" i="35"/>
  <c r="C7089" i="35"/>
  <c r="C7093" i="35"/>
  <c r="C7097" i="35"/>
  <c r="C7101" i="35"/>
  <c r="C7105" i="35"/>
  <c r="C7109" i="35"/>
  <c r="C7113" i="35"/>
  <c r="C7117" i="35"/>
  <c r="C7121" i="35"/>
  <c r="C7125" i="35"/>
  <c r="C7129" i="35"/>
  <c r="C7133" i="35"/>
  <c r="C7137" i="35"/>
  <c r="C7141" i="35"/>
  <c r="C7145" i="35"/>
  <c r="C7149" i="35"/>
  <c r="C7153" i="35"/>
  <c r="C7157" i="35"/>
  <c r="C7161" i="35"/>
  <c r="C7165" i="35"/>
  <c r="C7169" i="35"/>
  <c r="C7173" i="35"/>
  <c r="C7177" i="35"/>
  <c r="C7181" i="35"/>
  <c r="C7185" i="35"/>
  <c r="C7189" i="35"/>
  <c r="C7193" i="35"/>
  <c r="C7197" i="35"/>
  <c r="C7201" i="35"/>
  <c r="C7205" i="35"/>
  <c r="C7209" i="35"/>
  <c r="C7213" i="35"/>
  <c r="C7217" i="35"/>
  <c r="C7221" i="35"/>
  <c r="C7225" i="35"/>
  <c r="C7229" i="35"/>
  <c r="C7233" i="35"/>
  <c r="C7237" i="35"/>
  <c r="C7241" i="35"/>
  <c r="C7245" i="35"/>
  <c r="C7249" i="35"/>
  <c r="C7253" i="35"/>
  <c r="C7257" i="35"/>
  <c r="C7261" i="35"/>
  <c r="C7265" i="35"/>
  <c r="C7269" i="35"/>
  <c r="C7273" i="35"/>
  <c r="C7277" i="35"/>
  <c r="C7281" i="35"/>
  <c r="C7285" i="35"/>
  <c r="C7289" i="35"/>
  <c r="C7293" i="35"/>
  <c r="C7297" i="35"/>
  <c r="C7301" i="35"/>
  <c r="C7305" i="35"/>
  <c r="C7309" i="35"/>
  <c r="C7313" i="35"/>
  <c r="C7317" i="35"/>
  <c r="C7321" i="35"/>
  <c r="C7325" i="35"/>
  <c r="C7329" i="35"/>
  <c r="C7333" i="35"/>
  <c r="C7337" i="35"/>
  <c r="C7341" i="35"/>
  <c r="C7345" i="35"/>
  <c r="C7349" i="35"/>
  <c r="C7353" i="35"/>
  <c r="C7357" i="35"/>
  <c r="C7361" i="35"/>
  <c r="C7365" i="35"/>
  <c r="C7369" i="35"/>
  <c r="C7373" i="35"/>
  <c r="C7377" i="35"/>
  <c r="C7381" i="35"/>
  <c r="C7385" i="35"/>
  <c r="C7389" i="35"/>
  <c r="C7393" i="35"/>
  <c r="C7397" i="35"/>
  <c r="C7401" i="35"/>
  <c r="C159" i="35"/>
  <c r="C276" i="35"/>
  <c r="C340" i="35"/>
  <c r="C404" i="35"/>
  <c r="C468" i="35"/>
  <c r="C526" i="35"/>
  <c r="C558" i="35"/>
  <c r="C590" i="35"/>
  <c r="C622" i="35"/>
  <c r="C654" i="35"/>
  <c r="C686" i="35"/>
  <c r="C718" i="35"/>
  <c r="C750" i="35"/>
  <c r="C782" i="35"/>
  <c r="C814" i="35"/>
  <c r="C846" i="35"/>
  <c r="C878" i="35"/>
  <c r="C910" i="35"/>
  <c r="C942" i="35"/>
  <c r="C974" i="35"/>
  <c r="C1006" i="35"/>
  <c r="C1035" i="35"/>
  <c r="C1051" i="35"/>
  <c r="C1067" i="35"/>
  <c r="C1083" i="35"/>
  <c r="C1099" i="35"/>
  <c r="C1115" i="35"/>
  <c r="C1131" i="35"/>
  <c r="C1147" i="35"/>
  <c r="C1163" i="35"/>
  <c r="C1179" i="35"/>
  <c r="C1195" i="35"/>
  <c r="C1211" i="35"/>
  <c r="C1227" i="35"/>
  <c r="C1243" i="35"/>
  <c r="C1259" i="35"/>
  <c r="C1275" i="35"/>
  <c r="C1291" i="35"/>
  <c r="C1307" i="35"/>
  <c r="C1323" i="35"/>
  <c r="C1339" i="35"/>
  <c r="C1355" i="35"/>
  <c r="C1371" i="35"/>
  <c r="C1387" i="35"/>
  <c r="C1403" i="35"/>
  <c r="C1419" i="35"/>
  <c r="C1435" i="35"/>
  <c r="C1451" i="35"/>
  <c r="C1467" i="35"/>
  <c r="C1483" i="35"/>
  <c r="C1499" i="35"/>
  <c r="C1515" i="35"/>
  <c r="C1531" i="35"/>
  <c r="C1547" i="35"/>
  <c r="C1563" i="35"/>
  <c r="C1579" i="35"/>
  <c r="C1595" i="35"/>
  <c r="C1611" i="35"/>
  <c r="C1627" i="35"/>
  <c r="C1643" i="35"/>
  <c r="C1659" i="35"/>
  <c r="C1675" i="35"/>
  <c r="C1691" i="35"/>
  <c r="C1707" i="35"/>
  <c r="C1723" i="35"/>
  <c r="C1739" i="35"/>
  <c r="C1755" i="35"/>
  <c r="C1771" i="35"/>
  <c r="C1787" i="35"/>
  <c r="C1803" i="35"/>
  <c r="C1819" i="35"/>
  <c r="C1835" i="35"/>
  <c r="C1851" i="35"/>
  <c r="C1867" i="35"/>
  <c r="C1883" i="35"/>
  <c r="C1899" i="35"/>
  <c r="C1915" i="35"/>
  <c r="C1931" i="35"/>
  <c r="C1947" i="35"/>
  <c r="C1963" i="35"/>
  <c r="C1979" i="35"/>
  <c r="C1995" i="35"/>
  <c r="C2011" i="35"/>
  <c r="C2027" i="35"/>
  <c r="C2043" i="35"/>
  <c r="C2057" i="35"/>
  <c r="C2065" i="35"/>
  <c r="C2073" i="35"/>
  <c r="C2081" i="35"/>
  <c r="C2089" i="35"/>
  <c r="C2097" i="35"/>
  <c r="C2105" i="35"/>
  <c r="C2113" i="35"/>
  <c r="C2121" i="35"/>
  <c r="C2129" i="35"/>
  <c r="C2137" i="35"/>
  <c r="C2145" i="35"/>
  <c r="C2153" i="35"/>
  <c r="C2161" i="35"/>
  <c r="C2169" i="35"/>
  <c r="C2177" i="35"/>
  <c r="C2185" i="35"/>
  <c r="C2193" i="35"/>
  <c r="C2201" i="35"/>
  <c r="C2209" i="35"/>
  <c r="C2217" i="35"/>
  <c r="C2225" i="35"/>
  <c r="C2233" i="35"/>
  <c r="C2241" i="35"/>
  <c r="C2249" i="35"/>
  <c r="C2257" i="35"/>
  <c r="C2265" i="35"/>
  <c r="C2273" i="35"/>
  <c r="C2281" i="35"/>
  <c r="C2289" i="35"/>
  <c r="C2297" i="35"/>
  <c r="C2305" i="35"/>
  <c r="C2313" i="35"/>
  <c r="C2321" i="35"/>
  <c r="C2329" i="35"/>
  <c r="C2337" i="35"/>
  <c r="C2345" i="35"/>
  <c r="C2353" i="35"/>
  <c r="C2361" i="35"/>
  <c r="C2369" i="35"/>
  <c r="C2377" i="35"/>
  <c r="C2385" i="35"/>
  <c r="C2393" i="35"/>
  <c r="C2401" i="35"/>
  <c r="C2409" i="35"/>
  <c r="C2417" i="35"/>
  <c r="C2425" i="35"/>
  <c r="C2433" i="35"/>
  <c r="C2441" i="35"/>
  <c r="C2449" i="35"/>
  <c r="C2457" i="35"/>
  <c r="C2465" i="35"/>
  <c r="C2473" i="35"/>
  <c r="C2481" i="35"/>
  <c r="C2489" i="35"/>
  <c r="C2497" i="35"/>
  <c r="C2505" i="35"/>
  <c r="C2513" i="35"/>
  <c r="C2521" i="35"/>
  <c r="C2529" i="35"/>
  <c r="C2537" i="35"/>
  <c r="C2545" i="35"/>
  <c r="C2553" i="35"/>
  <c r="C2561" i="35"/>
  <c r="C2569" i="35"/>
  <c r="C2577" i="35"/>
  <c r="C2585" i="35"/>
  <c r="C2593" i="35"/>
  <c r="C2601" i="35"/>
  <c r="C2609" i="35"/>
  <c r="C2617" i="35"/>
  <c r="C2625" i="35"/>
  <c r="C2633" i="35"/>
  <c r="C2641" i="35"/>
  <c r="C2649" i="35"/>
  <c r="C2657" i="35"/>
  <c r="C2665" i="35"/>
  <c r="C2673" i="35"/>
  <c r="C2681" i="35"/>
  <c r="C2689" i="35"/>
  <c r="C2697" i="35"/>
  <c r="C2705" i="35"/>
  <c r="C2713" i="35"/>
  <c r="C2721" i="35"/>
  <c r="C2729" i="35"/>
  <c r="C2737" i="35"/>
  <c r="C2745" i="35"/>
  <c r="C2753" i="35"/>
  <c r="C2761" i="35"/>
  <c r="C2769" i="35"/>
  <c r="C2777" i="35"/>
  <c r="C2785" i="35"/>
  <c r="C2793" i="35"/>
  <c r="C2801" i="35"/>
  <c r="C2809" i="35"/>
  <c r="C2817" i="35"/>
  <c r="C2825" i="35"/>
  <c r="C2833" i="35"/>
  <c r="C2841" i="35"/>
  <c r="C2849" i="35"/>
  <c r="C2857" i="35"/>
  <c r="C2865" i="35"/>
  <c r="C2873" i="35"/>
  <c r="C2881" i="35"/>
  <c r="C2889" i="35"/>
  <c r="C2897" i="35"/>
  <c r="C2905" i="35"/>
  <c r="C2913" i="35"/>
  <c r="C2921" i="35"/>
  <c r="C2929" i="35"/>
  <c r="C2937" i="35"/>
  <c r="C2945" i="35"/>
  <c r="C2953" i="35"/>
  <c r="C2961" i="35"/>
  <c r="C7394" i="35"/>
  <c r="C7386" i="35"/>
  <c r="C7378" i="35"/>
  <c r="C7370" i="35"/>
  <c r="C7362" i="35"/>
  <c r="C7354" i="35"/>
  <c r="C7346" i="35"/>
  <c r="C7338" i="35"/>
  <c r="C7330" i="35"/>
  <c r="C7322" i="35"/>
  <c r="C7314" i="35"/>
  <c r="C7306" i="35"/>
  <c r="C7298" i="35"/>
  <c r="C7290" i="35"/>
  <c r="C7282" i="35"/>
  <c r="C7274" i="35"/>
  <c r="C7266" i="35"/>
  <c r="C7258" i="35"/>
  <c r="C7250" i="35"/>
  <c r="C7242" i="35"/>
  <c r="C7234" i="35"/>
  <c r="C7226" i="35"/>
  <c r="C7218" i="35"/>
  <c r="C7210" i="35"/>
  <c r="C7202" i="35"/>
  <c r="C7194" i="35"/>
  <c r="C7186" i="35"/>
  <c r="C7178" i="35"/>
  <c r="C7170" i="35"/>
  <c r="C7162" i="35"/>
  <c r="C7154" i="35"/>
  <c r="C7146" i="35"/>
  <c r="C7138" i="35"/>
  <c r="C7130" i="35"/>
  <c r="C7122" i="35"/>
  <c r="C7114" i="35"/>
  <c r="C7106" i="35"/>
  <c r="C7098" i="35"/>
  <c r="C7090" i="35"/>
  <c r="C7082" i="35"/>
  <c r="C7074" i="35"/>
  <c r="C7066" i="35"/>
  <c r="C7058" i="35"/>
  <c r="C7050" i="35"/>
  <c r="C7042" i="35"/>
  <c r="C7034" i="35"/>
  <c r="C7026" i="35"/>
  <c r="C7018" i="35"/>
  <c r="C7010" i="35"/>
  <c r="C7002" i="35"/>
  <c r="C6994" i="35"/>
  <c r="C6986" i="35"/>
  <c r="C6978" i="35"/>
  <c r="C6970" i="35"/>
  <c r="C6962" i="35"/>
  <c r="C6954" i="35"/>
  <c r="C6946" i="35"/>
  <c r="C6938" i="35"/>
  <c r="C6930" i="35"/>
  <c r="C6922" i="35"/>
  <c r="C6914" i="35"/>
  <c r="C6906" i="35"/>
  <c r="C6898" i="35"/>
  <c r="C6890" i="35"/>
  <c r="C6882" i="35"/>
  <c r="C6874" i="35"/>
  <c r="C6866" i="35"/>
  <c r="C6858" i="35"/>
  <c r="C6850" i="35"/>
  <c r="C6842" i="35"/>
  <c r="C6834" i="35"/>
  <c r="C6826" i="35"/>
  <c r="C6818" i="35"/>
  <c r="C6810" i="35"/>
  <c r="C6802" i="35"/>
  <c r="C6794" i="35"/>
  <c r="C6786" i="35"/>
  <c r="C6778" i="35"/>
  <c r="C6770" i="35"/>
  <c r="C6762" i="35"/>
  <c r="C6754" i="35"/>
  <c r="C6746" i="35"/>
  <c r="C6738" i="35"/>
  <c r="C6730" i="35"/>
  <c r="C6722" i="35"/>
  <c r="C6714" i="35"/>
  <c r="C6706" i="35"/>
  <c r="C6698" i="35"/>
  <c r="C6690" i="35"/>
  <c r="C6682" i="35"/>
  <c r="C6674" i="35"/>
  <c r="C6666" i="35"/>
  <c r="C6658" i="35"/>
  <c r="C6650" i="35"/>
  <c r="C6642" i="35"/>
  <c r="C6634" i="35"/>
  <c r="C6626" i="35"/>
  <c r="C6618" i="35"/>
  <c r="C6610" i="35"/>
  <c r="C6602" i="35"/>
  <c r="C6594" i="35"/>
  <c r="C6586" i="35"/>
  <c r="C6578" i="35"/>
  <c r="C6570" i="35"/>
  <c r="C6562" i="35"/>
  <c r="C6554" i="35"/>
  <c r="C6546" i="35"/>
  <c r="C6538" i="35"/>
  <c r="C6530" i="35"/>
  <c r="C6522" i="35"/>
  <c r="C6514" i="35"/>
  <c r="C6506" i="35"/>
  <c r="C6498" i="35"/>
  <c r="C6490" i="35"/>
  <c r="C6482" i="35"/>
  <c r="C6474" i="35"/>
  <c r="C6466" i="35"/>
  <c r="C6458" i="35"/>
  <c r="C6450" i="35"/>
  <c r="C6442" i="35"/>
  <c r="C6434" i="35"/>
  <c r="C6426" i="35"/>
  <c r="C6418" i="35"/>
  <c r="C6410" i="35"/>
  <c r="C6402" i="35"/>
  <c r="C6394" i="35"/>
  <c r="C6386" i="35"/>
  <c r="C6378" i="35"/>
  <c r="C6370" i="35"/>
  <c r="C6362" i="35"/>
  <c r="C6354" i="35"/>
  <c r="C6346" i="35"/>
  <c r="C6338" i="35"/>
  <c r="C6330" i="35"/>
  <c r="C6322" i="35"/>
  <c r="C6314" i="35"/>
  <c r="C6306" i="35"/>
  <c r="C6298" i="35"/>
  <c r="C6290" i="35"/>
  <c r="C6282" i="35"/>
  <c r="C6274" i="35"/>
  <c r="C6266" i="35"/>
  <c r="C6258" i="35"/>
  <c r="C6250" i="35"/>
  <c r="C6242" i="35"/>
  <c r="C6234" i="35"/>
  <c r="C6226" i="35"/>
  <c r="C6218" i="35"/>
  <c r="C6210" i="35"/>
  <c r="C6202" i="35"/>
  <c r="C6194" i="35"/>
  <c r="C6186" i="35"/>
  <c r="C6178" i="35"/>
  <c r="C6170" i="35"/>
  <c r="C6162" i="35"/>
  <c r="C6154" i="35"/>
  <c r="C6146" i="35"/>
  <c r="C6138" i="35"/>
  <c r="C6130" i="35"/>
  <c r="C6122" i="35"/>
  <c r="C6114" i="35"/>
  <c r="C6106" i="35"/>
  <c r="C6098" i="35"/>
  <c r="C6090" i="35"/>
  <c r="C6082" i="35"/>
  <c r="C6074" i="35"/>
  <c r="C6066" i="35"/>
  <c r="C6058" i="35"/>
  <c r="C6050" i="35"/>
  <c r="C6042" i="35"/>
  <c r="C6034" i="35"/>
  <c r="C6026" i="35"/>
  <c r="C6018" i="35"/>
  <c r="C6010" i="35"/>
  <c r="C6002" i="35"/>
  <c r="C5994" i="35"/>
  <c r="C5986" i="35"/>
  <c r="C5978" i="35"/>
  <c r="C5970" i="35"/>
  <c r="C5962" i="35"/>
  <c r="C5954" i="35"/>
  <c r="C5946" i="35"/>
  <c r="C5938" i="35"/>
  <c r="C5930" i="35"/>
  <c r="C5922" i="35"/>
  <c r="C5914" i="35"/>
  <c r="C5906" i="35"/>
  <c r="C5898" i="35"/>
  <c r="C5890" i="35"/>
  <c r="C5882" i="35"/>
  <c r="C5874" i="35"/>
  <c r="C5866" i="35"/>
  <c r="C5858" i="35"/>
  <c r="C5850" i="35"/>
  <c r="C5842" i="35"/>
  <c r="C5834" i="35"/>
  <c r="C5826" i="35"/>
  <c r="C5818" i="35"/>
  <c r="C5810" i="35"/>
  <c r="C5802" i="35"/>
  <c r="C5794" i="35"/>
  <c r="C5786" i="35"/>
  <c r="C5778" i="35"/>
  <c r="C5770" i="35"/>
  <c r="C5762" i="35"/>
  <c r="C5754" i="35"/>
  <c r="C5746" i="35"/>
  <c r="C5738" i="35"/>
  <c r="C5730" i="35"/>
  <c r="C5722" i="35"/>
  <c r="C5714" i="35"/>
  <c r="C5706" i="35"/>
  <c r="C5698" i="35"/>
  <c r="C5690" i="35"/>
  <c r="C5682" i="35"/>
  <c r="C5674" i="35"/>
  <c r="C5666" i="35"/>
  <c r="C5658" i="35"/>
  <c r="C5650" i="35"/>
  <c r="C5642" i="35"/>
  <c r="C5634" i="35"/>
  <c r="C5626" i="35"/>
  <c r="C5618" i="35"/>
  <c r="C5610" i="35"/>
  <c r="C5602" i="35"/>
  <c r="C5594" i="35"/>
  <c r="C5586" i="35"/>
  <c r="C5578" i="35"/>
  <c r="C5570" i="35"/>
  <c r="C5562" i="35"/>
  <c r="C5554" i="35"/>
  <c r="C5546" i="35"/>
  <c r="C5538" i="35"/>
  <c r="C5530" i="35"/>
  <c r="C5522" i="35"/>
  <c r="C5514" i="35"/>
  <c r="C5506" i="35"/>
  <c r="C5498" i="35"/>
  <c r="C5490" i="35"/>
  <c r="C5482" i="35"/>
  <c r="C5474" i="35"/>
  <c r="C5466" i="35"/>
  <c r="C5458" i="35"/>
  <c r="C5450" i="35"/>
  <c r="C5442" i="35"/>
  <c r="C5434" i="35"/>
  <c r="C5426" i="35"/>
  <c r="C5418" i="35"/>
  <c r="C5410" i="35"/>
  <c r="C5402" i="35"/>
  <c r="C5394" i="35"/>
  <c r="C5386" i="35"/>
  <c r="C5378" i="35"/>
  <c r="C5370" i="35"/>
  <c r="C5362" i="35"/>
  <c r="C5354" i="35"/>
  <c r="C5346" i="35"/>
  <c r="C5338" i="35"/>
  <c r="C5330" i="35"/>
  <c r="C5322" i="35"/>
  <c r="C5314" i="35"/>
  <c r="C5306" i="35"/>
  <c r="C5298" i="35"/>
  <c r="C5290" i="35"/>
  <c r="C5282" i="35"/>
  <c r="C5274" i="35"/>
  <c r="C5266" i="35"/>
  <c r="C5258" i="35"/>
  <c r="C5250" i="35"/>
  <c r="C5242" i="35"/>
  <c r="C5234" i="35"/>
  <c r="C5226" i="35"/>
  <c r="C5218" i="35"/>
  <c r="C5210" i="35"/>
  <c r="C5202" i="35"/>
  <c r="C5194" i="35"/>
  <c r="C5186" i="35"/>
  <c r="C5178" i="35"/>
  <c r="C5170" i="35"/>
  <c r="C5162" i="35"/>
  <c r="C5154" i="35"/>
  <c r="C5146" i="35"/>
  <c r="C5138" i="35"/>
  <c r="C5130" i="35"/>
  <c r="C5122" i="35"/>
  <c r="C5114" i="35"/>
  <c r="C5106" i="35"/>
  <c r="C5098" i="35"/>
  <c r="C5090" i="35"/>
  <c r="C5082" i="35"/>
  <c r="C5074" i="35"/>
  <c r="C5066" i="35"/>
  <c r="C5058" i="35"/>
  <c r="C5050" i="35"/>
  <c r="C5042" i="35"/>
  <c r="C5034" i="35"/>
  <c r="C5026" i="35"/>
  <c r="C5018" i="35"/>
  <c r="C5010" i="35"/>
  <c r="C5002" i="35"/>
  <c r="C4994" i="35"/>
  <c r="C4986" i="35"/>
  <c r="C4978" i="35"/>
  <c r="C4970" i="35"/>
  <c r="C4962" i="35"/>
  <c r="C4954" i="35"/>
  <c r="C4946" i="35"/>
  <c r="C4938" i="35"/>
  <c r="C4930" i="35"/>
  <c r="C4922" i="35"/>
  <c r="C4914" i="35"/>
  <c r="C4906" i="35"/>
  <c r="C4898" i="35"/>
  <c r="C4890" i="35"/>
  <c r="C4882" i="35"/>
  <c r="C4874" i="35"/>
  <c r="C4866" i="35"/>
  <c r="C4858" i="35"/>
  <c r="C4850" i="35"/>
  <c r="C4842" i="35"/>
  <c r="C4834" i="35"/>
  <c r="C4826" i="35"/>
  <c r="C4818" i="35"/>
  <c r="C4810" i="35"/>
  <c r="C4802" i="35"/>
  <c r="C4794" i="35"/>
  <c r="C4786" i="35"/>
  <c r="C4778" i="35"/>
  <c r="C4770" i="35"/>
  <c r="C4762" i="35"/>
  <c r="C4754" i="35"/>
  <c r="C4746" i="35"/>
  <c r="C4738" i="35"/>
  <c r="C4730" i="35"/>
  <c r="C4722" i="35"/>
  <c r="C4714" i="35"/>
  <c r="C4706" i="35"/>
  <c r="C4698" i="35"/>
  <c r="C4690" i="35"/>
  <c r="C4682" i="35"/>
  <c r="C4674" i="35"/>
  <c r="C4666" i="35"/>
  <c r="C4658" i="35"/>
  <c r="C4650" i="35"/>
  <c r="C4642" i="35"/>
  <c r="C4634" i="35"/>
  <c r="C4626" i="35"/>
  <c r="C4618" i="35"/>
  <c r="C4610" i="35"/>
  <c r="C4602" i="35"/>
  <c r="C4594" i="35"/>
  <c r="C4586" i="35"/>
  <c r="C4578" i="35"/>
  <c r="C4570" i="35"/>
  <c r="C4562" i="35"/>
  <c r="C4554" i="35"/>
  <c r="C4546" i="35"/>
  <c r="C4538" i="35"/>
  <c r="C4530" i="35"/>
  <c r="C4522" i="35"/>
  <c r="C4514" i="35"/>
  <c r="C4506" i="35"/>
  <c r="C4498" i="35"/>
  <c r="C4490" i="35"/>
  <c r="C4482" i="35"/>
  <c r="C4474" i="35"/>
  <c r="C4466" i="35"/>
  <c r="C4458" i="35"/>
  <c r="C4450" i="35"/>
  <c r="C4442" i="35"/>
  <c r="C4434" i="35"/>
  <c r="C4426" i="35"/>
  <c r="C4418" i="35"/>
  <c r="C4410" i="35"/>
  <c r="C4402" i="35"/>
  <c r="C4394" i="35"/>
  <c r="C4386" i="35"/>
  <c r="C4378" i="35"/>
  <c r="C4370" i="35"/>
  <c r="C4362" i="35"/>
  <c r="C4354" i="35"/>
  <c r="C4346" i="35"/>
  <c r="C4338" i="35"/>
  <c r="C4330" i="35"/>
  <c r="C4322" i="35"/>
  <c r="C4314" i="35"/>
  <c r="C4306" i="35"/>
  <c r="C4298" i="35"/>
  <c r="C4290" i="35"/>
  <c r="C4282" i="35"/>
  <c r="C4274" i="35"/>
  <c r="C4266" i="35"/>
  <c r="C4258" i="35"/>
  <c r="C4250" i="35"/>
  <c r="C4242" i="35"/>
  <c r="C4234" i="35"/>
  <c r="C4226" i="35"/>
  <c r="C4218" i="35"/>
  <c r="C4210" i="35"/>
  <c r="C4202" i="35"/>
  <c r="C4194" i="35"/>
  <c r="C4186" i="35"/>
  <c r="C4178" i="35"/>
  <c r="C4170" i="35"/>
  <c r="C4162" i="35"/>
  <c r="C4154" i="35"/>
  <c r="C4146" i="35"/>
  <c r="C4138" i="35"/>
  <c r="C4130" i="35"/>
  <c r="C4122" i="35"/>
  <c r="C4114" i="35"/>
  <c r="C4106" i="35"/>
  <c r="C4093" i="35"/>
  <c r="C4077" i="35"/>
  <c r="C4061" i="35"/>
  <c r="C4045" i="35"/>
  <c r="C4029" i="35"/>
  <c r="C4013" i="35"/>
  <c r="C3997" i="35"/>
  <c r="C3981" i="35"/>
  <c r="C3965" i="35"/>
  <c r="C3949" i="35"/>
  <c r="C3933" i="35"/>
  <c r="C3917" i="35"/>
  <c r="C3901" i="35"/>
  <c r="C3885" i="35"/>
  <c r="C3869" i="35"/>
  <c r="C3853" i="35"/>
  <c r="C3837" i="35"/>
  <c r="C3821" i="35"/>
  <c r="C3805" i="35"/>
  <c r="C3789" i="35"/>
  <c r="C3773" i="35"/>
  <c r="C3757" i="35"/>
  <c r="C3741" i="35"/>
  <c r="C3725" i="35"/>
  <c r="C3709" i="35"/>
  <c r="C3693" i="35"/>
  <c r="C3677" i="35"/>
  <c r="C3661" i="35"/>
  <c r="C3645" i="35"/>
  <c r="C3629" i="35"/>
  <c r="C3613" i="35"/>
  <c r="C3597" i="35"/>
  <c r="C3581" i="35"/>
  <c r="C3565" i="35"/>
  <c r="C3549" i="35"/>
  <c r="C3533" i="35"/>
  <c r="C3517" i="35"/>
  <c r="C3501" i="35"/>
  <c r="C3485" i="35"/>
  <c r="C3469" i="35"/>
  <c r="C3453" i="35"/>
  <c r="C3437" i="35"/>
  <c r="C3421" i="35"/>
  <c r="C3405" i="35"/>
  <c r="C3389" i="35"/>
  <c r="C3373" i="35"/>
  <c r="C3357" i="35"/>
  <c r="C3341" i="35"/>
  <c r="C3325" i="35"/>
  <c r="C3309" i="35"/>
  <c r="C3293" i="35"/>
  <c r="C3277" i="35"/>
  <c r="C3261" i="35"/>
  <c r="C3245" i="35"/>
  <c r="C3229" i="35"/>
  <c r="C3213" i="35"/>
  <c r="C3197" i="35"/>
  <c r="C3181" i="35"/>
  <c r="C3165" i="35"/>
  <c r="C3149" i="35"/>
  <c r="C3133" i="35"/>
  <c r="C3117" i="35"/>
  <c r="C3101" i="35"/>
  <c r="C3085" i="35"/>
  <c r="C3069" i="35"/>
  <c r="C3053" i="35"/>
  <c r="C3037" i="35"/>
  <c r="C3021" i="35"/>
  <c r="C3005" i="35"/>
  <c r="C2989" i="35"/>
  <c r="C2973" i="35"/>
  <c r="C3977" i="35"/>
  <c r="C4212" i="35"/>
  <c r="C4636" i="35"/>
  <c r="C4892" i="35"/>
  <c r="C5148" i="35"/>
  <c r="C4216" i="35"/>
  <c r="C4728" i="35"/>
  <c r="C5236" i="35"/>
  <c r="C5492" i="35"/>
  <c r="C5748" i="35"/>
  <c r="C5956" i="35"/>
  <c r="C6084" i="35"/>
  <c r="C6212" i="35"/>
  <c r="C6340" i="35"/>
  <c r="C6468" i="35"/>
  <c r="C6596" i="35"/>
  <c r="C6724" i="35"/>
  <c r="C6852" i="35"/>
  <c r="C6980" i="35"/>
  <c r="C7108" i="35"/>
  <c r="C7236" i="35"/>
  <c r="C7316" i="35"/>
  <c r="C7096" i="35"/>
  <c r="C6840" i="35"/>
  <c r="C6584" i="35"/>
  <c r="C6328" i="35"/>
  <c r="C6072" i="35"/>
  <c r="C5816" i="35"/>
  <c r="C5560" i="35"/>
  <c r="C5304" i="35"/>
  <c r="C4864" i="35"/>
  <c r="C4352" i="35"/>
  <c r="C7392" i="35"/>
  <c r="C7248" i="35"/>
  <c r="C6992" i="35"/>
  <c r="C6736" i="35"/>
  <c r="C6480" i="35"/>
  <c r="C6224" i="35"/>
  <c r="C5968" i="35"/>
  <c r="C5712" i="35"/>
  <c r="C5456" i="35"/>
  <c r="C5168" i="35"/>
  <c r="C4752" i="35"/>
  <c r="C4496" i="35"/>
  <c r="C4240" i="35"/>
  <c r="C3409" i="35"/>
  <c r="C104" i="35"/>
  <c r="C120" i="35"/>
  <c r="C136" i="35"/>
  <c r="C152" i="35"/>
  <c r="C168" i="35"/>
  <c r="C184" i="35"/>
  <c r="C200" i="35"/>
  <c r="C216" i="35"/>
  <c r="C232" i="35"/>
  <c r="C248" i="35"/>
  <c r="C264" i="35"/>
  <c r="C125" i="35"/>
  <c r="C157" i="35"/>
  <c r="C189" i="35"/>
  <c r="C221" i="35"/>
  <c r="C253" i="35"/>
  <c r="C275" i="35"/>
  <c r="C291" i="35"/>
  <c r="C307" i="35"/>
  <c r="C323" i="35"/>
  <c r="C339" i="35"/>
  <c r="C355" i="35"/>
  <c r="C371" i="35"/>
  <c r="C387" i="35"/>
  <c r="C403" i="35"/>
  <c r="C419" i="35"/>
  <c r="C435" i="35"/>
  <c r="C451" i="35"/>
  <c r="C467" i="35"/>
  <c r="C483" i="35"/>
  <c r="C499" i="35"/>
  <c r="C515" i="35"/>
  <c r="C139" i="35"/>
  <c r="C203" i="35"/>
  <c r="C266" i="35"/>
  <c r="C298" i="35"/>
  <c r="C330" i="35"/>
  <c r="C362" i="35"/>
  <c r="C394" i="35"/>
  <c r="C426" i="35"/>
  <c r="C458" i="35"/>
  <c r="C490" i="35"/>
  <c r="C521" i="35"/>
  <c r="C537" i="35"/>
  <c r="C553" i="35"/>
  <c r="C569" i="35"/>
  <c r="C585" i="35"/>
  <c r="C601" i="35"/>
  <c r="C617" i="35"/>
  <c r="C633" i="35"/>
  <c r="C649" i="35"/>
  <c r="C665" i="35"/>
  <c r="C681" i="35"/>
  <c r="C697" i="35"/>
  <c r="C713" i="35"/>
  <c r="C729" i="35"/>
  <c r="C745" i="35"/>
  <c r="C761" i="35"/>
  <c r="C777" i="35"/>
  <c r="C793" i="35"/>
  <c r="C809" i="35"/>
  <c r="C825" i="35"/>
  <c r="C841" i="35"/>
  <c r="C857" i="35"/>
  <c r="C873" i="35"/>
  <c r="C889" i="35"/>
  <c r="C905" i="35"/>
  <c r="C921" i="35"/>
  <c r="C937" i="35"/>
  <c r="C953" i="35"/>
  <c r="C969" i="35"/>
  <c r="C985" i="35"/>
  <c r="C1001" i="35"/>
  <c r="C1017" i="35"/>
  <c r="C103" i="35"/>
  <c r="C231" i="35"/>
  <c r="C312" i="35"/>
  <c r="C376" i="35"/>
  <c r="C440" i="35"/>
  <c r="C504" i="35"/>
  <c r="C544" i="35"/>
  <c r="C576" i="35"/>
  <c r="C608" i="35"/>
  <c r="C640" i="35"/>
  <c r="C672" i="35"/>
  <c r="C704" i="35"/>
  <c r="C736" i="35"/>
  <c r="C768" i="35"/>
  <c r="C800" i="35"/>
  <c r="C832" i="35"/>
  <c r="C864" i="35"/>
  <c r="C896" i="35"/>
  <c r="C928" i="35"/>
  <c r="C960" i="35"/>
  <c r="C992" i="35"/>
  <c r="C1024" i="35"/>
  <c r="C1044" i="35"/>
  <c r="C1060" i="35"/>
  <c r="C1076" i="35"/>
  <c r="C1092" i="35"/>
  <c r="C1108" i="35"/>
  <c r="C1124" i="35"/>
  <c r="C1140" i="35"/>
  <c r="C1156" i="35"/>
  <c r="C1172" i="35"/>
  <c r="C1188" i="35"/>
  <c r="C1204" i="35"/>
  <c r="C1220" i="35"/>
  <c r="C1236" i="35"/>
  <c r="C1252" i="35"/>
  <c r="C1268" i="35"/>
  <c r="C1284" i="35"/>
  <c r="C1300" i="35"/>
  <c r="C1316" i="35"/>
  <c r="C1332" i="35"/>
  <c r="C1348" i="35"/>
  <c r="C1364" i="35"/>
  <c r="C1380" i="35"/>
  <c r="C1396" i="35"/>
  <c r="C1412" i="35"/>
  <c r="C1428" i="35"/>
  <c r="C1444" i="35"/>
  <c r="C1460" i="35"/>
  <c r="C1476" i="35"/>
  <c r="C1488" i="35"/>
  <c r="C1496" i="35"/>
  <c r="C1504" i="35"/>
  <c r="C1512" i="35"/>
  <c r="C1520" i="35"/>
  <c r="C1528" i="35"/>
  <c r="C1536" i="35"/>
  <c r="C1544" i="35"/>
  <c r="C1552" i="35"/>
  <c r="C1560" i="35"/>
  <c r="C1568" i="35"/>
  <c r="C1576" i="35"/>
  <c r="C1584" i="35"/>
  <c r="C1592" i="35"/>
  <c r="C1600" i="35"/>
  <c r="C1608" i="35"/>
  <c r="C1616" i="35"/>
  <c r="C1624" i="35"/>
  <c r="C1632" i="35"/>
  <c r="C1640" i="35"/>
  <c r="C1648" i="35"/>
  <c r="C1656" i="35"/>
  <c r="C1664" i="35"/>
  <c r="C1672" i="35"/>
  <c r="C1680" i="35"/>
  <c r="C1688" i="35"/>
  <c r="C1696" i="35"/>
  <c r="C1704" i="35"/>
  <c r="C1712" i="35"/>
  <c r="C1720" i="35"/>
  <c r="C1728" i="35"/>
  <c r="C1736" i="35"/>
  <c r="C1744" i="35"/>
  <c r="C1752" i="35"/>
  <c r="C1760" i="35"/>
  <c r="C1768" i="35"/>
  <c r="C1776" i="35"/>
  <c r="C1784" i="35"/>
  <c r="C1792" i="35"/>
  <c r="C1800" i="35"/>
  <c r="C1808" i="35"/>
  <c r="C1816" i="35"/>
  <c r="C1824" i="35"/>
  <c r="C1832" i="35"/>
  <c r="C1840" i="35"/>
  <c r="C1848" i="35"/>
  <c r="C1856" i="35"/>
  <c r="C1864" i="35"/>
  <c r="C1872" i="35"/>
  <c r="C1880" i="35"/>
  <c r="C1888" i="35"/>
  <c r="C1896" i="35"/>
  <c r="C1904" i="35"/>
  <c r="C1912" i="35"/>
  <c r="C1920" i="35"/>
  <c r="C1928" i="35"/>
  <c r="C1936" i="35"/>
  <c r="C1944" i="35"/>
  <c r="C1952" i="35"/>
  <c r="C1960" i="35"/>
  <c r="C1968" i="35"/>
  <c r="C1976" i="35"/>
  <c r="C1984" i="35"/>
  <c r="C1992" i="35"/>
  <c r="C2000" i="35"/>
  <c r="C2008" i="35"/>
  <c r="C2016" i="35"/>
  <c r="C2024" i="35"/>
  <c r="C2032" i="35"/>
  <c r="C2040" i="35"/>
  <c r="C2048" i="35"/>
  <c r="C111" i="35"/>
  <c r="C239" i="35"/>
  <c r="C316" i="35"/>
  <c r="C380" i="35"/>
  <c r="C444" i="35"/>
  <c r="C508" i="35"/>
  <c r="C546" i="35"/>
  <c r="C578" i="35"/>
  <c r="C610" i="35"/>
  <c r="C642" i="35"/>
  <c r="C674" i="35"/>
  <c r="C706" i="35"/>
  <c r="C738" i="35"/>
  <c r="C770" i="35"/>
  <c r="C802" i="35"/>
  <c r="C834" i="35"/>
  <c r="C866" i="35"/>
  <c r="C898" i="35"/>
  <c r="C930" i="35"/>
  <c r="C962" i="35"/>
  <c r="C994" i="35"/>
  <c r="C1026" i="35"/>
  <c r="C1045" i="35"/>
  <c r="C1061" i="35"/>
  <c r="C1077" i="35"/>
  <c r="C1093" i="35"/>
  <c r="C1109" i="35"/>
  <c r="C1125" i="35"/>
  <c r="C1141" i="35"/>
  <c r="C1157" i="35"/>
  <c r="C1173" i="35"/>
  <c r="C1189" i="35"/>
  <c r="C1205" i="35"/>
  <c r="C1221" i="35"/>
  <c r="C1237" i="35"/>
  <c r="C1253" i="35"/>
  <c r="C1269" i="35"/>
  <c r="C1285" i="35"/>
  <c r="C1301" i="35"/>
  <c r="C1317" i="35"/>
  <c r="C1333" i="35"/>
  <c r="C1349" i="35"/>
  <c r="C1365" i="35"/>
  <c r="C1381" i="35"/>
  <c r="C1397" i="35"/>
  <c r="C1413" i="35"/>
  <c r="C1429" i="35"/>
  <c r="C1445" i="35"/>
  <c r="C1461" i="35"/>
  <c r="C1477" i="35"/>
  <c r="C1493" i="35"/>
  <c r="C1509" i="35"/>
  <c r="C1525" i="35"/>
  <c r="C1541" i="35"/>
  <c r="C1557" i="35"/>
  <c r="C1573" i="35"/>
  <c r="C1589" i="35"/>
  <c r="C1605" i="35"/>
  <c r="C1621" i="35"/>
  <c r="C1637" i="35"/>
  <c r="C1653" i="35"/>
  <c r="C1669" i="35"/>
  <c r="C1685" i="35"/>
  <c r="C1701" i="35"/>
  <c r="C1717" i="35"/>
  <c r="C1733" i="35"/>
  <c r="C1749" i="35"/>
  <c r="C1765" i="35"/>
  <c r="C1781" i="35"/>
  <c r="C1797" i="35"/>
  <c r="C1813" i="35"/>
  <c r="C1829" i="35"/>
  <c r="C1845" i="35"/>
  <c r="C1861" i="35"/>
  <c r="C1877" i="35"/>
  <c r="C1893" i="35"/>
  <c r="C1909" i="35"/>
  <c r="C1925" i="35"/>
  <c r="C1941" i="35"/>
  <c r="C1957" i="35"/>
  <c r="C1973" i="35"/>
  <c r="C1989" i="35"/>
  <c r="C2005" i="35"/>
  <c r="C2021" i="35"/>
  <c r="C2037" i="35"/>
  <c r="C2053" i="35"/>
  <c r="C2062" i="35"/>
  <c r="C2070" i="35"/>
  <c r="C2078" i="35"/>
  <c r="C2086" i="35"/>
  <c r="C2094" i="35"/>
  <c r="C2102" i="35"/>
  <c r="C2110" i="35"/>
  <c r="C2118" i="35"/>
  <c r="C2126" i="35"/>
  <c r="C2134" i="35"/>
  <c r="C2142" i="35"/>
  <c r="C2150" i="35"/>
  <c r="C2158" i="35"/>
  <c r="C2166" i="35"/>
  <c r="C2174" i="35"/>
  <c r="C2182" i="35"/>
  <c r="C2190" i="35"/>
  <c r="C2198" i="35"/>
  <c r="C2206" i="35"/>
  <c r="C2214" i="35"/>
  <c r="C2222" i="35"/>
  <c r="C2230" i="35"/>
  <c r="C2238" i="35"/>
  <c r="C2246" i="35"/>
  <c r="C2254" i="35"/>
  <c r="C2262" i="35"/>
  <c r="C2270" i="35"/>
  <c r="C2278" i="35"/>
  <c r="C2286" i="35"/>
  <c r="C2294" i="35"/>
  <c r="C2302" i="35"/>
  <c r="C2310" i="35"/>
  <c r="C2318" i="35"/>
  <c r="C2326" i="35"/>
  <c r="C2334" i="35"/>
  <c r="C2342" i="35"/>
  <c r="C2350" i="35"/>
  <c r="C2358" i="35"/>
  <c r="C2366" i="35"/>
  <c r="C2374" i="35"/>
  <c r="C2382" i="35"/>
  <c r="C2390" i="35"/>
  <c r="C2398" i="35"/>
  <c r="C2406" i="35"/>
  <c r="C2414" i="35"/>
  <c r="C2422" i="35"/>
  <c r="C2430" i="35"/>
  <c r="C2438" i="35"/>
  <c r="C2446" i="35"/>
  <c r="C2454" i="35"/>
  <c r="C2462" i="35"/>
  <c r="C2470" i="35"/>
  <c r="C2478" i="35"/>
  <c r="C2486" i="35"/>
  <c r="C2494" i="35"/>
  <c r="C2502" i="35"/>
  <c r="C2510" i="35"/>
  <c r="C2518" i="35"/>
  <c r="C2526" i="35"/>
  <c r="C2534" i="35"/>
  <c r="C2542" i="35"/>
  <c r="C2550" i="35"/>
  <c r="C2558" i="35"/>
  <c r="C2566" i="35"/>
  <c r="C2574" i="35"/>
  <c r="C2582" i="35"/>
  <c r="C2590" i="35"/>
  <c r="C2598" i="35"/>
  <c r="C2606" i="35"/>
  <c r="C2614" i="35"/>
  <c r="C2622" i="35"/>
  <c r="C2630" i="35"/>
  <c r="C2646" i="35"/>
  <c r="C2662" i="35"/>
  <c r="C2678" i="35"/>
  <c r="C2694" i="35"/>
  <c r="C2710" i="35"/>
  <c r="C2726" i="35"/>
  <c r="C2742" i="35"/>
  <c r="C2758" i="35"/>
  <c r="C2774" i="35"/>
  <c r="C2790" i="35"/>
  <c r="C2806" i="35"/>
  <c r="C2822" i="35"/>
  <c r="C2838" i="35"/>
  <c r="C2854" i="35"/>
  <c r="C2870" i="35"/>
  <c r="C2886" i="35"/>
  <c r="C2902" i="35"/>
  <c r="C2918" i="35"/>
  <c r="C2934" i="35"/>
  <c r="C2950" i="35"/>
  <c r="C2966" i="35"/>
  <c r="C2982" i="35"/>
  <c r="C2998" i="35"/>
  <c r="C3014" i="35"/>
  <c r="C3030" i="35"/>
  <c r="C3046" i="35"/>
  <c r="C3062" i="35"/>
  <c r="C3078" i="35"/>
  <c r="C3094" i="35"/>
  <c r="C3110" i="35"/>
  <c r="C3126" i="35"/>
  <c r="C3142" i="35"/>
  <c r="C3158" i="35"/>
  <c r="C3174" i="35"/>
  <c r="C3190" i="35"/>
  <c r="C3206" i="35"/>
  <c r="C3222" i="35"/>
  <c r="C3238" i="35"/>
  <c r="C3254" i="35"/>
  <c r="C3270" i="35"/>
  <c r="C3286" i="35"/>
  <c r="C3302" i="35"/>
  <c r="C3318" i="35"/>
  <c r="C3334" i="35"/>
  <c r="C3350" i="35"/>
  <c r="C3366" i="35"/>
  <c r="C3382" i="35"/>
  <c r="C3398" i="35"/>
  <c r="C3414" i="35"/>
  <c r="C3430" i="35"/>
  <c r="C3446" i="35"/>
  <c r="C3462" i="35"/>
  <c r="C3478" i="35"/>
  <c r="C3494" i="35"/>
  <c r="C3510" i="35"/>
  <c r="C3526" i="35"/>
  <c r="C3542" i="35"/>
  <c r="C3558" i="35"/>
  <c r="C3574" i="35"/>
  <c r="C3590" i="35"/>
  <c r="C3606" i="35"/>
  <c r="C3622" i="35"/>
  <c r="C3638" i="35"/>
  <c r="C3654" i="35"/>
  <c r="C3670" i="35"/>
  <c r="C3686" i="35"/>
  <c r="C3702" i="35"/>
  <c r="C3718" i="35"/>
  <c r="C3734" i="35"/>
  <c r="C3750" i="35"/>
  <c r="C3766" i="35"/>
  <c r="C3782" i="35"/>
  <c r="C3798" i="35"/>
  <c r="C3814" i="35"/>
  <c r="C3830" i="35"/>
  <c r="C3846" i="35"/>
  <c r="C3862" i="35"/>
  <c r="C3878" i="35"/>
  <c r="C3894" i="35"/>
  <c r="C3910" i="35"/>
  <c r="C3926" i="35"/>
  <c r="C3942" i="35"/>
  <c r="C3958" i="35"/>
  <c r="C3974" i="35"/>
  <c r="C3990" i="35"/>
  <c r="C4006" i="35"/>
  <c r="C4022" i="35"/>
  <c r="C4038" i="35"/>
  <c r="C4054" i="35"/>
  <c r="C4070" i="35"/>
  <c r="C4086" i="35"/>
  <c r="C4102" i="35"/>
  <c r="C420" i="35"/>
  <c r="C598" i="35"/>
  <c r="C726" i="35"/>
  <c r="C854" i="35"/>
  <c r="C982" i="35"/>
  <c r="C1071" i="35"/>
  <c r="C1135" i="35"/>
  <c r="C1199" i="35"/>
  <c r="C1263" i="35"/>
  <c r="C1327" i="35"/>
  <c r="C1391" i="35"/>
  <c r="C1455" i="35"/>
  <c r="C1519" i="35"/>
  <c r="C1583" i="35"/>
  <c r="C1647" i="35"/>
  <c r="C1711" i="35"/>
  <c r="C1775" i="35"/>
  <c r="C1839" i="35"/>
  <c r="C1903" i="35"/>
  <c r="C1967" i="35"/>
  <c r="C2031" i="35"/>
  <c r="C2075" i="35"/>
  <c r="C2107" i="35"/>
  <c r="C2139" i="35"/>
  <c r="C2171" i="35"/>
  <c r="C2203" i="35"/>
  <c r="C2235" i="35"/>
  <c r="C2267" i="35"/>
  <c r="C2299" i="35"/>
  <c r="C2331" i="35"/>
  <c r="C2363" i="35"/>
  <c r="C2395" i="35"/>
  <c r="C2427" i="35"/>
  <c r="C2459" i="35"/>
  <c r="C2491" i="35"/>
  <c r="C2523" i="35"/>
  <c r="C2555" i="35"/>
  <c r="C2587" i="35"/>
  <c r="C2619" i="35"/>
  <c r="C2651" i="35"/>
  <c r="C2683" i="35"/>
  <c r="C2715" i="35"/>
  <c r="C2747" i="35"/>
  <c r="C2779" i="35"/>
  <c r="C2811" i="35"/>
  <c r="C2843" i="35"/>
  <c r="C2875" i="35"/>
  <c r="C2907" i="35"/>
  <c r="C2939" i="35"/>
  <c r="C2967" i="35"/>
  <c r="C2983" i="35"/>
  <c r="C2999" i="35"/>
  <c r="C3015" i="35"/>
  <c r="C3031" i="35"/>
  <c r="C3047" i="35"/>
  <c r="C3063" i="35"/>
  <c r="C3079" i="35"/>
  <c r="C3095" i="35"/>
  <c r="C3111" i="35"/>
  <c r="C3127" i="35"/>
  <c r="C3143" i="35"/>
  <c r="C3159" i="35"/>
  <c r="C3175" i="35"/>
  <c r="C3191" i="35"/>
  <c r="C3207" i="35"/>
  <c r="C3223" i="35"/>
  <c r="C3239" i="35"/>
  <c r="C3255" i="35"/>
  <c r="C3271" i="35"/>
  <c r="C3287" i="35"/>
  <c r="C3303" i="35"/>
  <c r="C3319" i="35"/>
  <c r="C3335" i="35"/>
  <c r="C3351" i="35"/>
  <c r="C3367" i="35"/>
  <c r="C3383" i="35"/>
  <c r="C3399" i="35"/>
  <c r="C3415" i="35"/>
  <c r="C3431" i="35"/>
  <c r="C3447" i="35"/>
  <c r="C3463" i="35"/>
  <c r="C3479" i="35"/>
  <c r="C3495" i="35"/>
  <c r="C3511" i="35"/>
  <c r="C3527" i="35"/>
  <c r="C3543" i="35"/>
  <c r="C3559" i="35"/>
  <c r="C3575" i="35"/>
  <c r="C3591" i="35"/>
  <c r="C3607" i="35"/>
  <c r="C3623" i="35"/>
  <c r="C3639" i="35"/>
  <c r="C3655" i="35"/>
  <c r="C3671" i="35"/>
  <c r="C3687" i="35"/>
  <c r="C3703" i="35"/>
  <c r="C3719" i="35"/>
  <c r="C3735" i="35"/>
  <c r="C3751" i="35"/>
  <c r="C3767" i="35"/>
  <c r="C3783" i="35"/>
  <c r="C3799" i="35"/>
  <c r="C3815" i="35"/>
  <c r="C3831" i="35"/>
  <c r="C3847" i="35"/>
  <c r="C3863" i="35"/>
  <c r="C3879" i="35"/>
  <c r="C3895" i="35"/>
  <c r="C3911" i="35"/>
  <c r="C3927" i="35"/>
  <c r="C3943" i="35"/>
  <c r="C3959" i="35"/>
  <c r="C3975" i="35"/>
  <c r="C3991" i="35"/>
  <c r="C4007" i="35"/>
  <c r="C4023" i="35"/>
  <c r="C4039" i="35"/>
  <c r="C4055" i="35"/>
  <c r="C4071" i="35"/>
  <c r="C4087" i="35"/>
  <c r="C4103" i="35"/>
  <c r="C4111" i="35"/>
  <c r="C4119" i="35"/>
  <c r="C4127" i="35"/>
  <c r="C4135" i="35"/>
  <c r="C4143" i="35"/>
  <c r="C4151" i="35"/>
  <c r="C4159" i="35"/>
  <c r="C4167" i="35"/>
  <c r="C4175" i="35"/>
  <c r="C4183" i="35"/>
  <c r="C4191" i="35"/>
  <c r="C4199" i="35"/>
  <c r="C4207" i="35"/>
  <c r="C4215" i="35"/>
  <c r="C4223" i="35"/>
  <c r="C4231" i="35"/>
  <c r="C4239" i="35"/>
  <c r="C4247" i="35"/>
  <c r="C4255" i="35"/>
  <c r="C4263" i="35"/>
  <c r="C4271" i="35"/>
  <c r="C4279" i="35"/>
  <c r="C4287" i="35"/>
  <c r="C4295" i="35"/>
  <c r="C4303" i="35"/>
  <c r="C4311" i="35"/>
  <c r="C4319" i="35"/>
  <c r="C4327" i="35"/>
  <c r="C4335" i="35"/>
  <c r="C4343" i="35"/>
  <c r="C4351" i="35"/>
  <c r="C4359" i="35"/>
  <c r="C4367" i="35"/>
  <c r="C4375" i="35"/>
  <c r="C4383" i="35"/>
  <c r="C4391" i="35"/>
  <c r="C4399" i="35"/>
  <c r="C4407" i="35"/>
  <c r="C4415" i="35"/>
  <c r="C4423" i="35"/>
  <c r="C4431" i="35"/>
  <c r="C4439" i="35"/>
  <c r="C4447" i="35"/>
  <c r="C4455" i="35"/>
  <c r="C4463" i="35"/>
  <c r="C4471" i="35"/>
  <c r="C4479" i="35"/>
  <c r="C4487" i="35"/>
  <c r="C4495" i="35"/>
  <c r="C4503" i="35"/>
  <c r="C4511" i="35"/>
  <c r="C4519" i="35"/>
  <c r="C4527" i="35"/>
  <c r="C4535" i="35"/>
  <c r="C4543" i="35"/>
  <c r="C4551" i="35"/>
  <c r="C4559" i="35"/>
  <c r="C4567" i="35"/>
  <c r="C4575" i="35"/>
  <c r="C4583" i="35"/>
  <c r="C4591" i="35"/>
  <c r="C4599" i="35"/>
  <c r="C4607" i="35"/>
  <c r="C4615" i="35"/>
  <c r="C4623" i="35"/>
  <c r="C4631" i="35"/>
  <c r="C4639" i="35"/>
  <c r="C4647" i="35"/>
  <c r="C4655" i="35"/>
  <c r="C4663" i="35"/>
  <c r="C4671" i="35"/>
  <c r="C4679" i="35"/>
  <c r="C4687" i="35"/>
  <c r="C4695" i="35"/>
  <c r="C4703" i="35"/>
  <c r="C4711" i="35"/>
  <c r="C4719" i="35"/>
  <c r="C4727" i="35"/>
  <c r="C4735" i="35"/>
  <c r="C4743" i="35"/>
  <c r="C4751" i="35"/>
  <c r="C4759" i="35"/>
  <c r="C4767" i="35"/>
  <c r="C4775" i="35"/>
  <c r="C4783" i="35"/>
  <c r="C4791" i="35"/>
  <c r="C4799" i="35"/>
  <c r="C4807" i="35"/>
  <c r="C4815" i="35"/>
  <c r="C4823" i="35"/>
  <c r="C4831" i="35"/>
  <c r="C4839" i="35"/>
  <c r="C4847" i="35"/>
  <c r="C4855" i="35"/>
  <c r="C4863" i="35"/>
  <c r="C4871" i="35"/>
  <c r="C4879" i="35"/>
  <c r="C4887" i="35"/>
  <c r="C4895" i="35"/>
  <c r="C4903" i="35"/>
  <c r="C4911" i="35"/>
  <c r="C4919" i="35"/>
  <c r="C4927" i="35"/>
  <c r="C4935" i="35"/>
  <c r="C4943" i="35"/>
  <c r="C4951" i="35"/>
  <c r="C4959" i="35"/>
  <c r="C4967" i="35"/>
  <c r="C4975" i="35"/>
  <c r="C4983" i="35"/>
  <c r="C4991" i="35"/>
  <c r="C4999" i="35"/>
  <c r="C5007" i="35"/>
  <c r="C5015" i="35"/>
  <c r="C5023" i="35"/>
  <c r="C5031" i="35"/>
  <c r="C5039" i="35"/>
  <c r="C5047" i="35"/>
  <c r="C5055" i="35"/>
  <c r="C5063" i="35"/>
  <c r="C5071" i="35"/>
  <c r="C5079" i="35"/>
  <c r="C5087" i="35"/>
  <c r="C5095" i="35"/>
  <c r="C5103" i="35"/>
  <c r="C5111" i="35"/>
  <c r="C5119" i="35"/>
  <c r="C5127" i="35"/>
  <c r="C5135" i="35"/>
  <c r="C5143" i="35"/>
  <c r="C5151" i="35"/>
  <c r="C5159" i="35"/>
  <c r="C5167" i="35"/>
  <c r="C5175" i="35"/>
  <c r="C5183" i="35"/>
  <c r="C5191" i="35"/>
  <c r="C5199" i="35"/>
  <c r="C5207" i="35"/>
  <c r="C5215" i="35"/>
  <c r="C5223" i="35"/>
  <c r="C5231" i="35"/>
  <c r="C5239" i="35"/>
  <c r="C5247" i="35"/>
  <c r="C5255" i="35"/>
  <c r="C5263" i="35"/>
  <c r="C5271" i="35"/>
  <c r="C5279" i="35"/>
  <c r="C5287" i="35"/>
  <c r="C5295" i="35"/>
  <c r="C5303" i="35"/>
  <c r="C5311" i="35"/>
  <c r="C5319" i="35"/>
  <c r="C5327" i="35"/>
  <c r="C5335" i="35"/>
  <c r="C5343" i="35"/>
  <c r="C5351" i="35"/>
  <c r="C5359" i="35"/>
  <c r="C5367" i="35"/>
  <c r="C5375" i="35"/>
  <c r="C5383" i="35"/>
  <c r="C5391" i="35"/>
  <c r="C5399" i="35"/>
  <c r="C5407" i="35"/>
  <c r="C5415" i="35"/>
  <c r="C5423" i="35"/>
  <c r="C5431" i="35"/>
  <c r="C5439" i="35"/>
  <c r="C5447" i="35"/>
  <c r="C5455" i="35"/>
  <c r="C5463" i="35"/>
  <c r="C5471" i="35"/>
  <c r="C5479" i="35"/>
  <c r="C5487" i="35"/>
  <c r="C5495" i="35"/>
  <c r="C5503" i="35"/>
  <c r="C5511" i="35"/>
  <c r="C5519" i="35"/>
  <c r="C5527" i="35"/>
  <c r="C5535" i="35"/>
  <c r="C5543" i="35"/>
  <c r="C5551" i="35"/>
  <c r="C5559" i="35"/>
  <c r="C5567" i="35"/>
  <c r="C5575" i="35"/>
  <c r="C5583" i="35"/>
  <c r="C5591" i="35"/>
  <c r="C5599" i="35"/>
  <c r="C5607" i="35"/>
  <c r="C5615" i="35"/>
  <c r="C5623" i="35"/>
  <c r="C5631" i="35"/>
  <c r="C5639" i="35"/>
  <c r="C5647" i="35"/>
  <c r="C5655" i="35"/>
  <c r="C5663" i="35"/>
  <c r="C5671" i="35"/>
  <c r="C5679" i="35"/>
  <c r="C5687" i="35"/>
  <c r="C5695" i="35"/>
  <c r="C5703" i="35"/>
  <c r="C5711" i="35"/>
  <c r="C5719" i="35"/>
  <c r="C5727" i="35"/>
  <c r="C5735" i="35"/>
  <c r="C5743" i="35"/>
  <c r="C5751" i="35"/>
  <c r="C5759" i="35"/>
  <c r="C5767" i="35"/>
  <c r="C5775" i="35"/>
  <c r="C5783" i="35"/>
  <c r="C5791" i="35"/>
  <c r="C5799" i="35"/>
  <c r="C5807" i="35"/>
  <c r="C5815" i="35"/>
  <c r="C5823" i="35"/>
  <c r="C5831" i="35"/>
  <c r="C5839" i="35"/>
  <c r="C5847" i="35"/>
  <c r="C5855" i="35"/>
  <c r="C5863" i="35"/>
  <c r="C5871" i="35"/>
  <c r="C5879" i="35"/>
  <c r="C5887" i="35"/>
  <c r="C5895" i="35"/>
  <c r="C5903" i="35"/>
  <c r="C5911" i="35"/>
  <c r="C5919" i="35"/>
  <c r="C5927" i="35"/>
  <c r="C5935" i="35"/>
  <c r="C5943" i="35"/>
  <c r="C5951" i="35"/>
  <c r="C5959" i="35"/>
  <c r="C5967" i="35"/>
  <c r="C5975" i="35"/>
  <c r="C5983" i="35"/>
  <c r="C5991" i="35"/>
  <c r="C5999" i="35"/>
  <c r="C6007" i="35"/>
  <c r="C6015" i="35"/>
  <c r="C6023" i="35"/>
  <c r="C6031" i="35"/>
  <c r="C6039" i="35"/>
  <c r="C6047" i="35"/>
  <c r="C6055" i="35"/>
  <c r="C6063" i="35"/>
  <c r="C6071" i="35"/>
  <c r="C6079" i="35"/>
  <c r="C6087" i="35"/>
  <c r="C6095" i="35"/>
  <c r="C6103" i="35"/>
  <c r="C6111" i="35"/>
  <c r="C6119" i="35"/>
  <c r="C6127" i="35"/>
  <c r="C6135" i="35"/>
  <c r="C6143" i="35"/>
  <c r="C6151" i="35"/>
  <c r="C6159" i="35"/>
  <c r="C6167" i="35"/>
  <c r="C6175" i="35"/>
  <c r="C6183" i="35"/>
  <c r="C6191" i="35"/>
  <c r="C6199" i="35"/>
  <c r="C6207" i="35"/>
  <c r="C6215" i="35"/>
  <c r="C6223" i="35"/>
  <c r="C6231" i="35"/>
  <c r="C6239" i="35"/>
  <c r="C6247" i="35"/>
  <c r="C6255" i="35"/>
  <c r="C6263" i="35"/>
  <c r="C6271" i="35"/>
  <c r="C6279" i="35"/>
  <c r="C6287" i="35"/>
  <c r="C6295" i="35"/>
  <c r="C6303" i="35"/>
  <c r="C6311" i="35"/>
  <c r="C6319" i="35"/>
  <c r="C6327" i="35"/>
  <c r="C6335" i="35"/>
  <c r="C6343" i="35"/>
  <c r="C6351" i="35"/>
  <c r="C6359" i="35"/>
  <c r="C6367" i="35"/>
  <c r="C6375" i="35"/>
  <c r="C6383" i="35"/>
  <c r="C6391" i="35"/>
  <c r="C6399" i="35"/>
  <c r="C6407" i="35"/>
  <c r="C6415" i="35"/>
  <c r="C6423" i="35"/>
  <c r="C6431" i="35"/>
  <c r="C6439" i="35"/>
  <c r="C6447" i="35"/>
  <c r="C6455" i="35"/>
  <c r="C6463" i="35"/>
  <c r="C6471" i="35"/>
  <c r="C6479" i="35"/>
  <c r="C6487" i="35"/>
  <c r="C6495" i="35"/>
  <c r="C6503" i="35"/>
  <c r="C6511" i="35"/>
  <c r="C6519" i="35"/>
  <c r="C6527" i="35"/>
  <c r="C6535" i="35"/>
  <c r="C6543" i="35"/>
  <c r="C6551" i="35"/>
  <c r="C6559" i="35"/>
  <c r="C6567" i="35"/>
  <c r="C6575" i="35"/>
  <c r="C6583" i="35"/>
  <c r="C6591" i="35"/>
  <c r="C6599" i="35"/>
  <c r="C6607" i="35"/>
  <c r="C6615" i="35"/>
  <c r="C6623" i="35"/>
  <c r="C6631" i="35"/>
  <c r="C6639" i="35"/>
  <c r="C6647" i="35"/>
  <c r="C6655" i="35"/>
  <c r="C6663" i="35"/>
  <c r="C6671" i="35"/>
  <c r="C6679" i="35"/>
  <c r="C6687" i="35"/>
  <c r="C6695" i="35"/>
  <c r="C6703" i="35"/>
  <c r="C6711" i="35"/>
  <c r="C6719" i="35"/>
  <c r="C6727" i="35"/>
  <c r="C6735" i="35"/>
  <c r="C6743" i="35"/>
  <c r="C6751" i="35"/>
  <c r="C6759" i="35"/>
  <c r="C6767" i="35"/>
  <c r="C6775" i="35"/>
  <c r="C6783" i="35"/>
  <c r="C6791" i="35"/>
  <c r="C6799" i="35"/>
  <c r="C6807" i="35"/>
  <c r="C6815" i="35"/>
  <c r="C6823" i="35"/>
  <c r="C6831" i="35"/>
  <c r="C6839" i="35"/>
  <c r="C6847" i="35"/>
  <c r="C6855" i="35"/>
  <c r="C6863" i="35"/>
  <c r="C6871" i="35"/>
  <c r="C6879" i="35"/>
  <c r="C6887" i="35"/>
  <c r="C6895" i="35"/>
  <c r="C6903" i="35"/>
  <c r="C6911" i="35"/>
  <c r="C6919" i="35"/>
  <c r="C6927" i="35"/>
  <c r="C6935" i="35"/>
  <c r="C6943" i="35"/>
  <c r="C6951" i="35"/>
  <c r="C6959" i="35"/>
  <c r="C6967" i="35"/>
  <c r="C6975" i="35"/>
  <c r="C6983" i="35"/>
  <c r="C6991" i="35"/>
  <c r="C6999" i="35"/>
  <c r="C7007" i="35"/>
  <c r="C7015" i="35"/>
  <c r="C7023" i="35"/>
  <c r="C7031" i="35"/>
  <c r="C7039" i="35"/>
  <c r="C7047" i="35"/>
  <c r="C7055" i="35"/>
  <c r="C7063" i="35"/>
  <c r="C7071" i="35"/>
  <c r="C7079" i="35"/>
  <c r="C7087" i="35"/>
  <c r="C7095" i="35"/>
  <c r="C7103" i="35"/>
  <c r="C7111" i="35"/>
  <c r="C7119" i="35"/>
  <c r="C7127" i="35"/>
  <c r="C7135" i="35"/>
  <c r="C7143" i="35"/>
  <c r="C7151" i="35"/>
  <c r="C7159" i="35"/>
  <c r="C7167" i="35"/>
  <c r="C7175" i="35"/>
  <c r="C7183" i="35"/>
  <c r="C7191" i="35"/>
  <c r="C7199" i="35"/>
  <c r="C7207" i="35"/>
  <c r="C7215" i="35"/>
  <c r="C7223" i="35"/>
  <c r="C7231" i="35"/>
  <c r="C7239" i="35"/>
  <c r="C7247" i="35"/>
  <c r="C7255" i="35"/>
  <c r="C7263" i="35"/>
  <c r="C7271" i="35"/>
  <c r="C7279" i="35"/>
  <c r="C7287" i="35"/>
  <c r="C7295" i="35"/>
  <c r="C7303" i="35"/>
  <c r="C7311" i="35"/>
  <c r="C7319" i="35"/>
  <c r="C7327" i="35"/>
  <c r="C7335" i="35"/>
  <c r="C7343" i="35"/>
  <c r="C7351" i="35"/>
  <c r="C7359" i="35"/>
  <c r="C7367" i="35"/>
  <c r="C7375" i="35"/>
  <c r="C7383" i="35"/>
  <c r="C7391" i="35"/>
  <c r="C7399" i="35"/>
  <c r="C223" i="35"/>
  <c r="C372" i="35"/>
  <c r="C500" i="35"/>
  <c r="C574" i="35"/>
  <c r="C638" i="35"/>
  <c r="C702" i="35"/>
  <c r="C766" i="35"/>
  <c r="C830" i="35"/>
  <c r="C894" i="35"/>
  <c r="C958" i="35"/>
  <c r="C1022" i="35"/>
  <c r="C1059" i="35"/>
  <c r="C1091" i="35"/>
  <c r="C1123" i="35"/>
  <c r="C1155" i="35"/>
  <c r="C1187" i="35"/>
  <c r="C1219" i="35"/>
  <c r="C1251" i="35"/>
  <c r="C1283" i="35"/>
  <c r="C1315" i="35"/>
  <c r="C1347" i="35"/>
  <c r="C1379" i="35"/>
  <c r="C1411" i="35"/>
  <c r="C1443" i="35"/>
  <c r="C1475" i="35"/>
  <c r="C1507" i="35"/>
  <c r="C1539" i="35"/>
  <c r="C1571" i="35"/>
  <c r="C1603" i="35"/>
  <c r="C1635" i="35"/>
  <c r="C1667" i="35"/>
  <c r="C1699" i="35"/>
  <c r="C1731" i="35"/>
  <c r="C1763" i="35"/>
  <c r="C1795" i="35"/>
  <c r="C1827" i="35"/>
  <c r="C1859" i="35"/>
  <c r="C1891" i="35"/>
  <c r="C1923" i="35"/>
  <c r="C1955" i="35"/>
  <c r="C1987" i="35"/>
  <c r="C2019" i="35"/>
  <c r="C2051" i="35"/>
  <c r="C2069" i="35"/>
  <c r="C2085" i="35"/>
  <c r="C2101" i="35"/>
  <c r="C2117" i="35"/>
  <c r="C2133" i="35"/>
  <c r="C2149" i="35"/>
  <c r="C2165" i="35"/>
  <c r="C2181" i="35"/>
  <c r="C2197" i="35"/>
  <c r="C2213" i="35"/>
  <c r="C2229" i="35"/>
  <c r="C2245" i="35"/>
  <c r="C2261" i="35"/>
  <c r="C2277" i="35"/>
  <c r="C2293" i="35"/>
  <c r="C2309" i="35"/>
  <c r="C2325" i="35"/>
  <c r="C2341" i="35"/>
  <c r="C2357" i="35"/>
  <c r="C2373" i="35"/>
  <c r="C2389" i="35"/>
  <c r="C2405" i="35"/>
  <c r="C2421" i="35"/>
  <c r="C2437" i="35"/>
  <c r="C2453" i="35"/>
  <c r="C2469" i="35"/>
  <c r="C2485" i="35"/>
  <c r="C2501" i="35"/>
  <c r="C2517" i="35"/>
  <c r="C2533" i="35"/>
  <c r="C2549" i="35"/>
  <c r="C2565" i="35"/>
  <c r="C2581" i="35"/>
  <c r="C2597" i="35"/>
  <c r="C2613" i="35"/>
  <c r="C2629" i="35"/>
  <c r="C2645" i="35"/>
  <c r="C2661" i="35"/>
  <c r="C2677" i="35"/>
  <c r="C2693" i="35"/>
  <c r="C2709" i="35"/>
  <c r="C2725" i="35"/>
  <c r="C2741" i="35"/>
  <c r="C2757" i="35"/>
  <c r="C2773" i="35"/>
  <c r="C2789" i="35"/>
  <c r="C2805" i="35"/>
  <c r="C2821" i="35"/>
  <c r="C2837" i="35"/>
  <c r="C2853" i="35"/>
  <c r="C2869" i="35"/>
  <c r="C2885" i="35"/>
  <c r="C2901" i="35"/>
  <c r="C2917" i="35"/>
  <c r="C2933" i="35"/>
  <c r="C2949" i="35"/>
  <c r="C7398" i="35"/>
  <c r="C7382" i="35"/>
  <c r="C7366" i="35"/>
  <c r="C7350" i="35"/>
  <c r="C7334" i="35"/>
  <c r="C7318" i="35"/>
  <c r="C7302" i="35"/>
  <c r="C7286" i="35"/>
  <c r="C7270" i="35"/>
  <c r="C7254" i="35"/>
  <c r="C7238" i="35"/>
  <c r="C7222" i="35"/>
  <c r="C7206" i="35"/>
  <c r="C7190" i="35"/>
  <c r="C7174" i="35"/>
  <c r="C7158" i="35"/>
  <c r="C7142" i="35"/>
  <c r="C7126" i="35"/>
  <c r="C7110" i="35"/>
  <c r="C7094" i="35"/>
  <c r="C7078" i="35"/>
  <c r="C7062" i="35"/>
  <c r="C7046" i="35"/>
  <c r="C7030" i="35"/>
  <c r="C7014" i="35"/>
  <c r="C6998" i="35"/>
  <c r="C6982" i="35"/>
  <c r="C6966" i="35"/>
  <c r="C6950" i="35"/>
  <c r="C6934" i="35"/>
  <c r="C6918" i="35"/>
  <c r="C6902" i="35"/>
  <c r="C6886" i="35"/>
  <c r="C6870" i="35"/>
  <c r="C6854" i="35"/>
  <c r="C6838" i="35"/>
  <c r="C6822" i="35"/>
  <c r="C6806" i="35"/>
  <c r="C6790" i="35"/>
  <c r="C6774" i="35"/>
  <c r="C6758" i="35"/>
  <c r="C6742" i="35"/>
  <c r="C6726" i="35"/>
  <c r="C6710" i="35"/>
  <c r="C6694" i="35"/>
  <c r="C6678" i="35"/>
  <c r="C6662" i="35"/>
  <c r="C6646" i="35"/>
  <c r="C6630" i="35"/>
  <c r="C6614" i="35"/>
  <c r="C6598" i="35"/>
  <c r="C6582" i="35"/>
  <c r="C6566" i="35"/>
  <c r="C6550" i="35"/>
  <c r="C6534" i="35"/>
  <c r="C6518" i="35"/>
  <c r="C6502" i="35"/>
  <c r="C6486" i="35"/>
  <c r="C6470" i="35"/>
  <c r="C6454" i="35"/>
  <c r="C6438" i="35"/>
  <c r="C6422" i="35"/>
  <c r="C6406" i="35"/>
  <c r="C6390" i="35"/>
  <c r="C6374" i="35"/>
  <c r="C6358" i="35"/>
  <c r="C6342" i="35"/>
  <c r="C6326" i="35"/>
  <c r="C6310" i="35"/>
  <c r="C6294" i="35"/>
  <c r="C6278" i="35"/>
  <c r="C6262" i="35"/>
  <c r="C6246" i="35"/>
  <c r="C6230" i="35"/>
  <c r="C6214" i="35"/>
  <c r="C6198" i="35"/>
  <c r="C6182" i="35"/>
  <c r="C6166" i="35"/>
  <c r="C6150" i="35"/>
  <c r="C6134" i="35"/>
  <c r="C6118" i="35"/>
  <c r="C6102" i="35"/>
  <c r="C6086" i="35"/>
  <c r="C6070" i="35"/>
  <c r="C6054" i="35"/>
  <c r="C6038" i="35"/>
  <c r="C6022" i="35"/>
  <c r="C6006" i="35"/>
  <c r="C5990" i="35"/>
  <c r="C5974" i="35"/>
  <c r="C5958" i="35"/>
  <c r="C5942" i="35"/>
  <c r="C5926" i="35"/>
  <c r="C5910" i="35"/>
  <c r="C5894" i="35"/>
  <c r="C5878" i="35"/>
  <c r="C5862" i="35"/>
  <c r="C5846" i="35"/>
  <c r="C5830" i="35"/>
  <c r="C5814" i="35"/>
  <c r="C5798" i="35"/>
  <c r="C5782" i="35"/>
  <c r="C5766" i="35"/>
  <c r="C5750" i="35"/>
  <c r="C5734" i="35"/>
  <c r="C5718" i="35"/>
  <c r="C5702" i="35"/>
  <c r="C5686" i="35"/>
  <c r="C5670" i="35"/>
  <c r="C5654" i="35"/>
  <c r="C5638" i="35"/>
  <c r="C5622" i="35"/>
  <c r="C5606" i="35"/>
  <c r="C5590" i="35"/>
  <c r="C5574" i="35"/>
  <c r="C5558" i="35"/>
  <c r="C5542" i="35"/>
  <c r="C5526" i="35"/>
  <c r="C5510" i="35"/>
  <c r="C5494" i="35"/>
  <c r="C5478" i="35"/>
  <c r="C5462" i="35"/>
  <c r="C5446" i="35"/>
  <c r="C5430" i="35"/>
  <c r="C5414" i="35"/>
  <c r="C5398" i="35"/>
  <c r="C5382" i="35"/>
  <c r="C5366" i="35"/>
  <c r="C5350" i="35"/>
  <c r="C5334" i="35"/>
  <c r="C5318" i="35"/>
  <c r="C5302" i="35"/>
  <c r="C5286" i="35"/>
  <c r="C5270" i="35"/>
  <c r="C5254" i="35"/>
  <c r="C5238" i="35"/>
  <c r="C5222" i="35"/>
  <c r="C5206" i="35"/>
  <c r="C5190" i="35"/>
  <c r="C5174" i="35"/>
  <c r="C5158" i="35"/>
  <c r="C5142" i="35"/>
  <c r="C5126" i="35"/>
  <c r="C5110" i="35"/>
  <c r="C5094" i="35"/>
  <c r="C5078" i="35"/>
  <c r="C5062" i="35"/>
  <c r="C5046" i="35"/>
  <c r="C5030" i="35"/>
  <c r="C5014" i="35"/>
  <c r="C4998" i="35"/>
  <c r="C4982" i="35"/>
  <c r="C4966" i="35"/>
  <c r="C4950" i="35"/>
  <c r="C4934" i="35"/>
  <c r="C4918" i="35"/>
  <c r="C4902" i="35"/>
  <c r="C4886" i="35"/>
  <c r="C4870" i="35"/>
  <c r="C4854" i="35"/>
  <c r="C4838" i="35"/>
  <c r="C4822" i="35"/>
  <c r="C4806" i="35"/>
  <c r="C4790" i="35"/>
  <c r="C4774" i="35"/>
  <c r="C4758" i="35"/>
  <c r="C4742" i="35"/>
  <c r="C4726" i="35"/>
  <c r="C4710" i="35"/>
  <c r="C4694" i="35"/>
  <c r="C4678" i="35"/>
  <c r="C4662" i="35"/>
  <c r="C4646" i="35"/>
  <c r="C4630" i="35"/>
  <c r="C4614" i="35"/>
  <c r="C4598" i="35"/>
  <c r="C4582" i="35"/>
  <c r="C4566" i="35"/>
  <c r="C4550" i="35"/>
  <c r="C4534" i="35"/>
  <c r="C4518" i="35"/>
  <c r="C4502" i="35"/>
  <c r="C4486" i="35"/>
  <c r="C4470" i="35"/>
  <c r="C4454" i="35"/>
  <c r="C4438" i="35"/>
  <c r="C4422" i="35"/>
  <c r="C4406" i="35"/>
  <c r="C4390" i="35"/>
  <c r="C4374" i="35"/>
  <c r="C4358" i="35"/>
  <c r="C4342" i="35"/>
  <c r="C4326" i="35"/>
  <c r="C4310" i="35"/>
  <c r="C4294" i="35"/>
  <c r="C4278" i="35"/>
  <c r="C4262" i="35"/>
  <c r="C4246" i="35"/>
  <c r="C4230" i="35"/>
  <c r="C4214" i="35"/>
  <c r="C4198" i="35"/>
  <c r="C4182" i="35"/>
  <c r="C4166" i="35"/>
  <c r="C4150" i="35"/>
  <c r="C4134" i="35"/>
  <c r="C4118" i="35"/>
  <c r="C4101" i="35"/>
  <c r="C4069" i="35"/>
  <c r="C4037" i="35"/>
  <c r="C4005" i="35"/>
  <c r="C3973" i="35"/>
  <c r="C3941" i="35"/>
  <c r="C3909" i="35"/>
  <c r="C3877" i="35"/>
  <c r="C3845" i="35"/>
  <c r="C3813" i="35"/>
  <c r="C3781" i="35"/>
  <c r="C3749" i="35"/>
  <c r="C3717" i="35"/>
  <c r="C3685" i="35"/>
  <c r="C3653" i="35"/>
  <c r="C3621" i="35"/>
  <c r="C3589" i="35"/>
  <c r="C3557" i="35"/>
  <c r="C3525" i="35"/>
  <c r="C3493" i="35"/>
  <c r="C3461" i="35"/>
  <c r="C3429" i="35"/>
  <c r="C3397" i="35"/>
  <c r="C3365" i="35"/>
  <c r="C3333" i="35"/>
  <c r="C3301" i="35"/>
  <c r="C3269" i="35"/>
  <c r="C3237" i="35"/>
  <c r="C3205" i="35"/>
  <c r="C3173" i="35"/>
  <c r="C3141" i="35"/>
  <c r="C3109" i="35"/>
  <c r="C3077" i="35"/>
  <c r="C3045" i="35"/>
  <c r="C3013" i="35"/>
  <c r="C2981" i="35"/>
  <c r="C2638" i="35"/>
  <c r="C2654" i="35"/>
  <c r="C2670" i="35"/>
  <c r="C2686" i="35"/>
  <c r="C2702" i="35"/>
  <c r="C2718" i="35"/>
  <c r="C2734" i="35"/>
  <c r="C2750" i="35"/>
  <c r="C2766" i="35"/>
  <c r="C2782" i="35"/>
  <c r="C2798" i="35"/>
  <c r="C2814" i="35"/>
  <c r="C2830" i="35"/>
  <c r="C2846" i="35"/>
  <c r="C2862" i="35"/>
  <c r="C2878" i="35"/>
  <c r="C2894" i="35"/>
  <c r="C2910" i="35"/>
  <c r="C2926" i="35"/>
  <c r="C2942" i="35"/>
  <c r="C2958" i="35"/>
  <c r="C2974" i="35"/>
  <c r="C2990" i="35"/>
  <c r="C3006" i="35"/>
  <c r="C3022" i="35"/>
  <c r="C3038" i="35"/>
  <c r="C3054" i="35"/>
  <c r="C3070" i="35"/>
  <c r="C3086" i="35"/>
  <c r="C3102" i="35"/>
  <c r="C3118" i="35"/>
  <c r="C3134" i="35"/>
  <c r="C3150" i="35"/>
  <c r="C3166" i="35"/>
  <c r="C3182" i="35"/>
  <c r="C3198" i="35"/>
  <c r="C3214" i="35"/>
  <c r="C3230" i="35"/>
  <c r="C3246" i="35"/>
  <c r="C3262" i="35"/>
  <c r="C3278" i="35"/>
  <c r="C3294" i="35"/>
  <c r="C3310" i="35"/>
  <c r="C3326" i="35"/>
  <c r="C3342" i="35"/>
  <c r="C3358" i="35"/>
  <c r="C3374" i="35"/>
  <c r="C3390" i="35"/>
  <c r="C3406" i="35"/>
  <c r="C3422" i="35"/>
  <c r="C3438" i="35"/>
  <c r="C3454" i="35"/>
  <c r="C3470" i="35"/>
  <c r="C3486" i="35"/>
  <c r="C3502" i="35"/>
  <c r="C3518" i="35"/>
  <c r="C3534" i="35"/>
  <c r="C3550" i="35"/>
  <c r="C3566" i="35"/>
  <c r="C3582" i="35"/>
  <c r="C3598" i="35"/>
  <c r="C3614" i="35"/>
  <c r="C3630" i="35"/>
  <c r="C3646" i="35"/>
  <c r="C3662" i="35"/>
  <c r="C3678" i="35"/>
  <c r="C3694" i="35"/>
  <c r="C3710" i="35"/>
  <c r="C3726" i="35"/>
  <c r="C3742" i="35"/>
  <c r="C3758" i="35"/>
  <c r="C3774" i="35"/>
  <c r="C3790" i="35"/>
  <c r="C3806" i="35"/>
  <c r="C3822" i="35"/>
  <c r="C3838" i="35"/>
  <c r="C3854" i="35"/>
  <c r="C3870" i="35"/>
  <c r="C3886" i="35"/>
  <c r="C3902" i="35"/>
  <c r="C3918" i="35"/>
  <c r="C3934" i="35"/>
  <c r="C3950" i="35"/>
  <c r="C3966" i="35"/>
  <c r="C3982" i="35"/>
  <c r="C3998" i="35"/>
  <c r="C4014" i="35"/>
  <c r="C4030" i="35"/>
  <c r="C4046" i="35"/>
  <c r="C4062" i="35"/>
  <c r="C4078" i="35"/>
  <c r="C4094" i="35"/>
  <c r="C292" i="35"/>
  <c r="C534" i="35"/>
  <c r="C662" i="35"/>
  <c r="C790" i="35"/>
  <c r="C918" i="35"/>
  <c r="C1039" i="35"/>
  <c r="C1103" i="35"/>
  <c r="C1167" i="35"/>
  <c r="C1231" i="35"/>
  <c r="C1295" i="35"/>
  <c r="C1359" i="35"/>
  <c r="C1423" i="35"/>
  <c r="C1487" i="35"/>
  <c r="C1551" i="35"/>
  <c r="C1615" i="35"/>
  <c r="C1679" i="35"/>
  <c r="C1743" i="35"/>
  <c r="C1807" i="35"/>
  <c r="C1871" i="35"/>
  <c r="C1935" i="35"/>
  <c r="C1999" i="35"/>
  <c r="C2059" i="35"/>
  <c r="C2091" i="35"/>
  <c r="C2123" i="35"/>
  <c r="C2155" i="35"/>
  <c r="C2187" i="35"/>
  <c r="C2219" i="35"/>
  <c r="C2251" i="35"/>
  <c r="C2283" i="35"/>
  <c r="C2315" i="35"/>
  <c r="C2347" i="35"/>
  <c r="C2379" i="35"/>
  <c r="C2411" i="35"/>
  <c r="C2443" i="35"/>
  <c r="C2475" i="35"/>
  <c r="C2507" i="35"/>
  <c r="C2539" i="35"/>
  <c r="C2571" i="35"/>
  <c r="C2603" i="35"/>
  <c r="C2635" i="35"/>
  <c r="C2667" i="35"/>
  <c r="C2699" i="35"/>
  <c r="C2731" i="35"/>
  <c r="C2763" i="35"/>
  <c r="C2795" i="35"/>
  <c r="C2827" i="35"/>
  <c r="C2859" i="35"/>
  <c r="C2891" i="35"/>
  <c r="C2923" i="35"/>
  <c r="C2955" i="35"/>
  <c r="C2975" i="35"/>
  <c r="C2991" i="35"/>
  <c r="C3007" i="35"/>
  <c r="C3023" i="35"/>
  <c r="C3039" i="35"/>
  <c r="C3055" i="35"/>
  <c r="C3071" i="35"/>
  <c r="C3087" i="35"/>
  <c r="C3103" i="35"/>
  <c r="C3119" i="35"/>
  <c r="C3135" i="35"/>
  <c r="C3151" i="35"/>
  <c r="C3167" i="35"/>
  <c r="C3183" i="35"/>
  <c r="C3199" i="35"/>
  <c r="C3215" i="35"/>
  <c r="C3231" i="35"/>
  <c r="C3247" i="35"/>
  <c r="C3263" i="35"/>
  <c r="C3279" i="35"/>
  <c r="C3295" i="35"/>
  <c r="C3311" i="35"/>
  <c r="C3327" i="35"/>
  <c r="C3343" i="35"/>
  <c r="C3359" i="35"/>
  <c r="C3375" i="35"/>
  <c r="C3391" i="35"/>
  <c r="C3407" i="35"/>
  <c r="C3423" i="35"/>
  <c r="C3439" i="35"/>
  <c r="C3455" i="35"/>
  <c r="C3471" i="35"/>
  <c r="C3487" i="35"/>
  <c r="C3503" i="35"/>
  <c r="C3519" i="35"/>
  <c r="C3535" i="35"/>
  <c r="C3551" i="35"/>
  <c r="C3567" i="35"/>
  <c r="C3583" i="35"/>
  <c r="C3599" i="35"/>
  <c r="C3615" i="35"/>
  <c r="C3631" i="35"/>
  <c r="C3647" i="35"/>
  <c r="C3663" i="35"/>
  <c r="C3679" i="35"/>
  <c r="C3695" i="35"/>
  <c r="C3711" i="35"/>
  <c r="C3727" i="35"/>
  <c r="C3743" i="35"/>
  <c r="C3759" i="35"/>
  <c r="C3775" i="35"/>
  <c r="C3791" i="35"/>
  <c r="C3807" i="35"/>
  <c r="C3823" i="35"/>
  <c r="C3839" i="35"/>
  <c r="C3855" i="35"/>
  <c r="C3871" i="35"/>
  <c r="C3887" i="35"/>
  <c r="C3903" i="35"/>
  <c r="C3919" i="35"/>
  <c r="C3935" i="35"/>
  <c r="C3951" i="35"/>
  <c r="C3967" i="35"/>
  <c r="C3983" i="35"/>
  <c r="C3999" i="35"/>
  <c r="C4015" i="35"/>
  <c r="C4031" i="35"/>
  <c r="C4047" i="35"/>
  <c r="C4063" i="35"/>
  <c r="C4079" i="35"/>
  <c r="C4095" i="35"/>
  <c r="C4107" i="35"/>
  <c r="C4115" i="35"/>
  <c r="C4123" i="35"/>
  <c r="C4131" i="35"/>
  <c r="C4139" i="35"/>
  <c r="C4147" i="35"/>
  <c r="C4155" i="35"/>
  <c r="C4163" i="35"/>
  <c r="C4171" i="35"/>
  <c r="C4179" i="35"/>
  <c r="C4187" i="35"/>
  <c r="C4195" i="35"/>
  <c r="C4203" i="35"/>
  <c r="C4211" i="35"/>
  <c r="C4219" i="35"/>
  <c r="C4227" i="35"/>
  <c r="C4235" i="35"/>
  <c r="C4243" i="35"/>
  <c r="C4251" i="35"/>
  <c r="C4259" i="35"/>
  <c r="C4267" i="35"/>
  <c r="C4275" i="35"/>
  <c r="C4283" i="35"/>
  <c r="C4291" i="35"/>
  <c r="C4299" i="35"/>
  <c r="C4307" i="35"/>
  <c r="C4315" i="35"/>
  <c r="C4323" i="35"/>
  <c r="C4331" i="35"/>
  <c r="C4339" i="35"/>
  <c r="C4347" i="35"/>
  <c r="C4355" i="35"/>
  <c r="C4363" i="35"/>
  <c r="C4371" i="35"/>
  <c r="C4379" i="35"/>
  <c r="C4387" i="35"/>
  <c r="C4395" i="35"/>
  <c r="C4403" i="35"/>
  <c r="C4411" i="35"/>
  <c r="C4419" i="35"/>
  <c r="C4427" i="35"/>
  <c r="C4435" i="35"/>
  <c r="C4443" i="35"/>
  <c r="C4451" i="35"/>
  <c r="C4459" i="35"/>
  <c r="C4467" i="35"/>
  <c r="C4475" i="35"/>
  <c r="C4483" i="35"/>
  <c r="C4491" i="35"/>
  <c r="C4499" i="35"/>
  <c r="C4507" i="35"/>
  <c r="C4515" i="35"/>
  <c r="C4523" i="35"/>
  <c r="C4531" i="35"/>
  <c r="C4539" i="35"/>
  <c r="C4547" i="35"/>
  <c r="C4555" i="35"/>
  <c r="C4563" i="35"/>
  <c r="C4571" i="35"/>
  <c r="C4579" i="35"/>
  <c r="C4587" i="35"/>
  <c r="C4595" i="35"/>
  <c r="C4603" i="35"/>
  <c r="C4611" i="35"/>
  <c r="C4619" i="35"/>
  <c r="C4627" i="35"/>
  <c r="C4635" i="35"/>
  <c r="C4643" i="35"/>
  <c r="C4651" i="35"/>
  <c r="C4659" i="35"/>
  <c r="C4667" i="35"/>
  <c r="C4675" i="35"/>
  <c r="C4683" i="35"/>
  <c r="C4691" i="35"/>
  <c r="C4699" i="35"/>
  <c r="C4707" i="35"/>
  <c r="C4715" i="35"/>
  <c r="C4723" i="35"/>
  <c r="C4731" i="35"/>
  <c r="C4739" i="35"/>
  <c r="C4747" i="35"/>
  <c r="C4755" i="35"/>
  <c r="C4763" i="35"/>
  <c r="C4771" i="35"/>
  <c r="C4779" i="35"/>
  <c r="C4787" i="35"/>
  <c r="C4795" i="35"/>
  <c r="C4803" i="35"/>
  <c r="C4811" i="35"/>
  <c r="C4819" i="35"/>
  <c r="C4827" i="35"/>
  <c r="C4835" i="35"/>
  <c r="C4843" i="35"/>
  <c r="C4851" i="35"/>
  <c r="C4859" i="35"/>
  <c r="C4867" i="35"/>
  <c r="C4875" i="35"/>
  <c r="C4883" i="35"/>
  <c r="C4891" i="35"/>
  <c r="C4899" i="35"/>
  <c r="C4907" i="35"/>
  <c r="C4915" i="35"/>
  <c r="C4923" i="35"/>
  <c r="C4931" i="35"/>
  <c r="C4939" i="35"/>
  <c r="C4947" i="35"/>
  <c r="C4955" i="35"/>
  <c r="C4963" i="35"/>
  <c r="C4971" i="35"/>
  <c r="C4979" i="35"/>
  <c r="C4987" i="35"/>
  <c r="C4995" i="35"/>
  <c r="C5003" i="35"/>
  <c r="C5011" i="35"/>
  <c r="C5019" i="35"/>
  <c r="C5027" i="35"/>
  <c r="C5035" i="35"/>
  <c r="C5043" i="35"/>
  <c r="C5051" i="35"/>
  <c r="C5059" i="35"/>
  <c r="C5067" i="35"/>
  <c r="C5075" i="35"/>
  <c r="C5083" i="35"/>
  <c r="C5091" i="35"/>
  <c r="C5099" i="35"/>
  <c r="C5107" i="35"/>
  <c r="C5115" i="35"/>
  <c r="C5123" i="35"/>
  <c r="C5131" i="35"/>
  <c r="C5139" i="35"/>
  <c r="C5147" i="35"/>
  <c r="C5155" i="35"/>
  <c r="C5163" i="35"/>
  <c r="C5171" i="35"/>
  <c r="C5179" i="35"/>
  <c r="C5187" i="35"/>
  <c r="C5195" i="35"/>
  <c r="C5203" i="35"/>
  <c r="C5211" i="35"/>
  <c r="C5219" i="35"/>
  <c r="C5227" i="35"/>
  <c r="C5235" i="35"/>
  <c r="C5243" i="35"/>
  <c r="C5251" i="35"/>
  <c r="C5259" i="35"/>
  <c r="C5267" i="35"/>
  <c r="C5275" i="35"/>
  <c r="C5283" i="35"/>
  <c r="C5291" i="35"/>
  <c r="C5299" i="35"/>
  <c r="C5307" i="35"/>
  <c r="C5315" i="35"/>
  <c r="C5323" i="35"/>
  <c r="C5331" i="35"/>
  <c r="C5339" i="35"/>
  <c r="C5347" i="35"/>
  <c r="C5355" i="35"/>
  <c r="C5363" i="35"/>
  <c r="C5371" i="35"/>
  <c r="C5379" i="35"/>
  <c r="C5387" i="35"/>
  <c r="C5395" i="35"/>
  <c r="C5403" i="35"/>
  <c r="C5411" i="35"/>
  <c r="C5419" i="35"/>
  <c r="C5427" i="35"/>
  <c r="C5435" i="35"/>
  <c r="C5443" i="35"/>
  <c r="C5451" i="35"/>
  <c r="C5459" i="35"/>
  <c r="C5467" i="35"/>
  <c r="C5475" i="35"/>
  <c r="C5483" i="35"/>
  <c r="C5491" i="35"/>
  <c r="C5499" i="35"/>
  <c r="C5507" i="35"/>
  <c r="C5515" i="35"/>
  <c r="C5523" i="35"/>
  <c r="C5531" i="35"/>
  <c r="C5539" i="35"/>
  <c r="C5547" i="35"/>
  <c r="C5555" i="35"/>
  <c r="C5563" i="35"/>
  <c r="C5571" i="35"/>
  <c r="C5579" i="35"/>
  <c r="C5587" i="35"/>
  <c r="C5595" i="35"/>
  <c r="C5603" i="35"/>
  <c r="C5611" i="35"/>
  <c r="C5619" i="35"/>
  <c r="C5627" i="35"/>
  <c r="C5635" i="35"/>
  <c r="C5643" i="35"/>
  <c r="C5651" i="35"/>
  <c r="C5659" i="35"/>
  <c r="C5667" i="35"/>
  <c r="C5675" i="35"/>
  <c r="C5683" i="35"/>
  <c r="C5691" i="35"/>
  <c r="C5699" i="35"/>
  <c r="C5707" i="35"/>
  <c r="C5715" i="35"/>
  <c r="C5723" i="35"/>
  <c r="C5731" i="35"/>
  <c r="C5739" i="35"/>
  <c r="C5747" i="35"/>
  <c r="C5755" i="35"/>
  <c r="C5763" i="35"/>
  <c r="C5771" i="35"/>
  <c r="C5779" i="35"/>
  <c r="C5787" i="35"/>
  <c r="C5795" i="35"/>
  <c r="C5803" i="35"/>
  <c r="C5811" i="35"/>
  <c r="C5819" i="35"/>
  <c r="C5827" i="35"/>
  <c r="C5835" i="35"/>
  <c r="C5843" i="35"/>
  <c r="C5851" i="35"/>
  <c r="C5859" i="35"/>
  <c r="C5867" i="35"/>
  <c r="C5875" i="35"/>
  <c r="C5883" i="35"/>
  <c r="C5891" i="35"/>
  <c r="C5899" i="35"/>
  <c r="C5907" i="35"/>
  <c r="C5915" i="35"/>
  <c r="C5923" i="35"/>
  <c r="C5931" i="35"/>
  <c r="C5939" i="35"/>
  <c r="C5947" i="35"/>
  <c r="C5955" i="35"/>
  <c r="C5963" i="35"/>
  <c r="C5971" i="35"/>
  <c r="C5979" i="35"/>
  <c r="C5987" i="35"/>
  <c r="C5995" i="35"/>
  <c r="C6003" i="35"/>
  <c r="C6011" i="35"/>
  <c r="C6019" i="35"/>
  <c r="C6027" i="35"/>
  <c r="C6035" i="35"/>
  <c r="C6043" i="35"/>
  <c r="C6051" i="35"/>
  <c r="C6059" i="35"/>
  <c r="C6067" i="35"/>
  <c r="C6075" i="35"/>
  <c r="C6083" i="35"/>
  <c r="C6091" i="35"/>
  <c r="C6099" i="35"/>
  <c r="C6107" i="35"/>
  <c r="C6115" i="35"/>
  <c r="C6123" i="35"/>
  <c r="C6131" i="35"/>
  <c r="C6139" i="35"/>
  <c r="C6147" i="35"/>
  <c r="C6155" i="35"/>
  <c r="C6163" i="35"/>
  <c r="C6171" i="35"/>
  <c r="C6179" i="35"/>
  <c r="C6187" i="35"/>
  <c r="C6195" i="35"/>
  <c r="C6203" i="35"/>
  <c r="C6211" i="35"/>
  <c r="C6219" i="35"/>
  <c r="C6227" i="35"/>
  <c r="C6235" i="35"/>
  <c r="C6243" i="35"/>
  <c r="C6251" i="35"/>
  <c r="C6259" i="35"/>
  <c r="C6267" i="35"/>
  <c r="C6275" i="35"/>
  <c r="C6283" i="35"/>
  <c r="C6291" i="35"/>
  <c r="C6299" i="35"/>
  <c r="C6307" i="35"/>
  <c r="C6315" i="35"/>
  <c r="C6323" i="35"/>
  <c r="C6331" i="35"/>
  <c r="C6339" i="35"/>
  <c r="C6347" i="35"/>
  <c r="C6355" i="35"/>
  <c r="C6363" i="35"/>
  <c r="C6371" i="35"/>
  <c r="C6379" i="35"/>
  <c r="C6387" i="35"/>
  <c r="C6395" i="35"/>
  <c r="C6403" i="35"/>
  <c r="C6411" i="35"/>
  <c r="C6419" i="35"/>
  <c r="C6427" i="35"/>
  <c r="C6435" i="35"/>
  <c r="C6443" i="35"/>
  <c r="C6451" i="35"/>
  <c r="C6459" i="35"/>
  <c r="C6467" i="35"/>
  <c r="C6475" i="35"/>
  <c r="C6483" i="35"/>
  <c r="C6491" i="35"/>
  <c r="C6499" i="35"/>
  <c r="C6507" i="35"/>
  <c r="C6515" i="35"/>
  <c r="C6523" i="35"/>
  <c r="C6531" i="35"/>
  <c r="C6539" i="35"/>
  <c r="C6547" i="35"/>
  <c r="C6555" i="35"/>
  <c r="C6563" i="35"/>
  <c r="C6571" i="35"/>
  <c r="C6579" i="35"/>
  <c r="C6587" i="35"/>
  <c r="C6595" i="35"/>
  <c r="C6603" i="35"/>
  <c r="C6611" i="35"/>
  <c r="C6619" i="35"/>
  <c r="C6627" i="35"/>
  <c r="C6635" i="35"/>
  <c r="C6643" i="35"/>
  <c r="C6651" i="35"/>
  <c r="C6659" i="35"/>
  <c r="C6667" i="35"/>
  <c r="C6675" i="35"/>
  <c r="C6683" i="35"/>
  <c r="C6691" i="35"/>
  <c r="C6699" i="35"/>
  <c r="C6707" i="35"/>
  <c r="C6715" i="35"/>
  <c r="C6723" i="35"/>
  <c r="C6731" i="35"/>
  <c r="C6739" i="35"/>
  <c r="C6747" i="35"/>
  <c r="C6755" i="35"/>
  <c r="C6763" i="35"/>
  <c r="C6771" i="35"/>
  <c r="C6779" i="35"/>
  <c r="C6787" i="35"/>
  <c r="C6795" i="35"/>
  <c r="C6803" i="35"/>
  <c r="C6811" i="35"/>
  <c r="C6819" i="35"/>
  <c r="C6827" i="35"/>
  <c r="C6835" i="35"/>
  <c r="C6843" i="35"/>
  <c r="C6851" i="35"/>
  <c r="C6859" i="35"/>
  <c r="C6867" i="35"/>
  <c r="C6875" i="35"/>
  <c r="C6883" i="35"/>
  <c r="C6891" i="35"/>
  <c r="C6899" i="35"/>
  <c r="C6907" i="35"/>
  <c r="C6915" i="35"/>
  <c r="C6923" i="35"/>
  <c r="C6931" i="35"/>
  <c r="C6939" i="35"/>
  <c r="C6947" i="35"/>
  <c r="C6955" i="35"/>
  <c r="C6963" i="35"/>
  <c r="C6971" i="35"/>
  <c r="C6979" i="35"/>
  <c r="C6987" i="35"/>
  <c r="C6995" i="35"/>
  <c r="C7003" i="35"/>
  <c r="C7011" i="35"/>
  <c r="C7019" i="35"/>
  <c r="C7027" i="35"/>
  <c r="C7035" i="35"/>
  <c r="C7043" i="35"/>
  <c r="C7051" i="35"/>
  <c r="C7059" i="35"/>
  <c r="C7067" i="35"/>
  <c r="C7075" i="35"/>
  <c r="C7083" i="35"/>
  <c r="C7091" i="35"/>
  <c r="C7099" i="35"/>
  <c r="C7107" i="35"/>
  <c r="C7115" i="35"/>
  <c r="C7123" i="35"/>
  <c r="C7131" i="35"/>
  <c r="C7139" i="35"/>
  <c r="C7147" i="35"/>
  <c r="C7155" i="35"/>
  <c r="C7163" i="35"/>
  <c r="C7171" i="35"/>
  <c r="C7179" i="35"/>
  <c r="C7187" i="35"/>
  <c r="C7195" i="35"/>
  <c r="C7203" i="35"/>
  <c r="C7211" i="35"/>
  <c r="C7219" i="35"/>
  <c r="C7227" i="35"/>
  <c r="C7235" i="35"/>
  <c r="C7243" i="35"/>
  <c r="C7251" i="35"/>
  <c r="C7259" i="35"/>
  <c r="C7267" i="35"/>
  <c r="C7275" i="35"/>
  <c r="C7283" i="35"/>
  <c r="C7291" i="35"/>
  <c r="C7299" i="35"/>
  <c r="C7307" i="35"/>
  <c r="C7315" i="35"/>
  <c r="C7323" i="35"/>
  <c r="C7331" i="35"/>
  <c r="C7339" i="35"/>
  <c r="C7347" i="35"/>
  <c r="C7355" i="35"/>
  <c r="C7363" i="35"/>
  <c r="C7371" i="35"/>
  <c r="C7379" i="35"/>
  <c r="C7387" i="35"/>
  <c r="C7395" i="35"/>
  <c r="C308" i="35"/>
  <c r="C436" i="35"/>
  <c r="C542" i="35"/>
  <c r="C606" i="35"/>
  <c r="C670" i="35"/>
  <c r="C734" i="35"/>
  <c r="C798" i="35"/>
  <c r="C862" i="35"/>
  <c r="C926" i="35"/>
  <c r="C990" i="35"/>
  <c r="C1043" i="35"/>
  <c r="C1075" i="35"/>
  <c r="C1107" i="35"/>
  <c r="C1139" i="35"/>
  <c r="C1171" i="35"/>
  <c r="C1203" i="35"/>
  <c r="C1235" i="35"/>
  <c r="C1267" i="35"/>
  <c r="C1299" i="35"/>
  <c r="C1331" i="35"/>
  <c r="C1363" i="35"/>
  <c r="C1395" i="35"/>
  <c r="C1427" i="35"/>
  <c r="C1459" i="35"/>
  <c r="C1491" i="35"/>
  <c r="C1523" i="35"/>
  <c r="C1555" i="35"/>
  <c r="C1587" i="35"/>
  <c r="C1619" i="35"/>
  <c r="C1651" i="35"/>
  <c r="C1683" i="35"/>
  <c r="C1715" i="35"/>
  <c r="C1747" i="35"/>
  <c r="C1779" i="35"/>
  <c r="C1811" i="35"/>
  <c r="C1843" i="35"/>
  <c r="C1875" i="35"/>
  <c r="C1907" i="35"/>
  <c r="C1939" i="35"/>
  <c r="C1971" i="35"/>
  <c r="C2003" i="35"/>
  <c r="C2035" i="35"/>
  <c r="C2061" i="35"/>
  <c r="C2077" i="35"/>
  <c r="C2093" i="35"/>
  <c r="C2109" i="35"/>
  <c r="C2125" i="35"/>
  <c r="C2141" i="35"/>
  <c r="C2157" i="35"/>
  <c r="C2173" i="35"/>
  <c r="C2189" i="35"/>
  <c r="C2205" i="35"/>
  <c r="C2221" i="35"/>
  <c r="C2237" i="35"/>
  <c r="C2253" i="35"/>
  <c r="C2269" i="35"/>
  <c r="C2285" i="35"/>
  <c r="C2301" i="35"/>
  <c r="C2317" i="35"/>
  <c r="C2333" i="35"/>
  <c r="C2349" i="35"/>
  <c r="C2365" i="35"/>
  <c r="C2381" i="35"/>
  <c r="C2397" i="35"/>
  <c r="C2413" i="35"/>
  <c r="C2429" i="35"/>
  <c r="C2445" i="35"/>
  <c r="C2461" i="35"/>
  <c r="C2477" i="35"/>
  <c r="C2493" i="35"/>
  <c r="C2509" i="35"/>
  <c r="C2525" i="35"/>
  <c r="C2541" i="35"/>
  <c r="C2557" i="35"/>
  <c r="C2573" i="35"/>
  <c r="C2589" i="35"/>
  <c r="C2605" i="35"/>
  <c r="C2621" i="35"/>
  <c r="C2637" i="35"/>
  <c r="C2653" i="35"/>
  <c r="C2669" i="35"/>
  <c r="C2685" i="35"/>
  <c r="C2701" i="35"/>
  <c r="C2717" i="35"/>
  <c r="C2733" i="35"/>
  <c r="C2749" i="35"/>
  <c r="C2765" i="35"/>
  <c r="C2781" i="35"/>
  <c r="C2797" i="35"/>
  <c r="C2813" i="35"/>
  <c r="C2829" i="35"/>
  <c r="C2845" i="35"/>
  <c r="C2861" i="35"/>
  <c r="C2877" i="35"/>
  <c r="C2893" i="35"/>
  <c r="C2909" i="35"/>
  <c r="C2925" i="35"/>
  <c r="C2941" i="35"/>
  <c r="C2957" i="35"/>
  <c r="C7390" i="35"/>
  <c r="C7374" i="35"/>
  <c r="C7358" i="35"/>
  <c r="C7342" i="35"/>
  <c r="C7326" i="35"/>
  <c r="C7310" i="35"/>
  <c r="C7294" i="35"/>
  <c r="C7278" i="35"/>
  <c r="C7262" i="35"/>
  <c r="C7246" i="35"/>
  <c r="C7230" i="35"/>
  <c r="C7214" i="35"/>
  <c r="C7198" i="35"/>
  <c r="C7182" i="35"/>
  <c r="C7166" i="35"/>
  <c r="C7150" i="35"/>
  <c r="C7134" i="35"/>
  <c r="C7118" i="35"/>
  <c r="C7102" i="35"/>
  <c r="C7086" i="35"/>
  <c r="C7070" i="35"/>
  <c r="C7054" i="35"/>
  <c r="C7038" i="35"/>
  <c r="C7022" i="35"/>
  <c r="C7006" i="35"/>
  <c r="C6990" i="35"/>
  <c r="C6974" i="35"/>
  <c r="C6958" i="35"/>
  <c r="C6942" i="35"/>
  <c r="C6926" i="35"/>
  <c r="C6910" i="35"/>
  <c r="C6894" i="35"/>
  <c r="C6878" i="35"/>
  <c r="C6862" i="35"/>
  <c r="C6846" i="35"/>
  <c r="C6830" i="35"/>
  <c r="C6814" i="35"/>
  <c r="C6798" i="35"/>
  <c r="C6782" i="35"/>
  <c r="C6766" i="35"/>
  <c r="C6750" i="35"/>
  <c r="C6734" i="35"/>
  <c r="C6718" i="35"/>
  <c r="C6702" i="35"/>
  <c r="C6686" i="35"/>
  <c r="C6670" i="35"/>
  <c r="C6654" i="35"/>
  <c r="C6638" i="35"/>
  <c r="C6622" i="35"/>
  <c r="C6606" i="35"/>
  <c r="C6590" i="35"/>
  <c r="C6574" i="35"/>
  <c r="C6558" i="35"/>
  <c r="C6542" i="35"/>
  <c r="C6526" i="35"/>
  <c r="C6510" i="35"/>
  <c r="C6494" i="35"/>
  <c r="C6478" i="35"/>
  <c r="C6462" i="35"/>
  <c r="C6446" i="35"/>
  <c r="C6430" i="35"/>
  <c r="C6414" i="35"/>
  <c r="C6398" i="35"/>
  <c r="C6382" i="35"/>
  <c r="C6366" i="35"/>
  <c r="C6350" i="35"/>
  <c r="C6334" i="35"/>
  <c r="C6318" i="35"/>
  <c r="C6302" i="35"/>
  <c r="C6286" i="35"/>
  <c r="C6270" i="35"/>
  <c r="C6254" i="35"/>
  <c r="C6238" i="35"/>
  <c r="C6222" i="35"/>
  <c r="C6206" i="35"/>
  <c r="C6190" i="35"/>
  <c r="C6174" i="35"/>
  <c r="C6158" i="35"/>
  <c r="C6142" i="35"/>
  <c r="C6126" i="35"/>
  <c r="C6110" i="35"/>
  <c r="C6094" i="35"/>
  <c r="C6078" i="35"/>
  <c r="C6062" i="35"/>
  <c r="C6046" i="35"/>
  <c r="C6030" i="35"/>
  <c r="C6014" i="35"/>
  <c r="C5998" i="35"/>
  <c r="C5982" i="35"/>
  <c r="C5966" i="35"/>
  <c r="C5950" i="35"/>
  <c r="C5934" i="35"/>
  <c r="C5918" i="35"/>
  <c r="C5902" i="35"/>
  <c r="C5886" i="35"/>
  <c r="C5870" i="35"/>
  <c r="C5854" i="35"/>
  <c r="C5838" i="35"/>
  <c r="C5822" i="35"/>
  <c r="C5806" i="35"/>
  <c r="C5790" i="35"/>
  <c r="C5774" i="35"/>
  <c r="C5758" i="35"/>
  <c r="C5742" i="35"/>
  <c r="C5726" i="35"/>
  <c r="C5710" i="35"/>
  <c r="C5694" i="35"/>
  <c r="C5678" i="35"/>
  <c r="C5662" i="35"/>
  <c r="C5646" i="35"/>
  <c r="C5630" i="35"/>
  <c r="C5614" i="35"/>
  <c r="C5598" i="35"/>
  <c r="C5582" i="35"/>
  <c r="C5566" i="35"/>
  <c r="C5550" i="35"/>
  <c r="C5534" i="35"/>
  <c r="C5518" i="35"/>
  <c r="C5502" i="35"/>
  <c r="C5486" i="35"/>
  <c r="C5470" i="35"/>
  <c r="C5454" i="35"/>
  <c r="C5438" i="35"/>
  <c r="C5422" i="35"/>
  <c r="C5406" i="35"/>
  <c r="C5390" i="35"/>
  <c r="C5374" i="35"/>
  <c r="C5358" i="35"/>
  <c r="C5342" i="35"/>
  <c r="C5326" i="35"/>
  <c r="C5310" i="35"/>
  <c r="C5294" i="35"/>
  <c r="C5278" i="35"/>
  <c r="C5262" i="35"/>
  <c r="C5246" i="35"/>
  <c r="C5230" i="35"/>
  <c r="C5214" i="35"/>
  <c r="C5198" i="35"/>
  <c r="C5182" i="35"/>
  <c r="C5166" i="35"/>
  <c r="C5150" i="35"/>
  <c r="C5134" i="35"/>
  <c r="C5118" i="35"/>
  <c r="C5102" i="35"/>
  <c r="C5086" i="35"/>
  <c r="C5070" i="35"/>
  <c r="C5054" i="35"/>
  <c r="C5038" i="35"/>
  <c r="C5022" i="35"/>
  <c r="C5006" i="35"/>
  <c r="C4990" i="35"/>
  <c r="C4974" i="35"/>
  <c r="C4958" i="35"/>
  <c r="C4942" i="35"/>
  <c r="C4926" i="35"/>
  <c r="C4910" i="35"/>
  <c r="C4894" i="35"/>
  <c r="C4878" i="35"/>
  <c r="C4862" i="35"/>
  <c r="C4846" i="35"/>
  <c r="C4830" i="35"/>
  <c r="C4814" i="35"/>
  <c r="C4798" i="35"/>
  <c r="C4782" i="35"/>
  <c r="C4766" i="35"/>
  <c r="C4750" i="35"/>
  <c r="C4734" i="35"/>
  <c r="C4718" i="35"/>
  <c r="C4702" i="35"/>
  <c r="C4686" i="35"/>
  <c r="C4670" i="35"/>
  <c r="C4654" i="35"/>
  <c r="C4638" i="35"/>
  <c r="C4622" i="35"/>
  <c r="C4606" i="35"/>
  <c r="C4590" i="35"/>
  <c r="C4574" i="35"/>
  <c r="C4558" i="35"/>
  <c r="C4542" i="35"/>
  <c r="C4526" i="35"/>
  <c r="C4510" i="35"/>
  <c r="C4494" i="35"/>
  <c r="C4478" i="35"/>
  <c r="C4462" i="35"/>
  <c r="C4446" i="35"/>
  <c r="C4430" i="35"/>
  <c r="C4414" i="35"/>
  <c r="C4398" i="35"/>
  <c r="C4382" i="35"/>
  <c r="C4366" i="35"/>
  <c r="C4350" i="35"/>
  <c r="C4334" i="35"/>
  <c r="C4318" i="35"/>
  <c r="C4302" i="35"/>
  <c r="C4286" i="35"/>
  <c r="C4270" i="35"/>
  <c r="C4254" i="35"/>
  <c r="C4238" i="35"/>
  <c r="C4222" i="35"/>
  <c r="C4206" i="35"/>
  <c r="C4190" i="35"/>
  <c r="C4174" i="35"/>
  <c r="C4158" i="35"/>
  <c r="C4142" i="35"/>
  <c r="C4126" i="35"/>
  <c r="C4110" i="35"/>
  <c r="C4085" i="35"/>
  <c r="C4053" i="35"/>
  <c r="C4021" i="35"/>
  <c r="C3989" i="35"/>
  <c r="C3957" i="35"/>
  <c r="C3925" i="35"/>
  <c r="C3893" i="35"/>
  <c r="C3861" i="35"/>
  <c r="C3829" i="35"/>
  <c r="C3797" i="35"/>
  <c r="C3765" i="35"/>
  <c r="C3733" i="35"/>
  <c r="C3701" i="35"/>
  <c r="C3669" i="35"/>
  <c r="C3637" i="35"/>
  <c r="C3605" i="35"/>
  <c r="C3573" i="35"/>
  <c r="C3541" i="35"/>
  <c r="C3509" i="35"/>
  <c r="C3477" i="35"/>
  <c r="C3445" i="35"/>
  <c r="C3413" i="35"/>
  <c r="C3381" i="35"/>
  <c r="C3349" i="35"/>
  <c r="C3317" i="35"/>
  <c r="C3285" i="35"/>
  <c r="C3253" i="35"/>
  <c r="C3221" i="35"/>
  <c r="C3189" i="35"/>
  <c r="C3157" i="35"/>
  <c r="C3125" i="35"/>
  <c r="C3093" i="35"/>
  <c r="C3061" i="35"/>
  <c r="C3029" i="35"/>
  <c r="C2997" i="35"/>
  <c r="C2965" i="35"/>
  <c r="A92" i="35" l="1"/>
  <c r="F90" i="35"/>
  <c r="D3" i="1" s="1"/>
  <c r="A5" i="1" s="1"/>
  <c r="E92" i="35"/>
  <c r="B92" i="35"/>
  <c r="F92" i="35"/>
  <c r="D92" i="35"/>
  <c r="C92" i="35"/>
  <c r="H90" i="35" l="1"/>
  <c r="I91" i="35" s="1"/>
  <c r="HH100" i="51" s="1"/>
  <c r="J92" i="35"/>
  <c r="H8" i="1" s="1"/>
  <c r="HH103" i="51"/>
  <c r="I90" i="35" l="1"/>
  <c r="E1" i="1" s="1"/>
  <c r="O1" i="1" s="1"/>
  <c r="B8" i="1"/>
  <c r="AB1" i="1" l="1"/>
  <c r="AC19" i="1" s="1"/>
  <c r="P65" i="1"/>
  <c r="AO1" i="1"/>
  <c r="AQ59" i="1" s="1"/>
  <c r="I46" i="1"/>
  <c r="CB46" i="1" s="1"/>
  <c r="I45" i="1"/>
  <c r="CB45" i="1" s="1"/>
  <c r="P69" i="1"/>
  <c r="P41" i="1"/>
  <c r="P21" i="1"/>
  <c r="P60" i="1"/>
  <c r="P40" i="1"/>
  <c r="P20" i="1"/>
  <c r="P59" i="1"/>
  <c r="P39" i="1"/>
  <c r="P15" i="1"/>
  <c r="P54" i="1"/>
  <c r="P34" i="1"/>
  <c r="P14" i="1"/>
  <c r="Q13" i="1"/>
  <c r="Q20" i="1"/>
  <c r="W13" i="1"/>
  <c r="W69" i="1"/>
  <c r="S69" i="1"/>
  <c r="V68" i="1"/>
  <c r="R68" i="1"/>
  <c r="U67" i="1"/>
  <c r="Q67" i="1"/>
  <c r="T66" i="1"/>
  <c r="W65" i="1"/>
  <c r="CB108" i="1" s="1"/>
  <c r="S65" i="1"/>
  <c r="V64" i="1"/>
  <c r="R64" i="1"/>
  <c r="U63" i="1"/>
  <c r="Q63" i="1"/>
  <c r="T62" i="1"/>
  <c r="W61" i="1"/>
  <c r="CB104" i="1" s="1"/>
  <c r="S61" i="1"/>
  <c r="V60" i="1"/>
  <c r="R60" i="1"/>
  <c r="U59" i="1"/>
  <c r="Q59" i="1"/>
  <c r="T58" i="1"/>
  <c r="W57" i="1"/>
  <c r="CB100" i="1" s="1"/>
  <c r="S57" i="1"/>
  <c r="V56" i="1"/>
  <c r="R56" i="1"/>
  <c r="T54" i="1"/>
  <c r="W53" i="1"/>
  <c r="CB96" i="1" s="1"/>
  <c r="S53" i="1"/>
  <c r="V52" i="1"/>
  <c r="R52" i="1"/>
  <c r="U51" i="1"/>
  <c r="Q51" i="1"/>
  <c r="W49" i="1"/>
  <c r="CB92" i="1" s="1"/>
  <c r="S49" i="1"/>
  <c r="V48" i="1"/>
  <c r="R48" i="1"/>
  <c r="U47" i="1"/>
  <c r="Q47" i="1"/>
  <c r="T46" i="1"/>
  <c r="W45" i="1"/>
  <c r="CB88" i="1" s="1"/>
  <c r="S45" i="1"/>
  <c r="U43" i="1"/>
  <c r="Q43" i="1"/>
  <c r="V69" i="1"/>
  <c r="R69" i="1"/>
  <c r="U68" i="1"/>
  <c r="Q68" i="1"/>
  <c r="T67" i="1"/>
  <c r="W66" i="1"/>
  <c r="CB109" i="1" s="1"/>
  <c r="S66" i="1"/>
  <c r="V65" i="1"/>
  <c r="R65" i="1"/>
  <c r="U64" i="1"/>
  <c r="Q64" i="1"/>
  <c r="T63" i="1"/>
  <c r="W62" i="1"/>
  <c r="CB105" i="1" s="1"/>
  <c r="S62" i="1"/>
  <c r="V61" i="1"/>
  <c r="R61" i="1"/>
  <c r="U60" i="1"/>
  <c r="Q60" i="1"/>
  <c r="T59" i="1"/>
  <c r="W58" i="1"/>
  <c r="CB101" i="1" s="1"/>
  <c r="S58" i="1"/>
  <c r="V57" i="1"/>
  <c r="R57" i="1"/>
  <c r="U56" i="1"/>
  <c r="Q56" i="1"/>
  <c r="W54" i="1"/>
  <c r="CB97" i="1" s="1"/>
  <c r="S54" i="1"/>
  <c r="V53" i="1"/>
  <c r="R53" i="1"/>
  <c r="U52" i="1"/>
  <c r="Q52" i="1"/>
  <c r="T51" i="1"/>
  <c r="V49" i="1"/>
  <c r="R49" i="1"/>
  <c r="U48" i="1"/>
  <c r="Q48" i="1"/>
  <c r="T47" i="1"/>
  <c r="W46" i="1"/>
  <c r="S46" i="1"/>
  <c r="V45" i="1"/>
  <c r="R45" i="1"/>
  <c r="T43" i="1"/>
  <c r="W42" i="1"/>
  <c r="S42" i="1"/>
  <c r="V41" i="1"/>
  <c r="R41" i="1"/>
  <c r="U40" i="1"/>
  <c r="Q40" i="1"/>
  <c r="T39" i="1"/>
  <c r="W38" i="1"/>
  <c r="S38" i="1"/>
  <c r="V37" i="1"/>
  <c r="R37" i="1"/>
  <c r="T35" i="1"/>
  <c r="W34" i="1"/>
  <c r="CB77" i="1" s="1"/>
  <c r="S34" i="1"/>
  <c r="V33" i="1"/>
  <c r="R33" i="1"/>
  <c r="U32" i="1"/>
  <c r="Q32" i="1"/>
  <c r="W30" i="1"/>
  <c r="CB73" i="1" s="1"/>
  <c r="S30" i="1"/>
  <c r="V29" i="1"/>
  <c r="R29" i="1"/>
  <c r="U28" i="1"/>
  <c r="Q28" i="1"/>
  <c r="T27" i="1"/>
  <c r="W26" i="1"/>
  <c r="CB69" i="1" s="1"/>
  <c r="S26" i="1"/>
  <c r="V25" i="1"/>
  <c r="R25" i="1"/>
  <c r="U24" i="1"/>
  <c r="Q24" i="1"/>
  <c r="V21" i="1"/>
  <c r="U69" i="1"/>
  <c r="Q69" i="1"/>
  <c r="T68" i="1"/>
  <c r="W67" i="1"/>
  <c r="CB110" i="1" s="1"/>
  <c r="S67" i="1"/>
  <c r="V66" i="1"/>
  <c r="R66" i="1"/>
  <c r="U65" i="1"/>
  <c r="Q65" i="1"/>
  <c r="T64" i="1"/>
  <c r="W63" i="1"/>
  <c r="CB106" i="1" s="1"/>
  <c r="S63" i="1"/>
  <c r="V62" i="1"/>
  <c r="R62" i="1"/>
  <c r="U61" i="1"/>
  <c r="Q61" i="1"/>
  <c r="T60" i="1"/>
  <c r="W59" i="1"/>
  <c r="CB102" i="1" s="1"/>
  <c r="S59" i="1"/>
  <c r="V58" i="1"/>
  <c r="R58" i="1"/>
  <c r="U57" i="1"/>
  <c r="Q57" i="1"/>
  <c r="T56" i="1"/>
  <c r="V54" i="1"/>
  <c r="R54" i="1"/>
  <c r="U53" i="1"/>
  <c r="Q53" i="1"/>
  <c r="T52" i="1"/>
  <c r="W51" i="1"/>
  <c r="CB94" i="1" s="1"/>
  <c r="S51" i="1"/>
  <c r="U49" i="1"/>
  <c r="Q49" i="1"/>
  <c r="T48" i="1"/>
  <c r="W47" i="1"/>
  <c r="CB90" i="1" s="1"/>
  <c r="S47" i="1"/>
  <c r="V46" i="1"/>
  <c r="R46" i="1"/>
  <c r="U45" i="1"/>
  <c r="Q45" i="1"/>
  <c r="W43" i="1"/>
  <c r="S43" i="1"/>
  <c r="V42" i="1"/>
  <c r="R42" i="1"/>
  <c r="U41" i="1"/>
  <c r="Q41" i="1"/>
  <c r="T40" i="1"/>
  <c r="W39" i="1"/>
  <c r="S39" i="1"/>
  <c r="V38" i="1"/>
  <c r="R38" i="1"/>
  <c r="U37" i="1"/>
  <c r="Q37" i="1"/>
  <c r="W35" i="1"/>
  <c r="CB78" i="1" s="1"/>
  <c r="S35" i="1"/>
  <c r="V34" i="1"/>
  <c r="R34" i="1"/>
  <c r="U33" i="1"/>
  <c r="Q33" i="1"/>
  <c r="T32" i="1"/>
  <c r="V30" i="1"/>
  <c r="R30" i="1"/>
  <c r="U29" i="1"/>
  <c r="Q29" i="1"/>
  <c r="T28" i="1"/>
  <c r="W27" i="1"/>
  <c r="CB70" i="1" s="1"/>
  <c r="S27" i="1"/>
  <c r="V26" i="1"/>
  <c r="R26" i="1"/>
  <c r="U25" i="1"/>
  <c r="Q25" i="1"/>
  <c r="T24" i="1"/>
  <c r="U21" i="1"/>
  <c r="T69" i="1"/>
  <c r="R67" i="1"/>
  <c r="W64" i="1"/>
  <c r="U62" i="1"/>
  <c r="S60" i="1"/>
  <c r="Q58" i="1"/>
  <c r="T53" i="1"/>
  <c r="R51" i="1"/>
  <c r="W48" i="1"/>
  <c r="CB91" i="1" s="1"/>
  <c r="U46" i="1"/>
  <c r="T42" i="1"/>
  <c r="S41" i="1"/>
  <c r="R40" i="1"/>
  <c r="Q39" i="1"/>
  <c r="W37" i="1"/>
  <c r="U35" i="1"/>
  <c r="T34" i="1"/>
  <c r="S33" i="1"/>
  <c r="R32" i="1"/>
  <c r="W29" i="1"/>
  <c r="CB72" i="1" s="1"/>
  <c r="V28" i="1"/>
  <c r="U27" i="1"/>
  <c r="T26" i="1"/>
  <c r="S25" i="1"/>
  <c r="R24" i="1"/>
  <c r="W21" i="1"/>
  <c r="CB64" i="1" s="1"/>
  <c r="Q21" i="1"/>
  <c r="T20" i="1"/>
  <c r="W19" i="1"/>
  <c r="CB62" i="1" s="1"/>
  <c r="S19" i="1"/>
  <c r="V18" i="1"/>
  <c r="R18" i="1"/>
  <c r="U17" i="1"/>
  <c r="Q17" i="1"/>
  <c r="T16" i="1"/>
  <c r="W15" i="1"/>
  <c r="CB58" i="1" s="1"/>
  <c r="S15" i="1"/>
  <c r="V14" i="1"/>
  <c r="R14" i="1"/>
  <c r="W68" i="1"/>
  <c r="CB111" i="1" s="1"/>
  <c r="U66" i="1"/>
  <c r="S64" i="1"/>
  <c r="Q62" i="1"/>
  <c r="V59" i="1"/>
  <c r="T57" i="1"/>
  <c r="W52" i="1"/>
  <c r="CB95" i="1" s="1"/>
  <c r="S48" i="1"/>
  <c r="Q46" i="1"/>
  <c r="V43" i="1"/>
  <c r="Q42" i="1"/>
  <c r="W40" i="1"/>
  <c r="V39" i="1"/>
  <c r="U38" i="1"/>
  <c r="T37" i="1"/>
  <c r="R35" i="1"/>
  <c r="Q34" i="1"/>
  <c r="W32" i="1"/>
  <c r="CB75" i="1" s="1"/>
  <c r="U30" i="1"/>
  <c r="T29" i="1"/>
  <c r="S28" i="1"/>
  <c r="R27" i="1"/>
  <c r="Q26" i="1"/>
  <c r="W24" i="1"/>
  <c r="CB67" i="1" s="1"/>
  <c r="T21" i="1"/>
  <c r="W20" i="1"/>
  <c r="CB63" i="1" s="1"/>
  <c r="S20" i="1"/>
  <c r="V19" i="1"/>
  <c r="R19" i="1"/>
  <c r="U18" i="1"/>
  <c r="Q18" i="1"/>
  <c r="T17" i="1"/>
  <c r="W16" i="1"/>
  <c r="CB59" i="1" s="1"/>
  <c r="S16" i="1"/>
  <c r="V15" i="1"/>
  <c r="S68" i="1"/>
  <c r="V63" i="1"/>
  <c r="R59" i="1"/>
  <c r="U54" i="1"/>
  <c r="T45" i="1"/>
  <c r="W41" i="1"/>
  <c r="U39" i="1"/>
  <c r="S37" i="1"/>
  <c r="Q35" i="1"/>
  <c r="V32" i="1"/>
  <c r="T30" i="1"/>
  <c r="R28" i="1"/>
  <c r="W25" i="1"/>
  <c r="CB68" i="1" s="1"/>
  <c r="S21" i="1"/>
  <c r="R20" i="1"/>
  <c r="Q19" i="1"/>
  <c r="W17" i="1"/>
  <c r="CB60" i="1" s="1"/>
  <c r="V16" i="1"/>
  <c r="U15" i="1"/>
  <c r="W14" i="1"/>
  <c r="CB57" i="1" s="1"/>
  <c r="Q14" i="1"/>
  <c r="V67" i="1"/>
  <c r="R63" i="1"/>
  <c r="U58" i="1"/>
  <c r="Q54" i="1"/>
  <c r="T49" i="1"/>
  <c r="T41" i="1"/>
  <c r="R39" i="1"/>
  <c r="U34" i="1"/>
  <c r="S32" i="1"/>
  <c r="Q30" i="1"/>
  <c r="V27" i="1"/>
  <c r="T25" i="1"/>
  <c r="R21" i="1"/>
  <c r="W18" i="1"/>
  <c r="CB61" i="1" s="1"/>
  <c r="V17" i="1"/>
  <c r="U16" i="1"/>
  <c r="T15" i="1"/>
  <c r="U14" i="1"/>
  <c r="Q66" i="1"/>
  <c r="T61" i="1"/>
  <c r="W56" i="1"/>
  <c r="CB99" i="1" s="1"/>
  <c r="S52" i="1"/>
  <c r="V47" i="1"/>
  <c r="R43" i="1"/>
  <c r="V40" i="1"/>
  <c r="T38" i="1"/>
  <c r="W33" i="1"/>
  <c r="CB76" i="1" s="1"/>
  <c r="S29" i="1"/>
  <c r="Q27" i="1"/>
  <c r="V24" i="1"/>
  <c r="V20" i="1"/>
  <c r="U19" i="1"/>
  <c r="T18" i="1"/>
  <c r="S17" i="1"/>
  <c r="R16" i="1"/>
  <c r="R15" i="1"/>
  <c r="T14" i="1"/>
  <c r="T65" i="1"/>
  <c r="W60" i="1"/>
  <c r="CB103" i="1" s="1"/>
  <c r="S56" i="1"/>
  <c r="V51" i="1"/>
  <c r="R47" i="1"/>
  <c r="U42" i="1"/>
  <c r="S40" i="1"/>
  <c r="Q38" i="1"/>
  <c r="V35" i="1"/>
  <c r="T33" i="1"/>
  <c r="W28" i="1"/>
  <c r="CB71" i="1" s="1"/>
  <c r="U26" i="1"/>
  <c r="S24" i="1"/>
  <c r="U20" i="1"/>
  <c r="T19" i="1"/>
  <c r="S18" i="1"/>
  <c r="R17" i="1"/>
  <c r="Q16" i="1"/>
  <c r="Q15" i="1"/>
  <c r="S14" i="1"/>
  <c r="U13" i="1"/>
  <c r="V13" i="1"/>
  <c r="S13" i="1"/>
  <c r="T13" i="1"/>
  <c r="R13" i="1"/>
  <c r="BT69" i="1" l="1"/>
  <c r="BT59" i="1"/>
  <c r="BT57" i="1"/>
  <c r="BV57" i="1" s="1"/>
  <c r="BT58" i="1"/>
  <c r="BV58" i="1" s="1"/>
  <c r="BT61" i="1"/>
  <c r="BV61" i="1" s="1"/>
  <c r="BT60" i="1"/>
  <c r="BV60" i="1" s="1"/>
  <c r="BV59" i="1"/>
  <c r="BV62" i="1"/>
  <c r="BV69" i="1"/>
  <c r="BV68" i="1"/>
  <c r="BV67" i="1"/>
  <c r="BV99" i="1"/>
  <c r="BV111" i="1"/>
  <c r="BV110" i="1"/>
  <c r="BV108" i="1"/>
  <c r="BV109" i="1"/>
  <c r="BV106" i="1"/>
  <c r="BV105" i="1"/>
  <c r="BV104" i="1"/>
  <c r="BV101" i="1"/>
  <c r="BV102" i="1"/>
  <c r="BV100" i="1"/>
  <c r="BV103" i="1"/>
  <c r="BV95" i="1"/>
  <c r="BV97" i="1"/>
  <c r="BV96" i="1"/>
  <c r="BV94" i="1"/>
  <c r="BV91" i="1"/>
  <c r="BV92" i="1"/>
  <c r="BV90" i="1"/>
  <c r="BV88" i="1"/>
  <c r="BV76" i="1"/>
  <c r="BV77" i="1"/>
  <c r="BV78" i="1"/>
  <c r="BV75" i="1"/>
  <c r="BV73" i="1"/>
  <c r="BV70" i="1"/>
  <c r="BV72" i="1"/>
  <c r="BV71" i="1"/>
  <c r="BV64" i="1"/>
  <c r="BV63" i="1"/>
  <c r="CB56" i="1"/>
  <c r="BT56" i="1" s="1"/>
  <c r="BC68" i="1"/>
  <c r="AK68" i="1" s="1"/>
  <c r="AI25" i="1"/>
  <c r="AJ18" i="1"/>
  <c r="CB118" i="1" s="1"/>
  <c r="AF25" i="1"/>
  <c r="AG25" i="1"/>
  <c r="AF18" i="1"/>
  <c r="AG33" i="1"/>
  <c r="AH16" i="1"/>
  <c r="AG56" i="1"/>
  <c r="AG65" i="1"/>
  <c r="AI18" i="1"/>
  <c r="AG15" i="1"/>
  <c r="AH36" i="1"/>
  <c r="AH15" i="1"/>
  <c r="AI22" i="1"/>
  <c r="AG34" i="1"/>
  <c r="AD23" i="1"/>
  <c r="AH55" i="1"/>
  <c r="AD44" i="1"/>
  <c r="AH64" i="1"/>
  <c r="AE16" i="1"/>
  <c r="AD19" i="1"/>
  <c r="AI26" i="1"/>
  <c r="AF20" i="1"/>
  <c r="AG36" i="1"/>
  <c r="AG16" i="1"/>
  <c r="AH23" i="1"/>
  <c r="AG67" i="1"/>
  <c r="AH44" i="1"/>
  <c r="AE36" i="1"/>
  <c r="AI23" i="1"/>
  <c r="AJ15" i="1"/>
  <c r="CB115" i="1" s="1"/>
  <c r="AD18" i="1"/>
  <c r="AJ23" i="1"/>
  <c r="CB123" i="1" s="1"/>
  <c r="AG52" i="1"/>
  <c r="AG23" i="1"/>
  <c r="AG31" i="1"/>
  <c r="AD36" i="1"/>
  <c r="AD55" i="1"/>
  <c r="AE40" i="1"/>
  <c r="AD68" i="1"/>
  <c r="AE18" i="1"/>
  <c r="AI15" i="1"/>
  <c r="AE22" i="1"/>
  <c r="AH18" i="1"/>
  <c r="AF15" i="1"/>
  <c r="AE21" i="1"/>
  <c r="AJ21" i="1"/>
  <c r="CB121" i="1" s="1"/>
  <c r="AJ26" i="1"/>
  <c r="CB126" i="1" s="1"/>
  <c r="AG42" i="1"/>
  <c r="AG64" i="1"/>
  <c r="AG19" i="1"/>
  <c r="AD21" i="1"/>
  <c r="AD26" i="1"/>
  <c r="AG49" i="1"/>
  <c r="AD32" i="1"/>
  <c r="AD40" i="1"/>
  <c r="AD50" i="1"/>
  <c r="AD59" i="1"/>
  <c r="AE32" i="1"/>
  <c r="AE44" i="1"/>
  <c r="AH19" i="1"/>
  <c r="AF16" i="1"/>
  <c r="AE26" i="1"/>
  <c r="AE19" i="1"/>
  <c r="AD16" i="1"/>
  <c r="AE23" i="1"/>
  <c r="AF22" i="1"/>
  <c r="AF27" i="1"/>
  <c r="AG44" i="1"/>
  <c r="AG66" i="1"/>
  <c r="AG20" i="1"/>
  <c r="AH21" i="1"/>
  <c r="AH26" i="1"/>
  <c r="AG51" i="1"/>
  <c r="AH32" i="1"/>
  <c r="AH40" i="1"/>
  <c r="AH50" i="1"/>
  <c r="AD64" i="1"/>
  <c r="AI32" i="1"/>
  <c r="AI55" i="1"/>
  <c r="AE58" i="1"/>
  <c r="AI40" i="1"/>
  <c r="AF35" i="1"/>
  <c r="BW55" i="1"/>
  <c r="AH59" i="1"/>
  <c r="AH68" i="1"/>
  <c r="AI36" i="1"/>
  <c r="AI44" i="1"/>
  <c r="AF39" i="1"/>
  <c r="AG39" i="1"/>
  <c r="AG57" i="1"/>
  <c r="AD28" i="1"/>
  <c r="AD34" i="1"/>
  <c r="AD38" i="1"/>
  <c r="AD42" i="1"/>
  <c r="AD46" i="1"/>
  <c r="AD52" i="1"/>
  <c r="AD57" i="1"/>
  <c r="AD62" i="1"/>
  <c r="AD66" i="1"/>
  <c r="AE28" i="1"/>
  <c r="AE34" i="1"/>
  <c r="AE38" i="1"/>
  <c r="AE42" i="1"/>
  <c r="AI49" i="1"/>
  <c r="AI63" i="1"/>
  <c r="AF57" i="1"/>
  <c r="AG41" i="1"/>
  <c r="AG59" i="1"/>
  <c r="AH28" i="1"/>
  <c r="AH34" i="1"/>
  <c r="AH38" i="1"/>
  <c r="AH42" i="1"/>
  <c r="AH46" i="1"/>
  <c r="AH52" i="1"/>
  <c r="AH57" i="1"/>
  <c r="AH62" i="1"/>
  <c r="AH66" i="1"/>
  <c r="AI28" i="1"/>
  <c r="AI34" i="1"/>
  <c r="AI38" i="1"/>
  <c r="AI42" i="1"/>
  <c r="AE50" i="1"/>
  <c r="AF31" i="1"/>
  <c r="AF68" i="1"/>
  <c r="P26" i="1"/>
  <c r="P42" i="1"/>
  <c r="P62" i="1"/>
  <c r="P27" i="1"/>
  <c r="P47" i="1"/>
  <c r="P67" i="1"/>
  <c r="P28" i="1"/>
  <c r="P52" i="1"/>
  <c r="P68" i="1"/>
  <c r="P29" i="1"/>
  <c r="P53" i="1"/>
  <c r="P13" i="1"/>
  <c r="P30" i="1"/>
  <c r="P46" i="1"/>
  <c r="P66" i="1"/>
  <c r="P35" i="1"/>
  <c r="P51" i="1"/>
  <c r="P16" i="1"/>
  <c r="P32" i="1"/>
  <c r="P56" i="1"/>
  <c r="P17" i="1"/>
  <c r="P37" i="1"/>
  <c r="P57" i="1"/>
  <c r="P18" i="1"/>
  <c r="P38" i="1"/>
  <c r="P58" i="1"/>
  <c r="P19" i="1"/>
  <c r="P43" i="1"/>
  <c r="P63" i="1"/>
  <c r="P24" i="1"/>
  <c r="P48" i="1"/>
  <c r="P64" i="1"/>
  <c r="P25" i="1"/>
  <c r="P45" i="1"/>
  <c r="P61" i="1"/>
  <c r="P33" i="1"/>
  <c r="P49" i="1"/>
  <c r="AF49" i="1"/>
  <c r="AF53" i="1"/>
  <c r="AI53" i="1"/>
  <c r="AI67" i="1"/>
  <c r="AF43" i="1"/>
  <c r="AJ62" i="1"/>
  <c r="CB162" i="1" s="1"/>
  <c r="AC21" i="1"/>
  <c r="AC28" i="1"/>
  <c r="AC42" i="1"/>
  <c r="AF67" i="1"/>
  <c r="AF62" i="1"/>
  <c r="AJ55" i="1"/>
  <c r="CB155" i="1" s="1"/>
  <c r="AJ51" i="1"/>
  <c r="CB151" i="1" s="1"/>
  <c r="AJ45" i="1"/>
  <c r="CB145" i="1" s="1"/>
  <c r="AJ41" i="1"/>
  <c r="AJ37" i="1"/>
  <c r="CB137" i="1" s="1"/>
  <c r="AJ33" i="1"/>
  <c r="CB133" i="1" s="1"/>
  <c r="AJ27" i="1"/>
  <c r="CB127" i="1" s="1"/>
  <c r="AE66" i="1"/>
  <c r="AE62" i="1"/>
  <c r="AI57" i="1"/>
  <c r="AE52" i="1"/>
  <c r="AE46" i="1"/>
  <c r="AI43" i="1"/>
  <c r="AI41" i="1"/>
  <c r="AI39" i="1"/>
  <c r="AI37" i="1"/>
  <c r="AI35" i="1"/>
  <c r="AI33" i="1"/>
  <c r="AI31" i="1"/>
  <c r="AH69" i="1"/>
  <c r="AH67" i="1"/>
  <c r="AH65" i="1"/>
  <c r="AH63" i="1"/>
  <c r="AH61" i="1"/>
  <c r="AH58" i="1"/>
  <c r="AH56" i="1"/>
  <c r="AH53" i="1"/>
  <c r="AH51" i="1"/>
  <c r="AH49" i="1"/>
  <c r="AH45" i="1"/>
  <c r="AH43" i="1"/>
  <c r="AH41" i="1"/>
  <c r="AH39" i="1"/>
  <c r="AH37" i="1"/>
  <c r="AH35" i="1"/>
  <c r="AH33" i="1"/>
  <c r="AH31" i="1"/>
  <c r="AH27" i="1"/>
  <c r="AG63" i="1"/>
  <c r="AG55" i="1"/>
  <c r="AG45" i="1"/>
  <c r="AG37" i="1"/>
  <c r="AI27" i="1"/>
  <c r="AH25" i="1"/>
  <c r="AH22" i="1"/>
  <c r="AG27" i="1"/>
  <c r="AG22" i="1"/>
  <c r="AG18" i="1"/>
  <c r="AG14" i="1"/>
  <c r="AG62" i="1"/>
  <c r="AG50" i="1"/>
  <c r="AG40" i="1"/>
  <c r="AG32" i="1"/>
  <c r="AF26" i="1"/>
  <c r="AF23" i="1"/>
  <c r="AF21" i="1"/>
  <c r="AE27" i="1"/>
  <c r="AD20" i="1"/>
  <c r="AF17" i="1"/>
  <c r="AI14" i="1"/>
  <c r="AI20" i="1"/>
  <c r="AJ17" i="1"/>
  <c r="CB117" i="1" s="1"/>
  <c r="AE15" i="1"/>
  <c r="AH20" i="1"/>
  <c r="AI17" i="1"/>
  <c r="AD15" i="1"/>
  <c r="AI21" i="1"/>
  <c r="AH17" i="1"/>
  <c r="AJ14" i="1"/>
  <c r="CB114" i="1" s="1"/>
  <c r="AC67" i="1"/>
  <c r="AF65" i="1"/>
  <c r="AF59" i="1"/>
  <c r="AF55" i="1"/>
  <c r="AF51" i="1"/>
  <c r="AF45" i="1"/>
  <c r="AF41" i="1"/>
  <c r="AF37" i="1"/>
  <c r="AF33" i="1"/>
  <c r="AI69" i="1"/>
  <c r="AI65" i="1"/>
  <c r="AI61" i="1"/>
  <c r="AE56" i="1"/>
  <c r="AI51" i="1"/>
  <c r="AI45" i="1"/>
  <c r="AE43" i="1"/>
  <c r="AE41" i="1"/>
  <c r="AE39" i="1"/>
  <c r="AE37" i="1"/>
  <c r="AE35" i="1"/>
  <c r="AE33" i="1"/>
  <c r="AE31" i="1"/>
  <c r="AD69" i="1"/>
  <c r="AD67" i="1"/>
  <c r="AD65" i="1"/>
  <c r="AD63" i="1"/>
  <c r="AD61" i="1"/>
  <c r="AD58" i="1"/>
  <c r="AD56" i="1"/>
  <c r="AD53" i="1"/>
  <c r="AD51" i="1"/>
  <c r="AD49" i="1"/>
  <c r="AD45" i="1"/>
  <c r="AD43" i="1"/>
  <c r="AD41" i="1"/>
  <c r="AD39" i="1"/>
  <c r="AD37" i="1"/>
  <c r="AD35" i="1"/>
  <c r="AD33" i="1"/>
  <c r="AD31" i="1"/>
  <c r="AG69" i="1"/>
  <c r="AG61" i="1"/>
  <c r="AG53" i="1"/>
  <c r="AG43" i="1"/>
  <c r="AG35" i="1"/>
  <c r="AD27" i="1"/>
  <c r="AD25" i="1"/>
  <c r="AD22" i="1"/>
  <c r="AG26" i="1"/>
  <c r="AG21" i="1"/>
  <c r="AG17" i="1"/>
  <c r="AG68" i="1"/>
  <c r="AG58" i="1"/>
  <c r="AG46" i="1"/>
  <c r="AG38" i="1"/>
  <c r="AG28" i="1"/>
  <c r="AJ25" i="1"/>
  <c r="CB125" i="1" s="1"/>
  <c r="AJ22" i="1"/>
  <c r="CB122" i="1" s="1"/>
  <c r="AJ20" i="1"/>
  <c r="CB120" i="1" s="1"/>
  <c r="AE25" i="1"/>
  <c r="AF19" i="1"/>
  <c r="AI16" i="1"/>
  <c r="AD14" i="1"/>
  <c r="AJ19" i="1"/>
  <c r="CB119" i="1" s="1"/>
  <c r="AE17" i="1"/>
  <c r="AH14" i="1"/>
  <c r="AI19" i="1"/>
  <c r="AD17" i="1"/>
  <c r="AF14" i="1"/>
  <c r="AE20" i="1"/>
  <c r="AJ16" i="1"/>
  <c r="CB116" i="1" s="1"/>
  <c r="AE14" i="1"/>
  <c r="BD68" i="1"/>
  <c r="AL68" i="1" s="1"/>
  <c r="AC43" i="1"/>
  <c r="AJ64" i="1"/>
  <c r="AJ57" i="1"/>
  <c r="CB157" i="1" s="1"/>
  <c r="AJ53" i="1"/>
  <c r="CB153" i="1" s="1"/>
  <c r="AJ49" i="1"/>
  <c r="CB149" i="1" s="1"/>
  <c r="AJ43" i="1"/>
  <c r="CB143" i="1" s="1"/>
  <c r="AJ39" i="1"/>
  <c r="CB139" i="1" s="1"/>
  <c r="AJ35" i="1"/>
  <c r="CB135" i="1" s="1"/>
  <c r="AJ31" i="1"/>
  <c r="CB131" i="1" s="1"/>
  <c r="AE68" i="1"/>
  <c r="AE64" i="1"/>
  <c r="AI59" i="1"/>
  <c r="AC44" i="1"/>
  <c r="AC63" i="1"/>
  <c r="AC41" i="1"/>
  <c r="AC53" i="1"/>
  <c r="AC27" i="1"/>
  <c r="AC38" i="1"/>
  <c r="AC64" i="1"/>
  <c r="AC50" i="1"/>
  <c r="AU22" i="1"/>
  <c r="AC65" i="1"/>
  <c r="AC57" i="1"/>
  <c r="AC25" i="1"/>
  <c r="AC56" i="1"/>
  <c r="AC32" i="1"/>
  <c r="AC62" i="1"/>
  <c r="AC22" i="1"/>
  <c r="AC51" i="1"/>
  <c r="AC31" i="1"/>
  <c r="AC66" i="1"/>
  <c r="AC18" i="1"/>
  <c r="AJ68" i="1"/>
  <c r="AF66" i="1"/>
  <c r="AF63" i="1"/>
  <c r="AF58" i="1"/>
  <c r="AF56" i="1"/>
  <c r="AF52" i="1"/>
  <c r="AF50" i="1"/>
  <c r="AF46" i="1"/>
  <c r="AF44" i="1"/>
  <c r="AF42" i="1"/>
  <c r="AF40" i="1"/>
  <c r="AF38" i="1"/>
  <c r="AF36" i="1"/>
  <c r="AF34" i="1"/>
  <c r="AF32" i="1"/>
  <c r="AF28" i="1"/>
  <c r="AI68" i="1"/>
  <c r="AI66" i="1"/>
  <c r="AI64" i="1"/>
  <c r="AI62" i="1"/>
  <c r="AI58" i="1"/>
  <c r="AI56" i="1"/>
  <c r="AI52" i="1"/>
  <c r="AI50" i="1"/>
  <c r="AI46" i="1"/>
  <c r="AC69" i="1"/>
  <c r="AC37" i="1"/>
  <c r="AC40" i="1"/>
  <c r="AC16" i="1"/>
  <c r="AC59" i="1"/>
  <c r="AC35" i="1"/>
  <c r="AC15" i="1"/>
  <c r="AC34" i="1"/>
  <c r="AF69" i="1"/>
  <c r="AJ66" i="1"/>
  <c r="CB166" i="1" s="1"/>
  <c r="AF64" i="1"/>
  <c r="AF61" i="1"/>
  <c r="AJ58" i="1"/>
  <c r="CB158" i="1" s="1"/>
  <c r="AJ56" i="1"/>
  <c r="CB156" i="1" s="1"/>
  <c r="AJ52" i="1"/>
  <c r="CB152" i="1" s="1"/>
  <c r="AJ50" i="1"/>
  <c r="CB150" i="1" s="1"/>
  <c r="AJ46" i="1"/>
  <c r="CB146" i="1" s="1"/>
  <c r="AJ44" i="1"/>
  <c r="CB144" i="1" s="1"/>
  <c r="AJ42" i="1"/>
  <c r="CB142" i="1" s="1"/>
  <c r="AJ40" i="1"/>
  <c r="CB140" i="1" s="1"/>
  <c r="AJ38" i="1"/>
  <c r="CB138" i="1" s="1"/>
  <c r="AJ36" i="1"/>
  <c r="CB136" i="1" s="1"/>
  <c r="AJ34" i="1"/>
  <c r="CB134" i="1" s="1"/>
  <c r="AJ32" i="1"/>
  <c r="CB132" i="1" s="1"/>
  <c r="AJ28" i="1"/>
  <c r="CB128" i="1" s="1"/>
  <c r="AE69" i="1"/>
  <c r="AE67" i="1"/>
  <c r="AE65" i="1"/>
  <c r="AE63" i="1"/>
  <c r="AE61" i="1"/>
  <c r="AE59" i="1"/>
  <c r="AE57" i="1"/>
  <c r="AE55" i="1"/>
  <c r="AE53" i="1"/>
  <c r="AE51" i="1"/>
  <c r="AE49" i="1"/>
  <c r="AE45" i="1"/>
  <c r="AR56" i="1"/>
  <c r="AT46" i="1"/>
  <c r="AW38" i="1"/>
  <c r="AV13" i="1"/>
  <c r="AW32" i="1"/>
  <c r="AQ18" i="1"/>
  <c r="AT69" i="1"/>
  <c r="AR17" i="1"/>
  <c r="AS31" i="1"/>
  <c r="AQ43" i="1"/>
  <c r="AT38" i="1"/>
  <c r="AP27" i="1"/>
  <c r="AW66" i="1"/>
  <c r="AW50" i="1"/>
  <c r="AR68" i="1"/>
  <c r="AR52" i="1"/>
  <c r="AQ55" i="1"/>
  <c r="AQ39" i="1"/>
  <c r="AT53" i="1"/>
  <c r="AT27" i="1"/>
  <c r="AS25" i="1"/>
  <c r="AT39" i="1"/>
  <c r="AU18" i="1"/>
  <c r="AS32" i="1"/>
  <c r="AQ14" i="1"/>
  <c r="AR13" i="1"/>
  <c r="AW58" i="1"/>
  <c r="AW42" i="1"/>
  <c r="AQ63" i="1"/>
  <c r="AQ31" i="1"/>
  <c r="AS36" i="1"/>
  <c r="AW15" i="1"/>
  <c r="AV39" i="1"/>
  <c r="AU26" i="1"/>
  <c r="AV23" i="1"/>
  <c r="AR21" i="1"/>
  <c r="AQ22" i="1"/>
  <c r="AV18" i="1"/>
  <c r="AW62" i="1"/>
  <c r="AW46" i="1"/>
  <c r="AR64" i="1"/>
  <c r="AQ67" i="1"/>
  <c r="AQ51" i="1"/>
  <c r="AR44" i="1"/>
  <c r="AT19" i="1"/>
  <c r="AS21" i="1"/>
  <c r="AR33" i="1"/>
  <c r="AU14" i="1"/>
  <c r="AR25" i="1"/>
  <c r="AQ26" i="1"/>
  <c r="AV26" i="1"/>
  <c r="AJ59" i="1"/>
  <c r="CB159" i="1" s="1"/>
  <c r="AJ61" i="1"/>
  <c r="CB161" i="1" s="1"/>
  <c r="AJ63" i="1"/>
  <c r="CB163" i="1" s="1"/>
  <c r="AJ65" i="1"/>
  <c r="CB165" i="1" s="1"/>
  <c r="AJ67" i="1"/>
  <c r="CB167" i="1" s="1"/>
  <c r="AJ69" i="1"/>
  <c r="CB169" i="1" s="1"/>
  <c r="AC26" i="1"/>
  <c r="AC58" i="1"/>
  <c r="AC23" i="1"/>
  <c r="AC39" i="1"/>
  <c r="AC55" i="1"/>
  <c r="AC14" i="1"/>
  <c r="AC46" i="1"/>
  <c r="AC20" i="1"/>
  <c r="AC36" i="1"/>
  <c r="AC52" i="1"/>
  <c r="AC68" i="1"/>
  <c r="AC45" i="1"/>
  <c r="AC61" i="1"/>
  <c r="AC17" i="1"/>
  <c r="AC33" i="1"/>
  <c r="AC49" i="1"/>
  <c r="AQ13" i="1"/>
  <c r="AU13" i="1"/>
  <c r="AV20" i="1"/>
  <c r="AQ15" i="1"/>
  <c r="AQ19" i="1"/>
  <c r="AQ23" i="1"/>
  <c r="AQ27" i="1"/>
  <c r="AR14" i="1"/>
  <c r="AR18" i="1"/>
  <c r="AR22" i="1"/>
  <c r="AR26" i="1"/>
  <c r="AR31" i="1"/>
  <c r="AV17" i="1"/>
  <c r="AV25" i="1"/>
  <c r="AU15" i="1"/>
  <c r="AU19" i="1"/>
  <c r="AU23" i="1"/>
  <c r="AV27" i="1"/>
  <c r="AT34" i="1"/>
  <c r="AT41" i="1"/>
  <c r="AW18" i="1"/>
  <c r="AW22" i="1"/>
  <c r="AW26" i="1"/>
  <c r="AV34" i="1"/>
  <c r="AV42" i="1"/>
  <c r="AV50" i="1"/>
  <c r="AT66" i="1"/>
  <c r="AT45" i="1"/>
  <c r="AT14" i="1"/>
  <c r="AT22" i="1"/>
  <c r="AW34" i="1"/>
  <c r="AR39" i="1"/>
  <c r="AT59" i="1"/>
  <c r="AU28" i="1"/>
  <c r="AU32" i="1"/>
  <c r="AU36" i="1"/>
  <c r="AU40" i="1"/>
  <c r="AU44" i="1"/>
  <c r="AU52" i="1"/>
  <c r="AU56" i="1"/>
  <c r="AU64" i="1"/>
  <c r="AU68" i="1"/>
  <c r="AV53" i="1"/>
  <c r="AV57" i="1"/>
  <c r="AV61" i="1"/>
  <c r="AV65" i="1"/>
  <c r="AV69" i="1"/>
  <c r="AS40" i="1"/>
  <c r="AS44" i="1"/>
  <c r="AS52" i="1"/>
  <c r="AS56" i="1"/>
  <c r="AS64" i="1"/>
  <c r="AS68" i="1"/>
  <c r="AP14" i="1"/>
  <c r="AP50" i="1"/>
  <c r="AP63" i="1"/>
  <c r="AP46" i="1"/>
  <c r="AT13" i="1"/>
  <c r="AW13" i="1"/>
  <c r="AV22" i="1"/>
  <c r="AQ20" i="1"/>
  <c r="AQ24" i="1"/>
  <c r="AS28" i="1"/>
  <c r="AR15" i="1"/>
  <c r="AR19" i="1"/>
  <c r="AR23" i="1"/>
  <c r="AR27" i="1"/>
  <c r="AT32" i="1"/>
  <c r="AV19" i="1"/>
  <c r="AW27" i="1"/>
  <c r="AU20" i="1"/>
  <c r="AU24" i="1"/>
  <c r="AT43" i="1"/>
  <c r="AT50" i="1"/>
  <c r="AS19" i="1"/>
  <c r="AS23" i="1"/>
  <c r="AS27" i="1"/>
  <c r="AV43" i="1"/>
  <c r="AT52" i="1"/>
  <c r="AT68" i="1"/>
  <c r="AT15" i="1"/>
  <c r="AT23" i="1"/>
  <c r="AR40" i="1"/>
  <c r="AT61" i="1"/>
  <c r="AQ33" i="1"/>
  <c r="AQ37" i="1"/>
  <c r="AQ41" i="1"/>
  <c r="AQ45" i="1"/>
  <c r="AQ49" i="1"/>
  <c r="AQ53" i="1"/>
  <c r="AQ57" i="1"/>
  <c r="AQ61" i="1"/>
  <c r="AQ65" i="1"/>
  <c r="AQ69" i="1"/>
  <c r="AR58" i="1"/>
  <c r="AR62" i="1"/>
  <c r="AR66" i="1"/>
  <c r="AW36" i="1"/>
  <c r="AW40" i="1"/>
  <c r="AW44" i="1"/>
  <c r="AW52" i="1"/>
  <c r="AW56" i="1"/>
  <c r="AW64" i="1"/>
  <c r="AW68" i="1"/>
  <c r="AP18" i="1"/>
  <c r="AP62" i="1"/>
  <c r="AS13" i="1"/>
  <c r="AV15" i="1"/>
  <c r="AV24" i="1"/>
  <c r="AV33" i="1"/>
  <c r="AQ17" i="1"/>
  <c r="AQ21" i="1"/>
  <c r="AQ25" i="1"/>
  <c r="AR20" i="1"/>
  <c r="AR24" i="1"/>
  <c r="AT28" i="1"/>
  <c r="AV14" i="1"/>
  <c r="AV21" i="1"/>
  <c r="AW31" i="1"/>
  <c r="AU17" i="1"/>
  <c r="AU21" i="1"/>
  <c r="AU25" i="1"/>
  <c r="AV31" i="1"/>
  <c r="AT37" i="1"/>
  <c r="AT44" i="1"/>
  <c r="AS15" i="1"/>
  <c r="AW20" i="1"/>
  <c r="AW24" i="1"/>
  <c r="AV38" i="1"/>
  <c r="AV46" i="1"/>
  <c r="AT58" i="1"/>
  <c r="AT36" i="1"/>
  <c r="AW14" i="1"/>
  <c r="AT18" i="1"/>
  <c r="AT26" i="1"/>
  <c r="AR32" i="1"/>
  <c r="AR43" i="1"/>
  <c r="AT51" i="1"/>
  <c r="AT67" i="1"/>
  <c r="AU34" i="1"/>
  <c r="AU38" i="1"/>
  <c r="AU42" i="1"/>
  <c r="AU46" i="1"/>
  <c r="AU50" i="1"/>
  <c r="AU58" i="1"/>
  <c r="AU62" i="1"/>
  <c r="AU66" i="1"/>
  <c r="AV51" i="1"/>
  <c r="AV55" i="1"/>
  <c r="AV59" i="1"/>
  <c r="AV63" i="1"/>
  <c r="AV67" i="1"/>
  <c r="AS38" i="1"/>
  <c r="AS42" i="1"/>
  <c r="AS46" i="1"/>
  <c r="AS50" i="1"/>
  <c r="AS58" i="1"/>
  <c r="AS62" i="1"/>
  <c r="AS66" i="1"/>
  <c r="AP69" i="1"/>
  <c r="AP51" i="1"/>
  <c r="AP23" i="1"/>
  <c r="AP58" i="1"/>
  <c r="AP42" i="1"/>
  <c r="AP26" i="1"/>
  <c r="AP20" i="1"/>
  <c r="AW69" i="1"/>
  <c r="AW67" i="1"/>
  <c r="AW65" i="1"/>
  <c r="AW63" i="1"/>
  <c r="AW61" i="1"/>
  <c r="AW59" i="1"/>
  <c r="AW57" i="1"/>
  <c r="AW55" i="1"/>
  <c r="AW53" i="1"/>
  <c r="AW51" i="1"/>
  <c r="AW49" i="1"/>
  <c r="AW45" i="1"/>
  <c r="AW43" i="1"/>
  <c r="AW41" i="1"/>
  <c r="AW39" i="1"/>
  <c r="AW37" i="1"/>
  <c r="AR69" i="1"/>
  <c r="AR67" i="1"/>
  <c r="AR65" i="1"/>
  <c r="AR63" i="1"/>
  <c r="AR61" i="1"/>
  <c r="AR59" i="1"/>
  <c r="AR57" i="1"/>
  <c r="AR55" i="1"/>
  <c r="AR53" i="1"/>
  <c r="AR51" i="1"/>
  <c r="AQ68" i="1"/>
  <c r="AQ66" i="1"/>
  <c r="AQ64" i="1"/>
  <c r="AQ62" i="1"/>
  <c r="AQ58" i="1"/>
  <c r="AQ56" i="1"/>
  <c r="AQ52" i="1"/>
  <c r="AQ50" i="1"/>
  <c r="AQ46" i="1"/>
  <c r="AQ44" i="1"/>
  <c r="AQ42" i="1"/>
  <c r="AQ40" i="1"/>
  <c r="AQ38" i="1"/>
  <c r="AQ36" i="1"/>
  <c r="AQ34" i="1"/>
  <c r="AQ32" i="1"/>
  <c r="AQ28" i="1"/>
  <c r="AT65" i="1"/>
  <c r="AT57" i="1"/>
  <c r="AR50" i="1"/>
  <c r="AR46" i="1"/>
  <c r="AR42" i="1"/>
  <c r="AR38" i="1"/>
  <c r="AS34" i="1"/>
  <c r="AR34" i="1"/>
  <c r="AT31" i="1"/>
  <c r="AW28" i="1"/>
  <c r="AT25" i="1"/>
  <c r="AT21" i="1"/>
  <c r="AT17" i="1"/>
  <c r="AS18" i="1"/>
  <c r="AS14" i="1"/>
  <c r="AT42" i="1"/>
  <c r="AT64" i="1"/>
  <c r="AT56" i="1"/>
  <c r="AV49" i="1"/>
  <c r="AV45" i="1"/>
  <c r="AV41" i="1"/>
  <c r="AV37" i="1"/>
  <c r="AS33" i="1"/>
  <c r="AS26" i="1"/>
  <c r="AS24" i="1"/>
  <c r="AS22" i="1"/>
  <c r="AS20" i="1"/>
  <c r="AW17" i="1"/>
  <c r="AP44" i="1"/>
  <c r="AP39" i="1"/>
  <c r="AP19" i="1"/>
  <c r="AP38" i="1"/>
  <c r="AP22" i="1"/>
  <c r="AP13" i="1"/>
  <c r="AS69" i="1"/>
  <c r="AS67" i="1"/>
  <c r="AS65" i="1"/>
  <c r="AS63" i="1"/>
  <c r="AS61" i="1"/>
  <c r="AS59" i="1"/>
  <c r="AS57" i="1"/>
  <c r="AS55" i="1"/>
  <c r="AS53" i="1"/>
  <c r="AS51" i="1"/>
  <c r="AS49" i="1"/>
  <c r="AS45" i="1"/>
  <c r="AS43" i="1"/>
  <c r="AS41" i="1"/>
  <c r="AS39" i="1"/>
  <c r="AS37" i="1"/>
  <c r="AV68" i="1"/>
  <c r="AV66" i="1"/>
  <c r="AV64" i="1"/>
  <c r="AV62" i="1"/>
  <c r="AV58" i="1"/>
  <c r="AV56" i="1"/>
  <c r="AV52" i="1"/>
  <c r="AU69" i="1"/>
  <c r="AU67" i="1"/>
  <c r="AU65" i="1"/>
  <c r="AU63" i="1"/>
  <c r="AU61" i="1"/>
  <c r="AU59" i="1"/>
  <c r="AU57" i="1"/>
  <c r="AU55" i="1"/>
  <c r="AU53" i="1"/>
  <c r="AU51" i="1"/>
  <c r="AU49" i="1"/>
  <c r="AU45" i="1"/>
  <c r="AU43" i="1"/>
  <c r="AU41" i="1"/>
  <c r="AU39" i="1"/>
  <c r="AU37" i="1"/>
  <c r="AU33" i="1"/>
  <c r="AU31" i="1"/>
  <c r="AU27" i="1"/>
  <c r="AT63" i="1"/>
  <c r="AT55" i="1"/>
  <c r="AR49" i="1"/>
  <c r="AR45" i="1"/>
  <c r="AR41" i="1"/>
  <c r="AR37" i="1"/>
  <c r="AR36" i="1"/>
  <c r="AT33" i="1"/>
  <c r="AR28" i="1"/>
  <c r="AT24" i="1"/>
  <c r="AT20" i="1"/>
  <c r="AT49" i="1"/>
  <c r="AT40" i="1"/>
  <c r="AW33" i="1"/>
  <c r="AT62" i="1"/>
  <c r="AV44" i="1"/>
  <c r="AV40" i="1"/>
  <c r="AV36" i="1"/>
  <c r="AV32" i="1"/>
  <c r="AV28" i="1"/>
  <c r="AW25" i="1"/>
  <c r="AW23" i="1"/>
  <c r="AW21" i="1"/>
  <c r="AW19" i="1"/>
  <c r="AS17" i="1"/>
  <c r="AP34" i="1"/>
  <c r="AP66" i="1"/>
  <c r="AP28" i="1"/>
  <c r="AP15" i="1"/>
  <c r="AP31" i="1"/>
  <c r="AP55" i="1"/>
  <c r="AP40" i="1"/>
  <c r="AP43" i="1"/>
  <c r="AP59" i="1"/>
  <c r="AP36" i="1"/>
  <c r="AP21" i="1"/>
  <c r="AP24" i="1"/>
  <c r="AP33" i="1"/>
  <c r="AP64" i="1"/>
  <c r="AP41" i="1"/>
  <c r="AP67" i="1"/>
  <c r="AP32" i="1"/>
  <c r="AP56" i="1"/>
  <c r="AP17" i="1"/>
  <c r="AP49" i="1"/>
  <c r="AH83" i="1"/>
  <c r="AP52" i="1"/>
  <c r="AP68" i="1"/>
  <c r="AP25" i="1"/>
  <c r="AP57" i="1"/>
  <c r="Z11" i="1"/>
  <c r="AP37" i="1"/>
  <c r="AP61" i="1"/>
  <c r="AP45" i="1"/>
  <c r="AP65" i="1"/>
  <c r="AM11" i="1"/>
  <c r="N11" i="1"/>
  <c r="AH82" i="1"/>
  <c r="AP53" i="1"/>
  <c r="BD64" i="1"/>
  <c r="AL64" i="1" s="1"/>
  <c r="BC64" i="1"/>
  <c r="AK64" i="1" s="1"/>
  <c r="AZ64" i="1"/>
  <c r="X64" i="1" s="1"/>
  <c r="BA64" i="1"/>
  <c r="Y64" i="1" s="1"/>
  <c r="BF64" i="1"/>
  <c r="AX64" i="1" s="1"/>
  <c r="BG68" i="1"/>
  <c r="AY68" i="1" s="1"/>
  <c r="BG64" i="1"/>
  <c r="AY64" i="1" s="1"/>
  <c r="BF68" i="1"/>
  <c r="AX68" i="1" s="1"/>
  <c r="BT143" i="1" l="1"/>
  <c r="BV143" i="1" s="1"/>
  <c r="BT144" i="1"/>
  <c r="BT164" i="1"/>
  <c r="BT125" i="1"/>
  <c r="BV125" i="1" s="1"/>
  <c r="BT168" i="1"/>
  <c r="BV168" i="1" s="1"/>
  <c r="BT169" i="1"/>
  <c r="BV169" i="1" s="1"/>
  <c r="BT133" i="1"/>
  <c r="BT141" i="1"/>
  <c r="BV141" i="1" s="1"/>
  <c r="BT135" i="1"/>
  <c r="BT155" i="1"/>
  <c r="BV155" i="1" s="1"/>
  <c r="BT165" i="1"/>
  <c r="BT138" i="1"/>
  <c r="BV138" i="1" s="1"/>
  <c r="BT167" i="1"/>
  <c r="BV167" i="1" s="1"/>
  <c r="BT166" i="1"/>
  <c r="BV166" i="1" s="1"/>
  <c r="BT163" i="1"/>
  <c r="BV163" i="1" s="1"/>
  <c r="BT161" i="1"/>
  <c r="BV161" i="1" s="1"/>
  <c r="BT162" i="1"/>
  <c r="BV162" i="1" s="1"/>
  <c r="BT158" i="1"/>
  <c r="BV158" i="1" s="1"/>
  <c r="BT127" i="1"/>
  <c r="BV127" i="1" s="1"/>
  <c r="BT137" i="1"/>
  <c r="BV137" i="1" s="1"/>
  <c r="BT145" i="1"/>
  <c r="BV145" i="1" s="1"/>
  <c r="BT157" i="1"/>
  <c r="BV157" i="1" s="1"/>
  <c r="BT142" i="1"/>
  <c r="BV142" i="1" s="1"/>
  <c r="BT115" i="1"/>
  <c r="BV115" i="1" s="1"/>
  <c r="BT119" i="1"/>
  <c r="BV119" i="1" s="1"/>
  <c r="BT122" i="1"/>
  <c r="BV122" i="1" s="1"/>
  <c r="BT156" i="1"/>
  <c r="BV156" i="1" s="1"/>
  <c r="BT117" i="1"/>
  <c r="BV117" i="1" s="1"/>
  <c r="BT131" i="1"/>
  <c r="BV131" i="1" s="1"/>
  <c r="BT139" i="1"/>
  <c r="BV139" i="1" s="1"/>
  <c r="BT149" i="1"/>
  <c r="BV149" i="1" s="1"/>
  <c r="BT121" i="1"/>
  <c r="BV121" i="1" s="1"/>
  <c r="BT126" i="1"/>
  <c r="BT140" i="1"/>
  <c r="BV140" i="1" s="1"/>
  <c r="BT136" i="1"/>
  <c r="BV136" i="1" s="1"/>
  <c r="BT151" i="1"/>
  <c r="BV151" i="1" s="1"/>
  <c r="BT134" i="1"/>
  <c r="BV134" i="1" s="1"/>
  <c r="BT152" i="1"/>
  <c r="BV152" i="1" s="1"/>
  <c r="BT116" i="1"/>
  <c r="BV116" i="1" s="1"/>
  <c r="BT132" i="1"/>
  <c r="BV132" i="1" s="1"/>
  <c r="BT150" i="1"/>
  <c r="BV150" i="1" s="1"/>
  <c r="BT120" i="1"/>
  <c r="BV120" i="1" s="1"/>
  <c r="BT114" i="1"/>
  <c r="BV114" i="1" s="1"/>
  <c r="BV165" i="1"/>
  <c r="BV164" i="1"/>
  <c r="BV135" i="1"/>
  <c r="BV126" i="1"/>
  <c r="BV133" i="1"/>
  <c r="AO30" i="1"/>
  <c r="GJ120" i="24" s="1"/>
  <c r="AO16" i="1"/>
  <c r="GJ106" i="24" s="1"/>
  <c r="AB30" i="1"/>
  <c r="BV144" i="1" l="1"/>
  <c r="BT118" i="1"/>
  <c r="BV118" i="1" s="1"/>
  <c r="EU120" i="24"/>
  <c r="AC30" i="1" s="1"/>
  <c r="EJ120" i="24"/>
  <c r="AU16" i="1"/>
  <c r="AP16" i="1"/>
  <c r="AT30" i="1"/>
  <c r="AR30" i="1"/>
  <c r="AV30" i="1"/>
  <c r="AP30" i="1"/>
  <c r="AQ30" i="1"/>
  <c r="AU30" i="1"/>
  <c r="AW30" i="1"/>
  <c r="AS30" i="1"/>
  <c r="CJ16" i="1"/>
  <c r="CI30" i="1"/>
  <c r="CJ30" i="1"/>
  <c r="BF62" i="1"/>
  <c r="AX62" i="1" s="1"/>
  <c r="BF59" i="1"/>
  <c r="AX59" i="1" s="1"/>
  <c r="BG56" i="1"/>
  <c r="AY56" i="1" s="1"/>
  <c r="BF53" i="1"/>
  <c r="AX53" i="1" s="1"/>
  <c r="BG51" i="1"/>
  <c r="AY51" i="1" s="1"/>
  <c r="BF46" i="1"/>
  <c r="AX46" i="1" s="1"/>
  <c r="BF30" i="1"/>
  <c r="AX30" i="1" s="1"/>
  <c r="AE30" i="1" l="1"/>
  <c r="AJ30" i="1"/>
  <c r="CB130" i="1" s="1"/>
  <c r="AG30" i="1"/>
  <c r="AD30" i="1"/>
  <c r="AF30" i="1"/>
  <c r="AH30" i="1"/>
  <c r="AI30" i="1"/>
  <c r="AT16" i="1"/>
  <c r="AQ16" i="1"/>
  <c r="AR16" i="1"/>
  <c r="AS16" i="1"/>
  <c r="AW16" i="1"/>
  <c r="AV16" i="1"/>
  <c r="BG65" i="1"/>
  <c r="AY65" i="1" s="1"/>
  <c r="BF65" i="1"/>
  <c r="AX65" i="1" s="1"/>
  <c r="BG59" i="1"/>
  <c r="AY59" i="1" s="1"/>
  <c r="BG62" i="1"/>
  <c r="AY62" i="1" s="1"/>
  <c r="BG66" i="1"/>
  <c r="AY66" i="1" s="1"/>
  <c r="BF66" i="1"/>
  <c r="AX66" i="1" s="1"/>
  <c r="BF67" i="1"/>
  <c r="AX67" i="1" s="1"/>
  <c r="BG67" i="1"/>
  <c r="AY67" i="1" s="1"/>
  <c r="BG63" i="1"/>
  <c r="AY63" i="1" s="1"/>
  <c r="BF63" i="1"/>
  <c r="AX63" i="1" s="1"/>
  <c r="BF61" i="1"/>
  <c r="AX61" i="1" s="1"/>
  <c r="BG61" i="1"/>
  <c r="AY61" i="1" s="1"/>
  <c r="BF56" i="1"/>
  <c r="AX56" i="1" s="1"/>
  <c r="BG46" i="1"/>
  <c r="AY46" i="1" s="1"/>
  <c r="BF58" i="1"/>
  <c r="AX58" i="1" s="1"/>
  <c r="BG58" i="1"/>
  <c r="AY58" i="1" s="1"/>
  <c r="BG53" i="1"/>
  <c r="AY53" i="1" s="1"/>
  <c r="BG57" i="1"/>
  <c r="AY57" i="1" s="1"/>
  <c r="BF57" i="1"/>
  <c r="AX57" i="1" s="1"/>
  <c r="BF51" i="1"/>
  <c r="AX51" i="1" s="1"/>
  <c r="BG55" i="1"/>
  <c r="AY55" i="1" s="1"/>
  <c r="BF55" i="1"/>
  <c r="AX55" i="1" s="1"/>
  <c r="BG44" i="1"/>
  <c r="AY44" i="1" s="1"/>
  <c r="BF52" i="1"/>
  <c r="AX52" i="1" s="1"/>
  <c r="BG52" i="1"/>
  <c r="AY52" i="1" s="1"/>
  <c r="BF44" i="1"/>
  <c r="AX44" i="1" s="1"/>
  <c r="BG50" i="1"/>
  <c r="AY50" i="1" s="1"/>
  <c r="BF50" i="1"/>
  <c r="AX50" i="1" s="1"/>
  <c r="BF49" i="1"/>
  <c r="AX49" i="1" s="1"/>
  <c r="BG49" i="1"/>
  <c r="AY49" i="1" s="1"/>
  <c r="BF45" i="1"/>
  <c r="AX45" i="1" s="1"/>
  <c r="BG45" i="1"/>
  <c r="AY45" i="1" s="1"/>
  <c r="BG36" i="1"/>
  <c r="AY36" i="1" s="1"/>
  <c r="BF40" i="1"/>
  <c r="AX40" i="1" s="1"/>
  <c r="BG40" i="1"/>
  <c r="AY40" i="1" s="1"/>
  <c r="BF36" i="1"/>
  <c r="AX36" i="1" s="1"/>
  <c r="BG41" i="1"/>
  <c r="AY41" i="1" s="1"/>
  <c r="BF41" i="1"/>
  <c r="AX41" i="1" s="1"/>
  <c r="BG38" i="1"/>
  <c r="AY38" i="1" s="1"/>
  <c r="BF38" i="1"/>
  <c r="AX38" i="1" s="1"/>
  <c r="BG37" i="1"/>
  <c r="AY37" i="1" s="1"/>
  <c r="BF37" i="1"/>
  <c r="AX37" i="1" s="1"/>
  <c r="BF23" i="1"/>
  <c r="AX23" i="1" s="1"/>
  <c r="BG23" i="1"/>
  <c r="AY23" i="1" s="1"/>
  <c r="BG21" i="1"/>
  <c r="AY21" i="1" s="1"/>
  <c r="BF21" i="1"/>
  <c r="AX21" i="1" s="1"/>
  <c r="BF22" i="1"/>
  <c r="AX22" i="1" s="1"/>
  <c r="BG22" i="1"/>
  <c r="AY22" i="1" s="1"/>
  <c r="BF20" i="1"/>
  <c r="AX20" i="1" s="1"/>
  <c r="BG20" i="1"/>
  <c r="AY20" i="1" s="1"/>
  <c r="BF69" i="1"/>
  <c r="AX69" i="1" s="1"/>
  <c r="BG69" i="1"/>
  <c r="AY69" i="1" s="1"/>
  <c r="BF43" i="1"/>
  <c r="AX43" i="1" s="1"/>
  <c r="BG43" i="1"/>
  <c r="AY43" i="1" s="1"/>
  <c r="BG42" i="1"/>
  <c r="AY42" i="1" s="1"/>
  <c r="BF42" i="1"/>
  <c r="AX42" i="1" s="1"/>
  <c r="BG34" i="1"/>
  <c r="AY34" i="1" s="1"/>
  <c r="BF34" i="1"/>
  <c r="AX34" i="1" s="1"/>
  <c r="BF33" i="1"/>
  <c r="AX33" i="1" s="1"/>
  <c r="BG33" i="1"/>
  <c r="AY33" i="1" s="1"/>
  <c r="BG30" i="1"/>
  <c r="AY30" i="1" s="1"/>
  <c r="BG32" i="1"/>
  <c r="AY32" i="1" s="1"/>
  <c r="BF32" i="1"/>
  <c r="AX32" i="1" s="1"/>
  <c r="BG31" i="1"/>
  <c r="AY31" i="1" s="1"/>
  <c r="BF31" i="1"/>
  <c r="AX31" i="1" s="1"/>
  <c r="BF28" i="1"/>
  <c r="AX28" i="1" s="1"/>
  <c r="BG28" i="1"/>
  <c r="AY28" i="1" s="1"/>
  <c r="BF27" i="1"/>
  <c r="AX27" i="1" s="1"/>
  <c r="BG27" i="1"/>
  <c r="AY27" i="1" s="1"/>
  <c r="BG26" i="1"/>
  <c r="AY26" i="1" s="1"/>
  <c r="BF26" i="1"/>
  <c r="AX26" i="1" s="1"/>
  <c r="BG25" i="1"/>
  <c r="AY25" i="1" s="1"/>
  <c r="BF25" i="1"/>
  <c r="AX25" i="1" s="1"/>
  <c r="BG39" i="1"/>
  <c r="AY39" i="1" s="1"/>
  <c r="BF39" i="1"/>
  <c r="AX39" i="1" s="1"/>
  <c r="BT130" i="1" l="1"/>
  <c r="BV130" i="1" s="1"/>
  <c r="BC65" i="1"/>
  <c r="AK65" i="1" s="1"/>
  <c r="BD65" i="1"/>
  <c r="AL65" i="1" s="1"/>
  <c r="BC67" i="1"/>
  <c r="AK67" i="1" s="1"/>
  <c r="BD67" i="1"/>
  <c r="AL67" i="1" s="1"/>
  <c r="BD66" i="1"/>
  <c r="AL66" i="1" s="1"/>
  <c r="BC66" i="1"/>
  <c r="AK66" i="1" s="1"/>
  <c r="BC63" i="1"/>
  <c r="AK63" i="1" s="1"/>
  <c r="BD63" i="1"/>
  <c r="AL63" i="1" s="1"/>
  <c r="BC62" i="1"/>
  <c r="AK62" i="1" s="1"/>
  <c r="BD62" i="1"/>
  <c r="AL62" i="1" s="1"/>
  <c r="BC61" i="1"/>
  <c r="AK61" i="1" s="1"/>
  <c r="BD61" i="1"/>
  <c r="AL61" i="1" s="1"/>
  <c r="BC58" i="1"/>
  <c r="AK58" i="1" s="1"/>
  <c r="BD58" i="1"/>
  <c r="AL58" i="1" s="1"/>
  <c r="BC59" i="1"/>
  <c r="AK59" i="1" s="1"/>
  <c r="BD59" i="1"/>
  <c r="AL59" i="1" s="1"/>
  <c r="BC57" i="1"/>
  <c r="AK57" i="1" s="1"/>
  <c r="BD57" i="1"/>
  <c r="AL57" i="1" s="1"/>
  <c r="BC56" i="1"/>
  <c r="AK56" i="1" s="1"/>
  <c r="BD56" i="1"/>
  <c r="AL56" i="1" s="1"/>
  <c r="BC55" i="1"/>
  <c r="AK55" i="1" s="1"/>
  <c r="BD55" i="1"/>
  <c r="AL55" i="1" s="1"/>
  <c r="BC53" i="1"/>
  <c r="AK53" i="1" s="1"/>
  <c r="BD53" i="1"/>
  <c r="AL53" i="1" s="1"/>
  <c r="BD52" i="1"/>
  <c r="AL52" i="1" s="1"/>
  <c r="BC52" i="1"/>
  <c r="AK52" i="1" s="1"/>
  <c r="BD51" i="1"/>
  <c r="AL51" i="1" s="1"/>
  <c r="BC51" i="1"/>
  <c r="AK51" i="1" s="1"/>
  <c r="BC50" i="1"/>
  <c r="AK50" i="1" s="1"/>
  <c r="BD50" i="1"/>
  <c r="AL50" i="1" s="1"/>
  <c r="BC49" i="1"/>
  <c r="AK49" i="1" s="1"/>
  <c r="BD49" i="1"/>
  <c r="AL49" i="1" s="1"/>
  <c r="BD46" i="1"/>
  <c r="AL46" i="1" s="1"/>
  <c r="BC46" i="1"/>
  <c r="AK46" i="1" s="1"/>
  <c r="BC45" i="1"/>
  <c r="AK45" i="1" s="1"/>
  <c r="BD45" i="1"/>
  <c r="AL45" i="1" s="1"/>
  <c r="BD44" i="1"/>
  <c r="AL44" i="1" s="1"/>
  <c r="BC44" i="1"/>
  <c r="AK44" i="1" s="1"/>
  <c r="BC43" i="1"/>
  <c r="AK43" i="1" s="1"/>
  <c r="BD43" i="1"/>
  <c r="AL43" i="1" s="1"/>
  <c r="BC42" i="1"/>
  <c r="AK42" i="1" s="1"/>
  <c r="BD42" i="1"/>
  <c r="AL42" i="1" s="1"/>
  <c r="BC41" i="1"/>
  <c r="AK41" i="1" s="1"/>
  <c r="BD41" i="1"/>
  <c r="AL41" i="1" s="1"/>
  <c r="BC40" i="1"/>
  <c r="AK40" i="1" s="1"/>
  <c r="BD40" i="1"/>
  <c r="AL40" i="1" s="1"/>
  <c r="BD39" i="1"/>
  <c r="AL39" i="1" s="1"/>
  <c r="BC39" i="1"/>
  <c r="AK39" i="1" s="1"/>
  <c r="BD38" i="1"/>
  <c r="AL38" i="1" s="1"/>
  <c r="BC38" i="1"/>
  <c r="AK38" i="1" s="1"/>
  <c r="BD37" i="1"/>
  <c r="AL37" i="1" s="1"/>
  <c r="BC37" i="1"/>
  <c r="AK37" i="1" s="1"/>
  <c r="BD36" i="1"/>
  <c r="AL36" i="1" s="1"/>
  <c r="BC36" i="1"/>
  <c r="AK36" i="1" s="1"/>
  <c r="BC34" i="1"/>
  <c r="AK34" i="1" s="1"/>
  <c r="BD34" i="1"/>
  <c r="AL34" i="1" s="1"/>
  <c r="BC33" i="1"/>
  <c r="AK33" i="1" s="1"/>
  <c r="BD33" i="1"/>
  <c r="AL33" i="1" s="1"/>
  <c r="BD32" i="1"/>
  <c r="AL32" i="1" s="1"/>
  <c r="BC32" i="1"/>
  <c r="AK32" i="1" s="1"/>
  <c r="BC30" i="1"/>
  <c r="AK30" i="1" s="1"/>
  <c r="BD30" i="1"/>
  <c r="AL30" i="1" s="1"/>
  <c r="BC31" i="1"/>
  <c r="AK31" i="1" s="1"/>
  <c r="BD31" i="1"/>
  <c r="AL31" i="1" s="1"/>
  <c r="BC28" i="1"/>
  <c r="AK28" i="1" s="1"/>
  <c r="BD28" i="1"/>
  <c r="AL28" i="1" s="1"/>
  <c r="BC27" i="1"/>
  <c r="AK27" i="1" s="1"/>
  <c r="BD27" i="1"/>
  <c r="AL27" i="1" s="1"/>
  <c r="BC26" i="1"/>
  <c r="AK26" i="1" s="1"/>
  <c r="BD26" i="1"/>
  <c r="AL26" i="1" s="1"/>
  <c r="BD25" i="1"/>
  <c r="AL25" i="1" s="1"/>
  <c r="BC25" i="1"/>
  <c r="AK25" i="1" s="1"/>
  <c r="BD23" i="1"/>
  <c r="AL23" i="1" s="1"/>
  <c r="BC23" i="1"/>
  <c r="AK23" i="1" s="1"/>
  <c r="BD22" i="1"/>
  <c r="AL22" i="1" s="1"/>
  <c r="BC22" i="1"/>
  <c r="AK22" i="1" s="1"/>
  <c r="BC21" i="1"/>
  <c r="AK21" i="1" s="1"/>
  <c r="BD21" i="1"/>
  <c r="AL21" i="1" s="1"/>
  <c r="BC20" i="1"/>
  <c r="AK20" i="1" s="1"/>
  <c r="BD20" i="1"/>
  <c r="AL20" i="1" s="1"/>
  <c r="BC69" i="1"/>
  <c r="AK69" i="1" s="1"/>
  <c r="BD69" i="1"/>
  <c r="AL69" i="1" s="1"/>
  <c r="BA69" i="1"/>
  <c r="Y69" i="1" s="1"/>
  <c r="AZ69" i="1"/>
  <c r="X69" i="1" s="1"/>
  <c r="AZ68" i="1"/>
  <c r="X68" i="1" s="1"/>
  <c r="BA68" i="1"/>
  <c r="Y68" i="1" s="1"/>
  <c r="AZ67" i="1"/>
  <c r="X67" i="1" s="1"/>
  <c r="BA67" i="1"/>
  <c r="Y67" i="1" s="1"/>
  <c r="BA65" i="1"/>
  <c r="Y65" i="1" s="1"/>
  <c r="AZ65" i="1"/>
  <c r="X65" i="1" s="1"/>
  <c r="BA66" i="1"/>
  <c r="Y66" i="1" s="1"/>
  <c r="AZ66" i="1"/>
  <c r="X66" i="1" s="1"/>
  <c r="AZ63" i="1"/>
  <c r="X63" i="1" s="1"/>
  <c r="BA63" i="1"/>
  <c r="Y63" i="1" s="1"/>
  <c r="AZ62" i="1"/>
  <c r="X62" i="1" s="1"/>
  <c r="BA62" i="1"/>
  <c r="Y62" i="1" s="1"/>
  <c r="BA61" i="1"/>
  <c r="Y61" i="1" s="1"/>
  <c r="AZ61" i="1"/>
  <c r="X61" i="1" s="1"/>
  <c r="AZ60" i="1"/>
  <c r="X60" i="1" s="1"/>
  <c r="BA60" i="1"/>
  <c r="Y60" i="1" s="1"/>
  <c r="BA59" i="1"/>
  <c r="Y59" i="1" s="1"/>
  <c r="AZ59" i="1"/>
  <c r="X59" i="1" s="1"/>
  <c r="BA58" i="1"/>
  <c r="Y58" i="1" s="1"/>
  <c r="AZ58" i="1"/>
  <c r="X58" i="1" s="1"/>
  <c r="AZ57" i="1"/>
  <c r="X57" i="1" s="1"/>
  <c r="BA57" i="1"/>
  <c r="Y57" i="1" s="1"/>
  <c r="BA56" i="1"/>
  <c r="Y56" i="1" s="1"/>
  <c r="AZ56" i="1"/>
  <c r="X56" i="1" s="1"/>
  <c r="AZ54" i="1"/>
  <c r="X54" i="1" s="1"/>
  <c r="BA54" i="1"/>
  <c r="Y54" i="1" s="1"/>
  <c r="BA53" i="1"/>
  <c r="Y53" i="1" s="1"/>
  <c r="AZ53" i="1"/>
  <c r="X53" i="1" s="1"/>
  <c r="BA52" i="1"/>
  <c r="Y52" i="1" s="1"/>
  <c r="AZ52" i="1"/>
  <c r="X52" i="1" s="1"/>
  <c r="BA51" i="1"/>
  <c r="Y51" i="1" s="1"/>
  <c r="AZ51" i="1"/>
  <c r="X51" i="1" s="1"/>
  <c r="BA49" i="1"/>
  <c r="Y49" i="1" s="1"/>
  <c r="AZ49" i="1"/>
  <c r="X49" i="1" s="1"/>
  <c r="BA48" i="1"/>
  <c r="Y48" i="1" s="1"/>
  <c r="AZ48" i="1"/>
  <c r="X48" i="1" s="1"/>
  <c r="AZ47" i="1"/>
  <c r="X47" i="1" s="1"/>
  <c r="BA47" i="1"/>
  <c r="Y47" i="1" s="1"/>
  <c r="BA46" i="1"/>
  <c r="Y46" i="1" s="1"/>
  <c r="AZ46" i="1"/>
  <c r="X46" i="1" s="1"/>
  <c r="AZ45" i="1"/>
  <c r="X45" i="1" s="1"/>
  <c r="BA45" i="1"/>
  <c r="Y45" i="1" s="1"/>
  <c r="BA43" i="1"/>
  <c r="Y43" i="1" s="1"/>
  <c r="AZ43" i="1"/>
  <c r="X43" i="1" s="1"/>
  <c r="AZ42" i="1"/>
  <c r="X42" i="1" s="1"/>
  <c r="BA42" i="1"/>
  <c r="Y42" i="1" s="1"/>
  <c r="AZ41" i="1"/>
  <c r="X41" i="1" s="1"/>
  <c r="BA41" i="1"/>
  <c r="Y41" i="1" s="1"/>
  <c r="BA40" i="1"/>
  <c r="Y40" i="1" s="1"/>
  <c r="AZ40" i="1"/>
  <c r="X40" i="1" s="1"/>
  <c r="AZ38" i="1"/>
  <c r="X38" i="1" s="1"/>
  <c r="BA38" i="1"/>
  <c r="Y38" i="1" s="1"/>
  <c r="BA35" i="1"/>
  <c r="Y35" i="1" s="1"/>
  <c r="AZ35" i="1"/>
  <c r="X35" i="1" s="1"/>
  <c r="BA34" i="1"/>
  <c r="Y34" i="1" s="1"/>
  <c r="AZ34" i="1"/>
  <c r="X34" i="1" s="1"/>
  <c r="AZ33" i="1"/>
  <c r="X33" i="1" s="1"/>
  <c r="BA33" i="1"/>
  <c r="Y33" i="1" s="1"/>
  <c r="AZ32" i="1"/>
  <c r="X32" i="1" s="1"/>
  <c r="BA32" i="1"/>
  <c r="Y32" i="1" s="1"/>
  <c r="AZ30" i="1"/>
  <c r="X30" i="1" s="1"/>
  <c r="BA30" i="1"/>
  <c r="Y30" i="1" s="1"/>
  <c r="AZ20" i="1"/>
  <c r="X20" i="1" s="1"/>
  <c r="BA20" i="1"/>
  <c r="Y20" i="1" s="1"/>
  <c r="AZ29" i="1"/>
  <c r="X29" i="1" s="1"/>
  <c r="BA29" i="1"/>
  <c r="Y29" i="1" s="1"/>
  <c r="BA28" i="1"/>
  <c r="Y28" i="1" s="1"/>
  <c r="AZ28" i="1"/>
  <c r="X28" i="1" s="1"/>
  <c r="AZ27" i="1"/>
  <c r="X27" i="1" s="1"/>
  <c r="BA27" i="1"/>
  <c r="Y27" i="1" s="1"/>
  <c r="BA26" i="1"/>
  <c r="Y26" i="1" s="1"/>
  <c r="AZ26" i="1"/>
  <c r="X26" i="1" s="1"/>
  <c r="AZ25" i="1"/>
  <c r="X25" i="1" s="1"/>
  <c r="BA25" i="1"/>
  <c r="Y25" i="1" s="1"/>
  <c r="BA21" i="1"/>
  <c r="Y21" i="1" s="1"/>
  <c r="AZ21" i="1"/>
  <c r="X21" i="1" s="1"/>
  <c r="AZ19" i="1"/>
  <c r="X19" i="1" s="1"/>
  <c r="BA19" i="1"/>
  <c r="Y19" i="1" s="1"/>
  <c r="AO35" i="1" l="1"/>
  <c r="GJ125" i="24" s="1"/>
  <c r="AW35" i="1" l="1"/>
  <c r="AP35" i="1"/>
  <c r="AT35" i="1"/>
  <c r="AV35" i="1"/>
  <c r="AU35" i="1"/>
  <c r="AQ35" i="1"/>
  <c r="AS35" i="1"/>
  <c r="AR35" i="1"/>
  <c r="CJ35" i="1"/>
  <c r="BC35" i="1"/>
  <c r="AK35" i="1" s="1"/>
  <c r="AO29" i="1"/>
  <c r="GJ119" i="24" s="1"/>
  <c r="AQ29" i="1" l="1"/>
  <c r="AU29" i="1"/>
  <c r="AS29" i="1"/>
  <c r="AW29" i="1"/>
  <c r="AR29" i="1"/>
  <c r="AT29" i="1"/>
  <c r="AV29" i="1"/>
  <c r="AP29" i="1"/>
  <c r="CJ29" i="1"/>
  <c r="BD35" i="1"/>
  <c r="AL35" i="1" s="1"/>
  <c r="BG35" i="1"/>
  <c r="AY35" i="1" s="1"/>
  <c r="BF35" i="1"/>
  <c r="AX35" i="1" s="1"/>
  <c r="BF29" i="1" l="1"/>
  <c r="AX29" i="1" s="1"/>
  <c r="BG29" i="1"/>
  <c r="AY29" i="1" s="1"/>
  <c r="AO60" i="1"/>
  <c r="GJ150" i="24" s="1"/>
  <c r="AO54" i="1"/>
  <c r="GJ144" i="24" s="1"/>
  <c r="AO48" i="1"/>
  <c r="GJ138" i="24" s="1"/>
  <c r="AT60" i="1" l="1"/>
  <c r="AR60" i="1"/>
  <c r="AU60" i="1"/>
  <c r="AS60" i="1"/>
  <c r="AQ60" i="1"/>
  <c r="AV60" i="1"/>
  <c r="AP60" i="1"/>
  <c r="AW60" i="1"/>
  <c r="AW54" i="1"/>
  <c r="AS54" i="1"/>
  <c r="AQ54" i="1"/>
  <c r="AV54" i="1"/>
  <c r="AT54" i="1"/>
  <c r="AU54" i="1"/>
  <c r="AR54" i="1"/>
  <c r="AP54" i="1"/>
  <c r="AV48" i="1"/>
  <c r="AP48" i="1"/>
  <c r="AR48" i="1"/>
  <c r="AQ48" i="1"/>
  <c r="AT48" i="1"/>
  <c r="AU48" i="1"/>
  <c r="AS48" i="1"/>
  <c r="CJ24" i="1"/>
  <c r="CJ60" i="1"/>
  <c r="CJ48" i="1"/>
  <c r="CJ54" i="1"/>
  <c r="BF48" i="1"/>
  <c r="AX48" i="1" s="1"/>
  <c r="AO47" i="1"/>
  <c r="GJ137" i="24" s="1"/>
  <c r="AW48" i="1" l="1"/>
  <c r="AQ47" i="1"/>
  <c r="AR47" i="1"/>
  <c r="AT47" i="1"/>
  <c r="AW47" i="1"/>
  <c r="AS47" i="1"/>
  <c r="AP47" i="1"/>
  <c r="AV47" i="1"/>
  <c r="AU47" i="1"/>
  <c r="BG54" i="1"/>
  <c r="AY54" i="1" s="1"/>
  <c r="CJ47" i="1"/>
  <c r="CJ70" i="1" s="1"/>
  <c r="BF60" i="1"/>
  <c r="AX60" i="1" s="1"/>
  <c r="BG60" i="1"/>
  <c r="AY60" i="1" s="1"/>
  <c r="BF54" i="1"/>
  <c r="AX54" i="1" s="1"/>
  <c r="BG48" i="1"/>
  <c r="AY48" i="1" s="1"/>
  <c r="BG24" i="1"/>
  <c r="AY24" i="1" s="1"/>
  <c r="BF24" i="1"/>
  <c r="AX24" i="1" s="1"/>
  <c r="BF18" i="1"/>
  <c r="AX18" i="1" s="1"/>
  <c r="BF17" i="1"/>
  <c r="AX17" i="1" s="1"/>
  <c r="AB60" i="1"/>
  <c r="AB54" i="1"/>
  <c r="AB24" i="1"/>
  <c r="AB13" i="1"/>
  <c r="EJ144" i="24" l="1"/>
  <c r="EU144" i="24"/>
  <c r="EJ114" i="24"/>
  <c r="EU114" i="24"/>
  <c r="EJ138" i="24"/>
  <c r="EU138" i="24"/>
  <c r="AC48" i="1" s="1"/>
  <c r="EU150" i="24"/>
  <c r="BC60" i="1" s="1"/>
  <c r="AK60" i="1" s="1"/>
  <c r="EJ150" i="24"/>
  <c r="EJ103" i="24"/>
  <c r="EU103" i="24"/>
  <c r="CI13" i="1"/>
  <c r="CI24" i="1"/>
  <c r="CI54" i="1"/>
  <c r="CI48" i="1"/>
  <c r="CI60" i="1"/>
  <c r="BG47" i="1"/>
  <c r="AY47" i="1" s="1"/>
  <c r="BF47" i="1"/>
  <c r="AX47" i="1" s="1"/>
  <c r="BF19" i="1"/>
  <c r="AX19" i="1" s="1"/>
  <c r="BG19" i="1"/>
  <c r="AY19" i="1" s="1"/>
  <c r="BG18" i="1"/>
  <c r="AY18" i="1" s="1"/>
  <c r="BG16" i="1"/>
  <c r="AY16" i="1" s="1"/>
  <c r="BF16" i="1"/>
  <c r="AX16" i="1" s="1"/>
  <c r="BF15" i="1"/>
  <c r="AX15" i="1" s="1"/>
  <c r="BG15" i="1"/>
  <c r="AY15" i="1" s="1"/>
  <c r="BG14" i="1"/>
  <c r="AY14" i="1" s="1"/>
  <c r="BF14" i="1"/>
  <c r="AX14" i="1" s="1"/>
  <c r="BF13" i="1"/>
  <c r="AX13" i="1" s="1"/>
  <c r="BG13" i="1"/>
  <c r="AY13" i="1" s="1"/>
  <c r="BG17" i="1"/>
  <c r="AY17" i="1" s="1"/>
  <c r="BC48" i="1"/>
  <c r="AK48" i="1" s="1"/>
  <c r="AB29" i="1"/>
  <c r="AB47" i="1"/>
  <c r="AG54" i="1" l="1"/>
  <c r="AI54" i="1"/>
  <c r="AC60" i="1"/>
  <c r="AD54" i="1"/>
  <c r="AE54" i="1"/>
  <c r="AE60" i="1"/>
  <c r="AF54" i="1"/>
  <c r="AJ48" i="1"/>
  <c r="CB148" i="1" s="1"/>
  <c r="AI60" i="1"/>
  <c r="AF48" i="1"/>
  <c r="AD60" i="1"/>
  <c r="AJ60" i="1"/>
  <c r="CB160" i="1" s="1"/>
  <c r="AG60" i="1"/>
  <c r="AH60" i="1"/>
  <c r="AF60" i="1"/>
  <c r="AC54" i="1"/>
  <c r="AH54" i="1"/>
  <c r="AG48" i="1"/>
  <c r="AJ54" i="1"/>
  <c r="CB154" i="1" s="1"/>
  <c r="AI48" i="1"/>
  <c r="AJ24" i="1"/>
  <c r="CB124" i="1" s="1"/>
  <c r="AH48" i="1"/>
  <c r="AE13" i="1"/>
  <c r="AD48" i="1"/>
  <c r="AE48" i="1"/>
  <c r="AE24" i="1"/>
  <c r="AJ13" i="1"/>
  <c r="AF13" i="1"/>
  <c r="EJ119" i="24"/>
  <c r="EU119" i="24"/>
  <c r="EJ137" i="24"/>
  <c r="EU137" i="24"/>
  <c r="AI24" i="1"/>
  <c r="AF24" i="1"/>
  <c r="AG24" i="1"/>
  <c r="AH24" i="1"/>
  <c r="AC24" i="1"/>
  <c r="AD24" i="1"/>
  <c r="AH13" i="1"/>
  <c r="AD13" i="1"/>
  <c r="AC13" i="1"/>
  <c r="AC29" i="1"/>
  <c r="AG13" i="1"/>
  <c r="AI13" i="1"/>
  <c r="CI47" i="1"/>
  <c r="CI29" i="1"/>
  <c r="BD60" i="1"/>
  <c r="AL60" i="1" s="1"/>
  <c r="BD48" i="1"/>
  <c r="AL48" i="1" s="1"/>
  <c r="BD54" i="1"/>
  <c r="AL54" i="1" s="1"/>
  <c r="BC54" i="1"/>
  <c r="AK54" i="1" s="1"/>
  <c r="BD24" i="1"/>
  <c r="AL24" i="1" s="1"/>
  <c r="BC24" i="1"/>
  <c r="AK24" i="1" s="1"/>
  <c r="BT123" i="1" l="1"/>
  <c r="BT159" i="1"/>
  <c r="BV159" i="1" s="1"/>
  <c r="BT153" i="1"/>
  <c r="BV153" i="1" s="1"/>
  <c r="BT148" i="1"/>
  <c r="BV148" i="1" s="1"/>
  <c r="CB113" i="1"/>
  <c r="BT124" i="1"/>
  <c r="BV124" i="1" s="1"/>
  <c r="BT154" i="1"/>
  <c r="BV154" i="1" s="1"/>
  <c r="BT113" i="1"/>
  <c r="BV113" i="1" s="1"/>
  <c r="BV123" i="1"/>
  <c r="AF47" i="1"/>
  <c r="AG47" i="1"/>
  <c r="AJ29" i="1"/>
  <c r="CB129" i="1" s="1"/>
  <c r="AI47" i="1"/>
  <c r="AD47" i="1"/>
  <c r="AJ47" i="1"/>
  <c r="CB147" i="1" s="1"/>
  <c r="AE47" i="1"/>
  <c r="AH47" i="1"/>
  <c r="AC47" i="1"/>
  <c r="AH29" i="1"/>
  <c r="AE29" i="1"/>
  <c r="AG29" i="1"/>
  <c r="AF29" i="1"/>
  <c r="AD29" i="1"/>
  <c r="AI29" i="1"/>
  <c r="CI70" i="1"/>
  <c r="BC47" i="1"/>
  <c r="AK47" i="1" s="1"/>
  <c r="BD47" i="1"/>
  <c r="AL47" i="1" s="1"/>
  <c r="BC29" i="1"/>
  <c r="AK29" i="1" s="1"/>
  <c r="BD29" i="1"/>
  <c r="AL29" i="1" s="1"/>
  <c r="EK161" i="24"/>
  <c r="BC19" i="1"/>
  <c r="AK19" i="1" s="1"/>
  <c r="BD19" i="1"/>
  <c r="AL19" i="1" s="1"/>
  <c r="BC18" i="1"/>
  <c r="AK18" i="1" s="1"/>
  <c r="BD18" i="1"/>
  <c r="AL18" i="1" s="1"/>
  <c r="BC17" i="1"/>
  <c r="AK17" i="1" s="1"/>
  <c r="BD17" i="1"/>
  <c r="AL17" i="1" s="1"/>
  <c r="BD16" i="1"/>
  <c r="AL16" i="1" s="1"/>
  <c r="BC16" i="1"/>
  <c r="AK16" i="1" s="1"/>
  <c r="BC13" i="1"/>
  <c r="AK13" i="1" s="1"/>
  <c r="BD13" i="1"/>
  <c r="AL13" i="1" s="1"/>
  <c r="BD14" i="1"/>
  <c r="AL14" i="1" s="1"/>
  <c r="BC14" i="1"/>
  <c r="AK14" i="1" s="1"/>
  <c r="BC15" i="1"/>
  <c r="AK15" i="1" s="1"/>
  <c r="BD15" i="1"/>
  <c r="AL15" i="1" s="1"/>
  <c r="O55" i="1"/>
  <c r="O31" i="1"/>
  <c r="CH24" i="1"/>
  <c r="BT160" i="1" l="1"/>
  <c r="BV160" i="1" s="1"/>
  <c r="BT128" i="1"/>
  <c r="BV128" i="1" s="1"/>
  <c r="BT129" i="1"/>
  <c r="BV129" i="1" s="1"/>
  <c r="BT146" i="1"/>
  <c r="BV146" i="1" s="1"/>
  <c r="BT147" i="1"/>
  <c r="BV147" i="1" s="1"/>
  <c r="BT112" i="1"/>
  <c r="BV112" i="1" s="1"/>
  <c r="DI195" i="24"/>
  <c r="P31" i="1" s="1"/>
  <c r="CR121" i="24"/>
  <c r="CR195" i="24"/>
  <c r="DI121" i="24"/>
  <c r="CR140" i="24"/>
  <c r="DI214" i="24"/>
  <c r="P50" i="1" s="1"/>
  <c r="DI140" i="24"/>
  <c r="CR214" i="24"/>
  <c r="DI219" i="24"/>
  <c r="CR145" i="24"/>
  <c r="CR219" i="24"/>
  <c r="DI145" i="24"/>
  <c r="P55" i="1"/>
  <c r="CH31" i="1"/>
  <c r="S50" i="1"/>
  <c r="CH55" i="1"/>
  <c r="CH50" i="1"/>
  <c r="O44" i="1"/>
  <c r="O23" i="1"/>
  <c r="T55" i="1" l="1"/>
  <c r="U55" i="1"/>
  <c r="S55" i="1"/>
  <c r="R55" i="1"/>
  <c r="V55" i="1"/>
  <c r="W50" i="1"/>
  <c r="CB93" i="1" s="1"/>
  <c r="Q31" i="1"/>
  <c r="W55" i="1"/>
  <c r="CB98" i="1" s="1"/>
  <c r="Q55" i="1"/>
  <c r="T50" i="1"/>
  <c r="R50" i="1"/>
  <c r="V50" i="1"/>
  <c r="Q50" i="1"/>
  <c r="U50" i="1"/>
  <c r="W31" i="1"/>
  <c r="CB74" i="1" s="1"/>
  <c r="V31" i="1"/>
  <c r="S31" i="1"/>
  <c r="R31" i="1"/>
  <c r="T31" i="1"/>
  <c r="U31" i="1"/>
  <c r="DI187" i="24"/>
  <c r="CR187" i="24"/>
  <c r="DI113" i="24"/>
  <c r="CR113" i="24"/>
  <c r="DI134" i="24"/>
  <c r="CR134" i="24"/>
  <c r="DI208" i="24"/>
  <c r="P44" i="1" s="1"/>
  <c r="CR208" i="24"/>
  <c r="P23" i="1"/>
  <c r="CH23" i="1"/>
  <c r="O36" i="1"/>
  <c r="CH44" i="1"/>
  <c r="AZ55" i="1"/>
  <c r="X55" i="1" s="1"/>
  <c r="AZ50" i="1"/>
  <c r="X50" i="1" s="1"/>
  <c r="BA39" i="1"/>
  <c r="Y39" i="1" s="1"/>
  <c r="BA31" i="1"/>
  <c r="Y31" i="1" s="1"/>
  <c r="BA55" i="1"/>
  <c r="Y55" i="1" s="1"/>
  <c r="BA50" i="1"/>
  <c r="Y50" i="1" s="1"/>
  <c r="AZ39" i="1"/>
  <c r="X39" i="1" s="1"/>
  <c r="AZ31" i="1"/>
  <c r="X31" i="1" s="1"/>
  <c r="BA24" i="1"/>
  <c r="Y24" i="1" s="1"/>
  <c r="AZ24" i="1"/>
  <c r="X24" i="1" s="1"/>
  <c r="O22" i="1"/>
  <c r="BV98" i="1" l="1"/>
  <c r="V44" i="1"/>
  <c r="Q44" i="1"/>
  <c r="U44" i="1"/>
  <c r="R44" i="1"/>
  <c r="S44" i="1"/>
  <c r="W44" i="1"/>
  <c r="CB87" i="1" s="1"/>
  <c r="T44" i="1"/>
  <c r="BV93" i="1"/>
  <c r="CB79" i="1"/>
  <c r="BV74" i="1"/>
  <c r="T23" i="1"/>
  <c r="S23" i="1"/>
  <c r="Q23" i="1"/>
  <c r="CR112" i="24"/>
  <c r="DI186" i="24"/>
  <c r="P22" i="1" s="1"/>
  <c r="DI112" i="24"/>
  <c r="CR186" i="24"/>
  <c r="DI126" i="24"/>
  <c r="CR126" i="24"/>
  <c r="DI200" i="24"/>
  <c r="CR200" i="24"/>
  <c r="CH36" i="1"/>
  <c r="T36" i="1"/>
  <c r="V36" i="1"/>
  <c r="Q36" i="1"/>
  <c r="R36" i="1"/>
  <c r="P36" i="1"/>
  <c r="S36" i="1"/>
  <c r="W36" i="1"/>
  <c r="U36" i="1"/>
  <c r="U23" i="1"/>
  <c r="R23" i="1"/>
  <c r="W23" i="1"/>
  <c r="CB66" i="1" s="1"/>
  <c r="CH22" i="1"/>
  <c r="CH70" i="1" s="1"/>
  <c r="V23" i="1"/>
  <c r="AZ44" i="1"/>
  <c r="X44" i="1" s="1"/>
  <c r="BA23" i="1"/>
  <c r="Y23" i="1" s="1"/>
  <c r="BA37" i="1"/>
  <c r="Y37" i="1" s="1"/>
  <c r="BA44" i="1"/>
  <c r="Y44" i="1" s="1"/>
  <c r="AZ37" i="1"/>
  <c r="X37" i="1" s="1"/>
  <c r="AZ23" i="1"/>
  <c r="X23" i="1" s="1"/>
  <c r="BA18" i="1"/>
  <c r="Y18" i="1" s="1"/>
  <c r="AZ18" i="1"/>
  <c r="X18" i="1" s="1"/>
  <c r="AZ16" i="1"/>
  <c r="X16" i="1" s="1"/>
  <c r="BA16" i="1"/>
  <c r="Y16" i="1" s="1"/>
  <c r="AZ14" i="1"/>
  <c r="X14" i="1" s="1"/>
  <c r="BA14" i="1"/>
  <c r="Y14" i="1" s="1"/>
  <c r="BA17" i="1"/>
  <c r="Y17" i="1" s="1"/>
  <c r="AZ17" i="1"/>
  <c r="X17" i="1" s="1"/>
  <c r="BA15" i="1"/>
  <c r="Y15" i="1" s="1"/>
  <c r="AZ15" i="1"/>
  <c r="X15" i="1" s="1"/>
  <c r="BA13" i="1"/>
  <c r="Y13" i="1" s="1"/>
  <c r="AZ13" i="1"/>
  <c r="X13" i="1" s="1"/>
  <c r="BV87" i="1" l="1"/>
  <c r="BV79" i="1"/>
  <c r="S22" i="1"/>
  <c r="R22" i="1"/>
  <c r="W22" i="1"/>
  <c r="CB65" i="1" s="1"/>
  <c r="T22" i="1"/>
  <c r="Q22" i="1"/>
  <c r="V22" i="1"/>
  <c r="U22" i="1"/>
  <c r="BV66" i="1"/>
  <c r="BV56" i="1"/>
  <c r="AZ22" i="1"/>
  <c r="X22" i="1" s="1"/>
  <c r="AZ36" i="1"/>
  <c r="X36" i="1" s="1"/>
  <c r="BA36" i="1"/>
  <c r="Y36" i="1" s="1"/>
  <c r="BA22" i="1"/>
  <c r="Y22" i="1" s="1"/>
  <c r="BV65" i="1" l="1"/>
  <c r="BQ56" i="1"/>
  <c r="BR56" i="1" s="1"/>
  <c r="U82" i="1"/>
  <c r="AU82" i="1"/>
  <c r="U83" i="1"/>
  <c r="AU83" i="1"/>
  <c r="BU56" i="1" l="1"/>
  <c r="BQ57" i="1"/>
  <c r="BR57" i="1" s="1"/>
  <c r="BS56" i="1"/>
  <c r="BS57" i="1" l="1"/>
  <c r="BU57" i="1"/>
  <c r="BQ58" i="1"/>
  <c r="BR58" i="1" s="1"/>
  <c r="BU58" i="1" l="1"/>
  <c r="BS58" i="1"/>
  <c r="BQ59" i="1"/>
  <c r="BR59" i="1" s="1"/>
  <c r="BS59" i="1" l="1"/>
  <c r="BU59" i="1"/>
  <c r="BQ60" i="1"/>
  <c r="BR60" i="1" s="1"/>
  <c r="BU60" i="1" l="1"/>
  <c r="BS60" i="1"/>
  <c r="BQ61" i="1"/>
  <c r="BR61" i="1" s="1"/>
  <c r="BS61" i="1" l="1"/>
  <c r="BU61" i="1"/>
  <c r="BQ62" i="1"/>
  <c r="BR62" i="1" s="1"/>
  <c r="BU62" i="1" l="1"/>
  <c r="BS62" i="1"/>
  <c r="BQ63" i="1"/>
  <c r="BR63" i="1" s="1"/>
  <c r="BS63" i="1" l="1"/>
  <c r="BU63" i="1"/>
  <c r="BQ64" i="1"/>
  <c r="BR64" i="1" s="1"/>
  <c r="BU64" i="1" l="1"/>
  <c r="BS64" i="1"/>
  <c r="BQ65" i="1"/>
  <c r="BR65" i="1" s="1"/>
  <c r="BS65" i="1" l="1"/>
  <c r="BU65" i="1"/>
  <c r="BQ66" i="1"/>
  <c r="BR66" i="1" s="1"/>
  <c r="BU66" i="1" l="1"/>
  <c r="BS66" i="1"/>
  <c r="BQ67" i="1"/>
  <c r="BR67" i="1" s="1"/>
  <c r="BS67" i="1" l="1"/>
  <c r="BU67" i="1"/>
  <c r="BQ68" i="1"/>
  <c r="BR68" i="1" s="1"/>
  <c r="BU68" i="1" l="1"/>
  <c r="BS68" i="1"/>
  <c r="BQ69" i="1"/>
  <c r="BR69" i="1" s="1"/>
  <c r="BS69" i="1" l="1"/>
  <c r="BU69" i="1"/>
  <c r="BQ70" i="1"/>
  <c r="BR70" i="1" s="1"/>
  <c r="BU70" i="1" l="1"/>
  <c r="BS70" i="1"/>
  <c r="BQ71" i="1"/>
  <c r="BR71" i="1" s="1"/>
  <c r="BS71" i="1" l="1"/>
  <c r="BU71" i="1"/>
  <c r="BQ72" i="1"/>
  <c r="BR72" i="1" s="1"/>
  <c r="BU72" i="1" l="1"/>
  <c r="BS72" i="1"/>
  <c r="BQ73" i="1"/>
  <c r="BR73" i="1" s="1"/>
  <c r="BS73" i="1" l="1"/>
  <c r="BU73" i="1"/>
  <c r="BQ74" i="1"/>
  <c r="BR74" i="1" s="1"/>
  <c r="BU74" i="1" l="1"/>
  <c r="BS74" i="1"/>
  <c r="BQ75" i="1"/>
  <c r="BR75" i="1" s="1"/>
  <c r="BS75" i="1" l="1"/>
  <c r="BU75" i="1"/>
  <c r="BQ76" i="1"/>
  <c r="BR76" i="1" s="1"/>
  <c r="BU76" i="1" l="1"/>
  <c r="BS76" i="1"/>
  <c r="BQ77" i="1"/>
  <c r="BR77" i="1" s="1"/>
  <c r="BS77" i="1" l="1"/>
  <c r="BU77" i="1"/>
  <c r="BQ78" i="1"/>
  <c r="BR78" i="1" s="1"/>
  <c r="BU78" i="1" l="1"/>
  <c r="BS78" i="1"/>
  <c r="BQ79" i="1"/>
  <c r="BR79" i="1" s="1"/>
  <c r="BS79" i="1" l="1"/>
  <c r="BU79" i="1"/>
  <c r="BQ80" i="1"/>
  <c r="BR80" i="1" s="1"/>
  <c r="BU80" i="1" l="1"/>
  <c r="BS80" i="1"/>
  <c r="BQ81" i="1"/>
  <c r="BR81" i="1" s="1"/>
  <c r="BS81" i="1" l="1"/>
  <c r="BU81" i="1"/>
  <c r="BQ82" i="1"/>
  <c r="BR82" i="1" s="1"/>
  <c r="BU82" i="1" l="1"/>
  <c r="BS82" i="1"/>
  <c r="BQ83" i="1"/>
  <c r="BR83" i="1" s="1"/>
  <c r="BS83" i="1" l="1"/>
  <c r="BU83" i="1"/>
  <c r="BQ84" i="1"/>
  <c r="BR84" i="1" s="1"/>
  <c r="BU84" i="1" l="1"/>
  <c r="BS84" i="1"/>
  <c r="BQ85" i="1"/>
  <c r="BR85" i="1" s="1"/>
  <c r="BS85" i="1" l="1"/>
  <c r="BU85" i="1"/>
  <c r="BQ86" i="1"/>
  <c r="BR86" i="1" s="1"/>
  <c r="BU86" i="1" l="1"/>
  <c r="BS86" i="1"/>
  <c r="BQ87" i="1"/>
  <c r="BR87" i="1" s="1"/>
  <c r="BS87" i="1" l="1"/>
  <c r="BU87" i="1"/>
  <c r="BQ88" i="1"/>
  <c r="BR88" i="1" s="1"/>
  <c r="BU88" i="1" l="1"/>
  <c r="BS88" i="1"/>
  <c r="BQ89" i="1"/>
  <c r="BQ90" i="1" l="1"/>
  <c r="BR90" i="1" s="1"/>
  <c r="BR89" i="1"/>
  <c r="BQ91" i="1" l="1"/>
  <c r="BR91" i="1" s="1"/>
  <c r="BS89" i="1"/>
  <c r="BU89" i="1"/>
  <c r="BU90" i="1"/>
  <c r="BS90" i="1"/>
  <c r="BQ92" i="1" l="1"/>
  <c r="BR92" i="1" s="1"/>
  <c r="BU92" i="1" s="1"/>
  <c r="BS91" i="1"/>
  <c r="BU91" i="1"/>
  <c r="BQ93" i="1" l="1"/>
  <c r="BR93" i="1" s="1"/>
  <c r="BS93" i="1" s="1"/>
  <c r="BS92" i="1"/>
  <c r="BQ94" i="1" l="1"/>
  <c r="BR94" i="1" s="1"/>
  <c r="BU94" i="1" s="1"/>
  <c r="BU93" i="1"/>
  <c r="BQ95" i="1" l="1"/>
  <c r="BR95" i="1" s="1"/>
  <c r="BS95" i="1" s="1"/>
  <c r="BS94" i="1"/>
  <c r="BQ96" i="1" l="1"/>
  <c r="BR96" i="1" s="1"/>
  <c r="BU96" i="1" s="1"/>
  <c r="BU95" i="1"/>
  <c r="BQ97" i="1" l="1"/>
  <c r="BR97" i="1" s="1"/>
  <c r="BS97" i="1" s="1"/>
  <c r="BS96" i="1"/>
  <c r="BQ98" i="1" l="1"/>
  <c r="BR98" i="1" s="1"/>
  <c r="BU98" i="1" s="1"/>
  <c r="BU97" i="1"/>
  <c r="BQ99" i="1" l="1"/>
  <c r="BR99" i="1" s="1"/>
  <c r="BS99" i="1" s="1"/>
  <c r="BS98" i="1"/>
  <c r="BQ100" i="1" l="1"/>
  <c r="BR100" i="1" s="1"/>
  <c r="BU100" i="1" s="1"/>
  <c r="BU99" i="1"/>
  <c r="BQ101" i="1" l="1"/>
  <c r="BR101" i="1" s="1"/>
  <c r="BS101" i="1" s="1"/>
  <c r="BS100" i="1"/>
  <c r="BQ102" i="1" l="1"/>
  <c r="BR102" i="1" s="1"/>
  <c r="BU102" i="1" s="1"/>
  <c r="BU101" i="1"/>
  <c r="BQ103" i="1" l="1"/>
  <c r="BR103" i="1" s="1"/>
  <c r="BS103" i="1" s="1"/>
  <c r="BS102" i="1"/>
  <c r="BQ104" i="1" l="1"/>
  <c r="BR104" i="1" s="1"/>
  <c r="BS104" i="1" s="1"/>
  <c r="BU103" i="1"/>
  <c r="BQ105" i="1" l="1"/>
  <c r="BR105" i="1" s="1"/>
  <c r="BS105" i="1" s="1"/>
  <c r="BU104" i="1"/>
  <c r="BU105" i="1" l="1"/>
  <c r="BQ106" i="1"/>
  <c r="BR106" i="1" s="1"/>
  <c r="BU106" i="1" s="1"/>
  <c r="BQ107" i="1" l="1"/>
  <c r="BR107" i="1" s="1"/>
  <c r="BS107" i="1" s="1"/>
  <c r="BS106" i="1"/>
  <c r="BQ108" i="1"/>
  <c r="BR108" i="1" s="1"/>
  <c r="BU107" i="1" l="1"/>
  <c r="BU108" i="1"/>
  <c r="BS108" i="1"/>
  <c r="BQ109" i="1"/>
  <c r="BR109" i="1" s="1"/>
  <c r="BS109" i="1" l="1"/>
  <c r="BU109" i="1"/>
  <c r="BQ110" i="1"/>
  <c r="BR110" i="1" s="1"/>
  <c r="BU110" i="1" l="1"/>
  <c r="BS110" i="1"/>
  <c r="BQ111" i="1"/>
  <c r="BR111" i="1" s="1"/>
  <c r="BS111" i="1" l="1"/>
  <c r="BU111" i="1"/>
  <c r="BQ112" i="1"/>
  <c r="BR112" i="1" s="1"/>
  <c r="BS112" i="1" s="1"/>
  <c r="BU112" i="1" l="1"/>
  <c r="BQ113" i="1"/>
  <c r="BR113" i="1" s="1"/>
  <c r="BS113" i="1" l="1"/>
  <c r="BU113" i="1"/>
  <c r="BQ114" i="1"/>
  <c r="BR114" i="1" s="1"/>
  <c r="BU114" i="1" l="1"/>
  <c r="BS114" i="1"/>
  <c r="BQ115" i="1"/>
  <c r="BR115" i="1" s="1"/>
  <c r="BU115" i="1" l="1"/>
  <c r="BS115" i="1"/>
  <c r="BQ116" i="1"/>
  <c r="BR116" i="1" s="1"/>
  <c r="BU116" i="1" l="1"/>
  <c r="BS116" i="1"/>
  <c r="BQ117" i="1"/>
  <c r="BR117" i="1" s="1"/>
  <c r="BU117" i="1" l="1"/>
  <c r="BS117" i="1"/>
  <c r="BQ118" i="1"/>
  <c r="BR118" i="1" s="1"/>
  <c r="BU118" i="1" l="1"/>
  <c r="BS118" i="1"/>
  <c r="BQ119" i="1"/>
  <c r="BR119" i="1" s="1"/>
  <c r="BU119" i="1" l="1"/>
  <c r="BS119" i="1"/>
  <c r="BQ120" i="1"/>
  <c r="BR120" i="1" s="1"/>
  <c r="BU120" i="1" l="1"/>
  <c r="BS120" i="1"/>
  <c r="BQ121" i="1"/>
  <c r="BR121" i="1" s="1"/>
  <c r="BU121" i="1" l="1"/>
  <c r="BS121" i="1"/>
  <c r="BQ122" i="1"/>
  <c r="BR122" i="1" s="1"/>
  <c r="BU122" i="1" l="1"/>
  <c r="BS122" i="1"/>
  <c r="BQ123" i="1"/>
  <c r="BR123" i="1" s="1"/>
  <c r="BU123" i="1" l="1"/>
  <c r="BS123" i="1"/>
  <c r="BQ124" i="1"/>
  <c r="BR124" i="1" s="1"/>
  <c r="BU124" i="1" l="1"/>
  <c r="BS124" i="1"/>
  <c r="BQ125" i="1"/>
  <c r="BR125" i="1" s="1"/>
  <c r="BU125" i="1" l="1"/>
  <c r="BS125" i="1"/>
  <c r="BQ126" i="1"/>
  <c r="BR126" i="1" s="1"/>
  <c r="BU126" i="1" l="1"/>
  <c r="BS126" i="1"/>
  <c r="BQ127" i="1"/>
  <c r="BR127" i="1" s="1"/>
  <c r="BU127" i="1" l="1"/>
  <c r="BS127" i="1"/>
  <c r="BQ128" i="1"/>
  <c r="BR128" i="1" s="1"/>
  <c r="BU128" i="1" l="1"/>
  <c r="BS128" i="1"/>
  <c r="BQ129" i="1"/>
  <c r="BR129" i="1" s="1"/>
  <c r="BU129" i="1" l="1"/>
  <c r="BS129" i="1"/>
  <c r="BQ130" i="1"/>
  <c r="BR130" i="1" s="1"/>
  <c r="BU130" i="1" l="1"/>
  <c r="BS130" i="1"/>
  <c r="BQ131" i="1"/>
  <c r="BR131" i="1" s="1"/>
  <c r="BU131" i="1" l="1"/>
  <c r="BS131" i="1"/>
  <c r="BQ132" i="1"/>
  <c r="BQ133" i="1" l="1"/>
  <c r="BR133" i="1" s="1"/>
  <c r="BR132" i="1"/>
  <c r="BU132" i="1" l="1"/>
  <c r="BS132" i="1"/>
  <c r="BU133" i="1"/>
  <c r="BS133" i="1"/>
  <c r="BQ134" i="1"/>
  <c r="BR134" i="1" s="1"/>
  <c r="BU134" i="1" l="1"/>
  <c r="BS134" i="1"/>
  <c r="BQ135" i="1"/>
  <c r="BR135" i="1" s="1"/>
  <c r="BU135" i="1" l="1"/>
  <c r="BS135" i="1"/>
  <c r="BQ136" i="1"/>
  <c r="BR136" i="1" s="1"/>
  <c r="BS136" i="1" s="1"/>
  <c r="BU136" i="1" l="1"/>
  <c r="BQ137" i="1"/>
  <c r="BR137" i="1" s="1"/>
  <c r="BU137" i="1" l="1"/>
  <c r="BS137" i="1"/>
  <c r="BQ138" i="1"/>
  <c r="BR138" i="1" s="1"/>
  <c r="BS138" i="1" s="1"/>
  <c r="BU138" i="1" l="1"/>
  <c r="BQ139" i="1"/>
  <c r="BR139" i="1" s="1"/>
  <c r="BU139" i="1" l="1"/>
  <c r="BS139" i="1"/>
  <c r="BQ140" i="1"/>
  <c r="BR140" i="1" s="1"/>
  <c r="BS140" i="1" s="1"/>
  <c r="BU140" i="1" l="1"/>
  <c r="BQ141" i="1"/>
  <c r="BR141" i="1" s="1"/>
  <c r="BU141" i="1" l="1"/>
  <c r="BS141" i="1"/>
  <c r="BQ142" i="1"/>
  <c r="BR142" i="1" s="1"/>
  <c r="BU142" i="1" l="1"/>
  <c r="BS142" i="1"/>
  <c r="BQ143" i="1"/>
  <c r="BR143" i="1" s="1"/>
  <c r="BU143" i="1" l="1"/>
  <c r="BS143" i="1"/>
  <c r="BQ144" i="1"/>
  <c r="BR144" i="1" s="1"/>
  <c r="BS144" i="1" s="1"/>
  <c r="BU144" i="1" l="1"/>
  <c r="BQ145" i="1"/>
  <c r="BR145" i="1" s="1"/>
  <c r="BU145" i="1" l="1"/>
  <c r="BS145" i="1"/>
  <c r="BQ146" i="1"/>
  <c r="BR146" i="1" s="1"/>
  <c r="BS146" i="1" s="1"/>
  <c r="BU146" i="1" l="1"/>
  <c r="BQ147" i="1"/>
  <c r="BR147" i="1" s="1"/>
  <c r="BU147" i="1" l="1"/>
  <c r="BS147" i="1"/>
  <c r="BQ148" i="1"/>
  <c r="BR148" i="1" s="1"/>
  <c r="BS148" i="1" s="1"/>
  <c r="BU148" i="1" l="1"/>
  <c r="BQ149" i="1"/>
  <c r="BR149" i="1" s="1"/>
  <c r="BQ150" i="1" l="1"/>
  <c r="BR150" i="1" s="1"/>
  <c r="BU149" i="1"/>
  <c r="BS149" i="1"/>
  <c r="BQ151" i="1" l="1"/>
  <c r="BR151" i="1" s="1"/>
  <c r="BU151" i="1" s="1"/>
  <c r="BU150" i="1"/>
  <c r="BS150" i="1"/>
  <c r="BQ152" i="1" l="1"/>
  <c r="BR152" i="1" s="1"/>
  <c r="BU152" i="1" s="1"/>
  <c r="BS151" i="1"/>
  <c r="BQ153" i="1" l="1"/>
  <c r="BR153" i="1" s="1"/>
  <c r="BU153" i="1" s="1"/>
  <c r="BS152" i="1"/>
  <c r="BQ154" i="1"/>
  <c r="BR154" i="1" s="1"/>
  <c r="BS153" i="1" l="1"/>
  <c r="BU154" i="1"/>
  <c r="BS154" i="1"/>
  <c r="BQ155" i="1"/>
  <c r="BR155" i="1" s="1"/>
  <c r="BU155" i="1" l="1"/>
  <c r="BS155" i="1"/>
  <c r="BQ156" i="1"/>
  <c r="BR156" i="1" s="1"/>
  <c r="BU156" i="1" l="1"/>
  <c r="BS156" i="1"/>
  <c r="BQ157" i="1"/>
  <c r="BR157" i="1" s="1"/>
  <c r="BU157" i="1" l="1"/>
  <c r="BS157" i="1"/>
  <c r="BQ158" i="1"/>
  <c r="BR158" i="1" s="1"/>
  <c r="BU158" i="1" l="1"/>
  <c r="BS158" i="1"/>
  <c r="BQ159" i="1"/>
  <c r="BR159" i="1" s="1"/>
  <c r="BU159" i="1" l="1"/>
  <c r="BS159" i="1"/>
  <c r="BQ160" i="1"/>
  <c r="BR160" i="1" s="1"/>
  <c r="BU160" i="1" l="1"/>
  <c r="BS160" i="1"/>
  <c r="BQ161" i="1"/>
  <c r="BR161" i="1" s="1"/>
  <c r="BU161" i="1" l="1"/>
  <c r="BS161" i="1"/>
  <c r="BQ162" i="1"/>
  <c r="BR162" i="1" s="1"/>
  <c r="BU162" i="1" l="1"/>
  <c r="BS162" i="1"/>
  <c r="BQ163" i="1"/>
  <c r="BR163" i="1" s="1"/>
  <c r="BU163" i="1" l="1"/>
  <c r="BS163" i="1"/>
  <c r="BQ164" i="1"/>
  <c r="BR164" i="1" s="1"/>
  <c r="BU164" i="1" l="1"/>
  <c r="BS164" i="1"/>
  <c r="BQ165" i="1"/>
  <c r="BR165" i="1" s="1"/>
  <c r="BU165" i="1" l="1"/>
  <c r="BS165" i="1"/>
  <c r="BQ166" i="1"/>
  <c r="BR166" i="1" s="1"/>
  <c r="BU166" i="1" l="1"/>
  <c r="BS166" i="1"/>
  <c r="BQ167" i="1"/>
  <c r="BR167" i="1" s="1"/>
  <c r="BU167" i="1" l="1"/>
  <c r="BS167" i="1"/>
  <c r="BQ168" i="1"/>
  <c r="BR168" i="1" s="1"/>
  <c r="BU168" i="1" l="1"/>
  <c r="BS168" i="1"/>
  <c r="BQ169" i="1"/>
  <c r="BR169" i="1" s="1"/>
  <c r="BS169" i="1" s="1"/>
  <c r="BU169" i="1" l="1"/>
  <c r="BQ170" i="1"/>
  <c r="BR170" i="1" s="1"/>
  <c r="BS170" i="1" l="1"/>
  <c r="BU170" i="1"/>
  <c r="BQ171" i="1"/>
  <c r="BR171" i="1" s="1"/>
  <c r="BU171" i="1" l="1"/>
  <c r="BS171" i="1"/>
  <c r="BQ172" i="1"/>
  <c r="BR172" i="1" s="1"/>
  <c r="BU172" i="1" l="1"/>
  <c r="BS172" i="1"/>
  <c r="BQ173" i="1"/>
  <c r="BR173" i="1" s="1"/>
  <c r="BU173" i="1" l="1"/>
  <c r="BS173" i="1"/>
  <c r="BQ174" i="1"/>
  <c r="BR174" i="1" s="1"/>
  <c r="BU174" i="1" l="1"/>
  <c r="BS174" i="1"/>
  <c r="BQ175" i="1"/>
  <c r="BR175" i="1" s="1"/>
  <c r="BU175" i="1" l="1"/>
  <c r="BS175" i="1"/>
  <c r="BQ176" i="1"/>
  <c r="BR176" i="1" s="1"/>
  <c r="BU176" i="1" l="1"/>
  <c r="BS176" i="1"/>
  <c r="BQ177" i="1"/>
  <c r="BR177" i="1" s="1"/>
  <c r="BU177" i="1" l="1"/>
  <c r="BS177" i="1"/>
  <c r="BQ178" i="1"/>
  <c r="BR178" i="1" s="1"/>
  <c r="BU178" i="1" l="1"/>
  <c r="BS178" i="1"/>
  <c r="BQ179" i="1"/>
  <c r="BR179" i="1" s="1"/>
  <c r="BU179" i="1" l="1"/>
  <c r="BS179" i="1"/>
  <c r="BQ180" i="1"/>
  <c r="BR180" i="1" s="1"/>
  <c r="BU180" i="1" l="1"/>
  <c r="BS180" i="1"/>
  <c r="BQ181" i="1"/>
  <c r="BR181" i="1" s="1"/>
  <c r="BU181" i="1" l="1"/>
  <c r="BS181" i="1"/>
  <c r="BQ182" i="1"/>
  <c r="BR182" i="1" s="1"/>
  <c r="BU182" i="1" l="1"/>
  <c r="BS182" i="1"/>
  <c r="BQ183" i="1"/>
  <c r="BR183" i="1" s="1"/>
  <c r="BU183" i="1" l="1"/>
  <c r="BS183" i="1"/>
  <c r="BQ184" i="1"/>
  <c r="BR184" i="1" s="1"/>
  <c r="BU184" i="1" l="1"/>
  <c r="BS184" i="1"/>
  <c r="BQ185" i="1"/>
  <c r="BR185" i="1" s="1"/>
  <c r="BU185" i="1" l="1"/>
  <c r="BS185" i="1"/>
  <c r="BQ186" i="1"/>
  <c r="BR186" i="1" s="1"/>
  <c r="BU186" i="1" l="1"/>
  <c r="BS186" i="1"/>
  <c r="BQ187" i="1"/>
  <c r="BR187" i="1" s="1"/>
  <c r="BU187" i="1" l="1"/>
  <c r="BS187" i="1"/>
  <c r="BQ188" i="1"/>
  <c r="BR188" i="1" s="1"/>
  <c r="BU188" i="1" l="1"/>
  <c r="BS188" i="1"/>
  <c r="BQ189" i="1"/>
  <c r="BR189" i="1" s="1"/>
  <c r="BU189" i="1" l="1"/>
  <c r="BS189" i="1"/>
  <c r="BQ190" i="1"/>
  <c r="BR190" i="1" s="1"/>
  <c r="BU190" i="1" l="1"/>
  <c r="BS190" i="1"/>
  <c r="BQ191" i="1"/>
  <c r="BR191" i="1" s="1"/>
  <c r="BU191" i="1" l="1"/>
  <c r="BS191" i="1"/>
  <c r="BQ192" i="1"/>
  <c r="BR192" i="1" s="1"/>
  <c r="BU192" i="1" l="1"/>
  <c r="BS192" i="1"/>
  <c r="BQ193" i="1"/>
  <c r="BR193" i="1" s="1"/>
  <c r="BU193" i="1" l="1"/>
  <c r="BS193" i="1"/>
  <c r="BQ194" i="1"/>
  <c r="BR194" i="1" s="1"/>
  <c r="BU194" i="1" l="1"/>
  <c r="BS194" i="1"/>
  <c r="BQ195" i="1"/>
  <c r="BR195" i="1" s="1"/>
  <c r="BU195" i="1" l="1"/>
  <c r="BS195" i="1"/>
  <c r="BQ196" i="1"/>
  <c r="BR196" i="1" s="1"/>
  <c r="BU196" i="1" l="1"/>
  <c r="BS196" i="1"/>
  <c r="BQ197" i="1"/>
  <c r="BR197" i="1" s="1"/>
  <c r="BU197" i="1" l="1"/>
  <c r="BS197" i="1"/>
  <c r="BQ198" i="1"/>
  <c r="BR198" i="1" s="1"/>
  <c r="BU198" i="1" l="1"/>
  <c r="BS198" i="1"/>
  <c r="BQ199" i="1"/>
  <c r="BR199" i="1" s="1"/>
  <c r="BU199" i="1" l="1"/>
  <c r="BS199" i="1"/>
  <c r="BQ200" i="1"/>
  <c r="BR200" i="1" s="1"/>
  <c r="BU200" i="1" l="1"/>
  <c r="BS200" i="1"/>
  <c r="BQ201" i="1"/>
  <c r="BR201" i="1" s="1"/>
  <c r="BU201" i="1" l="1"/>
  <c r="BS201" i="1"/>
  <c r="BQ202" i="1"/>
  <c r="BR202" i="1" s="1"/>
  <c r="BU202" i="1" l="1"/>
  <c r="BS202" i="1"/>
  <c r="BQ203" i="1"/>
  <c r="BR203" i="1" s="1"/>
  <c r="BU203" i="1" l="1"/>
  <c r="BS203" i="1"/>
  <c r="BQ204" i="1"/>
  <c r="BR204" i="1" s="1"/>
  <c r="BU204" i="1" l="1"/>
  <c r="BS204" i="1"/>
  <c r="BQ205" i="1"/>
  <c r="BR205" i="1" s="1"/>
  <c r="BU205" i="1" l="1"/>
  <c r="BS205" i="1"/>
  <c r="BQ206" i="1"/>
  <c r="BR206" i="1" s="1"/>
  <c r="BU206" i="1" l="1"/>
  <c r="BS206" i="1"/>
  <c r="BQ207" i="1"/>
  <c r="BR207" i="1" s="1"/>
  <c r="BU207" i="1" l="1"/>
  <c r="BS207" i="1"/>
  <c r="BQ208" i="1"/>
  <c r="BR208" i="1" s="1"/>
  <c r="BU208" i="1" l="1"/>
  <c r="BS208" i="1"/>
  <c r="BQ209" i="1"/>
  <c r="BR209" i="1" s="1"/>
  <c r="BU209" i="1" l="1"/>
  <c r="BS209" i="1"/>
  <c r="BQ210" i="1"/>
  <c r="BR210" i="1" s="1"/>
  <c r="BU210" i="1" l="1"/>
  <c r="BS210" i="1"/>
  <c r="BQ211" i="1"/>
  <c r="BR211" i="1" s="1"/>
  <c r="BU211" i="1" l="1"/>
  <c r="BS211" i="1"/>
  <c r="BQ212" i="1"/>
  <c r="BR212" i="1" s="1"/>
  <c r="BU212" i="1" l="1"/>
  <c r="BS212" i="1"/>
  <c r="BQ213" i="1"/>
  <c r="BR213" i="1" s="1"/>
  <c r="BU213" i="1" l="1"/>
  <c r="BS213" i="1"/>
  <c r="BQ214" i="1"/>
  <c r="BR214" i="1" s="1"/>
  <c r="BU214" i="1" l="1"/>
  <c r="BS214" i="1"/>
  <c r="BQ215" i="1"/>
  <c r="BR215" i="1" s="1"/>
  <c r="BU215" i="1" l="1"/>
  <c r="BS215" i="1"/>
  <c r="BQ216" i="1"/>
  <c r="BR216" i="1" s="1"/>
  <c r="BU216" i="1" l="1"/>
  <c r="BS216" i="1"/>
  <c r="BQ217" i="1"/>
  <c r="BR217" i="1" s="1"/>
  <c r="BU217" i="1" l="1"/>
  <c r="BS217" i="1"/>
  <c r="BQ218" i="1"/>
  <c r="BQ219" i="1" l="1"/>
  <c r="BR219" i="1" s="1"/>
  <c r="BR218" i="1"/>
  <c r="BU218" i="1" l="1"/>
  <c r="BS218" i="1"/>
  <c r="BU219" i="1"/>
  <c r="BS219" i="1"/>
  <c r="BQ220" i="1"/>
  <c r="BR220" i="1" s="1"/>
  <c r="BU220" i="1" l="1"/>
  <c r="BS220" i="1"/>
  <c r="BQ221" i="1"/>
  <c r="BR221" i="1" s="1"/>
  <c r="BU221" i="1" l="1"/>
  <c r="BS221" i="1"/>
  <c r="BQ222" i="1"/>
  <c r="BR222" i="1" s="1"/>
  <c r="BU222" i="1" l="1"/>
  <c r="BS222" i="1"/>
  <c r="BQ223" i="1"/>
  <c r="BR223" i="1" s="1"/>
  <c r="BS223" i="1" s="1"/>
  <c r="BU223" i="1" l="1"/>
  <c r="BQ224" i="1"/>
  <c r="BR224" i="1" s="1"/>
  <c r="BU224" i="1" l="1"/>
  <c r="BS224" i="1"/>
  <c r="BQ225" i="1"/>
  <c r="BR225" i="1" s="1"/>
  <c r="BS225" i="1" s="1"/>
  <c r="BU225" i="1" l="1"/>
  <c r="BQ226" i="1"/>
  <c r="BR226" i="1" s="1"/>
  <c r="BU226" i="1" l="1"/>
  <c r="BS226" i="1"/>
  <c r="BR227" i="1"/>
  <c r="BX214" i="1"/>
  <c r="BW62" i="1"/>
  <c r="BW64" i="1"/>
  <c r="BX66" i="1"/>
  <c r="BW63" i="1"/>
  <c r="BW65" i="1"/>
  <c r="BX63" i="1"/>
  <c r="BW66" i="1"/>
  <c r="BW68" i="1"/>
  <c r="CA64" i="1"/>
  <c r="F22" i="1" s="1"/>
  <c r="BW67" i="1"/>
  <c r="BZ66" i="1"/>
  <c r="B24" i="1" s="1"/>
  <c r="BZ68" i="1"/>
  <c r="B26" i="1" s="1"/>
  <c r="BW70" i="1"/>
  <c r="BW69" i="1"/>
  <c r="BZ69" i="1"/>
  <c r="BW71" i="1"/>
  <c r="BW72" i="1"/>
  <c r="BW74" i="1"/>
  <c r="BW73" i="1"/>
  <c r="BZ71" i="1"/>
  <c r="B29" i="1" s="1"/>
  <c r="BW76" i="1"/>
  <c r="BZ73" i="1"/>
  <c r="B31" i="1" s="1"/>
  <c r="BX72" i="1"/>
  <c r="BW75" i="1"/>
  <c r="CA78" i="1"/>
  <c r="F36" i="1" s="1"/>
  <c r="BW78" i="1"/>
  <c r="BW77" i="1"/>
  <c r="BZ75" i="1"/>
  <c r="B33" i="1" s="1"/>
  <c r="BZ76" i="1"/>
  <c r="BW79" i="1"/>
  <c r="BW80" i="1"/>
  <c r="BZ81" i="1"/>
  <c r="B39" i="1" s="1"/>
  <c r="BW82" i="1"/>
  <c r="BX82" i="1"/>
  <c r="BW81" i="1"/>
  <c r="BW83" i="1"/>
  <c r="BZ82" i="1"/>
  <c r="B40" i="1" s="1"/>
  <c r="CA80" i="1"/>
  <c r="F38" i="1" s="1"/>
  <c r="BW88" i="1"/>
  <c r="BW84" i="1"/>
  <c r="BZ83" i="1"/>
  <c r="B41" i="1" s="1"/>
  <c r="BW85" i="1"/>
  <c r="BW86" i="1"/>
  <c r="CA83" i="1"/>
  <c r="F41" i="1" s="1"/>
  <c r="BW87" i="1"/>
  <c r="CA86" i="1"/>
  <c r="K16" i="1" s="1"/>
  <c r="BW90" i="1"/>
  <c r="BZ88" i="1"/>
  <c r="BW89" i="1"/>
  <c r="BW92" i="1"/>
  <c r="BZ91" i="1"/>
  <c r="H21" i="1" s="1"/>
  <c r="BW91" i="1"/>
  <c r="BX92" i="1"/>
  <c r="CA90" i="1"/>
  <c r="K20" i="1" s="1"/>
  <c r="BW93" i="1"/>
  <c r="CA94" i="1"/>
  <c r="K24" i="1" s="1"/>
  <c r="BW95" i="1"/>
  <c r="BW94" i="1"/>
  <c r="BZ94" i="1"/>
  <c r="BZ95" i="1"/>
  <c r="H25" i="1" s="1"/>
  <c r="BW96" i="1"/>
  <c r="BX97" i="1"/>
  <c r="BW100" i="1"/>
  <c r="BW98" i="1"/>
  <c r="BW97" i="1"/>
  <c r="BX100" i="1"/>
  <c r="CA95" i="1"/>
  <c r="K25" i="1" s="1"/>
  <c r="BW101" i="1"/>
  <c r="BW102" i="1"/>
  <c r="BW99" i="1"/>
  <c r="BX99" i="1"/>
  <c r="BX101" i="1"/>
  <c r="CA102" i="1"/>
  <c r="K32" i="1" s="1"/>
  <c r="BW103" i="1"/>
  <c r="BZ105" i="1"/>
  <c r="H35" i="1" s="1"/>
  <c r="BX106" i="1"/>
  <c r="BW109" i="1"/>
  <c r="BW110" i="1"/>
  <c r="BZ109" i="1"/>
  <c r="BW112" i="1"/>
  <c r="BW114" i="1"/>
  <c r="CA112" i="1"/>
  <c r="CA115" i="1"/>
  <c r="BW119" i="1"/>
  <c r="BW120" i="1"/>
  <c r="BW121" i="1"/>
  <c r="BZ119" i="1"/>
  <c r="BW125" i="1"/>
  <c r="CA125" i="1"/>
  <c r="BW132" i="1"/>
  <c r="BW129" i="1"/>
  <c r="BW131" i="1"/>
  <c r="BW134" i="1"/>
  <c r="BW133" i="1"/>
  <c r="BW136" i="1"/>
  <c r="CA135" i="1"/>
  <c r="BW142" i="1"/>
  <c r="BZ138" i="1"/>
  <c r="BW140" i="1"/>
  <c r="BW146" i="1"/>
  <c r="BZ145" i="1"/>
  <c r="CA145" i="1"/>
  <c r="BW150" i="1"/>
  <c r="BZ147" i="1"/>
  <c r="BX150" i="1"/>
  <c r="BZ151" i="1"/>
  <c r="BX153" i="1"/>
  <c r="BW160" i="1"/>
  <c r="BX157" i="1"/>
  <c r="BZ157" i="1"/>
  <c r="BZ164" i="1"/>
  <c r="BW166" i="1"/>
  <c r="BW167" i="1"/>
  <c r="BW168" i="1"/>
  <c r="CA168" i="1"/>
  <c r="BW170" i="1"/>
  <c r="BX171" i="1"/>
  <c r="BW173" i="1"/>
  <c r="BW176" i="1"/>
  <c r="BW177" i="1"/>
  <c r="BZ178" i="1"/>
  <c r="BW179" i="1"/>
  <c r="BW181" i="1"/>
  <c r="BX182" i="1"/>
  <c r="BW184" i="1"/>
  <c r="BZ184" i="1"/>
  <c r="BZ183" i="1"/>
  <c r="BX186" i="1"/>
  <c r="CA185" i="1"/>
  <c r="BW190" i="1"/>
  <c r="BX187" i="1"/>
  <c r="BX190" i="1"/>
  <c r="BW192" i="1"/>
  <c r="BW194" i="1"/>
  <c r="BW193" i="1"/>
  <c r="BW191" i="1"/>
  <c r="BW198" i="1"/>
  <c r="CA193" i="1"/>
  <c r="BX191" i="1"/>
  <c r="BW195" i="1"/>
  <c r="BW196" i="1"/>
  <c r="CA196" i="1"/>
  <c r="BX196" i="1"/>
  <c r="BZ198" i="1"/>
  <c r="BW200" i="1"/>
  <c r="CA197" i="1"/>
  <c r="BX198" i="1"/>
  <c r="BW202" i="1"/>
  <c r="BW201" i="1"/>
  <c r="BW203" i="1"/>
  <c r="BX201" i="1"/>
  <c r="BW204" i="1"/>
  <c r="BW205" i="1"/>
  <c r="BX204" i="1"/>
  <c r="BZ203" i="1"/>
  <c r="BW208" i="1"/>
  <c r="BW207" i="1"/>
  <c r="BX205" i="1"/>
  <c r="BX206" i="1"/>
  <c r="BW209" i="1"/>
  <c r="BW212" i="1"/>
  <c r="CA208" i="1"/>
  <c r="BW210" i="1"/>
  <c r="CA205" i="1"/>
  <c r="CA207" i="1"/>
  <c r="BW211" i="1"/>
  <c r="BZ209" i="1"/>
  <c r="BW213" i="1"/>
  <c r="BX209" i="1"/>
  <c r="BZ211" i="1"/>
  <c r="BW214" i="1"/>
  <c r="CA217" i="1"/>
  <c r="BW217" i="1"/>
  <c r="BX211" i="1"/>
  <c r="BW215" i="1"/>
  <c r="BW218" i="1"/>
  <c r="BZ214" i="1"/>
  <c r="BW216" i="1"/>
  <c r="BX219" i="1"/>
  <c r="BZ220" i="1"/>
  <c r="CA218" i="1"/>
  <c r="BX217" i="1"/>
  <c r="BW59" i="1"/>
  <c r="BW58" i="1"/>
  <c r="BW57" i="1"/>
  <c r="CA58" i="1"/>
  <c r="F16" i="1" s="1"/>
  <c r="BW60" i="1"/>
  <c r="BZ59" i="1"/>
  <c r="BW61" i="1"/>
  <c r="CA59" i="1"/>
  <c r="F17" i="1" s="1"/>
  <c r="BZ60" i="1"/>
  <c r="CA60" i="1"/>
  <c r="F18" i="1" s="1"/>
  <c r="BZ61" i="1"/>
  <c r="B19" i="1" s="1"/>
  <c r="BW56" i="1"/>
  <c r="BX56" i="1"/>
  <c r="CA62" i="1" l="1"/>
  <c r="F20" i="1" s="1"/>
  <c r="CA65" i="1"/>
  <c r="F23" i="1" s="1"/>
  <c r="BZ63" i="1"/>
  <c r="CA68" i="1"/>
  <c r="F26" i="1" s="1"/>
  <c r="BZ67" i="1"/>
  <c r="B25" i="1" s="1"/>
  <c r="BX69" i="1"/>
  <c r="BX70" i="1"/>
  <c r="BZ72" i="1"/>
  <c r="B30" i="1" s="1"/>
  <c r="BX73" i="1"/>
  <c r="BX71" i="1"/>
  <c r="BX75" i="1"/>
  <c r="CA77" i="1"/>
  <c r="F35" i="1" s="1"/>
  <c r="BZ78" i="1"/>
  <c r="B36" i="1" s="1"/>
  <c r="BZ80" i="1"/>
  <c r="B38" i="1" s="1"/>
  <c r="CA81" i="1"/>
  <c r="F39" i="1" s="1"/>
  <c r="BZ86" i="1"/>
  <c r="H16" i="1" s="1"/>
  <c r="BX83" i="1"/>
  <c r="CA84" i="1"/>
  <c r="K14" i="1" s="1"/>
  <c r="CA87" i="1"/>
  <c r="K17" i="1" s="1"/>
  <c r="BZ89" i="1"/>
  <c r="H19" i="1" s="1"/>
  <c r="BZ92" i="1"/>
  <c r="H22" i="1" s="1"/>
  <c r="CA91" i="1"/>
  <c r="K21" i="1" s="1"/>
  <c r="BX94" i="1"/>
  <c r="BZ97" i="1"/>
  <c r="H27" i="1" s="1"/>
  <c r="CA96" i="1"/>
  <c r="K26" i="1" s="1"/>
  <c r="BZ98" i="1"/>
  <c r="CA97" i="1"/>
  <c r="K27" i="1" s="1"/>
  <c r="BZ99" i="1"/>
  <c r="H29" i="1" s="1"/>
  <c r="BX98" i="1"/>
  <c r="BX103" i="1"/>
  <c r="BZ103" i="1"/>
  <c r="H33" i="1" s="1"/>
  <c r="BX114" i="1"/>
  <c r="BX117" i="1"/>
  <c r="CA122" i="1"/>
  <c r="BX126" i="1"/>
  <c r="CA126" i="1"/>
  <c r="CA134" i="1"/>
  <c r="BZ131" i="1"/>
  <c r="CA136" i="1"/>
  <c r="CA138" i="1"/>
  <c r="BZ143" i="1"/>
  <c r="BX144" i="1"/>
  <c r="BX148" i="1"/>
  <c r="BZ150" i="1"/>
  <c r="CA151" i="1"/>
  <c r="CA154" i="1"/>
  <c r="BZ160" i="1"/>
  <c r="BZ162" i="1"/>
  <c r="BZ169" i="1"/>
  <c r="BZ172" i="1"/>
  <c r="BZ175" i="1"/>
  <c r="CA178" i="1"/>
  <c r="BZ62" i="1"/>
  <c r="B20" i="1" s="1"/>
  <c r="BX64" i="1"/>
  <c r="CA63" i="1"/>
  <c r="F21" i="1" s="1"/>
  <c r="CA66" i="1"/>
  <c r="F24" i="1" s="1"/>
  <c r="BX68" i="1"/>
  <c r="BX67" i="1"/>
  <c r="CA69" i="1"/>
  <c r="F27" i="1" s="1"/>
  <c r="CA72" i="1"/>
  <c r="F30" i="1" s="1"/>
  <c r="BX74" i="1"/>
  <c r="CA71" i="1"/>
  <c r="F29" i="1" s="1"/>
  <c r="CA74" i="1"/>
  <c r="F32" i="1" s="1"/>
  <c r="CA76" i="1"/>
  <c r="F34" i="1" s="1"/>
  <c r="BX77" i="1"/>
  <c r="BZ77" i="1"/>
  <c r="B35" i="1" s="1"/>
  <c r="BZ79" i="1"/>
  <c r="B37" i="1" s="1"/>
  <c r="CA79" i="1"/>
  <c r="F37" i="1" s="1"/>
  <c r="BX79" i="1"/>
  <c r="BX81" i="1"/>
  <c r="BX85" i="1"/>
  <c r="BX86" i="1"/>
  <c r="BZ85" i="1"/>
  <c r="H15" i="1" s="1"/>
  <c r="BZ87" i="1"/>
  <c r="H17" i="1" s="1"/>
  <c r="CA89" i="1"/>
  <c r="K19" i="1" s="1"/>
  <c r="CA92" i="1"/>
  <c r="K22" i="1" s="1"/>
  <c r="BZ93" i="1"/>
  <c r="H23" i="1" s="1"/>
  <c r="CA98" i="1"/>
  <c r="K28" i="1" s="1"/>
  <c r="BZ96" i="1"/>
  <c r="BX93" i="1"/>
  <c r="BX95" i="1"/>
  <c r="CA99" i="1"/>
  <c r="K29" i="1" s="1"/>
  <c r="BX96" i="1"/>
  <c r="CA100" i="1"/>
  <c r="K30" i="1" s="1"/>
  <c r="CA103" i="1"/>
  <c r="K33" i="1" s="1"/>
  <c r="CA101" i="1"/>
  <c r="K31" i="1" s="1"/>
  <c r="BZ101" i="1"/>
  <c r="H31" i="1" s="1"/>
  <c r="CA106" i="1"/>
  <c r="K36" i="1" s="1"/>
  <c r="BZ117" i="1"/>
  <c r="BX122" i="1"/>
  <c r="BX124" i="1"/>
  <c r="BX125" i="1"/>
  <c r="BX130" i="1"/>
  <c r="BX134" i="1"/>
  <c r="BX136" i="1"/>
  <c r="CA139" i="1"/>
  <c r="CA141" i="1"/>
  <c r="BX143" i="1"/>
  <c r="CA149" i="1"/>
  <c r="BX151" i="1"/>
  <c r="BZ155" i="1"/>
  <c r="BX159" i="1"/>
  <c r="BZ159" i="1"/>
  <c r="CA163" i="1"/>
  <c r="CA166" i="1"/>
  <c r="BX170" i="1"/>
  <c r="BZ170" i="1"/>
  <c r="BX174" i="1"/>
  <c r="CA176" i="1"/>
  <c r="BX180" i="1"/>
  <c r="CA184" i="1"/>
  <c r="BZ186" i="1"/>
  <c r="CA187" i="1"/>
  <c r="BX188" i="1"/>
  <c r="CA189" i="1"/>
  <c r="BZ191" i="1"/>
  <c r="BZ189" i="1"/>
  <c r="CA194" i="1"/>
  <c r="BZ195" i="1"/>
  <c r="CA195" i="1"/>
  <c r="BZ200" i="1"/>
  <c r="CA200" i="1"/>
  <c r="BX202" i="1"/>
  <c r="BZ206" i="1"/>
  <c r="BZ207" i="1"/>
  <c r="CA203" i="1"/>
  <c r="BX208" i="1"/>
  <c r="BZ208" i="1"/>
  <c r="CA213" i="1"/>
  <c r="BX212" i="1"/>
  <c r="BX207" i="1"/>
  <c r="CA214" i="1"/>
  <c r="BZ224" i="1"/>
  <c r="BX224" i="1"/>
  <c r="CA224" i="1"/>
  <c r="CA57" i="1"/>
  <c r="F15" i="1" s="1"/>
  <c r="CA61" i="1"/>
  <c r="F19" i="1" s="1"/>
  <c r="CA56" i="1"/>
  <c r="F14" i="1" s="1"/>
  <c r="BX59" i="1"/>
  <c r="BZ57" i="1"/>
  <c r="B15" i="1" s="1"/>
  <c r="CA225" i="1"/>
  <c r="BX215" i="1"/>
  <c r="BZ213" i="1"/>
  <c r="CA212" i="1"/>
  <c r="CA211" i="1"/>
  <c r="BZ210" i="1"/>
  <c r="BZ205" i="1"/>
  <c r="CA204" i="1"/>
  <c r="BZ201" i="1"/>
  <c r="CA199" i="1"/>
  <c r="BX195" i="1"/>
  <c r="BZ193" i="1"/>
  <c r="BZ188" i="1"/>
  <c r="CA188" i="1"/>
  <c r="BZ185" i="1"/>
  <c r="BX183" i="1"/>
  <c r="BZ180" i="1"/>
  <c r="CA170" i="1"/>
  <c r="CA161" i="1"/>
  <c r="CA156" i="1"/>
  <c r="CA148" i="1"/>
  <c r="BZ123" i="1"/>
  <c r="BX120" i="1"/>
  <c r="BZ116" i="1"/>
  <c r="BX102" i="1"/>
  <c r="BZ102" i="1"/>
  <c r="H32" i="1" s="1"/>
  <c r="BX91" i="1"/>
  <c r="BX88" i="1"/>
  <c r="CA85" i="1"/>
  <c r="K15" i="1" s="1"/>
  <c r="CA88" i="1"/>
  <c r="K18" i="1" s="1"/>
  <c r="BX80" i="1"/>
  <c r="CA75" i="1"/>
  <c r="F33" i="1" s="1"/>
  <c r="BX76" i="1"/>
  <c r="BZ74" i="1"/>
  <c r="B32" i="1" s="1"/>
  <c r="CA70" i="1"/>
  <c r="F28" i="1" s="1"/>
  <c r="CA67" i="1"/>
  <c r="F25" i="1" s="1"/>
  <c r="BX65" i="1"/>
  <c r="BX62" i="1"/>
  <c r="BX58" i="1"/>
  <c r="BZ58" i="1"/>
  <c r="B16" i="1" s="1"/>
  <c r="BZ216" i="1"/>
  <c r="BZ218" i="1"/>
  <c r="BX213" i="1"/>
  <c r="CA209" i="1"/>
  <c r="CA210" i="1"/>
  <c r="BX210" i="1"/>
  <c r="BZ212" i="1"/>
  <c r="BZ204" i="1"/>
  <c r="BZ202" i="1"/>
  <c r="BX200" i="1"/>
  <c r="BZ197" i="1"/>
  <c r="CA198" i="1"/>
  <c r="BZ196" i="1"/>
  <c r="BX193" i="1"/>
  <c r="BZ190" i="1"/>
  <c r="BX189" i="1"/>
  <c r="CA190" i="1"/>
  <c r="BX185" i="1"/>
  <c r="BZ182" i="1"/>
  <c r="CA167" i="1"/>
  <c r="BX161" i="1"/>
  <c r="BX158" i="1"/>
  <c r="BZ152" i="1"/>
  <c r="CA142" i="1"/>
  <c r="BX137" i="1"/>
  <c r="CA128" i="1"/>
  <c r="CA121" i="1"/>
  <c r="CA111" i="1"/>
  <c r="K41" i="1" s="1"/>
  <c r="CA109" i="1"/>
  <c r="K39" i="1" s="1"/>
  <c r="BX108" i="1"/>
  <c r="BZ100" i="1"/>
  <c r="H30" i="1" s="1"/>
  <c r="CA93" i="1"/>
  <c r="K23" i="1" s="1"/>
  <c r="BX89" i="1"/>
  <c r="BX90" i="1"/>
  <c r="BZ90" i="1"/>
  <c r="H20" i="1" s="1"/>
  <c r="BX87" i="1"/>
  <c r="BZ84" i="1"/>
  <c r="H14" i="1" s="1"/>
  <c r="BX84" i="1"/>
  <c r="CA82" i="1"/>
  <c r="F40" i="1" s="1"/>
  <c r="BX78" i="1"/>
  <c r="CA73" i="1"/>
  <c r="F31" i="1" s="1"/>
  <c r="BZ70" i="1"/>
  <c r="B28" i="1" s="1"/>
  <c r="BZ64" i="1"/>
  <c r="B22" i="1" s="1"/>
  <c r="BZ65" i="1"/>
  <c r="B23" i="1" s="1"/>
  <c r="BZ222" i="1"/>
  <c r="BW113" i="1"/>
  <c r="CA113" i="1"/>
  <c r="BZ113" i="1"/>
  <c r="BX113" i="1"/>
  <c r="BX223" i="1"/>
  <c r="CA206" i="1"/>
  <c r="BX203" i="1"/>
  <c r="BW206" i="1"/>
  <c r="CA202" i="1"/>
  <c r="CA201" i="1"/>
  <c r="BZ199" i="1"/>
  <c r="BX199" i="1"/>
  <c r="BX197" i="1"/>
  <c r="BW199" i="1"/>
  <c r="BW197" i="1"/>
  <c r="BZ194" i="1"/>
  <c r="BX194" i="1"/>
  <c r="CA191" i="1"/>
  <c r="CA192" i="1"/>
  <c r="BX192" i="1"/>
  <c r="BZ187" i="1"/>
  <c r="BZ192" i="1"/>
  <c r="BW189" i="1"/>
  <c r="BW187" i="1"/>
  <c r="CA186" i="1"/>
  <c r="BW188" i="1"/>
  <c r="BW185" i="1"/>
  <c r="CA181" i="1"/>
  <c r="BZ179" i="1"/>
  <c r="BZ174" i="1"/>
  <c r="BX176" i="1"/>
  <c r="BZ173" i="1"/>
  <c r="CA171" i="1"/>
  <c r="BX172" i="1"/>
  <c r="BX167" i="1"/>
  <c r="CA165" i="1"/>
  <c r="BZ163" i="1"/>
  <c r="CA160" i="1"/>
  <c r="BW161" i="1"/>
  <c r="BX155" i="1"/>
  <c r="BW156" i="1"/>
  <c r="BZ153" i="1"/>
  <c r="BX152" i="1"/>
  <c r="BZ149" i="1"/>
  <c r="BX147" i="1"/>
  <c r="BZ146" i="1"/>
  <c r="CA143" i="1"/>
  <c r="BZ141" i="1"/>
  <c r="BX139" i="1"/>
  <c r="BW139" i="1"/>
  <c r="BX135" i="1"/>
  <c r="BZ133" i="1"/>
  <c r="BX131" i="1"/>
  <c r="BX129" i="1"/>
  <c r="BX128" i="1"/>
  <c r="BW128" i="1"/>
  <c r="CA124" i="1"/>
  <c r="CA123" i="1"/>
  <c r="BZ120" i="1"/>
  <c r="BX118" i="1"/>
  <c r="BX115" i="1"/>
  <c r="BZ114" i="1"/>
  <c r="BX112" i="1"/>
  <c r="BX110" i="1"/>
  <c r="CA108" i="1"/>
  <c r="K38" i="1" s="1"/>
  <c r="BW108" i="1"/>
  <c r="CA105" i="1"/>
  <c r="K35" i="1" s="1"/>
  <c r="BZ215" i="1"/>
  <c r="BW226" i="1"/>
  <c r="BW225" i="1"/>
  <c r="BW220" i="1"/>
  <c r="BZ104" i="1"/>
  <c r="H34" i="1" s="1"/>
  <c r="BW105" i="1"/>
  <c r="BX107" i="1"/>
  <c r="CA104" i="1"/>
  <c r="K34" i="1" s="1"/>
  <c r="BX104" i="1"/>
  <c r="BZ107" i="1"/>
  <c r="H37" i="1" s="1"/>
  <c r="BZ108" i="1"/>
  <c r="H38" i="1" s="1"/>
  <c r="BX109" i="1"/>
  <c r="BZ110" i="1"/>
  <c r="H40" i="1" s="1"/>
  <c r="BZ111" i="1"/>
  <c r="H41" i="1" s="1"/>
  <c r="BX111" i="1"/>
  <c r="BX116" i="1"/>
  <c r="CA114" i="1"/>
  <c r="CA116" i="1"/>
  <c r="BW118" i="1"/>
  <c r="CA118" i="1"/>
  <c r="BZ118" i="1"/>
  <c r="CA119" i="1"/>
  <c r="BX119" i="1"/>
  <c r="BX121" i="1"/>
  <c r="BZ121" i="1"/>
  <c r="BZ124" i="1"/>
  <c r="BW126" i="1"/>
  <c r="BZ125" i="1"/>
  <c r="BX127" i="1"/>
  <c r="BZ128" i="1"/>
  <c r="CA127" i="1"/>
  <c r="CA129" i="1"/>
  <c r="BZ129" i="1"/>
  <c r="CA132" i="1"/>
  <c r="BX132" i="1"/>
  <c r="BZ134" i="1"/>
  <c r="CA133" i="1"/>
  <c r="BW138" i="1"/>
  <c r="BZ135" i="1"/>
  <c r="BX138" i="1"/>
  <c r="BW141" i="1"/>
  <c r="BZ139" i="1"/>
  <c r="BW143" i="1"/>
  <c r="BW144" i="1"/>
  <c r="BX141" i="1"/>
  <c r="CA144" i="1"/>
  <c r="BW145" i="1"/>
  <c r="BW148" i="1"/>
  <c r="BX145" i="1"/>
  <c r="BW149" i="1"/>
  <c r="CA147" i="1"/>
  <c r="CA150" i="1"/>
  <c r="BX149" i="1"/>
  <c r="BW154" i="1"/>
  <c r="BW155" i="1"/>
  <c r="BZ154" i="1"/>
  <c r="BW158" i="1"/>
  <c r="CA155" i="1"/>
  <c r="BW157" i="1"/>
  <c r="CA158" i="1"/>
  <c r="BX160" i="1"/>
  <c r="CA162" i="1"/>
  <c r="BW164" i="1"/>
  <c r="CA159" i="1"/>
  <c r="CA164" i="1"/>
  <c r="BX164" i="1"/>
  <c r="BW165" i="1"/>
  <c r="BZ166" i="1"/>
  <c r="BX165" i="1"/>
  <c r="BW169" i="1"/>
  <c r="BX168" i="1"/>
  <c r="CA169" i="1"/>
  <c r="BW171" i="1"/>
  <c r="BW174" i="1"/>
  <c r="CA174" i="1"/>
  <c r="CA173" i="1"/>
  <c r="CA175" i="1"/>
  <c r="BW178" i="1"/>
  <c r="CA177" i="1"/>
  <c r="BW180" i="1"/>
  <c r="CA182" i="1"/>
  <c r="BZ177" i="1"/>
  <c r="BX181" i="1"/>
  <c r="CA179" i="1"/>
  <c r="BW186" i="1"/>
  <c r="BX184" i="1"/>
  <c r="BW223" i="1"/>
  <c r="BW224" i="1"/>
  <c r="BW222" i="1"/>
  <c r="BW104" i="1"/>
  <c r="BW106" i="1"/>
  <c r="BZ106" i="1"/>
  <c r="H36" i="1" s="1"/>
  <c r="BX105" i="1"/>
  <c r="BW107" i="1"/>
  <c r="CA107" i="1"/>
  <c r="K37" i="1" s="1"/>
  <c r="BW111" i="1"/>
  <c r="CA110" i="1"/>
  <c r="K40" i="1" s="1"/>
  <c r="BZ112" i="1"/>
  <c r="BW115" i="1"/>
  <c r="BW116" i="1"/>
  <c r="BZ115" i="1"/>
  <c r="BW117" i="1"/>
  <c r="CA117" i="1"/>
  <c r="BW123" i="1"/>
  <c r="BW122" i="1"/>
  <c r="CA120" i="1"/>
  <c r="BZ122" i="1"/>
  <c r="BW124" i="1"/>
  <c r="BX123" i="1"/>
  <c r="BZ126" i="1"/>
  <c r="BW127" i="1"/>
  <c r="BZ127" i="1"/>
  <c r="BW130" i="1"/>
  <c r="CA130" i="1"/>
  <c r="BZ130" i="1"/>
  <c r="BX133" i="1"/>
  <c r="BZ132" i="1"/>
  <c r="CA131" i="1"/>
  <c r="BW135" i="1"/>
  <c r="BZ136" i="1"/>
  <c r="BW137" i="1"/>
  <c r="BZ137" i="1"/>
  <c r="CA140" i="1"/>
  <c r="BZ140" i="1"/>
  <c r="CA137" i="1"/>
  <c r="BX140" i="1"/>
  <c r="BZ142" i="1"/>
  <c r="BX142" i="1"/>
  <c r="BZ144" i="1"/>
  <c r="BW147" i="1"/>
  <c r="BX146" i="1"/>
  <c r="CA146" i="1"/>
  <c r="BZ148" i="1"/>
  <c r="BW152" i="1"/>
  <c r="BW151" i="1"/>
  <c r="CA152" i="1"/>
  <c r="BW153" i="1"/>
  <c r="BX154" i="1"/>
  <c r="CA153" i="1"/>
  <c r="BX156" i="1"/>
  <c r="BZ156" i="1"/>
  <c r="BW159" i="1"/>
  <c r="CA157" i="1"/>
  <c r="BW162" i="1"/>
  <c r="BZ158" i="1"/>
  <c r="BX162" i="1"/>
  <c r="BZ161" i="1"/>
  <c r="BW163" i="1"/>
  <c r="BX163" i="1"/>
  <c r="BX166" i="1"/>
  <c r="BZ165" i="1"/>
  <c r="BX169" i="1"/>
  <c r="BZ167" i="1"/>
  <c r="BZ168" i="1"/>
  <c r="BW172" i="1"/>
  <c r="BZ171" i="1"/>
  <c r="CA172" i="1"/>
  <c r="BZ176" i="1"/>
  <c r="BW175" i="1"/>
  <c r="BX173" i="1"/>
  <c r="BX175" i="1"/>
  <c r="BX178" i="1"/>
  <c r="BX177" i="1"/>
  <c r="CA180" i="1"/>
  <c r="BW182" i="1"/>
  <c r="BZ181" i="1"/>
  <c r="BX179" i="1"/>
  <c r="BW183" i="1"/>
  <c r="CA183" i="1"/>
  <c r="BW219" i="1"/>
  <c r="CA223" i="1"/>
  <c r="BX216" i="1"/>
  <c r="BX225" i="1"/>
  <c r="CA219" i="1"/>
  <c r="BZ219" i="1"/>
  <c r="BZ217" i="1"/>
  <c r="BZ226" i="1"/>
  <c r="BX222" i="1"/>
  <c r="BX226" i="1"/>
  <c r="BX221" i="1"/>
  <c r="CA222" i="1"/>
  <c r="CA220" i="1"/>
  <c r="BZ225" i="1"/>
  <c r="BX220" i="1"/>
  <c r="CA221" i="1"/>
  <c r="CA226" i="1"/>
  <c r="CA215" i="1"/>
  <c r="CA216" i="1"/>
  <c r="BX218" i="1"/>
  <c r="BZ221" i="1"/>
  <c r="BW221" i="1"/>
  <c r="BX61" i="1"/>
  <c r="BZ223" i="1"/>
  <c r="BX60" i="1"/>
  <c r="BX57" i="1"/>
  <c r="B18" i="1"/>
  <c r="B17" i="1"/>
  <c r="B21" i="1"/>
  <c r="B27" i="1"/>
  <c r="H39" i="1"/>
  <c r="BZ56" i="1"/>
  <c r="B14" i="1" s="1"/>
  <c r="B34" i="1"/>
  <c r="H18" i="1"/>
  <c r="H24" i="1"/>
  <c r="H26" i="1"/>
  <c r="H28" i="1"/>
  <c r="M10" i="1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interval="60" name="Conexão1" type="4" refreshedVersion="6" background="1" refreshOnLoad="1">
    <webPr sourceData="1" parsePre="1" consecutive="1" xl2000="1" url="https://www.calendardate.com/todays.htm" htmlTables="1">
      <tables count="1">
        <x v="3"/>
      </tables>
    </webPr>
  </connection>
</connections>
</file>

<file path=xl/sharedStrings.xml><?xml version="1.0" encoding="utf-8"?>
<sst xmlns="http://schemas.openxmlformats.org/spreadsheetml/2006/main" count="600" uniqueCount="290">
  <si>
    <t>Score</t>
  </si>
  <si>
    <t>Estado Civil</t>
  </si>
  <si>
    <t>Lateralidade</t>
  </si>
  <si>
    <t>Escolaridade</t>
  </si>
  <si>
    <t xml:space="preserve">  Sexo    </t>
  </si>
  <si>
    <t>Data de Nasc</t>
  </si>
  <si>
    <t>Fone</t>
  </si>
  <si>
    <t>Raça</t>
  </si>
  <si>
    <t>Atividade</t>
  </si>
  <si>
    <t>Idade</t>
  </si>
  <si>
    <t>Logradouro e número</t>
  </si>
  <si>
    <t>Nome</t>
  </si>
  <si>
    <t>1-4</t>
  </si>
  <si>
    <t>5-8</t>
  </si>
  <si>
    <t>Médio</t>
  </si>
  <si>
    <t>CRP</t>
  </si>
  <si>
    <t>Licença</t>
  </si>
  <si>
    <t>Prazo</t>
  </si>
  <si>
    <t>Escola</t>
  </si>
  <si>
    <t>Escola Pública Porto Alegre</t>
  </si>
  <si>
    <t>Escola Pública São Paulo</t>
  </si>
  <si>
    <t>Desvio Padrão</t>
  </si>
  <si>
    <t>2- ATENÇÃO</t>
  </si>
  <si>
    <t xml:space="preserve">    2.1.A- TEMPO-CANCELAMENTO</t>
  </si>
  <si>
    <t xml:space="preserve">    2.2.A- MAIOR SEQUÊNCIA</t>
  </si>
  <si>
    <t>3- PERCEPÇÃO</t>
  </si>
  <si>
    <t xml:space="preserve">  3.2- PERCEPÇÃO VISUAL</t>
  </si>
  <si>
    <t>4- MEMÓRIA</t>
  </si>
  <si>
    <t xml:space="preserve">  5.1- LINGUAGEM ORAL</t>
  </si>
  <si>
    <t xml:space="preserve">  5.2- LINGUAGEM ESCRITA</t>
  </si>
  <si>
    <t>7- HABILIDADES ARITMÉTICAS</t>
  </si>
  <si>
    <t>8- FUNÇÕES EXECUTIVAS</t>
  </si>
  <si>
    <t>Escola Particular Porto Alegre</t>
  </si>
  <si>
    <t>Escola Particular São Paulo</t>
  </si>
  <si>
    <t>ESCOLA PARTICULAR</t>
  </si>
  <si>
    <t>ESCOLA PÚBLICA</t>
  </si>
  <si>
    <t>Desvio padrão</t>
  </si>
  <si>
    <t>Fundamental</t>
  </si>
  <si>
    <t>7ª</t>
  </si>
  <si>
    <t>8ª</t>
  </si>
  <si>
    <t>1º</t>
  </si>
  <si>
    <t>2º</t>
  </si>
  <si>
    <t>3º</t>
  </si>
  <si>
    <t xml:space="preserve">  1.1- TEMPO</t>
  </si>
  <si>
    <t xml:space="preserve">  1.2- ESPAÇO</t>
  </si>
  <si>
    <t xml:space="preserve">  2.1- CONTAGEM INVERSA</t>
  </si>
  <si>
    <t xml:space="preserve">    2.1.A- CONTAGEM INVERSA TEMPO</t>
  </si>
  <si>
    <t xml:space="preserve">  3.1- VERIFICAÇÃO LINHAS</t>
  </si>
  <si>
    <t xml:space="preserve">  3.2- HEMINEGLIGÊNCIA VISUAL</t>
  </si>
  <si>
    <t xml:space="preserve">  3.3- PERCEPÇÃO DE FACES</t>
  </si>
  <si>
    <t xml:space="preserve">  4.1- MEMÓRIA DE TRABALHO</t>
  </si>
  <si>
    <t xml:space="preserve">  4.4- MEMÓRIA VISUAL DE CURTO PRAZO</t>
  </si>
  <si>
    <t xml:space="preserve">  4.5- MEMÓRIA PROSPECTIVA</t>
  </si>
  <si>
    <t>5- HABILIDADES ARITMÉTICAS</t>
  </si>
  <si>
    <t>6- LINGUAGEM</t>
  </si>
  <si>
    <t xml:space="preserve">  6.1-LINGUAGEM ORAL</t>
  </si>
  <si>
    <t xml:space="preserve">  6.2- LINGUAGEM ESCRITA</t>
  </si>
  <si>
    <t>7- PRAXIAS</t>
  </si>
  <si>
    <t xml:space="preserve">  7.1- IDEOMOTORA</t>
  </si>
  <si>
    <t xml:space="preserve">  7.2- CONSTRUTIVA</t>
  </si>
  <si>
    <t xml:space="preserve">  7.3- REFLEXIVA</t>
  </si>
  <si>
    <t xml:space="preserve">  8.1- RESOLUÇÃO DE PROBLEMAS</t>
  </si>
  <si>
    <t>N</t>
  </si>
  <si>
    <t>Tempo de Estudo</t>
  </si>
  <si>
    <t>Média</t>
  </si>
  <si>
    <t xml:space="preserve">19-39 anos </t>
  </si>
  <si>
    <t xml:space="preserve">40-59 anos   </t>
  </si>
  <si>
    <t xml:space="preserve">60-75 anos </t>
  </si>
  <si>
    <t xml:space="preserve">     76-90 anos</t>
  </si>
  <si>
    <t>9ou+</t>
  </si>
  <si>
    <t>3-PERCEPÇÃO</t>
  </si>
  <si>
    <t xml:space="preserve">    4.2.A- EVOCAÇÃO IMEDIATA</t>
  </si>
  <si>
    <t xml:space="preserve">    4.2.B- EVOCAÇÃO TARDIA</t>
  </si>
  <si>
    <t xml:space="preserve">    6.1.A- NOMEAÇÃO</t>
  </si>
  <si>
    <t xml:space="preserve">    6.1.B- REPETIÇÃO</t>
  </si>
  <si>
    <t xml:space="preserve">    6.1.C- LINGUAGEM AUTOMÁTICA</t>
  </si>
  <si>
    <t xml:space="preserve">    6.1.D- COMPREENSÃO</t>
  </si>
  <si>
    <t xml:space="preserve">    6.1.E- PROCESSAMENTO INTERFERÊNCIA</t>
  </si>
  <si>
    <t xml:space="preserve">    6.2.A- LEITURA EM VOZ ALTA</t>
  </si>
  <si>
    <t xml:space="preserve">    6.2.B- COMPREENSÃO ESCRITA</t>
  </si>
  <si>
    <t xml:space="preserve">    6.2.C- ESCRITA ESPONTÂNEA</t>
  </si>
  <si>
    <t xml:space="preserve">    6.2.D- ESCRITA COPIADA</t>
  </si>
  <si>
    <t xml:space="preserve">    6.2.E- ESCRITA DITADA</t>
  </si>
  <si>
    <t>NEUPSILIN INFANTIL</t>
  </si>
  <si>
    <t>NEUPSILIN ADOLESCENTE</t>
  </si>
  <si>
    <t>NEUPSILIN ADULTO</t>
  </si>
  <si>
    <t>A1</t>
  </si>
  <si>
    <t xml:space="preserve">  6.1- LINGUAGEM ORAL</t>
  </si>
  <si>
    <t xml:space="preserve">  2.2- REPETIÇÃO SEQUÊNCIA  DÍGITOS</t>
  </si>
  <si>
    <t>1- ORIENTAÇÃO TEMPORAL/ESPACIAL</t>
  </si>
  <si>
    <t xml:space="preserve">      4.1.B.1- MAIOR SEQUÊNCIA</t>
  </si>
  <si>
    <t>Nome do Paciente</t>
  </si>
  <si>
    <t>CLÍNICA</t>
  </si>
  <si>
    <t>Expiration:</t>
  </si>
  <si>
    <t>CRP:</t>
  </si>
  <si>
    <t>CPF</t>
  </si>
  <si>
    <t>Total</t>
  </si>
  <si>
    <t>CPF:</t>
  </si>
  <si>
    <t>License:</t>
  </si>
  <si>
    <t>Expirado</t>
  </si>
  <si>
    <t>Teste</t>
  </si>
  <si>
    <t>Estado</t>
  </si>
  <si>
    <t>QI</t>
  </si>
  <si>
    <t>Perc</t>
  </si>
  <si>
    <t>10 - 79 anos</t>
  </si>
  <si>
    <t>1º GRAU</t>
  </si>
  <si>
    <t>2º GRAU</t>
  </si>
  <si>
    <t>3º GRAU</t>
  </si>
  <si>
    <t>PERC</t>
  </si>
  <si>
    <t>&lt;11</t>
  </si>
  <si>
    <t>Extremo Inferior</t>
  </si>
  <si>
    <t>&gt;10 e &lt;26</t>
  </si>
  <si>
    <t>Inferior</t>
  </si>
  <si>
    <t>&gt;25 e &lt;51</t>
  </si>
  <si>
    <t>Médio Inferior</t>
  </si>
  <si>
    <t>&gt;50 e &lt;76</t>
  </si>
  <si>
    <t xml:space="preserve">Médio </t>
  </si>
  <si>
    <t>&gt;75 e &lt;90</t>
  </si>
  <si>
    <t>Médio Superior</t>
  </si>
  <si>
    <t>&gt;89 e &lt;96</t>
  </si>
  <si>
    <t>Superior</t>
  </si>
  <si>
    <t>&gt;129</t>
  </si>
  <si>
    <t>Muito superior</t>
  </si>
  <si>
    <t>Licensed</t>
  </si>
  <si>
    <t>Percentil (Pi)</t>
  </si>
  <si>
    <t>Int</t>
  </si>
  <si>
    <t>Data Inter</t>
  </si>
  <si>
    <t>Data Exp</t>
  </si>
  <si>
    <t>CPF=CRP</t>
  </si>
  <si>
    <t>Preenc CPF</t>
  </si>
  <si>
    <t>Preenc CRP</t>
  </si>
  <si>
    <t>Preenc Licen</t>
  </si>
  <si>
    <t>Preenc Test</t>
  </si>
  <si>
    <t>Preenc Expir</t>
  </si>
  <si>
    <t>Trava</t>
  </si>
  <si>
    <t>Expiração</t>
  </si>
  <si>
    <t>6 a 12 anos</t>
  </si>
  <si>
    <t>13 a 18 anos</t>
  </si>
  <si>
    <t>19 a 90 anos</t>
  </si>
  <si>
    <t>Pontos</t>
  </si>
  <si>
    <t xml:space="preserve">  2.1- ATENÇÃO VISUAL-CANCELAMENTO</t>
  </si>
  <si>
    <t xml:space="preserve">  2.2- ATENÇÃO VISUAL-DÍGITOS DIRETO</t>
  </si>
  <si>
    <t xml:space="preserve">  4.1- MEMÓRIA DE TRABALHO OPERACIONAL</t>
  </si>
  <si>
    <t xml:space="preserve">  4.3- MEMÓRIA EPISÓDICA SEMÂNTICA</t>
  </si>
  <si>
    <t>5- LINGUAGEM</t>
  </si>
  <si>
    <t xml:space="preserve">  6.1- CÓPIA DE FIGURAS QUADRADO</t>
  </si>
  <si>
    <t xml:space="preserve">  6.2- CÓPIA DE FIGURAS LOSANGO</t>
  </si>
  <si>
    <t xml:space="preserve">  6.3- CÓPIA DE FIGURAS MARGARIDA</t>
  </si>
  <si>
    <t xml:space="preserve">  6.4- CÓPIA DE FIGURAS FIGURA DUPLA</t>
  </si>
  <si>
    <t xml:space="preserve">  7.1- CONTAGEM DE PALITOS</t>
  </si>
  <si>
    <t xml:space="preserve">  7.2- CÁLCULOS MATEMÁTICOS </t>
  </si>
  <si>
    <t xml:space="preserve">  8.1- FLUÊNCIA VERBAL</t>
  </si>
  <si>
    <t xml:space="preserve">  8.2- TAREFA GO-NO-GO</t>
  </si>
  <si>
    <t xml:space="preserve">  8.2- FLUÊNCIA VERBAL QUANTIDADE</t>
  </si>
  <si>
    <t xml:space="preserve">  8.3- FLUÊNCIA VERBAL TOTAL</t>
  </si>
  <si>
    <t xml:space="preserve">    2.2.A- CONTAGEM INVERSA INTRUSÕES</t>
  </si>
  <si>
    <t xml:space="preserve">    2.2.B- CONTAGEM INVERSA INVERSÕES</t>
  </si>
  <si>
    <t xml:space="preserve">    2.2.C- CONTAGEM INVERSA OMISSÕES</t>
  </si>
  <si>
    <t xml:space="preserve">  4.2- MEMÓRIA VERBAL SEMÂNTICA</t>
  </si>
  <si>
    <t xml:space="preserve">      4.2.A.1- EVOCAÇÃO IMEDIATA INTRUSÕES</t>
  </si>
  <si>
    <t xml:space="preserve">       4.2.B.1- EVOCAÇÃO TARDIA  INTRUSÕES</t>
  </si>
  <si>
    <t xml:space="preserve">  4.3- MEMÓRIA SEMÂNTICA DE LONGO PRAZO</t>
  </si>
  <si>
    <t xml:space="preserve">  2.2- REPETIÇÃO DE SEQUÊNCIA DE  DÍGITOS</t>
  </si>
  <si>
    <t xml:space="preserve">    5.1.A- NOMEAÇÃO</t>
  </si>
  <si>
    <t xml:space="preserve">    5.1.B- CONSCIÊNCIA FONOLÓGICA</t>
  </si>
  <si>
    <t xml:space="preserve">      5.1.B.1- RIMA</t>
  </si>
  <si>
    <t xml:space="preserve">      5.1.B.2- SUBTRAÇÃO FONÊMICA</t>
  </si>
  <si>
    <t xml:space="preserve">    5.1.C- COMPREENSÃO ORAL</t>
  </si>
  <si>
    <t xml:space="preserve">    5.1.D- PROCESSAMENTO INFERENCIAL</t>
  </si>
  <si>
    <t xml:space="preserve">    5.2.A- LEITURA EM VOZ ALTA</t>
  </si>
  <si>
    <t xml:space="preserve">      5.2.A.1- SÍLABAS</t>
  </si>
  <si>
    <t xml:space="preserve">      5.2.A.2- PALAVRAS</t>
  </si>
  <si>
    <t xml:space="preserve">    5.2.B- COMPREENSÃO ESCRITA</t>
  </si>
  <si>
    <t xml:space="preserve">      4.1.A.1- MAIOR SEQUÊNCIA DE DÍGITOS</t>
  </si>
  <si>
    <t>1º Grau</t>
  </si>
  <si>
    <t>%</t>
  </si>
  <si>
    <t>A.2</t>
  </si>
  <si>
    <t>A.3</t>
  </si>
  <si>
    <t>A.4</t>
  </si>
  <si>
    <t>A.5</t>
  </si>
  <si>
    <t>Méd</t>
  </si>
  <si>
    <t>DP</t>
  </si>
  <si>
    <t>2º Grau</t>
  </si>
  <si>
    <t>3º Grau</t>
  </si>
  <si>
    <t>A.2.1</t>
  </si>
  <si>
    <t>Geral</t>
  </si>
  <si>
    <t xml:space="preserve">  Direta (Xi)</t>
  </si>
  <si>
    <t>Méd Inf</t>
  </si>
  <si>
    <t>Méd Sup</t>
  </si>
  <si>
    <t>Ext Inf</t>
  </si>
  <si>
    <t>Ext Sup</t>
  </si>
  <si>
    <t xml:space="preserve">  4.2- MEMÓRIA EPISÓDICA SEMÂNT VERBAL</t>
  </si>
  <si>
    <t xml:space="preserve">    2.2.D- CONTAGEM INV TROCA DE POSIÇÕES</t>
  </si>
  <si>
    <t xml:space="preserve">      4.1.B.1- MAIOR SEQUÊNC SPAN PALAVRAS</t>
  </si>
  <si>
    <t xml:space="preserve">       4.2.B.2- EVOCAÇÃO TARDIA PERSEVERAÇ</t>
  </si>
  <si>
    <t xml:space="preserve">      4.2.A.2- EVOCAÇÃO IMEDIATA PERSEVERAÇ</t>
  </si>
  <si>
    <t xml:space="preserve">    4.1.B- SPAN AUDITIVO PALAVRA SENTENÇAS</t>
  </si>
  <si>
    <t xml:space="preserve">      4.2.A.2- EVOCAÇÃO IMED PERSEVERAÇÕES</t>
  </si>
  <si>
    <t xml:space="preserve">       4.2.B.2- EVOCAÇÃO TARD PERSEVERAÇÕES</t>
  </si>
  <si>
    <t>Z-Score (Zni)</t>
  </si>
  <si>
    <t>Pontuação       Posição</t>
  </si>
  <si>
    <t>Pontuação      Derivada</t>
  </si>
  <si>
    <t>User</t>
  </si>
  <si>
    <t>Computer</t>
  </si>
  <si>
    <t>Processor</t>
  </si>
  <si>
    <t>Revision</t>
  </si>
  <si>
    <t>Model</t>
  </si>
  <si>
    <t>User ... IP</t>
  </si>
  <si>
    <t>CRP ES CPU</t>
  </si>
  <si>
    <t>CPU</t>
  </si>
  <si>
    <t>Aleat</t>
  </si>
  <si>
    <t>Aleat Class</t>
  </si>
  <si>
    <t>Núm  de Proc</t>
  </si>
  <si>
    <t>Neupsilin</t>
  </si>
  <si>
    <t>Número de linhas ==&gt;</t>
  </si>
  <si>
    <t>Acesso Int</t>
  </si>
  <si>
    <t>│</t>
  </si>
  <si>
    <t>Data  de Nasc</t>
  </si>
  <si>
    <t>Observações:</t>
  </si>
  <si>
    <t>Teste:</t>
  </si>
  <si>
    <t>9- TEMPO DE APLICAÇÃO (em minutos)</t>
  </si>
  <si>
    <t>9- TEMPO DE APLICAÇÃO (em segundos)</t>
  </si>
  <si>
    <t xml:space="preserve">      4.1.A.1- DÍGITOS NA ORDEM INVERSA</t>
  </si>
  <si>
    <t xml:space="preserve">        4.1.A.1.a- MAIOR SEQ DÍGITOS INVERSOS</t>
  </si>
  <si>
    <t xml:space="preserve">      5.2.C.1- ESCRITA DE PALAVRAS</t>
  </si>
  <si>
    <t xml:space="preserve">    5.2.D- ESCRITA ESPONTÂNEA</t>
  </si>
  <si>
    <t xml:space="preserve">    5.2.E- ESCRITA COPIADA</t>
  </si>
  <si>
    <t xml:space="preserve">  6.5- Tempo habilidades visuo-construtivas</t>
  </si>
  <si>
    <t xml:space="preserve">    8.1.A- FLUÊNCIA VERBAL ORTOGRÁFICA</t>
  </si>
  <si>
    <t xml:space="preserve">    8.1.B- FLUÊNCIA VERBAL SEMÂNTICA</t>
  </si>
  <si>
    <t xml:space="preserve">  3.1- PERCEPÇÃO DE EMOÇÕES FACES</t>
  </si>
  <si>
    <t xml:space="preserve">     4.2.C- RECONHECIMENTO</t>
  </si>
  <si>
    <t>Neupsilin Adulto</t>
  </si>
  <si>
    <t>Neupsilin Infantil</t>
  </si>
  <si>
    <t>Neupsilin Adolescente</t>
  </si>
  <si>
    <t>©2019 Appsicólogo - All rights reserved</t>
  </si>
  <si>
    <r>
      <t>Cert.Reg.Autoral A78-20190228113439</t>
    </r>
    <r>
      <rPr>
        <i/>
        <sz val="14"/>
        <color theme="1"/>
        <rFont val="Calibri"/>
        <family val="2"/>
        <scheme val="minor"/>
      </rPr>
      <t>®</t>
    </r>
  </si>
  <si>
    <t xml:space="preserve">  T E S T E S </t>
  </si>
  <si>
    <r>
      <t xml:space="preserve"> </t>
    </r>
    <r>
      <rPr>
        <sz val="8"/>
        <color rgb="FF000000"/>
        <rFont val="Verdana"/>
        <family val="2"/>
      </rPr>
      <t xml:space="preserve">σ: </t>
    </r>
    <r>
      <rPr>
        <sz val="8"/>
        <color rgb="FF000000"/>
        <rFont val="Calibri"/>
        <family val="2"/>
        <scheme val="minor"/>
      </rPr>
      <t>&lt; -2     ∫:   2%</t>
    </r>
  </si>
  <si>
    <t xml:space="preserve"> -2 Ͱ -1,5 5%         </t>
  </si>
  <si>
    <t xml:space="preserve"> -1,5 Ͱ -1 9%        </t>
  </si>
  <si>
    <t xml:space="preserve"> -1 Ͱ 1 68%      </t>
  </si>
  <si>
    <t>1 Ͱ 1,5  9%</t>
  </si>
  <si>
    <t>1,5 Ͱ 2  5%</t>
  </si>
  <si>
    <t xml:space="preserve"> ≥ 2         2%</t>
  </si>
  <si>
    <t>Quo Int (QI)   σ=15</t>
  </si>
  <si>
    <t>Estanino (Eni)    σ=2</t>
  </si>
  <si>
    <t xml:space="preserve">        4.1.A.2.a- MAIOR SEQ PSEUDO-PALAVRAS</t>
  </si>
  <si>
    <t xml:space="preserve">  4.4- MEM EPISÓD SEMÂNT VISUO-ESPACIAL</t>
  </si>
  <si>
    <t xml:space="preserve">    5.2.C- ESCRITA E PSEUDO-PALAVRAS</t>
  </si>
  <si>
    <t xml:space="preserve">      5.2.C.2- ESCRITA DE PSEUDO-PALAVRAS</t>
  </si>
  <si>
    <t xml:space="preserve">  3.4- RECONHECIMENTO DE FACES</t>
  </si>
  <si>
    <t xml:space="preserve">    4.1.A- ORDENAÇÃO ASCENDENTE - DÍGITOS</t>
  </si>
  <si>
    <t xml:space="preserve">      4.1.A.2- SPAN PSEUDO-PALAVRAS</t>
  </si>
  <si>
    <t xml:space="preserve">    4.1.B- MT VISUO-ESPACIAL INVERSA</t>
  </si>
  <si>
    <t xml:space="preserve">      5.2.A.3- PSEUDO-PALAVRAS</t>
  </si>
  <si>
    <t xml:space="preserve">    4.1.A- COMP FONOLÓG EXECUTIVA CENTRAL</t>
  </si>
  <si>
    <t xml:space="preserve">    4.1.B- SPAN AUDITIVO PALAVRAS SENTENÇA</t>
  </si>
  <si>
    <t>6- HABILIDADES VISUO-CONSTRUTIVAS</t>
  </si>
  <si>
    <t>AVALIAÇÃO</t>
  </si>
  <si>
    <t>Município/UF</t>
  </si>
  <si>
    <t>Infantil</t>
  </si>
  <si>
    <t>Porto Ale</t>
  </si>
  <si>
    <t>São Paulo</t>
  </si>
  <si>
    <t>Escola Particular</t>
  </si>
  <si>
    <t>Escola Pública</t>
  </si>
  <si>
    <t>Adolescente</t>
  </si>
  <si>
    <t>Escola  Pública</t>
  </si>
  <si>
    <t>Escola  Particular</t>
  </si>
  <si>
    <t>Adulto</t>
  </si>
  <si>
    <t>2.1.A</t>
  </si>
  <si>
    <t>6.5</t>
  </si>
  <si>
    <t>2.2.C</t>
  </si>
  <si>
    <t>2.2.A</t>
  </si>
  <si>
    <t>2.2.B</t>
  </si>
  <si>
    <t>2.2.D</t>
  </si>
  <si>
    <t>4.2.A.1</t>
  </si>
  <si>
    <t>4.2.A.2</t>
  </si>
  <si>
    <t>4.2.B.1</t>
  </si>
  <si>
    <t>4.2.B.2</t>
  </si>
  <si>
    <t>TESTES COM INVERSÃO</t>
  </si>
  <si>
    <t>2,2.C</t>
  </si>
  <si>
    <t>Mínima</t>
  </si>
  <si>
    <t>Máxima</t>
  </si>
  <si>
    <t>Avaliação</t>
  </si>
  <si>
    <t xml:space="preserve">   ZS</t>
  </si>
  <si>
    <t xml:space="preserve">       QI</t>
  </si>
  <si>
    <t>Hoje</t>
  </si>
  <si>
    <t>99/999999-AU</t>
  </si>
  <si>
    <t>Demo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</si>
</sst>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164" formatCode="0_ "/>
    <numFmt numFmtId="165" formatCode="&quot;Expira em &quot;dd/mm/yyyy"/>
    <numFmt numFmtId="166" formatCode="0.0_ "/>
    <numFmt numFmtId="167" formatCode="00000"/>
    <numFmt numFmtId="168" formatCode="&quot;Licensed until &quot;dd/mm/yyyy"/>
    <numFmt numFmtId="169" formatCode="dd&quot; &quot;mmmm&quot; de &quot;yyyy"/>
    <numFmt numFmtId="170" formatCode="&quot;CRP &quot;0000&quot;/SC&quot;"/>
    <numFmt numFmtId="171" formatCode="00&quot;/&quot;00&quot;/&quot;0000"/>
    <numFmt numFmtId="172" formatCode="[$-F400]h:mm:ss\ AM/PM"/>
    <numFmt numFmtId="173" formatCode="0.000"/>
    <numFmt numFmtId="174" formatCode="0.0"/>
    <numFmt numFmtId="175" formatCode="#,##0_ ;\-#,##0\ "/>
    <numFmt numFmtId="176" formatCode="[=0]&quot;&quot;;General"/>
    <numFmt numFmtId="177" formatCode="&quot;Cód. &quot;##########"/>
    <numFmt numFmtId="178" formatCode="&quot;Licença nº &quot;##########"/>
    <numFmt numFmtId="179" formatCode="&quot;Expiração: &quot;00&quot;/&quot;00&quot;/&quot;####"/>
    <numFmt numFmtId="180" formatCode="00&quot;/&quot;00&quot;/&quot;####"/>
    <numFmt numFmtId="181" formatCode="###&quot;.&quot;###&quot;.&quot;###&quot;-&quot;##"/>
    <numFmt numFmtId="182" formatCode="[&lt;9999999999]\(##\)\ ####\-####;\(##\)\ #####\-####"/>
    <numFmt numFmtId="183" formatCode="0#&quot;/&quot;##&quot;/&quot;####"/>
    <numFmt numFmtId="184" formatCode="&quot; CPU &quot;#"/>
    <numFmt numFmtId="185" formatCode="dd&quot; de &quot;mmmm&quot; de &quot;yyyy"/>
    <numFmt numFmtId="186" formatCode="[&gt;0]###&quot;.&quot;###&quot;.&quot;###&quot;-&quot;##;#"/>
  </numFmts>
  <fonts count="46">
    <font>
      <sz val="11"/>
      <color theme="1"/>
      <name val="Calibri"/>
      <family val="2"/>
      <scheme val="minor"/>
    </font>
    <font>
      <sz val="10"/>
      <color rgb="FF000000"/>
      <name val="Calibri"/>
      <family val="3"/>
      <charset val="134"/>
    </font>
    <font>
      <sz val="7"/>
      <color theme="1"/>
      <name val="Calibri"/>
      <family val="2"/>
      <scheme val="minor"/>
    </font>
    <font>
      <sz val="12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3"/>
      <charset val="134"/>
      <scheme val="minor"/>
    </font>
    <font>
      <b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6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Arial"/>
      <family val="2"/>
    </font>
    <font>
      <sz val="10"/>
      <color rgb="FF000000"/>
      <name val="Times New Roman"/>
      <family val="1"/>
    </font>
    <font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Arial"/>
      <family val="2"/>
    </font>
    <font>
      <sz val="9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8"/>
      <color rgb="FF000000"/>
      <name val="Calibri"/>
      <family val="2"/>
      <scheme val="minor"/>
    </font>
    <font>
      <sz val="8"/>
      <color rgb="FF000000"/>
      <name val="Verdana"/>
      <family val="2"/>
    </font>
    <font>
      <i/>
      <sz val="11"/>
      <color theme="0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i/>
      <sz val="8"/>
      <color theme="0"/>
      <name val="Calibri"/>
      <family val="2"/>
      <scheme val="minor"/>
    </font>
    <font>
      <i/>
      <sz val="9"/>
      <color theme="0"/>
      <name val="Calibri"/>
      <family val="2"/>
      <scheme val="minor"/>
    </font>
    <font>
      <b/>
      <i/>
      <sz val="8"/>
      <color rgb="FF002060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8"/>
      <color theme="0" tint="-0.499984740745262"/>
      <name val="Calibri"/>
      <family val="2"/>
    </font>
    <font>
      <b/>
      <sz val="9"/>
      <color theme="8" tint="-0.249977111117893"/>
      <name val="Calibri"/>
      <family val="2"/>
      <scheme val="minor"/>
    </font>
    <font>
      <sz val="9"/>
      <color theme="1"/>
      <name val="Calibri"/>
      <family val="2"/>
    </font>
    <font>
      <sz val="8"/>
      <color rgb="FFFF0000"/>
      <name val="Calibri"/>
      <family val="2"/>
      <scheme val="minor"/>
    </font>
    <font>
      <b/>
      <sz val="8"/>
      <color rgb="FFFF0000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i/>
      <sz val="8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ABF8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2E88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EB1ED"/>
        <bgColor indexed="64"/>
      </patternFill>
    </fill>
    <fill>
      <patternFill patternType="solid">
        <fgColor rgb="FF78F0FF"/>
        <bgColor indexed="64"/>
      </patternFill>
    </fill>
    <fill>
      <patternFill patternType="solid">
        <fgColor rgb="FF79B1ED"/>
        <bgColor indexed="64"/>
      </patternFill>
    </fill>
  </fills>
  <borders count="166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hair">
        <color theme="0" tint="-0.499984740745262"/>
      </left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thin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/>
      <right style="hair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/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/>
      <top style="hair">
        <color theme="0" tint="-0.499984740745262"/>
      </top>
      <bottom style="thin">
        <color theme="0" tint="-0.499984740745262"/>
      </bottom>
      <diagonal/>
    </border>
    <border>
      <left/>
      <right style="hair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hair">
        <color theme="0" tint="-0.499984740745262"/>
      </bottom>
      <diagonal/>
    </border>
    <border>
      <left style="thin">
        <color theme="0" tint="-0.499984740745262"/>
      </left>
      <right style="hair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hair">
        <color theme="0" tint="-0.499984740745262"/>
      </top>
      <bottom style="thin">
        <color theme="0" tint="-0.499984740745262"/>
      </bottom>
      <diagonal/>
    </border>
    <border>
      <left style="hair">
        <color theme="0" tint="-0.499984740745262"/>
      </left>
      <right/>
      <top style="thin">
        <color theme="0" tint="-0.499984740745262"/>
      </top>
      <bottom style="hair">
        <color theme="0" tint="-0.499984740745262"/>
      </bottom>
      <diagonal/>
    </border>
    <border>
      <left/>
      <right/>
      <top style="thin">
        <color theme="0" tint="-0.499984740745262"/>
      </top>
      <bottom style="hair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/>
      <right style="hair">
        <color indexed="64"/>
      </right>
      <top style="hair">
        <color indexed="64"/>
      </top>
      <bottom style="thin">
        <color theme="0" tint="-0.499984740745262"/>
      </bottom>
      <diagonal/>
    </border>
    <border>
      <left style="hair">
        <color auto="1"/>
      </left>
      <right style="hair">
        <color auto="1"/>
      </right>
      <top style="hair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dotted">
        <color theme="0" tint="-0.499984740745262"/>
      </left>
      <right style="dotted">
        <color theme="0" tint="-0.499984740745262"/>
      </right>
      <top style="thin">
        <color theme="0" tint="-0.499984740745262"/>
      </top>
      <bottom style="dotted">
        <color theme="0" tint="-0.499984740745262"/>
      </bottom>
      <diagonal/>
    </border>
    <border>
      <left style="dotted">
        <color theme="0" tint="-0.499984740745262"/>
      </left>
      <right style="dotted">
        <color theme="0" tint="-0.499984740745262"/>
      </right>
      <top style="dotted">
        <color theme="0" tint="-0.499984740745262"/>
      </top>
      <bottom style="thin">
        <color theme="0" tint="-0.499984740745262"/>
      </bottom>
      <diagonal/>
    </border>
    <border>
      <left style="dotted">
        <color theme="0" tint="-0.499984740745262"/>
      </left>
      <right/>
      <top style="dotted">
        <color theme="0" tint="-0.499984740745262"/>
      </top>
      <bottom style="thin">
        <color theme="0" tint="-0.499984740745262"/>
      </bottom>
      <diagonal/>
    </border>
    <border>
      <left/>
      <right style="dotted">
        <color theme="0" tint="-0.499984740745262"/>
      </right>
      <top style="dotted">
        <color theme="0" tint="-0.499984740745262"/>
      </top>
      <bottom style="thin">
        <color theme="0" tint="-0.499984740745262"/>
      </bottom>
      <diagonal/>
    </border>
    <border>
      <left/>
      <right style="hair">
        <color indexed="64"/>
      </right>
      <top style="hair">
        <color theme="0" tint="-0.499984740745262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hair">
        <color theme="0" tint="-0.499984740745262"/>
      </top>
      <bottom style="hair">
        <color auto="1"/>
      </bottom>
      <diagonal/>
    </border>
    <border>
      <left/>
      <right style="hair">
        <color indexed="64"/>
      </right>
      <top style="hair">
        <color indexed="64"/>
      </top>
      <bottom style="hair">
        <color theme="0" tint="-0.49998474074526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theme="0" tint="-0.499984740745262"/>
      </bottom>
      <diagonal/>
    </border>
    <border>
      <left style="hair">
        <color theme="0" tint="-0.499984740745262"/>
      </left>
      <right/>
      <top style="hair">
        <color theme="0" tint="-0.499984740745262"/>
      </top>
      <bottom style="thin">
        <color theme="0" tint="-0.499984740745262"/>
      </bottom>
      <diagonal/>
    </border>
    <border>
      <left/>
      <right/>
      <top style="hair">
        <color theme="0" tint="-0.499984740745262"/>
      </top>
      <bottom/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hair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hair">
        <color auto="1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hair">
        <color auto="1"/>
      </bottom>
      <diagonal/>
    </border>
    <border>
      <left style="thin">
        <color theme="0" tint="-0.499984740745262"/>
      </left>
      <right/>
      <top style="hair">
        <color indexed="64"/>
      </top>
      <bottom style="hair">
        <color indexed="64"/>
      </bottom>
      <diagonal/>
    </border>
    <border>
      <left style="thin">
        <color theme="0" tint="-0.499984740745262"/>
      </left>
      <right/>
      <top style="hair">
        <color indexed="64"/>
      </top>
      <bottom style="hair">
        <color theme="0" tint="-0.499984740745262"/>
      </bottom>
      <diagonal/>
    </border>
    <border>
      <left style="thin">
        <color theme="0" tint="-0.499984740745262"/>
      </left>
      <right/>
      <top style="hair">
        <color theme="0" tint="-0.499984740745262"/>
      </top>
      <bottom style="hair">
        <color auto="1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hair">
        <color indexed="64"/>
      </bottom>
      <diagonal/>
    </border>
    <border>
      <left/>
      <right style="thin">
        <color theme="0" tint="-0.499984740745262"/>
      </right>
      <top style="hair">
        <color indexed="64"/>
      </top>
      <bottom style="hair">
        <color indexed="64"/>
      </bottom>
      <diagonal/>
    </border>
    <border>
      <left/>
      <right style="thin">
        <color theme="0" tint="-0.499984740745262"/>
      </right>
      <top style="hair">
        <color indexed="64"/>
      </top>
      <bottom style="hair">
        <color theme="0" tint="-0.499984740745262"/>
      </bottom>
      <diagonal/>
    </border>
    <border>
      <left/>
      <right style="thin">
        <color theme="0" tint="-0.499984740745262"/>
      </right>
      <top style="hair">
        <color theme="0" tint="-0.499984740745262"/>
      </top>
      <bottom style="hair">
        <color auto="1"/>
      </bottom>
      <diagonal/>
    </border>
    <border>
      <left/>
      <right style="dotted">
        <color theme="0" tint="-0.499984740745262"/>
      </right>
      <top style="thin">
        <color theme="0" tint="-0.499984740745262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theme="0" tint="-0.499984740745262"/>
      </left>
      <right/>
      <top style="hair">
        <color theme="1"/>
      </top>
      <bottom style="thin">
        <color theme="0" tint="-0.499984740745262"/>
      </bottom>
      <diagonal/>
    </border>
    <border>
      <left/>
      <right style="dotted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hair">
        <color theme="1"/>
      </right>
      <top style="hair">
        <color theme="0" tint="-0.499984740745262"/>
      </top>
      <bottom style="thin">
        <color theme="0" tint="-0.499984740745262"/>
      </bottom>
      <diagonal/>
    </border>
    <border>
      <left style="hair">
        <color theme="1"/>
      </left>
      <right style="hair">
        <color theme="1"/>
      </right>
      <top style="hair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hair">
        <color theme="1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1"/>
      </left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1"/>
      </left>
      <right style="hair">
        <color theme="1"/>
      </right>
      <top style="hair">
        <color theme="0" tint="-0.499984740745262"/>
      </top>
      <bottom style="hair">
        <color theme="0" tint="-0.499984740745262"/>
      </bottom>
      <diagonal/>
    </border>
    <border>
      <left/>
      <right style="hair">
        <color indexed="64"/>
      </right>
      <top style="hair">
        <color indexed="64"/>
      </top>
      <bottom style="hair">
        <color theme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theme="1"/>
      </bottom>
      <diagonal/>
    </border>
    <border>
      <left/>
      <right style="hair">
        <color indexed="64"/>
      </right>
      <top style="hair">
        <color theme="1"/>
      </top>
      <bottom style="hair">
        <color theme="1"/>
      </bottom>
      <diagonal/>
    </border>
    <border>
      <left style="hair">
        <color indexed="64"/>
      </left>
      <right style="hair">
        <color indexed="64"/>
      </right>
      <top style="hair">
        <color theme="1"/>
      </top>
      <bottom style="hair">
        <color theme="1"/>
      </bottom>
      <diagonal/>
    </border>
    <border>
      <left style="hair">
        <color indexed="64"/>
      </left>
      <right/>
      <top style="hair">
        <color indexed="64"/>
      </top>
      <bottom style="hair">
        <color theme="0" tint="-0.499984740745262"/>
      </bottom>
      <diagonal/>
    </border>
    <border>
      <left style="hair">
        <color indexed="64"/>
      </left>
      <right/>
      <top style="hair">
        <color theme="0" tint="-0.499984740745262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theme="1"/>
      </bottom>
      <diagonal/>
    </border>
    <border>
      <left style="hair">
        <color indexed="64"/>
      </left>
      <right/>
      <top style="hair">
        <color theme="1"/>
      </top>
      <bottom style="hair">
        <color theme="1"/>
      </bottom>
      <diagonal/>
    </border>
    <border>
      <left style="hair">
        <color theme="0" tint="-0.499984740745262"/>
      </left>
      <right style="thin">
        <color theme="0" tint="-0.499984740745262"/>
      </right>
      <top style="thin">
        <color theme="0" tint="-0.499984740745262"/>
      </top>
      <bottom style="hair">
        <color indexed="64"/>
      </bottom>
      <diagonal/>
    </border>
    <border>
      <left style="hair">
        <color theme="0" tint="-0.499984740745262"/>
      </left>
      <right style="thin">
        <color theme="0" tint="-0.499984740745262"/>
      </right>
      <top/>
      <bottom style="hair">
        <color indexed="64"/>
      </bottom>
      <diagonal/>
    </border>
    <border>
      <left style="hair">
        <color theme="0" tint="-0.499984740745262"/>
      </left>
      <right style="thin">
        <color theme="0" tint="-0.499984740745262"/>
      </right>
      <top style="hair">
        <color indexed="64"/>
      </top>
      <bottom style="hair">
        <color theme="1"/>
      </bottom>
      <diagonal/>
    </border>
    <border>
      <left style="hair">
        <color theme="0" tint="-0.499984740745262"/>
      </left>
      <right style="thin">
        <color theme="0" tint="-0.499984740745262"/>
      </right>
      <top style="hair">
        <color indexed="64"/>
      </top>
      <bottom style="thin">
        <color theme="0" tint="-0.499984740745262"/>
      </bottom>
      <diagonal/>
    </border>
    <border>
      <left style="hair">
        <color theme="0" tint="-0.499984740745262"/>
      </left>
      <right style="thin">
        <color theme="0" tint="-0.499984740745262"/>
      </right>
      <top style="hair">
        <color indexed="64"/>
      </top>
      <bottom style="hair">
        <color theme="0" tint="-0.499984740745262"/>
      </bottom>
      <diagonal/>
    </border>
    <border>
      <left style="hair">
        <color theme="0" tint="-0.499984740745262"/>
      </left>
      <right style="thin">
        <color theme="0" tint="-0.499984740745262"/>
      </right>
      <top style="hair">
        <color theme="0" tint="-0.499984740745262"/>
      </top>
      <bottom style="hair">
        <color auto="1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theme="0" tint="-0.499984740745262"/>
      </right>
      <top style="hair">
        <color theme="1"/>
      </top>
      <bottom style="thin">
        <color theme="0" tint="-0.499984740745262"/>
      </bottom>
      <diagonal/>
    </border>
    <border>
      <left/>
      <right style="hair">
        <color indexed="64"/>
      </right>
      <top style="hair">
        <color theme="1"/>
      </top>
      <bottom style="thin">
        <color theme="0" tint="-0.499984740745262"/>
      </bottom>
      <diagonal/>
    </border>
    <border>
      <left style="hair">
        <color auto="1"/>
      </left>
      <right style="hair">
        <color auto="1"/>
      </right>
      <top style="hair">
        <color theme="1"/>
      </top>
      <bottom style="thin">
        <color theme="0" tint="-0.499984740745262"/>
      </bottom>
      <diagonal/>
    </border>
    <border>
      <left style="hair">
        <color auto="1"/>
      </left>
      <right/>
      <top style="hair">
        <color theme="1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hair">
        <color indexed="64"/>
      </top>
      <bottom style="hair">
        <color theme="1"/>
      </bottom>
      <diagonal/>
    </border>
    <border>
      <left/>
      <right style="thin">
        <color theme="0" tint="-0.499984740745262"/>
      </right>
      <top style="hair">
        <color indexed="64"/>
      </top>
      <bottom style="hair">
        <color theme="1"/>
      </bottom>
      <diagonal/>
    </border>
    <border>
      <left/>
      <right style="hair">
        <color indexed="64"/>
      </right>
      <top style="hair">
        <color theme="1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theme="1"/>
      </top>
      <bottom style="hair">
        <color indexed="64"/>
      </bottom>
      <diagonal/>
    </border>
    <border>
      <left style="hair">
        <color auto="1"/>
      </left>
      <right/>
      <top style="hair">
        <color theme="1"/>
      </top>
      <bottom style="hair">
        <color indexed="64"/>
      </bottom>
      <diagonal/>
    </border>
    <border>
      <left style="hair">
        <color theme="0" tint="-0.499984740745262"/>
      </left>
      <right style="thin">
        <color theme="0" tint="-0.499984740745262"/>
      </right>
      <top style="hair">
        <color theme="1"/>
      </top>
      <bottom style="hair">
        <color indexed="64"/>
      </bottom>
      <diagonal/>
    </border>
    <border>
      <left style="thin">
        <color theme="0" tint="-0.499984740745262"/>
      </left>
      <right/>
      <top style="hair">
        <color theme="1"/>
      </top>
      <bottom style="hair">
        <color indexed="64"/>
      </bottom>
      <diagonal/>
    </border>
    <border>
      <left/>
      <right style="thin">
        <color theme="0" tint="-0.499984740745262"/>
      </right>
      <top style="hair">
        <color theme="1"/>
      </top>
      <bottom style="hair">
        <color indexed="64"/>
      </bottom>
      <diagonal/>
    </border>
    <border>
      <left/>
      <right style="hair">
        <color theme="0" tint="-0.499984740745262"/>
      </right>
      <top/>
      <bottom style="hair">
        <color indexed="64"/>
      </bottom>
      <diagonal/>
    </border>
    <border>
      <left style="hair">
        <color theme="1"/>
      </left>
      <right style="thin">
        <color theme="0" tint="-0.499984740745262"/>
      </right>
      <top style="hair">
        <color theme="1"/>
      </top>
      <bottom style="hair">
        <color theme="1"/>
      </bottom>
      <diagonal/>
    </border>
    <border>
      <left style="hair">
        <color theme="1"/>
      </left>
      <right style="thin">
        <color theme="0" tint="-0.499984740745262"/>
      </right>
      <top style="hair">
        <color indexed="64"/>
      </top>
      <bottom style="hair">
        <color indexed="64"/>
      </bottom>
      <diagonal/>
    </border>
    <border>
      <left style="hair">
        <color theme="1"/>
      </left>
      <right/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1"/>
      </left>
      <right/>
      <top style="hair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1"/>
      </left>
      <right style="thin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hair">
        <color theme="1"/>
      </left>
      <right style="thin">
        <color theme="0" tint="-0.499984740745262"/>
      </right>
      <top/>
      <bottom style="hair">
        <color indexed="64"/>
      </bottom>
      <diagonal/>
    </border>
    <border>
      <left style="hair">
        <color theme="1"/>
      </left>
      <right style="thin">
        <color theme="0" tint="-0.499984740745262"/>
      </right>
      <top style="hair">
        <color theme="1"/>
      </top>
      <bottom style="thin">
        <color theme="0" tint="-0.499984740745262"/>
      </bottom>
      <diagonal/>
    </border>
    <border>
      <left/>
      <right style="hair">
        <color theme="0" tint="-0.499984740745262"/>
      </right>
      <top style="thin">
        <color theme="0" tint="-0.499984740745262"/>
      </top>
      <bottom style="hair">
        <color indexed="64"/>
      </bottom>
      <diagonal/>
    </border>
    <border>
      <left/>
      <right style="hair">
        <color theme="0" tint="-0.499984740745262"/>
      </right>
      <top style="hair">
        <color indexed="64"/>
      </top>
      <bottom style="hair">
        <color theme="1"/>
      </bottom>
      <diagonal/>
    </border>
    <border>
      <left/>
      <right style="hair">
        <color theme="0" tint="-0.499984740745262"/>
      </right>
      <top style="hair">
        <color theme="1"/>
      </top>
      <bottom style="hair">
        <color indexed="64"/>
      </bottom>
      <diagonal/>
    </border>
    <border>
      <left style="hair">
        <color theme="1"/>
      </left>
      <right style="thin">
        <color theme="0" tint="-0.499984740745262"/>
      </right>
      <top style="thin">
        <color theme="0" tint="-0.499984740745262"/>
      </top>
      <bottom style="hair">
        <color indexed="64"/>
      </bottom>
      <diagonal/>
    </border>
    <border>
      <left style="hair">
        <color theme="1"/>
      </left>
      <right style="thin">
        <color theme="0" tint="-0.499984740745262"/>
      </right>
      <top style="hair">
        <color indexed="64"/>
      </top>
      <bottom style="hair">
        <color theme="1"/>
      </bottom>
      <diagonal/>
    </border>
    <border>
      <left style="hair">
        <color theme="1"/>
      </left>
      <right style="thin">
        <color theme="0" tint="-0.499984740745262"/>
      </right>
      <top style="hair">
        <color theme="1"/>
      </top>
      <bottom style="hair">
        <color indexed="64"/>
      </bottom>
      <diagonal/>
    </border>
    <border>
      <left/>
      <right style="hair">
        <color theme="0" tint="-0.499984740745262"/>
      </right>
      <top style="hair">
        <color indexed="64"/>
      </top>
      <bottom style="hair">
        <color theme="0" tint="-0.499984740745262"/>
      </bottom>
      <diagonal/>
    </border>
    <border>
      <left/>
      <right style="hair">
        <color theme="0" tint="-0.499984740745262"/>
      </right>
      <top style="hair">
        <color theme="0" tint="-0.499984740745262"/>
      </top>
      <bottom style="hair">
        <color auto="1"/>
      </bottom>
      <diagonal/>
    </border>
    <border>
      <left style="hair">
        <color theme="1"/>
      </left>
      <right style="thin">
        <color theme="0" tint="-0.499984740745262"/>
      </right>
      <top style="hair">
        <color indexed="64"/>
      </top>
      <bottom style="hair">
        <color theme="0" tint="-0.499984740745262"/>
      </bottom>
      <diagonal/>
    </border>
    <border>
      <left style="hair">
        <color theme="1"/>
      </left>
      <right style="thin">
        <color theme="0" tint="-0.499984740745262"/>
      </right>
      <top style="hair">
        <color theme="0" tint="-0.499984740745262"/>
      </top>
      <bottom style="hair">
        <color auto="1"/>
      </bottom>
      <diagonal/>
    </border>
    <border>
      <left/>
      <right/>
      <top style="hair">
        <color indexed="64"/>
      </top>
      <bottom style="hair">
        <color theme="1"/>
      </bottom>
      <diagonal/>
    </border>
    <border>
      <left/>
      <right/>
      <top style="hair">
        <color theme="1"/>
      </top>
      <bottom style="hair">
        <color indexed="64"/>
      </bottom>
      <diagonal/>
    </border>
    <border>
      <left/>
      <right/>
      <top style="hair">
        <color indexed="64"/>
      </top>
      <bottom style="hair">
        <color theme="0" tint="-0.499984740745262"/>
      </bottom>
      <diagonal/>
    </border>
    <border>
      <left/>
      <right/>
      <top style="hair">
        <color theme="0" tint="-0.499984740745262"/>
      </top>
      <bottom style="hair">
        <color auto="1"/>
      </bottom>
      <diagonal/>
    </border>
    <border>
      <left style="thin">
        <color theme="0" tint="-0.499984740745262"/>
      </left>
      <right style="hair">
        <color theme="1"/>
      </right>
      <top/>
      <bottom style="hair">
        <color indexed="64"/>
      </bottom>
      <diagonal/>
    </border>
    <border>
      <left style="thin">
        <color theme="0" tint="-0.499984740745262"/>
      </left>
      <right style="hair">
        <color theme="1"/>
      </right>
      <top style="hair">
        <color indexed="64"/>
      </top>
      <bottom style="hair">
        <color indexed="64"/>
      </bottom>
      <diagonal/>
    </border>
    <border>
      <left style="thin">
        <color theme="0" tint="-0.499984740745262"/>
      </left>
      <right style="hair">
        <color theme="1"/>
      </right>
      <top style="hair">
        <color theme="1"/>
      </top>
      <bottom style="hair">
        <color indexed="64"/>
      </bottom>
      <diagonal/>
    </border>
    <border>
      <left style="thin">
        <color theme="0" tint="-0.499984740745262"/>
      </left>
      <right style="hair">
        <color theme="1"/>
      </right>
      <top style="hair">
        <color indexed="64"/>
      </top>
      <bottom style="hair">
        <color theme="0" tint="-0.499984740745262"/>
      </bottom>
      <diagonal/>
    </border>
    <border>
      <left style="thin">
        <color theme="0" tint="-0.499984740745262"/>
      </left>
      <right style="hair">
        <color auto="1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thin">
        <color theme="0" tint="-0.499984740745262"/>
      </right>
      <top/>
      <bottom style="hair">
        <color indexed="64"/>
      </bottom>
      <diagonal/>
    </border>
    <border>
      <left style="thin">
        <color theme="0" tint="-0.499984740745262"/>
      </left>
      <right style="hair">
        <color auto="1"/>
      </right>
      <top style="hair">
        <color indexed="64"/>
      </top>
      <bottom style="hair">
        <color theme="1"/>
      </bottom>
      <diagonal/>
    </border>
    <border>
      <left style="thin">
        <color theme="0" tint="-0.499984740745262"/>
      </left>
      <right style="hair">
        <color auto="1"/>
      </right>
      <top style="hair">
        <color theme="1"/>
      </top>
      <bottom style="hair">
        <color indexed="64"/>
      </bottom>
      <diagonal/>
    </border>
    <border>
      <left style="thin">
        <color theme="0" tint="-0.499984740745262"/>
      </left>
      <right style="hair">
        <color auto="1"/>
      </right>
      <top style="hair">
        <color theme="1"/>
      </top>
      <bottom style="hair">
        <color theme="1"/>
      </bottom>
      <diagonal/>
    </border>
    <border>
      <left style="thin">
        <color theme="0" tint="-0.499984740745262"/>
      </left>
      <right style="hair">
        <color auto="1"/>
      </right>
      <top/>
      <bottom style="hair">
        <color indexed="64"/>
      </bottom>
      <diagonal/>
    </border>
    <border>
      <left style="hair">
        <color auto="1"/>
      </left>
      <right style="thin">
        <color theme="0" tint="-0.499984740745262"/>
      </right>
      <top style="hair">
        <color indexed="64"/>
      </top>
      <bottom style="thin">
        <color theme="0" tint="-0.499984740745262"/>
      </bottom>
      <diagonal/>
    </border>
    <border>
      <left style="hair">
        <color auto="1"/>
      </left>
      <right style="thin">
        <color theme="0" tint="-0.499984740745262"/>
      </right>
      <top style="hair">
        <color auto="1"/>
      </top>
      <bottom style="hair">
        <color indexed="64"/>
      </bottom>
      <diagonal/>
    </border>
    <border>
      <left/>
      <right style="thin">
        <color theme="0" tint="-0.499984740745262"/>
      </right>
      <top/>
      <bottom style="hair">
        <color theme="0" tint="-0.499984740745262"/>
      </bottom>
      <diagonal/>
    </border>
    <border>
      <left style="hair">
        <color auto="1"/>
      </left>
      <right/>
      <top style="hair">
        <color indexed="64"/>
      </top>
      <bottom style="thin">
        <color theme="0" tint="-0.499984740745262"/>
      </bottom>
      <diagonal/>
    </border>
    <border>
      <left style="hair">
        <color theme="1"/>
      </left>
      <right style="thin">
        <color theme="0" tint="-0.499984740745262"/>
      </right>
      <top style="hair">
        <color indexed="64"/>
      </top>
      <bottom style="thin">
        <color theme="0" tint="-0.499984740745262"/>
      </bottom>
      <diagonal/>
    </border>
    <border>
      <left/>
      <right style="hair">
        <color theme="0" tint="-0.499984740745262"/>
      </right>
      <top style="hair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hair">
        <color auto="1"/>
      </right>
      <top style="hair">
        <color indexed="64"/>
      </top>
      <bottom style="thin">
        <color theme="0" tint="-0.49998474074526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499984740745262"/>
      </left>
      <right style="hair">
        <color theme="1"/>
      </right>
      <top style="thin">
        <color theme="0" tint="-0.499984740745262"/>
      </top>
      <bottom style="hair">
        <color theme="0" tint="-0.499984740745262"/>
      </bottom>
      <diagonal/>
    </border>
    <border>
      <left style="hair">
        <color theme="1"/>
      </left>
      <right style="thin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hair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indexed="64"/>
      </top>
      <bottom style="hair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indexed="64"/>
      </top>
      <bottom style="hair">
        <color theme="1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1"/>
      </top>
      <bottom style="hair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1"/>
      </top>
      <bottom style="hair">
        <color theme="1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hair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1"/>
      </top>
      <bottom style="thin">
        <color theme="0" tint="-0.499984740745262"/>
      </bottom>
      <diagonal/>
    </border>
    <border>
      <left style="thin">
        <color theme="0" tint="-0.499984740745262"/>
      </left>
      <right style="hair">
        <color theme="1"/>
      </right>
      <top style="thin">
        <color theme="0" tint="-0.499984740745262"/>
      </top>
      <bottom style="hair">
        <color theme="1"/>
      </bottom>
      <diagonal/>
    </border>
    <border>
      <left style="hair">
        <color theme="1"/>
      </left>
      <right style="thin">
        <color theme="0" tint="-0.499984740745262"/>
      </right>
      <top style="thin">
        <color theme="0" tint="-0.499984740745262"/>
      </top>
      <bottom style="hair">
        <color theme="1"/>
      </bottom>
      <diagonal/>
    </border>
    <border>
      <left style="thin">
        <color theme="0" tint="-0.499984740745262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thin">
        <color theme="0" tint="-0.499984740745262"/>
      </left>
      <right style="hair">
        <color theme="1"/>
      </right>
      <top style="hair">
        <color theme="1"/>
      </top>
      <bottom style="thin">
        <color theme="0" tint="-0.499984740745262"/>
      </bottom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499984740745262"/>
      </top>
      <bottom style="hair">
        <color theme="0" tint="-0.34998626667073579"/>
      </bottom>
      <diagonal/>
    </border>
    <border>
      <left/>
      <right/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thin">
        <color theme="1"/>
      </top>
      <bottom/>
      <diagonal/>
    </border>
    <border>
      <left/>
      <right/>
      <top style="hair">
        <color theme="0" tint="-0.499984740745262"/>
      </top>
      <bottom style="hair">
        <color theme="0" tint="-0.499984740745262"/>
      </bottom>
      <diagonal/>
    </border>
    <border>
      <left/>
      <right/>
      <top style="hair">
        <color theme="0" tint="-0.34998626667073579"/>
      </top>
      <bottom/>
      <diagonal/>
    </border>
    <border>
      <left/>
      <right style="thin">
        <color theme="0" tint="-0.499984740745262"/>
      </right>
      <top style="hair">
        <color theme="0" tint="-0.499984740745262"/>
      </top>
      <bottom/>
      <diagonal/>
    </border>
    <border>
      <left/>
      <right/>
      <top/>
      <bottom style="hair">
        <color theme="0" tint="-0.34998626667073579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hair">
        <color theme="0" tint="-0.34998626667073579"/>
      </bottom>
      <diagonal/>
    </border>
    <border>
      <left style="thin">
        <color theme="0" tint="-0.499984740745262"/>
      </left>
      <right/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theme="0" tint="-0.499984740745262"/>
      </left>
      <right/>
      <top style="hair">
        <color theme="0" tint="-0.34998626667073579"/>
      </top>
      <bottom style="thin">
        <color theme="0" tint="-0.499984740745262"/>
      </bottom>
      <diagonal/>
    </border>
    <border>
      <left/>
      <right/>
      <top style="hair">
        <color theme="0" tint="-0.34998626667073579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dotted">
        <color theme="0" tint="-0.499984740745262"/>
      </left>
      <right style="dotted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3">
    <xf numFmtId="0" fontId="0" fillId="0" borderId="0"/>
    <xf numFmtId="9" fontId="13" fillId="0" borderId="0" applyFont="0" applyFill="0" applyBorder="0" applyAlignment="0" applyProtection="0"/>
    <xf numFmtId="0" fontId="19" fillId="0" borderId="0"/>
  </cellStyleXfs>
  <cellXfs count="596">
    <xf numFmtId="0" fontId="0" fillId="0" borderId="0" xfId="0"/>
    <xf numFmtId="0" fontId="0" fillId="0" borderId="0" xfId="0" applyProtection="1">
      <protection hidden="1"/>
    </xf>
    <xf numFmtId="0" fontId="1" fillId="0" borderId="0" xfId="0" applyFont="1" applyAlignment="1" applyProtection="1">
      <alignment horizontal="left" vertical="top"/>
      <protection hidden="1"/>
    </xf>
    <xf numFmtId="1" fontId="0" fillId="0" borderId="0" xfId="0" applyNumberFormat="1" applyProtection="1">
      <protection hidden="1"/>
    </xf>
    <xf numFmtId="165" fontId="2" fillId="0" borderId="0" xfId="0" applyNumberFormat="1" applyFont="1" applyProtection="1">
      <protection hidden="1"/>
    </xf>
    <xf numFmtId="0" fontId="3" fillId="2" borderId="0" xfId="0" applyFont="1" applyFill="1" applyAlignment="1" applyProtection="1">
      <alignment horizontal="center" vertical="center" wrapText="1"/>
      <protection hidden="1"/>
    </xf>
    <xf numFmtId="172" fontId="0" fillId="0" borderId="0" xfId="0" applyNumberFormat="1" applyAlignment="1" applyProtection="1">
      <alignment horizontal="center" vertical="center"/>
      <protection hidden="1"/>
    </xf>
    <xf numFmtId="0" fontId="7" fillId="0" borderId="0" xfId="0" applyFont="1" applyProtection="1">
      <protection hidden="1"/>
    </xf>
    <xf numFmtId="0" fontId="2" fillId="0" borderId="0" xfId="0" applyFont="1" applyAlignment="1" applyProtection="1">
      <alignment horizontal="left" vertical="top"/>
      <protection hidden="1"/>
    </xf>
    <xf numFmtId="0" fontId="4" fillId="2" borderId="0" xfId="0" applyFont="1" applyFill="1" applyAlignment="1" applyProtection="1">
      <alignment vertical="center"/>
      <protection hidden="1"/>
    </xf>
    <xf numFmtId="0" fontId="12" fillId="0" borderId="0" xfId="0" applyFont="1" applyProtection="1">
      <protection hidden="1"/>
    </xf>
    <xf numFmtId="2" fontId="3" fillId="0" borderId="0" xfId="1" applyNumberFormat="1" applyFont="1" applyAlignment="1" applyProtection="1">
      <alignment vertical="center"/>
      <protection hidden="1"/>
    </xf>
    <xf numFmtId="1" fontId="15" fillId="0" borderId="0" xfId="1" applyNumberFormat="1" applyFont="1" applyAlignment="1" applyProtection="1">
      <alignment horizontal="center" vertical="center"/>
      <protection hidden="1"/>
    </xf>
    <xf numFmtId="2" fontId="3" fillId="0" borderId="0" xfId="1" applyNumberFormat="1" applyFont="1" applyAlignment="1" applyProtection="1">
      <alignment vertical="center" wrapText="1"/>
      <protection hidden="1"/>
    </xf>
    <xf numFmtId="2" fontId="3" fillId="0" borderId="0" xfId="1" applyNumberFormat="1" applyFont="1" applyAlignment="1" applyProtection="1">
      <alignment horizontal="left" vertical="center"/>
      <protection hidden="1"/>
    </xf>
    <xf numFmtId="0" fontId="4" fillId="0" borderId="0" xfId="0" applyFont="1" applyProtection="1">
      <protection hidden="1"/>
    </xf>
    <xf numFmtId="2" fontId="3" fillId="0" borderId="0" xfId="1" applyNumberFormat="1" applyFont="1" applyAlignment="1" applyProtection="1">
      <alignment horizontal="center" vertical="center"/>
      <protection hidden="1"/>
    </xf>
    <xf numFmtId="170" fontId="5" fillId="0" borderId="0" xfId="0" applyNumberFormat="1" applyFont="1" applyProtection="1">
      <protection hidden="1"/>
    </xf>
    <xf numFmtId="0" fontId="3" fillId="2" borderId="0" xfId="0" applyFont="1" applyFill="1" applyAlignment="1" applyProtection="1">
      <alignment horizontal="right" vertical="center" wrapText="1"/>
      <protection hidden="1"/>
    </xf>
    <xf numFmtId="0" fontId="18" fillId="0" borderId="0" xfId="0" applyFont="1" applyAlignment="1" applyProtection="1">
      <alignment vertical="center"/>
      <protection hidden="1"/>
    </xf>
    <xf numFmtId="0" fontId="18" fillId="0" borderId="0" xfId="0" applyFont="1" applyAlignment="1" applyProtection="1">
      <alignment horizontal="center" vertical="center"/>
      <protection hidden="1"/>
    </xf>
    <xf numFmtId="1" fontId="2" fillId="0" borderId="0" xfId="0" applyNumberFormat="1" applyFont="1" applyAlignment="1" applyProtection="1">
      <alignment horizontal="center" vertical="center"/>
      <protection hidden="1"/>
    </xf>
    <xf numFmtId="1" fontId="7" fillId="0" borderId="0" xfId="1" applyNumberFormat="1" applyFont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/>
      <protection hidden="1"/>
    </xf>
    <xf numFmtId="1" fontId="8" fillId="0" borderId="0" xfId="0" applyNumberFormat="1" applyFont="1" applyAlignment="1" applyProtection="1">
      <alignment horizontal="left" vertical="center"/>
      <protection hidden="1"/>
    </xf>
    <xf numFmtId="14" fontId="7" fillId="0" borderId="0" xfId="0" applyNumberFormat="1" applyFont="1" applyAlignment="1" applyProtection="1">
      <alignment vertical="center"/>
      <protection hidden="1"/>
    </xf>
    <xf numFmtId="14" fontId="14" fillId="0" borderId="0" xfId="0" applyNumberFormat="1" applyFont="1" applyAlignment="1" applyProtection="1">
      <alignment vertical="center"/>
      <protection hidden="1"/>
    </xf>
    <xf numFmtId="2" fontId="3" fillId="0" borderId="0" xfId="1" applyNumberFormat="1" applyFont="1" applyAlignment="1" applyProtection="1">
      <alignment horizontal="right" vertical="center" wrapText="1"/>
      <protection hidden="1"/>
    </xf>
    <xf numFmtId="0" fontId="11" fillId="2" borderId="3" xfId="0" applyFont="1" applyFill="1" applyBorder="1" applyAlignment="1" applyProtection="1">
      <alignment horizontal="center" vertical="top"/>
      <protection hidden="1"/>
    </xf>
    <xf numFmtId="167" fontId="11" fillId="2" borderId="6" xfId="0" applyNumberFormat="1" applyFont="1" applyFill="1" applyBorder="1" applyAlignment="1" applyProtection="1">
      <alignment horizontal="center"/>
      <protection hidden="1"/>
    </xf>
    <xf numFmtId="0" fontId="11" fillId="2" borderId="0" xfId="0" applyFont="1" applyFill="1" applyAlignment="1" applyProtection="1">
      <alignment horizontal="center"/>
      <protection hidden="1"/>
    </xf>
    <xf numFmtId="0" fontId="11" fillId="0" borderId="0" xfId="0" applyFont="1" applyProtection="1">
      <protection hidden="1"/>
    </xf>
    <xf numFmtId="0" fontId="11" fillId="0" borderId="0" xfId="0" applyFont="1" applyAlignment="1" applyProtection="1">
      <alignment vertical="top"/>
      <protection hidden="1"/>
    </xf>
    <xf numFmtId="168" fontId="2" fillId="0" borderId="0" xfId="0" applyNumberFormat="1" applyFont="1" applyProtection="1">
      <protection hidden="1"/>
    </xf>
    <xf numFmtId="2" fontId="20" fillId="0" borderId="0" xfId="1" applyNumberFormat="1" applyFont="1" applyAlignment="1" applyProtection="1">
      <alignment horizontal="right" vertical="center" wrapText="1"/>
      <protection hidden="1"/>
    </xf>
    <xf numFmtId="177" fontId="15" fillId="0" borderId="0" xfId="0" applyNumberFormat="1" applyFont="1" applyAlignment="1" applyProtection="1">
      <alignment vertical="center"/>
      <protection locked="0" hidden="1"/>
    </xf>
    <xf numFmtId="178" fontId="15" fillId="0" borderId="0" xfId="0" applyNumberFormat="1" applyFont="1" applyAlignment="1" applyProtection="1">
      <alignment vertical="center"/>
      <protection hidden="1"/>
    </xf>
    <xf numFmtId="179" fontId="15" fillId="0" borderId="0" xfId="0" applyNumberFormat="1" applyFont="1" applyAlignment="1" applyProtection="1">
      <alignment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0" fillId="0" borderId="0" xfId="0" applyAlignment="1" applyProtection="1">
      <alignment horizontal="center"/>
      <protection hidden="1"/>
    </xf>
    <xf numFmtId="0" fontId="22" fillId="0" borderId="0" xfId="0" applyFont="1" applyProtection="1">
      <protection hidden="1"/>
    </xf>
    <xf numFmtId="0" fontId="21" fillId="0" borderId="0" xfId="0" applyFont="1" applyProtection="1">
      <protection hidden="1"/>
    </xf>
    <xf numFmtId="2" fontId="0" fillId="0" borderId="0" xfId="0" applyNumberFormat="1" applyProtection="1">
      <protection hidden="1"/>
    </xf>
    <xf numFmtId="176" fontId="9" fillId="3" borderId="2" xfId="0" applyNumberFormat="1" applyFont="1" applyFill="1" applyBorder="1" applyAlignment="1" applyProtection="1">
      <alignment horizontal="center" vertical="center"/>
      <protection hidden="1"/>
    </xf>
    <xf numFmtId="176" fontId="9" fillId="3" borderId="5" xfId="0" applyNumberFormat="1" applyFont="1" applyFill="1" applyBorder="1" applyAlignment="1" applyProtection="1">
      <alignment horizontal="center" vertical="center"/>
      <protection hidden="1"/>
    </xf>
    <xf numFmtId="2" fontId="10" fillId="2" borderId="53" xfId="1" applyNumberFormat="1" applyFont="1" applyFill="1" applyBorder="1" applyAlignment="1" applyProtection="1">
      <alignment horizontal="center" vertical="center"/>
      <protection hidden="1"/>
    </xf>
    <xf numFmtId="1" fontId="7" fillId="0" borderId="0" xfId="0" applyNumberFormat="1" applyFont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11" fillId="2" borderId="0" xfId="0" applyFont="1" applyFill="1" applyProtection="1">
      <protection hidden="1"/>
    </xf>
    <xf numFmtId="2" fontId="7" fillId="0" borderId="0" xfId="0" applyNumberFormat="1" applyFont="1" applyAlignment="1" applyProtection="1">
      <alignment vertical="center"/>
      <protection hidden="1"/>
    </xf>
    <xf numFmtId="0" fontId="16" fillId="11" borderId="0" xfId="0" applyFont="1" applyFill="1" applyAlignment="1" applyProtection="1">
      <alignment horizontal="center" vertical="center"/>
      <protection hidden="1"/>
    </xf>
    <xf numFmtId="0" fontId="11" fillId="2" borderId="6" xfId="0" applyFont="1" applyFill="1" applyBorder="1" applyProtection="1">
      <protection hidden="1"/>
    </xf>
    <xf numFmtId="0" fontId="15" fillId="2" borderId="45" xfId="0" applyFont="1" applyFill="1" applyBorder="1" applyAlignment="1" applyProtection="1">
      <alignment vertical="center"/>
      <protection hidden="1"/>
    </xf>
    <xf numFmtId="0" fontId="15" fillId="2" borderId="49" xfId="0" applyFont="1" applyFill="1" applyBorder="1" applyAlignment="1" applyProtection="1">
      <alignment vertical="center"/>
      <protection hidden="1"/>
    </xf>
    <xf numFmtId="2" fontId="10" fillId="0" borderId="17" xfId="1" applyNumberFormat="1" applyFont="1" applyBorder="1" applyAlignment="1" applyProtection="1">
      <alignment horizontal="center" vertical="center"/>
      <protection hidden="1"/>
    </xf>
    <xf numFmtId="2" fontId="10" fillId="2" borderId="17" xfId="1" applyNumberFormat="1" applyFont="1" applyFill="1" applyBorder="1" applyAlignment="1" applyProtection="1">
      <alignment horizontal="center" vertical="center"/>
      <protection hidden="1"/>
    </xf>
    <xf numFmtId="1" fontId="20" fillId="2" borderId="70" xfId="1" applyNumberFormat="1" applyFont="1" applyFill="1" applyBorder="1" applyAlignment="1" applyProtection="1">
      <alignment horizontal="center" vertical="center"/>
      <protection hidden="1"/>
    </xf>
    <xf numFmtId="1" fontId="20" fillId="2" borderId="85" xfId="1" applyNumberFormat="1" applyFont="1" applyFill="1" applyBorder="1" applyAlignment="1" applyProtection="1">
      <alignment horizontal="center" vertical="center"/>
      <protection hidden="1"/>
    </xf>
    <xf numFmtId="0" fontId="27" fillId="3" borderId="56" xfId="0" applyFont="1" applyFill="1" applyBorder="1" applyAlignment="1" applyProtection="1">
      <alignment horizontal="center" vertical="center"/>
      <protection hidden="1"/>
    </xf>
    <xf numFmtId="0" fontId="27" fillId="3" borderId="57" xfId="0" applyFont="1" applyFill="1" applyBorder="1" applyAlignment="1" applyProtection="1">
      <alignment horizontal="center" vertical="center"/>
      <protection hidden="1"/>
    </xf>
    <xf numFmtId="2" fontId="15" fillId="3" borderId="57" xfId="1" applyNumberFormat="1" applyFont="1" applyFill="1" applyBorder="1" applyAlignment="1" applyProtection="1">
      <alignment horizontal="center" vertical="center"/>
      <protection hidden="1"/>
    </xf>
    <xf numFmtId="1" fontId="20" fillId="2" borderId="69" xfId="1" applyNumberFormat="1" applyFont="1" applyFill="1" applyBorder="1" applyAlignment="1" applyProtection="1">
      <alignment horizontal="center" vertical="center"/>
      <protection hidden="1"/>
    </xf>
    <xf numFmtId="2" fontId="10" fillId="0" borderId="62" xfId="1" applyNumberFormat="1" applyFont="1" applyBorder="1" applyAlignment="1" applyProtection="1">
      <alignment horizontal="center" vertical="center"/>
      <protection hidden="1"/>
    </xf>
    <xf numFmtId="2" fontId="10" fillId="2" borderId="62" xfId="1" applyNumberFormat="1" applyFont="1" applyFill="1" applyBorder="1" applyAlignment="1" applyProtection="1">
      <alignment horizontal="center" vertical="center"/>
      <protection hidden="1"/>
    </xf>
    <xf numFmtId="2" fontId="10" fillId="2" borderId="67" xfId="1" applyNumberFormat="1" applyFont="1" applyFill="1" applyBorder="1" applyAlignment="1" applyProtection="1">
      <alignment horizontal="center" vertical="center"/>
      <protection hidden="1"/>
    </xf>
    <xf numFmtId="1" fontId="20" fillId="2" borderId="71" xfId="1" applyNumberFormat="1" applyFont="1" applyFill="1" applyBorder="1" applyAlignment="1" applyProtection="1">
      <alignment horizontal="center" vertical="center"/>
      <protection hidden="1"/>
    </xf>
    <xf numFmtId="2" fontId="10" fillId="0" borderId="83" xfId="1" applyNumberFormat="1" applyFont="1" applyBorder="1" applyAlignment="1" applyProtection="1">
      <alignment horizontal="center" vertical="center"/>
      <protection hidden="1"/>
    </xf>
    <xf numFmtId="2" fontId="10" fillId="2" borderId="83" xfId="1" applyNumberFormat="1" applyFont="1" applyFill="1" applyBorder="1" applyAlignment="1" applyProtection="1">
      <alignment horizontal="center" vertical="center"/>
      <protection hidden="1"/>
    </xf>
    <xf numFmtId="2" fontId="10" fillId="2" borderId="84" xfId="1" applyNumberFormat="1" applyFont="1" applyFill="1" applyBorder="1" applyAlignment="1" applyProtection="1">
      <alignment horizontal="center" vertical="center"/>
      <protection hidden="1"/>
    </xf>
    <xf numFmtId="2" fontId="10" fillId="0" borderId="64" xfId="1" applyNumberFormat="1" applyFont="1" applyBorder="1" applyAlignment="1" applyProtection="1">
      <alignment horizontal="center" vertical="center"/>
      <protection hidden="1"/>
    </xf>
    <xf numFmtId="2" fontId="10" fillId="2" borderId="64" xfId="1" applyNumberFormat="1" applyFont="1" applyFill="1" applyBorder="1" applyAlignment="1" applyProtection="1">
      <alignment horizontal="center" vertical="center"/>
      <protection hidden="1"/>
    </xf>
    <xf numFmtId="2" fontId="10" fillId="2" borderId="68" xfId="1" applyNumberFormat="1" applyFont="1" applyFill="1" applyBorder="1" applyAlignment="1" applyProtection="1">
      <alignment horizontal="center" vertical="center"/>
      <protection hidden="1"/>
    </xf>
    <xf numFmtId="2" fontId="10" fillId="0" borderId="78" xfId="1" applyNumberFormat="1" applyFont="1" applyBorder="1" applyAlignment="1" applyProtection="1">
      <alignment horizontal="center" vertical="center"/>
      <protection hidden="1"/>
    </xf>
    <xf numFmtId="2" fontId="10" fillId="2" borderId="78" xfId="1" applyNumberFormat="1" applyFont="1" applyFill="1" applyBorder="1" applyAlignment="1" applyProtection="1">
      <alignment horizontal="center" vertical="center"/>
      <protection hidden="1"/>
    </xf>
    <xf numFmtId="2" fontId="10" fillId="2" borderId="79" xfId="1" applyNumberFormat="1" applyFont="1" applyFill="1" applyBorder="1" applyAlignment="1" applyProtection="1">
      <alignment horizontal="center" vertical="center"/>
      <protection hidden="1"/>
    </xf>
    <xf numFmtId="2" fontId="10" fillId="0" borderId="35" xfId="1" applyNumberFormat="1" applyFont="1" applyBorder="1" applyAlignment="1" applyProtection="1">
      <alignment horizontal="center" vertical="center"/>
      <protection hidden="1"/>
    </xf>
    <xf numFmtId="2" fontId="10" fillId="2" borderId="35" xfId="1" applyNumberFormat="1" applyFont="1" applyFill="1" applyBorder="1" applyAlignment="1" applyProtection="1">
      <alignment horizontal="center" vertical="center"/>
      <protection hidden="1"/>
    </xf>
    <xf numFmtId="2" fontId="10" fillId="2" borderId="65" xfId="1" applyNumberFormat="1" applyFont="1" applyFill="1" applyBorder="1" applyAlignment="1" applyProtection="1">
      <alignment horizontal="center" vertical="center"/>
      <protection hidden="1"/>
    </xf>
    <xf numFmtId="1" fontId="20" fillId="2" borderId="73" xfId="1" applyNumberFormat="1" applyFont="1" applyFill="1" applyBorder="1" applyAlignment="1" applyProtection="1">
      <alignment horizontal="center" vertical="center"/>
      <protection hidden="1"/>
    </xf>
    <xf numFmtId="2" fontId="10" fillId="0" borderId="33" xfId="1" applyNumberFormat="1" applyFont="1" applyBorder="1" applyAlignment="1" applyProtection="1">
      <alignment horizontal="center" vertical="center"/>
      <protection hidden="1"/>
    </xf>
    <xf numFmtId="2" fontId="10" fillId="2" borderId="33" xfId="1" applyNumberFormat="1" applyFont="1" applyFill="1" applyBorder="1" applyAlignment="1" applyProtection="1">
      <alignment horizontal="center" vertical="center"/>
      <protection hidden="1"/>
    </xf>
    <xf numFmtId="2" fontId="10" fillId="2" borderId="66" xfId="1" applyNumberFormat="1" applyFont="1" applyFill="1" applyBorder="1" applyAlignment="1" applyProtection="1">
      <alignment horizontal="center" vertical="center"/>
      <protection hidden="1"/>
    </xf>
    <xf numFmtId="1" fontId="20" fillId="2" borderId="74" xfId="1" applyNumberFormat="1" applyFont="1" applyFill="1" applyBorder="1" applyAlignment="1" applyProtection="1">
      <alignment horizontal="center" vertical="center"/>
      <protection hidden="1"/>
    </xf>
    <xf numFmtId="1" fontId="20" fillId="2" borderId="23" xfId="1" applyNumberFormat="1" applyFont="1" applyFill="1" applyBorder="1" applyAlignment="1" applyProtection="1">
      <alignment horizontal="center" vertical="center"/>
      <protection hidden="1"/>
    </xf>
    <xf numFmtId="1" fontId="20" fillId="2" borderId="88" xfId="1" applyNumberFormat="1" applyFont="1" applyFill="1" applyBorder="1" applyAlignment="1" applyProtection="1">
      <alignment horizontal="center" vertical="center"/>
      <protection hidden="1"/>
    </xf>
    <xf numFmtId="2" fontId="15" fillId="3" borderId="92" xfId="1" applyNumberFormat="1" applyFont="1" applyFill="1" applyBorder="1" applyAlignment="1" applyProtection="1">
      <alignment horizontal="center" vertical="center"/>
      <protection hidden="1"/>
    </xf>
    <xf numFmtId="1" fontId="20" fillId="2" borderId="97" xfId="1" applyNumberFormat="1" applyFont="1" applyFill="1" applyBorder="1" applyAlignment="1" applyProtection="1">
      <alignment horizontal="center" vertical="center"/>
      <protection hidden="1"/>
    </xf>
    <xf numFmtId="1" fontId="20" fillId="2" borderId="98" xfId="1" applyNumberFormat="1" applyFont="1" applyFill="1" applyBorder="1" applyAlignment="1" applyProtection="1">
      <alignment horizontal="center" vertical="center"/>
      <protection hidden="1"/>
    </xf>
    <xf numFmtId="1" fontId="20" fillId="2" borderId="99" xfId="1" applyNumberFormat="1" applyFont="1" applyFill="1" applyBorder="1" applyAlignment="1" applyProtection="1">
      <alignment horizontal="center" vertical="center"/>
      <protection hidden="1"/>
    </xf>
    <xf numFmtId="1" fontId="20" fillId="2" borderId="103" xfId="1" applyNumberFormat="1" applyFont="1" applyFill="1" applyBorder="1" applyAlignment="1" applyProtection="1">
      <alignment horizontal="center" vertical="center"/>
      <protection hidden="1"/>
    </xf>
    <xf numFmtId="1" fontId="20" fillId="2" borderId="104" xfId="1" applyNumberFormat="1" applyFont="1" applyFill="1" applyBorder="1" applyAlignment="1" applyProtection="1">
      <alignment horizontal="center" vertical="center"/>
      <protection hidden="1"/>
    </xf>
    <xf numFmtId="1" fontId="20" fillId="2" borderId="39" xfId="1" applyNumberFormat="1" applyFont="1" applyFill="1" applyBorder="1" applyAlignment="1" applyProtection="1">
      <alignment horizontal="center" vertical="center"/>
      <protection hidden="1"/>
    </xf>
    <xf numFmtId="2" fontId="10" fillId="0" borderId="18" xfId="1" applyNumberFormat="1" applyFont="1" applyBorder="1" applyAlignment="1" applyProtection="1">
      <alignment horizontal="center" vertical="center"/>
      <protection hidden="1"/>
    </xf>
    <xf numFmtId="2" fontId="10" fillId="0" borderId="61" xfId="1" applyNumberFormat="1" applyFont="1" applyBorder="1" applyAlignment="1" applyProtection="1">
      <alignment horizontal="center" vertical="center"/>
      <protection hidden="1"/>
    </xf>
    <xf numFmtId="2" fontId="10" fillId="0" borderId="82" xfId="1" applyNumberFormat="1" applyFont="1" applyBorder="1" applyAlignment="1" applyProtection="1">
      <alignment horizontal="center" vertical="center"/>
      <protection hidden="1"/>
    </xf>
    <xf numFmtId="2" fontId="10" fillId="0" borderId="34" xfId="1" applyNumberFormat="1" applyFont="1" applyBorder="1" applyAlignment="1" applyProtection="1">
      <alignment horizontal="center" vertical="center"/>
      <protection hidden="1"/>
    </xf>
    <xf numFmtId="2" fontId="10" fillId="0" borderId="32" xfId="1" applyNumberFormat="1" applyFont="1" applyBorder="1" applyAlignment="1" applyProtection="1">
      <alignment horizontal="center" vertical="center"/>
      <protection hidden="1"/>
    </xf>
    <xf numFmtId="2" fontId="10" fillId="0" borderId="63" xfId="1" applyNumberFormat="1" applyFont="1" applyBorder="1" applyAlignment="1" applyProtection="1">
      <alignment horizontal="center" vertical="center"/>
      <protection hidden="1"/>
    </xf>
    <xf numFmtId="2" fontId="10" fillId="0" borderId="77" xfId="1" applyNumberFormat="1" applyFont="1" applyBorder="1" applyAlignment="1" applyProtection="1">
      <alignment horizontal="center" vertical="center"/>
      <protection hidden="1"/>
    </xf>
    <xf numFmtId="2" fontId="10" fillId="2" borderId="18" xfId="1" applyNumberFormat="1" applyFont="1" applyFill="1" applyBorder="1" applyAlignment="1" applyProtection="1">
      <alignment horizontal="center" vertical="center"/>
      <protection hidden="1"/>
    </xf>
    <xf numFmtId="2" fontId="10" fillId="2" borderId="61" xfId="1" applyNumberFormat="1" applyFont="1" applyFill="1" applyBorder="1" applyAlignment="1" applyProtection="1">
      <alignment horizontal="center" vertical="center"/>
      <protection hidden="1"/>
    </xf>
    <xf numFmtId="2" fontId="10" fillId="2" borderId="82" xfId="1" applyNumberFormat="1" applyFont="1" applyFill="1" applyBorder="1" applyAlignment="1" applyProtection="1">
      <alignment horizontal="center" vertical="center"/>
      <protection hidden="1"/>
    </xf>
    <xf numFmtId="2" fontId="10" fillId="2" borderId="34" xfId="1" applyNumberFormat="1" applyFont="1" applyFill="1" applyBorder="1" applyAlignment="1" applyProtection="1">
      <alignment horizontal="center" vertical="center"/>
      <protection hidden="1"/>
    </xf>
    <xf numFmtId="2" fontId="10" fillId="2" borderId="32" xfId="1" applyNumberFormat="1" applyFont="1" applyFill="1" applyBorder="1" applyAlignment="1" applyProtection="1">
      <alignment horizontal="center" vertical="center"/>
      <protection hidden="1"/>
    </xf>
    <xf numFmtId="2" fontId="20" fillId="2" borderId="100" xfId="1" applyNumberFormat="1" applyFont="1" applyFill="1" applyBorder="1" applyAlignment="1" applyProtection="1">
      <alignment horizontal="center" vertical="center"/>
      <protection hidden="1"/>
    </xf>
    <xf numFmtId="2" fontId="20" fillId="2" borderId="90" xfId="1" applyNumberFormat="1" applyFont="1" applyFill="1" applyBorder="1" applyAlignment="1" applyProtection="1">
      <alignment horizontal="center" vertical="center"/>
      <protection hidden="1"/>
    </xf>
    <xf numFmtId="2" fontId="20" fillId="2" borderId="101" xfId="1" applyNumberFormat="1" applyFont="1" applyFill="1" applyBorder="1" applyAlignment="1" applyProtection="1">
      <alignment horizontal="center" vertical="center"/>
      <protection hidden="1"/>
    </xf>
    <xf numFmtId="2" fontId="20" fillId="2" borderId="102" xfId="1" applyNumberFormat="1" applyFont="1" applyFill="1" applyBorder="1" applyAlignment="1" applyProtection="1">
      <alignment horizontal="center" vertical="center"/>
      <protection hidden="1"/>
    </xf>
    <xf numFmtId="2" fontId="20" fillId="2" borderId="89" xfId="1" applyNumberFormat="1" applyFont="1" applyFill="1" applyBorder="1" applyAlignment="1" applyProtection="1">
      <alignment horizontal="center" vertical="center"/>
      <protection hidden="1"/>
    </xf>
    <xf numFmtId="2" fontId="20" fillId="2" borderId="95" xfId="1" applyNumberFormat="1" applyFont="1" applyFill="1" applyBorder="1" applyAlignment="1" applyProtection="1">
      <alignment horizontal="center" vertical="center"/>
      <protection hidden="1"/>
    </xf>
    <xf numFmtId="2" fontId="20" fillId="2" borderId="96" xfId="1" applyNumberFormat="1" applyFont="1" applyFill="1" applyBorder="1" applyAlignment="1" applyProtection="1">
      <alignment horizontal="center" vertical="center"/>
      <protection hidden="1"/>
    </xf>
    <xf numFmtId="2" fontId="20" fillId="2" borderId="105" xfId="1" applyNumberFormat="1" applyFont="1" applyFill="1" applyBorder="1" applyAlignment="1" applyProtection="1">
      <alignment horizontal="center" vertical="center"/>
      <protection hidden="1"/>
    </xf>
    <xf numFmtId="2" fontId="20" fillId="2" borderId="106" xfId="1" applyNumberFormat="1" applyFont="1" applyFill="1" applyBorder="1" applyAlignment="1" applyProtection="1">
      <alignment horizontal="center" vertical="center"/>
      <protection hidden="1"/>
    </xf>
    <xf numFmtId="0" fontId="15" fillId="2" borderId="0" xfId="0" applyFont="1" applyFill="1" applyAlignment="1" applyProtection="1">
      <alignment horizontal="center" vertical="center" wrapText="1"/>
      <protection hidden="1"/>
    </xf>
    <xf numFmtId="0" fontId="15" fillId="2" borderId="0" xfId="0" applyFont="1" applyFill="1" applyAlignment="1" applyProtection="1">
      <alignment horizontal="left" vertical="center"/>
      <protection hidden="1"/>
    </xf>
    <xf numFmtId="0" fontId="7" fillId="2" borderId="0" xfId="0" applyFont="1" applyFill="1" applyAlignment="1" applyProtection="1">
      <alignment vertical="center"/>
      <protection hidden="1"/>
    </xf>
    <xf numFmtId="1" fontId="20" fillId="2" borderId="72" xfId="1" applyNumberFormat="1" applyFont="1" applyFill="1" applyBorder="1" applyAlignment="1" applyProtection="1">
      <alignment horizontal="center" vertical="center"/>
      <protection hidden="1"/>
    </xf>
    <xf numFmtId="1" fontId="20" fillId="2" borderId="116" xfId="1" applyNumberFormat="1" applyFont="1" applyFill="1" applyBorder="1" applyAlignment="1" applyProtection="1">
      <alignment horizontal="center" vertical="center"/>
      <protection hidden="1"/>
    </xf>
    <xf numFmtId="1" fontId="20" fillId="2" borderId="122" xfId="1" applyNumberFormat="1" applyFont="1" applyFill="1" applyBorder="1" applyAlignment="1" applyProtection="1">
      <alignment horizontal="center" vertical="center"/>
      <protection hidden="1"/>
    </xf>
    <xf numFmtId="1" fontId="20" fillId="2" borderId="121" xfId="1" applyNumberFormat="1" applyFont="1" applyFill="1" applyBorder="1" applyAlignment="1" applyProtection="1">
      <alignment horizontal="center" vertical="center"/>
      <protection hidden="1"/>
    </xf>
    <xf numFmtId="1" fontId="20" fillId="2" borderId="101" xfId="1" applyNumberFormat="1" applyFont="1" applyFill="1" applyBorder="1" applyAlignment="1" applyProtection="1">
      <alignment horizontal="center" vertical="center"/>
      <protection hidden="1"/>
    </xf>
    <xf numFmtId="1" fontId="20" fillId="2" borderId="102" xfId="1" applyNumberFormat="1" applyFont="1" applyFill="1" applyBorder="1" applyAlignment="1" applyProtection="1">
      <alignment horizontal="center" vertical="center"/>
      <protection hidden="1"/>
    </xf>
    <xf numFmtId="2" fontId="10" fillId="0" borderId="24" xfId="1" applyNumberFormat="1" applyFont="1" applyBorder="1" applyAlignment="1" applyProtection="1">
      <alignment horizontal="center" vertical="center"/>
      <protection hidden="1"/>
    </xf>
    <xf numFmtId="2" fontId="10" fillId="0" borderId="25" xfId="1" applyNumberFormat="1" applyFont="1" applyBorder="1" applyAlignment="1" applyProtection="1">
      <alignment horizontal="center" vertical="center"/>
      <protection hidden="1"/>
    </xf>
    <xf numFmtId="2" fontId="10" fillId="2" borderId="25" xfId="1" applyNumberFormat="1" applyFont="1" applyFill="1" applyBorder="1" applyAlignment="1" applyProtection="1">
      <alignment horizontal="center" vertical="center"/>
      <protection hidden="1"/>
    </xf>
    <xf numFmtId="2" fontId="10" fillId="2" borderId="124" xfId="1" applyNumberFormat="1" applyFont="1" applyFill="1" applyBorder="1" applyAlignment="1" applyProtection="1">
      <alignment horizontal="center" vertical="center"/>
      <protection hidden="1"/>
    </xf>
    <xf numFmtId="2" fontId="20" fillId="2" borderId="125" xfId="1" applyNumberFormat="1" applyFont="1" applyFill="1" applyBorder="1" applyAlignment="1" applyProtection="1">
      <alignment horizontal="center" vertical="center"/>
      <protection hidden="1"/>
    </xf>
    <xf numFmtId="1" fontId="20" fillId="2" borderId="126" xfId="1" applyNumberFormat="1" applyFont="1" applyFill="1" applyBorder="1" applyAlignment="1" applyProtection="1">
      <alignment horizontal="center" vertical="center"/>
      <protection hidden="1"/>
    </xf>
    <xf numFmtId="2" fontId="10" fillId="2" borderId="24" xfId="1" applyNumberFormat="1" applyFont="1" applyFill="1" applyBorder="1" applyAlignment="1" applyProtection="1">
      <alignment horizontal="center" vertical="center"/>
      <protection hidden="1"/>
    </xf>
    <xf numFmtId="2" fontId="3" fillId="0" borderId="3" xfId="1" applyNumberFormat="1" applyFont="1" applyBorder="1" applyAlignment="1" applyProtection="1">
      <alignment vertical="center" wrapText="1"/>
      <protection hidden="1"/>
    </xf>
    <xf numFmtId="0" fontId="21" fillId="0" borderId="0" xfId="0" applyFont="1"/>
    <xf numFmtId="0" fontId="21" fillId="0" borderId="0" xfId="0" applyFont="1" applyAlignment="1" applyProtection="1">
      <alignment horizontal="center" vertical="center"/>
      <protection hidden="1"/>
    </xf>
    <xf numFmtId="14" fontId="21" fillId="0" borderId="0" xfId="0" applyNumberFormat="1" applyFont="1" applyProtection="1">
      <protection hidden="1"/>
    </xf>
    <xf numFmtId="0" fontId="25" fillId="0" borderId="0" xfId="0" applyFont="1" applyProtection="1">
      <protection hidden="1"/>
    </xf>
    <xf numFmtId="0" fontId="21" fillId="0" borderId="0" xfId="0" applyFont="1" applyAlignment="1">
      <alignment horizontal="center" vertical="center"/>
    </xf>
    <xf numFmtId="0" fontId="22" fillId="0" borderId="0" xfId="0" applyFont="1" applyAlignment="1" applyProtection="1">
      <alignment horizontal="center"/>
      <protection hidden="1"/>
    </xf>
    <xf numFmtId="1" fontId="6" fillId="2" borderId="0" xfId="0" applyNumberFormat="1" applyFont="1" applyFill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/>
      <protection hidden="1"/>
    </xf>
    <xf numFmtId="178" fontId="15" fillId="0" borderId="0" xfId="0" applyNumberFormat="1" applyFont="1" applyAlignment="1" applyProtection="1">
      <alignment horizontal="center" vertical="center"/>
      <protection hidden="1"/>
    </xf>
    <xf numFmtId="179" fontId="15" fillId="0" borderId="0" xfId="0" applyNumberFormat="1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1" fontId="23" fillId="0" borderId="0" xfId="0" applyNumberFormat="1" applyFont="1" applyAlignment="1" applyProtection="1">
      <alignment horizontal="center" vertical="center"/>
      <protection hidden="1"/>
    </xf>
    <xf numFmtId="0" fontId="24" fillId="0" borderId="128" xfId="0" applyFont="1" applyBorder="1" applyAlignment="1" applyProtection="1">
      <alignment horizontal="left" vertical="center"/>
      <protection hidden="1"/>
    </xf>
    <xf numFmtId="0" fontId="21" fillId="0" borderId="0" xfId="0" applyFont="1" applyProtection="1">
      <protection locked="0" hidden="1"/>
    </xf>
    <xf numFmtId="1" fontId="24" fillId="0" borderId="128" xfId="0" applyNumberFormat="1" applyFont="1" applyBorder="1" applyAlignment="1" applyProtection="1">
      <alignment horizontal="center" vertical="center"/>
      <protection hidden="1"/>
    </xf>
    <xf numFmtId="0" fontId="24" fillId="0" borderId="0" xfId="0" applyFont="1" applyAlignment="1" applyProtection="1">
      <alignment horizontal="left" vertical="center"/>
      <protection locked="0" hidden="1"/>
    </xf>
    <xf numFmtId="0" fontId="24" fillId="0" borderId="129" xfId="0" applyFont="1" applyBorder="1" applyAlignment="1" applyProtection="1">
      <alignment horizontal="left" vertical="center"/>
      <protection hidden="1"/>
    </xf>
    <xf numFmtId="1" fontId="24" fillId="0" borderId="129" xfId="0" applyNumberFormat="1" applyFont="1" applyBorder="1" applyAlignment="1" applyProtection="1">
      <alignment horizontal="left" vertical="center"/>
      <protection hidden="1"/>
    </xf>
    <xf numFmtId="1" fontId="24" fillId="0" borderId="129" xfId="0" applyNumberFormat="1" applyFont="1" applyBorder="1" applyAlignment="1" applyProtection="1">
      <alignment horizontal="center" vertical="center"/>
      <protection hidden="1"/>
    </xf>
    <xf numFmtId="1" fontId="23" fillId="0" borderId="129" xfId="0" applyNumberFormat="1" applyFont="1" applyBorder="1" applyAlignment="1" applyProtection="1">
      <alignment horizontal="center" vertical="center"/>
      <protection hidden="1"/>
    </xf>
    <xf numFmtId="0" fontId="23" fillId="0" borderId="129" xfId="0" applyFont="1" applyBorder="1" applyAlignment="1" applyProtection="1">
      <alignment horizontal="center" vertical="center"/>
      <protection hidden="1"/>
    </xf>
    <xf numFmtId="0" fontId="23" fillId="0" borderId="129" xfId="0" applyFont="1" applyBorder="1" applyAlignment="1" applyProtection="1">
      <alignment horizontal="left" vertical="center"/>
      <protection hidden="1"/>
    </xf>
    <xf numFmtId="0" fontId="23" fillId="0" borderId="0" xfId="0" applyFont="1" applyAlignment="1" applyProtection="1">
      <alignment horizontal="center" vertical="center"/>
      <protection locked="0" hidden="1"/>
    </xf>
    <xf numFmtId="0" fontId="23" fillId="0" borderId="0" xfId="0" applyFont="1" applyAlignment="1" applyProtection="1">
      <alignment horizontal="left" vertical="center"/>
      <protection locked="0" hidden="1"/>
    </xf>
    <xf numFmtId="1" fontId="24" fillId="0" borderId="129" xfId="1" applyNumberFormat="1" applyFont="1" applyBorder="1" applyAlignment="1" applyProtection="1">
      <alignment horizontal="left" vertical="center"/>
      <protection hidden="1"/>
    </xf>
    <xf numFmtId="1" fontId="23" fillId="0" borderId="129" xfId="1" applyNumberFormat="1" applyFont="1" applyBorder="1" applyAlignment="1" applyProtection="1">
      <alignment horizontal="left" vertical="center"/>
      <protection hidden="1"/>
    </xf>
    <xf numFmtId="170" fontId="24" fillId="0" borderId="0" xfId="0" applyNumberFormat="1" applyFont="1" applyAlignment="1" applyProtection="1">
      <alignment horizontal="center" vertical="center"/>
      <protection locked="0" hidden="1"/>
    </xf>
    <xf numFmtId="170" fontId="24" fillId="0" borderId="129" xfId="0" applyNumberFormat="1" applyFont="1" applyBorder="1" applyAlignment="1" applyProtection="1">
      <alignment horizontal="left" vertical="center"/>
      <protection hidden="1"/>
    </xf>
    <xf numFmtId="1" fontId="24" fillId="0" borderId="129" xfId="1" applyNumberFormat="1" applyFont="1" applyBorder="1" applyAlignment="1" applyProtection="1">
      <alignment horizontal="center" vertical="center"/>
      <protection hidden="1"/>
    </xf>
    <xf numFmtId="170" fontId="24" fillId="0" borderId="130" xfId="0" applyNumberFormat="1" applyFont="1" applyBorder="1" applyAlignment="1" applyProtection="1">
      <alignment horizontal="left" vertical="center"/>
      <protection hidden="1"/>
    </xf>
    <xf numFmtId="1" fontId="24" fillId="0" borderId="130" xfId="1" applyNumberFormat="1" applyFont="1" applyBorder="1" applyAlignment="1" applyProtection="1">
      <alignment horizontal="center" vertical="center"/>
      <protection hidden="1"/>
    </xf>
    <xf numFmtId="170" fontId="24" fillId="0" borderId="0" xfId="0" applyNumberFormat="1" applyFont="1" applyAlignment="1" applyProtection="1">
      <alignment horizontal="left" vertical="center"/>
      <protection locked="0" hidden="1"/>
    </xf>
    <xf numFmtId="1" fontId="24" fillId="0" borderId="0" xfId="1" applyNumberFormat="1" applyFont="1" applyAlignment="1" applyProtection="1">
      <alignment horizontal="center" vertical="center"/>
      <protection locked="0" hidden="1"/>
    </xf>
    <xf numFmtId="1" fontId="24" fillId="0" borderId="0" xfId="1" applyNumberFormat="1" applyFont="1" applyAlignment="1" applyProtection="1">
      <alignment horizontal="center" vertical="center" wrapText="1"/>
      <protection locked="0" hidden="1"/>
    </xf>
    <xf numFmtId="1" fontId="24" fillId="0" borderId="0" xfId="0" applyNumberFormat="1" applyFont="1" applyAlignment="1" applyProtection="1">
      <alignment horizontal="center" vertical="center"/>
      <protection locked="0" hidden="1"/>
    </xf>
    <xf numFmtId="0" fontId="29" fillId="0" borderId="0" xfId="0" applyFont="1" applyAlignment="1" applyProtection="1">
      <alignment horizontal="center" vertical="center"/>
      <protection locked="0" hidden="1"/>
    </xf>
    <xf numFmtId="0" fontId="30" fillId="0" borderId="129" xfId="0" applyFont="1" applyBorder="1" applyAlignment="1" applyProtection="1">
      <alignment horizontal="center" vertical="center"/>
      <protection hidden="1"/>
    </xf>
    <xf numFmtId="0" fontId="31" fillId="0" borderId="0" xfId="0" applyFont="1" applyAlignment="1" applyProtection="1">
      <alignment horizontal="center" vertical="center"/>
      <protection hidden="1"/>
    </xf>
    <xf numFmtId="0" fontId="32" fillId="0" borderId="129" xfId="0" applyFont="1" applyBorder="1" applyAlignment="1" applyProtection="1">
      <alignment horizontal="center" vertical="center"/>
      <protection hidden="1"/>
    </xf>
    <xf numFmtId="170" fontId="32" fillId="0" borderId="129" xfId="0" applyNumberFormat="1" applyFont="1" applyBorder="1" applyAlignment="1" applyProtection="1">
      <alignment horizontal="center" vertical="center"/>
      <protection hidden="1"/>
    </xf>
    <xf numFmtId="0" fontId="21" fillId="0" borderId="0" xfId="0" applyFont="1" applyAlignment="1">
      <alignment horizontal="fill"/>
    </xf>
    <xf numFmtId="1" fontId="23" fillId="0" borderId="0" xfId="0" applyNumberFormat="1" applyFont="1" applyAlignment="1" applyProtection="1">
      <alignment horizontal="center" vertical="center"/>
      <protection locked="0" hidden="1"/>
    </xf>
    <xf numFmtId="0" fontId="23" fillId="0" borderId="0" xfId="0" applyFont="1" applyProtection="1">
      <protection locked="0" hidden="1"/>
    </xf>
    <xf numFmtId="0" fontId="24" fillId="0" borderId="129" xfId="0" applyFont="1" applyBorder="1" applyAlignment="1" applyProtection="1">
      <alignment vertical="center"/>
      <protection hidden="1"/>
    </xf>
    <xf numFmtId="181" fontId="23" fillId="0" borderId="0" xfId="0" applyNumberFormat="1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locked="0" hidden="1"/>
    </xf>
    <xf numFmtId="1" fontId="23" fillId="0" borderId="129" xfId="0" applyNumberFormat="1" applyFont="1" applyBorder="1" applyAlignment="1" applyProtection="1">
      <alignment horizontal="left" vertical="center"/>
      <protection hidden="1"/>
    </xf>
    <xf numFmtId="0" fontId="23" fillId="0" borderId="0" xfId="0" applyFont="1" applyAlignment="1" applyProtection="1">
      <alignment horizontal="left" vertical="center"/>
      <protection hidden="1"/>
    </xf>
    <xf numFmtId="181" fontId="23" fillId="0" borderId="0" xfId="0" applyNumberFormat="1" applyFont="1" applyAlignment="1" applyProtection="1">
      <alignment horizontal="left" vertical="center"/>
      <protection hidden="1"/>
    </xf>
    <xf numFmtId="0" fontId="23" fillId="0" borderId="0" xfId="0" applyFont="1" applyAlignment="1" applyProtection="1">
      <alignment vertical="center"/>
      <protection hidden="1"/>
    </xf>
    <xf numFmtId="1" fontId="24" fillId="0" borderId="129" xfId="1" applyNumberFormat="1" applyFont="1" applyBorder="1" applyAlignment="1" applyProtection="1">
      <alignment vertical="center"/>
      <protection hidden="1"/>
    </xf>
    <xf numFmtId="1" fontId="24" fillId="0" borderId="130" xfId="1" applyNumberFormat="1" applyFont="1" applyBorder="1" applyAlignment="1" applyProtection="1">
      <alignment vertical="center"/>
      <protection hidden="1"/>
    </xf>
    <xf numFmtId="0" fontId="24" fillId="0" borderId="130" xfId="0" applyFont="1" applyBorder="1" applyAlignment="1" applyProtection="1">
      <alignment horizontal="left" vertical="center"/>
      <protection hidden="1"/>
    </xf>
    <xf numFmtId="1" fontId="24" fillId="0" borderId="0" xfId="1" applyNumberFormat="1" applyFont="1" applyAlignment="1" applyProtection="1">
      <alignment vertical="center"/>
      <protection locked="0" hidden="1"/>
    </xf>
    <xf numFmtId="1" fontId="24" fillId="0" borderId="0" xfId="1" applyNumberFormat="1" applyFont="1" applyAlignment="1" applyProtection="1">
      <alignment vertical="center" wrapText="1"/>
      <protection locked="0" hidden="1"/>
    </xf>
    <xf numFmtId="0" fontId="24" fillId="0" borderId="0" xfId="0" applyFont="1" applyAlignment="1" applyProtection="1">
      <alignment vertical="center"/>
      <protection locked="0" hidden="1"/>
    </xf>
    <xf numFmtId="1" fontId="23" fillId="0" borderId="0" xfId="0" applyNumberFormat="1" applyFont="1" applyAlignment="1" applyProtection="1">
      <alignment horizontal="left" vertical="center"/>
      <protection locked="0" hidden="1"/>
    </xf>
    <xf numFmtId="0" fontId="23" fillId="0" borderId="0" xfId="0" applyFont="1" applyAlignment="1" applyProtection="1">
      <alignment horizontal="left"/>
      <protection locked="0" hidden="1"/>
    </xf>
    <xf numFmtId="1" fontId="23" fillId="0" borderId="0" xfId="0" applyNumberFormat="1" applyFont="1" applyAlignment="1" applyProtection="1">
      <alignment horizontal="left" vertical="center"/>
      <protection hidden="1"/>
    </xf>
    <xf numFmtId="2" fontId="15" fillId="5" borderId="44" xfId="1" applyNumberFormat="1" applyFont="1" applyFill="1" applyBorder="1" applyAlignment="1" applyProtection="1">
      <alignment vertical="center"/>
      <protection hidden="1"/>
    </xf>
    <xf numFmtId="2" fontId="15" fillId="5" borderId="45" xfId="1" applyNumberFormat="1" applyFont="1" applyFill="1" applyBorder="1" applyAlignment="1" applyProtection="1">
      <alignment vertical="center" wrapText="1"/>
      <protection hidden="1"/>
    </xf>
    <xf numFmtId="0" fontId="15" fillId="5" borderId="45" xfId="0" applyFont="1" applyFill="1" applyBorder="1" applyAlignment="1" applyProtection="1">
      <alignment vertical="center"/>
      <protection hidden="1"/>
    </xf>
    <xf numFmtId="0" fontId="15" fillId="2" borderId="80" xfId="0" applyFont="1" applyFill="1" applyBorder="1" applyAlignment="1" applyProtection="1">
      <alignment vertical="center"/>
      <protection hidden="1"/>
    </xf>
    <xf numFmtId="0" fontId="15" fillId="2" borderId="86" xfId="0" applyFont="1" applyFill="1" applyBorder="1" applyAlignment="1" applyProtection="1">
      <alignment vertical="center"/>
      <protection hidden="1"/>
    </xf>
    <xf numFmtId="0" fontId="15" fillId="5" borderId="46" xfId="0" applyFont="1" applyFill="1" applyBorder="1" applyAlignment="1" applyProtection="1">
      <alignment vertical="center"/>
      <protection hidden="1"/>
    </xf>
    <xf numFmtId="0" fontId="15" fillId="2" borderId="47" xfId="0" applyFont="1" applyFill="1" applyBorder="1" applyAlignment="1" applyProtection="1">
      <alignment vertical="center"/>
      <protection hidden="1"/>
    </xf>
    <xf numFmtId="2" fontId="15" fillId="5" borderId="54" xfId="1" applyNumberFormat="1" applyFont="1" applyFill="1" applyBorder="1" applyAlignment="1" applyProtection="1">
      <alignment vertical="center" wrapText="1"/>
      <protection hidden="1"/>
    </xf>
    <xf numFmtId="2" fontId="15" fillId="5" borderId="49" xfId="1" applyNumberFormat="1" applyFont="1" applyFill="1" applyBorder="1" applyAlignment="1" applyProtection="1">
      <alignment vertical="center" wrapText="1"/>
      <protection hidden="1"/>
    </xf>
    <xf numFmtId="0" fontId="15" fillId="5" borderId="49" xfId="0" applyFont="1" applyFill="1" applyBorder="1" applyAlignment="1" applyProtection="1">
      <alignment vertical="center"/>
      <protection hidden="1"/>
    </xf>
    <xf numFmtId="0" fontId="15" fillId="2" borderId="81" xfId="0" applyFont="1" applyFill="1" applyBorder="1" applyAlignment="1" applyProtection="1">
      <alignment vertical="center"/>
      <protection hidden="1"/>
    </xf>
    <xf numFmtId="0" fontId="15" fillId="2" borderId="87" xfId="0" applyFont="1" applyFill="1" applyBorder="1" applyAlignment="1" applyProtection="1">
      <alignment vertical="center"/>
      <protection hidden="1"/>
    </xf>
    <xf numFmtId="0" fontId="15" fillId="5" borderId="50" xfId="0" applyFont="1" applyFill="1" applyBorder="1" applyAlignment="1" applyProtection="1">
      <alignment vertical="center"/>
      <protection hidden="1"/>
    </xf>
    <xf numFmtId="0" fontId="15" fillId="2" borderId="51" xfId="0" applyFont="1" applyFill="1" applyBorder="1" applyAlignment="1" applyProtection="1">
      <alignment vertical="center"/>
      <protection hidden="1"/>
    </xf>
    <xf numFmtId="2" fontId="15" fillId="2" borderId="81" xfId="1" applyNumberFormat="1" applyFont="1" applyFill="1" applyBorder="1" applyAlignment="1" applyProtection="1">
      <alignment vertical="center"/>
      <protection hidden="1"/>
    </xf>
    <xf numFmtId="2" fontId="15" fillId="5" borderId="76" xfId="1" applyNumberFormat="1" applyFont="1" applyFill="1" applyBorder="1" applyAlignment="1" applyProtection="1">
      <alignment vertical="center" wrapText="1"/>
      <protection hidden="1"/>
    </xf>
    <xf numFmtId="2" fontId="15" fillId="5" borderId="48" xfId="1" applyNumberFormat="1" applyFont="1" applyFill="1" applyBorder="1" applyAlignment="1" applyProtection="1">
      <alignment vertical="center"/>
      <protection hidden="1"/>
    </xf>
    <xf numFmtId="0" fontId="15" fillId="5" borderId="5" xfId="0" applyFont="1" applyFill="1" applyBorder="1" applyAlignment="1" applyProtection="1">
      <alignment vertical="center"/>
      <protection hidden="1"/>
    </xf>
    <xf numFmtId="0" fontId="15" fillId="5" borderId="7" xfId="0" applyFont="1" applyFill="1" applyBorder="1" applyAlignment="1" applyProtection="1">
      <alignment vertical="center"/>
      <protection hidden="1"/>
    </xf>
    <xf numFmtId="0" fontId="21" fillId="0" borderId="0" xfId="0" applyFont="1" applyAlignment="1" applyProtection="1">
      <alignment horizontal="center"/>
      <protection hidden="1"/>
    </xf>
    <xf numFmtId="1" fontId="24" fillId="0" borderId="128" xfId="0" applyNumberFormat="1" applyFont="1" applyBorder="1" applyAlignment="1" applyProtection="1">
      <alignment horizontal="left" vertical="center"/>
      <protection hidden="1"/>
    </xf>
    <xf numFmtId="181" fontId="24" fillId="0" borderId="129" xfId="0" applyNumberFormat="1" applyFont="1" applyBorder="1" applyAlignment="1" applyProtection="1">
      <alignment horizontal="left" vertical="center"/>
      <protection hidden="1"/>
    </xf>
    <xf numFmtId="0" fontId="24" fillId="0" borderId="0" xfId="0" applyFont="1" applyAlignment="1" applyProtection="1">
      <alignment horizontal="left"/>
      <protection locked="0" hidden="1"/>
    </xf>
    <xf numFmtId="0" fontId="24" fillId="0" borderId="0" xfId="0" applyFont="1" applyAlignment="1" applyProtection="1">
      <alignment horizontal="left" vertical="center"/>
      <protection hidden="1"/>
    </xf>
    <xf numFmtId="0" fontId="24" fillId="0" borderId="129" xfId="0" applyFont="1" applyBorder="1" applyAlignment="1" applyProtection="1">
      <alignment horizontal="left" vertical="center"/>
      <protection locked="0" hidden="1"/>
    </xf>
    <xf numFmtId="1" fontId="24" fillId="0" borderId="0" xfId="0" applyNumberFormat="1" applyFont="1" applyAlignment="1" applyProtection="1">
      <alignment horizontal="left" vertical="center"/>
      <protection hidden="1"/>
    </xf>
    <xf numFmtId="181" fontId="24" fillId="0" borderId="0" xfId="0" applyNumberFormat="1" applyFont="1" applyAlignment="1" applyProtection="1">
      <alignment horizontal="left" vertical="center"/>
      <protection hidden="1"/>
    </xf>
    <xf numFmtId="1" fontId="24" fillId="0" borderId="130" xfId="0" applyNumberFormat="1" applyFont="1" applyBorder="1" applyAlignment="1" applyProtection="1">
      <alignment horizontal="left" vertical="center"/>
      <protection hidden="1"/>
    </xf>
    <xf numFmtId="1" fontId="24" fillId="0" borderId="0" xfId="0" applyNumberFormat="1" applyFont="1" applyAlignment="1" applyProtection="1">
      <alignment horizontal="left" vertical="center"/>
      <protection locked="0" hidden="1"/>
    </xf>
    <xf numFmtId="0" fontId="4" fillId="2" borderId="6" xfId="0" applyFont="1" applyFill="1" applyBorder="1" applyAlignment="1" applyProtection="1">
      <alignment horizontal="center"/>
      <protection hidden="1"/>
    </xf>
    <xf numFmtId="0" fontId="4" fillId="2" borderId="26" xfId="0" applyFont="1" applyFill="1" applyBorder="1" applyAlignment="1" applyProtection="1">
      <alignment horizontal="center" vertical="center"/>
      <protection hidden="1"/>
    </xf>
    <xf numFmtId="2" fontId="15" fillId="5" borderId="133" xfId="1" applyNumberFormat="1" applyFont="1" applyFill="1" applyBorder="1" applyAlignment="1" applyProtection="1">
      <alignment horizontal="left" vertical="center"/>
      <protection hidden="1"/>
    </xf>
    <xf numFmtId="2" fontId="15" fillId="5" borderId="134" xfId="1" applyNumberFormat="1" applyFont="1" applyFill="1" applyBorder="1" applyAlignment="1" applyProtection="1">
      <alignment horizontal="left" vertical="center" wrapText="1"/>
      <protection hidden="1"/>
    </xf>
    <xf numFmtId="2" fontId="15" fillId="2" borderId="134" xfId="1" applyNumberFormat="1" applyFont="1" applyFill="1" applyBorder="1" applyAlignment="1" applyProtection="1">
      <alignment horizontal="left" vertical="center" wrapText="1"/>
      <protection hidden="1"/>
    </xf>
    <xf numFmtId="2" fontId="15" fillId="5" borderId="134" xfId="1" applyNumberFormat="1" applyFont="1" applyFill="1" applyBorder="1" applyAlignment="1" applyProtection="1">
      <alignment vertical="center" wrapText="1"/>
      <protection hidden="1"/>
    </xf>
    <xf numFmtId="2" fontId="15" fillId="2" borderId="134" xfId="1" applyNumberFormat="1" applyFont="1" applyFill="1" applyBorder="1" applyAlignment="1" applyProtection="1">
      <alignment vertical="center" wrapText="1"/>
      <protection hidden="1"/>
    </xf>
    <xf numFmtId="2" fontId="15" fillId="2" borderId="134" xfId="1" applyNumberFormat="1" applyFont="1" applyFill="1" applyBorder="1" applyAlignment="1" applyProtection="1">
      <alignment horizontal="left" vertical="center"/>
      <protection hidden="1"/>
    </xf>
    <xf numFmtId="2" fontId="15" fillId="2" borderId="134" xfId="1" applyNumberFormat="1" applyFont="1" applyFill="1" applyBorder="1" applyAlignment="1" applyProtection="1">
      <alignment vertical="center"/>
      <protection hidden="1"/>
    </xf>
    <xf numFmtId="2" fontId="15" fillId="2" borderId="135" xfId="1" applyNumberFormat="1" applyFont="1" applyFill="1" applyBorder="1" applyAlignment="1" applyProtection="1">
      <alignment vertical="center" wrapText="1"/>
      <protection hidden="1"/>
    </xf>
    <xf numFmtId="2" fontId="15" fillId="2" borderId="136" xfId="1" applyNumberFormat="1" applyFont="1" applyFill="1" applyBorder="1" applyAlignment="1" applyProtection="1">
      <alignment vertical="center" wrapText="1"/>
      <protection hidden="1"/>
    </xf>
    <xf numFmtId="2" fontId="15" fillId="2" borderId="135" xfId="1" applyNumberFormat="1" applyFont="1" applyFill="1" applyBorder="1" applyAlignment="1" applyProtection="1">
      <alignment vertical="center"/>
      <protection hidden="1"/>
    </xf>
    <xf numFmtId="2" fontId="15" fillId="2" borderId="137" xfId="1" applyNumberFormat="1" applyFont="1" applyFill="1" applyBorder="1" applyAlignment="1" applyProtection="1">
      <alignment vertical="center"/>
      <protection hidden="1"/>
    </xf>
    <xf numFmtId="2" fontId="15" fillId="2" borderId="138" xfId="1" applyNumberFormat="1" applyFont="1" applyFill="1" applyBorder="1" applyAlignment="1" applyProtection="1">
      <alignment vertical="center"/>
      <protection hidden="1"/>
    </xf>
    <xf numFmtId="2" fontId="15" fillId="5" borderId="134" xfId="1" applyNumberFormat="1" applyFont="1" applyFill="1" applyBorder="1" applyAlignment="1" applyProtection="1">
      <alignment vertical="center"/>
      <protection hidden="1"/>
    </xf>
    <xf numFmtId="2" fontId="15" fillId="5" borderId="139" xfId="1" applyNumberFormat="1" applyFont="1" applyFill="1" applyBorder="1" applyAlignment="1" applyProtection="1">
      <alignment vertical="center" wrapText="1"/>
      <protection hidden="1"/>
    </xf>
    <xf numFmtId="1" fontId="20" fillId="2" borderId="0" xfId="1" applyNumberFormat="1" applyFont="1" applyFill="1" applyAlignment="1" applyProtection="1">
      <alignment horizontal="center" vertical="center"/>
      <protection hidden="1"/>
    </xf>
    <xf numFmtId="1" fontId="20" fillId="2" borderId="140" xfId="1" applyNumberFormat="1" applyFont="1" applyFill="1" applyBorder="1" applyAlignment="1" applyProtection="1">
      <alignment horizontal="center" vertical="center"/>
      <protection hidden="1"/>
    </xf>
    <xf numFmtId="1" fontId="20" fillId="2" borderId="141" xfId="1" applyNumberFormat="1" applyFont="1" applyFill="1" applyBorder="1" applyAlignment="1" applyProtection="1">
      <alignment horizontal="center" vertical="center"/>
      <protection hidden="1"/>
    </xf>
    <xf numFmtId="1" fontId="20" fillId="2" borderId="142" xfId="1" applyNumberFormat="1" applyFont="1" applyFill="1" applyBorder="1" applyAlignment="1" applyProtection="1">
      <alignment horizontal="center" vertical="center"/>
      <protection hidden="1"/>
    </xf>
    <xf numFmtId="1" fontId="20" fillId="2" borderId="89" xfId="1" applyNumberFormat="1" applyFont="1" applyFill="1" applyBorder="1" applyAlignment="1" applyProtection="1">
      <alignment horizontal="center" vertical="center"/>
      <protection hidden="1"/>
    </xf>
    <xf numFmtId="1" fontId="20" fillId="2" borderId="143" xfId="1" applyNumberFormat="1" applyFont="1" applyFill="1" applyBorder="1" applyAlignment="1" applyProtection="1">
      <alignment horizontal="center" vertical="center"/>
      <protection hidden="1"/>
    </xf>
    <xf numFmtId="1" fontId="20" fillId="2" borderId="96" xfId="1" applyNumberFormat="1" applyFont="1" applyFill="1" applyBorder="1" applyAlignment="1" applyProtection="1">
      <alignment horizontal="center" vertical="center"/>
      <protection hidden="1"/>
    </xf>
    <xf numFmtId="185" fontId="14" fillId="2" borderId="0" xfId="0" applyNumberFormat="1" applyFont="1" applyFill="1" applyAlignment="1" applyProtection="1">
      <alignment vertical="center"/>
      <protection hidden="1"/>
    </xf>
    <xf numFmtId="0" fontId="34" fillId="0" borderId="0" xfId="0" applyFont="1" applyAlignment="1" applyProtection="1">
      <alignment vertical="center"/>
      <protection hidden="1"/>
    </xf>
    <xf numFmtId="170" fontId="34" fillId="0" borderId="0" xfId="0" applyNumberFormat="1" applyFont="1" applyAlignment="1" applyProtection="1">
      <alignment vertical="top"/>
      <protection hidden="1"/>
    </xf>
    <xf numFmtId="0" fontId="21" fillId="0" borderId="0" xfId="0" applyFont="1" applyAlignment="1" applyProtection="1">
      <alignment vertical="center"/>
      <protection hidden="1"/>
    </xf>
    <xf numFmtId="3" fontId="21" fillId="0" borderId="0" xfId="0" applyNumberFormat="1" applyFont="1" applyAlignment="1" applyProtection="1">
      <alignment horizontal="center" vertical="center"/>
      <protection hidden="1"/>
    </xf>
    <xf numFmtId="1" fontId="21" fillId="0" borderId="0" xfId="0" applyNumberFormat="1" applyFont="1" applyAlignment="1" applyProtection="1">
      <alignment horizontal="center" vertical="center"/>
      <protection hidden="1"/>
    </xf>
    <xf numFmtId="0" fontId="7" fillId="2" borderId="146" xfId="0" applyFont="1" applyFill="1" applyBorder="1" applyAlignment="1" applyProtection="1">
      <alignment horizontal="left" vertical="center"/>
      <protection hidden="1"/>
    </xf>
    <xf numFmtId="0" fontId="7" fillId="2" borderId="147" xfId="0" applyFont="1" applyFill="1" applyBorder="1" applyAlignment="1" applyProtection="1">
      <alignment horizontal="left" vertical="center"/>
      <protection hidden="1"/>
    </xf>
    <xf numFmtId="0" fontId="7" fillId="0" borderId="147" xfId="0" applyFont="1" applyBorder="1" applyAlignment="1" applyProtection="1">
      <alignment horizontal="left" vertical="center"/>
      <protection hidden="1"/>
    </xf>
    <xf numFmtId="0" fontId="7" fillId="0" borderId="0" xfId="0" applyFont="1" applyAlignment="1" applyProtection="1">
      <alignment horizontal="left" vertical="center"/>
      <protection hidden="1"/>
    </xf>
    <xf numFmtId="2" fontId="7" fillId="0" borderId="0" xfId="0" applyNumberFormat="1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top"/>
      <protection hidden="1"/>
    </xf>
    <xf numFmtId="2" fontId="14" fillId="0" borderId="0" xfId="1" applyNumberFormat="1" applyFont="1" applyAlignment="1" applyProtection="1">
      <alignment vertical="center" wrapText="1"/>
      <protection hidden="1"/>
    </xf>
    <xf numFmtId="2" fontId="20" fillId="0" borderId="0" xfId="1" applyNumberFormat="1" applyFont="1" applyAlignment="1" applyProtection="1">
      <alignment vertical="center" wrapText="1"/>
      <protection hidden="1"/>
    </xf>
    <xf numFmtId="0" fontId="11" fillId="2" borderId="6" xfId="0" applyFont="1" applyFill="1" applyBorder="1" applyAlignment="1" applyProtection="1">
      <alignment horizontal="center"/>
      <protection hidden="1"/>
    </xf>
    <xf numFmtId="0" fontId="9" fillId="3" borderId="20" xfId="0" applyFont="1" applyFill="1" applyBorder="1" applyAlignment="1" applyProtection="1">
      <alignment horizontal="center" vertical="center"/>
      <protection locked="0" hidden="1"/>
    </xf>
    <xf numFmtId="0" fontId="14" fillId="0" borderId="146" xfId="0" applyFont="1" applyBorder="1" applyAlignment="1" applyProtection="1">
      <alignment horizontal="center" vertical="center"/>
      <protection hidden="1"/>
    </xf>
    <xf numFmtId="0" fontId="14" fillId="0" borderId="147" xfId="0" applyFont="1" applyBorder="1" applyAlignment="1" applyProtection="1">
      <alignment horizontal="center" vertical="center"/>
      <protection hidden="1"/>
    </xf>
    <xf numFmtId="1" fontId="34" fillId="0" borderId="0" xfId="0" applyNumberFormat="1" applyFont="1" applyAlignment="1" applyProtection="1">
      <alignment vertical="center"/>
      <protection hidden="1"/>
    </xf>
    <xf numFmtId="0" fontId="25" fillId="0" borderId="0" xfId="0" applyFont="1" applyAlignment="1" applyProtection="1">
      <alignment horizontal="left" vertical="center"/>
      <protection hidden="1"/>
    </xf>
    <xf numFmtId="0" fontId="7" fillId="0" borderId="150" xfId="0" applyFont="1" applyBorder="1" applyAlignment="1" applyProtection="1">
      <alignment horizontal="left" vertical="center"/>
      <protection hidden="1"/>
    </xf>
    <xf numFmtId="0" fontId="7" fillId="0" borderId="149" xfId="0" applyFont="1" applyBorder="1" applyAlignment="1" applyProtection="1">
      <alignment horizontal="left" vertical="center"/>
      <protection hidden="1"/>
    </xf>
    <xf numFmtId="0" fontId="7" fillId="0" borderId="19" xfId="0" applyFont="1" applyBorder="1" applyAlignment="1" applyProtection="1">
      <alignment horizontal="left" vertical="center"/>
      <protection hidden="1"/>
    </xf>
    <xf numFmtId="0" fontId="7" fillId="2" borderId="3" xfId="0" applyFont="1" applyFill="1" applyBorder="1" applyAlignment="1" applyProtection="1">
      <alignment horizontal="left" vertical="center"/>
      <protection hidden="1"/>
    </xf>
    <xf numFmtId="0" fontId="38" fillId="0" borderId="0" xfId="0" applyFont="1" applyAlignment="1" applyProtection="1">
      <alignment horizontal="left" vertical="center"/>
      <protection hidden="1"/>
    </xf>
    <xf numFmtId="170" fontId="16" fillId="11" borderId="0" xfId="0" applyNumberFormat="1" applyFont="1" applyFill="1" applyAlignment="1" applyProtection="1">
      <alignment horizontal="right" vertical="center"/>
      <protection hidden="1"/>
    </xf>
    <xf numFmtId="180" fontId="16" fillId="11" borderId="0" xfId="0" applyNumberFormat="1" applyFont="1" applyFill="1" applyAlignment="1" applyProtection="1">
      <alignment horizontal="left" vertical="center"/>
      <protection locked="0" hidden="1"/>
    </xf>
    <xf numFmtId="3" fontId="16" fillId="11" borderId="0" xfId="1" applyNumberFormat="1" applyFont="1" applyFill="1" applyAlignment="1" applyProtection="1">
      <alignment horizontal="center" vertical="center"/>
      <protection locked="0" hidden="1"/>
    </xf>
    <xf numFmtId="0" fontId="7" fillId="0" borderId="152" xfId="0" applyFont="1" applyBorder="1" applyAlignment="1" applyProtection="1">
      <alignment horizontal="left" vertical="center"/>
      <protection hidden="1"/>
    </xf>
    <xf numFmtId="0" fontId="7" fillId="2" borderId="156" xfId="0" applyFont="1" applyFill="1" applyBorder="1" applyAlignment="1" applyProtection="1">
      <alignment horizontal="left" vertical="center"/>
      <protection hidden="1"/>
    </xf>
    <xf numFmtId="0" fontId="7" fillId="0" borderId="156" xfId="0" applyFont="1" applyBorder="1" applyAlignment="1" applyProtection="1">
      <alignment horizontal="left" vertical="center"/>
      <protection hidden="1"/>
    </xf>
    <xf numFmtId="0" fontId="14" fillId="0" borderId="156" xfId="0" applyFont="1" applyBorder="1" applyAlignment="1" applyProtection="1">
      <alignment horizontal="center" vertical="center"/>
      <protection hidden="1"/>
    </xf>
    <xf numFmtId="0" fontId="25" fillId="2" borderId="0" xfId="0" applyFont="1" applyFill="1" applyAlignment="1" applyProtection="1">
      <alignment horizontal="left" vertical="center"/>
      <protection hidden="1"/>
    </xf>
    <xf numFmtId="0" fontId="7" fillId="0" borderId="153" xfId="0" applyFont="1" applyBorder="1" applyAlignment="1" applyProtection="1">
      <alignment horizontal="left" vertical="center"/>
      <protection hidden="1"/>
    </xf>
    <xf numFmtId="0" fontId="7" fillId="0" borderId="154" xfId="0" applyFont="1" applyBorder="1" applyAlignment="1" applyProtection="1">
      <alignment horizontal="left" vertical="center"/>
      <protection hidden="1"/>
    </xf>
    <xf numFmtId="0" fontId="7" fillId="0" borderId="155" xfId="0" applyFont="1" applyBorder="1" applyAlignment="1" applyProtection="1">
      <alignment horizontal="left" vertical="center"/>
      <protection hidden="1"/>
    </xf>
    <xf numFmtId="0" fontId="7" fillId="2" borderId="0" xfId="0" applyFont="1" applyFill="1" applyProtection="1">
      <protection hidden="1"/>
    </xf>
    <xf numFmtId="0" fontId="7" fillId="2" borderId="0" xfId="0" applyFont="1" applyFill="1" applyAlignment="1" applyProtection="1">
      <alignment horizontal="center"/>
      <protection hidden="1"/>
    </xf>
    <xf numFmtId="0" fontId="7" fillId="2" borderId="0" xfId="0" applyFont="1" applyFill="1" applyAlignment="1" applyProtection="1">
      <alignment horizontal="right" vertical="center"/>
      <protection hidden="1"/>
    </xf>
    <xf numFmtId="0" fontId="7" fillId="2" borderId="0" xfId="0" applyFont="1" applyFill="1" applyAlignment="1" applyProtection="1">
      <alignment horizontal="center" vertical="center"/>
      <protection hidden="1"/>
    </xf>
    <xf numFmtId="0" fontId="0" fillId="2" borderId="0" xfId="0" applyFill="1" applyProtection="1">
      <protection hidden="1"/>
    </xf>
    <xf numFmtId="1" fontId="7" fillId="2" borderId="0" xfId="0" applyNumberFormat="1" applyFont="1" applyFill="1" applyAlignment="1" applyProtection="1">
      <alignment horizontal="center" vertical="center"/>
      <protection hidden="1"/>
    </xf>
    <xf numFmtId="3" fontId="7" fillId="2" borderId="0" xfId="1" applyNumberFormat="1" applyFont="1" applyFill="1" applyAlignment="1" applyProtection="1">
      <alignment horizontal="center" vertical="center"/>
      <protection hidden="1"/>
    </xf>
    <xf numFmtId="0" fontId="36" fillId="0" borderId="0" xfId="0" applyFont="1" applyAlignment="1" applyProtection="1">
      <alignment horizontal="center" vertical="center"/>
      <protection hidden="1"/>
    </xf>
    <xf numFmtId="2" fontId="17" fillId="4" borderId="157" xfId="1" applyNumberFormat="1" applyFont="1" applyFill="1" applyBorder="1" applyAlignment="1" applyProtection="1">
      <alignment horizontal="center" vertical="center"/>
      <protection hidden="1"/>
    </xf>
    <xf numFmtId="169" fontId="14" fillId="2" borderId="0" xfId="0" applyNumberFormat="1" applyFont="1" applyFill="1" applyAlignment="1" applyProtection="1">
      <alignment vertical="center"/>
      <protection hidden="1"/>
    </xf>
    <xf numFmtId="183" fontId="9" fillId="3" borderId="158" xfId="0" applyNumberFormat="1" applyFont="1" applyFill="1" applyBorder="1" applyAlignment="1" applyProtection="1">
      <alignment horizontal="center" vertical="center"/>
      <protection locked="0" hidden="1"/>
    </xf>
    <xf numFmtId="0" fontId="7" fillId="2" borderId="0" xfId="0" applyFont="1" applyFill="1" applyAlignment="1" applyProtection="1">
      <alignment horizontal="left"/>
      <protection hidden="1"/>
    </xf>
    <xf numFmtId="0" fontId="11" fillId="0" borderId="0" xfId="0" applyFont="1" applyAlignment="1" applyProtection="1">
      <alignment horizontal="center"/>
      <protection hidden="1"/>
    </xf>
    <xf numFmtId="0" fontId="35" fillId="0" borderId="146" xfId="0" applyFont="1" applyBorder="1" applyAlignment="1" applyProtection="1">
      <alignment horizontal="right" vertical="center"/>
      <protection hidden="1"/>
    </xf>
    <xf numFmtId="0" fontId="35" fillId="0" borderId="147" xfId="0" applyFont="1" applyBorder="1" applyAlignment="1" applyProtection="1">
      <alignment horizontal="right" vertical="center"/>
      <protection hidden="1"/>
    </xf>
    <xf numFmtId="0" fontId="35" fillId="0" borderId="150" xfId="0" applyFont="1" applyBorder="1" applyAlignment="1" applyProtection="1">
      <alignment horizontal="right" vertical="center"/>
      <protection hidden="1"/>
    </xf>
    <xf numFmtId="0" fontId="35" fillId="0" borderId="149" xfId="0" applyFont="1" applyBorder="1" applyAlignment="1" applyProtection="1">
      <alignment horizontal="right" vertical="center"/>
      <protection hidden="1"/>
    </xf>
    <xf numFmtId="0" fontId="35" fillId="0" borderId="19" xfId="0" applyFont="1" applyBorder="1" applyAlignment="1" applyProtection="1">
      <alignment horizontal="right" vertical="center"/>
      <protection hidden="1"/>
    </xf>
    <xf numFmtId="1" fontId="11" fillId="2" borderId="0" xfId="0" applyNumberFormat="1" applyFont="1" applyFill="1" applyAlignment="1" applyProtection="1">
      <alignment horizontal="center"/>
      <protection hidden="1"/>
    </xf>
    <xf numFmtId="1" fontId="39" fillId="2" borderId="0" xfId="0" applyNumberFormat="1" applyFont="1" applyFill="1" applyAlignment="1" applyProtection="1">
      <alignment horizontal="center" vertical="center"/>
      <protection hidden="1"/>
    </xf>
    <xf numFmtId="0" fontId="40" fillId="0" borderId="0" xfId="0" applyFont="1" applyProtection="1">
      <protection hidden="1"/>
    </xf>
    <xf numFmtId="0" fontId="42" fillId="2" borderId="0" xfId="0" applyFont="1" applyFill="1" applyAlignment="1">
      <alignment horizontal="left" vertical="top"/>
    </xf>
    <xf numFmtId="0" fontId="7" fillId="2" borderId="0" xfId="0" applyFont="1" applyFill="1" applyAlignment="1" applyProtection="1">
      <alignment horizontal="left" vertical="center"/>
      <protection hidden="1"/>
    </xf>
    <xf numFmtId="0" fontId="4" fillId="0" borderId="6" xfId="0" applyFont="1" applyBorder="1" applyAlignment="1" applyProtection="1">
      <protection hidden="1"/>
    </xf>
    <xf numFmtId="0" fontId="16" fillId="11" borderId="0" xfId="0" applyFont="1" applyFill="1" applyAlignment="1" applyProtection="1">
      <alignment horizontal="left" vertical="center"/>
      <protection hidden="1"/>
    </xf>
    <xf numFmtId="0" fontId="4" fillId="2" borderId="6" xfId="0" applyFont="1" applyFill="1" applyBorder="1" applyAlignment="1" applyProtection="1">
      <protection hidden="1"/>
    </xf>
    <xf numFmtId="184" fontId="16" fillId="11" borderId="0" xfId="0" applyNumberFormat="1" applyFont="1" applyFill="1" applyAlignment="1" applyProtection="1">
      <alignment horizontal="left" vertical="center" wrapText="1"/>
      <protection locked="0" hidden="1"/>
    </xf>
    <xf numFmtId="0" fontId="43" fillId="0" borderId="0" xfId="0" applyFont="1" applyAlignment="1" applyProtection="1">
      <alignment vertical="center"/>
      <protection hidden="1"/>
    </xf>
    <xf numFmtId="0" fontId="0" fillId="0" borderId="0" xfId="0" applyFont="1" applyProtection="1">
      <protection hidden="1"/>
    </xf>
    <xf numFmtId="1" fontId="14" fillId="2" borderId="0" xfId="1" applyNumberFormat="1" applyFont="1" applyFill="1" applyAlignment="1" applyProtection="1">
      <alignment horizontal="center" vertical="center"/>
      <protection hidden="1"/>
    </xf>
    <xf numFmtId="0" fontId="13" fillId="0" borderId="0" xfId="0" applyFont="1" applyProtection="1">
      <protection hidden="1"/>
    </xf>
    <xf numFmtId="2" fontId="13" fillId="0" borderId="0" xfId="0" applyNumberFormat="1" applyFont="1" applyProtection="1">
      <protection hidden="1"/>
    </xf>
    <xf numFmtId="181" fontId="16" fillId="11" borderId="0" xfId="0" applyNumberFormat="1" applyFont="1" applyFill="1" applyBorder="1" applyAlignment="1" applyProtection="1">
      <alignment horizontal="center" vertical="center"/>
      <protection hidden="1"/>
    </xf>
    <xf numFmtId="0" fontId="16" fillId="11" borderId="0" xfId="0" applyFont="1" applyFill="1" applyBorder="1" applyAlignment="1" applyProtection="1">
      <alignment horizontal="center" vertical="center"/>
      <protection hidden="1"/>
    </xf>
    <xf numFmtId="49" fontId="27" fillId="6" borderId="58" xfId="0" applyNumberFormat="1" applyFont="1" applyFill="1" applyBorder="1" applyAlignment="1" applyProtection="1">
      <alignment horizontal="center" vertical="center" wrapText="1"/>
      <protection hidden="1"/>
    </xf>
    <xf numFmtId="49" fontId="27" fillId="7" borderId="60" xfId="0" applyNumberFormat="1" applyFont="1" applyFill="1" applyBorder="1" applyAlignment="1" applyProtection="1">
      <alignment horizontal="center" vertical="center" wrapText="1"/>
      <protection hidden="1"/>
    </xf>
    <xf numFmtId="49" fontId="27" fillId="8" borderId="60" xfId="0" applyNumberFormat="1" applyFont="1" applyFill="1" applyBorder="1" applyAlignment="1" applyProtection="1">
      <alignment horizontal="center" vertical="center" wrapText="1"/>
      <protection hidden="1"/>
    </xf>
    <xf numFmtId="49" fontId="27" fillId="9" borderId="60" xfId="0" applyNumberFormat="1" applyFont="1" applyFill="1" applyBorder="1" applyAlignment="1" applyProtection="1">
      <alignment horizontal="center" vertical="center" wrapText="1"/>
      <protection hidden="1"/>
    </xf>
    <xf numFmtId="49" fontId="27" fillId="13" borderId="60" xfId="0" applyNumberFormat="1" applyFont="1" applyFill="1" applyBorder="1" applyAlignment="1" applyProtection="1">
      <alignment horizontal="center" vertical="center" wrapText="1"/>
      <protection hidden="1"/>
    </xf>
    <xf numFmtId="49" fontId="27" fillId="14" borderId="60" xfId="0" applyNumberFormat="1" applyFont="1" applyFill="1" applyBorder="1" applyAlignment="1" applyProtection="1">
      <alignment horizontal="center" vertical="center" wrapText="1"/>
      <protection hidden="1"/>
    </xf>
    <xf numFmtId="49" fontId="27" fillId="12" borderId="91" xfId="0" applyNumberFormat="1" applyFont="1" applyFill="1" applyBorder="1" applyAlignment="1" applyProtection="1">
      <alignment horizontal="center" vertical="center" wrapText="1"/>
      <protection hidden="1"/>
    </xf>
    <xf numFmtId="0" fontId="21" fillId="0" borderId="0" xfId="0" applyFont="1" applyAlignment="1" applyProtection="1">
      <alignment horizontal="left" vertical="center"/>
      <protection hidden="1"/>
    </xf>
    <xf numFmtId="180" fontId="21" fillId="0" borderId="0" xfId="0" applyNumberFormat="1" applyFont="1" applyProtection="1">
      <protection hidden="1"/>
    </xf>
    <xf numFmtId="2" fontId="33" fillId="2" borderId="162" xfId="1" applyNumberFormat="1" applyFont="1" applyFill="1" applyBorder="1" applyAlignment="1" applyProtection="1">
      <alignment horizontal="center" vertical="center" wrapText="1"/>
      <protection hidden="1"/>
    </xf>
    <xf numFmtId="0" fontId="26" fillId="0" borderId="6" xfId="0" applyFont="1" applyBorder="1" applyProtection="1">
      <protection hidden="1"/>
    </xf>
    <xf numFmtId="0" fontId="25" fillId="0" borderId="6" xfId="0" applyFont="1" applyBorder="1" applyProtection="1">
      <protection hidden="1"/>
    </xf>
    <xf numFmtId="14" fontId="21" fillId="0" borderId="0" xfId="0" applyNumberFormat="1" applyFont="1"/>
    <xf numFmtId="0" fontId="0" fillId="0" borderId="0" xfId="0" applyFont="1" applyAlignment="1">
      <alignment horizontal="fill"/>
    </xf>
    <xf numFmtId="0" fontId="0" fillId="0" borderId="0" xfId="0" applyFont="1"/>
    <xf numFmtId="0" fontId="0" fillId="0" borderId="0" xfId="0" applyFont="1" applyAlignment="1">
      <alignment horizontal="right"/>
    </xf>
    <xf numFmtId="1" fontId="21" fillId="0" borderId="0" xfId="0" applyNumberFormat="1" applyFont="1" applyAlignment="1" applyProtection="1">
      <alignment horizontal="right" vertical="center"/>
      <protection hidden="1"/>
    </xf>
    <xf numFmtId="180" fontId="21" fillId="0" borderId="0" xfId="0" applyNumberFormat="1" applyFont="1" applyAlignment="1" applyProtection="1">
      <alignment horizontal="center" vertical="center"/>
      <protection hidden="1"/>
    </xf>
    <xf numFmtId="14" fontId="21" fillId="0" borderId="0" xfId="0" applyNumberFormat="1" applyFont="1" applyAlignment="1" applyProtection="1">
      <alignment horizontal="center" vertical="center"/>
      <protection hidden="1"/>
    </xf>
    <xf numFmtId="3" fontId="21" fillId="0" borderId="0" xfId="0" applyNumberFormat="1" applyFont="1" applyAlignment="1" applyProtection="1">
      <alignment horizontal="left" vertical="center"/>
      <protection hidden="1"/>
    </xf>
    <xf numFmtId="2" fontId="21" fillId="0" borderId="0" xfId="1" applyNumberFormat="1" applyFont="1" applyAlignment="1" applyProtection="1">
      <alignment vertical="center"/>
      <protection hidden="1"/>
    </xf>
    <xf numFmtId="2" fontId="21" fillId="0" borderId="0" xfId="1" applyNumberFormat="1" applyFont="1" applyAlignment="1" applyProtection="1">
      <alignment horizontal="center" vertical="center"/>
      <protection hidden="1"/>
    </xf>
    <xf numFmtId="3" fontId="21" fillId="0" borderId="0" xfId="1" applyNumberFormat="1" applyFont="1" applyAlignment="1" applyProtection="1">
      <alignment horizontal="center" vertical="center"/>
      <protection hidden="1"/>
    </xf>
    <xf numFmtId="2" fontId="21" fillId="0" borderId="0" xfId="1" applyNumberFormat="1" applyFont="1" applyAlignment="1" applyProtection="1">
      <alignment horizontal="left" vertical="top"/>
      <protection hidden="1"/>
    </xf>
    <xf numFmtId="1" fontId="21" fillId="0" borderId="0" xfId="1" applyNumberFormat="1" applyFont="1" applyAlignment="1" applyProtection="1">
      <alignment horizontal="center" vertical="center" wrapText="1"/>
      <protection hidden="1"/>
    </xf>
    <xf numFmtId="1" fontId="21" fillId="0" borderId="0" xfId="1" applyNumberFormat="1" applyFont="1" applyAlignment="1" applyProtection="1">
      <alignment horizontal="center" vertical="center"/>
      <protection hidden="1"/>
    </xf>
    <xf numFmtId="170" fontId="21" fillId="0" borderId="0" xfId="0" applyNumberFormat="1" applyFont="1" applyAlignment="1" applyProtection="1">
      <alignment horizontal="center" vertical="center"/>
      <protection hidden="1"/>
    </xf>
    <xf numFmtId="2" fontId="21" fillId="0" borderId="0" xfId="1" applyNumberFormat="1" applyFont="1" applyAlignment="1" applyProtection="1">
      <alignment vertical="top" wrapText="1"/>
      <protection hidden="1"/>
    </xf>
    <xf numFmtId="1" fontId="21" fillId="0" borderId="0" xfId="1" applyNumberFormat="1" applyFont="1" applyAlignment="1" applyProtection="1">
      <alignment horizontal="right" vertical="center" wrapText="1"/>
      <protection hidden="1"/>
    </xf>
    <xf numFmtId="2" fontId="21" fillId="0" borderId="0" xfId="1" applyNumberFormat="1" applyFont="1" applyAlignment="1" applyProtection="1">
      <alignment vertical="top"/>
      <protection hidden="1"/>
    </xf>
    <xf numFmtId="1" fontId="21" fillId="0" borderId="0" xfId="1" applyNumberFormat="1" applyFont="1" applyAlignment="1" applyProtection="1">
      <alignment horizontal="right" vertical="center"/>
      <protection hidden="1"/>
    </xf>
    <xf numFmtId="2" fontId="21" fillId="0" borderId="0" xfId="1" applyNumberFormat="1" applyFont="1" applyAlignment="1" applyProtection="1">
      <alignment vertical="center" wrapText="1"/>
      <protection hidden="1"/>
    </xf>
    <xf numFmtId="2" fontId="21" fillId="0" borderId="0" xfId="1" applyNumberFormat="1" applyFont="1" applyAlignment="1" applyProtection="1">
      <alignment horizontal="left" vertical="center"/>
      <protection hidden="1"/>
    </xf>
    <xf numFmtId="2" fontId="20" fillId="3" borderId="115" xfId="1" applyNumberFormat="1" applyFont="1" applyFill="1" applyBorder="1" applyAlignment="1" applyProtection="1">
      <alignment horizontal="center" vertical="center"/>
      <protection locked="0" hidden="1"/>
    </xf>
    <xf numFmtId="2" fontId="20" fillId="10" borderId="115" xfId="1" applyNumberFormat="1" applyFont="1" applyFill="1" applyBorder="1" applyAlignment="1" applyProtection="1">
      <alignment horizontal="center" vertical="center"/>
      <protection hidden="1"/>
    </xf>
    <xf numFmtId="2" fontId="20" fillId="3" borderId="117" xfId="1" applyNumberFormat="1" applyFont="1" applyFill="1" applyBorder="1" applyAlignment="1" applyProtection="1">
      <alignment horizontal="center" vertical="center"/>
      <protection locked="0" hidden="1"/>
    </xf>
    <xf numFmtId="2" fontId="20" fillId="3" borderId="118" xfId="1" applyNumberFormat="1" applyFont="1" applyFill="1" applyBorder="1" applyAlignment="1" applyProtection="1">
      <alignment horizontal="center" vertical="center"/>
      <protection locked="0" hidden="1"/>
    </xf>
    <xf numFmtId="2" fontId="20" fillId="3" borderId="119" xfId="1" applyNumberFormat="1" applyFont="1" applyFill="1" applyBorder="1" applyAlignment="1" applyProtection="1">
      <alignment horizontal="center" vertical="center"/>
      <protection locked="0" hidden="1"/>
    </xf>
    <xf numFmtId="2" fontId="20" fillId="3" borderId="120" xfId="1" applyNumberFormat="1" applyFont="1" applyFill="1" applyBorder="1" applyAlignment="1" applyProtection="1">
      <alignment horizontal="center" vertical="center"/>
      <protection locked="0" hidden="1"/>
    </xf>
    <xf numFmtId="2" fontId="20" fillId="3" borderId="127" xfId="1" applyNumberFormat="1" applyFont="1" applyFill="1" applyBorder="1" applyAlignment="1" applyProtection="1">
      <alignment horizontal="center" vertical="center"/>
      <protection locked="0" hidden="1"/>
    </xf>
    <xf numFmtId="2" fontId="20" fillId="10" borderId="111" xfId="1" applyNumberFormat="1" applyFont="1" applyFill="1" applyBorder="1" applyAlignment="1" applyProtection="1">
      <alignment horizontal="center" vertical="center"/>
      <protection hidden="1"/>
    </xf>
    <xf numFmtId="2" fontId="20" fillId="3" borderId="112" xfId="1" applyNumberFormat="1" applyFont="1" applyFill="1" applyBorder="1" applyAlignment="1" applyProtection="1">
      <alignment horizontal="center" vertical="center"/>
      <protection locked="0" hidden="1"/>
    </xf>
    <xf numFmtId="2" fontId="20" fillId="10" borderId="112" xfId="1" applyNumberFormat="1" applyFont="1" applyFill="1" applyBorder="1" applyAlignment="1" applyProtection="1">
      <alignment horizontal="center" vertical="center"/>
      <protection hidden="1"/>
    </xf>
    <xf numFmtId="2" fontId="20" fillId="3" borderId="113" xfId="1" applyNumberFormat="1" applyFont="1" applyFill="1" applyBorder="1" applyAlignment="1" applyProtection="1">
      <alignment horizontal="center" vertical="center"/>
      <protection locked="0" hidden="1"/>
    </xf>
    <xf numFmtId="2" fontId="20" fillId="10" borderId="114" xfId="1" applyNumberFormat="1" applyFont="1" applyFill="1" applyBorder="1" applyAlignment="1" applyProtection="1">
      <alignment horizontal="center" vertical="center"/>
      <protection hidden="1"/>
    </xf>
    <xf numFmtId="2" fontId="20" fillId="10" borderId="75" xfId="1" applyNumberFormat="1" applyFont="1" applyFill="1" applyBorder="1" applyAlignment="1" applyProtection="1">
      <alignment horizontal="center" vertical="center"/>
      <protection hidden="1"/>
    </xf>
    <xf numFmtId="2" fontId="20" fillId="10" borderId="44" xfId="1" applyNumberFormat="1" applyFont="1" applyFill="1" applyBorder="1" applyAlignment="1" applyProtection="1">
      <alignment horizontal="center" vertical="center"/>
      <protection hidden="1"/>
    </xf>
    <xf numFmtId="2" fontId="20" fillId="3" borderId="75" xfId="1" applyNumberFormat="1" applyFont="1" applyFill="1" applyBorder="1" applyAlignment="1" applyProtection="1">
      <alignment horizontal="center" vertical="center"/>
      <protection locked="0" hidden="1"/>
    </xf>
    <xf numFmtId="2" fontId="20" fillId="3" borderId="107" xfId="1" applyNumberFormat="1" applyFont="1" applyFill="1" applyBorder="1" applyAlignment="1" applyProtection="1">
      <alignment horizontal="center" vertical="center"/>
      <protection locked="0" hidden="1"/>
    </xf>
    <xf numFmtId="2" fontId="20" fillId="3" borderId="108" xfId="1" applyNumberFormat="1" applyFont="1" applyFill="1" applyBorder="1" applyAlignment="1" applyProtection="1">
      <alignment horizontal="center" vertical="center"/>
      <protection locked="0" hidden="1"/>
    </xf>
    <xf numFmtId="2" fontId="20" fillId="10" borderId="109" xfId="1" applyNumberFormat="1" applyFont="1" applyFill="1" applyBorder="1" applyAlignment="1" applyProtection="1">
      <alignment horizontal="center" vertical="center"/>
      <protection hidden="1"/>
    </xf>
    <xf numFmtId="2" fontId="20" fillId="10" borderId="110" xfId="1" applyNumberFormat="1" applyFont="1" applyFill="1" applyBorder="1" applyAlignment="1" applyProtection="1">
      <alignment horizontal="center" vertical="center"/>
      <protection hidden="1"/>
    </xf>
    <xf numFmtId="2" fontId="20" fillId="3" borderId="43" xfId="1" applyNumberFormat="1" applyFont="1" applyFill="1" applyBorder="1" applyAlignment="1" applyProtection="1">
      <alignment horizontal="center" vertical="center"/>
      <protection locked="0" hidden="1"/>
    </xf>
    <xf numFmtId="0" fontId="9" fillId="0" borderId="0" xfId="0" applyFont="1" applyAlignment="1" applyProtection="1">
      <alignment horizontal="left" vertical="center"/>
      <protection hidden="1"/>
    </xf>
    <xf numFmtId="0" fontId="9" fillId="0" borderId="0" xfId="0" applyFont="1" applyAlignment="1" applyProtection="1">
      <alignment vertical="center"/>
      <protection hidden="1"/>
    </xf>
    <xf numFmtId="0" fontId="21" fillId="0" borderId="163" xfId="0" applyFont="1" applyBorder="1"/>
    <xf numFmtId="1" fontId="21" fillId="0" borderId="163" xfId="0" applyNumberFormat="1" applyFont="1" applyBorder="1" applyProtection="1">
      <protection hidden="1"/>
    </xf>
    <xf numFmtId="0" fontId="21" fillId="0" borderId="163" xfId="0" applyFont="1" applyBorder="1" applyProtection="1">
      <protection hidden="1"/>
    </xf>
    <xf numFmtId="0" fontId="21" fillId="0" borderId="163" xfId="0" applyFont="1" applyBorder="1" applyAlignment="1" applyProtection="1">
      <alignment horizontal="left" vertical="center" wrapText="1"/>
      <protection hidden="1"/>
    </xf>
    <xf numFmtId="0" fontId="21" fillId="0" borderId="163" xfId="0" applyFont="1" applyBorder="1" applyAlignment="1">
      <alignment vertical="center"/>
    </xf>
    <xf numFmtId="0" fontId="21" fillId="0" borderId="163" xfId="0" applyFont="1" applyBorder="1" applyAlignment="1" applyProtection="1">
      <alignment horizontal="left" vertical="top"/>
      <protection hidden="1"/>
    </xf>
    <xf numFmtId="165" fontId="21" fillId="0" borderId="163" xfId="0" applyNumberFormat="1" applyFont="1" applyBorder="1" applyProtection="1">
      <protection hidden="1"/>
    </xf>
    <xf numFmtId="0" fontId="21" fillId="0" borderId="163" xfId="0" applyFont="1" applyBorder="1" applyAlignment="1" applyProtection="1">
      <alignment horizontal="right" vertical="top"/>
      <protection hidden="1"/>
    </xf>
    <xf numFmtId="169" fontId="21" fillId="2" borderId="163" xfId="0" applyNumberFormat="1" applyFont="1" applyFill="1" applyBorder="1" applyAlignment="1" applyProtection="1">
      <alignment horizontal="left" vertical="center"/>
      <protection hidden="1"/>
    </xf>
    <xf numFmtId="170" fontId="21" fillId="0" borderId="163" xfId="0" applyNumberFormat="1" applyFont="1" applyBorder="1" applyAlignment="1" applyProtection="1">
      <alignment horizontal="center"/>
      <protection hidden="1"/>
    </xf>
    <xf numFmtId="170" fontId="21" fillId="0" borderId="163" xfId="0" applyNumberFormat="1" applyFont="1" applyBorder="1" applyProtection="1">
      <protection hidden="1"/>
    </xf>
    <xf numFmtId="0" fontId="21" fillId="0" borderId="163" xfId="0" applyFont="1" applyBorder="1" applyAlignment="1" applyProtection="1">
      <alignment vertical="center"/>
      <protection hidden="1"/>
    </xf>
    <xf numFmtId="0" fontId="21" fillId="0" borderId="163" xfId="0" applyFont="1" applyBorder="1" applyAlignment="1">
      <alignment horizontal="left" vertical="center"/>
    </xf>
    <xf numFmtId="2" fontId="21" fillId="0" borderId="163" xfId="1" applyNumberFormat="1" applyFont="1" applyBorder="1" applyAlignment="1" applyProtection="1">
      <alignment horizontal="left" vertical="center"/>
      <protection hidden="1"/>
    </xf>
    <xf numFmtId="1" fontId="21" fillId="0" borderId="163" xfId="0" applyNumberFormat="1" applyFont="1" applyBorder="1" applyAlignment="1" applyProtection="1">
      <alignment horizontal="center"/>
      <protection hidden="1"/>
    </xf>
    <xf numFmtId="2" fontId="21" fillId="0" borderId="163" xfId="1" applyNumberFormat="1" applyFont="1" applyBorder="1" applyAlignment="1" applyProtection="1">
      <alignment horizontal="center" vertical="center"/>
      <protection hidden="1"/>
    </xf>
    <xf numFmtId="2" fontId="21" fillId="0" borderId="163" xfId="1" applyNumberFormat="1" applyFont="1" applyBorder="1" applyProtection="1">
      <protection hidden="1"/>
    </xf>
    <xf numFmtId="14" fontId="21" fillId="0" borderId="163" xfId="0" applyNumberFormat="1" applyFont="1" applyBorder="1" applyProtection="1">
      <protection hidden="1"/>
    </xf>
    <xf numFmtId="0" fontId="21" fillId="0" borderId="163" xfId="0" applyFont="1" applyBorder="1" applyAlignment="1" applyProtection="1">
      <alignment horizontal="right" vertical="center"/>
      <protection hidden="1"/>
    </xf>
    <xf numFmtId="49" fontId="21" fillId="0" borderId="163" xfId="0" applyNumberFormat="1" applyFont="1" applyBorder="1" applyAlignment="1">
      <alignment vertical="center"/>
    </xf>
    <xf numFmtId="0" fontId="21" fillId="0" borderId="163" xfId="0" applyFont="1" applyBorder="1" applyAlignment="1">
      <alignment vertical="center" wrapText="1"/>
    </xf>
    <xf numFmtId="2" fontId="21" fillId="0" borderId="163" xfId="1" applyNumberFormat="1" applyFont="1" applyBorder="1" applyAlignment="1" applyProtection="1">
      <alignment horizontal="center" vertical="center" wrapText="1"/>
      <protection hidden="1"/>
    </xf>
    <xf numFmtId="2" fontId="21" fillId="2" borderId="163" xfId="1" applyNumberFormat="1" applyFont="1" applyFill="1" applyBorder="1" applyAlignment="1" applyProtection="1">
      <alignment vertical="center"/>
      <protection hidden="1"/>
    </xf>
    <xf numFmtId="2" fontId="21" fillId="0" borderId="163" xfId="0" applyNumberFormat="1" applyFont="1" applyBorder="1" applyAlignment="1">
      <alignment horizontal="center" vertical="center"/>
    </xf>
    <xf numFmtId="2" fontId="21" fillId="0" borderId="163" xfId="0" applyNumberFormat="1" applyFont="1" applyBorder="1" applyAlignment="1">
      <alignment horizontal="center" vertical="center" wrapText="1"/>
    </xf>
    <xf numFmtId="49" fontId="21" fillId="0" borderId="163" xfId="0" applyNumberFormat="1" applyFont="1" applyBorder="1" applyAlignment="1">
      <alignment horizontal="center" vertical="center"/>
    </xf>
    <xf numFmtId="0" fontId="21" fillId="0" borderId="163" xfId="0" applyFont="1" applyBorder="1" applyAlignment="1" applyProtection="1">
      <alignment horizontal="center" vertical="top"/>
      <protection hidden="1"/>
    </xf>
    <xf numFmtId="1" fontId="21" fillId="2" borderId="163" xfId="1" applyNumberFormat="1" applyFont="1" applyFill="1" applyBorder="1" applyAlignment="1">
      <alignment horizontal="center" vertical="center"/>
    </xf>
    <xf numFmtId="0" fontId="21" fillId="0" borderId="163" xfId="0" applyFont="1" applyBorder="1" applyAlignment="1">
      <alignment horizontal="center" vertical="center" wrapText="1"/>
    </xf>
    <xf numFmtId="1" fontId="21" fillId="2" borderId="163" xfId="1" applyNumberFormat="1" applyFont="1" applyFill="1" applyBorder="1" applyAlignment="1" applyProtection="1">
      <alignment horizontal="center" vertical="center"/>
      <protection hidden="1"/>
    </xf>
    <xf numFmtId="164" fontId="21" fillId="0" borderId="163" xfId="0" applyNumberFormat="1" applyFont="1" applyBorder="1" applyAlignment="1" applyProtection="1">
      <alignment horizontal="center" vertical="top"/>
      <protection hidden="1"/>
    </xf>
    <xf numFmtId="2" fontId="21" fillId="0" borderId="163" xfId="0" applyNumberFormat="1" applyFont="1" applyBorder="1"/>
    <xf numFmtId="0" fontId="21" fillId="11" borderId="163" xfId="0" applyFont="1" applyFill="1" applyBorder="1" applyAlignment="1">
      <alignment horizontal="center" vertical="center" wrapText="1"/>
    </xf>
    <xf numFmtId="2" fontId="21" fillId="11" borderId="163" xfId="0" applyNumberFormat="1" applyFont="1" applyFill="1" applyBorder="1" applyAlignment="1">
      <alignment horizontal="center" vertical="center" wrapText="1"/>
    </xf>
    <xf numFmtId="0" fontId="21" fillId="2" borderId="163" xfId="0" applyFont="1" applyFill="1" applyBorder="1" applyAlignment="1">
      <alignment horizontal="center" vertical="center" wrapText="1"/>
    </xf>
    <xf numFmtId="1" fontId="21" fillId="0" borderId="163" xfId="0" applyNumberFormat="1" applyFont="1" applyBorder="1" applyAlignment="1" applyProtection="1">
      <alignment horizontal="center" vertical="center"/>
      <protection hidden="1"/>
    </xf>
    <xf numFmtId="1" fontId="21" fillId="0" borderId="163" xfId="1" applyNumberFormat="1" applyFont="1" applyBorder="1" applyAlignment="1" applyProtection="1">
      <alignment horizontal="center" vertical="center" wrapText="1"/>
      <protection hidden="1"/>
    </xf>
    <xf numFmtId="1" fontId="21" fillId="2" borderId="163" xfId="0" applyNumberFormat="1" applyFont="1" applyFill="1" applyBorder="1" applyAlignment="1">
      <alignment horizontal="center" vertical="center"/>
    </xf>
    <xf numFmtId="2" fontId="21" fillId="11" borderId="163" xfId="0" applyNumberFormat="1" applyFont="1" applyFill="1" applyBorder="1" applyAlignment="1">
      <alignment horizontal="center" vertical="center"/>
    </xf>
    <xf numFmtId="2" fontId="21" fillId="2" borderId="163" xfId="0" applyNumberFormat="1" applyFont="1" applyFill="1" applyBorder="1" applyAlignment="1">
      <alignment horizontal="center" vertical="center"/>
    </xf>
    <xf numFmtId="0" fontId="21" fillId="2" borderId="163" xfId="0" applyFont="1" applyFill="1" applyBorder="1" applyAlignment="1" applyProtection="1">
      <alignment horizontal="center" vertical="center"/>
      <protection hidden="1"/>
    </xf>
    <xf numFmtId="0" fontId="21" fillId="2" borderId="163" xfId="0" applyFont="1" applyFill="1" applyBorder="1" applyAlignment="1" applyProtection="1">
      <alignment horizontal="center" vertical="center" wrapText="1"/>
      <protection hidden="1"/>
    </xf>
    <xf numFmtId="1" fontId="21" fillId="2" borderId="163" xfId="0" applyNumberFormat="1" applyFont="1" applyFill="1" applyBorder="1" applyAlignment="1" applyProtection="1">
      <alignment horizontal="center" vertical="center"/>
      <protection hidden="1"/>
    </xf>
    <xf numFmtId="0" fontId="21" fillId="2" borderId="163" xfId="0" applyFont="1" applyFill="1" applyBorder="1" applyAlignment="1">
      <alignment horizontal="center" vertical="top" wrapText="1"/>
    </xf>
    <xf numFmtId="1" fontId="21" fillId="2" borderId="163" xfId="0" applyNumberFormat="1" applyFont="1" applyFill="1" applyBorder="1" applyAlignment="1">
      <alignment horizontal="center" vertical="top" shrinkToFit="1"/>
    </xf>
    <xf numFmtId="0" fontId="21" fillId="2" borderId="163" xfId="0" applyFont="1" applyFill="1" applyBorder="1" applyAlignment="1">
      <alignment horizontal="right" vertical="top" wrapText="1" indent="1"/>
    </xf>
    <xf numFmtId="0" fontId="21" fillId="2" borderId="163" xfId="2" applyFont="1" applyFill="1" applyBorder="1" applyAlignment="1">
      <alignment horizontal="center" vertical="center" wrapText="1"/>
    </xf>
    <xf numFmtId="1" fontId="21" fillId="2" borderId="163" xfId="2" applyNumberFormat="1" applyFont="1" applyFill="1" applyBorder="1" applyAlignment="1">
      <alignment horizontal="center" vertical="center" shrinkToFit="1"/>
    </xf>
    <xf numFmtId="49" fontId="21" fillId="2" borderId="163" xfId="2" applyNumberFormat="1" applyFont="1" applyFill="1" applyBorder="1" applyAlignment="1">
      <alignment horizontal="center" vertical="center" wrapText="1"/>
    </xf>
    <xf numFmtId="0" fontId="21" fillId="2" borderId="163" xfId="0" applyFont="1" applyFill="1" applyBorder="1"/>
    <xf numFmtId="2" fontId="21" fillId="0" borderId="163" xfId="1" applyNumberFormat="1" applyFont="1" applyBorder="1" applyAlignment="1" applyProtection="1">
      <alignment vertical="center" wrapText="1"/>
      <protection hidden="1"/>
    </xf>
    <xf numFmtId="1" fontId="21" fillId="0" borderId="163" xfId="0" applyNumberFormat="1" applyFont="1" applyBorder="1" applyAlignment="1">
      <alignment horizontal="center" vertical="center"/>
    </xf>
    <xf numFmtId="1" fontId="21" fillId="0" borderId="163" xfId="0" applyNumberFormat="1" applyFont="1" applyBorder="1" applyAlignment="1">
      <alignment horizontal="center" vertical="center" wrapText="1"/>
    </xf>
    <xf numFmtId="174" fontId="21" fillId="0" borderId="163" xfId="0" applyNumberFormat="1" applyFont="1" applyBorder="1" applyAlignment="1">
      <alignment horizontal="center" vertical="center" wrapText="1"/>
    </xf>
    <xf numFmtId="1" fontId="21" fillId="0" borderId="163" xfId="0" applyNumberFormat="1" applyFont="1" applyBorder="1" applyAlignment="1" applyProtection="1">
      <alignment horizontal="center" vertical="center" shrinkToFit="1"/>
      <protection hidden="1"/>
    </xf>
    <xf numFmtId="1" fontId="21" fillId="0" borderId="163" xfId="0" applyNumberFormat="1" applyFont="1" applyBorder="1" applyAlignment="1">
      <alignment horizontal="center" vertical="center" shrinkToFit="1"/>
    </xf>
    <xf numFmtId="2" fontId="21" fillId="0" borderId="163" xfId="0" applyNumberFormat="1" applyFont="1" applyBorder="1" applyAlignment="1" applyProtection="1">
      <alignment horizontal="center" vertical="center"/>
      <protection hidden="1"/>
    </xf>
    <xf numFmtId="49" fontId="21" fillId="0" borderId="163" xfId="0" applyNumberFormat="1" applyFont="1" applyBorder="1" applyAlignment="1" applyProtection="1">
      <alignment horizontal="center" vertical="center"/>
      <protection hidden="1"/>
    </xf>
    <xf numFmtId="2" fontId="21" fillId="0" borderId="163" xfId="1" applyNumberFormat="1" applyFont="1" applyBorder="1" applyAlignment="1" applyProtection="1">
      <alignment vertical="center"/>
      <protection hidden="1"/>
    </xf>
    <xf numFmtId="2" fontId="21" fillId="0" borderId="163" xfId="0" applyNumberFormat="1" applyFont="1" applyBorder="1" applyAlignment="1" applyProtection="1">
      <alignment horizontal="center" vertical="center" wrapText="1"/>
      <protection hidden="1"/>
    </xf>
    <xf numFmtId="2" fontId="21" fillId="0" borderId="165" xfId="1" applyNumberFormat="1" applyFont="1" applyBorder="1" applyAlignment="1" applyProtection="1">
      <alignment vertical="center" wrapText="1"/>
      <protection hidden="1"/>
    </xf>
    <xf numFmtId="0" fontId="21" fillId="0" borderId="163" xfId="0" applyFont="1" applyBorder="1" applyAlignment="1" applyProtection="1">
      <alignment horizontal="left"/>
      <protection hidden="1"/>
    </xf>
    <xf numFmtId="0" fontId="21" fillId="3" borderId="163" xfId="0" applyFont="1" applyFill="1" applyBorder="1" applyAlignment="1">
      <alignment horizontal="center" vertical="center"/>
    </xf>
    <xf numFmtId="49" fontId="21" fillId="2" borderId="163" xfId="0" applyNumberFormat="1" applyFont="1" applyFill="1" applyBorder="1" applyAlignment="1">
      <alignment horizontal="center" vertical="center" wrapText="1"/>
    </xf>
    <xf numFmtId="49" fontId="21" fillId="2" borderId="163" xfId="0" applyNumberFormat="1" applyFont="1" applyFill="1" applyBorder="1" applyAlignment="1">
      <alignment horizontal="center" vertical="center"/>
    </xf>
    <xf numFmtId="164" fontId="21" fillId="0" borderId="163" xfId="0" applyNumberFormat="1" applyFont="1" applyBorder="1" applyAlignment="1" applyProtection="1">
      <alignment horizontal="left" vertical="top"/>
      <protection hidden="1"/>
    </xf>
    <xf numFmtId="14" fontId="21" fillId="2" borderId="163" xfId="0" applyNumberFormat="1" applyFont="1" applyFill="1" applyBorder="1" applyAlignment="1">
      <alignment horizontal="center" vertical="center"/>
    </xf>
    <xf numFmtId="1" fontId="21" fillId="2" borderId="163" xfId="0" applyNumberFormat="1" applyFont="1" applyFill="1" applyBorder="1" applyAlignment="1">
      <alignment horizontal="center" vertical="top"/>
    </xf>
    <xf numFmtId="49" fontId="21" fillId="2" borderId="163" xfId="0" applyNumberFormat="1" applyFont="1" applyFill="1" applyBorder="1" applyAlignment="1">
      <alignment horizontal="center" vertical="top" wrapText="1"/>
    </xf>
    <xf numFmtId="49" fontId="21" fillId="2" borderId="163" xfId="0" applyNumberFormat="1" applyFont="1" applyFill="1" applyBorder="1" applyAlignment="1">
      <alignment horizontal="center" vertical="top"/>
    </xf>
    <xf numFmtId="0" fontId="21" fillId="2" borderId="163" xfId="0" applyFont="1" applyFill="1" applyBorder="1" applyAlignment="1">
      <alignment horizontal="center"/>
    </xf>
    <xf numFmtId="1" fontId="21" fillId="0" borderId="163" xfId="0" applyNumberFormat="1" applyFont="1" applyBorder="1" applyAlignment="1" applyProtection="1">
      <alignment horizontal="center" vertical="top"/>
      <protection hidden="1"/>
    </xf>
    <xf numFmtId="1" fontId="21" fillId="0" borderId="163" xfId="0" applyNumberFormat="1" applyFont="1" applyBorder="1" applyAlignment="1" applyProtection="1">
      <alignment horizontal="right" vertical="top"/>
      <protection hidden="1"/>
    </xf>
    <xf numFmtId="0" fontId="21" fillId="0" borderId="163" xfId="0" applyFont="1" applyBorder="1" applyAlignment="1" applyProtection="1">
      <alignment horizontal="right"/>
      <protection hidden="1"/>
    </xf>
    <xf numFmtId="1" fontId="21" fillId="2" borderId="163" xfId="0" applyNumberFormat="1" applyFont="1" applyFill="1" applyBorder="1" applyAlignment="1">
      <alignment horizontal="center" vertical="center" shrinkToFit="1"/>
    </xf>
    <xf numFmtId="164" fontId="21" fillId="0" borderId="163" xfId="0" applyNumberFormat="1" applyFont="1" applyBorder="1" applyAlignment="1" applyProtection="1">
      <alignment horizontal="center" vertical="center"/>
      <protection hidden="1"/>
    </xf>
    <xf numFmtId="49" fontId="21" fillId="2" borderId="163" xfId="0" applyNumberFormat="1" applyFont="1" applyFill="1" applyBorder="1" applyAlignment="1">
      <alignment horizontal="center"/>
    </xf>
    <xf numFmtId="173" fontId="21" fillId="2" borderId="163" xfId="0" applyNumberFormat="1" applyFont="1" applyFill="1" applyBorder="1" applyAlignment="1">
      <alignment horizontal="center" vertical="center"/>
    </xf>
    <xf numFmtId="9" fontId="21" fillId="0" borderId="163" xfId="0" applyNumberFormat="1" applyFont="1" applyBorder="1" applyAlignment="1" applyProtection="1">
      <alignment horizontal="center" vertical="center"/>
      <protection hidden="1"/>
    </xf>
    <xf numFmtId="174" fontId="21" fillId="0" borderId="163" xfId="0" applyNumberFormat="1" applyFont="1" applyBorder="1" applyAlignment="1" applyProtection="1">
      <alignment horizontal="center" vertical="center"/>
      <protection hidden="1"/>
    </xf>
    <xf numFmtId="1" fontId="21" fillId="0" borderId="163" xfId="0" applyNumberFormat="1" applyFont="1" applyBorder="1" applyAlignment="1" applyProtection="1">
      <alignment horizontal="center" vertical="center" wrapText="1"/>
      <protection hidden="1"/>
    </xf>
    <xf numFmtId="175" fontId="21" fillId="0" borderId="163" xfId="0" applyNumberFormat="1" applyFont="1" applyBorder="1" applyAlignment="1" applyProtection="1">
      <alignment horizontal="center" vertical="center"/>
      <protection hidden="1"/>
    </xf>
    <xf numFmtId="173" fontId="21" fillId="0" borderId="163" xfId="0" applyNumberFormat="1" applyFont="1" applyBorder="1" applyAlignment="1" applyProtection="1">
      <alignment horizontal="center" vertical="center"/>
      <protection hidden="1"/>
    </xf>
    <xf numFmtId="1" fontId="21" fillId="0" borderId="163" xfId="0" applyNumberFormat="1" applyFont="1" applyBorder="1" applyAlignment="1" applyProtection="1">
      <alignment horizontal="left" vertical="top"/>
      <protection hidden="1"/>
    </xf>
    <xf numFmtId="0" fontId="21" fillId="0" borderId="163" xfId="0" applyFont="1" applyBorder="1" applyAlignment="1" applyProtection="1">
      <alignment horizontal="center" wrapText="1"/>
      <protection hidden="1"/>
    </xf>
    <xf numFmtId="174" fontId="21" fillId="0" borderId="163" xfId="0" applyNumberFormat="1" applyFont="1" applyBorder="1" applyAlignment="1" applyProtection="1">
      <alignment horizontal="center"/>
      <protection hidden="1"/>
    </xf>
    <xf numFmtId="0" fontId="21" fillId="0" borderId="163" xfId="0" applyFont="1" applyBorder="1" applyAlignment="1" applyProtection="1">
      <alignment horizontal="left" vertical="center"/>
      <protection hidden="1"/>
    </xf>
    <xf numFmtId="0" fontId="21" fillId="0" borderId="163" xfId="0" applyFont="1" applyBorder="1" applyAlignment="1" applyProtection="1">
      <alignment horizontal="center" vertical="top" wrapText="1"/>
      <protection hidden="1"/>
    </xf>
    <xf numFmtId="174" fontId="21" fillId="0" borderId="163" xfId="0" applyNumberFormat="1" applyFont="1" applyBorder="1" applyAlignment="1" applyProtection="1">
      <alignment horizontal="center" vertical="top"/>
      <protection hidden="1"/>
    </xf>
    <xf numFmtId="9" fontId="21" fillId="0" borderId="163" xfId="0" applyNumberFormat="1" applyFont="1" applyBorder="1" applyAlignment="1" applyProtection="1">
      <alignment horizontal="left" vertical="top"/>
      <protection hidden="1"/>
    </xf>
    <xf numFmtId="2" fontId="21" fillId="0" borderId="163" xfId="0" applyNumberFormat="1" applyFont="1" applyBorder="1" applyAlignment="1" applyProtection="1">
      <alignment horizontal="center" vertical="top"/>
      <protection hidden="1"/>
    </xf>
    <xf numFmtId="173" fontId="21" fillId="0" borderId="163" xfId="0" applyNumberFormat="1" applyFont="1" applyBorder="1" applyAlignment="1" applyProtection="1">
      <alignment horizontal="center" vertical="top"/>
      <protection hidden="1"/>
    </xf>
    <xf numFmtId="166" fontId="21" fillId="0" borderId="163" xfId="0" applyNumberFormat="1" applyFont="1" applyBorder="1" applyAlignment="1" applyProtection="1">
      <alignment horizontal="left" vertical="top"/>
      <protection hidden="1"/>
    </xf>
    <xf numFmtId="0" fontId="0" fillId="0" borderId="0" xfId="0" applyFont="1" applyAlignment="1" applyProtection="1">
      <alignment horizontal="center"/>
      <protection hidden="1"/>
    </xf>
    <xf numFmtId="2" fontId="23" fillId="0" borderId="0" xfId="1" applyNumberFormat="1" applyFont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 vertical="center"/>
      <protection hidden="1"/>
    </xf>
    <xf numFmtId="0" fontId="21" fillId="0" borderId="163" xfId="0" applyFont="1" applyBorder="1" applyAlignment="1" applyProtection="1">
      <alignment horizontal="center" vertical="center"/>
      <protection hidden="1"/>
    </xf>
    <xf numFmtId="0" fontId="21" fillId="0" borderId="163" xfId="0" applyFont="1" applyBorder="1" applyAlignment="1" applyProtection="1">
      <alignment horizontal="center"/>
      <protection hidden="1"/>
    </xf>
    <xf numFmtId="0" fontId="21" fillId="0" borderId="163" xfId="0" applyFont="1" applyBorder="1" applyAlignment="1">
      <alignment horizontal="center" vertical="center"/>
    </xf>
    <xf numFmtId="2" fontId="21" fillId="2" borderId="163" xfId="1" applyNumberFormat="1" applyFont="1" applyFill="1" applyBorder="1" applyAlignment="1" applyProtection="1">
      <alignment horizontal="center" vertical="center"/>
      <protection hidden="1"/>
    </xf>
    <xf numFmtId="0" fontId="21" fillId="2" borderId="163" xfId="0" applyFont="1" applyFill="1" applyBorder="1" applyAlignment="1">
      <alignment horizontal="center" vertical="center"/>
    </xf>
    <xf numFmtId="2" fontId="21" fillId="0" borderId="163" xfId="1" applyNumberFormat="1" applyFont="1" applyBorder="1" applyAlignment="1" applyProtection="1">
      <alignment horizontal="left" vertical="center" wrapText="1"/>
      <protection hidden="1"/>
    </xf>
    <xf numFmtId="0" fontId="21" fillId="0" borderId="163" xfId="0" applyFont="1" applyBorder="1" applyAlignment="1" applyProtection="1">
      <alignment horizontal="center" vertical="center" wrapText="1"/>
      <protection hidden="1"/>
    </xf>
    <xf numFmtId="1" fontId="21" fillId="0" borderId="163" xfId="1" applyNumberFormat="1" applyFont="1" applyBorder="1" applyAlignment="1" applyProtection="1">
      <alignment horizontal="center" vertical="center"/>
      <protection hidden="1"/>
    </xf>
    <xf numFmtId="0" fontId="21" fillId="0" borderId="163" xfId="0" applyFont="1" applyBorder="1" applyAlignment="1">
      <alignment horizontal="left"/>
    </xf>
    <xf numFmtId="0" fontId="44" fillId="0" borderId="163" xfId="0" applyFont="1" applyBorder="1" applyAlignment="1">
      <alignment horizontal="center" vertical="center"/>
    </xf>
    <xf numFmtId="2" fontId="21" fillId="0" borderId="163" xfId="0" applyNumberFormat="1" applyFont="1" applyBorder="1" applyAlignment="1" applyProtection="1">
      <alignment horizontal="left"/>
      <protection hidden="1"/>
    </xf>
    <xf numFmtId="2" fontId="21" fillId="0" borderId="163" xfId="0" applyNumberFormat="1" applyFont="1" applyBorder="1" applyAlignment="1">
      <alignment horizontal="left" vertical="center"/>
    </xf>
    <xf numFmtId="0" fontId="21" fillId="0" borderId="0" xfId="0" applyFont="1" applyAlignment="1">
      <alignment horizontal="center"/>
    </xf>
    <xf numFmtId="14" fontId="45" fillId="0" borderId="0" xfId="0" applyNumberFormat="1" applyFont="1" applyAlignment="1" applyProtection="1">
      <alignment horizontal="center" vertical="center"/>
      <protection hidden="1"/>
    </xf>
    <xf numFmtId="2" fontId="21" fillId="0" borderId="0" xfId="0" applyNumberFormat="1" applyFont="1" applyAlignment="1" applyProtection="1">
      <alignment horizontal="center" vertical="center"/>
      <protection hidden="1"/>
    </xf>
    <xf numFmtId="1" fontId="21" fillId="0" borderId="0" xfId="0" applyNumberFormat="1" applyFont="1" applyAlignment="1" applyProtection="1">
      <alignment horizontal="left" vertical="center"/>
      <protection hidden="1"/>
    </xf>
    <xf numFmtId="0" fontId="21" fillId="0" borderId="0" xfId="0" applyNumberFormat="1" applyFont="1" applyAlignment="1" applyProtection="1">
      <alignment horizontal="center" vertical="center"/>
      <protection hidden="1"/>
    </xf>
    <xf numFmtId="0" fontId="29" fillId="0" borderId="0" xfId="0" applyFont="1" applyAlignment="1" applyProtection="1">
      <alignment horizontal="center" vertical="center"/>
      <protection hidden="1"/>
    </xf>
    <xf numFmtId="2" fontId="34" fillId="2" borderId="0" xfId="1" applyNumberFormat="1" applyFont="1" applyFill="1" applyAlignment="1" applyProtection="1">
      <alignment horizontal="center" vertical="top" wrapText="1"/>
      <protection hidden="1"/>
    </xf>
    <xf numFmtId="14" fontId="7" fillId="0" borderId="0" xfId="0" applyNumberFormat="1" applyFont="1" applyAlignment="1" applyProtection="1">
      <alignment horizontal="left"/>
      <protection hidden="1"/>
    </xf>
    <xf numFmtId="0" fontId="11" fillId="2" borderId="0" xfId="0" applyFont="1" applyFill="1" applyAlignment="1" applyProtection="1">
      <alignment horizontal="center"/>
      <protection hidden="1"/>
    </xf>
    <xf numFmtId="0" fontId="11" fillId="2" borderId="3" xfId="0" applyFont="1" applyFill="1" applyBorder="1" applyAlignment="1" applyProtection="1">
      <alignment horizontal="center" vertical="top"/>
      <protection hidden="1"/>
    </xf>
    <xf numFmtId="0" fontId="11" fillId="2" borderId="0" xfId="0" applyFont="1" applyFill="1" applyAlignment="1" applyProtection="1">
      <alignment horizontal="center" vertical="top"/>
      <protection hidden="1"/>
    </xf>
    <xf numFmtId="176" fontId="9" fillId="3" borderId="6" xfId="0" applyNumberFormat="1" applyFont="1" applyFill="1" applyBorder="1" applyAlignment="1" applyProtection="1">
      <alignment horizontal="center" vertical="center"/>
      <protection hidden="1"/>
    </xf>
    <xf numFmtId="176" fontId="9" fillId="3" borderId="7" xfId="0" applyNumberFormat="1" applyFont="1" applyFill="1" applyBorder="1" applyAlignment="1" applyProtection="1">
      <alignment horizontal="center" vertical="center"/>
      <protection hidden="1"/>
    </xf>
    <xf numFmtId="0" fontId="9" fillId="3" borderId="3" xfId="0" applyFont="1" applyFill="1" applyBorder="1" applyAlignment="1" applyProtection="1">
      <alignment horizontal="center" vertical="center"/>
      <protection hidden="1"/>
    </xf>
    <xf numFmtId="0" fontId="9" fillId="3" borderId="4" xfId="0" applyFont="1" applyFill="1" applyBorder="1" applyAlignment="1" applyProtection="1">
      <alignment horizontal="center" vertical="center"/>
      <protection hidden="1"/>
    </xf>
    <xf numFmtId="0" fontId="11" fillId="0" borderId="0" xfId="0" applyFont="1" applyAlignment="1" applyProtection="1">
      <alignment horizontal="center"/>
      <protection hidden="1"/>
    </xf>
    <xf numFmtId="176" fontId="9" fillId="3" borderId="3" xfId="0" applyNumberFormat="1" applyFont="1" applyFill="1" applyBorder="1" applyAlignment="1" applyProtection="1">
      <alignment horizontal="center" vertical="center"/>
      <protection hidden="1"/>
    </xf>
    <xf numFmtId="176" fontId="9" fillId="2" borderId="29" xfId="0" applyNumberFormat="1" applyFont="1" applyFill="1" applyBorder="1" applyAlignment="1" applyProtection="1">
      <alignment horizontal="center" vertical="center"/>
      <protection locked="0" hidden="1"/>
    </xf>
    <xf numFmtId="0" fontId="9" fillId="2" borderId="29" xfId="0" applyFont="1" applyFill="1" applyBorder="1" applyAlignment="1" applyProtection="1">
      <alignment horizontal="center" vertical="center"/>
      <protection locked="0" hidden="1"/>
    </xf>
    <xf numFmtId="0" fontId="11" fillId="2" borderId="6" xfId="0" applyFont="1" applyFill="1" applyBorder="1" applyAlignment="1" applyProtection="1">
      <alignment horizontal="center"/>
      <protection hidden="1"/>
    </xf>
    <xf numFmtId="0" fontId="9" fillId="3" borderId="52" xfId="0" applyFont="1" applyFill="1" applyBorder="1" applyAlignment="1" applyProtection="1">
      <alignment horizontal="center" vertical="center"/>
      <protection hidden="1"/>
    </xf>
    <xf numFmtId="0" fontId="9" fillId="3" borderId="6" xfId="0" applyFont="1" applyFill="1" applyBorder="1" applyAlignment="1" applyProtection="1">
      <alignment horizontal="center" vertical="center"/>
      <protection hidden="1"/>
    </xf>
    <xf numFmtId="186" fontId="9" fillId="3" borderId="3" xfId="0" applyNumberFormat="1" applyFont="1" applyFill="1" applyBorder="1" applyAlignment="1" applyProtection="1">
      <alignment horizontal="center" vertical="center"/>
      <protection hidden="1"/>
    </xf>
    <xf numFmtId="0" fontId="43" fillId="0" borderId="0" xfId="0" applyFont="1" applyAlignment="1" applyProtection="1">
      <alignment horizontal="center" vertical="top"/>
      <protection hidden="1"/>
    </xf>
    <xf numFmtId="2" fontId="34" fillId="2" borderId="3" xfId="1" applyNumberFormat="1" applyFont="1" applyFill="1" applyBorder="1" applyAlignment="1" applyProtection="1">
      <alignment horizontal="center" wrapText="1"/>
      <protection hidden="1"/>
    </xf>
    <xf numFmtId="49" fontId="9" fillId="3" borderId="36" xfId="0" applyNumberFormat="1" applyFont="1" applyFill="1" applyBorder="1" applyAlignment="1" applyProtection="1">
      <alignment horizontal="center" vertical="center"/>
      <protection locked="0"/>
    </xf>
    <xf numFmtId="49" fontId="9" fillId="3" borderId="19" xfId="0" applyNumberFormat="1" applyFont="1" applyFill="1" applyBorder="1" applyAlignment="1" applyProtection="1">
      <alignment horizontal="center" vertical="center"/>
      <protection locked="0"/>
    </xf>
    <xf numFmtId="49" fontId="9" fillId="3" borderId="14" xfId="0" applyNumberFormat="1" applyFont="1" applyFill="1" applyBorder="1" applyAlignment="1" applyProtection="1">
      <alignment horizontal="center" vertical="center"/>
      <protection locked="0"/>
    </xf>
    <xf numFmtId="0" fontId="14" fillId="0" borderId="3" xfId="0" applyFont="1" applyBorder="1" applyAlignment="1" applyProtection="1">
      <alignment horizontal="center" vertical="center"/>
      <protection hidden="1"/>
    </xf>
    <xf numFmtId="0" fontId="14" fillId="0" borderId="4" xfId="0" applyFont="1" applyBorder="1" applyAlignment="1" applyProtection="1">
      <alignment horizontal="center" vertical="center"/>
      <protection hidden="1"/>
    </xf>
    <xf numFmtId="0" fontId="7" fillId="3" borderId="59" xfId="0" applyFont="1" applyFill="1" applyBorder="1" applyAlignment="1" applyProtection="1">
      <alignment horizontal="center" vertical="center" wrapText="1"/>
      <protection hidden="1"/>
    </xf>
    <xf numFmtId="0" fontId="7" fillId="3" borderId="94" xfId="0" applyFont="1" applyFill="1" applyBorder="1" applyAlignment="1" applyProtection="1">
      <alignment horizontal="center" vertical="center" wrapText="1"/>
      <protection hidden="1"/>
    </xf>
    <xf numFmtId="2" fontId="15" fillId="3" borderId="58" xfId="1" applyNumberFormat="1" applyFont="1" applyFill="1" applyBorder="1" applyAlignment="1" applyProtection="1">
      <alignment horizontal="center" vertical="center" wrapText="1"/>
      <protection hidden="1"/>
    </xf>
    <xf numFmtId="2" fontId="15" fillId="3" borderId="56" xfId="1" applyNumberFormat="1" applyFont="1" applyFill="1" applyBorder="1" applyAlignment="1" applyProtection="1">
      <alignment horizontal="center" vertical="center" wrapText="1"/>
      <protection hidden="1"/>
    </xf>
    <xf numFmtId="0" fontId="4" fillId="3" borderId="11" xfId="0" applyFont="1" applyFill="1" applyBorder="1" applyAlignment="1" applyProtection="1">
      <alignment horizontal="center" vertical="center" wrapText="1"/>
      <protection hidden="1"/>
    </xf>
    <xf numFmtId="0" fontId="4" fillId="3" borderId="21" xfId="0" applyFont="1" applyFill="1" applyBorder="1" applyAlignment="1" applyProtection="1">
      <alignment horizontal="center" vertical="center" wrapText="1"/>
      <protection hidden="1"/>
    </xf>
    <xf numFmtId="182" fontId="9" fillId="3" borderId="6" xfId="0" applyNumberFormat="1" applyFont="1" applyFill="1" applyBorder="1" applyAlignment="1" applyProtection="1">
      <alignment horizontal="center" vertical="center"/>
      <protection hidden="1"/>
    </xf>
    <xf numFmtId="182" fontId="9" fillId="3" borderId="55" xfId="0" applyNumberFormat="1" applyFont="1" applyFill="1" applyBorder="1" applyAlignment="1" applyProtection="1">
      <alignment horizontal="center" vertical="center"/>
      <protection hidden="1"/>
    </xf>
    <xf numFmtId="0" fontId="9" fillId="3" borderId="159" xfId="0" applyFont="1" applyFill="1" applyBorder="1" applyAlignment="1" applyProtection="1">
      <alignment horizontal="center" vertical="center"/>
      <protection hidden="1"/>
    </xf>
    <xf numFmtId="0" fontId="9" fillId="2" borderId="30" xfId="0" applyFont="1" applyFill="1" applyBorder="1" applyAlignment="1" applyProtection="1">
      <alignment horizontal="center" vertical="center"/>
      <protection locked="0" hidden="1"/>
    </xf>
    <xf numFmtId="0" fontId="9" fillId="2" borderId="31" xfId="0" applyFont="1" applyFill="1" applyBorder="1" applyAlignment="1" applyProtection="1">
      <alignment horizontal="center" vertical="center"/>
      <protection locked="0" hidden="1"/>
    </xf>
    <xf numFmtId="2" fontId="10" fillId="2" borderId="28" xfId="1" applyNumberFormat="1" applyFont="1" applyFill="1" applyBorder="1" applyAlignment="1" applyProtection="1">
      <alignment horizontal="center" vertical="center"/>
      <protection locked="0" hidden="1"/>
    </xf>
    <xf numFmtId="0" fontId="14" fillId="0" borderId="149" xfId="0" applyFont="1" applyBorder="1" applyAlignment="1" applyProtection="1">
      <alignment horizontal="center" vertical="center"/>
      <protection hidden="1"/>
    </xf>
    <xf numFmtId="0" fontId="14" fillId="0" borderId="27" xfId="0" applyFont="1" applyBorder="1" applyAlignment="1" applyProtection="1">
      <alignment horizontal="center" vertical="center"/>
      <protection hidden="1"/>
    </xf>
    <xf numFmtId="2" fontId="8" fillId="0" borderId="145" xfId="1" applyNumberFormat="1" applyFont="1" applyBorder="1" applyAlignment="1" applyProtection="1">
      <alignment horizontal="left" wrapText="1"/>
      <protection locked="0"/>
    </xf>
    <xf numFmtId="0" fontId="16" fillId="11" borderId="0" xfId="0" applyFont="1" applyFill="1" applyAlignment="1" applyProtection="1">
      <alignment horizontal="left" vertical="center"/>
      <protection hidden="1"/>
    </xf>
    <xf numFmtId="181" fontId="9" fillId="3" borderId="20" xfId="0" applyNumberFormat="1" applyFont="1" applyFill="1" applyBorder="1" applyAlignment="1" applyProtection="1">
      <alignment horizontal="center" vertical="center"/>
      <protection locked="0" hidden="1"/>
    </xf>
    <xf numFmtId="181" fontId="9" fillId="3" borderId="10" xfId="0" applyNumberFormat="1" applyFont="1" applyFill="1" applyBorder="1" applyAlignment="1" applyProtection="1">
      <alignment horizontal="center" vertical="center"/>
      <protection locked="0" hidden="1"/>
    </xf>
    <xf numFmtId="171" fontId="9" fillId="3" borderId="20" xfId="0" applyNumberFormat="1" applyFont="1" applyFill="1" applyBorder="1" applyAlignment="1" applyProtection="1">
      <alignment horizontal="center" vertical="center"/>
      <protection locked="0" hidden="1"/>
    </xf>
    <xf numFmtId="171" fontId="9" fillId="3" borderId="22" xfId="0" applyNumberFormat="1" applyFont="1" applyFill="1" applyBorder="1" applyAlignment="1" applyProtection="1">
      <alignment horizontal="center" vertical="center"/>
      <protection locked="0" hidden="1"/>
    </xf>
    <xf numFmtId="0" fontId="9" fillId="3" borderId="36" xfId="0" applyFont="1" applyFill="1" applyBorder="1" applyAlignment="1" applyProtection="1">
      <alignment horizontal="center" vertical="center"/>
      <protection locked="0" hidden="1"/>
    </xf>
    <xf numFmtId="0" fontId="9" fillId="3" borderId="42" xfId="0" applyFont="1" applyFill="1" applyBorder="1" applyAlignment="1" applyProtection="1">
      <alignment horizontal="center" vertical="center"/>
      <protection locked="0" hidden="1"/>
    </xf>
    <xf numFmtId="0" fontId="6" fillId="3" borderId="40" xfId="0" applyFont="1" applyFill="1" applyBorder="1" applyAlignment="1" applyProtection="1">
      <alignment horizontal="center" vertical="center"/>
      <protection locked="0" hidden="1"/>
    </xf>
    <xf numFmtId="0" fontId="6" fillId="3" borderId="38" xfId="0" applyFont="1" applyFill="1" applyBorder="1" applyAlignment="1" applyProtection="1">
      <alignment horizontal="center" vertical="center"/>
      <protection locked="0" hidden="1"/>
    </xf>
    <xf numFmtId="0" fontId="6" fillId="3" borderId="41" xfId="0" applyFont="1" applyFill="1" applyBorder="1" applyAlignment="1" applyProtection="1">
      <alignment horizontal="center" vertical="center"/>
      <protection locked="0" hidden="1"/>
    </xf>
    <xf numFmtId="167" fontId="11" fillId="2" borderId="6" xfId="0" applyNumberFormat="1" applyFont="1" applyFill="1" applyBorder="1" applyAlignment="1" applyProtection="1">
      <alignment horizontal="center"/>
      <protection hidden="1"/>
    </xf>
    <xf numFmtId="49" fontId="9" fillId="3" borderId="13" xfId="0" applyNumberFormat="1" applyFont="1" applyFill="1" applyBorder="1" applyAlignment="1" applyProtection="1">
      <alignment horizontal="center" vertical="center"/>
      <protection locked="0" hidden="1"/>
    </xf>
    <xf numFmtId="49" fontId="9" fillId="3" borderId="19" xfId="0" applyNumberFormat="1" applyFont="1" applyFill="1" applyBorder="1" applyAlignment="1" applyProtection="1">
      <alignment horizontal="center" vertical="center"/>
      <protection locked="0" hidden="1"/>
    </xf>
    <xf numFmtId="49" fontId="9" fillId="3" borderId="14" xfId="0" applyNumberFormat="1" applyFont="1" applyFill="1" applyBorder="1" applyAlignment="1" applyProtection="1">
      <alignment horizontal="center" vertical="center"/>
      <protection locked="0" hidden="1"/>
    </xf>
    <xf numFmtId="0" fontId="9" fillId="3" borderId="11" xfId="0" applyFont="1" applyFill="1" applyBorder="1" applyAlignment="1" applyProtection="1">
      <alignment horizontal="center" vertical="center"/>
      <protection locked="0"/>
    </xf>
    <xf numFmtId="0" fontId="9" fillId="3" borderId="21" xfId="0" applyFont="1" applyFill="1" applyBorder="1" applyAlignment="1" applyProtection="1">
      <alignment horizontal="center" vertical="center"/>
      <protection locked="0"/>
    </xf>
    <xf numFmtId="0" fontId="9" fillId="3" borderId="10" xfId="0" applyFont="1" applyFill="1" applyBorder="1" applyAlignment="1" applyProtection="1">
      <alignment horizontal="center" vertical="center"/>
      <protection locked="0"/>
    </xf>
    <xf numFmtId="182" fontId="9" fillId="3" borderId="36" xfId="0" applyNumberFormat="1" applyFont="1" applyFill="1" applyBorder="1" applyAlignment="1" applyProtection="1">
      <alignment horizontal="center" vertical="center"/>
      <protection locked="0" hidden="1"/>
    </xf>
    <xf numFmtId="182" fontId="9" fillId="3" borderId="14" xfId="0" applyNumberFormat="1" applyFont="1" applyFill="1" applyBorder="1" applyAlignment="1" applyProtection="1">
      <alignment horizontal="center" vertical="center"/>
      <protection locked="0" hidden="1"/>
    </xf>
    <xf numFmtId="1" fontId="34" fillId="0" borderId="1" xfId="0" applyNumberFormat="1" applyFont="1" applyBorder="1" applyAlignment="1" applyProtection="1">
      <alignment horizontal="center"/>
      <protection hidden="1"/>
    </xf>
    <xf numFmtId="170" fontId="34" fillId="0" borderId="0" xfId="0" applyNumberFormat="1" applyFont="1" applyAlignment="1" applyProtection="1">
      <alignment horizontal="center" vertical="top"/>
      <protection hidden="1"/>
    </xf>
    <xf numFmtId="176" fontId="9" fillId="3" borderId="3" xfId="0" applyNumberFormat="1" applyFont="1" applyFill="1" applyBorder="1" applyAlignment="1" applyProtection="1">
      <alignment horizontal="center" vertical="top"/>
      <protection hidden="1"/>
    </xf>
    <xf numFmtId="176" fontId="9" fillId="3" borderId="4" xfId="0" applyNumberFormat="1" applyFont="1" applyFill="1" applyBorder="1" applyAlignment="1" applyProtection="1">
      <alignment horizontal="center" vertical="center"/>
      <protection hidden="1"/>
    </xf>
    <xf numFmtId="0" fontId="7" fillId="3" borderId="11" xfId="0" applyFont="1" applyFill="1" applyBorder="1" applyAlignment="1" applyProtection="1">
      <alignment horizontal="center" vertical="center" wrapText="1"/>
      <protection hidden="1"/>
    </xf>
    <xf numFmtId="0" fontId="7" fillId="3" borderId="22" xfId="0" applyFont="1" applyFill="1" applyBorder="1" applyAlignment="1" applyProtection="1">
      <alignment horizontal="center" vertical="center" wrapText="1"/>
      <protection hidden="1"/>
    </xf>
    <xf numFmtId="2" fontId="10" fillId="2" borderId="28" xfId="1" applyNumberFormat="1" applyFont="1" applyFill="1" applyBorder="1" applyAlignment="1" applyProtection="1">
      <alignment horizontal="center" vertical="center" wrapText="1"/>
      <protection locked="0" hidden="1"/>
    </xf>
    <xf numFmtId="2" fontId="8" fillId="0" borderId="144" xfId="1" applyNumberFormat="1" applyFont="1" applyBorder="1" applyAlignment="1" applyProtection="1">
      <alignment horizontal="left" wrapText="1"/>
      <protection locked="0"/>
    </xf>
    <xf numFmtId="0" fontId="14" fillId="0" borderId="19" xfId="0" applyFont="1" applyBorder="1" applyAlignment="1" applyProtection="1">
      <alignment horizontal="center" vertical="center"/>
      <protection hidden="1"/>
    </xf>
    <xf numFmtId="0" fontId="14" fillId="0" borderId="42" xfId="0" applyFont="1" applyBorder="1" applyAlignment="1" applyProtection="1">
      <alignment horizontal="center" vertical="center"/>
      <protection hidden="1"/>
    </xf>
    <xf numFmtId="0" fontId="7" fillId="3" borderId="93" xfId="0" applyFont="1" applyFill="1" applyBorder="1" applyAlignment="1" applyProtection="1">
      <alignment horizontal="center" vertical="center" wrapText="1"/>
      <protection hidden="1"/>
    </xf>
    <xf numFmtId="0" fontId="7" fillId="3" borderId="16" xfId="0" applyFont="1" applyFill="1" applyBorder="1" applyAlignment="1" applyProtection="1">
      <alignment horizontal="center" vertical="center" wrapText="1"/>
      <protection hidden="1"/>
    </xf>
    <xf numFmtId="174" fontId="15" fillId="3" borderId="8" xfId="1" applyNumberFormat="1" applyFont="1" applyFill="1" applyBorder="1" applyAlignment="1" applyProtection="1">
      <alignment horizontal="center" vertical="center" wrapText="1"/>
      <protection hidden="1"/>
    </xf>
    <xf numFmtId="174" fontId="15" fillId="3" borderId="9" xfId="1" applyNumberFormat="1" applyFont="1" applyFill="1" applyBorder="1" applyAlignment="1" applyProtection="1">
      <alignment horizontal="center" vertical="center" wrapText="1"/>
      <protection hidden="1"/>
    </xf>
    <xf numFmtId="0" fontId="7" fillId="0" borderId="3" xfId="0" applyFont="1" applyBorder="1" applyAlignment="1" applyProtection="1">
      <alignment horizontal="center" vertical="center"/>
      <protection hidden="1"/>
    </xf>
    <xf numFmtId="185" fontId="14" fillId="2" borderId="0" xfId="0" applyNumberFormat="1" applyFont="1" applyFill="1" applyAlignment="1" applyProtection="1">
      <alignment horizontal="center" vertical="center"/>
      <protection hidden="1"/>
    </xf>
    <xf numFmtId="0" fontId="4" fillId="0" borderId="6" xfId="0" applyFont="1" applyBorder="1" applyAlignment="1" applyProtection="1">
      <alignment horizontal="center"/>
      <protection hidden="1"/>
    </xf>
    <xf numFmtId="0" fontId="9" fillId="3" borderId="6" xfId="0" applyNumberFormat="1" applyFont="1" applyFill="1" applyBorder="1" applyAlignment="1" applyProtection="1">
      <alignment horizontal="center" vertical="center"/>
      <protection hidden="1"/>
    </xf>
    <xf numFmtId="0" fontId="4" fillId="2" borderId="13" xfId="0" applyFont="1" applyFill="1" applyBorder="1" applyAlignment="1" applyProtection="1">
      <alignment horizontal="center" vertical="center"/>
      <protection hidden="1"/>
    </xf>
    <xf numFmtId="0" fontId="4" fillId="2" borderId="42" xfId="0" applyFont="1" applyFill="1" applyBorder="1" applyAlignment="1" applyProtection="1">
      <alignment horizontal="center" vertical="center"/>
      <protection hidden="1"/>
    </xf>
    <xf numFmtId="0" fontId="25" fillId="0" borderId="3" xfId="0" applyFont="1" applyBorder="1" applyAlignment="1" applyProtection="1">
      <alignment horizontal="center" vertical="center"/>
      <protection hidden="1"/>
    </xf>
    <xf numFmtId="2" fontId="15" fillId="3" borderId="11" xfId="1" applyNumberFormat="1" applyFont="1" applyFill="1" applyBorder="1" applyAlignment="1" applyProtection="1">
      <alignment horizontal="center" vertical="center" wrapText="1"/>
      <protection hidden="1"/>
    </xf>
    <xf numFmtId="2" fontId="15" fillId="3" borderId="22" xfId="1" applyNumberFormat="1" applyFont="1" applyFill="1" applyBorder="1" applyAlignment="1" applyProtection="1">
      <alignment horizontal="center" vertical="center" wrapText="1"/>
      <protection hidden="1"/>
    </xf>
    <xf numFmtId="0" fontId="34" fillId="0" borderId="148" xfId="0" applyFont="1" applyBorder="1" applyAlignment="1" applyProtection="1">
      <alignment horizontal="center" vertical="center"/>
      <protection hidden="1"/>
    </xf>
    <xf numFmtId="0" fontId="14" fillId="0" borderId="37" xfId="0" applyFont="1" applyBorder="1" applyAlignment="1" applyProtection="1">
      <alignment horizontal="center" vertical="center"/>
      <protection hidden="1"/>
    </xf>
    <xf numFmtId="0" fontId="14" fillId="0" borderId="151" xfId="0" applyFont="1" applyBorder="1" applyAlignment="1" applyProtection="1">
      <alignment horizontal="center" vertical="center"/>
      <protection hidden="1"/>
    </xf>
    <xf numFmtId="0" fontId="4" fillId="2" borderId="6" xfId="0" applyFont="1" applyFill="1" applyBorder="1" applyAlignment="1" applyProtection="1">
      <alignment horizontal="center"/>
      <protection hidden="1"/>
    </xf>
    <xf numFmtId="0" fontId="34" fillId="0" borderId="1" xfId="0" applyFont="1" applyBorder="1" applyAlignment="1" applyProtection="1">
      <alignment horizontal="center"/>
      <protection hidden="1"/>
    </xf>
    <xf numFmtId="0" fontId="7" fillId="2" borderId="0" xfId="0" applyFont="1" applyFill="1" applyAlignment="1" applyProtection="1">
      <alignment horizontal="right" vertical="center"/>
      <protection hidden="1"/>
    </xf>
    <xf numFmtId="2" fontId="33" fillId="2" borderId="12" xfId="1" applyNumberFormat="1" applyFont="1" applyFill="1" applyBorder="1" applyAlignment="1" applyProtection="1">
      <alignment horizontal="center" vertical="center" wrapText="1"/>
      <protection hidden="1"/>
    </xf>
    <xf numFmtId="2" fontId="33" fillId="2" borderId="27" xfId="1" applyNumberFormat="1" applyFont="1" applyFill="1" applyBorder="1" applyAlignment="1" applyProtection="1">
      <alignment horizontal="center" vertical="center" wrapText="1"/>
      <protection hidden="1"/>
    </xf>
    <xf numFmtId="2" fontId="33" fillId="2" borderId="15" xfId="1" applyNumberFormat="1" applyFont="1" applyFill="1" applyBorder="1" applyAlignment="1" applyProtection="1">
      <alignment horizontal="center" vertical="center" wrapText="1"/>
      <protection hidden="1"/>
    </xf>
    <xf numFmtId="2" fontId="33" fillId="2" borderId="123" xfId="1" applyNumberFormat="1" applyFont="1" applyFill="1" applyBorder="1" applyAlignment="1" applyProtection="1">
      <alignment horizontal="center" vertical="center" wrapText="1"/>
      <protection hidden="1"/>
    </xf>
    <xf numFmtId="169" fontId="14" fillId="2" borderId="0" xfId="0" applyNumberFormat="1" applyFont="1" applyFill="1" applyAlignment="1" applyProtection="1">
      <alignment horizontal="center" vertical="center"/>
      <protection hidden="1"/>
    </xf>
    <xf numFmtId="185" fontId="37" fillId="0" borderId="0" xfId="0" applyNumberFormat="1" applyFont="1" applyAlignment="1" applyProtection="1">
      <alignment horizontal="center" vertical="center"/>
      <protection hidden="1"/>
    </xf>
    <xf numFmtId="176" fontId="9" fillId="3" borderId="160" xfId="0" applyNumberFormat="1" applyFont="1" applyFill="1" applyBorder="1" applyAlignment="1" applyProtection="1">
      <alignment horizontal="center" vertical="center"/>
      <protection hidden="1"/>
    </xf>
    <xf numFmtId="176" fontId="9" fillId="3" borderId="2" xfId="0" applyNumberFormat="1" applyFont="1" applyFill="1" applyBorder="1" applyAlignment="1" applyProtection="1">
      <alignment horizontal="center" vertical="center"/>
      <protection hidden="1"/>
    </xf>
    <xf numFmtId="167" fontId="11" fillId="2" borderId="0" xfId="0" applyNumberFormat="1" applyFont="1" applyFill="1" applyAlignment="1" applyProtection="1">
      <alignment horizontal="center"/>
      <protection hidden="1"/>
    </xf>
    <xf numFmtId="176" fontId="9" fillId="3" borderId="161" xfId="0" applyNumberFormat="1" applyFont="1" applyFill="1" applyBorder="1" applyAlignment="1" applyProtection="1">
      <alignment horizontal="center" vertical="center"/>
      <protection hidden="1"/>
    </xf>
    <xf numFmtId="176" fontId="9" fillId="3" borderId="5" xfId="0" applyNumberFormat="1" applyFont="1" applyFill="1" applyBorder="1" applyAlignment="1" applyProtection="1">
      <alignment horizontal="center" vertical="center"/>
      <protection hidden="1"/>
    </xf>
    <xf numFmtId="2" fontId="17" fillId="4" borderId="11" xfId="1" applyNumberFormat="1" applyFont="1" applyFill="1" applyBorder="1" applyAlignment="1" applyProtection="1">
      <alignment horizontal="center" vertical="center"/>
      <protection hidden="1"/>
    </xf>
    <xf numFmtId="2" fontId="17" fillId="4" borderId="22" xfId="1" applyNumberFormat="1" applyFont="1" applyFill="1" applyBorder="1" applyAlignment="1" applyProtection="1">
      <alignment horizontal="center" vertical="center"/>
      <protection hidden="1"/>
    </xf>
    <xf numFmtId="2" fontId="17" fillId="4" borderId="131" xfId="1" applyNumberFormat="1" applyFont="1" applyFill="1" applyBorder="1" applyAlignment="1" applyProtection="1">
      <alignment horizontal="center" vertical="center"/>
      <protection hidden="1"/>
    </xf>
    <xf numFmtId="2" fontId="17" fillId="4" borderId="132" xfId="1" applyNumberFormat="1" applyFont="1" applyFill="1" applyBorder="1" applyAlignment="1" applyProtection="1">
      <alignment horizontal="center" vertical="center"/>
      <protection hidden="1"/>
    </xf>
    <xf numFmtId="0" fontId="21" fillId="0" borderId="163" xfId="0" applyFont="1" applyBorder="1" applyAlignment="1">
      <alignment horizontal="center"/>
    </xf>
    <xf numFmtId="0" fontId="21" fillId="0" borderId="163" xfId="0" applyFont="1" applyBorder="1" applyAlignment="1" applyProtection="1">
      <alignment horizontal="left" vertical="center"/>
      <protection hidden="1"/>
    </xf>
    <xf numFmtId="0" fontId="21" fillId="0" borderId="163" xfId="0" applyFont="1" applyBorder="1" applyAlignment="1" applyProtection="1">
      <alignment horizontal="center" vertical="center"/>
      <protection hidden="1"/>
    </xf>
    <xf numFmtId="0" fontId="21" fillId="0" borderId="163" xfId="0" applyFont="1" applyBorder="1" applyAlignment="1" applyProtection="1">
      <alignment horizontal="center"/>
      <protection hidden="1"/>
    </xf>
    <xf numFmtId="0" fontId="21" fillId="0" borderId="163" xfId="0" applyFont="1" applyBorder="1" applyAlignment="1">
      <alignment horizontal="center" vertical="center"/>
    </xf>
    <xf numFmtId="2" fontId="21" fillId="2" borderId="163" xfId="1" applyNumberFormat="1" applyFont="1" applyFill="1" applyBorder="1" applyAlignment="1" applyProtection="1">
      <alignment horizontal="center" vertical="center"/>
      <protection hidden="1"/>
    </xf>
    <xf numFmtId="0" fontId="21" fillId="5" borderId="163" xfId="0" applyFont="1" applyFill="1" applyBorder="1" applyAlignment="1">
      <alignment horizontal="center" vertical="center"/>
    </xf>
    <xf numFmtId="0" fontId="21" fillId="2" borderId="163" xfId="0" applyFont="1" applyFill="1" applyBorder="1" applyAlignment="1">
      <alignment horizontal="center" vertical="center"/>
    </xf>
    <xf numFmtId="2" fontId="21" fillId="0" borderId="163" xfId="1" applyNumberFormat="1" applyFont="1" applyBorder="1" applyAlignment="1" applyProtection="1">
      <alignment horizontal="left" vertical="center" wrapText="1"/>
      <protection hidden="1"/>
    </xf>
    <xf numFmtId="0" fontId="21" fillId="0" borderId="163" xfId="0" applyFont="1" applyBorder="1" applyAlignment="1" applyProtection="1">
      <alignment horizontal="center" vertical="center" wrapText="1"/>
      <protection hidden="1"/>
    </xf>
    <xf numFmtId="1" fontId="21" fillId="0" borderId="163" xfId="1" applyNumberFormat="1" applyFont="1" applyBorder="1" applyAlignment="1" applyProtection="1">
      <alignment horizontal="center" vertical="center"/>
      <protection hidden="1"/>
    </xf>
    <xf numFmtId="2" fontId="21" fillId="0" borderId="164" xfId="1" applyNumberFormat="1" applyFont="1" applyBorder="1" applyAlignment="1" applyProtection="1">
      <alignment horizontal="center" vertical="center" wrapText="1"/>
      <protection hidden="1"/>
    </xf>
    <xf numFmtId="2" fontId="21" fillId="0" borderId="165" xfId="1" applyNumberFormat="1" applyFont="1" applyBorder="1" applyAlignment="1" applyProtection="1">
      <alignment horizontal="center" vertical="center" wrapText="1"/>
      <protection hidden="1"/>
    </xf>
  </cellXfs>
  <cellStyles count="3">
    <cellStyle name="Normal" xfId="0" builtinId="0"/>
    <cellStyle name="Normal 2" xfId="2" xr:uid="{00000000-0005-0000-0000-000001000000}"/>
    <cellStyle name="Percent" xfId="1" builtinId="5"/>
  </cellStyles>
  <dxfs count="67"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9F5FCF"/>
        </patternFill>
      </fill>
    </dxf>
    <dxf>
      <fill>
        <patternFill>
          <bgColor rgb="FFFF0000"/>
        </patternFill>
      </fill>
      <border>
        <left/>
        <right/>
        <top/>
        <bottom/>
      </border>
    </dxf>
    <dxf>
      <fill>
        <patternFill>
          <bgColor rgb="FFFFC000"/>
        </patternFill>
      </fill>
    </dxf>
    <dxf>
      <fill>
        <patternFill>
          <bgColor rgb="FF00B0F0"/>
        </patternFill>
      </fill>
      <border>
        <left/>
        <right/>
        <top/>
        <bottom/>
      </border>
    </dxf>
    <dxf>
      <fill>
        <patternFill>
          <bgColor rgb="FFFFC000"/>
        </patternFill>
      </fill>
    </dxf>
    <dxf>
      <fill>
        <patternFill>
          <bgColor rgb="FF9F5FCF"/>
        </patternFill>
      </fill>
    </dxf>
    <dxf>
      <fill>
        <patternFill>
          <bgColor rgb="FFFF0000"/>
        </patternFill>
      </fill>
      <border>
        <left/>
        <right/>
        <top/>
        <bottom/>
      </border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  <color theme="4" tint="-0.499984740745262"/>
      </font>
    </dxf>
    <dxf>
      <font>
        <b/>
        <i val="0"/>
        <color rgb="FFC00000"/>
      </font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/>
        <strike val="0"/>
        <color theme="1"/>
      </font>
      <numFmt numFmtId="0" formatCode="General"/>
      <fill>
        <patternFill>
          <bgColor theme="5" tint="0.39994506668294322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ill>
        <patternFill>
          <bgColor rgb="FFFEECFE"/>
        </patternFill>
      </fill>
    </dxf>
    <dxf>
      <fill>
        <patternFill>
          <bgColor rgb="FFFEECFE"/>
        </patternFill>
      </fill>
    </dxf>
    <dxf>
      <fill>
        <patternFill>
          <bgColor rgb="FFFEECFE"/>
        </patternFill>
      </fill>
    </dxf>
    <dxf>
      <fill>
        <patternFill>
          <bgColor rgb="FFFEECFE"/>
        </patternFill>
      </fill>
    </dxf>
    <dxf>
      <fill>
        <patternFill>
          <bgColor rgb="FF79B1ED"/>
        </patternFill>
      </fill>
    </dxf>
    <dxf>
      <fill>
        <patternFill>
          <bgColor rgb="FF78F0FF"/>
        </patternFill>
      </fill>
    </dxf>
    <dxf>
      <fill>
        <patternFill>
          <bgColor rgb="FFFEECFE"/>
        </patternFill>
      </fill>
    </dxf>
    <dxf>
      <fill>
        <patternFill>
          <bgColor rgb="FFFFFF99"/>
        </patternFill>
      </fill>
    </dxf>
    <dxf>
      <fill>
        <patternFill>
          <bgColor rgb="FFFABF8F"/>
        </patternFill>
      </fill>
    </dxf>
    <dxf>
      <fill>
        <patternFill>
          <bgColor rgb="FFFF7C80"/>
        </patternFill>
      </fill>
    </dxf>
    <dxf>
      <fill>
        <patternFill>
          <bgColor rgb="FF92E889"/>
        </patternFill>
      </fill>
    </dxf>
    <dxf>
      <fill>
        <patternFill>
          <bgColor rgb="FFBEB1ED"/>
        </patternFill>
      </fill>
    </dxf>
  </dxfs>
  <tableStyles count="0" defaultTableStyle="TableStyleMedium2" defaultPivotStyle="PivotStyleLight16"/>
  <colors>
    <mruColors>
      <color rgb="FF000000"/>
      <color rgb="FFFFFFFF"/>
      <color rgb="FFFF6600"/>
      <color rgb="FF898989"/>
      <color rgb="FF95EFE6"/>
      <color rgb="FF85F7CC"/>
      <color rgb="FFFFEEB9"/>
      <color rgb="FF6FF5C2"/>
      <color rgb="FF9EF8D6"/>
      <color rgb="FFFEECF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988721099323828E-2"/>
          <c:y val="9.614755497298089E-3"/>
          <c:w val="0.94107989648147128"/>
          <c:h val="0.98175316610235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DC3E6"/>
            </a:solidFill>
            <a:ln w="6350">
              <a:solidFill>
                <a:sysClr val="windowText" lastClr="000000"/>
              </a:solidFill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atte"/>
          </c:spPr>
          <c:invertIfNegative val="1"/>
          <c:dPt>
            <c:idx val="3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C28F-48B3-8482-16EDABD24642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1E636838-16E1-4900-B08E-CE153A0F10D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C28F-48B3-8482-16EDABD2464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ED9A2087-2FED-42A8-91DE-75DAEC2F873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C28F-48B3-8482-16EDABD2464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6D6B6B82-8CB0-4366-85E0-EB6565E7960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C28F-48B3-8482-16EDABD2464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29FEC604-B7D7-4528-AF5F-D27C82483D4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C28F-48B3-8482-16EDABD24642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9886F40F-523C-40C9-97F5-F7AF6E61F98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C28F-48B3-8482-16EDABD24642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DCAB9319-5E19-4C12-895F-AEE2CCDE985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C28F-48B3-8482-16EDABD24642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7B08A917-7925-4EB0-B27F-24857E0C382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C28F-48B3-8482-16EDABD24642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5A8424A9-A2EB-4091-8FCF-430B744358F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C28F-48B3-8482-16EDABD24642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2598C91B-7C94-4565-AE87-B4805ABEE95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C28F-48B3-8482-16EDABD24642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F1AC533E-5568-4C81-91B0-84CDA4AFC8D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C28F-48B3-8482-16EDABD24642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5BD59767-31F9-477B-8639-2E94E80F3A8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C28F-48B3-8482-16EDABD24642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94F13F43-1572-4E8A-8F03-F41BD82B3A2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C28F-48B3-8482-16EDABD24642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86580CFC-F4A7-4F0F-B9B6-27E00F539FB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C28F-48B3-8482-16EDABD24642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6252CA04-0EBA-4A80-8F7B-AA8B87AC0A9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C28F-48B3-8482-16EDABD24642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C03C80D4-C054-4856-BFCA-555EDAF6F86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C28F-48B3-8482-16EDABD24642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3F6073E3-C78D-49F2-81FC-1B6D2E91213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C28F-48B3-8482-16EDABD24642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AE7CD875-CEA5-494B-AEA9-110CA26B140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C28F-48B3-8482-16EDABD24642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F852EC48-DC23-45F3-8886-082B798FD65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C28F-48B3-8482-16EDABD24642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54556450-B5B8-448E-BEB9-F5DBFC7174C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C28F-48B3-8482-16EDABD24642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2B9848F4-2A55-4B83-97AA-A14B3333D27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C28F-48B3-8482-16EDABD24642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A3BC5167-C597-439B-90F2-1F05B641E0A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C28F-48B3-8482-16EDABD24642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4D8B4FB5-C577-40AD-9E2A-9C4DBA0F4A1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C28F-48B3-8482-16EDABD24642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5EF7D14D-AF13-4136-A99E-2795AF93D4C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C28F-48B3-8482-16EDABD24642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0D83EE0C-FE3E-4D7C-8BE5-93284116F5E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C28F-48B3-8482-16EDABD24642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B2CA4464-5435-4243-9B56-8ACD8E6A81F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C28F-48B3-8482-16EDABD24642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02689F4E-41A1-4E6C-823B-13C084C98F2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C28F-48B3-8482-16EDABD24642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ABB117E8-6550-4E5C-8ACF-26064EC2800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C28F-48B3-8482-16EDABD24642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EF111234-F6CE-4E7C-9371-884712CDF32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C28F-48B3-8482-16EDABD24642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1031C5A5-90CD-4D77-8C4F-3167DF77869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C28F-48B3-8482-16EDABD24642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A536C325-9A80-40ED-A921-FE07A508CEE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C28F-48B3-8482-16EDABD24642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3F147667-DB68-4DBD-9D75-ABB48DC2149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C28F-48B3-8482-16EDABD24642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1867989A-2289-4F56-A436-86E0CC71C94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C28F-48B3-8482-16EDABD24642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93B9A2E3-7B95-4EFE-9B97-8CA7DFDC169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C28F-48B3-8482-16EDABD24642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F9B96726-5D99-43CF-A9E2-A086343D4F4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C28F-48B3-8482-16EDABD24642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ABB3E89E-35A6-49BE-BC7C-8A5D89028B6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C28F-48B3-8482-16EDABD24642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B897E274-5FD1-4DAF-99C1-0E22A5531A7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C28F-48B3-8482-16EDABD24642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E903E8BF-2FAA-43E4-85BB-0A7BE4AAE63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C28F-48B3-8482-16EDABD24642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9AA40061-6B87-4885-9C36-F347EFF1CD6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C28F-48B3-8482-16EDABD24642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A8F804D4-CC7F-4F2A-A211-F50BA4A6FAA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C28F-48B3-8482-16EDABD24642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9D4FC62D-D100-4E09-B0B9-52ACC6C0E6E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C28F-48B3-8482-16EDABD24642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D442BEFA-3F19-42F9-A755-86742B292C7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C28F-48B3-8482-16EDABD24642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fld id="{E60968DF-593D-4764-866D-D4677E894A1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C28F-48B3-8482-16EDABD24642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fld id="{D5CC0491-619D-40C9-8DA0-5D575714E92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C28F-48B3-8482-16EDABD24642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fld id="{7D6AEB18-A5A9-4707-8A81-814767935FD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C28F-48B3-8482-16EDABD24642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fld id="{DA2245DF-D460-4AA0-AB91-10B0EDC413B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C28F-48B3-8482-16EDABD24642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fld id="{456396EF-D013-42F9-9CC9-6E2946086AE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C28F-48B3-8482-16EDABD24642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fld id="{3D8AB7F7-D2BB-4D6E-A4E4-C35C16FF987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C28F-48B3-8482-16EDABD24642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fld id="{242D1855-6375-4F6F-BCE6-1CA56B50661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C28F-48B3-8482-16EDABD24642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fld id="{CA6669CA-E0C0-4B12-AED0-52511A06396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C28F-48B3-8482-16EDABD24642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fld id="{43B68022-EDC6-479F-A767-DFF9225D870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C28F-48B3-8482-16EDABD24642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fld id="{037ADC64-E7CF-4ED1-8BE5-FE0B5D7897D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3-C28F-48B3-8482-16EDABD24642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fld id="{0A115DFA-ED9B-4508-9E80-89F16B47355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4-C28F-48B3-8482-16EDABD24642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fld id="{C215CB34-1679-444F-AC3F-9E2C0C5215B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5-C28F-48B3-8482-16EDABD24642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fld id="{CC263200-5F11-455F-B4A3-2A674466D6A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6-C28F-48B3-8482-16EDABD24642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fld id="{AB23896E-F48A-412A-B461-3264BEED914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7-C28F-48B3-8482-16EDABD24642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fld id="{E4E023DF-300C-4781-A70C-ACC8E15BE60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8-C28F-48B3-8482-16EDABD24642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fld id="{852A150E-1F0D-42D6-AC02-5F73C6111B1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9-C28F-48B3-8482-16EDABD246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0" anchor="ctr" anchorCtr="1">
                <a:spAutoFit/>
              </a:bodyPr>
              <a:lstStyle/>
              <a:p>
                <a:pPr>
                  <a:defRPr sz="650" baseline="0"/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DataLabelsRange val="1"/>
                <c15:showLeaderLines val="0"/>
              </c:ext>
            </c:extLst>
          </c:dLbls>
          <c:val>
            <c:numRef>
              <c:f>Plan1!$BX$56:$BX$112</c:f>
              <c:numCache>
                <c:formatCode>General</c:formatCode>
                <c:ptCount val="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D966"/>
                  </a:solidFill>
                  <a:ln w="6350">
                    <a:solidFill>
                      <a:sysClr val="windowText" lastClr="000000"/>
                    </a:solidFill>
                  </a:ln>
                  <a:effectLst>
                    <a:outerShdw blurRad="76200" dir="18900000" sy="23000" kx="-1200000" algn="bl" rotWithShape="0">
                      <a:prstClr val="black">
                        <a:alpha val="20000"/>
                      </a:prstClr>
                    </a:outerShdw>
                  </a:effectLst>
                  <a:scene3d>
                    <a:camera prst="orthographicFront"/>
                    <a:lightRig rig="threePt" dir="t"/>
                  </a:scene3d>
                  <a:sp3d prstMaterial="matte"/>
                </c14:spPr>
              </c14:invertSolidFillFmt>
            </c:ext>
            <c:ext xmlns:c15="http://schemas.microsoft.com/office/drawing/2012/chart" uri="{02D57815-91ED-43cb-92C2-25804820EDAC}">
              <c15:datalabelsRange>
                <c15:f>Plan1!$BW$56:$BW$112</c15:f>
                <c15:dlblRangeCache>
                  <c:ptCount val="57"/>
                </c15:dlblRangeCache>
              </c15:datalabelsRange>
            </c:ext>
            <c:ext xmlns:c16="http://schemas.microsoft.com/office/drawing/2014/chart" uri="{C3380CC4-5D6E-409C-BE32-E72D297353CC}">
              <c16:uniqueId val="{0000003A-C28F-48B3-8482-16EDABD24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40250056"/>
        <c:axId val="540251624"/>
      </c:barChart>
      <c:lineChart>
        <c:grouping val="standard"/>
        <c:varyColors val="0"/>
        <c:ser>
          <c:idx val="1"/>
          <c:order val="1"/>
          <c:spPr>
            <a:ln>
              <a:noFill/>
            </a:ln>
          </c:spPr>
          <c:marker>
            <c:symbol val="none"/>
          </c:marker>
          <c:val>
            <c:numRef>
              <c:f>Plan1!$BY$56:$BY$112</c:f>
              <c:numCache>
                <c:formatCode>General</c:formatCode>
                <c:ptCount val="5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C28F-48B3-8482-16EDABD24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3035248"/>
        <c:axId val="823036232"/>
      </c:lineChart>
      <c:catAx>
        <c:axId val="54025005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40251624"/>
        <c:crossesAt val="0"/>
        <c:auto val="0"/>
        <c:lblAlgn val="ctr"/>
        <c:lblOffset val="100"/>
        <c:noMultiLvlLbl val="0"/>
      </c:catAx>
      <c:valAx>
        <c:axId val="540251624"/>
        <c:scaling>
          <c:orientation val="minMax"/>
          <c:max val="4"/>
          <c:min val="-4"/>
        </c:scaling>
        <c:delete val="0"/>
        <c:axPos val="l"/>
        <c:majorGridlines>
          <c:spPr>
            <a:ln w="3175" cap="rnd" cmpd="sng" algn="ctr">
              <a:solidFill>
                <a:schemeClr val="tx1">
                  <a:alpha val="60000"/>
                </a:schemeClr>
              </a:solidFill>
              <a:prstDash val="sysDot"/>
              <a:round/>
            </a:ln>
            <a:effectLst>
              <a:outerShdw blurRad="50800" dist="50800" dir="5400000" algn="ctr" rotWithShape="0">
                <a:schemeClr val="bg1"/>
              </a:outerShdw>
            </a:effectLst>
          </c:spPr>
        </c:majorGridlines>
        <c:minorGridlines>
          <c:spPr>
            <a:ln>
              <a:noFill/>
            </a:ln>
            <a:effectLst/>
          </c:spPr>
        </c:minorGridlines>
        <c:numFmt formatCode="[=0]&quot;&quot;0&quot; σ&quot;;0.0&quot; σ&quot;" sourceLinked="0"/>
        <c:majorTickMark val="out"/>
        <c:minorTickMark val="out"/>
        <c:tickLblPos val="nextTo"/>
        <c:spPr>
          <a:noFill/>
          <a:ln/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0250056"/>
        <c:crosses val="autoZero"/>
        <c:crossBetween val="between"/>
        <c:majorUnit val="0.5"/>
        <c:minorUnit val="0.1"/>
      </c:valAx>
      <c:valAx>
        <c:axId val="823036232"/>
        <c:scaling>
          <c:orientation val="minMax"/>
          <c:max val="160"/>
          <c:min val="40"/>
        </c:scaling>
        <c:delete val="0"/>
        <c:axPos val="r"/>
        <c:numFmt formatCode="#,##0.0" sourceLinked="0"/>
        <c:majorTickMark val="out"/>
        <c:minorTickMark val="out"/>
        <c:tickLblPos val="nextTo"/>
        <c:spPr>
          <a:ln w="0"/>
        </c:spPr>
        <c:txPr>
          <a:bodyPr anchor="ctr" anchorCtr="1"/>
          <a:lstStyle/>
          <a:p>
            <a:pPr>
              <a:defRPr sz="800" baseline="0"/>
            </a:pPr>
            <a:endParaRPr lang="en-US"/>
          </a:p>
        </c:txPr>
        <c:crossAx val="823035248"/>
        <c:crosses val="max"/>
        <c:crossBetween val="between"/>
        <c:majorUnit val="10"/>
      </c:valAx>
      <c:catAx>
        <c:axId val="823035248"/>
        <c:scaling>
          <c:orientation val="minMax"/>
        </c:scaling>
        <c:delete val="1"/>
        <c:axPos val="b"/>
        <c:majorTickMark val="out"/>
        <c:minorTickMark val="none"/>
        <c:tickLblPos val="nextTo"/>
        <c:crossAx val="823036232"/>
        <c:crosses val="autoZero"/>
        <c:auto val="1"/>
        <c:lblAlgn val="ctr"/>
        <c:lblOffset val="100"/>
        <c:noMultiLvlLbl val="0"/>
      </c:catAx>
      <c:spPr>
        <a:gradFill>
          <a:gsLst>
            <a:gs pos="71000">
              <a:srgbClr val="FABF8F"/>
            </a:gs>
            <a:gs pos="67000">
              <a:srgbClr val="FFFF99"/>
            </a:gs>
            <a:gs pos="36000">
              <a:srgbClr val="78F0FF"/>
            </a:gs>
            <a:gs pos="29000">
              <a:srgbClr val="79B1ED"/>
            </a:gs>
            <a:gs pos="22000">
              <a:srgbClr val="BEB1ED"/>
            </a:gs>
            <a:gs pos="58000">
              <a:srgbClr val="92E889"/>
            </a:gs>
            <a:gs pos="39000">
              <a:srgbClr val="92E889"/>
            </a:gs>
            <a:gs pos="76000">
              <a:srgbClr val="FF7C80"/>
            </a:gs>
          </a:gsLst>
          <a:lin ang="5400000" scaled="1"/>
        </a:gradFill>
        <a:ln w="0">
          <a:solidFill>
            <a:schemeClr val="tx1">
              <a:tint val="75000"/>
            </a:schemeClr>
          </a:solidFill>
        </a:ln>
        <a:effectLst>
          <a:glow rad="12700">
            <a:schemeClr val="accent1">
              <a:lumMod val="60000"/>
              <a:lumOff val="40000"/>
              <a:alpha val="45000"/>
            </a:schemeClr>
          </a:glow>
        </a:effectLst>
      </c:spPr>
    </c:plotArea>
    <c:plotVisOnly val="1"/>
    <c:dispBlanksAs val="gap"/>
    <c:showDLblsOverMax val="0"/>
  </c:chart>
  <c:spPr>
    <a:gradFill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</a:gradFill>
    <a:ln w="0">
      <a:solidFill>
        <a:sysClr val="window" lastClr="FFFFFF">
          <a:lumMod val="50000"/>
        </a:sysClr>
      </a:solidFill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68</xdr:col>
      <xdr:colOff>15875</xdr:colOff>
      <xdr:row>9</xdr:row>
      <xdr:rowOff>0</xdr:rowOff>
    </xdr:from>
    <xdr:to>
      <xdr:col>84</xdr:col>
      <xdr:colOff>396875</xdr:colOff>
      <xdr:row>41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F763B92-E336-4FB8-9FA6-981261FC0E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294</xdr:col>
      <xdr:colOff>3035</xdr:colOff>
      <xdr:row>200</xdr:row>
      <xdr:rowOff>0</xdr:rowOff>
    </xdr:from>
    <xdr:ext cx="0" cy="309080"/>
    <xdr:sp macro="" textlink="">
      <xdr:nvSpPr>
        <xdr:cNvPr id="2" name="Shape 2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/>
      </xdr:nvSpPr>
      <xdr:spPr>
        <a:xfrm>
          <a:off x="104454185" y="37252275"/>
          <a:ext cx="0" cy="309080"/>
        </a:xfrm>
        <a:custGeom>
          <a:avLst/>
          <a:gdLst/>
          <a:ahLst/>
          <a:cxnLst/>
          <a:rect l="0" t="0" r="0" b="0"/>
          <a:pathLst>
            <a:path h="450215">
              <a:moveTo>
                <a:pt x="0" y="450102"/>
              </a:moveTo>
              <a:lnTo>
                <a:pt x="0" y="0"/>
              </a:lnTo>
            </a:path>
          </a:pathLst>
        </a:custGeom>
        <a:ln w="6070">
          <a:solidFill>
            <a:srgbClr val="CCC8D8"/>
          </a:solidFill>
        </a:ln>
      </xdr:spPr>
    </xdr:sp>
    <xdr:clientData/>
  </xdr:oneCellAnchor>
  <xdr:oneCellAnchor>
    <xdr:from>
      <xdr:col>293</xdr:col>
      <xdr:colOff>3035</xdr:colOff>
      <xdr:row>256</xdr:row>
      <xdr:rowOff>0</xdr:rowOff>
    </xdr:from>
    <xdr:ext cx="0" cy="309080"/>
    <xdr:sp macro="" textlink="">
      <xdr:nvSpPr>
        <xdr:cNvPr id="3" name="Shape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/>
      </xdr:nvSpPr>
      <xdr:spPr>
        <a:xfrm>
          <a:off x="104073185" y="47920275"/>
          <a:ext cx="0" cy="309080"/>
        </a:xfrm>
        <a:custGeom>
          <a:avLst/>
          <a:gdLst/>
          <a:ahLst/>
          <a:cxnLst/>
          <a:rect l="0" t="0" r="0" b="0"/>
          <a:pathLst>
            <a:path h="450215">
              <a:moveTo>
                <a:pt x="0" y="450102"/>
              </a:moveTo>
              <a:lnTo>
                <a:pt x="0" y="0"/>
              </a:lnTo>
            </a:path>
          </a:pathLst>
        </a:custGeom>
        <a:ln w="6070">
          <a:solidFill>
            <a:srgbClr val="CCC8D8"/>
          </a:solidFill>
        </a:ln>
      </xdr:spPr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ppsic&#243;logo_Psic&#243;log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3">
          <cell r="P3">
            <v>3074521</v>
          </cell>
          <cell r="Q3" t="str">
            <v>Adriana Peres do Santos</v>
          </cell>
          <cell r="R3">
            <v>81915730082</v>
          </cell>
          <cell r="S3" t="str">
            <v>F</v>
          </cell>
          <cell r="T3">
            <v>28052</v>
          </cell>
          <cell r="U3" t="str">
            <v>Av. André Maggi</v>
          </cell>
          <cell r="V3">
            <v>4478</v>
          </cell>
          <cell r="W3" t="str">
            <v>Sinop</v>
          </cell>
          <cell r="X3" t="str">
            <v>MT</v>
          </cell>
          <cell r="Y3" t="str">
            <v>ADRIANA</v>
          </cell>
          <cell r="Z3" t="str">
            <v>DESKTOP-ROMIF34</v>
          </cell>
          <cell r="AA3" t="str">
            <v>Intel64 Family 6 Model 78 Stepping 3, GenuineIntel</v>
          </cell>
          <cell r="AB3" t="str">
            <v>4e03</v>
          </cell>
          <cell r="AC3" t="str">
            <v>6</v>
          </cell>
          <cell r="AD3" t="str">
            <v>4</v>
          </cell>
        </row>
        <row r="4">
          <cell r="P4">
            <v>3299511</v>
          </cell>
          <cell r="Q4" t="str">
            <v>Raquel Siqueira Coca</v>
          </cell>
          <cell r="R4">
            <v>45677867187</v>
          </cell>
          <cell r="S4" t="str">
            <v>F</v>
          </cell>
          <cell r="T4">
            <v>24324</v>
          </cell>
          <cell r="U4" t="str">
            <v>Rua:Passiflora</v>
          </cell>
          <cell r="V4" t="str">
            <v>88 sala</v>
          </cell>
          <cell r="W4" t="str">
            <v>Campo Grande</v>
          </cell>
          <cell r="X4" t="str">
            <v>MS</v>
          </cell>
          <cell r="Y4" t="str">
            <v>raque</v>
          </cell>
          <cell r="Z4" t="str">
            <v>LAPTOP-EV6LQSI8</v>
          </cell>
          <cell r="AA4" t="str">
            <v>Intel64 Family 6 Model 122 Stepping 1, GenuineIntel</v>
          </cell>
          <cell r="AB4" t="str">
            <v>7a01</v>
          </cell>
          <cell r="AC4">
            <v>6</v>
          </cell>
          <cell r="AD4">
            <v>2</v>
          </cell>
        </row>
        <row r="5">
          <cell r="P5">
            <v>3332531</v>
          </cell>
          <cell r="Q5" t="str">
            <v>Marina Nery Machado</v>
          </cell>
          <cell r="R5">
            <v>87692465134</v>
          </cell>
          <cell r="S5" t="str">
            <v>F</v>
          </cell>
          <cell r="T5">
            <v>28782</v>
          </cell>
          <cell r="U5" t="str">
            <v>Rua 6A</v>
          </cell>
          <cell r="V5">
            <v>60</v>
          </cell>
          <cell r="W5" t="str">
            <v>Goiania</v>
          </cell>
          <cell r="X5" t="str">
            <v>GO</v>
          </cell>
          <cell r="Y5" t="str">
            <v>User</v>
          </cell>
          <cell r="Z5" t="str">
            <v>DESKTOP-SVG8UDK</v>
          </cell>
          <cell r="AA5" t="str">
            <v>Intel64 Family 6 Model 142 Stepping 9, GenuineIntel</v>
          </cell>
          <cell r="AB5" t="str">
            <v>8e09</v>
          </cell>
          <cell r="AC5" t="str">
            <v>6</v>
          </cell>
          <cell r="AD5" t="str">
            <v>4</v>
          </cell>
        </row>
        <row r="6">
          <cell r="P6">
            <v>5742431</v>
          </cell>
          <cell r="Q6" t="str">
            <v>Ana Maria Salete Villas Boas</v>
          </cell>
          <cell r="R6">
            <v>1405925809</v>
          </cell>
          <cell r="S6" t="str">
            <v>F</v>
          </cell>
          <cell r="T6">
            <v>22408</v>
          </cell>
          <cell r="U6" t="str">
            <v>Rua Felipe Schmidt</v>
          </cell>
          <cell r="V6" t="str">
            <v>390 502</v>
          </cell>
          <cell r="W6" t="str">
            <v>Florianópolis</v>
          </cell>
          <cell r="X6" t="str">
            <v>SC</v>
          </cell>
          <cell r="Y6" t="str">
            <v>Ana Villas Boas</v>
          </cell>
          <cell r="Z6" t="str">
            <v>DESKTOP-Q2H4T4P</v>
          </cell>
          <cell r="AA6" t="str">
            <v>AMD64 Family 16 Model 6 Stepping 3, AuthenticAMD</v>
          </cell>
          <cell r="AB6" t="str">
            <v>0603</v>
          </cell>
          <cell r="AC6" t="str">
            <v>16</v>
          </cell>
          <cell r="AD6" t="str">
            <v>2</v>
          </cell>
        </row>
        <row r="7">
          <cell r="P7">
            <v>5742432</v>
          </cell>
          <cell r="Q7" t="str">
            <v>Ana Maria Salete Villas Boas</v>
          </cell>
          <cell r="R7">
            <v>1405925809</v>
          </cell>
          <cell r="S7" t="str">
            <v>F</v>
          </cell>
          <cell r="T7">
            <v>22408</v>
          </cell>
          <cell r="U7" t="str">
            <v>Rua Felipe Schmidt</v>
          </cell>
          <cell r="V7" t="str">
            <v>390 sala 502</v>
          </cell>
          <cell r="W7" t="str">
            <v>Florianópolis</v>
          </cell>
          <cell r="X7" t="str">
            <v>SC</v>
          </cell>
          <cell r="Y7" t="str">
            <v>Usuário</v>
          </cell>
          <cell r="Z7" t="str">
            <v>USUÁRIO-PC</v>
          </cell>
          <cell r="AA7" t="str">
            <v>x86 Family 20 Model 2 Stepping 0, AuthenticAMD</v>
          </cell>
          <cell r="AB7" t="str">
            <v>0200</v>
          </cell>
          <cell r="AC7" t="str">
            <v>20</v>
          </cell>
          <cell r="AD7" t="str">
            <v>2</v>
          </cell>
        </row>
        <row r="8">
          <cell r="P8">
            <v>5742433</v>
          </cell>
          <cell r="Q8" t="str">
            <v>Ana Maria Salete Villas Boas</v>
          </cell>
          <cell r="R8">
            <v>1405925809</v>
          </cell>
          <cell r="S8" t="str">
            <v>F</v>
          </cell>
          <cell r="T8">
            <v>22408</v>
          </cell>
          <cell r="U8" t="str">
            <v>Rua Felipe Schmidt</v>
          </cell>
          <cell r="V8" t="str">
            <v>390 sala 502</v>
          </cell>
          <cell r="W8" t="str">
            <v>Florianópolis</v>
          </cell>
          <cell r="X8" t="str">
            <v>SC</v>
          </cell>
          <cell r="Y8" t="str">
            <v>Ana</v>
          </cell>
          <cell r="Z8" t="str">
            <v>DESKTOP-SGIOTEA</v>
          </cell>
          <cell r="AA8" t="str">
            <v>Intel64 Family 6 Model 142 Stepping 9, GenuineIntel</v>
          </cell>
          <cell r="AB8" t="str">
            <v>8e09</v>
          </cell>
          <cell r="AC8" t="str">
            <v>6</v>
          </cell>
          <cell r="AD8" t="str">
            <v>4</v>
          </cell>
        </row>
        <row r="9">
          <cell r="P9">
            <v>6025521</v>
          </cell>
          <cell r="Q9" t="str">
            <v>Annileidy Munhois</v>
          </cell>
          <cell r="R9">
            <v>80177824115</v>
          </cell>
          <cell r="S9" t="str">
            <v>F</v>
          </cell>
          <cell r="T9">
            <v>28444</v>
          </cell>
          <cell r="U9" t="str">
            <v>Av. Natalino João Brescansin</v>
          </cell>
          <cell r="V9" t="str">
            <v>774 sala 01 - centro</v>
          </cell>
          <cell r="W9" t="str">
            <v>Sorriso</v>
          </cell>
          <cell r="X9" t="str">
            <v>MT</v>
          </cell>
          <cell r="Y9" t="str">
            <v>Annileidy Cordeiro</v>
          </cell>
          <cell r="Z9" t="str">
            <v>DESKTOP-3C70U9M</v>
          </cell>
          <cell r="AA9" t="str">
            <v>Intel64 Family 6 Model 78 Stepping 3, GenuineIntel</v>
          </cell>
          <cell r="AB9" t="str">
            <v>4e03</v>
          </cell>
          <cell r="AC9" t="str">
            <v>6</v>
          </cell>
          <cell r="AD9" t="str">
            <v>4</v>
          </cell>
        </row>
        <row r="10">
          <cell r="P10">
            <v>6082511</v>
          </cell>
          <cell r="Q10" t="str">
            <v>Jeane de Araujo Rocha Martins</v>
          </cell>
          <cell r="R10">
            <v>32532520191</v>
          </cell>
          <cell r="S10" t="str">
            <v>F</v>
          </cell>
          <cell r="T10">
            <v>23798</v>
          </cell>
          <cell r="U10" t="str">
            <v>Rua Taiobá</v>
          </cell>
          <cell r="V10">
            <v>487</v>
          </cell>
          <cell r="W10" t="str">
            <v>Campo Grande</v>
          </cell>
          <cell r="X10" t="str">
            <v>MS</v>
          </cell>
          <cell r="Y10" t="str">
            <v>João Pedro</v>
          </cell>
          <cell r="Z10" t="str">
            <v>DESKTOP-PIH4B32</v>
          </cell>
          <cell r="AA10" t="str">
            <v>ARMv8 (64-bit) Family 8 Model 805 Revision D0E, Qualcomm Technologies Inc</v>
          </cell>
          <cell r="AB10" t="str">
            <v>0d0e</v>
          </cell>
          <cell r="AC10" t="str">
            <v>2053</v>
          </cell>
          <cell r="AD10" t="str">
            <v>8</v>
          </cell>
        </row>
        <row r="11">
          <cell r="P11">
            <v>6142531</v>
          </cell>
          <cell r="Q11" t="str">
            <v>Fernanda Medeiros</v>
          </cell>
          <cell r="R11">
            <v>74147790178</v>
          </cell>
          <cell r="S11" t="str">
            <v>F</v>
          </cell>
          <cell r="T11">
            <v>31922</v>
          </cell>
          <cell r="U11" t="str">
            <v>Rua Madri 20</v>
          </cell>
          <cell r="V11" t="str">
            <v>20 qd. 31 lt15</v>
          </cell>
          <cell r="W11" t="str">
            <v>Goiânia</v>
          </cell>
          <cell r="X11" t="str">
            <v>GO</v>
          </cell>
        </row>
        <row r="12">
          <cell r="P12">
            <v>6817541</v>
          </cell>
          <cell r="Q12" t="str">
            <v>Maria Motta</v>
          </cell>
          <cell r="R12">
            <v>36902500134</v>
          </cell>
          <cell r="S12" t="str">
            <v>F</v>
          </cell>
          <cell r="T12">
            <v>25001</v>
          </cell>
          <cell r="U12" t="str">
            <v>Sqs 305</v>
          </cell>
          <cell r="V12" t="str">
            <v>604 bl F</v>
          </cell>
          <cell r="W12" t="str">
            <v>Brasília</v>
          </cell>
          <cell r="X12" t="str">
            <v>DF</v>
          </cell>
          <cell r="Y12" t="str">
            <v>maria</v>
          </cell>
          <cell r="Z12" t="str">
            <v>DESKTOP-D92CTDU</v>
          </cell>
          <cell r="AA12" t="str">
            <v>Intel64 Family 6 Model 69 Stepping 1, GenuineIntel</v>
          </cell>
          <cell r="AB12" t="str">
            <v>4501</v>
          </cell>
          <cell r="AC12" t="str">
            <v>6</v>
          </cell>
          <cell r="AD12" t="str">
            <v>4</v>
          </cell>
        </row>
        <row r="13">
          <cell r="P13">
            <v>6964431</v>
          </cell>
          <cell r="Q13" t="str">
            <v>Gustavo Alfredo Lopes de Lima</v>
          </cell>
          <cell r="R13">
            <v>3944796969</v>
          </cell>
          <cell r="S13" t="str">
            <v>M</v>
          </cell>
          <cell r="T13">
            <v>30190</v>
          </cell>
          <cell r="U13" t="str">
            <v>Rua Emilio Blum</v>
          </cell>
          <cell r="V13" t="str">
            <v>75 sala 303 B</v>
          </cell>
          <cell r="W13" t="str">
            <v>Florianópolis</v>
          </cell>
          <cell r="X13" t="str">
            <v>SC</v>
          </cell>
          <cell r="Y13" t="str">
            <v>User</v>
          </cell>
          <cell r="Z13" t="str">
            <v>DESKTOP-4NA5L7I</v>
          </cell>
          <cell r="AA13" t="str">
            <v>Intel64 Family 6 Model 142 Stepping 10, GenuineIntel</v>
          </cell>
          <cell r="AB13" t="str">
            <v>8e0a</v>
          </cell>
          <cell r="AC13" t="str">
            <v>6</v>
          </cell>
          <cell r="AD13" t="str">
            <v>8</v>
          </cell>
        </row>
        <row r="14">
          <cell r="P14">
            <v>6964432</v>
          </cell>
          <cell r="Q14" t="str">
            <v>Gustavo Alfredo Lopes de Lima</v>
          </cell>
          <cell r="R14">
            <v>3944796969</v>
          </cell>
          <cell r="S14" t="str">
            <v>M</v>
          </cell>
          <cell r="T14">
            <v>30190</v>
          </cell>
          <cell r="U14" t="str">
            <v>Rua Emílio Blum</v>
          </cell>
          <cell r="V14" t="str">
            <v>131 sala 303 B</v>
          </cell>
          <cell r="W14" t="str">
            <v>Florianópolis</v>
          </cell>
          <cell r="X14" t="str">
            <v>SC</v>
          </cell>
          <cell r="Y14" t="str">
            <v>Leidy</v>
          </cell>
          <cell r="Z14" t="str">
            <v>LAPTOP-IV94MSI4</v>
          </cell>
          <cell r="AA14" t="str">
            <v>AMD64 Family 23 Model 24 Stepping 1, AuthenticAMD</v>
          </cell>
          <cell r="AB14" t="str">
            <v>1801</v>
          </cell>
          <cell r="AC14" t="str">
            <v>23</v>
          </cell>
          <cell r="AD14" t="str">
            <v>8</v>
          </cell>
        </row>
        <row r="15">
          <cell r="P15">
            <v>6964433</v>
          </cell>
          <cell r="Q15" t="str">
            <v>Gustavo Alfredo Lopes de Lima</v>
          </cell>
          <cell r="R15">
            <v>3944796969</v>
          </cell>
          <cell r="S15" t="str">
            <v>M</v>
          </cell>
          <cell r="T15">
            <v>30190</v>
          </cell>
          <cell r="U15" t="str">
            <v>Emílio Blum</v>
          </cell>
          <cell r="V15">
            <v>131</v>
          </cell>
          <cell r="W15" t="str">
            <v>Florianópolis</v>
          </cell>
          <cell r="X15" t="str">
            <v>SC</v>
          </cell>
          <cell r="Y15" t="str">
            <v>Neuroqi</v>
          </cell>
          <cell r="Z15" t="str">
            <v>LAPTOP-I1570M4T</v>
          </cell>
          <cell r="AA15" t="str">
            <v>Intel64 Family 6 Model 140 Stepping 1, GenuineIntel</v>
          </cell>
          <cell r="AB15" t="str">
            <v>8c01</v>
          </cell>
          <cell r="AC15" t="str">
            <v>6</v>
          </cell>
          <cell r="AD15" t="str">
            <v>8</v>
          </cell>
        </row>
        <row r="16">
          <cell r="P16">
            <v>8300351</v>
          </cell>
          <cell r="Q16" t="str">
            <v>Cássia M. de Azevedo V. Geraldo</v>
          </cell>
          <cell r="R16">
            <v>80483070734</v>
          </cell>
          <cell r="S16" t="str">
            <v>F</v>
          </cell>
          <cell r="T16">
            <v>22178</v>
          </cell>
          <cell r="U16" t="str">
            <v>Orlando de Brito</v>
          </cell>
          <cell r="V16">
            <v>20</v>
          </cell>
          <cell r="W16" t="str">
            <v>Rio de Janeiro</v>
          </cell>
          <cell r="X16" t="str">
            <v>RJ</v>
          </cell>
          <cell r="Y16" t="str">
            <v>Escritorio</v>
          </cell>
          <cell r="Z16" t="str">
            <v>VAIO</v>
          </cell>
          <cell r="AA16" t="str">
            <v>Intel64 Family 6 Model 58 Stepping 9, GenuineIntel</v>
          </cell>
          <cell r="AB16" t="str">
            <v>3a09</v>
          </cell>
          <cell r="AC16" t="str">
            <v>6</v>
          </cell>
          <cell r="AD16" t="str">
            <v>8</v>
          </cell>
        </row>
        <row r="17">
          <cell r="P17">
            <v>10736311</v>
          </cell>
          <cell r="Q17" t="str">
            <v>Cláudia da Cruz Gomes</v>
          </cell>
          <cell r="R17">
            <v>92291384520</v>
          </cell>
          <cell r="S17" t="str">
            <v>F</v>
          </cell>
          <cell r="T17">
            <v>28356</v>
          </cell>
          <cell r="U17" t="str">
            <v>Estrada Rio Branco</v>
          </cell>
          <cell r="V17">
            <v>85</v>
          </cell>
          <cell r="W17" t="str">
            <v>Alagoinhas</v>
          </cell>
          <cell r="X17" t="str">
            <v>BA</v>
          </cell>
          <cell r="Y17" t="str">
            <v>Claudia</v>
          </cell>
          <cell r="Z17" t="str">
            <v>DESKTOP-J2FG8OG</v>
          </cell>
          <cell r="AA17" t="str">
            <v>Intel64 Family 6 Model 142 Stepping 9, GenuineIntel</v>
          </cell>
          <cell r="AB17" t="str">
            <v>8e09</v>
          </cell>
          <cell r="AC17" t="str">
            <v>6</v>
          </cell>
          <cell r="AD17" t="str">
            <v>4</v>
          </cell>
        </row>
        <row r="18">
          <cell r="P18">
            <v>10910501</v>
          </cell>
          <cell r="Q18" t="str">
            <v>Regina Maria Fernandes Lopes</v>
          </cell>
          <cell r="R18">
            <v>22273662068</v>
          </cell>
          <cell r="S18" t="str">
            <v>F</v>
          </cell>
          <cell r="T18">
            <v>20083</v>
          </cell>
          <cell r="U18" t="str">
            <v>Av. Assis Brasil</v>
          </cell>
          <cell r="V18" t="str">
            <v>3532 sala 515</v>
          </cell>
          <cell r="W18" t="str">
            <v>Porto Alegre</v>
          </cell>
          <cell r="X18" t="str">
            <v>RS</v>
          </cell>
          <cell r="Y18" t="str">
            <v>Regina</v>
          </cell>
          <cell r="Z18" t="str">
            <v>DESKTOP-H1RSJ1U</v>
          </cell>
          <cell r="AA18" t="str">
            <v>Intel64 Family 6 Model 142 Stepping 9, GenuineIntel</v>
          </cell>
          <cell r="AB18" t="str">
            <v>8e09</v>
          </cell>
          <cell r="AC18" t="str">
            <v>6</v>
          </cell>
          <cell r="AD18" t="str">
            <v>4</v>
          </cell>
        </row>
        <row r="19">
          <cell r="P19">
            <v>11748431</v>
          </cell>
          <cell r="Q19" t="str">
            <v>Telma Aline Corti</v>
          </cell>
          <cell r="R19">
            <v>4866200936</v>
          </cell>
          <cell r="S19" t="str">
            <v>F</v>
          </cell>
          <cell r="T19">
            <v>33114</v>
          </cell>
          <cell r="U19" t="str">
            <v>Rua Venâncio Aires</v>
          </cell>
          <cell r="V19" t="str">
            <v>88 sala</v>
          </cell>
          <cell r="W19" t="str">
            <v>São João do Oeste</v>
          </cell>
          <cell r="X19" t="str">
            <v>SC</v>
          </cell>
          <cell r="Y19" t="str">
            <v>JM-PROF2</v>
          </cell>
          <cell r="Z19" t="str">
            <v>PSICOEDU</v>
          </cell>
          <cell r="AA19" t="str">
            <v>Intel64 Family 6 Model 142 Stepping 12, GenuineIntel</v>
          </cell>
          <cell r="AB19" t="str">
            <v>8e0c</v>
          </cell>
          <cell r="AC19" t="str">
            <v>6</v>
          </cell>
          <cell r="AD19" t="str">
            <v>4</v>
          </cell>
        </row>
        <row r="20">
          <cell r="P20">
            <v>13316431</v>
          </cell>
          <cell r="Q20" t="str">
            <v>Marcos Schiavan de Mendonça</v>
          </cell>
          <cell r="R20">
            <v>21274898889</v>
          </cell>
          <cell r="S20" t="str">
            <v>M</v>
          </cell>
          <cell r="T20">
            <v>28879</v>
          </cell>
          <cell r="U20" t="str">
            <v>Rua Pedro Antonio Fayal</v>
          </cell>
          <cell r="V20" t="str">
            <v>355 apto. 902</v>
          </cell>
          <cell r="W20" t="str">
            <v>Itajaí</v>
          </cell>
          <cell r="X20" t="str">
            <v>SC</v>
          </cell>
          <cell r="Y20" t="str">
            <v>schia</v>
          </cell>
          <cell r="Z20" t="str">
            <v>DESKTOP-7N5OFU4</v>
          </cell>
          <cell r="AA20" t="str">
            <v>Intel64 Family 6 Model 69 Stepping 1, GenuineIntel</v>
          </cell>
          <cell r="AB20" t="str">
            <v>4501</v>
          </cell>
          <cell r="AC20" t="str">
            <v>6</v>
          </cell>
          <cell r="AD20" t="str">
            <v>4</v>
          </cell>
        </row>
        <row r="21">
          <cell r="P21">
            <v>14485421</v>
          </cell>
          <cell r="Q21" t="str">
            <v>Sandra Mara Rei Santos</v>
          </cell>
          <cell r="R21">
            <v>58893679949</v>
          </cell>
          <cell r="S21" t="str">
            <v>F</v>
          </cell>
          <cell r="T21">
            <v>23662</v>
          </cell>
          <cell r="U21" t="str">
            <v>Rua Castro Alves</v>
          </cell>
          <cell r="V21">
            <v>2699</v>
          </cell>
          <cell r="W21" t="str">
            <v>Cascavel</v>
          </cell>
          <cell r="X21" t="str">
            <v>PR</v>
          </cell>
          <cell r="Y21" t="str">
            <v>User</v>
          </cell>
          <cell r="Z21" t="str">
            <v>DESKTOP-7BIFBK0</v>
          </cell>
          <cell r="AA21" t="str">
            <v>Intel64 Family 6 Model 142 Stepping 9, GenuineIntel</v>
          </cell>
          <cell r="AB21" t="str">
            <v>8e09</v>
          </cell>
          <cell r="AC21" t="str">
            <v>6</v>
          </cell>
          <cell r="AD21" t="str">
            <v>4</v>
          </cell>
        </row>
        <row r="22">
          <cell r="P22">
            <v>16651311</v>
          </cell>
          <cell r="Q22" t="str">
            <v>Roselle Silva Matos Almeida</v>
          </cell>
          <cell r="R22">
            <v>21576149587</v>
          </cell>
          <cell r="S22" t="str">
            <v>F</v>
          </cell>
          <cell r="T22">
            <v>22776</v>
          </cell>
          <cell r="U22" t="str">
            <v>Av. Dom João VI</v>
          </cell>
          <cell r="V22" t="str">
            <v>249 apto  o 192</v>
          </cell>
          <cell r="W22" t="str">
            <v>Salvador</v>
          </cell>
          <cell r="X22" t="str">
            <v>BA</v>
          </cell>
          <cell r="Y22" t="str">
            <v>Roselle</v>
          </cell>
          <cell r="Z22" t="str">
            <v>ROSELLE-PC</v>
          </cell>
          <cell r="AA22" t="str">
            <v>Intel64 Family 6 Model 42 Stepping 7, GenuineIntel</v>
          </cell>
          <cell r="AB22" t="str">
            <v>2a07</v>
          </cell>
          <cell r="AC22" t="str">
            <v>6</v>
          </cell>
          <cell r="AD22" t="str">
            <v>4</v>
          </cell>
        </row>
        <row r="23">
          <cell r="P23">
            <v>16932541</v>
          </cell>
          <cell r="Q23" t="str">
            <v>Doris Day Lopes Beserra</v>
          </cell>
          <cell r="R23">
            <v>29658101100</v>
          </cell>
          <cell r="S23" t="str">
            <v>F</v>
          </cell>
          <cell r="T23">
            <v>23782</v>
          </cell>
          <cell r="U23" t="str">
            <v>Cond Vivendas Bela Vista Mod M Casa</v>
          </cell>
          <cell r="V23">
            <v>14</v>
          </cell>
          <cell r="W23" t="str">
            <v>Sobradinho</v>
          </cell>
          <cell r="X23" t="str">
            <v>DF</v>
          </cell>
          <cell r="Y23" t="str">
            <v>doris</v>
          </cell>
          <cell r="Z23" t="str">
            <v>DESKTOP-3I47IFE</v>
          </cell>
          <cell r="AA23" t="str">
            <v>Intel64 Family 6 Model 78 Stepping 3, GenuineIntel</v>
          </cell>
          <cell r="AB23" t="str">
            <v>4e03</v>
          </cell>
          <cell r="AC23" t="str">
            <v>6</v>
          </cell>
          <cell r="AD23" t="str">
            <v>4</v>
          </cell>
        </row>
        <row r="24">
          <cell r="P24">
            <v>20506431</v>
          </cell>
          <cell r="Q24" t="str">
            <v>Andrea Aguiar</v>
          </cell>
          <cell r="R24">
            <v>83813586987</v>
          </cell>
          <cell r="S24" t="str">
            <v>F</v>
          </cell>
          <cell r="T24">
            <v>25968</v>
          </cell>
          <cell r="U24" t="str">
            <v>Rua dos Jasmins</v>
          </cell>
          <cell r="V24" t="str">
            <v>25 apto  508</v>
          </cell>
          <cell r="W24" t="str">
            <v>Palhoca</v>
          </cell>
          <cell r="X24" t="str">
            <v>SC</v>
          </cell>
          <cell r="Y24" t="str">
            <v>DELL</v>
          </cell>
          <cell r="Z24" t="str">
            <v>DESKTOP-9E22MP2</v>
          </cell>
          <cell r="AA24" t="str">
            <v>Intel64 Family 6 Model 142 Stepping 9, GenuineIntel</v>
          </cell>
          <cell r="AB24" t="str">
            <v>8e09</v>
          </cell>
          <cell r="AC24" t="str">
            <v>6</v>
          </cell>
          <cell r="AD24" t="str">
            <v>4</v>
          </cell>
        </row>
        <row r="25">
          <cell r="P25">
            <v>22401351</v>
          </cell>
          <cell r="Q25" t="str">
            <v>Rosana da Silva Fontana</v>
          </cell>
          <cell r="R25">
            <v>3029773760</v>
          </cell>
          <cell r="S25" t="str">
            <v>F</v>
          </cell>
          <cell r="T25">
            <v>26117</v>
          </cell>
          <cell r="U25" t="str">
            <v>Estrada do Bananal</v>
          </cell>
          <cell r="V25" t="str">
            <v>981 bl 2 apto   402</v>
          </cell>
          <cell r="W25" t="str">
            <v>Rio de Janeiro</v>
          </cell>
          <cell r="X25" t="str">
            <v>RJ</v>
          </cell>
          <cell r="Y25" t="str">
            <v>Fabio</v>
          </cell>
          <cell r="Z25" t="str">
            <v>PC-CASA</v>
          </cell>
          <cell r="AA25" t="str">
            <v>Intel64 Family 6 Model 69 Stepping 1, GenuineIntel</v>
          </cell>
          <cell r="AB25" t="str">
            <v>4501</v>
          </cell>
          <cell r="AC25" t="str">
            <v>6</v>
          </cell>
          <cell r="AD25" t="str">
            <v>4</v>
          </cell>
        </row>
        <row r="26">
          <cell r="P26">
            <v>23043501</v>
          </cell>
          <cell r="Q26" t="str">
            <v>Salete Juliane Dilkin de Oliveira</v>
          </cell>
          <cell r="R26">
            <v>95612114087</v>
          </cell>
          <cell r="S26" t="str">
            <v>F</v>
          </cell>
          <cell r="T26">
            <v>29822</v>
          </cell>
          <cell r="U26" t="str">
            <v>Av Sao Leopoldo</v>
          </cell>
          <cell r="V26" t="str">
            <v>319 sala 603</v>
          </cell>
          <cell r="W26" t="str">
            <v>Campo Bom</v>
          </cell>
          <cell r="X26" t="str">
            <v>RS</v>
          </cell>
          <cell r="Y26" t="str">
            <v>SALETE</v>
          </cell>
          <cell r="Z26" t="str">
            <v>DESKTOP-8GU626C</v>
          </cell>
          <cell r="AA26" t="str">
            <v>AMD64 Family 21 Model 112 Stepping 0, AuthenticAMD</v>
          </cell>
          <cell r="AB26" t="str">
            <v>7000</v>
          </cell>
          <cell r="AC26" t="str">
            <v>21</v>
          </cell>
          <cell r="AD26" t="str">
            <v>2</v>
          </cell>
        </row>
        <row r="27">
          <cell r="P27">
            <v>36009351</v>
          </cell>
          <cell r="Q27" t="str">
            <v>Isabella de Lemos Gelli</v>
          </cell>
          <cell r="R27">
            <v>5302266776</v>
          </cell>
          <cell r="S27" t="str">
            <v>F</v>
          </cell>
          <cell r="T27">
            <v>31122</v>
          </cell>
          <cell r="U27" t="str">
            <v>Rua Marechal</v>
          </cell>
          <cell r="V27" t="str">
            <v>46 701</v>
          </cell>
          <cell r="W27" t="str">
            <v>Petropolis</v>
          </cell>
          <cell r="X27" t="str">
            <v>RJ</v>
          </cell>
          <cell r="Y27" t="str">
            <v>Isabella</v>
          </cell>
          <cell r="Z27" t="str">
            <v>ISABELLAGELLI</v>
          </cell>
          <cell r="AA27" t="str">
            <v>Intel64 Family 6 Model 58 Stepping 9, GenuineIntel</v>
          </cell>
          <cell r="AB27" t="str">
            <v>3a09</v>
          </cell>
          <cell r="AC27" t="str">
            <v>6</v>
          </cell>
          <cell r="AD27" t="str">
            <v>4</v>
          </cell>
        </row>
        <row r="28">
          <cell r="P28">
            <v>37332351</v>
          </cell>
          <cell r="Q28" t="str">
            <v>Patricia de Oliveira Lima</v>
          </cell>
          <cell r="R28">
            <v>3010999798</v>
          </cell>
          <cell r="S28" t="str">
            <v>F</v>
          </cell>
          <cell r="T28">
            <v>27041</v>
          </cell>
          <cell r="U28" t="str">
            <v>Av.Ator José Wilker</v>
          </cell>
          <cell r="V28" t="str">
            <v>400 bl 12 apto  1001</v>
          </cell>
          <cell r="W28" t="str">
            <v>Rio de Janeiro</v>
          </cell>
          <cell r="X28" t="str">
            <v>RJ</v>
          </cell>
          <cell r="Y28" t="str">
            <v>Patrícia</v>
          </cell>
          <cell r="Z28" t="str">
            <v>DESKTOP-GCFLA92</v>
          </cell>
          <cell r="AA28" t="str">
            <v>Intel64 Family 6 Model 142 Stepping 9, GenuineIntel</v>
          </cell>
          <cell r="AB28" t="str">
            <v>8e09</v>
          </cell>
          <cell r="AC28" t="str">
            <v>6</v>
          </cell>
          <cell r="AD28" t="str">
            <v>4</v>
          </cell>
        </row>
        <row r="29">
          <cell r="P29">
            <v>38151321</v>
          </cell>
          <cell r="Q29" t="str">
            <v>Irianna Chaves Spínola Barbosa</v>
          </cell>
          <cell r="R29">
            <v>87257165653</v>
          </cell>
          <cell r="S29" t="str">
            <v>F</v>
          </cell>
          <cell r="T29">
            <v>27133</v>
          </cell>
          <cell r="U29" t="str">
            <v>Rua Dr Maninho</v>
          </cell>
          <cell r="V29" t="str">
            <v>85 ap 201</v>
          </cell>
          <cell r="W29" t="str">
            <v>Caratinga</v>
          </cell>
          <cell r="X29" t="str">
            <v>MG</v>
          </cell>
          <cell r="Y29" t="str">
            <v>IRIANNA</v>
          </cell>
          <cell r="Z29" t="str">
            <v>DESKTOP-4E69ACF</v>
          </cell>
          <cell r="AA29" t="str">
            <v>Intel64 Family 6 Model 142 Stepping 12, GenuineIntel</v>
          </cell>
          <cell r="AB29" t="str">
            <v>8e0c</v>
          </cell>
          <cell r="AC29" t="str">
            <v>6</v>
          </cell>
          <cell r="AD29" t="str">
            <v>8</v>
          </cell>
        </row>
        <row r="30">
          <cell r="P30">
            <v>38431351</v>
          </cell>
          <cell r="Q30" t="str">
            <v>Maria Aparecida Ramim</v>
          </cell>
          <cell r="R30">
            <v>3727291699</v>
          </cell>
          <cell r="S30" t="str">
            <v>F</v>
          </cell>
          <cell r="T30">
            <v>28679</v>
          </cell>
          <cell r="U30" t="str">
            <v>Rua Bragança</v>
          </cell>
          <cell r="V30" t="str">
            <v xml:space="preserve"> Casa</v>
          </cell>
          <cell r="W30" t="str">
            <v>Belo Horizonte</v>
          </cell>
          <cell r="X30" t="str">
            <v>MG</v>
          </cell>
          <cell r="Y30" t="str">
            <v>ramim</v>
          </cell>
          <cell r="Z30" t="str">
            <v>LAPTOP-KR08CQU3</v>
          </cell>
          <cell r="AA30" t="str">
            <v>Intel64 Family 6 Model 61 Stepping 4, GenuineIntel</v>
          </cell>
          <cell r="AB30" t="str">
            <v>3d04</v>
          </cell>
          <cell r="AC30">
            <v>6</v>
          </cell>
          <cell r="AD30">
            <v>4</v>
          </cell>
        </row>
        <row r="31">
          <cell r="P31">
            <v>41242411</v>
          </cell>
          <cell r="Q31" t="str">
            <v>Cindia da Silva</v>
          </cell>
          <cell r="R31">
            <v>12614318809</v>
          </cell>
          <cell r="S31" t="str">
            <v>F</v>
          </cell>
          <cell r="T31">
            <v>25387</v>
          </cell>
          <cell r="U31" t="str">
            <v>Rua Catarina Braida</v>
          </cell>
          <cell r="V31" t="str">
            <v>359 bl 4 apto  31</v>
          </cell>
          <cell r="W31" t="str">
            <v>São Paulo</v>
          </cell>
          <cell r="X31" t="str">
            <v>SP</v>
          </cell>
          <cell r="Y31" t="str">
            <v>cindi</v>
          </cell>
          <cell r="Z31" t="str">
            <v>LAPTOP-CINDIA</v>
          </cell>
          <cell r="AA31" t="str">
            <v>Intel64 Family 6 Model 142 Stepping 12, GenuineIntel</v>
          </cell>
          <cell r="AB31" t="str">
            <v>8e0c</v>
          </cell>
          <cell r="AC31" t="str">
            <v>6</v>
          </cell>
          <cell r="AD31" t="str">
            <v>8</v>
          </cell>
        </row>
        <row r="32">
          <cell r="P32">
            <v>47258351</v>
          </cell>
          <cell r="Q32" t="str">
            <v>Marcio Martins de Oliveira</v>
          </cell>
          <cell r="R32">
            <v>10882883755</v>
          </cell>
          <cell r="S32" t="str">
            <v>M</v>
          </cell>
          <cell r="T32">
            <v>31386</v>
          </cell>
          <cell r="U32" t="str">
            <v>Rua Nilo</v>
          </cell>
          <cell r="V32" t="str">
            <v>59 casa</v>
          </cell>
          <cell r="W32" t="str">
            <v>Rio de Janeiro</v>
          </cell>
          <cell r="X32" t="str">
            <v>RJ</v>
          </cell>
          <cell r="Y32" t="str">
            <v>Marthins Consultoria</v>
          </cell>
          <cell r="Z32" t="str">
            <v>DESKTOP-41N1KE2</v>
          </cell>
          <cell r="AA32" t="str">
            <v>AMD64 Family 21 Model 2 Stepping 0, AuthenticAMD</v>
          </cell>
          <cell r="AB32" t="str">
            <v>0200</v>
          </cell>
          <cell r="AC32" t="str">
            <v>21</v>
          </cell>
          <cell r="AD32" t="str">
            <v>6</v>
          </cell>
        </row>
        <row r="33">
          <cell r="P33">
            <v>48298351</v>
          </cell>
          <cell r="Q33" t="str">
            <v>Sara Rosane da Silva Fernandes</v>
          </cell>
          <cell r="R33">
            <v>2602002712</v>
          </cell>
          <cell r="S33" t="str">
            <v>F</v>
          </cell>
          <cell r="T33">
            <v>25540</v>
          </cell>
          <cell r="U33" t="str">
            <v>R. Comandante Rubéns Silva</v>
          </cell>
          <cell r="V33" t="str">
            <v>679 bl 03 apto  206</v>
          </cell>
          <cell r="W33" t="str">
            <v>Rio de Janeiro</v>
          </cell>
          <cell r="X33" t="str">
            <v>RJ</v>
          </cell>
          <cell r="Y33" t="str">
            <v>sara</v>
          </cell>
          <cell r="Z33" t="str">
            <v>DESKTOP-UJ75UN6</v>
          </cell>
          <cell r="AA33" t="str">
            <v>Intel64 Family 6 Model 78 Stepping 3, GenuineIntel</v>
          </cell>
          <cell r="AB33" t="str">
            <v>4e03</v>
          </cell>
          <cell r="AC33" t="str">
            <v>6</v>
          </cell>
          <cell r="AD33" t="str">
            <v>4</v>
          </cell>
        </row>
        <row r="34">
          <cell r="P34">
            <v>50487321</v>
          </cell>
          <cell r="Q34" t="str">
            <v>Letuzza Eloy</v>
          </cell>
          <cell r="R34">
            <v>3531488651</v>
          </cell>
          <cell r="S34" t="str">
            <v>F</v>
          </cell>
          <cell r="T34">
            <v>28388</v>
          </cell>
          <cell r="U34" t="str">
            <v>Travessa Francisco Custódio</v>
          </cell>
          <cell r="V34" t="str">
            <v>21 sala 12</v>
          </cell>
          <cell r="W34" t="str">
            <v>Poços de Caldas</v>
          </cell>
          <cell r="X34" t="str">
            <v>MG</v>
          </cell>
          <cell r="Y34" t="str">
            <v>letuz</v>
          </cell>
          <cell r="Z34" t="str">
            <v>LAPTOP-S10U4EE6</v>
          </cell>
          <cell r="AA34" t="str">
            <v>Intel64 Family 6 Model 140 Stepping 1, GenuineIntel</v>
          </cell>
          <cell r="AB34" t="str">
            <v>8c01</v>
          </cell>
          <cell r="AC34" t="str">
            <v>6</v>
          </cell>
          <cell r="AD34" t="str">
            <v>4</v>
          </cell>
        </row>
        <row r="35">
          <cell r="P35">
            <v>51277351</v>
          </cell>
          <cell r="Q35" t="str">
            <v>Rosane do Rêgo Lopes Fonseca</v>
          </cell>
          <cell r="R35">
            <v>83028773791</v>
          </cell>
          <cell r="S35" t="str">
            <v>F</v>
          </cell>
          <cell r="T35">
            <v>22804</v>
          </cell>
          <cell r="U35" t="str">
            <v>Rua Jornalista Henrique Cordeiro</v>
          </cell>
          <cell r="V35" t="str">
            <v>70 bl 02 apto  907</v>
          </cell>
          <cell r="W35" t="str">
            <v>Rio de Janeiro</v>
          </cell>
          <cell r="X35" t="str">
            <v>RJ</v>
          </cell>
          <cell r="Y35" t="str">
            <v>GUILHERME</v>
          </cell>
          <cell r="Z35" t="str">
            <v>GUILHERME-PC</v>
          </cell>
          <cell r="AA35" t="str">
            <v>Intel64 Family 6 Model 42 Stepping 7, GenuineIntel</v>
          </cell>
          <cell r="AB35" t="str">
            <v>2a07</v>
          </cell>
          <cell r="AC35" t="str">
            <v>6</v>
          </cell>
          <cell r="AD35" t="str">
            <v>4</v>
          </cell>
        </row>
        <row r="36">
          <cell r="P36">
            <v>51671411</v>
          </cell>
          <cell r="Q36" t="str">
            <v>Regina Simonia Pedroso</v>
          </cell>
          <cell r="R36">
            <v>10337483825</v>
          </cell>
          <cell r="S36" t="str">
            <v>F</v>
          </cell>
          <cell r="T36">
            <v>24668</v>
          </cell>
          <cell r="U36" t="str">
            <v>Paissandu</v>
          </cell>
          <cell r="V36">
            <v>72</v>
          </cell>
          <cell r="W36" t="str">
            <v>São Paulo</v>
          </cell>
          <cell r="X36" t="str">
            <v>SP</v>
          </cell>
          <cell r="Y36" t="str">
            <v>User</v>
          </cell>
          <cell r="Z36" t="str">
            <v>SAMSUNG1</v>
          </cell>
          <cell r="AA36" t="str">
            <v>Intel64 Family 6 Model 69 Stepping 1, GenuineIntel</v>
          </cell>
          <cell r="AB36" t="str">
            <v>4501</v>
          </cell>
          <cell r="AC36" t="str">
            <v>6</v>
          </cell>
          <cell r="AD36" t="str">
            <v>4</v>
          </cell>
        </row>
        <row r="37">
          <cell r="P37">
            <v>51966321</v>
          </cell>
          <cell r="Q37" t="str">
            <v>Marcella Viana Dias da Silva</v>
          </cell>
          <cell r="R37">
            <v>12342545657</v>
          </cell>
          <cell r="S37" t="str">
            <v>F</v>
          </cell>
          <cell r="T37">
            <v>34787</v>
          </cell>
          <cell r="U37" t="str">
            <v>Tupinambás</v>
          </cell>
          <cell r="V37" t="str">
            <v>372 apto  85</v>
          </cell>
          <cell r="W37" t="str">
            <v>Poços de Caldas</v>
          </cell>
          <cell r="X37" t="str">
            <v>MG</v>
          </cell>
          <cell r="Y37" t="str">
            <v>marce</v>
          </cell>
          <cell r="Z37" t="str">
            <v>DESKTOP-E4GDID8</v>
          </cell>
          <cell r="AA37" t="str">
            <v>Intel64 Family 6 Model 140 Stepping 1, GenuineIntel</v>
          </cell>
          <cell r="AB37" t="str">
            <v>8c01</v>
          </cell>
          <cell r="AC37" t="str">
            <v>6</v>
          </cell>
          <cell r="AD37" t="str">
            <v>4</v>
          </cell>
        </row>
        <row r="38">
          <cell r="P38">
            <v>55628351</v>
          </cell>
          <cell r="Q38" t="str">
            <v>Maria das Dores Ricardo Kommerij</v>
          </cell>
          <cell r="R38">
            <v>17875522846</v>
          </cell>
          <cell r="S38" t="str">
            <v>F</v>
          </cell>
          <cell r="T38">
            <v>27906</v>
          </cell>
          <cell r="U38" t="str">
            <v>Rua da Conceicao</v>
          </cell>
          <cell r="V38" t="str">
            <v>244 sala 102</v>
          </cell>
          <cell r="W38" t="str">
            <v>Angra dos Reis</v>
          </cell>
          <cell r="X38" t="str">
            <v>RJ</v>
          </cell>
          <cell r="Y38" t="str">
            <v>dorak</v>
          </cell>
          <cell r="Z38" t="str">
            <v>DESKTOP-7CIA5DL</v>
          </cell>
          <cell r="AA38" t="str">
            <v>Intel64 Family 6 Model 122 Stepping 8, GenuineIntel</v>
          </cell>
          <cell r="AB38" t="str">
            <v>7a08</v>
          </cell>
          <cell r="AC38" t="str">
            <v>6</v>
          </cell>
          <cell r="AD38" t="str">
            <v>4</v>
          </cell>
        </row>
        <row r="39">
          <cell r="P39">
            <v>60410411</v>
          </cell>
          <cell r="Q39" t="str">
            <v>Miriam Pereira</v>
          </cell>
          <cell r="R39">
            <v>4015938860</v>
          </cell>
          <cell r="S39" t="str">
            <v>F</v>
          </cell>
          <cell r="T39">
            <v>21679</v>
          </cell>
          <cell r="U39" t="str">
            <v>Rua Diamante Preto Chácara Califórnia</v>
          </cell>
          <cell r="V39" t="str">
            <v>1187 apto  82 C</v>
          </cell>
          <cell r="W39" t="str">
            <v>São Paulo</v>
          </cell>
          <cell r="X39" t="str">
            <v>SP</v>
          </cell>
          <cell r="Y39" t="str">
            <v>perei</v>
          </cell>
          <cell r="Z39" t="str">
            <v>DESKTOP-GC56MB1</v>
          </cell>
          <cell r="AA39" t="str">
            <v>Intel64 Family 6 Model 140 Stepping 1, GenuineIntel</v>
          </cell>
          <cell r="AB39" t="str">
            <v>8c01</v>
          </cell>
          <cell r="AC39" t="str">
            <v>6</v>
          </cell>
          <cell r="AD39" t="str">
            <v>8</v>
          </cell>
        </row>
        <row r="40">
          <cell r="P40">
            <v>75163411</v>
          </cell>
          <cell r="Q40" t="str">
            <v>Ana Lúcia Ramalho Lima da Cruz</v>
          </cell>
          <cell r="R40">
            <v>29376490843</v>
          </cell>
          <cell r="S40" t="str">
            <v>F</v>
          </cell>
          <cell r="T40">
            <v>29714</v>
          </cell>
          <cell r="U40" t="str">
            <v>Avenida Brasil</v>
          </cell>
          <cell r="V40" t="str">
            <v>115 sala 1</v>
          </cell>
          <cell r="W40" t="str">
            <v>Cubatão</v>
          </cell>
          <cell r="X40" t="str">
            <v>SP</v>
          </cell>
          <cell r="Y40" t="str">
            <v>User</v>
          </cell>
          <cell r="Z40" t="str">
            <v>DESKTOP-EJ8E477</v>
          </cell>
          <cell r="AA40" t="str">
            <v>Intel64 Family 6 Model 166 Stepping 0, GenuineIntel</v>
          </cell>
          <cell r="AB40" t="str">
            <v>a600</v>
          </cell>
          <cell r="AC40" t="str">
            <v>6</v>
          </cell>
          <cell r="AD40" t="str">
            <v>8</v>
          </cell>
        </row>
        <row r="41">
          <cell r="P41">
            <v>99293411</v>
          </cell>
          <cell r="Q41" t="str">
            <v>Adriane Carqueijo dos Santos</v>
          </cell>
          <cell r="R41">
            <v>35125547840</v>
          </cell>
          <cell r="S41" t="str">
            <v>F</v>
          </cell>
          <cell r="T41">
            <v>31973</v>
          </cell>
          <cell r="U41" t="str">
            <v>Rua Coronel Pedro Dias de Campos</v>
          </cell>
          <cell r="V41" t="str">
            <v>1068 casa 06</v>
          </cell>
          <cell r="W41" t="str">
            <v>São Paulo</v>
          </cell>
          <cell r="X41" t="str">
            <v>SP</v>
          </cell>
          <cell r="Y41" t="str">
            <v>FckerMoon</v>
          </cell>
          <cell r="Z41" t="str">
            <v>DESKTOP-CHT09DU</v>
          </cell>
          <cell r="AA41" t="str">
            <v>Intel64 Family 6 Model 61 Stepping 4, GenuineIntel</v>
          </cell>
          <cell r="AB41" t="str">
            <v>3d04</v>
          </cell>
          <cell r="AC41" t="str">
            <v>6</v>
          </cell>
          <cell r="AD41" t="str">
            <v>4</v>
          </cell>
        </row>
        <row r="42">
          <cell r="P42">
            <v>112630411</v>
          </cell>
          <cell r="Q42" t="str">
            <v>Marcela Patricia de Almeida</v>
          </cell>
          <cell r="R42">
            <v>26207147880</v>
          </cell>
          <cell r="S42" t="str">
            <v>F</v>
          </cell>
          <cell r="T42">
            <v>28373</v>
          </cell>
          <cell r="U42" t="str">
            <v>Rua Dr Luis La Scala Junior</v>
          </cell>
          <cell r="V42" t="str">
            <v>174 bl 6 apto 403</v>
          </cell>
          <cell r="W42" t="str">
            <v>São Paulo</v>
          </cell>
          <cell r="X42" t="str">
            <v>SP</v>
          </cell>
          <cell r="Y42" t="str">
            <v>Marcela</v>
          </cell>
          <cell r="Z42" t="str">
            <v>MARCELA-PC</v>
          </cell>
          <cell r="AA42" t="str">
            <v>Intel64 Family 6 Model 58 Stepping 9, GenuineIntel</v>
          </cell>
          <cell r="AB42" t="str">
            <v>3a09</v>
          </cell>
          <cell r="AC42" t="str">
            <v>6</v>
          </cell>
          <cell r="AD42" t="str">
            <v>4</v>
          </cell>
        </row>
        <row r="43">
          <cell r="P43">
            <v>158114411</v>
          </cell>
          <cell r="Q43" t="str">
            <v>Ewerton de Oliveira</v>
          </cell>
          <cell r="R43">
            <v>32642804852</v>
          </cell>
          <cell r="S43" t="str">
            <v>M</v>
          </cell>
          <cell r="T43">
            <v>30949</v>
          </cell>
          <cell r="U43" t="str">
            <v>Rua Alois Hold</v>
          </cell>
          <cell r="V43" t="str">
            <v>49 casa A</v>
          </cell>
          <cell r="W43" t="str">
            <v>Cajati</v>
          </cell>
          <cell r="X43" t="str">
            <v>SP</v>
          </cell>
          <cell r="Y43" t="str">
            <v>ewert</v>
          </cell>
          <cell r="Z43" t="str">
            <v>LAPTOP-OLN9BS1T</v>
          </cell>
          <cell r="AA43" t="str">
            <v>Intel64 Family 6 Model 142 Stepping 10, GenuineIntel</v>
          </cell>
          <cell r="AB43" t="str">
            <v>8e0a</v>
          </cell>
          <cell r="AC43" t="str">
            <v>6</v>
          </cell>
          <cell r="AD43" t="str">
            <v>4</v>
          </cell>
        </row>
        <row r="44">
          <cell r="P44">
            <v>173013411</v>
          </cell>
          <cell r="Q44" t="str">
            <v>Tatiana Alencar Pinheiro Lanza Silva</v>
          </cell>
          <cell r="R44">
            <v>26424470816</v>
          </cell>
          <cell r="S44" t="str">
            <v>F</v>
          </cell>
          <cell r="T44">
            <v>28556</v>
          </cell>
          <cell r="U44" t="str">
            <v>Rua Atibaia</v>
          </cell>
          <cell r="V44" t="str">
            <v>325 casa 2</v>
          </cell>
          <cell r="W44" t="str">
            <v>Santo Andre</v>
          </cell>
          <cell r="X44" t="str">
            <v>SP</v>
          </cell>
          <cell r="Y44" t="str">
            <v>pc</v>
          </cell>
          <cell r="Z44" t="str">
            <v>DESKTOP-6L8SP73</v>
          </cell>
          <cell r="AA44" t="str">
            <v>Intel64 Family 6 Model 58 Stepping 9, GenuineIntel</v>
          </cell>
          <cell r="AB44" t="str">
            <v>3a09</v>
          </cell>
          <cell r="AC44" t="str">
            <v>6</v>
          </cell>
          <cell r="AD44" t="str">
            <v>4</v>
          </cell>
        </row>
        <row r="45">
          <cell r="P45">
            <v>173305411</v>
          </cell>
          <cell r="Q45" t="str">
            <v>Wesley Ramalho Souza</v>
          </cell>
          <cell r="R45">
            <v>35810826830</v>
          </cell>
          <cell r="S45" t="str">
            <v>M</v>
          </cell>
          <cell r="T45">
            <v>32246</v>
          </cell>
          <cell r="U45" t="str">
            <v>Rua Itapeva</v>
          </cell>
          <cell r="V45" t="str">
            <v>378 sala 63</v>
          </cell>
          <cell r="W45" t="str">
            <v>São Paulo</v>
          </cell>
          <cell r="X45" t="str">
            <v>SP</v>
          </cell>
          <cell r="Y45" t="str">
            <v>wfine</v>
          </cell>
          <cell r="Z45" t="str">
            <v>WRAMMALHO</v>
          </cell>
          <cell r="AA45" t="str">
            <v>AMD64 Family 25 Model 80 Stepping 0, AuthenticAMD</v>
          </cell>
          <cell r="AB45" t="str">
            <v>5000</v>
          </cell>
          <cell r="AC45" t="str">
            <v>25</v>
          </cell>
          <cell r="AD45" t="str">
            <v>16</v>
          </cell>
        </row>
        <row r="46">
          <cell r="P46">
            <v>570284411</v>
          </cell>
          <cell r="Q46" t="str">
            <v>Veridiana Baldin de Oliveira</v>
          </cell>
          <cell r="R46">
            <v>26641538893</v>
          </cell>
          <cell r="S46" t="str">
            <v>F</v>
          </cell>
          <cell r="T46">
            <v>27439</v>
          </cell>
          <cell r="U46" t="str">
            <v>Rua José Ferreira da Rocha</v>
          </cell>
          <cell r="V46">
            <v>794</v>
          </cell>
          <cell r="W46" t="str">
            <v>Peruíbe</v>
          </cell>
          <cell r="X46" t="str">
            <v>SP</v>
          </cell>
          <cell r="Y46" t="str">
            <v>POSITIVO</v>
          </cell>
          <cell r="Z46" t="str">
            <v>DESKTOP-LKUQGPF</v>
          </cell>
          <cell r="AA46" t="str">
            <v>Intel64 Family 6 Model 122 Stepping 1, GenuineIntel</v>
          </cell>
          <cell r="AB46" t="str">
            <v>7a01</v>
          </cell>
          <cell r="AC46" t="str">
            <v>6</v>
          </cell>
          <cell r="AD46" t="str">
            <v>2</v>
          </cell>
        </row>
        <row r="47">
          <cell r="Q47"/>
          <cell r="R47"/>
          <cell r="S47"/>
          <cell r="T47"/>
        </row>
        <row r="48">
          <cell r="Q48"/>
          <cell r="R48"/>
          <cell r="S48"/>
          <cell r="T48"/>
        </row>
        <row r="49">
          <cell r="Q49"/>
          <cell r="R49"/>
          <cell r="S49"/>
          <cell r="T49"/>
        </row>
        <row r="50">
          <cell r="Q50"/>
          <cell r="R50"/>
          <cell r="S50"/>
          <cell r="T50"/>
        </row>
        <row r="51">
          <cell r="Q51"/>
          <cell r="R51"/>
          <cell r="S51"/>
          <cell r="T51"/>
        </row>
        <row r="52">
          <cell r="Q52"/>
          <cell r="R52"/>
          <cell r="S52"/>
          <cell r="T52"/>
        </row>
        <row r="53">
          <cell r="Q53"/>
          <cell r="R53"/>
          <cell r="S53"/>
          <cell r="T53"/>
        </row>
        <row r="54">
          <cell r="Q54"/>
          <cell r="R54"/>
          <cell r="S54"/>
          <cell r="T54"/>
        </row>
        <row r="55">
          <cell r="Q55"/>
          <cell r="R55"/>
          <cell r="S55"/>
          <cell r="T55"/>
        </row>
        <row r="56">
          <cell r="Q56"/>
          <cell r="R56"/>
          <cell r="S56"/>
          <cell r="T56"/>
        </row>
        <row r="57">
          <cell r="Q57"/>
          <cell r="R57"/>
          <cell r="S57"/>
          <cell r="T57"/>
        </row>
        <row r="58">
          <cell r="Q58"/>
          <cell r="R58"/>
          <cell r="S58"/>
          <cell r="T58"/>
        </row>
        <row r="59">
          <cell r="Q59"/>
          <cell r="R59"/>
          <cell r="S59"/>
          <cell r="T59"/>
        </row>
        <row r="60">
          <cell r="Q60"/>
          <cell r="R60"/>
          <cell r="S60"/>
          <cell r="T60"/>
        </row>
        <row r="61">
          <cell r="Q61"/>
          <cell r="R61"/>
          <cell r="S61"/>
          <cell r="T61"/>
        </row>
        <row r="62">
          <cell r="Q62"/>
          <cell r="R62"/>
          <cell r="S62"/>
          <cell r="T62"/>
        </row>
        <row r="63">
          <cell r="Q63"/>
          <cell r="R63"/>
          <cell r="S63"/>
          <cell r="T63"/>
        </row>
        <row r="64">
          <cell r="Q64"/>
          <cell r="R64"/>
          <cell r="S64"/>
          <cell r="T64"/>
        </row>
        <row r="65">
          <cell r="Q65"/>
          <cell r="R65"/>
          <cell r="S65"/>
          <cell r="T65"/>
        </row>
        <row r="66">
          <cell r="Q66"/>
          <cell r="R66"/>
          <cell r="S66"/>
          <cell r="T66"/>
        </row>
        <row r="67">
          <cell r="Q67"/>
          <cell r="R67"/>
          <cell r="S67"/>
          <cell r="T67"/>
        </row>
        <row r="68">
          <cell r="Q68"/>
          <cell r="R68"/>
          <cell r="S68"/>
          <cell r="T68"/>
        </row>
        <row r="69">
          <cell r="Q69"/>
          <cell r="R69"/>
          <cell r="S69"/>
          <cell r="T69"/>
        </row>
        <row r="70">
          <cell r="Q70"/>
          <cell r="R70"/>
          <cell r="S70"/>
          <cell r="T70"/>
        </row>
        <row r="71">
          <cell r="Q71"/>
          <cell r="R71"/>
          <cell r="S71"/>
          <cell r="T71"/>
        </row>
        <row r="72">
          <cell r="Q72"/>
          <cell r="R72"/>
          <cell r="S72"/>
          <cell r="T72"/>
        </row>
        <row r="73">
          <cell r="Q73"/>
          <cell r="R73"/>
          <cell r="S73"/>
          <cell r="T73"/>
        </row>
        <row r="74">
          <cell r="Q74"/>
          <cell r="R74"/>
          <cell r="S74"/>
          <cell r="T74"/>
        </row>
        <row r="75">
          <cell r="Q75"/>
          <cell r="R75"/>
          <cell r="S75"/>
          <cell r="T75"/>
        </row>
        <row r="76">
          <cell r="Q76"/>
          <cell r="R76"/>
          <cell r="S76"/>
          <cell r="T76"/>
        </row>
        <row r="77">
          <cell r="Q77"/>
          <cell r="R77"/>
          <cell r="S77"/>
          <cell r="T77"/>
        </row>
        <row r="78">
          <cell r="Q78"/>
          <cell r="R78"/>
          <cell r="S78"/>
          <cell r="T78"/>
        </row>
        <row r="79">
          <cell r="Q79"/>
          <cell r="R79"/>
          <cell r="S79"/>
          <cell r="T79"/>
        </row>
        <row r="80">
          <cell r="Q80"/>
          <cell r="R80"/>
          <cell r="S80"/>
          <cell r="T80"/>
        </row>
        <row r="81">
          <cell r="Q81"/>
          <cell r="R81"/>
          <cell r="S81"/>
          <cell r="T81"/>
        </row>
        <row r="82">
          <cell r="Q82"/>
          <cell r="R82"/>
          <cell r="S82"/>
          <cell r="T82"/>
        </row>
        <row r="83">
          <cell r="Q83"/>
          <cell r="R83"/>
          <cell r="S83"/>
          <cell r="T83"/>
        </row>
        <row r="84">
          <cell r="Q84"/>
          <cell r="R84"/>
          <cell r="S84"/>
          <cell r="T84"/>
        </row>
        <row r="85">
          <cell r="Q85"/>
          <cell r="R85"/>
          <cell r="S85"/>
          <cell r="T85"/>
        </row>
        <row r="86">
          <cell r="Q86"/>
          <cell r="R86"/>
          <cell r="S86"/>
          <cell r="T86"/>
        </row>
        <row r="87">
          <cell r="Q87"/>
          <cell r="R87"/>
          <cell r="S87"/>
          <cell r="T87"/>
        </row>
        <row r="88">
          <cell r="Q88"/>
          <cell r="R88"/>
          <cell r="S88"/>
          <cell r="T88"/>
        </row>
        <row r="89">
          <cell r="Q89"/>
          <cell r="R89"/>
          <cell r="S89"/>
          <cell r="T89"/>
        </row>
        <row r="90">
          <cell r="Q90"/>
          <cell r="R90"/>
          <cell r="S90"/>
          <cell r="T90"/>
        </row>
        <row r="91">
          <cell r="Q91"/>
          <cell r="R91"/>
          <cell r="S91"/>
          <cell r="T91"/>
        </row>
        <row r="92">
          <cell r="Q92"/>
          <cell r="R92"/>
          <cell r="S92"/>
          <cell r="T92"/>
        </row>
        <row r="93">
          <cell r="Q93"/>
          <cell r="R93"/>
          <cell r="S93"/>
          <cell r="T93"/>
        </row>
        <row r="94">
          <cell r="Q94"/>
          <cell r="R94"/>
          <cell r="S94"/>
          <cell r="T94"/>
        </row>
        <row r="95">
          <cell r="Q95"/>
          <cell r="R95"/>
          <cell r="S95"/>
          <cell r="T95"/>
        </row>
        <row r="96">
          <cell r="Q96"/>
          <cell r="R96"/>
          <cell r="S96"/>
          <cell r="T96"/>
        </row>
        <row r="97">
          <cell r="Q97"/>
          <cell r="R97"/>
          <cell r="S97"/>
          <cell r="T97"/>
        </row>
        <row r="98">
          <cell r="Q98"/>
          <cell r="R98"/>
          <cell r="S98"/>
          <cell r="T98"/>
        </row>
        <row r="99">
          <cell r="Q99"/>
          <cell r="R99"/>
          <cell r="S99"/>
          <cell r="T99"/>
        </row>
        <row r="100">
          <cell r="Q100"/>
          <cell r="R100"/>
          <cell r="S100"/>
          <cell r="T100"/>
        </row>
        <row r="101">
          <cell r="Q101"/>
          <cell r="R101"/>
          <cell r="S101"/>
          <cell r="T101"/>
        </row>
        <row r="102">
          <cell r="Q102"/>
          <cell r="R102"/>
          <cell r="S102"/>
          <cell r="T102"/>
        </row>
        <row r="103">
          <cell r="Q103"/>
          <cell r="R103"/>
          <cell r="S103"/>
          <cell r="T103"/>
        </row>
        <row r="104">
          <cell r="Q104"/>
          <cell r="R104"/>
          <cell r="S104"/>
          <cell r="T104"/>
        </row>
        <row r="105">
          <cell r="Q105"/>
          <cell r="R105"/>
          <cell r="S105"/>
          <cell r="T105"/>
        </row>
        <row r="106">
          <cell r="Q106"/>
          <cell r="R106"/>
          <cell r="S106"/>
          <cell r="T106"/>
        </row>
        <row r="107">
          <cell r="Q107"/>
          <cell r="R107"/>
          <cell r="S107"/>
          <cell r="T107"/>
        </row>
        <row r="108">
          <cell r="Q108"/>
          <cell r="R108"/>
          <cell r="S108"/>
          <cell r="T108"/>
        </row>
        <row r="109">
          <cell r="Q109"/>
          <cell r="R109"/>
          <cell r="S109"/>
          <cell r="T109"/>
        </row>
        <row r="110">
          <cell r="Q110"/>
          <cell r="R110"/>
          <cell r="S110"/>
          <cell r="T110"/>
        </row>
        <row r="111">
          <cell r="Q111"/>
          <cell r="R111"/>
          <cell r="S111"/>
          <cell r="T111"/>
        </row>
        <row r="112">
          <cell r="Q112"/>
          <cell r="R112"/>
          <cell r="S112"/>
          <cell r="T112"/>
        </row>
        <row r="113">
          <cell r="Q113"/>
          <cell r="R113"/>
          <cell r="S113"/>
          <cell r="T113"/>
        </row>
        <row r="114">
          <cell r="Q114"/>
          <cell r="R114"/>
          <cell r="S114"/>
          <cell r="T114"/>
        </row>
        <row r="115">
          <cell r="Q115"/>
          <cell r="R115"/>
          <cell r="S115"/>
          <cell r="T115"/>
        </row>
        <row r="116">
          <cell r="Q116"/>
          <cell r="R116"/>
          <cell r="S116"/>
          <cell r="T116"/>
        </row>
        <row r="117">
          <cell r="Q117"/>
          <cell r="R117"/>
          <cell r="S117"/>
          <cell r="T117"/>
        </row>
        <row r="118">
          <cell r="Q118"/>
          <cell r="R118"/>
          <cell r="S118"/>
          <cell r="T118"/>
        </row>
        <row r="119">
          <cell r="Q119"/>
          <cell r="R119"/>
          <cell r="S119"/>
          <cell r="T119"/>
        </row>
        <row r="120">
          <cell r="Q120"/>
          <cell r="R120"/>
          <cell r="S120"/>
          <cell r="T120"/>
        </row>
        <row r="121">
          <cell r="Q121"/>
          <cell r="R121"/>
          <cell r="S121"/>
          <cell r="T121"/>
        </row>
        <row r="122">
          <cell r="Q122"/>
          <cell r="R122"/>
          <cell r="S122"/>
          <cell r="T122"/>
        </row>
        <row r="123">
          <cell r="Q123"/>
          <cell r="R123"/>
          <cell r="S123"/>
          <cell r="T123"/>
        </row>
        <row r="124">
          <cell r="Q124"/>
          <cell r="R124"/>
          <cell r="S124"/>
          <cell r="T124"/>
        </row>
        <row r="125">
          <cell r="Q125"/>
          <cell r="R125"/>
          <cell r="S125"/>
          <cell r="T125"/>
        </row>
        <row r="126">
          <cell r="Q126"/>
          <cell r="R126"/>
          <cell r="S126"/>
          <cell r="T126"/>
        </row>
        <row r="127">
          <cell r="Q127"/>
          <cell r="R127"/>
          <cell r="S127"/>
          <cell r="T127"/>
        </row>
        <row r="128">
          <cell r="Q128"/>
          <cell r="R128"/>
          <cell r="S128"/>
          <cell r="T128"/>
        </row>
        <row r="129">
          <cell r="Q129"/>
          <cell r="R129"/>
          <cell r="S129"/>
          <cell r="T129"/>
        </row>
        <row r="130">
          <cell r="Q130"/>
          <cell r="R130"/>
          <cell r="S130"/>
          <cell r="T130"/>
        </row>
        <row r="131">
          <cell r="Q131"/>
          <cell r="R131"/>
          <cell r="S131"/>
          <cell r="T131"/>
        </row>
        <row r="132">
          <cell r="Q132"/>
          <cell r="R132"/>
          <cell r="S132"/>
          <cell r="T132"/>
        </row>
        <row r="133">
          <cell r="Q133"/>
          <cell r="R133"/>
          <cell r="S133"/>
          <cell r="T133"/>
        </row>
        <row r="134">
          <cell r="Q134"/>
          <cell r="R134"/>
          <cell r="S134"/>
          <cell r="T134"/>
        </row>
        <row r="135">
          <cell r="Q135"/>
          <cell r="R135"/>
          <cell r="S135"/>
          <cell r="T135"/>
        </row>
        <row r="136">
          <cell r="Q136"/>
          <cell r="R136"/>
          <cell r="S136"/>
          <cell r="T136"/>
        </row>
        <row r="137">
          <cell r="Q137"/>
          <cell r="R137"/>
          <cell r="S137"/>
          <cell r="T137"/>
        </row>
        <row r="138">
          <cell r="Q138"/>
          <cell r="R138"/>
          <cell r="S138"/>
          <cell r="T138"/>
        </row>
        <row r="139">
          <cell r="Q139"/>
          <cell r="R139"/>
          <cell r="S139"/>
          <cell r="T139"/>
        </row>
        <row r="140">
          <cell r="Q140"/>
          <cell r="R140"/>
          <cell r="S140"/>
          <cell r="T140"/>
        </row>
        <row r="141">
          <cell r="Q141"/>
          <cell r="R141"/>
          <cell r="S141"/>
          <cell r="T141"/>
        </row>
        <row r="142">
          <cell r="Q142"/>
          <cell r="R142"/>
          <cell r="S142"/>
          <cell r="T142"/>
        </row>
        <row r="143">
          <cell r="Q143"/>
          <cell r="R143"/>
          <cell r="S143"/>
          <cell r="T143"/>
        </row>
        <row r="144">
          <cell r="Q144"/>
          <cell r="R144"/>
          <cell r="S144"/>
          <cell r="T144"/>
        </row>
        <row r="145">
          <cell r="Q145"/>
          <cell r="R145"/>
          <cell r="S145"/>
          <cell r="T145"/>
        </row>
        <row r="146">
          <cell r="Q146"/>
          <cell r="R146"/>
          <cell r="S146"/>
          <cell r="T146"/>
        </row>
        <row r="147">
          <cell r="Q147"/>
          <cell r="R147"/>
          <cell r="S147"/>
          <cell r="T147"/>
        </row>
        <row r="148">
          <cell r="Q148"/>
          <cell r="R148"/>
          <cell r="S148"/>
          <cell r="T148"/>
        </row>
        <row r="149">
          <cell r="Q149"/>
          <cell r="R149"/>
          <cell r="S149"/>
          <cell r="T149"/>
        </row>
        <row r="150">
          <cell r="Q150"/>
          <cell r="R150"/>
          <cell r="S150"/>
          <cell r="T150"/>
        </row>
        <row r="151">
          <cell r="Q151"/>
          <cell r="R151"/>
          <cell r="S151"/>
          <cell r="T151"/>
        </row>
        <row r="152">
          <cell r="Q152"/>
          <cell r="R152"/>
          <cell r="S152"/>
          <cell r="T152"/>
        </row>
        <row r="153">
          <cell r="Q153"/>
          <cell r="R153"/>
          <cell r="S153"/>
          <cell r="T153"/>
        </row>
        <row r="154">
          <cell r="Q154"/>
          <cell r="R154"/>
          <cell r="S154"/>
          <cell r="T154"/>
        </row>
        <row r="155">
          <cell r="Q155"/>
          <cell r="R155"/>
          <cell r="S155"/>
          <cell r="T155"/>
        </row>
        <row r="156">
          <cell r="Q156"/>
          <cell r="R156"/>
          <cell r="S156"/>
          <cell r="T156"/>
        </row>
        <row r="157">
          <cell r="Q157"/>
          <cell r="R157"/>
          <cell r="S157"/>
          <cell r="T157"/>
        </row>
        <row r="158">
          <cell r="Q158"/>
          <cell r="R158"/>
          <cell r="S158"/>
          <cell r="T158"/>
        </row>
        <row r="159">
          <cell r="Q159"/>
          <cell r="R159"/>
          <cell r="S159"/>
          <cell r="T159"/>
        </row>
        <row r="160">
          <cell r="Q160"/>
          <cell r="R160"/>
          <cell r="S160"/>
          <cell r="T160"/>
        </row>
        <row r="161">
          <cell r="Q161"/>
          <cell r="R161"/>
          <cell r="S161"/>
          <cell r="T161"/>
        </row>
        <row r="162">
          <cell r="Q162"/>
          <cell r="R162"/>
          <cell r="S162"/>
          <cell r="T162"/>
        </row>
        <row r="163">
          <cell r="Q163"/>
          <cell r="R163"/>
          <cell r="S163"/>
          <cell r="T163"/>
        </row>
        <row r="164">
          <cell r="Q164"/>
          <cell r="R164"/>
          <cell r="S164"/>
          <cell r="T164"/>
        </row>
        <row r="165">
          <cell r="Q165"/>
          <cell r="R165"/>
          <cell r="S165"/>
          <cell r="T165"/>
        </row>
        <row r="166">
          <cell r="Q166"/>
          <cell r="R166"/>
          <cell r="S166"/>
          <cell r="T166"/>
        </row>
        <row r="167">
          <cell r="Q167"/>
          <cell r="R167"/>
          <cell r="S167"/>
          <cell r="T167"/>
        </row>
        <row r="168">
          <cell r="Q168"/>
          <cell r="R168"/>
          <cell r="S168"/>
          <cell r="T168"/>
        </row>
        <row r="169">
          <cell r="Q169"/>
          <cell r="R169"/>
          <cell r="S169"/>
          <cell r="T169"/>
        </row>
        <row r="170">
          <cell r="Q170"/>
          <cell r="R170"/>
          <cell r="S170"/>
          <cell r="T170"/>
        </row>
        <row r="171">
          <cell r="Q171"/>
          <cell r="R171"/>
          <cell r="S171"/>
          <cell r="T171"/>
        </row>
        <row r="172">
          <cell r="Q172"/>
          <cell r="R172"/>
          <cell r="S172"/>
          <cell r="T172"/>
        </row>
        <row r="173">
          <cell r="Q173"/>
          <cell r="R173"/>
          <cell r="S173"/>
          <cell r="T173"/>
        </row>
        <row r="174">
          <cell r="Q174"/>
          <cell r="R174"/>
          <cell r="S174"/>
          <cell r="T174"/>
        </row>
        <row r="175">
          <cell r="Q175"/>
          <cell r="R175"/>
          <cell r="S175"/>
          <cell r="T175"/>
        </row>
        <row r="176">
          <cell r="Q176"/>
          <cell r="R176"/>
          <cell r="S176"/>
          <cell r="T176"/>
        </row>
        <row r="177">
          <cell r="Q177"/>
          <cell r="R177"/>
          <cell r="S177"/>
          <cell r="T177"/>
        </row>
        <row r="178">
          <cell r="Q178"/>
          <cell r="R178"/>
          <cell r="S178"/>
          <cell r="T178"/>
        </row>
        <row r="179">
          <cell r="Q179"/>
          <cell r="R179"/>
          <cell r="S179"/>
          <cell r="T179"/>
        </row>
        <row r="180">
          <cell r="Q180"/>
          <cell r="R180"/>
          <cell r="S180"/>
          <cell r="T180"/>
        </row>
        <row r="181">
          <cell r="Q181"/>
          <cell r="R181"/>
          <cell r="S181"/>
          <cell r="T181"/>
        </row>
        <row r="182">
          <cell r="Q182"/>
          <cell r="R182"/>
          <cell r="S182"/>
          <cell r="T182"/>
        </row>
        <row r="183">
          <cell r="Q183"/>
          <cell r="R183"/>
          <cell r="S183"/>
          <cell r="T183"/>
        </row>
        <row r="184">
          <cell r="Q184"/>
          <cell r="R184"/>
          <cell r="S184"/>
          <cell r="T184"/>
        </row>
        <row r="185">
          <cell r="Q185"/>
          <cell r="R185"/>
          <cell r="S185"/>
          <cell r="T185"/>
        </row>
        <row r="186">
          <cell r="Q186"/>
          <cell r="R186"/>
          <cell r="S186"/>
          <cell r="T186"/>
        </row>
        <row r="187">
          <cell r="Q187"/>
          <cell r="R187"/>
          <cell r="S187"/>
          <cell r="T187"/>
        </row>
        <row r="188">
          <cell r="Q188"/>
          <cell r="R188"/>
          <cell r="S188"/>
          <cell r="T188"/>
        </row>
        <row r="189">
          <cell r="Q189"/>
          <cell r="R189"/>
          <cell r="S189"/>
          <cell r="T189"/>
        </row>
        <row r="190">
          <cell r="Q190"/>
          <cell r="R190"/>
          <cell r="S190"/>
          <cell r="T190"/>
        </row>
        <row r="191">
          <cell r="Q191"/>
          <cell r="R191"/>
          <cell r="S191"/>
          <cell r="T191"/>
        </row>
        <row r="192">
          <cell r="Q192"/>
          <cell r="R192"/>
          <cell r="S192"/>
          <cell r="T192"/>
        </row>
        <row r="193">
          <cell r="Q193"/>
          <cell r="R193"/>
          <cell r="S193"/>
          <cell r="T193"/>
        </row>
        <row r="194">
          <cell r="Q194"/>
          <cell r="R194"/>
          <cell r="S194"/>
          <cell r="T194"/>
        </row>
        <row r="195">
          <cell r="Q195"/>
          <cell r="R195"/>
          <cell r="S195"/>
          <cell r="T195"/>
        </row>
        <row r="196">
          <cell r="Q196"/>
          <cell r="R196"/>
          <cell r="S196"/>
          <cell r="T196"/>
        </row>
        <row r="197">
          <cell r="Q197"/>
          <cell r="R197"/>
          <cell r="S197"/>
          <cell r="T197"/>
        </row>
        <row r="198">
          <cell r="Q198"/>
          <cell r="R198"/>
          <cell r="S198"/>
          <cell r="T198"/>
        </row>
        <row r="199">
          <cell r="Q199"/>
          <cell r="R199"/>
          <cell r="S199"/>
          <cell r="T199"/>
        </row>
        <row r="200">
          <cell r="Q200"/>
          <cell r="R200"/>
          <cell r="S200"/>
          <cell r="T200"/>
        </row>
        <row r="201">
          <cell r="Q201"/>
          <cell r="R201"/>
          <cell r="S201"/>
          <cell r="T201"/>
        </row>
        <row r="202">
          <cell r="Q202"/>
          <cell r="R202"/>
          <cell r="S202"/>
          <cell r="T202"/>
        </row>
        <row r="203">
          <cell r="Q203"/>
          <cell r="R203"/>
          <cell r="S203"/>
          <cell r="T203"/>
        </row>
        <row r="204">
          <cell r="Q204"/>
          <cell r="R204"/>
          <cell r="S204"/>
          <cell r="T204"/>
        </row>
        <row r="205">
          <cell r="Q205"/>
          <cell r="R205"/>
          <cell r="S205"/>
          <cell r="T205"/>
        </row>
        <row r="206">
          <cell r="Q206"/>
          <cell r="R206"/>
          <cell r="S206"/>
          <cell r="T206"/>
        </row>
        <row r="207">
          <cell r="Q207"/>
          <cell r="R207"/>
          <cell r="S207"/>
          <cell r="T207"/>
        </row>
        <row r="208">
          <cell r="Q208"/>
          <cell r="R208"/>
          <cell r="S208"/>
          <cell r="T208"/>
        </row>
        <row r="209">
          <cell r="Q209"/>
          <cell r="R209"/>
          <cell r="S209"/>
          <cell r="T209"/>
        </row>
        <row r="210">
          <cell r="Q210"/>
          <cell r="R210"/>
          <cell r="S210"/>
          <cell r="T210"/>
        </row>
        <row r="211">
          <cell r="Q211"/>
          <cell r="R211"/>
          <cell r="S211"/>
          <cell r="T211"/>
        </row>
        <row r="212">
          <cell r="Q212"/>
          <cell r="R212"/>
          <cell r="S212"/>
          <cell r="T212"/>
        </row>
        <row r="213">
          <cell r="Q213"/>
          <cell r="R213"/>
          <cell r="S213"/>
          <cell r="T213"/>
        </row>
        <row r="214">
          <cell r="Q214"/>
          <cell r="R214"/>
          <cell r="S214"/>
          <cell r="T214"/>
        </row>
        <row r="215">
          <cell r="Q215"/>
          <cell r="R215"/>
          <cell r="S215"/>
          <cell r="T215"/>
        </row>
        <row r="216">
          <cell r="Q216"/>
          <cell r="R216"/>
          <cell r="S216"/>
          <cell r="T216"/>
        </row>
        <row r="217">
          <cell r="Q217"/>
          <cell r="R217"/>
          <cell r="S217"/>
          <cell r="T217"/>
        </row>
        <row r="218">
          <cell r="Q218"/>
          <cell r="R218"/>
          <cell r="S218"/>
          <cell r="T218"/>
        </row>
        <row r="219">
          <cell r="Q219"/>
          <cell r="R219"/>
          <cell r="S219"/>
          <cell r="T219"/>
        </row>
        <row r="220">
          <cell r="Q220"/>
          <cell r="R220"/>
          <cell r="S220"/>
          <cell r="T220"/>
        </row>
        <row r="221">
          <cell r="Q221"/>
          <cell r="R221"/>
          <cell r="S221"/>
          <cell r="T221"/>
        </row>
        <row r="222">
          <cell r="Q222"/>
          <cell r="R222"/>
          <cell r="S222"/>
          <cell r="T222"/>
        </row>
        <row r="223">
          <cell r="Q223"/>
          <cell r="R223"/>
          <cell r="S223"/>
          <cell r="T223"/>
        </row>
        <row r="224">
          <cell r="Q224"/>
          <cell r="R224"/>
          <cell r="S224"/>
          <cell r="T224"/>
        </row>
        <row r="225">
          <cell r="Q225"/>
          <cell r="R225"/>
          <cell r="S225"/>
          <cell r="T225"/>
        </row>
        <row r="226">
          <cell r="Q226"/>
          <cell r="R226"/>
          <cell r="S226"/>
          <cell r="T226"/>
        </row>
        <row r="227">
          <cell r="Q227"/>
          <cell r="R227"/>
          <cell r="S227"/>
          <cell r="T227"/>
        </row>
        <row r="228">
          <cell r="Q228"/>
          <cell r="R228"/>
          <cell r="S228"/>
          <cell r="T228"/>
        </row>
        <row r="229">
          <cell r="Q229"/>
          <cell r="R229"/>
          <cell r="S229"/>
          <cell r="T229"/>
        </row>
        <row r="230">
          <cell r="Q230"/>
          <cell r="R230"/>
          <cell r="S230"/>
          <cell r="T230"/>
        </row>
        <row r="231">
          <cell r="Q231"/>
          <cell r="R231"/>
          <cell r="S231"/>
          <cell r="T231"/>
        </row>
        <row r="232">
          <cell r="Q232"/>
          <cell r="R232"/>
          <cell r="S232"/>
          <cell r="T232"/>
        </row>
        <row r="233">
          <cell r="Q233"/>
          <cell r="R233"/>
          <cell r="S233"/>
          <cell r="T233"/>
        </row>
        <row r="234">
          <cell r="Q234"/>
          <cell r="R234"/>
          <cell r="S234"/>
          <cell r="T234"/>
        </row>
        <row r="235">
          <cell r="Q235"/>
          <cell r="R235"/>
          <cell r="S235"/>
          <cell r="T235"/>
        </row>
        <row r="236">
          <cell r="Q236"/>
          <cell r="R236"/>
          <cell r="S236"/>
          <cell r="T236"/>
        </row>
        <row r="237">
          <cell r="Q237"/>
          <cell r="R237"/>
          <cell r="S237"/>
          <cell r="T237"/>
        </row>
        <row r="238">
          <cell r="Q238"/>
          <cell r="R238"/>
          <cell r="S238"/>
          <cell r="T238"/>
        </row>
        <row r="239">
          <cell r="Q239"/>
          <cell r="R239"/>
          <cell r="S239"/>
          <cell r="T239"/>
        </row>
        <row r="240">
          <cell r="Q240"/>
          <cell r="R240"/>
          <cell r="S240"/>
          <cell r="T240"/>
        </row>
        <row r="241">
          <cell r="Q241"/>
          <cell r="R241"/>
          <cell r="S241"/>
          <cell r="T241"/>
        </row>
        <row r="242">
          <cell r="Q242"/>
          <cell r="R242"/>
          <cell r="S242"/>
          <cell r="T242"/>
        </row>
        <row r="243">
          <cell r="Q243"/>
          <cell r="R243"/>
          <cell r="S243"/>
          <cell r="T243"/>
        </row>
        <row r="244">
          <cell r="Q244"/>
          <cell r="R244"/>
          <cell r="S244"/>
          <cell r="T244"/>
        </row>
        <row r="245">
          <cell r="Q245"/>
          <cell r="R245"/>
          <cell r="S245"/>
          <cell r="T245"/>
        </row>
        <row r="246">
          <cell r="Q246"/>
          <cell r="R246"/>
          <cell r="S246"/>
          <cell r="T246"/>
        </row>
        <row r="247">
          <cell r="Q247"/>
          <cell r="R247"/>
          <cell r="S247"/>
          <cell r="T247"/>
        </row>
        <row r="248">
          <cell r="Q248"/>
          <cell r="R248"/>
          <cell r="S248"/>
          <cell r="T248"/>
        </row>
        <row r="249">
          <cell r="Q249"/>
          <cell r="R249"/>
          <cell r="S249"/>
          <cell r="T249"/>
        </row>
        <row r="250">
          <cell r="Q250"/>
          <cell r="R250"/>
          <cell r="S250"/>
          <cell r="T250"/>
        </row>
        <row r="251">
          <cell r="Q251"/>
          <cell r="R251"/>
          <cell r="S251"/>
          <cell r="T251"/>
        </row>
        <row r="252">
          <cell r="Q252"/>
          <cell r="R252"/>
          <cell r="S252"/>
          <cell r="T252"/>
        </row>
        <row r="253">
          <cell r="Q253"/>
          <cell r="R253"/>
          <cell r="S253"/>
          <cell r="T253"/>
        </row>
        <row r="254">
          <cell r="Q254"/>
          <cell r="R254"/>
          <cell r="S254"/>
          <cell r="T254"/>
        </row>
        <row r="255">
          <cell r="Q255"/>
          <cell r="R255"/>
          <cell r="S255"/>
          <cell r="T255"/>
        </row>
        <row r="256">
          <cell r="Q256"/>
          <cell r="R256"/>
          <cell r="S256"/>
          <cell r="T256"/>
        </row>
        <row r="257">
          <cell r="Q257"/>
          <cell r="R257"/>
          <cell r="S257"/>
          <cell r="T257"/>
        </row>
        <row r="258">
          <cell r="Q258"/>
          <cell r="R258"/>
          <cell r="S258"/>
          <cell r="T258"/>
        </row>
        <row r="259">
          <cell r="Q259"/>
          <cell r="R259"/>
          <cell r="S259"/>
          <cell r="T259"/>
        </row>
        <row r="260">
          <cell r="Q260"/>
          <cell r="R260"/>
          <cell r="S260"/>
          <cell r="T260"/>
        </row>
        <row r="261">
          <cell r="Q261"/>
          <cell r="R261"/>
          <cell r="S261"/>
          <cell r="T261"/>
        </row>
        <row r="262">
          <cell r="Q262"/>
          <cell r="R262"/>
          <cell r="S262"/>
          <cell r="T262"/>
        </row>
        <row r="263">
          <cell r="Q263"/>
          <cell r="R263"/>
          <cell r="S263"/>
          <cell r="T263"/>
        </row>
        <row r="264">
          <cell r="Q264"/>
          <cell r="R264"/>
          <cell r="S264"/>
          <cell r="T264"/>
        </row>
        <row r="265">
          <cell r="Q265"/>
          <cell r="R265"/>
          <cell r="S265"/>
          <cell r="T265"/>
        </row>
        <row r="266">
          <cell r="Q266"/>
          <cell r="R266"/>
          <cell r="S266"/>
          <cell r="T266"/>
        </row>
        <row r="267">
          <cell r="Q267"/>
          <cell r="R267"/>
          <cell r="S267"/>
          <cell r="T267"/>
        </row>
        <row r="268">
          <cell r="Q268"/>
          <cell r="R268"/>
          <cell r="S268"/>
          <cell r="T268"/>
        </row>
        <row r="269">
          <cell r="Q269"/>
          <cell r="R269"/>
          <cell r="S269"/>
          <cell r="T269"/>
        </row>
        <row r="270">
          <cell r="Q270"/>
          <cell r="R270"/>
          <cell r="S270"/>
          <cell r="T270"/>
        </row>
        <row r="271">
          <cell r="Q271"/>
          <cell r="R271"/>
          <cell r="S271"/>
          <cell r="T271"/>
        </row>
        <row r="272">
          <cell r="Q272"/>
          <cell r="R272"/>
          <cell r="S272"/>
          <cell r="T272"/>
        </row>
        <row r="273">
          <cell r="Q273"/>
          <cell r="R273"/>
          <cell r="S273"/>
          <cell r="T273"/>
        </row>
        <row r="274">
          <cell r="Q274"/>
          <cell r="R274"/>
          <cell r="S274"/>
          <cell r="T274"/>
        </row>
        <row r="275">
          <cell r="Q275"/>
          <cell r="R275"/>
          <cell r="S275"/>
          <cell r="T275"/>
        </row>
        <row r="276">
          <cell r="Q276"/>
          <cell r="R276"/>
          <cell r="S276"/>
          <cell r="T276"/>
        </row>
        <row r="277">
          <cell r="Q277"/>
          <cell r="R277"/>
          <cell r="S277"/>
          <cell r="T277"/>
        </row>
        <row r="278">
          <cell r="Q278"/>
          <cell r="R278"/>
          <cell r="S278"/>
          <cell r="T278"/>
        </row>
        <row r="279">
          <cell r="Q279"/>
          <cell r="R279"/>
          <cell r="S279"/>
          <cell r="T279"/>
        </row>
        <row r="280">
          <cell r="Q280"/>
          <cell r="R280"/>
          <cell r="S280"/>
          <cell r="T280"/>
        </row>
        <row r="281">
          <cell r="Q281"/>
          <cell r="R281"/>
          <cell r="S281"/>
          <cell r="T281"/>
        </row>
        <row r="282">
          <cell r="Q282"/>
          <cell r="R282"/>
          <cell r="S282"/>
          <cell r="T282"/>
        </row>
        <row r="283">
          <cell r="Q283"/>
          <cell r="R283"/>
          <cell r="S283"/>
          <cell r="T283"/>
        </row>
        <row r="284">
          <cell r="Q284"/>
          <cell r="R284"/>
          <cell r="S284"/>
          <cell r="T284"/>
        </row>
        <row r="285">
          <cell r="Q285"/>
          <cell r="R285"/>
          <cell r="S285"/>
          <cell r="T285"/>
        </row>
        <row r="286">
          <cell r="Q286"/>
          <cell r="R286"/>
          <cell r="S286"/>
          <cell r="T286"/>
        </row>
        <row r="287">
          <cell r="Q287"/>
          <cell r="R287"/>
          <cell r="S287"/>
          <cell r="T287"/>
        </row>
        <row r="288">
          <cell r="Q288"/>
          <cell r="R288"/>
          <cell r="S288"/>
          <cell r="T288"/>
        </row>
        <row r="289">
          <cell r="Q289"/>
          <cell r="R289"/>
          <cell r="S289"/>
          <cell r="T289"/>
        </row>
        <row r="290">
          <cell r="Q290"/>
          <cell r="R290"/>
          <cell r="S290"/>
          <cell r="T290"/>
        </row>
        <row r="291">
          <cell r="Q291"/>
          <cell r="R291"/>
          <cell r="S291"/>
          <cell r="T291"/>
        </row>
        <row r="292">
          <cell r="Q292"/>
          <cell r="R292"/>
          <cell r="S292"/>
          <cell r="T292"/>
        </row>
        <row r="293">
          <cell r="Q293"/>
          <cell r="R293"/>
          <cell r="S293"/>
          <cell r="T293"/>
        </row>
        <row r="294">
          <cell r="Q294"/>
          <cell r="R294"/>
          <cell r="S294"/>
          <cell r="T294"/>
        </row>
        <row r="295">
          <cell r="Q295"/>
          <cell r="R295"/>
          <cell r="S295"/>
          <cell r="T295"/>
        </row>
        <row r="296">
          <cell r="Q296"/>
          <cell r="R296"/>
          <cell r="S296"/>
          <cell r="T296"/>
        </row>
        <row r="297">
          <cell r="Q297"/>
          <cell r="R297"/>
          <cell r="S297"/>
          <cell r="T297"/>
        </row>
        <row r="298">
          <cell r="Q298"/>
          <cell r="R298"/>
          <cell r="S298"/>
          <cell r="T298"/>
        </row>
        <row r="299">
          <cell r="Q299"/>
          <cell r="R299"/>
          <cell r="S299"/>
          <cell r="T299"/>
        </row>
        <row r="300">
          <cell r="Q300"/>
          <cell r="R300"/>
          <cell r="S300"/>
          <cell r="T300"/>
        </row>
        <row r="301">
          <cell r="Q301"/>
          <cell r="R301"/>
          <cell r="S301"/>
          <cell r="T301"/>
        </row>
        <row r="302">
          <cell r="Q302"/>
          <cell r="R302"/>
          <cell r="S302"/>
          <cell r="T302"/>
        </row>
        <row r="303">
          <cell r="Q303"/>
          <cell r="R303"/>
          <cell r="S303"/>
          <cell r="T303"/>
        </row>
        <row r="304">
          <cell r="Q304"/>
          <cell r="R304"/>
          <cell r="S304"/>
          <cell r="T304"/>
        </row>
        <row r="305">
          <cell r="Q305"/>
          <cell r="R305"/>
          <cell r="S305"/>
          <cell r="T305"/>
        </row>
        <row r="306">
          <cell r="Q306"/>
          <cell r="R306"/>
          <cell r="S306"/>
          <cell r="T306"/>
        </row>
        <row r="307">
          <cell r="Q307"/>
          <cell r="R307"/>
          <cell r="S307"/>
          <cell r="T307"/>
        </row>
        <row r="308">
          <cell r="Q308"/>
          <cell r="R308"/>
          <cell r="S308"/>
          <cell r="T308"/>
        </row>
        <row r="309">
          <cell r="Q309"/>
          <cell r="R309"/>
          <cell r="S309"/>
          <cell r="T309"/>
        </row>
        <row r="310">
          <cell r="Q310"/>
          <cell r="R310"/>
          <cell r="S310"/>
          <cell r="T310"/>
        </row>
        <row r="311">
          <cell r="Q311"/>
          <cell r="R311"/>
          <cell r="S311"/>
          <cell r="T311"/>
        </row>
        <row r="312">
          <cell r="Q312"/>
          <cell r="R312"/>
          <cell r="S312"/>
          <cell r="T312"/>
        </row>
        <row r="313">
          <cell r="Q313"/>
          <cell r="R313"/>
          <cell r="S313"/>
          <cell r="T313"/>
        </row>
        <row r="314">
          <cell r="Q314"/>
          <cell r="R314"/>
          <cell r="S314"/>
          <cell r="T314"/>
        </row>
        <row r="315">
          <cell r="Q315"/>
          <cell r="R315"/>
          <cell r="S315"/>
          <cell r="T315"/>
        </row>
        <row r="316">
          <cell r="Q316"/>
          <cell r="R316"/>
          <cell r="S316"/>
          <cell r="T316"/>
        </row>
        <row r="317">
          <cell r="Q317"/>
          <cell r="R317"/>
          <cell r="S317"/>
          <cell r="T317"/>
        </row>
        <row r="318">
          <cell r="Q318"/>
          <cell r="R318"/>
          <cell r="S318"/>
          <cell r="T318"/>
        </row>
        <row r="319">
          <cell r="Q319"/>
          <cell r="R319"/>
          <cell r="S319"/>
          <cell r="T319"/>
        </row>
        <row r="320">
          <cell r="Q320"/>
          <cell r="R320"/>
          <cell r="S320"/>
          <cell r="T320"/>
        </row>
        <row r="321">
          <cell r="Q321"/>
          <cell r="R321"/>
          <cell r="S321"/>
          <cell r="T321"/>
        </row>
        <row r="322">
          <cell r="Q322"/>
          <cell r="R322"/>
          <cell r="S322"/>
          <cell r="T322"/>
        </row>
        <row r="323">
          <cell r="Q323"/>
          <cell r="R323"/>
          <cell r="S323"/>
          <cell r="T323"/>
        </row>
        <row r="324">
          <cell r="Q324"/>
          <cell r="R324"/>
          <cell r="S324"/>
          <cell r="T324"/>
        </row>
        <row r="325">
          <cell r="Q325"/>
          <cell r="R325"/>
          <cell r="S325"/>
          <cell r="T325"/>
        </row>
        <row r="326">
          <cell r="Q326"/>
          <cell r="R326"/>
          <cell r="S326"/>
          <cell r="T326"/>
        </row>
        <row r="327">
          <cell r="Q327"/>
          <cell r="R327"/>
          <cell r="S327"/>
          <cell r="T327"/>
        </row>
        <row r="328">
          <cell r="Q328"/>
          <cell r="R328"/>
          <cell r="S328"/>
          <cell r="T328"/>
        </row>
        <row r="329">
          <cell r="Q329"/>
          <cell r="R329"/>
          <cell r="S329"/>
          <cell r="T329"/>
        </row>
        <row r="330">
          <cell r="Q330"/>
          <cell r="R330"/>
          <cell r="S330"/>
          <cell r="T330"/>
        </row>
        <row r="331">
          <cell r="Q331"/>
          <cell r="R331"/>
          <cell r="S331"/>
          <cell r="T331"/>
        </row>
        <row r="332">
          <cell r="Q332"/>
          <cell r="R332"/>
          <cell r="S332"/>
          <cell r="T332"/>
        </row>
        <row r="333">
          <cell r="Q333"/>
          <cell r="R333"/>
          <cell r="S333"/>
          <cell r="T333"/>
        </row>
        <row r="334">
          <cell r="Q334"/>
          <cell r="R334"/>
          <cell r="S334"/>
          <cell r="T334"/>
        </row>
        <row r="335">
          <cell r="Q335"/>
          <cell r="R335"/>
          <cell r="S335"/>
          <cell r="T335"/>
        </row>
        <row r="336">
          <cell r="Q336"/>
          <cell r="R336"/>
          <cell r="S336"/>
          <cell r="T336"/>
        </row>
        <row r="337">
          <cell r="Q337"/>
          <cell r="R337"/>
          <cell r="S337"/>
          <cell r="T337"/>
        </row>
        <row r="338">
          <cell r="Q338"/>
          <cell r="R338"/>
          <cell r="S338"/>
          <cell r="T338"/>
        </row>
        <row r="339">
          <cell r="Q339"/>
          <cell r="R339"/>
          <cell r="S339"/>
          <cell r="T339"/>
        </row>
        <row r="340">
          <cell r="Q340"/>
          <cell r="R340"/>
          <cell r="S340"/>
          <cell r="T340"/>
        </row>
        <row r="341">
          <cell r="Q341"/>
          <cell r="R341"/>
          <cell r="S341"/>
          <cell r="T341"/>
        </row>
        <row r="342">
          <cell r="Q342"/>
          <cell r="R342"/>
          <cell r="S342"/>
          <cell r="T342"/>
        </row>
        <row r="343">
          <cell r="Q343"/>
          <cell r="R343"/>
          <cell r="S343"/>
          <cell r="T343"/>
        </row>
        <row r="344">
          <cell r="Q344"/>
          <cell r="R344"/>
          <cell r="S344"/>
          <cell r="T344"/>
        </row>
        <row r="345">
          <cell r="Q345"/>
          <cell r="R345"/>
          <cell r="S345"/>
          <cell r="T345"/>
        </row>
        <row r="346">
          <cell r="Q346"/>
          <cell r="R346"/>
          <cell r="S346"/>
          <cell r="T346"/>
        </row>
        <row r="347">
          <cell r="Q347"/>
          <cell r="R347"/>
          <cell r="S347"/>
          <cell r="T347"/>
        </row>
        <row r="348">
          <cell r="Q348"/>
          <cell r="R348"/>
          <cell r="S348"/>
          <cell r="T348"/>
        </row>
        <row r="349">
          <cell r="Q349"/>
          <cell r="R349"/>
          <cell r="S349"/>
          <cell r="T349"/>
        </row>
        <row r="350">
          <cell r="Q350"/>
          <cell r="R350"/>
          <cell r="S350"/>
          <cell r="T350"/>
        </row>
        <row r="351">
          <cell r="Q351"/>
          <cell r="R351"/>
          <cell r="S351"/>
          <cell r="T351"/>
        </row>
        <row r="352">
          <cell r="Q352"/>
          <cell r="R352"/>
          <cell r="S352"/>
          <cell r="T352"/>
        </row>
        <row r="353">
          <cell r="Q353"/>
          <cell r="R353"/>
          <cell r="S353"/>
          <cell r="T353"/>
        </row>
        <row r="354">
          <cell r="Q354"/>
          <cell r="R354"/>
          <cell r="S354"/>
          <cell r="T354"/>
        </row>
        <row r="355">
          <cell r="Q355"/>
          <cell r="R355"/>
          <cell r="S355"/>
          <cell r="T355"/>
        </row>
        <row r="356">
          <cell r="Q356"/>
          <cell r="R356"/>
          <cell r="S356"/>
          <cell r="T356"/>
        </row>
        <row r="357">
          <cell r="Q357"/>
          <cell r="R357"/>
          <cell r="S357"/>
          <cell r="T357"/>
        </row>
        <row r="358">
          <cell r="Q358"/>
          <cell r="R358"/>
          <cell r="S358"/>
          <cell r="T358"/>
        </row>
        <row r="359">
          <cell r="Q359"/>
          <cell r="R359"/>
          <cell r="S359"/>
          <cell r="T359"/>
        </row>
        <row r="360">
          <cell r="Q360"/>
          <cell r="R360"/>
          <cell r="S360"/>
          <cell r="T360"/>
        </row>
        <row r="361">
          <cell r="Q361"/>
          <cell r="R361"/>
          <cell r="S361"/>
          <cell r="T361"/>
        </row>
        <row r="362">
          <cell r="Q362"/>
          <cell r="R362"/>
          <cell r="S362"/>
          <cell r="T362"/>
        </row>
        <row r="363">
          <cell r="Q363"/>
          <cell r="R363"/>
          <cell r="S363"/>
          <cell r="T363"/>
        </row>
        <row r="364">
          <cell r="Q364"/>
          <cell r="R364"/>
          <cell r="S364"/>
          <cell r="T364"/>
        </row>
        <row r="365">
          <cell r="Q365"/>
          <cell r="R365"/>
          <cell r="S365"/>
          <cell r="T365"/>
        </row>
        <row r="366">
          <cell r="Q366"/>
          <cell r="R366"/>
          <cell r="S366"/>
          <cell r="T366"/>
        </row>
        <row r="367">
          <cell r="Q367"/>
          <cell r="R367"/>
          <cell r="S367"/>
          <cell r="T367"/>
        </row>
        <row r="368">
          <cell r="Q368"/>
          <cell r="R368"/>
          <cell r="S368"/>
          <cell r="T368"/>
        </row>
        <row r="369">
          <cell r="Q369"/>
          <cell r="R369"/>
          <cell r="S369"/>
          <cell r="T369"/>
        </row>
        <row r="370">
          <cell r="Q370"/>
          <cell r="R370"/>
          <cell r="S370"/>
          <cell r="T370"/>
        </row>
        <row r="371">
          <cell r="Q371"/>
          <cell r="R371"/>
          <cell r="S371"/>
          <cell r="T371"/>
        </row>
        <row r="372">
          <cell r="Q372"/>
          <cell r="R372"/>
          <cell r="S372"/>
          <cell r="T372"/>
        </row>
        <row r="373">
          <cell r="Q373"/>
          <cell r="R373"/>
          <cell r="S373"/>
          <cell r="T373"/>
        </row>
        <row r="374">
          <cell r="Q374"/>
          <cell r="R374"/>
          <cell r="S374"/>
          <cell r="T374"/>
        </row>
        <row r="375">
          <cell r="Q375"/>
          <cell r="R375"/>
          <cell r="S375"/>
          <cell r="T375"/>
        </row>
        <row r="376">
          <cell r="Q376"/>
          <cell r="R376"/>
          <cell r="S376"/>
          <cell r="T376"/>
        </row>
        <row r="377">
          <cell r="Q377"/>
          <cell r="R377"/>
          <cell r="S377"/>
          <cell r="T377"/>
        </row>
        <row r="378">
          <cell r="Q378"/>
          <cell r="R378"/>
          <cell r="S378"/>
          <cell r="T378"/>
        </row>
        <row r="379">
          <cell r="Q379"/>
          <cell r="R379"/>
          <cell r="S379"/>
          <cell r="T379"/>
        </row>
        <row r="380">
          <cell r="Q380"/>
          <cell r="R380"/>
          <cell r="S380"/>
          <cell r="T380"/>
        </row>
        <row r="381">
          <cell r="Q381"/>
          <cell r="R381"/>
          <cell r="S381"/>
          <cell r="T381"/>
        </row>
        <row r="382">
          <cell r="Q382"/>
          <cell r="R382"/>
          <cell r="S382"/>
          <cell r="T382"/>
        </row>
        <row r="383">
          <cell r="Q383"/>
          <cell r="R383"/>
          <cell r="S383"/>
          <cell r="T383"/>
        </row>
        <row r="384">
          <cell r="Q384"/>
          <cell r="R384"/>
          <cell r="S384"/>
          <cell r="T384"/>
        </row>
        <row r="385">
          <cell r="Q385"/>
          <cell r="R385"/>
          <cell r="S385"/>
          <cell r="T385"/>
        </row>
        <row r="386">
          <cell r="Q386"/>
          <cell r="R386"/>
          <cell r="S386"/>
          <cell r="T386"/>
        </row>
        <row r="387">
          <cell r="Q387"/>
          <cell r="R387"/>
          <cell r="S387"/>
          <cell r="T387"/>
        </row>
        <row r="388">
          <cell r="Q388"/>
          <cell r="R388"/>
          <cell r="S388"/>
          <cell r="T388"/>
        </row>
        <row r="389">
          <cell r="Q389"/>
          <cell r="R389"/>
          <cell r="S389"/>
          <cell r="T389"/>
        </row>
        <row r="390">
          <cell r="Q390"/>
          <cell r="R390"/>
          <cell r="S390"/>
          <cell r="T390"/>
        </row>
        <row r="391">
          <cell r="Q391"/>
          <cell r="R391"/>
          <cell r="S391"/>
          <cell r="T391"/>
        </row>
        <row r="392">
          <cell r="Q392"/>
          <cell r="R392"/>
          <cell r="S392"/>
          <cell r="T392"/>
        </row>
        <row r="393">
          <cell r="Q393"/>
          <cell r="R393"/>
          <cell r="S393"/>
          <cell r="T393"/>
        </row>
        <row r="394">
          <cell r="Q394"/>
          <cell r="R394"/>
          <cell r="S394"/>
          <cell r="T394"/>
        </row>
        <row r="395">
          <cell r="Q395"/>
          <cell r="R395"/>
          <cell r="S395"/>
          <cell r="T395"/>
        </row>
        <row r="396">
          <cell r="Q396"/>
          <cell r="R396"/>
          <cell r="S396"/>
          <cell r="T396"/>
        </row>
        <row r="397">
          <cell r="Q397"/>
          <cell r="R397"/>
          <cell r="S397"/>
          <cell r="T397"/>
        </row>
        <row r="398">
          <cell r="Q398"/>
          <cell r="R398"/>
          <cell r="S398"/>
          <cell r="T398"/>
        </row>
        <row r="399">
          <cell r="Q399"/>
          <cell r="R399"/>
          <cell r="S399"/>
          <cell r="T399"/>
        </row>
        <row r="400">
          <cell r="Q400"/>
          <cell r="R400"/>
          <cell r="S400"/>
          <cell r="T400"/>
        </row>
        <row r="401">
          <cell r="Q401"/>
          <cell r="R401"/>
          <cell r="S401"/>
          <cell r="T401"/>
        </row>
        <row r="402">
          <cell r="Q402"/>
          <cell r="R402"/>
          <cell r="S402"/>
          <cell r="T402"/>
        </row>
        <row r="403">
          <cell r="Q403"/>
          <cell r="R403"/>
          <cell r="S403"/>
          <cell r="T403"/>
        </row>
        <row r="404">
          <cell r="Q404"/>
          <cell r="R404"/>
          <cell r="S404"/>
          <cell r="T404"/>
        </row>
        <row r="405">
          <cell r="Q405"/>
          <cell r="R405"/>
          <cell r="S405"/>
          <cell r="T405"/>
        </row>
        <row r="406">
          <cell r="Q406"/>
          <cell r="R406"/>
          <cell r="S406"/>
          <cell r="T406"/>
        </row>
        <row r="407">
          <cell r="Q407"/>
          <cell r="R407"/>
          <cell r="S407"/>
          <cell r="T407"/>
        </row>
        <row r="408">
          <cell r="Q408"/>
          <cell r="R408"/>
          <cell r="S408"/>
          <cell r="T408"/>
        </row>
        <row r="409">
          <cell r="Q409"/>
          <cell r="R409"/>
          <cell r="S409"/>
          <cell r="T409"/>
        </row>
        <row r="410">
          <cell r="Q410"/>
          <cell r="R410"/>
          <cell r="S410"/>
          <cell r="T410"/>
        </row>
        <row r="411">
          <cell r="Q411"/>
          <cell r="R411"/>
          <cell r="S411"/>
          <cell r="T411"/>
        </row>
        <row r="412">
          <cell r="Q412"/>
          <cell r="R412"/>
          <cell r="S412"/>
          <cell r="T412"/>
        </row>
        <row r="413">
          <cell r="Q413"/>
          <cell r="R413"/>
          <cell r="S413"/>
          <cell r="T413"/>
        </row>
        <row r="414">
          <cell r="Q414"/>
          <cell r="R414"/>
          <cell r="S414"/>
          <cell r="T414"/>
        </row>
        <row r="415">
          <cell r="Q415"/>
          <cell r="R415"/>
          <cell r="S415"/>
          <cell r="T415"/>
        </row>
        <row r="416">
          <cell r="Q416"/>
          <cell r="R416"/>
          <cell r="S416"/>
          <cell r="T416"/>
        </row>
        <row r="417">
          <cell r="Q417"/>
          <cell r="R417"/>
          <cell r="S417"/>
          <cell r="T417"/>
        </row>
        <row r="418">
          <cell r="Q418"/>
          <cell r="R418"/>
          <cell r="S418"/>
          <cell r="T418"/>
        </row>
        <row r="419">
          <cell r="Q419"/>
          <cell r="R419"/>
          <cell r="S419"/>
          <cell r="T419"/>
        </row>
        <row r="420">
          <cell r="Q420"/>
          <cell r="R420"/>
          <cell r="S420"/>
          <cell r="T420"/>
        </row>
        <row r="421">
          <cell r="Q421"/>
          <cell r="R421"/>
          <cell r="S421"/>
          <cell r="T421"/>
        </row>
        <row r="422">
          <cell r="Q422"/>
          <cell r="R422"/>
          <cell r="S422"/>
          <cell r="T422"/>
        </row>
        <row r="423">
          <cell r="Q423"/>
          <cell r="R423"/>
          <cell r="S423"/>
          <cell r="T423"/>
        </row>
        <row r="424">
          <cell r="Q424"/>
          <cell r="R424"/>
          <cell r="S424"/>
          <cell r="T424"/>
        </row>
        <row r="425">
          <cell r="Q425"/>
          <cell r="R425"/>
          <cell r="S425"/>
          <cell r="T425"/>
        </row>
        <row r="426">
          <cell r="Q426"/>
          <cell r="R426"/>
          <cell r="S426"/>
          <cell r="T426"/>
        </row>
        <row r="427">
          <cell r="Q427"/>
          <cell r="R427"/>
          <cell r="S427"/>
          <cell r="T427"/>
        </row>
        <row r="428">
          <cell r="Q428"/>
          <cell r="R428"/>
          <cell r="S428"/>
          <cell r="T428"/>
        </row>
        <row r="429">
          <cell r="Q429"/>
          <cell r="R429"/>
          <cell r="S429"/>
          <cell r="T429"/>
        </row>
        <row r="430">
          <cell r="Q430"/>
          <cell r="R430"/>
          <cell r="S430"/>
          <cell r="T430"/>
        </row>
        <row r="431">
          <cell r="Q431"/>
          <cell r="R431"/>
          <cell r="S431"/>
          <cell r="T431"/>
        </row>
        <row r="432">
          <cell r="Q432"/>
          <cell r="R432"/>
          <cell r="S432"/>
          <cell r="T432"/>
        </row>
        <row r="433">
          <cell r="Q433"/>
          <cell r="R433"/>
          <cell r="S433"/>
          <cell r="T433"/>
        </row>
        <row r="434">
          <cell r="Q434"/>
          <cell r="R434"/>
          <cell r="S434"/>
          <cell r="T434"/>
        </row>
        <row r="435">
          <cell r="Q435"/>
          <cell r="R435"/>
          <cell r="S435"/>
          <cell r="T435"/>
        </row>
        <row r="436">
          <cell r="Q436"/>
          <cell r="R436"/>
          <cell r="S436"/>
          <cell r="T436"/>
        </row>
        <row r="437">
          <cell r="Q437"/>
          <cell r="R437"/>
          <cell r="S437"/>
          <cell r="T437"/>
        </row>
        <row r="438">
          <cell r="Q438"/>
          <cell r="R438"/>
          <cell r="S438"/>
          <cell r="T438"/>
        </row>
        <row r="439">
          <cell r="Q439"/>
          <cell r="R439"/>
          <cell r="S439"/>
          <cell r="T439"/>
        </row>
        <row r="440">
          <cell r="Q440"/>
          <cell r="R440"/>
          <cell r="S440"/>
          <cell r="T440"/>
        </row>
        <row r="441">
          <cell r="Q441"/>
          <cell r="R441"/>
          <cell r="S441"/>
          <cell r="T441"/>
        </row>
        <row r="442">
          <cell r="Q442"/>
          <cell r="R442"/>
          <cell r="S442"/>
          <cell r="T442"/>
        </row>
        <row r="443">
          <cell r="Q443"/>
          <cell r="R443"/>
          <cell r="S443"/>
          <cell r="T443"/>
        </row>
        <row r="444">
          <cell r="Q444"/>
          <cell r="R444"/>
          <cell r="S444"/>
          <cell r="T444"/>
        </row>
        <row r="445">
          <cell r="Q445"/>
          <cell r="R445"/>
          <cell r="S445"/>
          <cell r="T445"/>
        </row>
        <row r="446">
          <cell r="Q446"/>
          <cell r="R446"/>
          <cell r="S446"/>
          <cell r="T446"/>
        </row>
        <row r="447">
          <cell r="Q447"/>
          <cell r="R447"/>
          <cell r="S447"/>
          <cell r="T447"/>
        </row>
        <row r="448">
          <cell r="Q448"/>
          <cell r="R448"/>
          <cell r="S448"/>
          <cell r="T448"/>
        </row>
        <row r="449">
          <cell r="Q449"/>
          <cell r="R449"/>
          <cell r="S449"/>
          <cell r="T449"/>
        </row>
        <row r="450">
          <cell r="Q450"/>
          <cell r="R450"/>
          <cell r="S450"/>
          <cell r="T450"/>
        </row>
        <row r="451">
          <cell r="Q451"/>
          <cell r="R451"/>
          <cell r="S451"/>
          <cell r="T451"/>
        </row>
        <row r="452">
          <cell r="Q452"/>
          <cell r="R452"/>
          <cell r="S452"/>
          <cell r="T452"/>
        </row>
        <row r="453">
          <cell r="Q453"/>
          <cell r="R453"/>
          <cell r="S453"/>
          <cell r="T453"/>
        </row>
        <row r="454">
          <cell r="Q454"/>
          <cell r="R454"/>
          <cell r="S454"/>
          <cell r="T454"/>
        </row>
        <row r="455">
          <cell r="Q455"/>
          <cell r="R455"/>
          <cell r="S455"/>
          <cell r="T455"/>
        </row>
        <row r="456">
          <cell r="Q456"/>
          <cell r="R456"/>
          <cell r="S456"/>
          <cell r="T456"/>
        </row>
        <row r="457">
          <cell r="Q457"/>
          <cell r="R457"/>
          <cell r="S457"/>
          <cell r="T457"/>
        </row>
        <row r="458">
          <cell r="Q458"/>
          <cell r="R458"/>
          <cell r="S458"/>
          <cell r="T458"/>
        </row>
        <row r="459">
          <cell r="Q459"/>
          <cell r="R459"/>
          <cell r="S459"/>
          <cell r="T459"/>
        </row>
        <row r="460">
          <cell r="Q460"/>
          <cell r="R460"/>
          <cell r="S460"/>
          <cell r="T460"/>
        </row>
        <row r="461">
          <cell r="Q461"/>
          <cell r="R461"/>
          <cell r="S461"/>
          <cell r="T461"/>
        </row>
        <row r="462">
          <cell r="Q462"/>
          <cell r="R462"/>
          <cell r="S462"/>
          <cell r="T462"/>
        </row>
        <row r="463">
          <cell r="Q463"/>
          <cell r="R463"/>
          <cell r="S463"/>
          <cell r="T463"/>
        </row>
        <row r="464">
          <cell r="Q464"/>
          <cell r="R464"/>
          <cell r="S464"/>
          <cell r="T464"/>
        </row>
        <row r="465">
          <cell r="Q465"/>
          <cell r="R465"/>
          <cell r="S465"/>
          <cell r="T465"/>
        </row>
        <row r="466">
          <cell r="Q466"/>
          <cell r="R466"/>
          <cell r="S466"/>
          <cell r="T466"/>
        </row>
        <row r="467">
          <cell r="Q467"/>
          <cell r="R467"/>
          <cell r="S467"/>
          <cell r="T467"/>
        </row>
        <row r="468">
          <cell r="Q468"/>
          <cell r="R468"/>
          <cell r="S468"/>
          <cell r="T468"/>
        </row>
        <row r="469">
          <cell r="Q469"/>
          <cell r="R469"/>
          <cell r="S469"/>
          <cell r="T469"/>
        </row>
        <row r="470">
          <cell r="Q470"/>
          <cell r="R470"/>
          <cell r="S470"/>
          <cell r="T470"/>
        </row>
        <row r="471">
          <cell r="Q471"/>
          <cell r="R471"/>
          <cell r="S471"/>
          <cell r="T471"/>
        </row>
        <row r="472">
          <cell r="Q472"/>
          <cell r="R472"/>
          <cell r="S472"/>
          <cell r="T472"/>
        </row>
        <row r="473">
          <cell r="Q473"/>
          <cell r="R473"/>
          <cell r="S473"/>
          <cell r="T473"/>
        </row>
        <row r="474">
          <cell r="Q474"/>
          <cell r="R474"/>
          <cell r="S474"/>
          <cell r="T474"/>
        </row>
        <row r="475">
          <cell r="Q475"/>
          <cell r="R475"/>
          <cell r="S475"/>
          <cell r="T475"/>
        </row>
        <row r="476">
          <cell r="Q476"/>
          <cell r="R476"/>
          <cell r="S476"/>
          <cell r="T476"/>
        </row>
        <row r="477">
          <cell r="Q477"/>
          <cell r="R477"/>
          <cell r="S477"/>
          <cell r="T477"/>
        </row>
        <row r="478">
          <cell r="Q478"/>
          <cell r="R478"/>
          <cell r="S478"/>
          <cell r="T478"/>
        </row>
        <row r="479">
          <cell r="Q479"/>
          <cell r="R479"/>
          <cell r="S479"/>
          <cell r="T479"/>
        </row>
        <row r="480">
          <cell r="Q480"/>
          <cell r="R480"/>
          <cell r="S480"/>
          <cell r="T480"/>
        </row>
        <row r="481">
          <cell r="Q481"/>
          <cell r="R481"/>
          <cell r="S481"/>
          <cell r="T481"/>
        </row>
        <row r="482">
          <cell r="Q482"/>
          <cell r="R482"/>
          <cell r="S482"/>
          <cell r="T482"/>
        </row>
        <row r="483">
          <cell r="Q483"/>
          <cell r="R483"/>
          <cell r="S483"/>
          <cell r="T483"/>
        </row>
        <row r="484">
          <cell r="Q484"/>
          <cell r="R484"/>
          <cell r="S484"/>
          <cell r="T484"/>
        </row>
        <row r="485">
          <cell r="Q485"/>
          <cell r="R485"/>
          <cell r="S485"/>
          <cell r="T485"/>
        </row>
        <row r="486">
          <cell r="Q486"/>
          <cell r="R486"/>
          <cell r="S486"/>
          <cell r="T486"/>
        </row>
        <row r="487">
          <cell r="Q487"/>
          <cell r="R487"/>
          <cell r="S487"/>
          <cell r="T487"/>
        </row>
        <row r="488">
          <cell r="Q488"/>
          <cell r="R488"/>
          <cell r="S488"/>
          <cell r="T488"/>
        </row>
        <row r="489">
          <cell r="Q489"/>
          <cell r="R489"/>
          <cell r="S489"/>
          <cell r="T489"/>
        </row>
        <row r="490">
          <cell r="Q490"/>
          <cell r="R490"/>
          <cell r="S490"/>
          <cell r="T490"/>
        </row>
        <row r="491">
          <cell r="Q491"/>
          <cell r="R491"/>
          <cell r="S491"/>
          <cell r="T491"/>
        </row>
        <row r="492">
          <cell r="Q492"/>
          <cell r="R492"/>
          <cell r="S492"/>
          <cell r="T492"/>
        </row>
        <row r="493">
          <cell r="Q493"/>
          <cell r="R493"/>
          <cell r="S493"/>
          <cell r="T493"/>
        </row>
        <row r="494">
          <cell r="Q494"/>
          <cell r="R494"/>
          <cell r="S494"/>
          <cell r="T494"/>
        </row>
        <row r="495">
          <cell r="Q495"/>
          <cell r="R495"/>
          <cell r="S495"/>
          <cell r="T495"/>
        </row>
        <row r="496">
          <cell r="Q496"/>
          <cell r="R496"/>
          <cell r="S496"/>
          <cell r="T496"/>
        </row>
        <row r="497">
          <cell r="Q497"/>
          <cell r="R497"/>
          <cell r="S497"/>
          <cell r="T497"/>
        </row>
        <row r="498">
          <cell r="Q498"/>
          <cell r="R498"/>
          <cell r="S498"/>
          <cell r="T498"/>
        </row>
        <row r="499">
          <cell r="Q499"/>
          <cell r="R499"/>
          <cell r="S499"/>
          <cell r="T499"/>
        </row>
        <row r="500">
          <cell r="Q500"/>
          <cell r="R500"/>
          <cell r="S500"/>
          <cell r="T500"/>
        </row>
        <row r="501">
          <cell r="Q501"/>
          <cell r="R501"/>
          <cell r="S501"/>
          <cell r="T501"/>
        </row>
        <row r="502">
          <cell r="Q502"/>
          <cell r="R502"/>
          <cell r="S502"/>
          <cell r="T502"/>
        </row>
        <row r="503">
          <cell r="Q503"/>
          <cell r="R503"/>
          <cell r="S503"/>
          <cell r="T503"/>
        </row>
        <row r="504">
          <cell r="Q504"/>
          <cell r="R504"/>
          <cell r="S504"/>
          <cell r="T504"/>
        </row>
        <row r="505">
          <cell r="Q505"/>
          <cell r="R505"/>
          <cell r="S505"/>
          <cell r="T505"/>
        </row>
        <row r="506">
          <cell r="Q506"/>
          <cell r="R506"/>
          <cell r="S506"/>
          <cell r="T506"/>
        </row>
        <row r="507">
          <cell r="Q507"/>
          <cell r="R507"/>
          <cell r="S507"/>
          <cell r="T507"/>
        </row>
        <row r="508">
          <cell r="Q508"/>
          <cell r="R508"/>
          <cell r="S508"/>
          <cell r="T508"/>
        </row>
        <row r="509">
          <cell r="Q509"/>
          <cell r="R509"/>
          <cell r="S509"/>
          <cell r="T509"/>
        </row>
        <row r="510">
          <cell r="Q510"/>
          <cell r="R510"/>
          <cell r="S510"/>
          <cell r="T510"/>
        </row>
        <row r="511">
          <cell r="Q511"/>
          <cell r="R511"/>
          <cell r="S511"/>
          <cell r="T511"/>
        </row>
        <row r="512">
          <cell r="Q512"/>
          <cell r="R512"/>
          <cell r="S512"/>
          <cell r="T512"/>
        </row>
        <row r="513">
          <cell r="Q513"/>
          <cell r="R513"/>
          <cell r="S513"/>
          <cell r="T513"/>
        </row>
        <row r="514">
          <cell r="Q514"/>
          <cell r="R514"/>
          <cell r="S514"/>
          <cell r="T514"/>
        </row>
        <row r="515">
          <cell r="Q515"/>
          <cell r="R515"/>
          <cell r="S515"/>
          <cell r="T515"/>
        </row>
        <row r="516">
          <cell r="Q516"/>
          <cell r="R516"/>
          <cell r="S516"/>
          <cell r="T516"/>
        </row>
        <row r="517">
          <cell r="Q517"/>
          <cell r="R517"/>
          <cell r="S517"/>
          <cell r="T517"/>
        </row>
        <row r="518">
          <cell r="Q518"/>
          <cell r="R518"/>
          <cell r="S518"/>
          <cell r="T518"/>
        </row>
        <row r="519">
          <cell r="Q519"/>
          <cell r="R519"/>
          <cell r="S519"/>
          <cell r="T519"/>
        </row>
        <row r="520">
          <cell r="Q520"/>
          <cell r="R520"/>
          <cell r="S520"/>
          <cell r="T520"/>
        </row>
        <row r="521">
          <cell r="Q521"/>
          <cell r="R521"/>
          <cell r="S521"/>
          <cell r="T521"/>
        </row>
        <row r="522">
          <cell r="Q522"/>
          <cell r="R522"/>
          <cell r="S522"/>
          <cell r="T522"/>
        </row>
        <row r="523">
          <cell r="Q523"/>
          <cell r="R523"/>
          <cell r="S523"/>
          <cell r="T523"/>
        </row>
        <row r="524">
          <cell r="Q524"/>
          <cell r="R524"/>
          <cell r="S524"/>
          <cell r="T524"/>
        </row>
        <row r="525">
          <cell r="Q525"/>
          <cell r="R525"/>
          <cell r="S525"/>
          <cell r="T525"/>
        </row>
        <row r="526">
          <cell r="Q526"/>
          <cell r="R526"/>
          <cell r="S526"/>
          <cell r="T526"/>
        </row>
        <row r="527">
          <cell r="Q527"/>
          <cell r="R527"/>
          <cell r="S527"/>
          <cell r="T527"/>
        </row>
        <row r="528">
          <cell r="Q528"/>
          <cell r="R528"/>
          <cell r="S528"/>
          <cell r="T528"/>
        </row>
        <row r="529">
          <cell r="Q529"/>
          <cell r="R529"/>
          <cell r="S529"/>
          <cell r="T529"/>
        </row>
        <row r="530">
          <cell r="Q530"/>
          <cell r="R530"/>
          <cell r="S530"/>
          <cell r="T530"/>
        </row>
        <row r="531">
          <cell r="Q531"/>
          <cell r="R531"/>
          <cell r="S531"/>
          <cell r="T531"/>
        </row>
        <row r="532">
          <cell r="Q532"/>
          <cell r="R532"/>
          <cell r="S532"/>
          <cell r="T532"/>
        </row>
        <row r="533">
          <cell r="Q533"/>
          <cell r="R533"/>
          <cell r="S533"/>
          <cell r="T533"/>
        </row>
        <row r="534">
          <cell r="Q534"/>
          <cell r="R534"/>
          <cell r="S534"/>
          <cell r="T534"/>
        </row>
        <row r="535">
          <cell r="Q535"/>
          <cell r="R535"/>
          <cell r="S535"/>
          <cell r="T535"/>
        </row>
        <row r="536">
          <cell r="Q536"/>
          <cell r="R536"/>
          <cell r="S536"/>
          <cell r="T536"/>
        </row>
        <row r="537">
          <cell r="Q537"/>
          <cell r="R537"/>
          <cell r="S537"/>
          <cell r="T537"/>
        </row>
        <row r="538">
          <cell r="Q538"/>
          <cell r="R538"/>
          <cell r="S538"/>
          <cell r="T538"/>
        </row>
        <row r="539">
          <cell r="Q539"/>
          <cell r="R539"/>
          <cell r="S539"/>
          <cell r="T539"/>
        </row>
        <row r="540">
          <cell r="Q540"/>
          <cell r="R540"/>
          <cell r="S540"/>
          <cell r="T540"/>
        </row>
        <row r="541">
          <cell r="Q541"/>
          <cell r="R541"/>
          <cell r="S541"/>
          <cell r="T541"/>
        </row>
        <row r="542">
          <cell r="Q542"/>
          <cell r="R542"/>
          <cell r="S542"/>
          <cell r="T542"/>
        </row>
        <row r="543">
          <cell r="Q543"/>
          <cell r="R543"/>
          <cell r="S543"/>
          <cell r="T543"/>
        </row>
        <row r="544">
          <cell r="Q544"/>
          <cell r="R544"/>
          <cell r="S544"/>
          <cell r="T544"/>
        </row>
        <row r="545">
          <cell r="Q545"/>
          <cell r="R545"/>
          <cell r="S545"/>
          <cell r="T545"/>
        </row>
        <row r="546">
          <cell r="Q546"/>
          <cell r="R546"/>
          <cell r="S546"/>
          <cell r="T546"/>
        </row>
        <row r="547">
          <cell r="Q547"/>
          <cell r="R547"/>
          <cell r="S547"/>
          <cell r="T547"/>
        </row>
        <row r="548">
          <cell r="Q548"/>
          <cell r="R548"/>
          <cell r="S548"/>
          <cell r="T548"/>
        </row>
        <row r="549">
          <cell r="Q549"/>
          <cell r="R549"/>
          <cell r="S549"/>
          <cell r="T549"/>
        </row>
        <row r="550">
          <cell r="Q550"/>
          <cell r="R550"/>
          <cell r="S550"/>
          <cell r="T550"/>
        </row>
        <row r="551">
          <cell r="Q551"/>
          <cell r="R551"/>
          <cell r="S551"/>
          <cell r="T551"/>
        </row>
        <row r="552">
          <cell r="Q552"/>
          <cell r="R552"/>
          <cell r="S552"/>
          <cell r="T552"/>
        </row>
        <row r="553">
          <cell r="Q553"/>
          <cell r="R553"/>
          <cell r="S553"/>
          <cell r="T553"/>
        </row>
        <row r="554">
          <cell r="Q554"/>
          <cell r="R554"/>
          <cell r="S554"/>
          <cell r="T554"/>
        </row>
        <row r="555">
          <cell r="Q555"/>
          <cell r="R555"/>
          <cell r="S555"/>
          <cell r="T555"/>
        </row>
        <row r="556">
          <cell r="Q556"/>
          <cell r="R556"/>
          <cell r="S556"/>
          <cell r="T556"/>
        </row>
        <row r="557">
          <cell r="Q557"/>
          <cell r="R557"/>
          <cell r="S557"/>
          <cell r="T557"/>
        </row>
        <row r="558">
          <cell r="Q558"/>
          <cell r="R558"/>
          <cell r="S558"/>
          <cell r="T558"/>
        </row>
        <row r="559">
          <cell r="Q559"/>
          <cell r="R559"/>
          <cell r="S559"/>
          <cell r="T559"/>
        </row>
        <row r="560">
          <cell r="Q560"/>
          <cell r="R560"/>
          <cell r="S560"/>
          <cell r="T560"/>
        </row>
        <row r="561">
          <cell r="Q561"/>
          <cell r="R561"/>
          <cell r="S561"/>
          <cell r="T561"/>
        </row>
        <row r="562">
          <cell r="Q562"/>
          <cell r="R562"/>
          <cell r="S562"/>
          <cell r="T562"/>
        </row>
        <row r="563">
          <cell r="Q563"/>
          <cell r="R563"/>
          <cell r="S563"/>
          <cell r="T563"/>
        </row>
        <row r="564">
          <cell r="Q564"/>
          <cell r="R564"/>
          <cell r="S564"/>
          <cell r="T564"/>
        </row>
        <row r="565">
          <cell r="Q565"/>
          <cell r="R565"/>
          <cell r="S565"/>
          <cell r="T565"/>
        </row>
        <row r="566">
          <cell r="Q566"/>
          <cell r="R566"/>
          <cell r="S566"/>
          <cell r="T566"/>
        </row>
        <row r="567">
          <cell r="Q567"/>
          <cell r="R567"/>
          <cell r="S567"/>
          <cell r="T567"/>
        </row>
        <row r="568">
          <cell r="Q568"/>
          <cell r="R568"/>
          <cell r="S568"/>
          <cell r="T568"/>
        </row>
        <row r="569">
          <cell r="Q569"/>
          <cell r="R569"/>
          <cell r="S569"/>
          <cell r="T569"/>
        </row>
        <row r="570">
          <cell r="Q570"/>
          <cell r="R570"/>
          <cell r="S570"/>
          <cell r="T570"/>
        </row>
        <row r="571">
          <cell r="Q571"/>
          <cell r="R571"/>
          <cell r="S571"/>
          <cell r="T571"/>
        </row>
        <row r="572">
          <cell r="Q572"/>
          <cell r="R572"/>
          <cell r="S572"/>
          <cell r="T572"/>
        </row>
        <row r="573">
          <cell r="Q573"/>
          <cell r="R573"/>
          <cell r="S573"/>
          <cell r="T573"/>
        </row>
        <row r="574">
          <cell r="Q574"/>
          <cell r="R574"/>
          <cell r="S574"/>
          <cell r="T574"/>
        </row>
        <row r="575">
          <cell r="Q575"/>
          <cell r="R575"/>
          <cell r="S575"/>
          <cell r="T575"/>
        </row>
        <row r="576">
          <cell r="Q576"/>
          <cell r="R576"/>
          <cell r="S576"/>
          <cell r="T576"/>
        </row>
        <row r="577">
          <cell r="Q577"/>
          <cell r="R577"/>
          <cell r="S577"/>
          <cell r="T577"/>
        </row>
        <row r="578">
          <cell r="Q578"/>
          <cell r="R578"/>
          <cell r="S578"/>
          <cell r="T578"/>
        </row>
        <row r="579">
          <cell r="Q579"/>
          <cell r="R579"/>
          <cell r="S579"/>
          <cell r="T579"/>
        </row>
        <row r="580">
          <cell r="Q580"/>
          <cell r="R580"/>
          <cell r="S580"/>
          <cell r="T580"/>
        </row>
        <row r="581">
          <cell r="Q581"/>
          <cell r="R581"/>
          <cell r="S581"/>
          <cell r="T581"/>
        </row>
        <row r="582">
          <cell r="Q582"/>
          <cell r="R582"/>
          <cell r="S582"/>
          <cell r="T582"/>
        </row>
        <row r="583">
          <cell r="Q583"/>
          <cell r="R583"/>
          <cell r="S583"/>
          <cell r="T583"/>
        </row>
        <row r="584">
          <cell r="Q584"/>
          <cell r="R584"/>
          <cell r="S584"/>
          <cell r="T584"/>
        </row>
        <row r="585">
          <cell r="Q585"/>
          <cell r="R585"/>
          <cell r="S585"/>
          <cell r="T585"/>
        </row>
        <row r="586">
          <cell r="Q586"/>
          <cell r="R586"/>
          <cell r="S586"/>
          <cell r="T586"/>
        </row>
        <row r="587">
          <cell r="Q587"/>
          <cell r="R587"/>
          <cell r="S587"/>
          <cell r="T587"/>
        </row>
        <row r="588">
          <cell r="Q588"/>
          <cell r="R588"/>
          <cell r="S588"/>
          <cell r="T588"/>
        </row>
        <row r="589">
          <cell r="Q589"/>
          <cell r="R589"/>
          <cell r="S589"/>
          <cell r="T589"/>
        </row>
        <row r="590">
          <cell r="Q590"/>
          <cell r="R590"/>
          <cell r="S590"/>
          <cell r="T590"/>
        </row>
        <row r="591">
          <cell r="Q591"/>
          <cell r="R591"/>
          <cell r="S591"/>
          <cell r="T591"/>
        </row>
        <row r="592">
          <cell r="Q592"/>
          <cell r="R592"/>
          <cell r="S592"/>
          <cell r="T592"/>
        </row>
        <row r="593">
          <cell r="Q593"/>
          <cell r="R593"/>
          <cell r="S593"/>
          <cell r="T593"/>
        </row>
        <row r="594">
          <cell r="Q594"/>
          <cell r="R594"/>
          <cell r="S594"/>
          <cell r="T594"/>
        </row>
        <row r="595">
          <cell r="Q595"/>
          <cell r="R595"/>
          <cell r="S595"/>
          <cell r="T595"/>
        </row>
        <row r="596">
          <cell r="Q596"/>
          <cell r="R596"/>
          <cell r="S596"/>
          <cell r="T596"/>
        </row>
        <row r="597">
          <cell r="Q597"/>
          <cell r="R597"/>
          <cell r="S597"/>
          <cell r="T597"/>
        </row>
        <row r="598">
          <cell r="Q598"/>
          <cell r="R598"/>
          <cell r="S598"/>
          <cell r="T598"/>
        </row>
        <row r="599">
          <cell r="Q599"/>
          <cell r="R599"/>
          <cell r="S599"/>
          <cell r="T599"/>
        </row>
        <row r="600">
          <cell r="Q600"/>
          <cell r="R600"/>
          <cell r="S600"/>
          <cell r="T600"/>
        </row>
        <row r="601">
          <cell r="Q601"/>
          <cell r="R601"/>
          <cell r="S601"/>
          <cell r="T601"/>
        </row>
        <row r="602">
          <cell r="Q602"/>
          <cell r="R602"/>
          <cell r="S602"/>
          <cell r="T602"/>
        </row>
        <row r="603">
          <cell r="Q603"/>
          <cell r="R603"/>
          <cell r="S603"/>
          <cell r="T603"/>
        </row>
        <row r="604">
          <cell r="Q604"/>
          <cell r="R604"/>
          <cell r="S604"/>
          <cell r="T604"/>
        </row>
        <row r="605">
          <cell r="Q605"/>
          <cell r="R605"/>
          <cell r="S605"/>
          <cell r="T605"/>
        </row>
        <row r="606">
          <cell r="Q606"/>
          <cell r="R606"/>
          <cell r="S606"/>
          <cell r="T606"/>
        </row>
        <row r="607">
          <cell r="Q607"/>
          <cell r="R607"/>
          <cell r="S607"/>
          <cell r="T607"/>
        </row>
        <row r="608">
          <cell r="Q608"/>
          <cell r="R608"/>
          <cell r="S608"/>
          <cell r="T608"/>
        </row>
        <row r="609">
          <cell r="Q609"/>
          <cell r="R609"/>
          <cell r="S609"/>
          <cell r="T609"/>
        </row>
        <row r="610">
          <cell r="Q610"/>
          <cell r="R610"/>
          <cell r="S610"/>
          <cell r="T610"/>
        </row>
        <row r="611">
          <cell r="Q611"/>
          <cell r="R611"/>
          <cell r="S611"/>
          <cell r="T611"/>
        </row>
        <row r="612">
          <cell r="Q612"/>
          <cell r="R612"/>
          <cell r="S612"/>
          <cell r="T612"/>
        </row>
        <row r="613">
          <cell r="Q613"/>
          <cell r="R613"/>
          <cell r="S613"/>
          <cell r="T613"/>
        </row>
        <row r="614">
          <cell r="Q614"/>
          <cell r="R614"/>
          <cell r="S614"/>
          <cell r="T614"/>
        </row>
        <row r="615">
          <cell r="Q615"/>
          <cell r="R615"/>
          <cell r="S615"/>
          <cell r="T615"/>
        </row>
        <row r="616">
          <cell r="Q616"/>
          <cell r="R616"/>
          <cell r="S616"/>
          <cell r="T616"/>
        </row>
        <row r="617">
          <cell r="Q617"/>
          <cell r="R617"/>
          <cell r="S617"/>
          <cell r="T617"/>
        </row>
        <row r="618">
          <cell r="Q618"/>
          <cell r="R618"/>
          <cell r="S618"/>
          <cell r="T618"/>
        </row>
        <row r="619">
          <cell r="Q619"/>
          <cell r="R619"/>
          <cell r="S619"/>
          <cell r="T619"/>
        </row>
        <row r="620">
          <cell r="Q620"/>
          <cell r="R620"/>
          <cell r="S620"/>
          <cell r="T620"/>
        </row>
        <row r="621">
          <cell r="Q621"/>
          <cell r="R621"/>
          <cell r="S621"/>
          <cell r="T621"/>
        </row>
        <row r="622">
          <cell r="Q622"/>
          <cell r="R622"/>
          <cell r="S622"/>
          <cell r="T622"/>
        </row>
        <row r="623">
          <cell r="Q623"/>
          <cell r="R623"/>
          <cell r="S623"/>
          <cell r="T623"/>
        </row>
        <row r="624">
          <cell r="Q624"/>
          <cell r="R624"/>
          <cell r="S624"/>
          <cell r="T624"/>
        </row>
        <row r="625">
          <cell r="Q625"/>
          <cell r="R625"/>
          <cell r="S625"/>
          <cell r="T625"/>
        </row>
        <row r="626">
          <cell r="Q626"/>
          <cell r="R626"/>
          <cell r="S626"/>
          <cell r="T626"/>
        </row>
        <row r="627">
          <cell r="Q627"/>
          <cell r="R627"/>
          <cell r="S627"/>
          <cell r="T627"/>
        </row>
        <row r="628">
          <cell r="Q628"/>
          <cell r="R628"/>
          <cell r="S628"/>
          <cell r="T628"/>
        </row>
        <row r="629">
          <cell r="Q629"/>
          <cell r="R629"/>
          <cell r="S629"/>
          <cell r="T629"/>
        </row>
        <row r="630">
          <cell r="Q630"/>
          <cell r="R630"/>
          <cell r="S630"/>
          <cell r="T630"/>
        </row>
        <row r="631">
          <cell r="Q631"/>
          <cell r="R631"/>
          <cell r="S631"/>
          <cell r="T631"/>
        </row>
        <row r="632">
          <cell r="Q632"/>
          <cell r="R632"/>
          <cell r="S632"/>
          <cell r="T632"/>
        </row>
        <row r="633">
          <cell r="Q633"/>
          <cell r="R633"/>
          <cell r="S633"/>
          <cell r="T633"/>
        </row>
        <row r="634">
          <cell r="Q634"/>
          <cell r="R634"/>
          <cell r="S634"/>
          <cell r="T634"/>
        </row>
        <row r="635">
          <cell r="Q635"/>
          <cell r="R635"/>
          <cell r="S635"/>
          <cell r="T635"/>
        </row>
        <row r="636">
          <cell r="Q636"/>
          <cell r="R636"/>
          <cell r="S636"/>
          <cell r="T636"/>
        </row>
        <row r="637">
          <cell r="Q637"/>
          <cell r="R637"/>
          <cell r="S637"/>
          <cell r="T637"/>
        </row>
        <row r="638">
          <cell r="Q638"/>
          <cell r="R638"/>
          <cell r="S638"/>
          <cell r="T638"/>
        </row>
        <row r="639">
          <cell r="Q639"/>
          <cell r="R639"/>
          <cell r="S639"/>
          <cell r="T639"/>
        </row>
        <row r="640">
          <cell r="Q640"/>
          <cell r="R640"/>
          <cell r="S640"/>
          <cell r="T640"/>
        </row>
        <row r="641">
          <cell r="Q641"/>
          <cell r="R641"/>
          <cell r="S641"/>
          <cell r="T641"/>
        </row>
        <row r="642">
          <cell r="Q642"/>
          <cell r="R642"/>
          <cell r="S642"/>
          <cell r="T642"/>
        </row>
        <row r="643">
          <cell r="Q643"/>
          <cell r="R643"/>
          <cell r="S643"/>
          <cell r="T643"/>
        </row>
        <row r="644">
          <cell r="Q644"/>
          <cell r="R644"/>
          <cell r="S644"/>
          <cell r="T644"/>
        </row>
        <row r="645">
          <cell r="Q645"/>
          <cell r="R645"/>
          <cell r="S645"/>
          <cell r="T645"/>
        </row>
        <row r="646">
          <cell r="Q646"/>
          <cell r="R646"/>
          <cell r="S646"/>
          <cell r="T646"/>
        </row>
        <row r="647">
          <cell r="Q647"/>
          <cell r="R647"/>
          <cell r="S647"/>
          <cell r="T647"/>
        </row>
        <row r="648">
          <cell r="Q648"/>
          <cell r="R648"/>
          <cell r="S648"/>
          <cell r="T648"/>
        </row>
        <row r="649">
          <cell r="Q649"/>
          <cell r="R649"/>
          <cell r="S649"/>
          <cell r="T649"/>
        </row>
        <row r="650">
          <cell r="Q650"/>
          <cell r="R650"/>
          <cell r="S650"/>
          <cell r="T650"/>
        </row>
        <row r="651">
          <cell r="Q651"/>
          <cell r="R651"/>
          <cell r="S651"/>
          <cell r="T651"/>
        </row>
        <row r="652">
          <cell r="Q652"/>
          <cell r="R652"/>
          <cell r="S652"/>
          <cell r="T652"/>
        </row>
        <row r="653">
          <cell r="Q653"/>
          <cell r="R653"/>
          <cell r="S653"/>
          <cell r="T653"/>
        </row>
        <row r="654">
          <cell r="Q654"/>
          <cell r="R654"/>
          <cell r="S654"/>
          <cell r="T654"/>
        </row>
        <row r="655">
          <cell r="Q655"/>
          <cell r="R655"/>
          <cell r="S655"/>
          <cell r="T655"/>
        </row>
        <row r="656">
          <cell r="Q656"/>
          <cell r="R656"/>
          <cell r="S656"/>
          <cell r="T656"/>
        </row>
        <row r="657">
          <cell r="Q657"/>
          <cell r="R657"/>
          <cell r="S657"/>
          <cell r="T657"/>
        </row>
        <row r="658">
          <cell r="Q658"/>
          <cell r="R658"/>
          <cell r="S658"/>
          <cell r="T658"/>
        </row>
        <row r="659">
          <cell r="Q659"/>
          <cell r="R659"/>
          <cell r="S659"/>
          <cell r="T659"/>
        </row>
        <row r="660">
          <cell r="Q660"/>
          <cell r="R660"/>
          <cell r="S660"/>
          <cell r="T660"/>
        </row>
        <row r="661">
          <cell r="Q661"/>
          <cell r="R661"/>
          <cell r="S661"/>
          <cell r="T661"/>
        </row>
        <row r="662">
          <cell r="Q662"/>
          <cell r="R662"/>
          <cell r="S662"/>
          <cell r="T662"/>
        </row>
        <row r="663">
          <cell r="Q663"/>
          <cell r="R663"/>
          <cell r="S663"/>
          <cell r="T663"/>
        </row>
        <row r="664">
          <cell r="Q664"/>
          <cell r="R664"/>
          <cell r="S664"/>
          <cell r="T664"/>
        </row>
        <row r="665">
          <cell r="Q665"/>
          <cell r="R665"/>
          <cell r="S665"/>
          <cell r="T665"/>
        </row>
        <row r="666">
          <cell r="Q666"/>
          <cell r="R666"/>
          <cell r="S666"/>
          <cell r="T666"/>
        </row>
        <row r="667">
          <cell r="Q667"/>
          <cell r="R667"/>
          <cell r="S667"/>
          <cell r="T667"/>
        </row>
        <row r="668">
          <cell r="Q668"/>
          <cell r="R668"/>
          <cell r="S668"/>
          <cell r="T668"/>
        </row>
        <row r="669">
          <cell r="Q669"/>
          <cell r="R669"/>
          <cell r="S669"/>
          <cell r="T669"/>
        </row>
        <row r="670">
          <cell r="Q670"/>
          <cell r="R670"/>
          <cell r="S670"/>
          <cell r="T670"/>
        </row>
        <row r="671">
          <cell r="Q671"/>
          <cell r="R671"/>
          <cell r="S671"/>
          <cell r="T671"/>
        </row>
        <row r="672">
          <cell r="Q672"/>
          <cell r="R672"/>
          <cell r="S672"/>
          <cell r="T672"/>
        </row>
        <row r="673">
          <cell r="Q673"/>
          <cell r="R673"/>
          <cell r="S673"/>
          <cell r="T673"/>
        </row>
        <row r="674">
          <cell r="Q674"/>
          <cell r="R674"/>
          <cell r="S674"/>
          <cell r="T674"/>
        </row>
        <row r="675">
          <cell r="Q675"/>
          <cell r="R675"/>
          <cell r="S675"/>
          <cell r="T675"/>
        </row>
        <row r="676">
          <cell r="Q676"/>
          <cell r="R676"/>
          <cell r="S676"/>
          <cell r="T676"/>
        </row>
        <row r="677">
          <cell r="Q677"/>
          <cell r="R677"/>
          <cell r="S677"/>
          <cell r="T677"/>
        </row>
        <row r="678">
          <cell r="Q678"/>
          <cell r="R678"/>
          <cell r="S678"/>
          <cell r="T678"/>
        </row>
        <row r="679">
          <cell r="Q679"/>
          <cell r="R679"/>
          <cell r="S679"/>
          <cell r="T679"/>
        </row>
        <row r="680">
          <cell r="Q680"/>
          <cell r="R680"/>
          <cell r="S680"/>
          <cell r="T680"/>
        </row>
        <row r="681">
          <cell r="Q681"/>
          <cell r="R681"/>
          <cell r="S681"/>
          <cell r="T681"/>
        </row>
        <row r="682">
          <cell r="Q682"/>
          <cell r="R682"/>
          <cell r="S682"/>
          <cell r="T682"/>
        </row>
        <row r="683">
          <cell r="Q683"/>
          <cell r="R683"/>
          <cell r="S683"/>
          <cell r="T683"/>
        </row>
        <row r="684">
          <cell r="Q684"/>
          <cell r="R684"/>
          <cell r="S684"/>
          <cell r="T684"/>
        </row>
        <row r="685">
          <cell r="Q685"/>
          <cell r="R685"/>
          <cell r="S685"/>
          <cell r="T685"/>
        </row>
        <row r="686">
          <cell r="Q686"/>
          <cell r="R686"/>
          <cell r="S686"/>
          <cell r="T686"/>
        </row>
        <row r="687">
          <cell r="Q687"/>
          <cell r="R687"/>
          <cell r="S687"/>
          <cell r="T687"/>
        </row>
        <row r="688">
          <cell r="Q688"/>
          <cell r="R688"/>
          <cell r="S688"/>
          <cell r="T688"/>
        </row>
        <row r="689">
          <cell r="Q689"/>
          <cell r="R689"/>
          <cell r="S689"/>
          <cell r="T689"/>
        </row>
        <row r="690">
          <cell r="Q690"/>
          <cell r="R690"/>
          <cell r="S690"/>
          <cell r="T690"/>
        </row>
        <row r="691">
          <cell r="Q691"/>
          <cell r="R691"/>
          <cell r="S691"/>
          <cell r="T691"/>
        </row>
        <row r="692">
          <cell r="Q692"/>
          <cell r="R692"/>
          <cell r="S692"/>
          <cell r="T692"/>
        </row>
        <row r="693">
          <cell r="Q693"/>
          <cell r="R693"/>
          <cell r="S693"/>
          <cell r="T693"/>
        </row>
        <row r="694">
          <cell r="Q694"/>
          <cell r="R694"/>
          <cell r="S694"/>
          <cell r="T694"/>
        </row>
        <row r="695">
          <cell r="Q695"/>
          <cell r="R695"/>
          <cell r="S695"/>
          <cell r="T695"/>
        </row>
        <row r="696">
          <cell r="Q696"/>
          <cell r="R696"/>
          <cell r="S696"/>
          <cell r="T696"/>
        </row>
        <row r="697">
          <cell r="Q697"/>
          <cell r="R697"/>
          <cell r="S697"/>
          <cell r="T697"/>
        </row>
        <row r="698">
          <cell r="Q698"/>
          <cell r="R698"/>
          <cell r="S698"/>
          <cell r="T698"/>
        </row>
        <row r="699">
          <cell r="Q699"/>
          <cell r="R699"/>
          <cell r="S699"/>
          <cell r="T699"/>
        </row>
        <row r="700">
          <cell r="Q700"/>
          <cell r="R700"/>
          <cell r="S700"/>
          <cell r="T700"/>
        </row>
        <row r="701">
          <cell r="Q701"/>
          <cell r="R701"/>
          <cell r="S701"/>
          <cell r="T701"/>
        </row>
        <row r="702">
          <cell r="Q702"/>
          <cell r="R702"/>
          <cell r="S702"/>
          <cell r="T702"/>
        </row>
        <row r="703">
          <cell r="Q703"/>
          <cell r="R703"/>
          <cell r="S703"/>
          <cell r="T703"/>
        </row>
        <row r="704">
          <cell r="Q704"/>
          <cell r="R704"/>
          <cell r="S704"/>
          <cell r="T704"/>
        </row>
        <row r="705">
          <cell r="Q705"/>
          <cell r="R705"/>
          <cell r="S705"/>
          <cell r="T705"/>
        </row>
        <row r="706">
          <cell r="Q706"/>
          <cell r="R706"/>
          <cell r="S706"/>
          <cell r="T706"/>
        </row>
        <row r="707">
          <cell r="Q707"/>
          <cell r="R707"/>
          <cell r="S707"/>
          <cell r="T707"/>
        </row>
        <row r="708">
          <cell r="Q708"/>
          <cell r="R708"/>
          <cell r="S708"/>
          <cell r="T708"/>
        </row>
        <row r="709">
          <cell r="Q709"/>
          <cell r="R709"/>
          <cell r="S709"/>
          <cell r="T709"/>
        </row>
        <row r="710">
          <cell r="Q710"/>
          <cell r="R710"/>
          <cell r="S710"/>
          <cell r="T710"/>
        </row>
        <row r="711">
          <cell r="Q711"/>
          <cell r="R711"/>
          <cell r="S711"/>
          <cell r="T711"/>
        </row>
        <row r="712">
          <cell r="Q712"/>
          <cell r="R712"/>
          <cell r="S712"/>
          <cell r="T712"/>
        </row>
        <row r="713">
          <cell r="Q713"/>
          <cell r="R713"/>
          <cell r="S713"/>
          <cell r="T713"/>
        </row>
        <row r="714">
          <cell r="Q714"/>
          <cell r="R714"/>
          <cell r="S714"/>
          <cell r="T714"/>
        </row>
        <row r="715">
          <cell r="Q715"/>
          <cell r="R715"/>
          <cell r="S715"/>
          <cell r="T715"/>
        </row>
        <row r="716">
          <cell r="Q716"/>
          <cell r="R716"/>
          <cell r="S716"/>
          <cell r="T716"/>
        </row>
        <row r="717">
          <cell r="Q717"/>
          <cell r="R717"/>
          <cell r="S717"/>
          <cell r="T717"/>
        </row>
        <row r="718">
          <cell r="Q718"/>
          <cell r="R718"/>
          <cell r="S718"/>
          <cell r="T718"/>
        </row>
        <row r="719">
          <cell r="Q719"/>
          <cell r="R719"/>
          <cell r="S719"/>
          <cell r="T719"/>
        </row>
        <row r="720">
          <cell r="Q720"/>
          <cell r="R720"/>
          <cell r="S720"/>
          <cell r="T720"/>
        </row>
        <row r="721">
          <cell r="Q721"/>
          <cell r="R721"/>
          <cell r="S721"/>
          <cell r="T721"/>
        </row>
        <row r="722">
          <cell r="Q722"/>
          <cell r="R722"/>
          <cell r="S722"/>
          <cell r="T722"/>
        </row>
        <row r="723">
          <cell r="Q723"/>
          <cell r="R723"/>
          <cell r="S723"/>
          <cell r="T723"/>
        </row>
        <row r="724">
          <cell r="Q724"/>
          <cell r="R724"/>
          <cell r="S724"/>
          <cell r="T724"/>
        </row>
        <row r="725">
          <cell r="Q725"/>
          <cell r="R725"/>
          <cell r="S725"/>
          <cell r="T725"/>
        </row>
        <row r="726">
          <cell r="Q726"/>
          <cell r="R726"/>
          <cell r="S726"/>
          <cell r="T726"/>
        </row>
        <row r="727">
          <cell r="Q727"/>
          <cell r="R727"/>
          <cell r="S727"/>
          <cell r="T727"/>
        </row>
        <row r="728">
          <cell r="Q728"/>
          <cell r="R728"/>
          <cell r="S728"/>
          <cell r="T728"/>
        </row>
        <row r="729">
          <cell r="Q729"/>
          <cell r="R729"/>
          <cell r="S729"/>
          <cell r="T729"/>
        </row>
        <row r="730">
          <cell r="Q730"/>
          <cell r="R730"/>
          <cell r="S730"/>
          <cell r="T730"/>
        </row>
        <row r="731">
          <cell r="Q731"/>
          <cell r="R731"/>
          <cell r="S731"/>
          <cell r="T731"/>
        </row>
        <row r="732">
          <cell r="Q732"/>
          <cell r="R732"/>
          <cell r="S732"/>
          <cell r="T732"/>
        </row>
        <row r="733">
          <cell r="Q733"/>
          <cell r="R733"/>
          <cell r="S733"/>
          <cell r="T733"/>
        </row>
        <row r="734">
          <cell r="Q734"/>
          <cell r="R734"/>
          <cell r="S734"/>
          <cell r="T734"/>
        </row>
        <row r="735">
          <cell r="Q735"/>
          <cell r="R735"/>
          <cell r="S735"/>
          <cell r="T735"/>
        </row>
        <row r="736">
          <cell r="Q736"/>
          <cell r="R736"/>
          <cell r="S736"/>
          <cell r="T736"/>
        </row>
        <row r="737">
          <cell r="Q737"/>
          <cell r="R737"/>
          <cell r="S737"/>
          <cell r="T737"/>
        </row>
        <row r="738">
          <cell r="Q738"/>
          <cell r="R738"/>
          <cell r="S738"/>
          <cell r="T738"/>
        </row>
        <row r="739">
          <cell r="Q739"/>
          <cell r="R739"/>
          <cell r="S739"/>
          <cell r="T739"/>
        </row>
        <row r="740">
          <cell r="Q740"/>
          <cell r="R740"/>
          <cell r="S740"/>
          <cell r="T740"/>
        </row>
        <row r="741">
          <cell r="Q741"/>
          <cell r="R741"/>
          <cell r="S741"/>
          <cell r="T741"/>
        </row>
        <row r="742">
          <cell r="Q742"/>
          <cell r="R742"/>
          <cell r="S742"/>
          <cell r="T742"/>
        </row>
        <row r="743">
          <cell r="Q743"/>
          <cell r="R743"/>
          <cell r="S743"/>
          <cell r="T743"/>
        </row>
        <row r="744">
          <cell r="Q744"/>
          <cell r="R744"/>
          <cell r="S744"/>
          <cell r="T744"/>
        </row>
        <row r="745">
          <cell r="Q745"/>
          <cell r="R745"/>
          <cell r="S745"/>
          <cell r="T745"/>
        </row>
        <row r="746">
          <cell r="Q746"/>
          <cell r="R746"/>
          <cell r="S746"/>
          <cell r="T746"/>
        </row>
        <row r="747">
          <cell r="Q747"/>
          <cell r="R747"/>
          <cell r="S747"/>
          <cell r="T747"/>
        </row>
        <row r="748">
          <cell r="Q748"/>
          <cell r="R748"/>
          <cell r="S748"/>
          <cell r="T748"/>
        </row>
        <row r="749">
          <cell r="Q749"/>
          <cell r="R749"/>
          <cell r="S749"/>
          <cell r="T749"/>
        </row>
        <row r="750">
          <cell r="Q750"/>
          <cell r="R750"/>
          <cell r="S750"/>
          <cell r="T750"/>
        </row>
        <row r="751">
          <cell r="Q751"/>
          <cell r="R751"/>
          <cell r="S751"/>
          <cell r="T751"/>
        </row>
        <row r="752">
          <cell r="Q752"/>
          <cell r="R752"/>
          <cell r="S752"/>
          <cell r="T752"/>
        </row>
        <row r="753">
          <cell r="Q753"/>
          <cell r="R753"/>
          <cell r="S753"/>
          <cell r="T753"/>
        </row>
        <row r="754">
          <cell r="Q754"/>
          <cell r="R754"/>
          <cell r="S754"/>
          <cell r="T754"/>
        </row>
        <row r="755">
          <cell r="Q755"/>
          <cell r="R755"/>
          <cell r="S755"/>
          <cell r="T755"/>
        </row>
        <row r="756">
          <cell r="Q756"/>
          <cell r="R756"/>
          <cell r="S756"/>
          <cell r="T756"/>
        </row>
        <row r="757">
          <cell r="Q757"/>
          <cell r="R757"/>
          <cell r="S757"/>
          <cell r="T757"/>
        </row>
        <row r="758">
          <cell r="Q758"/>
          <cell r="R758"/>
          <cell r="S758"/>
          <cell r="T758"/>
        </row>
        <row r="759">
          <cell r="Q759"/>
          <cell r="R759"/>
          <cell r="S759"/>
          <cell r="T759"/>
        </row>
        <row r="760">
          <cell r="Q760"/>
          <cell r="R760"/>
          <cell r="S760"/>
          <cell r="T760"/>
        </row>
        <row r="761">
          <cell r="Q761"/>
          <cell r="R761"/>
          <cell r="S761"/>
          <cell r="T761"/>
        </row>
        <row r="762">
          <cell r="Q762"/>
          <cell r="R762"/>
          <cell r="S762"/>
          <cell r="T762"/>
        </row>
        <row r="763">
          <cell r="Q763"/>
          <cell r="R763"/>
          <cell r="S763"/>
          <cell r="T763"/>
        </row>
        <row r="764">
          <cell r="Q764"/>
          <cell r="R764"/>
          <cell r="S764"/>
          <cell r="T764"/>
        </row>
        <row r="765">
          <cell r="Q765"/>
          <cell r="R765"/>
          <cell r="S765"/>
          <cell r="T765"/>
        </row>
        <row r="766">
          <cell r="Q766"/>
          <cell r="R766"/>
          <cell r="S766"/>
          <cell r="T766"/>
        </row>
        <row r="767">
          <cell r="Q767"/>
          <cell r="R767"/>
          <cell r="S767"/>
          <cell r="T767"/>
        </row>
        <row r="768">
          <cell r="Q768"/>
          <cell r="R768"/>
          <cell r="S768"/>
          <cell r="T768"/>
        </row>
        <row r="769">
          <cell r="Q769"/>
          <cell r="R769"/>
          <cell r="S769"/>
          <cell r="T769"/>
        </row>
        <row r="770">
          <cell r="Q770"/>
          <cell r="R770"/>
          <cell r="S770"/>
          <cell r="T770"/>
        </row>
        <row r="771">
          <cell r="Q771"/>
          <cell r="R771"/>
          <cell r="S771"/>
          <cell r="T771"/>
        </row>
        <row r="772">
          <cell r="Q772"/>
          <cell r="R772"/>
          <cell r="S772"/>
          <cell r="T772"/>
        </row>
        <row r="773">
          <cell r="Q773"/>
          <cell r="R773"/>
          <cell r="S773"/>
          <cell r="T773"/>
        </row>
        <row r="774">
          <cell r="Q774"/>
          <cell r="R774"/>
          <cell r="S774"/>
          <cell r="T774"/>
        </row>
        <row r="775">
          <cell r="Q775"/>
          <cell r="R775"/>
          <cell r="S775"/>
          <cell r="T775"/>
        </row>
        <row r="776">
          <cell r="Q776"/>
          <cell r="R776"/>
          <cell r="S776"/>
          <cell r="T776"/>
        </row>
        <row r="777">
          <cell r="Q777"/>
          <cell r="R777"/>
          <cell r="S777"/>
          <cell r="T777"/>
        </row>
        <row r="778">
          <cell r="Q778"/>
          <cell r="R778"/>
          <cell r="S778"/>
          <cell r="T778"/>
        </row>
        <row r="779">
          <cell r="Q779"/>
          <cell r="R779"/>
          <cell r="S779"/>
          <cell r="T779"/>
        </row>
        <row r="780">
          <cell r="Q780"/>
          <cell r="R780"/>
          <cell r="S780"/>
          <cell r="T780"/>
        </row>
        <row r="781">
          <cell r="Q781"/>
          <cell r="R781"/>
          <cell r="S781"/>
          <cell r="T781"/>
        </row>
        <row r="782">
          <cell r="Q782"/>
          <cell r="R782"/>
          <cell r="S782"/>
          <cell r="T782"/>
        </row>
        <row r="783">
          <cell r="Q783"/>
          <cell r="R783"/>
          <cell r="S783"/>
          <cell r="T783"/>
        </row>
        <row r="784">
          <cell r="Q784"/>
          <cell r="R784"/>
          <cell r="S784"/>
          <cell r="T784"/>
        </row>
        <row r="785">
          <cell r="Q785"/>
          <cell r="R785"/>
          <cell r="S785"/>
          <cell r="T785"/>
        </row>
        <row r="786">
          <cell r="Q786"/>
          <cell r="R786"/>
          <cell r="S786"/>
          <cell r="T786"/>
        </row>
        <row r="787">
          <cell r="Q787"/>
          <cell r="R787"/>
          <cell r="S787"/>
          <cell r="T787"/>
        </row>
        <row r="788">
          <cell r="Q788"/>
          <cell r="R788"/>
          <cell r="S788"/>
          <cell r="T788"/>
        </row>
        <row r="789">
          <cell r="Q789"/>
          <cell r="R789"/>
          <cell r="S789"/>
          <cell r="T789"/>
        </row>
        <row r="790">
          <cell r="Q790"/>
          <cell r="R790"/>
          <cell r="S790"/>
          <cell r="T790"/>
        </row>
        <row r="791">
          <cell r="Q791"/>
          <cell r="R791"/>
          <cell r="S791"/>
          <cell r="T791"/>
        </row>
        <row r="792">
          <cell r="Q792"/>
          <cell r="R792"/>
          <cell r="S792"/>
          <cell r="T792"/>
        </row>
        <row r="793">
          <cell r="Q793"/>
          <cell r="R793"/>
          <cell r="S793"/>
          <cell r="T793"/>
        </row>
        <row r="794">
          <cell r="Q794"/>
          <cell r="R794"/>
          <cell r="S794"/>
          <cell r="T794"/>
        </row>
        <row r="795">
          <cell r="Q795"/>
          <cell r="R795"/>
          <cell r="S795"/>
          <cell r="T795"/>
        </row>
        <row r="796">
          <cell r="Q796"/>
          <cell r="R796"/>
          <cell r="S796"/>
          <cell r="T796"/>
        </row>
        <row r="797">
          <cell r="Q797"/>
          <cell r="R797"/>
          <cell r="S797"/>
          <cell r="T797"/>
        </row>
        <row r="798">
          <cell r="Q798"/>
          <cell r="R798"/>
          <cell r="S798"/>
          <cell r="T798"/>
        </row>
        <row r="799">
          <cell r="Q799"/>
          <cell r="R799"/>
          <cell r="S799"/>
          <cell r="T799"/>
        </row>
        <row r="800">
          <cell r="Q800"/>
          <cell r="R800"/>
          <cell r="S800"/>
          <cell r="T800"/>
        </row>
        <row r="801">
          <cell r="Q801"/>
          <cell r="R801"/>
          <cell r="S801"/>
          <cell r="T801"/>
        </row>
        <row r="802">
          <cell r="Q802"/>
          <cell r="R802"/>
          <cell r="S802"/>
          <cell r="T802"/>
        </row>
        <row r="803">
          <cell r="Q803"/>
          <cell r="R803"/>
          <cell r="S803"/>
          <cell r="T803"/>
        </row>
        <row r="804">
          <cell r="Q804"/>
          <cell r="R804"/>
          <cell r="S804"/>
          <cell r="T804"/>
        </row>
        <row r="805">
          <cell r="Q805"/>
          <cell r="R805"/>
          <cell r="S805"/>
          <cell r="T805"/>
        </row>
        <row r="806">
          <cell r="Q806"/>
          <cell r="R806"/>
          <cell r="S806"/>
          <cell r="T806"/>
        </row>
        <row r="807">
          <cell r="Q807"/>
          <cell r="R807"/>
          <cell r="S807"/>
          <cell r="T807"/>
        </row>
        <row r="808">
          <cell r="Q808"/>
          <cell r="R808"/>
          <cell r="S808"/>
          <cell r="T808"/>
        </row>
        <row r="809">
          <cell r="Q809"/>
          <cell r="R809"/>
          <cell r="S809"/>
          <cell r="T809"/>
        </row>
        <row r="810">
          <cell r="Q810"/>
          <cell r="R810"/>
          <cell r="S810"/>
          <cell r="T810"/>
        </row>
        <row r="811">
          <cell r="Q811"/>
          <cell r="R811"/>
          <cell r="S811"/>
          <cell r="T811"/>
        </row>
        <row r="812">
          <cell r="Q812"/>
          <cell r="R812"/>
          <cell r="S812"/>
          <cell r="T812"/>
        </row>
        <row r="813">
          <cell r="Q813"/>
          <cell r="R813"/>
          <cell r="S813"/>
          <cell r="T813"/>
        </row>
        <row r="814">
          <cell r="Q814"/>
          <cell r="R814"/>
          <cell r="S814"/>
          <cell r="T814"/>
        </row>
        <row r="815">
          <cell r="Q815"/>
          <cell r="R815"/>
          <cell r="S815"/>
          <cell r="T815"/>
        </row>
        <row r="816">
          <cell r="Q816"/>
          <cell r="R816"/>
          <cell r="S816"/>
          <cell r="T816"/>
        </row>
        <row r="817">
          <cell r="Q817"/>
          <cell r="R817"/>
          <cell r="S817"/>
          <cell r="T817"/>
        </row>
        <row r="818">
          <cell r="Q818"/>
          <cell r="R818"/>
          <cell r="S818"/>
          <cell r="T818"/>
        </row>
        <row r="819">
          <cell r="Q819"/>
          <cell r="R819"/>
          <cell r="S819"/>
          <cell r="T819"/>
        </row>
        <row r="820">
          <cell r="Q820"/>
          <cell r="R820"/>
          <cell r="S820"/>
          <cell r="T820"/>
        </row>
        <row r="821">
          <cell r="Q821"/>
          <cell r="R821"/>
          <cell r="S821"/>
          <cell r="T821"/>
        </row>
        <row r="822">
          <cell r="Q822"/>
          <cell r="R822"/>
          <cell r="S822"/>
          <cell r="T822"/>
        </row>
        <row r="823">
          <cell r="Q823"/>
          <cell r="R823"/>
          <cell r="S823"/>
          <cell r="T823"/>
        </row>
        <row r="824">
          <cell r="Q824"/>
          <cell r="R824"/>
          <cell r="S824"/>
          <cell r="T824"/>
        </row>
        <row r="825">
          <cell r="Q825"/>
          <cell r="R825"/>
          <cell r="S825"/>
          <cell r="T825"/>
        </row>
        <row r="826">
          <cell r="Q826"/>
          <cell r="R826"/>
          <cell r="S826"/>
          <cell r="T826"/>
        </row>
        <row r="827">
          <cell r="Q827"/>
          <cell r="R827"/>
          <cell r="S827"/>
          <cell r="T827"/>
        </row>
        <row r="828">
          <cell r="Q828"/>
          <cell r="R828"/>
          <cell r="S828"/>
          <cell r="T828"/>
        </row>
        <row r="829">
          <cell r="Q829"/>
          <cell r="R829"/>
          <cell r="S829"/>
          <cell r="T829"/>
        </row>
        <row r="830">
          <cell r="Q830"/>
          <cell r="R830"/>
          <cell r="S830"/>
          <cell r="T830"/>
        </row>
        <row r="831">
          <cell r="Q831"/>
          <cell r="R831"/>
          <cell r="S831"/>
          <cell r="T831"/>
        </row>
        <row r="832">
          <cell r="Q832"/>
          <cell r="R832"/>
          <cell r="S832"/>
          <cell r="T832"/>
        </row>
        <row r="833">
          <cell r="Q833"/>
          <cell r="R833"/>
          <cell r="S833"/>
          <cell r="T833"/>
        </row>
        <row r="834">
          <cell r="Q834"/>
          <cell r="R834"/>
          <cell r="S834"/>
          <cell r="T834"/>
        </row>
        <row r="835">
          <cell r="Q835"/>
          <cell r="R835"/>
          <cell r="S835"/>
          <cell r="T835"/>
        </row>
        <row r="836">
          <cell r="Q836"/>
          <cell r="R836"/>
          <cell r="S836"/>
          <cell r="T836"/>
        </row>
        <row r="837">
          <cell r="Q837"/>
          <cell r="R837"/>
          <cell r="S837"/>
          <cell r="T837"/>
        </row>
        <row r="838">
          <cell r="Q838"/>
          <cell r="R838"/>
          <cell r="S838"/>
          <cell r="T838"/>
        </row>
        <row r="839">
          <cell r="Q839"/>
          <cell r="R839"/>
          <cell r="S839"/>
          <cell r="T839"/>
        </row>
        <row r="840">
          <cell r="Q840"/>
          <cell r="R840"/>
          <cell r="S840"/>
          <cell r="T840"/>
        </row>
        <row r="841">
          <cell r="Q841"/>
          <cell r="R841"/>
          <cell r="S841"/>
          <cell r="T841"/>
        </row>
        <row r="842">
          <cell r="Q842"/>
          <cell r="R842"/>
          <cell r="S842"/>
          <cell r="T842"/>
        </row>
        <row r="843">
          <cell r="Q843"/>
          <cell r="R843"/>
          <cell r="S843"/>
          <cell r="T843"/>
        </row>
        <row r="844">
          <cell r="Q844"/>
          <cell r="R844"/>
          <cell r="S844"/>
          <cell r="T844"/>
        </row>
        <row r="845">
          <cell r="Q845"/>
          <cell r="R845"/>
          <cell r="S845"/>
          <cell r="T845"/>
        </row>
        <row r="846">
          <cell r="Q846"/>
          <cell r="R846"/>
          <cell r="S846"/>
          <cell r="T846"/>
        </row>
        <row r="847">
          <cell r="Q847"/>
          <cell r="R847"/>
          <cell r="S847"/>
          <cell r="T847"/>
        </row>
        <row r="848">
          <cell r="Q848"/>
          <cell r="R848"/>
          <cell r="S848"/>
          <cell r="T848"/>
        </row>
        <row r="849">
          <cell r="Q849"/>
          <cell r="R849"/>
          <cell r="S849"/>
          <cell r="T849"/>
        </row>
        <row r="850">
          <cell r="Q850"/>
          <cell r="R850"/>
          <cell r="S850"/>
          <cell r="T850"/>
        </row>
        <row r="851">
          <cell r="Q851"/>
          <cell r="R851"/>
          <cell r="S851"/>
          <cell r="T851"/>
        </row>
        <row r="852">
          <cell r="Q852"/>
          <cell r="R852"/>
          <cell r="S852"/>
          <cell r="T852"/>
        </row>
        <row r="853">
          <cell r="Q853"/>
          <cell r="R853"/>
          <cell r="S853"/>
          <cell r="T853"/>
        </row>
        <row r="854">
          <cell r="Q854"/>
          <cell r="R854"/>
          <cell r="S854"/>
          <cell r="T854"/>
        </row>
        <row r="855">
          <cell r="Q855"/>
          <cell r="R855"/>
          <cell r="S855"/>
          <cell r="T855"/>
        </row>
        <row r="856">
          <cell r="Q856"/>
          <cell r="R856"/>
          <cell r="S856"/>
          <cell r="T856"/>
        </row>
        <row r="857">
          <cell r="Q857"/>
          <cell r="R857"/>
          <cell r="S857"/>
          <cell r="T857"/>
        </row>
        <row r="858">
          <cell r="Q858"/>
          <cell r="R858"/>
          <cell r="S858"/>
          <cell r="T858"/>
        </row>
        <row r="859">
          <cell r="Q859"/>
          <cell r="R859"/>
          <cell r="S859"/>
          <cell r="T859"/>
        </row>
        <row r="860">
          <cell r="Q860"/>
          <cell r="R860"/>
          <cell r="S860"/>
          <cell r="T860"/>
        </row>
        <row r="861">
          <cell r="Q861"/>
          <cell r="R861"/>
          <cell r="S861"/>
          <cell r="T861"/>
        </row>
        <row r="862">
          <cell r="Q862"/>
          <cell r="R862"/>
          <cell r="S862"/>
          <cell r="T862"/>
        </row>
        <row r="863">
          <cell r="Q863"/>
          <cell r="R863"/>
          <cell r="S863"/>
          <cell r="T863"/>
        </row>
        <row r="864">
          <cell r="Q864"/>
          <cell r="R864"/>
          <cell r="S864"/>
          <cell r="T864"/>
        </row>
        <row r="865">
          <cell r="Q865"/>
          <cell r="R865"/>
          <cell r="S865"/>
          <cell r="T865"/>
        </row>
        <row r="866">
          <cell r="Q866"/>
          <cell r="R866"/>
          <cell r="S866"/>
          <cell r="T866"/>
        </row>
        <row r="867">
          <cell r="Q867"/>
          <cell r="R867"/>
          <cell r="S867"/>
          <cell r="T867"/>
        </row>
        <row r="868">
          <cell r="Q868"/>
          <cell r="R868"/>
          <cell r="S868"/>
          <cell r="T868"/>
        </row>
        <row r="869">
          <cell r="Q869"/>
          <cell r="R869"/>
          <cell r="S869"/>
          <cell r="T869"/>
        </row>
        <row r="870">
          <cell r="Q870"/>
          <cell r="R870"/>
          <cell r="S870"/>
          <cell r="T870"/>
        </row>
        <row r="871">
          <cell r="Q871"/>
          <cell r="R871"/>
          <cell r="S871"/>
          <cell r="T871"/>
        </row>
        <row r="872">
          <cell r="Q872"/>
          <cell r="R872"/>
          <cell r="S872"/>
          <cell r="T872"/>
        </row>
        <row r="873">
          <cell r="Q873"/>
          <cell r="R873"/>
          <cell r="S873"/>
          <cell r="T873"/>
        </row>
        <row r="874">
          <cell r="Q874"/>
          <cell r="R874"/>
          <cell r="S874"/>
          <cell r="T874"/>
        </row>
        <row r="875">
          <cell r="Q875"/>
          <cell r="R875"/>
          <cell r="S875"/>
          <cell r="T875"/>
        </row>
        <row r="876">
          <cell r="Q876"/>
          <cell r="R876"/>
          <cell r="S876"/>
          <cell r="T876"/>
        </row>
        <row r="877">
          <cell r="Q877"/>
          <cell r="R877"/>
          <cell r="S877"/>
          <cell r="T877"/>
        </row>
        <row r="878">
          <cell r="Q878"/>
          <cell r="R878"/>
          <cell r="S878"/>
          <cell r="T878"/>
        </row>
        <row r="879">
          <cell r="Q879"/>
          <cell r="R879"/>
          <cell r="S879"/>
          <cell r="T879"/>
        </row>
        <row r="880">
          <cell r="Q880"/>
          <cell r="R880"/>
          <cell r="S880"/>
          <cell r="T880"/>
        </row>
        <row r="881">
          <cell r="Q881"/>
          <cell r="R881"/>
          <cell r="S881"/>
          <cell r="T881"/>
        </row>
        <row r="882">
          <cell r="Q882"/>
          <cell r="R882"/>
          <cell r="S882"/>
          <cell r="T882"/>
        </row>
        <row r="883">
          <cell r="Q883"/>
          <cell r="R883"/>
          <cell r="S883"/>
          <cell r="T883"/>
        </row>
        <row r="884">
          <cell r="Q884"/>
          <cell r="R884"/>
          <cell r="S884"/>
          <cell r="T884"/>
        </row>
        <row r="885">
          <cell r="Q885"/>
          <cell r="R885"/>
          <cell r="S885"/>
          <cell r="T885"/>
        </row>
        <row r="886">
          <cell r="Q886"/>
          <cell r="R886"/>
          <cell r="S886"/>
          <cell r="T886"/>
        </row>
        <row r="887">
          <cell r="Q887"/>
          <cell r="R887"/>
          <cell r="S887"/>
          <cell r="T887"/>
        </row>
        <row r="888">
          <cell r="Q888"/>
          <cell r="R888"/>
          <cell r="S888"/>
          <cell r="T888"/>
        </row>
        <row r="889">
          <cell r="Q889"/>
          <cell r="R889"/>
          <cell r="S889"/>
          <cell r="T889"/>
        </row>
        <row r="890">
          <cell r="Q890"/>
          <cell r="R890"/>
          <cell r="S890"/>
          <cell r="T890"/>
        </row>
        <row r="891">
          <cell r="Q891"/>
          <cell r="R891"/>
          <cell r="S891"/>
          <cell r="T891"/>
        </row>
        <row r="892">
          <cell r="Q892"/>
          <cell r="R892"/>
          <cell r="S892"/>
          <cell r="T892"/>
        </row>
        <row r="893">
          <cell r="Q893"/>
          <cell r="R893"/>
          <cell r="S893"/>
          <cell r="T893"/>
        </row>
        <row r="894">
          <cell r="Q894"/>
          <cell r="R894"/>
          <cell r="S894"/>
          <cell r="T894"/>
        </row>
        <row r="895">
          <cell r="Q895"/>
          <cell r="R895"/>
          <cell r="S895"/>
          <cell r="T895"/>
        </row>
        <row r="896">
          <cell r="Q896"/>
          <cell r="R896"/>
          <cell r="S896"/>
          <cell r="T896"/>
        </row>
        <row r="897">
          <cell r="Q897"/>
          <cell r="R897"/>
          <cell r="S897"/>
          <cell r="T897"/>
        </row>
        <row r="898">
          <cell r="Q898"/>
          <cell r="R898"/>
          <cell r="S898"/>
          <cell r="T898"/>
        </row>
        <row r="899">
          <cell r="Q899"/>
          <cell r="R899"/>
          <cell r="S899"/>
          <cell r="T899"/>
        </row>
        <row r="900">
          <cell r="Q900"/>
          <cell r="R900"/>
          <cell r="S900"/>
          <cell r="T900"/>
        </row>
        <row r="901">
          <cell r="Q901"/>
          <cell r="R901"/>
          <cell r="S901"/>
          <cell r="T901"/>
        </row>
        <row r="902">
          <cell r="Q902"/>
          <cell r="R902"/>
          <cell r="S902"/>
          <cell r="T902"/>
        </row>
        <row r="903">
          <cell r="Q903"/>
          <cell r="R903"/>
          <cell r="S903"/>
          <cell r="T903"/>
        </row>
        <row r="904">
          <cell r="Q904"/>
          <cell r="R904"/>
          <cell r="S904"/>
          <cell r="T904"/>
        </row>
        <row r="905">
          <cell r="Q905"/>
          <cell r="R905"/>
          <cell r="S905"/>
          <cell r="T905"/>
        </row>
        <row r="906">
          <cell r="Q906"/>
          <cell r="R906"/>
          <cell r="S906"/>
          <cell r="T906"/>
        </row>
        <row r="907">
          <cell r="Q907"/>
          <cell r="R907"/>
          <cell r="S907"/>
          <cell r="T907"/>
        </row>
        <row r="908">
          <cell r="Q908"/>
          <cell r="R908"/>
          <cell r="S908"/>
          <cell r="T908"/>
        </row>
        <row r="909">
          <cell r="Q909"/>
          <cell r="R909"/>
          <cell r="S909"/>
          <cell r="T909"/>
        </row>
        <row r="910">
          <cell r="Q910"/>
          <cell r="R910"/>
          <cell r="S910"/>
          <cell r="T910"/>
        </row>
        <row r="911">
          <cell r="Q911"/>
          <cell r="R911"/>
          <cell r="S911"/>
          <cell r="T911"/>
        </row>
        <row r="912">
          <cell r="Q912"/>
          <cell r="R912"/>
          <cell r="S912"/>
          <cell r="T912"/>
        </row>
        <row r="913">
          <cell r="Q913"/>
          <cell r="R913"/>
          <cell r="S913"/>
          <cell r="T913"/>
        </row>
        <row r="914">
          <cell r="Q914"/>
          <cell r="R914"/>
          <cell r="S914"/>
          <cell r="T914"/>
        </row>
        <row r="915">
          <cell r="Q915"/>
          <cell r="R915"/>
          <cell r="S915"/>
          <cell r="T915"/>
        </row>
        <row r="916">
          <cell r="Q916"/>
          <cell r="R916"/>
          <cell r="S916"/>
          <cell r="T916"/>
        </row>
        <row r="917">
          <cell r="Q917"/>
          <cell r="R917"/>
          <cell r="S917"/>
          <cell r="T917"/>
        </row>
        <row r="918">
          <cell r="Q918"/>
          <cell r="R918"/>
          <cell r="S918"/>
          <cell r="T918"/>
        </row>
        <row r="919">
          <cell r="Q919"/>
          <cell r="R919"/>
          <cell r="S919"/>
          <cell r="T919"/>
        </row>
        <row r="920">
          <cell r="Q920"/>
          <cell r="R920"/>
          <cell r="S920"/>
          <cell r="T920"/>
        </row>
        <row r="921">
          <cell r="Q921"/>
          <cell r="R921"/>
          <cell r="S921"/>
          <cell r="T921"/>
        </row>
        <row r="922">
          <cell r="Q922"/>
          <cell r="R922"/>
          <cell r="S922"/>
          <cell r="T922"/>
        </row>
        <row r="923">
          <cell r="Q923"/>
          <cell r="R923"/>
          <cell r="S923"/>
          <cell r="T923"/>
        </row>
        <row r="924">
          <cell r="Q924"/>
          <cell r="R924"/>
          <cell r="S924"/>
          <cell r="T924"/>
        </row>
        <row r="925">
          <cell r="Q925"/>
          <cell r="R925"/>
          <cell r="S925"/>
          <cell r="T925"/>
        </row>
        <row r="926">
          <cell r="Q926"/>
          <cell r="R926"/>
          <cell r="S926"/>
          <cell r="T926"/>
        </row>
        <row r="927">
          <cell r="Q927"/>
          <cell r="R927"/>
          <cell r="S927"/>
          <cell r="T927"/>
        </row>
        <row r="928">
          <cell r="Q928"/>
          <cell r="R928"/>
          <cell r="S928"/>
          <cell r="T928"/>
        </row>
        <row r="929">
          <cell r="Q929"/>
          <cell r="R929"/>
          <cell r="S929"/>
          <cell r="T929"/>
        </row>
        <row r="930">
          <cell r="Q930"/>
          <cell r="R930"/>
          <cell r="S930"/>
          <cell r="T930"/>
        </row>
        <row r="931">
          <cell r="Q931"/>
          <cell r="R931"/>
          <cell r="S931"/>
          <cell r="T931"/>
        </row>
        <row r="932">
          <cell r="Q932"/>
          <cell r="R932"/>
          <cell r="S932"/>
          <cell r="T932"/>
        </row>
        <row r="933">
          <cell r="Q933"/>
          <cell r="R933"/>
          <cell r="S933"/>
          <cell r="T933"/>
        </row>
        <row r="934">
          <cell r="Q934"/>
          <cell r="R934"/>
          <cell r="S934"/>
          <cell r="T934"/>
        </row>
        <row r="935">
          <cell r="Q935"/>
          <cell r="R935"/>
          <cell r="S935"/>
          <cell r="T935"/>
        </row>
        <row r="936">
          <cell r="Q936"/>
          <cell r="R936"/>
          <cell r="S936"/>
          <cell r="T936"/>
        </row>
        <row r="937">
          <cell r="Q937"/>
          <cell r="R937"/>
          <cell r="S937"/>
          <cell r="T937"/>
        </row>
        <row r="938">
          <cell r="Q938"/>
          <cell r="R938"/>
          <cell r="S938"/>
          <cell r="T938"/>
        </row>
        <row r="939">
          <cell r="Q939"/>
          <cell r="R939"/>
          <cell r="S939"/>
          <cell r="T939"/>
        </row>
        <row r="940">
          <cell r="Q940"/>
          <cell r="R940"/>
          <cell r="S940"/>
          <cell r="T940"/>
        </row>
        <row r="941">
          <cell r="Q941"/>
          <cell r="R941"/>
          <cell r="S941"/>
          <cell r="T941"/>
        </row>
        <row r="942">
          <cell r="Q942"/>
          <cell r="R942"/>
          <cell r="S942"/>
          <cell r="T942"/>
        </row>
        <row r="943">
          <cell r="Q943"/>
          <cell r="R943"/>
          <cell r="S943"/>
          <cell r="T943"/>
        </row>
        <row r="944">
          <cell r="Q944"/>
          <cell r="R944"/>
          <cell r="S944"/>
          <cell r="T944"/>
        </row>
        <row r="945">
          <cell r="Q945"/>
          <cell r="R945"/>
          <cell r="S945"/>
          <cell r="T945"/>
        </row>
        <row r="946">
          <cell r="Q946"/>
          <cell r="R946"/>
          <cell r="S946"/>
          <cell r="T946"/>
        </row>
        <row r="947">
          <cell r="Q947"/>
          <cell r="R947"/>
          <cell r="S947"/>
          <cell r="T947"/>
        </row>
        <row r="948">
          <cell r="Q948"/>
          <cell r="R948"/>
          <cell r="S948"/>
          <cell r="T948"/>
        </row>
        <row r="949">
          <cell r="Q949"/>
          <cell r="R949"/>
          <cell r="S949"/>
          <cell r="T949"/>
        </row>
        <row r="950">
          <cell r="Q950"/>
          <cell r="R950"/>
          <cell r="S950"/>
          <cell r="T950"/>
        </row>
        <row r="951">
          <cell r="Q951"/>
          <cell r="R951"/>
          <cell r="S951"/>
          <cell r="T951"/>
        </row>
        <row r="952">
          <cell r="Q952"/>
          <cell r="R952"/>
          <cell r="S952"/>
          <cell r="T952"/>
        </row>
        <row r="953">
          <cell r="Q953"/>
          <cell r="R953"/>
          <cell r="S953"/>
          <cell r="T953"/>
        </row>
        <row r="954">
          <cell r="Q954"/>
          <cell r="R954"/>
          <cell r="S954"/>
          <cell r="T954"/>
        </row>
        <row r="955">
          <cell r="Q955"/>
          <cell r="R955"/>
          <cell r="S955"/>
          <cell r="T955"/>
        </row>
        <row r="956">
          <cell r="Q956"/>
          <cell r="R956"/>
          <cell r="S956"/>
          <cell r="T956"/>
        </row>
        <row r="957">
          <cell r="Q957"/>
          <cell r="R957"/>
          <cell r="S957"/>
          <cell r="T957"/>
        </row>
        <row r="958">
          <cell r="Q958"/>
          <cell r="R958"/>
          <cell r="S958"/>
          <cell r="T958"/>
        </row>
        <row r="959">
          <cell r="Q959"/>
          <cell r="R959"/>
          <cell r="S959"/>
          <cell r="T959"/>
        </row>
        <row r="960">
          <cell r="Q960"/>
          <cell r="R960"/>
          <cell r="S960"/>
          <cell r="T960"/>
        </row>
        <row r="961">
          <cell r="Q961"/>
          <cell r="R961"/>
          <cell r="S961"/>
          <cell r="T961"/>
        </row>
        <row r="962">
          <cell r="Q962"/>
          <cell r="R962"/>
          <cell r="S962"/>
          <cell r="T962"/>
        </row>
        <row r="963">
          <cell r="Q963"/>
          <cell r="R963"/>
          <cell r="S963"/>
          <cell r="T963"/>
        </row>
        <row r="964">
          <cell r="Q964"/>
          <cell r="R964"/>
          <cell r="S964"/>
          <cell r="T964"/>
        </row>
        <row r="965">
          <cell r="Q965"/>
          <cell r="R965"/>
          <cell r="S965"/>
          <cell r="T965"/>
        </row>
        <row r="966">
          <cell r="Q966"/>
          <cell r="R966"/>
          <cell r="S966"/>
          <cell r="T966"/>
        </row>
        <row r="967">
          <cell r="Q967"/>
          <cell r="R967"/>
          <cell r="S967"/>
          <cell r="T967"/>
        </row>
        <row r="968">
          <cell r="Q968"/>
          <cell r="R968"/>
          <cell r="S968"/>
          <cell r="T968"/>
        </row>
        <row r="969">
          <cell r="Q969"/>
          <cell r="R969"/>
          <cell r="S969"/>
          <cell r="T969"/>
        </row>
        <row r="970">
          <cell r="Q970"/>
          <cell r="R970"/>
          <cell r="S970"/>
          <cell r="T970"/>
        </row>
        <row r="971">
          <cell r="Q971"/>
          <cell r="R971"/>
          <cell r="S971"/>
          <cell r="T971"/>
        </row>
        <row r="972">
          <cell r="Q972"/>
          <cell r="R972"/>
          <cell r="S972"/>
          <cell r="T972"/>
        </row>
        <row r="973">
          <cell r="Q973"/>
          <cell r="R973"/>
          <cell r="S973"/>
          <cell r="T973"/>
        </row>
        <row r="974">
          <cell r="Q974"/>
          <cell r="R974"/>
          <cell r="S974"/>
          <cell r="T974"/>
        </row>
        <row r="975">
          <cell r="Q975"/>
          <cell r="R975"/>
          <cell r="S975"/>
          <cell r="T975"/>
        </row>
        <row r="976">
          <cell r="Q976"/>
          <cell r="R976"/>
          <cell r="S976"/>
          <cell r="T976"/>
        </row>
        <row r="977">
          <cell r="Q977"/>
          <cell r="R977"/>
          <cell r="S977"/>
          <cell r="T977"/>
        </row>
        <row r="978">
          <cell r="Q978"/>
          <cell r="R978"/>
          <cell r="S978"/>
          <cell r="T978"/>
        </row>
        <row r="979">
          <cell r="Q979"/>
          <cell r="R979"/>
          <cell r="S979"/>
          <cell r="T979"/>
        </row>
        <row r="980">
          <cell r="Q980"/>
          <cell r="R980"/>
          <cell r="S980"/>
          <cell r="T980"/>
        </row>
        <row r="981">
          <cell r="Q981"/>
          <cell r="R981"/>
          <cell r="S981"/>
          <cell r="T981"/>
        </row>
        <row r="982">
          <cell r="Q982"/>
          <cell r="R982"/>
          <cell r="S982"/>
          <cell r="T982"/>
        </row>
        <row r="983">
          <cell r="Q983"/>
          <cell r="R983"/>
          <cell r="S983"/>
          <cell r="T983"/>
        </row>
        <row r="984">
          <cell r="Q984"/>
          <cell r="R984"/>
          <cell r="S984"/>
          <cell r="T984"/>
        </row>
        <row r="985">
          <cell r="Q985"/>
          <cell r="R985"/>
          <cell r="S985"/>
          <cell r="T985"/>
        </row>
        <row r="986">
          <cell r="Q986"/>
          <cell r="R986"/>
          <cell r="S986"/>
          <cell r="T986"/>
        </row>
        <row r="987">
          <cell r="Q987"/>
          <cell r="R987"/>
          <cell r="S987"/>
          <cell r="T987"/>
        </row>
        <row r="988">
          <cell r="Q988"/>
          <cell r="R988"/>
          <cell r="S988"/>
          <cell r="T988"/>
        </row>
        <row r="989">
          <cell r="Q989"/>
          <cell r="R989"/>
          <cell r="S989"/>
          <cell r="T989"/>
        </row>
        <row r="990">
          <cell r="Q990"/>
          <cell r="R990"/>
          <cell r="S990"/>
          <cell r="T990"/>
        </row>
        <row r="991">
          <cell r="Q991"/>
          <cell r="R991"/>
          <cell r="S991"/>
          <cell r="T991"/>
        </row>
        <row r="992">
          <cell r="Q992"/>
          <cell r="R992"/>
          <cell r="S992"/>
          <cell r="T992"/>
        </row>
        <row r="993">
          <cell r="Q993"/>
          <cell r="R993"/>
          <cell r="S993"/>
          <cell r="T993"/>
        </row>
        <row r="994">
          <cell r="Q994"/>
          <cell r="R994"/>
          <cell r="S994"/>
          <cell r="T994"/>
        </row>
        <row r="995">
          <cell r="Q995"/>
          <cell r="R995"/>
          <cell r="S995"/>
          <cell r="T995"/>
        </row>
        <row r="996">
          <cell r="Q996"/>
          <cell r="R996"/>
          <cell r="S996"/>
          <cell r="T996"/>
        </row>
        <row r="997">
          <cell r="Q997"/>
          <cell r="R997"/>
          <cell r="S997"/>
          <cell r="T997"/>
        </row>
        <row r="998">
          <cell r="Q998"/>
          <cell r="R998"/>
          <cell r="S998"/>
          <cell r="T998"/>
        </row>
        <row r="999">
          <cell r="Q999"/>
          <cell r="R999"/>
          <cell r="S999"/>
          <cell r="T999"/>
        </row>
        <row r="1000">
          <cell r="Q1000"/>
          <cell r="R1000"/>
          <cell r="S1000"/>
          <cell r="T1000"/>
        </row>
        <row r="1001">
          <cell r="Q1001"/>
          <cell r="R1001"/>
          <cell r="S1001"/>
          <cell r="T1001"/>
        </row>
        <row r="1002">
          <cell r="Q1002"/>
          <cell r="R1002"/>
          <cell r="S1002"/>
          <cell r="T1002"/>
        </row>
        <row r="1003">
          <cell r="Q1003"/>
          <cell r="R1003"/>
          <cell r="S1003"/>
          <cell r="T1003"/>
        </row>
        <row r="1004">
          <cell r="Q1004"/>
          <cell r="R1004"/>
          <cell r="S1004"/>
          <cell r="T1004"/>
        </row>
        <row r="1005">
          <cell r="Q1005"/>
          <cell r="R1005"/>
          <cell r="S1005"/>
          <cell r="T1005"/>
        </row>
        <row r="1006">
          <cell r="Q1006"/>
          <cell r="R1006"/>
          <cell r="S1006"/>
          <cell r="T1006"/>
        </row>
        <row r="1007">
          <cell r="Q1007"/>
          <cell r="R1007"/>
          <cell r="S1007"/>
          <cell r="T1007"/>
        </row>
        <row r="1008">
          <cell r="Q1008"/>
          <cell r="R1008"/>
          <cell r="S1008"/>
          <cell r="T1008"/>
        </row>
        <row r="1009">
          <cell r="Q1009"/>
          <cell r="R1009"/>
          <cell r="S1009"/>
          <cell r="T1009"/>
        </row>
        <row r="1010">
          <cell r="Q1010"/>
          <cell r="R1010"/>
          <cell r="S1010"/>
          <cell r="T1010"/>
        </row>
        <row r="1011">
          <cell r="Q1011"/>
          <cell r="R1011"/>
          <cell r="S1011"/>
          <cell r="T1011"/>
        </row>
        <row r="1012">
          <cell r="Q1012"/>
          <cell r="R1012"/>
          <cell r="S1012"/>
          <cell r="T1012"/>
        </row>
        <row r="1013">
          <cell r="Q1013"/>
          <cell r="R1013"/>
          <cell r="S1013"/>
          <cell r="T1013"/>
        </row>
        <row r="1014">
          <cell r="Q1014"/>
          <cell r="R1014"/>
          <cell r="S1014"/>
          <cell r="T1014"/>
        </row>
        <row r="1015">
          <cell r="Q1015"/>
          <cell r="R1015"/>
          <cell r="S1015"/>
          <cell r="T1015"/>
        </row>
        <row r="1016">
          <cell r="Q1016"/>
          <cell r="R1016"/>
          <cell r="S1016"/>
          <cell r="T1016"/>
        </row>
        <row r="1017">
          <cell r="Q1017"/>
          <cell r="R1017"/>
          <cell r="S1017"/>
          <cell r="T1017"/>
        </row>
        <row r="1018">
          <cell r="Q1018"/>
          <cell r="R1018"/>
          <cell r="S1018"/>
          <cell r="T1018"/>
        </row>
        <row r="1019">
          <cell r="Q1019"/>
          <cell r="R1019"/>
          <cell r="S1019"/>
          <cell r="T1019"/>
        </row>
        <row r="1020">
          <cell r="Q1020"/>
          <cell r="R1020"/>
          <cell r="S1020"/>
          <cell r="T1020"/>
        </row>
        <row r="1021">
          <cell r="Q1021"/>
          <cell r="R1021"/>
          <cell r="S1021"/>
          <cell r="T1021"/>
        </row>
        <row r="1022">
          <cell r="Q1022"/>
          <cell r="R1022"/>
          <cell r="S1022"/>
          <cell r="T1022"/>
        </row>
        <row r="1023">
          <cell r="Q1023"/>
          <cell r="R1023"/>
          <cell r="S1023"/>
          <cell r="T1023"/>
        </row>
        <row r="1024">
          <cell r="Q1024"/>
          <cell r="R1024"/>
          <cell r="S1024"/>
          <cell r="T1024"/>
        </row>
        <row r="1025">
          <cell r="Q1025"/>
          <cell r="R1025"/>
          <cell r="S1025"/>
          <cell r="T1025"/>
        </row>
        <row r="1026">
          <cell r="Q1026"/>
          <cell r="R1026"/>
          <cell r="S1026"/>
          <cell r="T1026"/>
        </row>
        <row r="1027">
          <cell r="Q1027"/>
          <cell r="R1027"/>
          <cell r="S1027"/>
          <cell r="T1027"/>
        </row>
        <row r="1028">
          <cell r="Q1028"/>
          <cell r="R1028"/>
          <cell r="S1028"/>
          <cell r="T1028"/>
        </row>
        <row r="1029">
          <cell r="Q1029"/>
          <cell r="R1029"/>
          <cell r="S1029"/>
          <cell r="T1029"/>
        </row>
        <row r="1030">
          <cell r="Q1030"/>
          <cell r="R1030"/>
          <cell r="S1030"/>
          <cell r="T1030"/>
        </row>
        <row r="1031">
          <cell r="Q1031"/>
          <cell r="R1031"/>
          <cell r="S1031"/>
          <cell r="T1031"/>
        </row>
        <row r="1032">
          <cell r="Q1032"/>
          <cell r="R1032"/>
          <cell r="S1032"/>
          <cell r="T1032"/>
        </row>
        <row r="1033">
          <cell r="Q1033"/>
          <cell r="R1033"/>
          <cell r="S1033"/>
          <cell r="T1033"/>
        </row>
        <row r="1034">
          <cell r="Q1034"/>
          <cell r="R1034"/>
          <cell r="S1034"/>
          <cell r="T1034"/>
        </row>
        <row r="1035">
          <cell r="Q1035"/>
          <cell r="R1035"/>
          <cell r="S1035"/>
          <cell r="T1035"/>
        </row>
        <row r="1036">
          <cell r="Q1036"/>
          <cell r="R1036"/>
          <cell r="S1036"/>
          <cell r="T1036"/>
        </row>
        <row r="1037">
          <cell r="Q1037"/>
          <cell r="R1037"/>
          <cell r="S1037"/>
          <cell r="T1037"/>
        </row>
        <row r="1038">
          <cell r="Q1038"/>
          <cell r="R1038"/>
          <cell r="S1038"/>
          <cell r="T1038"/>
        </row>
        <row r="1039">
          <cell r="Q1039"/>
          <cell r="R1039"/>
          <cell r="S1039"/>
          <cell r="T1039"/>
        </row>
        <row r="1040">
          <cell r="Q1040"/>
          <cell r="R1040"/>
          <cell r="S1040"/>
          <cell r="T1040"/>
        </row>
        <row r="1041">
          <cell r="Q1041"/>
          <cell r="R1041"/>
          <cell r="S1041"/>
          <cell r="T1041"/>
        </row>
        <row r="1042">
          <cell r="Q1042"/>
          <cell r="R1042"/>
          <cell r="S1042"/>
          <cell r="T1042"/>
        </row>
        <row r="1043">
          <cell r="Q1043"/>
          <cell r="R1043"/>
          <cell r="S1043"/>
          <cell r="T1043"/>
        </row>
        <row r="1044">
          <cell r="Q1044"/>
          <cell r="R1044"/>
          <cell r="S1044"/>
          <cell r="T1044"/>
        </row>
        <row r="1045">
          <cell r="Q1045"/>
          <cell r="R1045"/>
          <cell r="S1045"/>
          <cell r="T1045"/>
        </row>
        <row r="1046">
          <cell r="Q1046"/>
          <cell r="R1046"/>
          <cell r="S1046"/>
          <cell r="T1046"/>
        </row>
        <row r="1047">
          <cell r="Q1047"/>
          <cell r="R1047"/>
          <cell r="S1047"/>
          <cell r="T1047"/>
        </row>
        <row r="1048">
          <cell r="Q1048"/>
          <cell r="R1048"/>
          <cell r="S1048"/>
          <cell r="T1048"/>
        </row>
        <row r="1049">
          <cell r="Q1049"/>
          <cell r="R1049"/>
          <cell r="S1049"/>
          <cell r="T1049"/>
        </row>
        <row r="1050">
          <cell r="Q1050"/>
          <cell r="R1050"/>
          <cell r="S1050"/>
          <cell r="T1050"/>
        </row>
        <row r="1051">
          <cell r="Q1051"/>
          <cell r="R1051"/>
          <cell r="S1051"/>
          <cell r="T1051"/>
        </row>
        <row r="1052">
          <cell r="Q1052"/>
          <cell r="R1052"/>
          <cell r="S1052"/>
          <cell r="T1052"/>
        </row>
        <row r="1053">
          <cell r="Q1053"/>
          <cell r="R1053"/>
          <cell r="S1053"/>
          <cell r="T1053"/>
        </row>
        <row r="1054">
          <cell r="Q1054"/>
          <cell r="R1054"/>
          <cell r="S1054"/>
          <cell r="T1054"/>
        </row>
        <row r="1055">
          <cell r="Q1055"/>
          <cell r="R1055"/>
          <cell r="S1055"/>
          <cell r="T1055"/>
        </row>
        <row r="1056">
          <cell r="Q1056"/>
          <cell r="R1056"/>
          <cell r="S1056"/>
          <cell r="T1056"/>
        </row>
        <row r="1057">
          <cell r="Q1057"/>
          <cell r="R1057"/>
          <cell r="S1057"/>
          <cell r="T1057"/>
        </row>
        <row r="1058">
          <cell r="Q1058"/>
          <cell r="R1058"/>
          <cell r="S1058"/>
          <cell r="T1058"/>
        </row>
        <row r="1059">
          <cell r="Q1059"/>
          <cell r="R1059"/>
          <cell r="S1059"/>
          <cell r="T1059"/>
        </row>
        <row r="1060">
          <cell r="Q1060"/>
          <cell r="R1060"/>
          <cell r="S1060"/>
          <cell r="T1060"/>
        </row>
        <row r="1061">
          <cell r="Q1061"/>
          <cell r="R1061"/>
          <cell r="S1061"/>
          <cell r="T1061"/>
        </row>
        <row r="1062">
          <cell r="Q1062"/>
          <cell r="R1062"/>
          <cell r="S1062"/>
          <cell r="T1062"/>
        </row>
        <row r="1063">
          <cell r="Q1063"/>
          <cell r="R1063"/>
          <cell r="S1063"/>
          <cell r="T1063"/>
        </row>
        <row r="1064">
          <cell r="Q1064"/>
          <cell r="R1064"/>
          <cell r="S1064"/>
          <cell r="T1064"/>
        </row>
        <row r="1065">
          <cell r="Q1065"/>
          <cell r="R1065"/>
          <cell r="S1065"/>
          <cell r="T1065"/>
        </row>
        <row r="1066">
          <cell r="Q1066"/>
          <cell r="R1066"/>
          <cell r="S1066"/>
          <cell r="T1066"/>
        </row>
        <row r="1067">
          <cell r="Q1067"/>
          <cell r="R1067"/>
          <cell r="S1067"/>
          <cell r="T1067"/>
        </row>
        <row r="1068">
          <cell r="Q1068"/>
          <cell r="R1068"/>
          <cell r="S1068"/>
          <cell r="T1068"/>
        </row>
        <row r="1069">
          <cell r="Q1069"/>
          <cell r="R1069"/>
          <cell r="S1069"/>
          <cell r="T1069"/>
        </row>
        <row r="1070">
          <cell r="Q1070"/>
          <cell r="R1070"/>
          <cell r="S1070"/>
          <cell r="T1070"/>
        </row>
        <row r="1071">
          <cell r="Q1071"/>
          <cell r="R1071"/>
          <cell r="S1071"/>
          <cell r="T1071"/>
        </row>
        <row r="1072">
          <cell r="Q1072"/>
          <cell r="R1072"/>
          <cell r="S1072"/>
          <cell r="T1072"/>
        </row>
        <row r="1073">
          <cell r="Q1073"/>
          <cell r="R1073"/>
          <cell r="S1073"/>
          <cell r="T1073"/>
        </row>
        <row r="1074">
          <cell r="Q1074"/>
          <cell r="R1074"/>
          <cell r="S1074"/>
          <cell r="T1074"/>
        </row>
        <row r="1075">
          <cell r="Q1075"/>
          <cell r="R1075"/>
          <cell r="S1075"/>
          <cell r="T1075"/>
        </row>
        <row r="1076">
          <cell r="Q1076"/>
          <cell r="R1076"/>
          <cell r="S1076"/>
          <cell r="T1076"/>
        </row>
        <row r="1077">
          <cell r="Q1077"/>
          <cell r="R1077"/>
          <cell r="S1077"/>
          <cell r="T1077"/>
        </row>
        <row r="1078">
          <cell r="Q1078"/>
          <cell r="R1078"/>
          <cell r="S1078"/>
          <cell r="T1078"/>
        </row>
        <row r="1079">
          <cell r="Q1079"/>
          <cell r="R1079"/>
          <cell r="S1079"/>
          <cell r="T1079"/>
        </row>
        <row r="1080">
          <cell r="Q1080"/>
          <cell r="R1080"/>
          <cell r="S1080"/>
          <cell r="T1080"/>
        </row>
        <row r="1081">
          <cell r="Q1081"/>
          <cell r="R1081"/>
          <cell r="S1081"/>
          <cell r="T1081"/>
        </row>
        <row r="1082">
          <cell r="Q1082"/>
          <cell r="R1082"/>
          <cell r="S1082"/>
          <cell r="T1082"/>
        </row>
        <row r="1083">
          <cell r="Q1083"/>
          <cell r="R1083"/>
          <cell r="S1083"/>
          <cell r="T1083"/>
        </row>
        <row r="1084">
          <cell r="Q1084"/>
          <cell r="R1084"/>
          <cell r="S1084"/>
          <cell r="T1084"/>
        </row>
        <row r="1085">
          <cell r="Q1085"/>
          <cell r="R1085"/>
          <cell r="S1085"/>
          <cell r="T1085"/>
        </row>
        <row r="1086">
          <cell r="Q1086"/>
          <cell r="R1086"/>
          <cell r="S1086"/>
          <cell r="T1086"/>
        </row>
        <row r="1087">
          <cell r="Q1087"/>
          <cell r="R1087"/>
          <cell r="S1087"/>
          <cell r="T1087"/>
        </row>
        <row r="1088">
          <cell r="Q1088"/>
          <cell r="R1088"/>
          <cell r="S1088"/>
          <cell r="T1088"/>
        </row>
        <row r="1089">
          <cell r="Q1089"/>
          <cell r="R1089"/>
          <cell r="S1089"/>
          <cell r="T1089"/>
        </row>
        <row r="1090">
          <cell r="Q1090"/>
          <cell r="R1090"/>
          <cell r="S1090"/>
          <cell r="T1090"/>
        </row>
        <row r="1091">
          <cell r="Q1091"/>
          <cell r="R1091"/>
          <cell r="S1091"/>
          <cell r="T1091"/>
        </row>
        <row r="1092">
          <cell r="Q1092"/>
          <cell r="R1092"/>
          <cell r="S1092"/>
          <cell r="T1092"/>
        </row>
        <row r="1093">
          <cell r="Q1093"/>
          <cell r="R1093"/>
          <cell r="S1093"/>
          <cell r="T1093"/>
        </row>
        <row r="1094">
          <cell r="Q1094"/>
          <cell r="R1094"/>
          <cell r="S1094"/>
          <cell r="T1094"/>
        </row>
        <row r="1095">
          <cell r="Q1095"/>
          <cell r="R1095"/>
          <cell r="S1095"/>
          <cell r="T1095"/>
        </row>
        <row r="1096">
          <cell r="Q1096"/>
          <cell r="R1096"/>
          <cell r="S1096"/>
          <cell r="T1096"/>
        </row>
        <row r="1097">
          <cell r="Q1097"/>
          <cell r="R1097"/>
          <cell r="S1097"/>
          <cell r="T1097"/>
        </row>
        <row r="1098">
          <cell r="Q1098"/>
          <cell r="R1098"/>
          <cell r="S1098"/>
          <cell r="T1098"/>
        </row>
        <row r="1099">
          <cell r="Q1099"/>
          <cell r="R1099"/>
          <cell r="S1099"/>
          <cell r="T1099"/>
        </row>
        <row r="1100">
          <cell r="Q1100"/>
          <cell r="R1100"/>
          <cell r="S1100"/>
          <cell r="T1100"/>
        </row>
        <row r="1101">
          <cell r="Q1101"/>
          <cell r="R1101"/>
          <cell r="S1101"/>
          <cell r="T1101"/>
        </row>
        <row r="1102">
          <cell r="Q1102"/>
          <cell r="R1102"/>
          <cell r="S1102"/>
          <cell r="T1102"/>
        </row>
        <row r="1103">
          <cell r="Q1103"/>
          <cell r="R1103"/>
          <cell r="S1103"/>
          <cell r="T1103"/>
        </row>
        <row r="1104">
          <cell r="Q1104"/>
          <cell r="R1104"/>
          <cell r="S1104"/>
          <cell r="T1104"/>
        </row>
        <row r="1105">
          <cell r="Q1105"/>
          <cell r="R1105"/>
          <cell r="S1105"/>
          <cell r="T1105"/>
        </row>
        <row r="1106">
          <cell r="Q1106"/>
          <cell r="R1106"/>
          <cell r="S1106"/>
          <cell r="T1106"/>
        </row>
        <row r="1107">
          <cell r="Q1107"/>
          <cell r="R1107"/>
          <cell r="S1107"/>
          <cell r="T1107"/>
        </row>
        <row r="1108">
          <cell r="Q1108"/>
          <cell r="R1108"/>
          <cell r="S1108"/>
          <cell r="T1108"/>
        </row>
        <row r="1109">
          <cell r="Q1109"/>
          <cell r="R1109"/>
          <cell r="S1109"/>
          <cell r="T1109"/>
        </row>
        <row r="1110">
          <cell r="Q1110"/>
          <cell r="R1110"/>
          <cell r="S1110"/>
          <cell r="T1110"/>
        </row>
        <row r="1111">
          <cell r="Q1111"/>
          <cell r="R1111"/>
          <cell r="S1111"/>
          <cell r="T1111"/>
        </row>
        <row r="1112">
          <cell r="Q1112"/>
          <cell r="R1112"/>
          <cell r="S1112"/>
          <cell r="T1112"/>
        </row>
        <row r="1113">
          <cell r="Q1113"/>
          <cell r="R1113"/>
          <cell r="S1113"/>
          <cell r="T1113"/>
        </row>
        <row r="1114">
          <cell r="Q1114"/>
          <cell r="R1114"/>
          <cell r="S1114"/>
          <cell r="T1114"/>
        </row>
        <row r="1115">
          <cell r="Q1115"/>
          <cell r="R1115"/>
          <cell r="S1115"/>
          <cell r="T1115"/>
        </row>
        <row r="1116">
          <cell r="Q1116"/>
          <cell r="R1116"/>
          <cell r="S1116"/>
          <cell r="T1116"/>
        </row>
        <row r="1117">
          <cell r="Q1117"/>
          <cell r="R1117"/>
          <cell r="S1117"/>
          <cell r="T1117"/>
        </row>
        <row r="1118">
          <cell r="Q1118"/>
          <cell r="R1118"/>
          <cell r="S1118"/>
          <cell r="T1118"/>
        </row>
        <row r="1119">
          <cell r="Q1119"/>
          <cell r="R1119"/>
          <cell r="S1119"/>
          <cell r="T1119"/>
        </row>
        <row r="1120">
          <cell r="Q1120"/>
          <cell r="R1120"/>
          <cell r="S1120"/>
          <cell r="T1120"/>
        </row>
        <row r="1121">
          <cell r="Q1121"/>
          <cell r="R1121"/>
          <cell r="S1121"/>
          <cell r="T1121"/>
        </row>
        <row r="1122">
          <cell r="Q1122"/>
          <cell r="R1122"/>
          <cell r="S1122"/>
          <cell r="T1122"/>
        </row>
        <row r="1123">
          <cell r="Q1123"/>
          <cell r="R1123"/>
          <cell r="S1123"/>
          <cell r="T1123"/>
        </row>
        <row r="1124">
          <cell r="Q1124"/>
          <cell r="R1124"/>
          <cell r="S1124"/>
          <cell r="T1124"/>
        </row>
        <row r="1125">
          <cell r="Q1125"/>
          <cell r="R1125"/>
          <cell r="S1125"/>
          <cell r="T1125"/>
        </row>
        <row r="1126">
          <cell r="Q1126"/>
          <cell r="R1126"/>
          <cell r="S1126"/>
          <cell r="T1126"/>
        </row>
        <row r="1127">
          <cell r="Q1127"/>
          <cell r="R1127"/>
          <cell r="S1127"/>
          <cell r="T1127"/>
        </row>
        <row r="1128">
          <cell r="Q1128"/>
          <cell r="R1128"/>
          <cell r="S1128"/>
          <cell r="T1128"/>
        </row>
        <row r="1129">
          <cell r="Q1129"/>
          <cell r="R1129"/>
          <cell r="S1129"/>
          <cell r="T1129"/>
        </row>
        <row r="1130">
          <cell r="Q1130"/>
          <cell r="R1130"/>
          <cell r="S1130"/>
          <cell r="T1130"/>
        </row>
        <row r="1131">
          <cell r="Q1131"/>
          <cell r="R1131"/>
          <cell r="S1131"/>
          <cell r="T1131"/>
        </row>
        <row r="1132">
          <cell r="Q1132"/>
          <cell r="R1132"/>
          <cell r="S1132"/>
          <cell r="T1132"/>
        </row>
        <row r="1133">
          <cell r="Q1133"/>
          <cell r="R1133"/>
          <cell r="S1133"/>
          <cell r="T1133"/>
        </row>
        <row r="1134">
          <cell r="Q1134"/>
          <cell r="R1134"/>
          <cell r="S1134"/>
          <cell r="T1134"/>
        </row>
        <row r="1135">
          <cell r="Q1135"/>
          <cell r="R1135"/>
          <cell r="S1135"/>
          <cell r="T1135"/>
        </row>
        <row r="1136">
          <cell r="Q1136"/>
          <cell r="R1136"/>
          <cell r="S1136"/>
          <cell r="T1136"/>
        </row>
        <row r="1137">
          <cell r="Q1137"/>
          <cell r="R1137"/>
          <cell r="S1137"/>
          <cell r="T1137"/>
        </row>
        <row r="1138">
          <cell r="Q1138"/>
          <cell r="R1138"/>
          <cell r="S1138"/>
          <cell r="T1138"/>
        </row>
        <row r="1139">
          <cell r="Q1139"/>
          <cell r="R1139"/>
          <cell r="S1139"/>
          <cell r="T1139"/>
        </row>
        <row r="1140">
          <cell r="Q1140"/>
          <cell r="R1140"/>
          <cell r="S1140"/>
          <cell r="T1140"/>
        </row>
        <row r="1141">
          <cell r="Q1141"/>
          <cell r="R1141"/>
          <cell r="S1141"/>
          <cell r="T1141"/>
        </row>
        <row r="1142">
          <cell r="Q1142"/>
          <cell r="R1142"/>
          <cell r="S1142"/>
          <cell r="T1142"/>
        </row>
        <row r="1143">
          <cell r="Q1143"/>
          <cell r="R1143"/>
          <cell r="S1143"/>
          <cell r="T1143"/>
        </row>
        <row r="1144">
          <cell r="Q1144"/>
          <cell r="R1144"/>
          <cell r="S1144"/>
          <cell r="T1144"/>
        </row>
        <row r="1145">
          <cell r="Q1145"/>
          <cell r="R1145"/>
          <cell r="S1145"/>
          <cell r="T1145"/>
        </row>
        <row r="1146">
          <cell r="Q1146"/>
          <cell r="R1146"/>
          <cell r="S1146"/>
          <cell r="T1146"/>
        </row>
        <row r="1147">
          <cell r="Q1147"/>
          <cell r="R1147"/>
          <cell r="S1147"/>
          <cell r="T1147"/>
        </row>
        <row r="1148">
          <cell r="Q1148"/>
          <cell r="R1148"/>
          <cell r="S1148"/>
          <cell r="T1148"/>
        </row>
        <row r="1149">
          <cell r="Q1149"/>
          <cell r="R1149"/>
          <cell r="S1149"/>
          <cell r="T1149"/>
        </row>
        <row r="1150">
          <cell r="Q1150"/>
          <cell r="R1150"/>
          <cell r="S1150"/>
          <cell r="T1150"/>
        </row>
        <row r="1151">
          <cell r="Q1151"/>
          <cell r="R1151"/>
          <cell r="S1151"/>
          <cell r="T1151"/>
        </row>
        <row r="1152">
          <cell r="Q1152"/>
          <cell r="R1152"/>
          <cell r="S1152"/>
          <cell r="T1152"/>
        </row>
        <row r="1153">
          <cell r="Q1153"/>
          <cell r="R1153"/>
          <cell r="S1153"/>
          <cell r="T1153"/>
        </row>
        <row r="1154">
          <cell r="Q1154"/>
          <cell r="R1154"/>
          <cell r="S1154"/>
          <cell r="T1154"/>
        </row>
        <row r="1155">
          <cell r="Q1155"/>
          <cell r="R1155"/>
          <cell r="S1155"/>
          <cell r="T1155"/>
        </row>
        <row r="1156">
          <cell r="Q1156"/>
          <cell r="R1156"/>
          <cell r="S1156"/>
          <cell r="T1156"/>
        </row>
        <row r="1157">
          <cell r="Q1157"/>
          <cell r="R1157"/>
          <cell r="S1157"/>
          <cell r="T1157"/>
        </row>
        <row r="1158">
          <cell r="Q1158"/>
          <cell r="R1158"/>
          <cell r="S1158"/>
          <cell r="T1158"/>
        </row>
        <row r="1159">
          <cell r="Q1159"/>
          <cell r="R1159"/>
          <cell r="S1159"/>
          <cell r="T1159"/>
        </row>
        <row r="1160">
          <cell r="Q1160"/>
          <cell r="R1160"/>
          <cell r="S1160"/>
          <cell r="T1160"/>
        </row>
        <row r="1161">
          <cell r="Q1161"/>
          <cell r="R1161"/>
          <cell r="S1161"/>
          <cell r="T1161"/>
        </row>
        <row r="1162">
          <cell r="Q1162"/>
          <cell r="R1162"/>
          <cell r="S1162"/>
          <cell r="T1162"/>
        </row>
        <row r="1163">
          <cell r="Q1163"/>
          <cell r="R1163"/>
          <cell r="S1163"/>
          <cell r="T1163"/>
        </row>
        <row r="1164">
          <cell r="Q1164"/>
          <cell r="R1164"/>
          <cell r="S1164"/>
          <cell r="T1164"/>
        </row>
        <row r="1165">
          <cell r="Q1165"/>
          <cell r="R1165"/>
          <cell r="S1165"/>
          <cell r="T1165"/>
        </row>
        <row r="1166">
          <cell r="Q1166"/>
          <cell r="R1166"/>
          <cell r="S1166"/>
          <cell r="T1166"/>
        </row>
        <row r="1167">
          <cell r="Q1167"/>
          <cell r="R1167"/>
          <cell r="S1167"/>
          <cell r="T1167"/>
        </row>
        <row r="1168">
          <cell r="Q1168"/>
          <cell r="R1168"/>
          <cell r="S1168"/>
          <cell r="T1168"/>
        </row>
        <row r="1169">
          <cell r="Q1169"/>
          <cell r="R1169"/>
          <cell r="S1169"/>
          <cell r="T1169"/>
        </row>
        <row r="1170">
          <cell r="Q1170"/>
          <cell r="R1170"/>
          <cell r="S1170"/>
          <cell r="T1170"/>
        </row>
        <row r="1171">
          <cell r="Q1171"/>
          <cell r="R1171"/>
          <cell r="S1171"/>
          <cell r="T1171"/>
        </row>
        <row r="1172">
          <cell r="Q1172"/>
          <cell r="R1172"/>
          <cell r="S1172"/>
          <cell r="T1172"/>
        </row>
        <row r="1173">
          <cell r="Q1173"/>
          <cell r="R1173"/>
          <cell r="S1173"/>
          <cell r="T1173"/>
        </row>
        <row r="1174">
          <cell r="Q1174"/>
          <cell r="R1174"/>
          <cell r="S1174"/>
          <cell r="T1174"/>
        </row>
        <row r="1175">
          <cell r="Q1175"/>
          <cell r="R1175"/>
          <cell r="S1175"/>
          <cell r="T1175"/>
        </row>
        <row r="1176">
          <cell r="Q1176"/>
          <cell r="R1176"/>
          <cell r="S1176"/>
          <cell r="T1176"/>
        </row>
        <row r="1177">
          <cell r="Q1177"/>
          <cell r="R1177"/>
          <cell r="S1177"/>
          <cell r="T1177"/>
        </row>
        <row r="1178">
          <cell r="Q1178"/>
          <cell r="R1178"/>
          <cell r="S1178"/>
          <cell r="T1178"/>
        </row>
        <row r="1179">
          <cell r="Q1179"/>
          <cell r="R1179"/>
          <cell r="S1179"/>
          <cell r="T1179"/>
        </row>
        <row r="1180">
          <cell r="Q1180"/>
          <cell r="R1180"/>
          <cell r="S1180"/>
          <cell r="T1180"/>
        </row>
        <row r="1181">
          <cell r="Q1181"/>
          <cell r="R1181"/>
          <cell r="S1181"/>
          <cell r="T1181"/>
        </row>
        <row r="1182">
          <cell r="Q1182"/>
          <cell r="R1182"/>
          <cell r="S1182"/>
          <cell r="T1182"/>
        </row>
        <row r="1183">
          <cell r="Q1183"/>
          <cell r="R1183"/>
          <cell r="S1183"/>
          <cell r="T1183"/>
        </row>
        <row r="1184">
          <cell r="Q1184"/>
          <cell r="R1184"/>
          <cell r="S1184"/>
          <cell r="T1184"/>
        </row>
        <row r="1185">
          <cell r="Q1185"/>
          <cell r="R1185"/>
          <cell r="S1185"/>
          <cell r="T1185"/>
        </row>
        <row r="1186">
          <cell r="Q1186"/>
          <cell r="R1186"/>
          <cell r="S1186"/>
          <cell r="T1186"/>
        </row>
        <row r="1187">
          <cell r="Q1187"/>
          <cell r="R1187"/>
          <cell r="S1187"/>
          <cell r="T1187"/>
        </row>
        <row r="1188">
          <cell r="Q1188"/>
          <cell r="R1188"/>
          <cell r="S1188"/>
          <cell r="T1188"/>
        </row>
        <row r="1189">
          <cell r="Q1189"/>
          <cell r="R1189"/>
          <cell r="S1189"/>
          <cell r="T1189"/>
        </row>
        <row r="1190">
          <cell r="Q1190"/>
          <cell r="R1190"/>
          <cell r="S1190"/>
          <cell r="T1190"/>
        </row>
        <row r="1191">
          <cell r="Q1191"/>
          <cell r="R1191"/>
          <cell r="S1191"/>
          <cell r="T1191"/>
        </row>
        <row r="1192">
          <cell r="Q1192"/>
          <cell r="R1192"/>
          <cell r="S1192"/>
          <cell r="T1192"/>
        </row>
        <row r="1193">
          <cell r="Q1193"/>
          <cell r="R1193"/>
          <cell r="S1193"/>
          <cell r="T1193"/>
        </row>
        <row r="1194">
          <cell r="Q1194"/>
          <cell r="R1194"/>
          <cell r="S1194"/>
          <cell r="T1194"/>
        </row>
        <row r="1195">
          <cell r="Q1195"/>
          <cell r="R1195"/>
          <cell r="S1195"/>
          <cell r="T1195"/>
        </row>
        <row r="1196">
          <cell r="Q1196"/>
          <cell r="R1196"/>
          <cell r="S1196"/>
          <cell r="T1196"/>
        </row>
        <row r="1197">
          <cell r="Q1197"/>
          <cell r="R1197"/>
          <cell r="S1197"/>
          <cell r="T1197"/>
        </row>
        <row r="1198">
          <cell r="Q1198"/>
          <cell r="R1198"/>
          <cell r="S1198"/>
          <cell r="T1198"/>
        </row>
        <row r="1199">
          <cell r="Q1199"/>
          <cell r="R1199"/>
          <cell r="S1199"/>
          <cell r="T1199"/>
        </row>
        <row r="1200">
          <cell r="Q1200"/>
          <cell r="R1200"/>
          <cell r="S1200"/>
          <cell r="T1200"/>
        </row>
        <row r="1201">
          <cell r="Q1201"/>
          <cell r="R1201"/>
          <cell r="S1201"/>
          <cell r="T1201"/>
        </row>
        <row r="1202">
          <cell r="Q1202"/>
          <cell r="R1202"/>
          <cell r="S1202"/>
          <cell r="T1202"/>
        </row>
        <row r="1203">
          <cell r="Q1203"/>
          <cell r="R1203"/>
          <cell r="S1203"/>
          <cell r="T1203"/>
        </row>
        <row r="1204">
          <cell r="Q1204"/>
          <cell r="R1204"/>
          <cell r="S1204"/>
          <cell r="T1204"/>
        </row>
        <row r="1205">
          <cell r="Q1205"/>
          <cell r="R1205"/>
          <cell r="S1205"/>
          <cell r="T1205"/>
        </row>
        <row r="1206">
          <cell r="Q1206"/>
          <cell r="R1206"/>
          <cell r="S1206"/>
          <cell r="T1206"/>
        </row>
        <row r="1207">
          <cell r="Q1207"/>
          <cell r="R1207"/>
          <cell r="S1207"/>
          <cell r="T1207"/>
        </row>
        <row r="1208">
          <cell r="Q1208"/>
          <cell r="R1208"/>
          <cell r="S1208"/>
          <cell r="T1208"/>
        </row>
        <row r="1209">
          <cell r="Q1209"/>
          <cell r="R1209"/>
          <cell r="S1209"/>
          <cell r="T1209"/>
        </row>
        <row r="1210">
          <cell r="Q1210"/>
          <cell r="R1210"/>
          <cell r="S1210"/>
          <cell r="T1210"/>
        </row>
        <row r="1211">
          <cell r="Q1211"/>
          <cell r="R1211"/>
          <cell r="S1211"/>
          <cell r="T1211"/>
        </row>
        <row r="1212">
          <cell r="Q1212"/>
          <cell r="R1212"/>
          <cell r="S1212"/>
          <cell r="T1212"/>
        </row>
        <row r="1213">
          <cell r="Q1213"/>
          <cell r="R1213"/>
          <cell r="S1213"/>
          <cell r="T1213"/>
        </row>
        <row r="1214">
          <cell r="Q1214"/>
          <cell r="R1214"/>
          <cell r="S1214"/>
          <cell r="T1214"/>
        </row>
        <row r="1215">
          <cell r="Q1215"/>
          <cell r="R1215"/>
          <cell r="S1215"/>
          <cell r="T1215"/>
        </row>
        <row r="1216">
          <cell r="Q1216"/>
          <cell r="R1216"/>
          <cell r="S1216"/>
          <cell r="T1216"/>
        </row>
        <row r="1217">
          <cell r="Q1217"/>
          <cell r="R1217"/>
          <cell r="S1217"/>
          <cell r="T1217"/>
        </row>
        <row r="1218">
          <cell r="Q1218"/>
          <cell r="R1218"/>
          <cell r="S1218"/>
          <cell r="T1218"/>
        </row>
        <row r="1219">
          <cell r="Q1219"/>
          <cell r="R1219"/>
          <cell r="S1219"/>
          <cell r="T1219"/>
        </row>
        <row r="1220">
          <cell r="Q1220"/>
          <cell r="R1220"/>
          <cell r="S1220"/>
          <cell r="T1220"/>
        </row>
        <row r="1221">
          <cell r="Q1221"/>
          <cell r="R1221"/>
          <cell r="S1221"/>
          <cell r="T1221"/>
        </row>
        <row r="1222">
          <cell r="Q1222"/>
          <cell r="R1222"/>
          <cell r="S1222"/>
          <cell r="T1222"/>
        </row>
        <row r="1223">
          <cell r="Q1223"/>
          <cell r="R1223"/>
          <cell r="S1223"/>
          <cell r="T1223"/>
        </row>
        <row r="1224">
          <cell r="Q1224"/>
          <cell r="R1224"/>
          <cell r="S1224"/>
          <cell r="T1224"/>
        </row>
        <row r="1225">
          <cell r="Q1225"/>
          <cell r="R1225"/>
          <cell r="S1225"/>
          <cell r="T1225"/>
        </row>
        <row r="1226">
          <cell r="Q1226"/>
          <cell r="R1226"/>
          <cell r="S1226"/>
          <cell r="T1226"/>
        </row>
        <row r="1227">
          <cell r="Q1227"/>
          <cell r="R1227"/>
          <cell r="S1227"/>
          <cell r="T1227"/>
        </row>
        <row r="1228">
          <cell r="Q1228"/>
          <cell r="R1228"/>
          <cell r="S1228"/>
          <cell r="T1228"/>
        </row>
        <row r="1229">
          <cell r="Q1229"/>
          <cell r="R1229"/>
          <cell r="S1229"/>
          <cell r="T1229"/>
        </row>
        <row r="1230">
          <cell r="Q1230"/>
          <cell r="R1230"/>
          <cell r="S1230"/>
          <cell r="T1230"/>
        </row>
        <row r="1231">
          <cell r="Q1231"/>
          <cell r="R1231"/>
          <cell r="S1231"/>
          <cell r="T1231"/>
        </row>
        <row r="1232">
          <cell r="Q1232"/>
          <cell r="R1232"/>
          <cell r="S1232"/>
          <cell r="T1232"/>
        </row>
        <row r="1233">
          <cell r="Q1233"/>
          <cell r="R1233"/>
          <cell r="S1233"/>
          <cell r="T1233"/>
        </row>
        <row r="1234">
          <cell r="Q1234"/>
          <cell r="R1234"/>
          <cell r="S1234"/>
          <cell r="T1234"/>
        </row>
        <row r="1235">
          <cell r="Q1235"/>
          <cell r="R1235"/>
          <cell r="S1235"/>
          <cell r="T1235"/>
        </row>
        <row r="1236">
          <cell r="Q1236"/>
          <cell r="R1236"/>
          <cell r="S1236"/>
          <cell r="T1236"/>
        </row>
        <row r="1237">
          <cell r="Q1237"/>
          <cell r="R1237"/>
          <cell r="S1237"/>
          <cell r="T1237"/>
        </row>
        <row r="1238">
          <cell r="Q1238"/>
          <cell r="R1238"/>
          <cell r="S1238"/>
          <cell r="T1238"/>
        </row>
        <row r="1239">
          <cell r="Q1239"/>
          <cell r="R1239"/>
          <cell r="S1239"/>
          <cell r="T1239"/>
        </row>
        <row r="1240">
          <cell r="Q1240"/>
          <cell r="R1240"/>
          <cell r="S1240"/>
          <cell r="T1240"/>
        </row>
        <row r="1241">
          <cell r="Q1241"/>
          <cell r="R1241"/>
          <cell r="S1241"/>
          <cell r="T1241"/>
        </row>
        <row r="1242">
          <cell r="Q1242"/>
          <cell r="R1242"/>
          <cell r="S1242"/>
          <cell r="T1242"/>
        </row>
        <row r="1243">
          <cell r="Q1243"/>
          <cell r="R1243"/>
          <cell r="S1243"/>
          <cell r="T1243"/>
        </row>
        <row r="1244">
          <cell r="Q1244"/>
          <cell r="R1244"/>
          <cell r="S1244"/>
          <cell r="T1244"/>
        </row>
        <row r="1245">
          <cell r="Q1245"/>
          <cell r="R1245"/>
          <cell r="S1245"/>
          <cell r="T1245"/>
        </row>
        <row r="1246">
          <cell r="Q1246"/>
          <cell r="R1246"/>
          <cell r="S1246"/>
          <cell r="T1246"/>
        </row>
        <row r="1247">
          <cell r="Q1247"/>
          <cell r="R1247"/>
          <cell r="S1247"/>
          <cell r="T1247"/>
        </row>
        <row r="1248">
          <cell r="Q1248"/>
          <cell r="R1248"/>
          <cell r="S1248"/>
          <cell r="T1248"/>
        </row>
        <row r="1249">
          <cell r="Q1249"/>
          <cell r="R1249"/>
          <cell r="S1249"/>
          <cell r="T1249"/>
        </row>
        <row r="1250">
          <cell r="Q1250"/>
          <cell r="R1250"/>
          <cell r="S1250"/>
          <cell r="T1250"/>
        </row>
        <row r="1251">
          <cell r="Q1251"/>
          <cell r="R1251"/>
          <cell r="S1251"/>
          <cell r="T1251"/>
        </row>
        <row r="1252">
          <cell r="Q1252"/>
          <cell r="R1252"/>
          <cell r="S1252"/>
          <cell r="T1252"/>
        </row>
        <row r="1253">
          <cell r="Q1253"/>
          <cell r="R1253"/>
          <cell r="S1253"/>
          <cell r="T1253"/>
        </row>
        <row r="1254">
          <cell r="Q1254"/>
          <cell r="R1254"/>
          <cell r="S1254"/>
          <cell r="T1254"/>
        </row>
        <row r="1255">
          <cell r="Q1255"/>
          <cell r="R1255"/>
          <cell r="S1255"/>
          <cell r="T1255"/>
        </row>
        <row r="1256">
          <cell r="Q1256"/>
          <cell r="R1256"/>
          <cell r="S1256"/>
          <cell r="T1256"/>
        </row>
        <row r="1257">
          <cell r="Q1257"/>
          <cell r="R1257"/>
          <cell r="S1257"/>
          <cell r="T1257"/>
        </row>
        <row r="1258">
          <cell r="Q1258"/>
          <cell r="R1258"/>
          <cell r="S1258"/>
          <cell r="T1258"/>
        </row>
        <row r="1259">
          <cell r="Q1259"/>
          <cell r="R1259"/>
          <cell r="S1259"/>
          <cell r="T1259"/>
        </row>
        <row r="1260">
          <cell r="Q1260"/>
          <cell r="R1260"/>
          <cell r="S1260"/>
          <cell r="T1260"/>
        </row>
        <row r="1261">
          <cell r="Q1261"/>
          <cell r="R1261"/>
          <cell r="S1261"/>
          <cell r="T1261"/>
        </row>
        <row r="1262">
          <cell r="Q1262"/>
          <cell r="R1262"/>
          <cell r="S1262"/>
          <cell r="T1262"/>
        </row>
        <row r="1263">
          <cell r="Q1263"/>
          <cell r="R1263"/>
          <cell r="S1263"/>
          <cell r="T1263"/>
        </row>
        <row r="1264">
          <cell r="Q1264"/>
          <cell r="R1264"/>
          <cell r="S1264"/>
          <cell r="T1264"/>
        </row>
        <row r="1265">
          <cell r="Q1265"/>
          <cell r="R1265"/>
          <cell r="S1265"/>
          <cell r="T1265"/>
        </row>
        <row r="1266">
          <cell r="Q1266"/>
          <cell r="R1266"/>
          <cell r="S1266"/>
          <cell r="T1266"/>
        </row>
        <row r="1267">
          <cell r="Q1267"/>
          <cell r="R1267"/>
          <cell r="S1267"/>
          <cell r="T1267"/>
        </row>
        <row r="1268">
          <cell r="Q1268"/>
          <cell r="R1268"/>
          <cell r="S1268"/>
          <cell r="T1268"/>
        </row>
        <row r="1269">
          <cell r="Q1269"/>
          <cell r="R1269"/>
          <cell r="S1269"/>
          <cell r="T1269"/>
        </row>
        <row r="1270">
          <cell r="Q1270"/>
          <cell r="R1270"/>
          <cell r="S1270"/>
          <cell r="T1270"/>
        </row>
        <row r="1271">
          <cell r="Q1271"/>
          <cell r="R1271"/>
          <cell r="S1271"/>
          <cell r="T1271"/>
        </row>
        <row r="1272">
          <cell r="Q1272"/>
          <cell r="R1272"/>
          <cell r="S1272"/>
          <cell r="T1272"/>
        </row>
        <row r="1273">
          <cell r="Q1273"/>
          <cell r="R1273"/>
          <cell r="S1273"/>
          <cell r="T1273"/>
        </row>
        <row r="1274">
          <cell r="Q1274"/>
          <cell r="R1274"/>
          <cell r="S1274"/>
          <cell r="T1274"/>
        </row>
        <row r="1275">
          <cell r="Q1275"/>
          <cell r="R1275"/>
          <cell r="S1275"/>
          <cell r="T1275"/>
        </row>
        <row r="1276">
          <cell r="Q1276"/>
          <cell r="R1276"/>
          <cell r="S1276"/>
          <cell r="T1276"/>
        </row>
        <row r="1277">
          <cell r="Q1277"/>
          <cell r="R1277"/>
          <cell r="S1277"/>
          <cell r="T1277"/>
        </row>
        <row r="1278">
          <cell r="Q1278"/>
          <cell r="R1278"/>
          <cell r="S1278"/>
          <cell r="T1278"/>
        </row>
        <row r="1279">
          <cell r="Q1279"/>
          <cell r="R1279"/>
          <cell r="S1279"/>
          <cell r="T1279"/>
        </row>
        <row r="1280">
          <cell r="Q1280"/>
          <cell r="R1280"/>
          <cell r="S1280"/>
          <cell r="T1280"/>
        </row>
        <row r="1281">
          <cell r="Q1281"/>
          <cell r="R1281"/>
          <cell r="S1281"/>
          <cell r="T1281"/>
        </row>
        <row r="1282">
          <cell r="Q1282"/>
          <cell r="R1282"/>
          <cell r="S1282"/>
          <cell r="T1282"/>
        </row>
        <row r="1283">
          <cell r="Q1283"/>
          <cell r="R1283"/>
          <cell r="S1283"/>
          <cell r="T1283"/>
        </row>
        <row r="1284">
          <cell r="Q1284"/>
          <cell r="R1284"/>
          <cell r="S1284"/>
          <cell r="T1284"/>
        </row>
        <row r="1285">
          <cell r="Q1285"/>
          <cell r="R1285"/>
          <cell r="S1285"/>
          <cell r="T1285"/>
        </row>
        <row r="1286">
          <cell r="Q1286"/>
          <cell r="R1286"/>
          <cell r="S1286"/>
          <cell r="T1286"/>
        </row>
        <row r="1287">
          <cell r="Q1287"/>
          <cell r="R1287"/>
          <cell r="S1287"/>
          <cell r="T1287"/>
        </row>
        <row r="1288">
          <cell r="Q1288"/>
          <cell r="R1288"/>
          <cell r="S1288"/>
          <cell r="T1288"/>
        </row>
        <row r="1289">
          <cell r="Q1289"/>
          <cell r="R1289"/>
          <cell r="S1289"/>
          <cell r="T1289"/>
        </row>
        <row r="1290">
          <cell r="Q1290"/>
          <cell r="R1290"/>
          <cell r="S1290"/>
          <cell r="T1290"/>
        </row>
        <row r="1291">
          <cell r="Q1291"/>
          <cell r="R1291"/>
          <cell r="S1291"/>
          <cell r="T1291"/>
        </row>
        <row r="1292">
          <cell r="Q1292"/>
          <cell r="R1292"/>
          <cell r="S1292"/>
          <cell r="T1292"/>
        </row>
        <row r="1293">
          <cell r="Q1293"/>
          <cell r="R1293"/>
          <cell r="S1293"/>
          <cell r="T1293"/>
        </row>
        <row r="1294">
          <cell r="Q1294"/>
          <cell r="R1294"/>
          <cell r="S1294"/>
          <cell r="T1294"/>
        </row>
        <row r="1295">
          <cell r="Q1295"/>
          <cell r="R1295"/>
          <cell r="S1295"/>
          <cell r="T1295"/>
        </row>
        <row r="1296">
          <cell r="Q1296"/>
          <cell r="R1296"/>
          <cell r="S1296"/>
          <cell r="T1296"/>
        </row>
        <row r="1297">
          <cell r="Q1297"/>
          <cell r="R1297"/>
          <cell r="S1297"/>
          <cell r="T1297"/>
        </row>
        <row r="1298">
          <cell r="Q1298"/>
          <cell r="R1298"/>
          <cell r="S1298"/>
          <cell r="T1298"/>
        </row>
        <row r="1299">
          <cell r="Q1299"/>
          <cell r="R1299"/>
          <cell r="S1299"/>
          <cell r="T1299"/>
        </row>
        <row r="1300">
          <cell r="Q1300"/>
          <cell r="R1300"/>
          <cell r="S1300"/>
          <cell r="T1300"/>
        </row>
        <row r="1301">
          <cell r="Q1301"/>
          <cell r="R1301"/>
          <cell r="S1301"/>
          <cell r="T1301"/>
        </row>
        <row r="1302">
          <cell r="Q1302"/>
          <cell r="R1302"/>
          <cell r="S1302"/>
          <cell r="T1302"/>
        </row>
        <row r="1303">
          <cell r="Q1303"/>
          <cell r="R1303"/>
          <cell r="S1303"/>
          <cell r="T1303"/>
        </row>
        <row r="1304">
          <cell r="Q1304"/>
          <cell r="R1304"/>
          <cell r="S1304"/>
          <cell r="T1304"/>
        </row>
        <row r="1305">
          <cell r="Q1305"/>
          <cell r="R1305"/>
          <cell r="S1305"/>
          <cell r="T1305"/>
        </row>
        <row r="1306">
          <cell r="Q1306"/>
          <cell r="R1306"/>
          <cell r="S1306"/>
          <cell r="T1306"/>
        </row>
        <row r="1307">
          <cell r="Q1307"/>
          <cell r="R1307"/>
          <cell r="S1307"/>
          <cell r="T1307"/>
        </row>
        <row r="1308">
          <cell r="Q1308"/>
          <cell r="R1308"/>
          <cell r="S1308"/>
          <cell r="T1308"/>
        </row>
        <row r="1309">
          <cell r="Q1309"/>
          <cell r="R1309"/>
          <cell r="S1309"/>
          <cell r="T1309"/>
        </row>
        <row r="1310">
          <cell r="Q1310"/>
          <cell r="R1310"/>
          <cell r="S1310"/>
          <cell r="T1310"/>
        </row>
        <row r="1311">
          <cell r="Q1311"/>
          <cell r="R1311"/>
          <cell r="S1311"/>
          <cell r="T1311"/>
        </row>
        <row r="1312">
          <cell r="Q1312"/>
          <cell r="R1312"/>
          <cell r="S1312"/>
          <cell r="T1312"/>
        </row>
        <row r="1313">
          <cell r="Q1313"/>
          <cell r="R1313"/>
          <cell r="S1313"/>
          <cell r="T1313"/>
        </row>
        <row r="1314">
          <cell r="Q1314"/>
          <cell r="R1314"/>
          <cell r="S1314"/>
          <cell r="T1314"/>
        </row>
        <row r="1315">
          <cell r="Q1315"/>
          <cell r="R1315"/>
          <cell r="S1315"/>
          <cell r="T1315"/>
        </row>
        <row r="1316">
          <cell r="Q1316"/>
          <cell r="R1316"/>
          <cell r="S1316"/>
          <cell r="T1316"/>
        </row>
        <row r="1317">
          <cell r="Q1317"/>
          <cell r="R1317"/>
          <cell r="S1317"/>
          <cell r="T1317"/>
        </row>
        <row r="1318">
          <cell r="Q1318"/>
          <cell r="R1318"/>
          <cell r="S1318"/>
          <cell r="T1318"/>
        </row>
        <row r="1319">
          <cell r="Q1319"/>
          <cell r="R1319"/>
          <cell r="S1319"/>
          <cell r="T1319"/>
        </row>
        <row r="1320">
          <cell r="Q1320"/>
          <cell r="R1320"/>
          <cell r="S1320"/>
          <cell r="T1320"/>
        </row>
        <row r="1321">
          <cell r="Q1321"/>
          <cell r="R1321"/>
          <cell r="S1321"/>
          <cell r="T1321"/>
        </row>
        <row r="1322">
          <cell r="Q1322"/>
          <cell r="R1322"/>
          <cell r="S1322"/>
          <cell r="T1322"/>
        </row>
        <row r="1323">
          <cell r="Q1323"/>
          <cell r="R1323"/>
          <cell r="S1323"/>
          <cell r="T1323"/>
        </row>
        <row r="1324">
          <cell r="Q1324"/>
          <cell r="R1324"/>
          <cell r="S1324"/>
          <cell r="T1324"/>
        </row>
        <row r="1325">
          <cell r="Q1325"/>
          <cell r="R1325"/>
          <cell r="S1325"/>
          <cell r="T1325"/>
        </row>
        <row r="1326">
          <cell r="Q1326"/>
          <cell r="R1326"/>
          <cell r="S1326"/>
          <cell r="T1326"/>
        </row>
        <row r="1327">
          <cell r="Q1327"/>
          <cell r="R1327"/>
          <cell r="S1327"/>
          <cell r="T1327"/>
        </row>
        <row r="1328">
          <cell r="Q1328"/>
          <cell r="R1328"/>
          <cell r="S1328"/>
          <cell r="T1328"/>
        </row>
        <row r="1329">
          <cell r="Q1329"/>
          <cell r="R1329"/>
          <cell r="S1329"/>
          <cell r="T1329"/>
        </row>
        <row r="1330">
          <cell r="Q1330"/>
          <cell r="R1330"/>
          <cell r="S1330"/>
          <cell r="T1330"/>
        </row>
        <row r="1331">
          <cell r="Q1331"/>
          <cell r="R1331"/>
          <cell r="S1331"/>
          <cell r="T1331"/>
        </row>
        <row r="1332">
          <cell r="Q1332"/>
          <cell r="R1332"/>
          <cell r="S1332"/>
          <cell r="T1332"/>
        </row>
        <row r="1333">
          <cell r="Q1333"/>
          <cell r="R1333"/>
          <cell r="S1333"/>
          <cell r="T1333"/>
        </row>
        <row r="1334">
          <cell r="Q1334"/>
          <cell r="R1334"/>
          <cell r="S1334"/>
          <cell r="T1334"/>
        </row>
        <row r="1335">
          <cell r="Q1335"/>
          <cell r="R1335"/>
          <cell r="S1335"/>
          <cell r="T1335"/>
        </row>
        <row r="1336">
          <cell r="Q1336"/>
          <cell r="R1336"/>
          <cell r="S1336"/>
          <cell r="T1336"/>
        </row>
        <row r="1337">
          <cell r="Q1337"/>
          <cell r="R1337"/>
          <cell r="S1337"/>
          <cell r="T1337"/>
        </row>
        <row r="1338">
          <cell r="Q1338"/>
          <cell r="R1338"/>
          <cell r="S1338"/>
          <cell r="T1338"/>
        </row>
        <row r="1339">
          <cell r="Q1339"/>
          <cell r="R1339"/>
          <cell r="S1339"/>
          <cell r="T1339"/>
        </row>
        <row r="1340">
          <cell r="Q1340"/>
          <cell r="R1340"/>
          <cell r="S1340"/>
          <cell r="T1340"/>
        </row>
        <row r="1341">
          <cell r="Q1341"/>
          <cell r="R1341"/>
          <cell r="S1341"/>
          <cell r="T1341"/>
        </row>
        <row r="1342">
          <cell r="Q1342"/>
          <cell r="R1342"/>
          <cell r="S1342"/>
          <cell r="T1342"/>
        </row>
        <row r="1343">
          <cell r="Q1343"/>
          <cell r="R1343"/>
          <cell r="S1343"/>
          <cell r="T1343"/>
        </row>
        <row r="1344">
          <cell r="Q1344"/>
          <cell r="R1344"/>
          <cell r="S1344"/>
          <cell r="T1344"/>
        </row>
        <row r="1345">
          <cell r="Q1345"/>
          <cell r="R1345"/>
          <cell r="S1345"/>
          <cell r="T1345"/>
        </row>
        <row r="1346">
          <cell r="Q1346"/>
          <cell r="R1346"/>
          <cell r="S1346"/>
          <cell r="T1346"/>
        </row>
        <row r="1347">
          <cell r="Q1347"/>
          <cell r="R1347"/>
          <cell r="S1347"/>
          <cell r="T1347"/>
        </row>
        <row r="1348">
          <cell r="Q1348"/>
          <cell r="R1348"/>
          <cell r="S1348"/>
          <cell r="T1348"/>
        </row>
        <row r="1349">
          <cell r="Q1349"/>
          <cell r="R1349"/>
          <cell r="S1349"/>
          <cell r="T1349"/>
        </row>
        <row r="1350">
          <cell r="Q1350"/>
          <cell r="R1350"/>
          <cell r="S1350"/>
          <cell r="T1350"/>
        </row>
        <row r="1351">
          <cell r="Q1351"/>
          <cell r="R1351"/>
          <cell r="S1351"/>
          <cell r="T1351"/>
        </row>
        <row r="1352">
          <cell r="Q1352"/>
          <cell r="R1352"/>
          <cell r="S1352"/>
          <cell r="T1352"/>
        </row>
        <row r="1353">
          <cell r="Q1353"/>
          <cell r="R1353"/>
          <cell r="S1353"/>
          <cell r="T1353"/>
        </row>
        <row r="1354">
          <cell r="Q1354"/>
          <cell r="R1354"/>
          <cell r="S1354"/>
          <cell r="T1354"/>
        </row>
        <row r="1355">
          <cell r="Q1355"/>
          <cell r="R1355"/>
          <cell r="S1355"/>
          <cell r="T1355"/>
        </row>
        <row r="1356">
          <cell r="Q1356"/>
          <cell r="R1356"/>
          <cell r="S1356"/>
          <cell r="T1356"/>
        </row>
        <row r="1357">
          <cell r="Q1357"/>
          <cell r="R1357"/>
          <cell r="S1357"/>
          <cell r="T1357"/>
        </row>
        <row r="1358">
          <cell r="Q1358"/>
          <cell r="R1358"/>
          <cell r="S1358"/>
          <cell r="T1358"/>
        </row>
        <row r="1359">
          <cell r="Q1359"/>
          <cell r="R1359"/>
          <cell r="S1359"/>
          <cell r="T1359"/>
        </row>
        <row r="1360">
          <cell r="Q1360"/>
          <cell r="R1360"/>
          <cell r="S1360"/>
          <cell r="T1360"/>
        </row>
        <row r="1361">
          <cell r="Q1361"/>
          <cell r="R1361"/>
          <cell r="S1361"/>
          <cell r="T1361"/>
        </row>
        <row r="1362">
          <cell r="Q1362"/>
          <cell r="R1362"/>
          <cell r="S1362"/>
          <cell r="T1362"/>
        </row>
        <row r="1363">
          <cell r="Q1363"/>
          <cell r="R1363"/>
          <cell r="S1363"/>
          <cell r="T1363"/>
        </row>
        <row r="1364">
          <cell r="Q1364"/>
          <cell r="R1364"/>
          <cell r="S1364"/>
          <cell r="T1364"/>
        </row>
        <row r="1365">
          <cell r="Q1365"/>
          <cell r="R1365"/>
          <cell r="S1365"/>
          <cell r="T1365"/>
        </row>
        <row r="1366">
          <cell r="Q1366"/>
          <cell r="R1366"/>
          <cell r="S1366"/>
          <cell r="T1366"/>
        </row>
        <row r="1367">
          <cell r="Q1367"/>
          <cell r="R1367"/>
          <cell r="S1367"/>
          <cell r="T1367"/>
        </row>
        <row r="1368">
          <cell r="Q1368"/>
          <cell r="R1368"/>
          <cell r="S1368"/>
          <cell r="T1368"/>
        </row>
        <row r="1369">
          <cell r="Q1369"/>
          <cell r="R1369"/>
          <cell r="S1369"/>
          <cell r="T1369"/>
        </row>
        <row r="1370">
          <cell r="Q1370"/>
          <cell r="R1370"/>
          <cell r="S1370"/>
          <cell r="T1370"/>
        </row>
        <row r="1371">
          <cell r="Q1371"/>
          <cell r="R1371"/>
          <cell r="S1371"/>
          <cell r="T1371"/>
        </row>
        <row r="1372">
          <cell r="Q1372"/>
          <cell r="R1372"/>
          <cell r="S1372"/>
          <cell r="T1372"/>
        </row>
        <row r="1373">
          <cell r="Q1373"/>
          <cell r="R1373"/>
          <cell r="S1373"/>
          <cell r="T1373"/>
        </row>
        <row r="1374">
          <cell r="Q1374"/>
          <cell r="R1374"/>
          <cell r="S1374"/>
          <cell r="T1374"/>
        </row>
        <row r="1375">
          <cell r="Q1375"/>
          <cell r="R1375"/>
          <cell r="S1375"/>
          <cell r="T1375"/>
        </row>
        <row r="1376">
          <cell r="Q1376"/>
          <cell r="R1376"/>
          <cell r="S1376"/>
          <cell r="T1376"/>
        </row>
        <row r="1377">
          <cell r="Q1377"/>
          <cell r="R1377"/>
          <cell r="S1377"/>
          <cell r="T1377"/>
        </row>
        <row r="1378">
          <cell r="Q1378"/>
          <cell r="R1378"/>
          <cell r="S1378"/>
          <cell r="T1378"/>
        </row>
        <row r="1379">
          <cell r="Q1379"/>
          <cell r="R1379"/>
          <cell r="S1379"/>
          <cell r="T1379"/>
        </row>
        <row r="1380">
          <cell r="Q1380"/>
          <cell r="R1380"/>
          <cell r="S1380"/>
          <cell r="T1380"/>
        </row>
        <row r="1381">
          <cell r="Q1381"/>
          <cell r="R1381"/>
          <cell r="S1381"/>
          <cell r="T1381"/>
        </row>
        <row r="1382">
          <cell r="Q1382"/>
          <cell r="R1382"/>
          <cell r="S1382"/>
          <cell r="T1382"/>
        </row>
        <row r="1383">
          <cell r="Q1383"/>
          <cell r="R1383"/>
          <cell r="S1383"/>
          <cell r="T1383"/>
        </row>
        <row r="1384">
          <cell r="Q1384"/>
          <cell r="R1384"/>
          <cell r="S1384"/>
          <cell r="T1384"/>
        </row>
        <row r="1385">
          <cell r="Q1385"/>
          <cell r="R1385"/>
          <cell r="S1385"/>
          <cell r="T1385"/>
        </row>
        <row r="1386">
          <cell r="Q1386"/>
          <cell r="R1386"/>
          <cell r="S1386"/>
          <cell r="T1386"/>
        </row>
        <row r="1387">
          <cell r="Q1387"/>
          <cell r="R1387"/>
          <cell r="S1387"/>
          <cell r="T1387"/>
        </row>
        <row r="1388">
          <cell r="Q1388"/>
          <cell r="R1388"/>
          <cell r="S1388"/>
          <cell r="T1388"/>
        </row>
        <row r="1389">
          <cell r="Q1389"/>
          <cell r="R1389"/>
          <cell r="S1389"/>
          <cell r="T1389"/>
        </row>
        <row r="1390">
          <cell r="Q1390"/>
          <cell r="R1390"/>
          <cell r="S1390"/>
          <cell r="T1390"/>
        </row>
        <row r="1391">
          <cell r="Q1391"/>
          <cell r="R1391"/>
          <cell r="S1391"/>
          <cell r="T1391"/>
        </row>
        <row r="1392">
          <cell r="Q1392"/>
          <cell r="R1392"/>
          <cell r="S1392"/>
          <cell r="T1392"/>
        </row>
        <row r="1393">
          <cell r="Q1393"/>
          <cell r="R1393"/>
          <cell r="S1393"/>
          <cell r="T1393"/>
        </row>
        <row r="1394">
          <cell r="Q1394"/>
          <cell r="R1394"/>
          <cell r="S1394"/>
          <cell r="T1394"/>
        </row>
        <row r="1395">
          <cell r="Q1395"/>
          <cell r="R1395"/>
          <cell r="S1395"/>
          <cell r="T1395"/>
        </row>
        <row r="1396">
          <cell r="Q1396"/>
          <cell r="R1396"/>
          <cell r="S1396"/>
          <cell r="T1396"/>
        </row>
        <row r="1397">
          <cell r="Q1397"/>
          <cell r="R1397"/>
          <cell r="S1397"/>
          <cell r="T1397"/>
        </row>
        <row r="1398">
          <cell r="Q1398"/>
          <cell r="R1398"/>
          <cell r="S1398"/>
          <cell r="T1398"/>
        </row>
        <row r="1399">
          <cell r="Q1399"/>
          <cell r="R1399"/>
          <cell r="S1399"/>
          <cell r="T1399"/>
        </row>
        <row r="1400">
          <cell r="Q1400"/>
          <cell r="R1400"/>
          <cell r="S1400"/>
          <cell r="T1400"/>
        </row>
        <row r="1401">
          <cell r="Q1401"/>
          <cell r="R1401"/>
          <cell r="S1401"/>
          <cell r="T1401"/>
        </row>
        <row r="1402">
          <cell r="Q1402"/>
          <cell r="R1402"/>
          <cell r="S1402"/>
          <cell r="T1402"/>
        </row>
        <row r="1403">
          <cell r="Q1403"/>
          <cell r="R1403"/>
          <cell r="S1403"/>
          <cell r="T1403"/>
        </row>
        <row r="1404">
          <cell r="Q1404"/>
          <cell r="R1404"/>
          <cell r="S1404"/>
          <cell r="T1404"/>
        </row>
        <row r="1405">
          <cell r="Q1405"/>
          <cell r="R1405"/>
          <cell r="S1405"/>
          <cell r="T1405"/>
        </row>
        <row r="1406">
          <cell r="Q1406"/>
          <cell r="R1406"/>
          <cell r="S1406"/>
          <cell r="T1406"/>
        </row>
        <row r="1407">
          <cell r="Q1407"/>
          <cell r="R1407"/>
          <cell r="S1407"/>
          <cell r="T1407"/>
        </row>
        <row r="1408">
          <cell r="Q1408"/>
          <cell r="R1408"/>
          <cell r="S1408"/>
          <cell r="T1408"/>
        </row>
        <row r="1409">
          <cell r="Q1409"/>
          <cell r="R1409"/>
          <cell r="S1409"/>
          <cell r="T1409"/>
        </row>
        <row r="1410">
          <cell r="Q1410"/>
          <cell r="R1410"/>
          <cell r="S1410"/>
          <cell r="T1410"/>
        </row>
        <row r="1411">
          <cell r="Q1411"/>
          <cell r="R1411"/>
          <cell r="S1411"/>
          <cell r="T1411"/>
        </row>
        <row r="1412">
          <cell r="Q1412"/>
          <cell r="R1412"/>
          <cell r="S1412"/>
          <cell r="T1412"/>
        </row>
        <row r="1413">
          <cell r="Q1413"/>
          <cell r="R1413"/>
          <cell r="S1413"/>
          <cell r="T1413"/>
        </row>
        <row r="1414">
          <cell r="Q1414"/>
          <cell r="R1414"/>
          <cell r="S1414"/>
          <cell r="T1414"/>
        </row>
        <row r="1415">
          <cell r="Q1415"/>
          <cell r="R1415"/>
          <cell r="S1415"/>
          <cell r="T1415"/>
        </row>
        <row r="1416">
          <cell r="Q1416"/>
          <cell r="R1416"/>
          <cell r="S1416"/>
          <cell r="T1416"/>
        </row>
        <row r="1417">
          <cell r="Q1417"/>
          <cell r="R1417"/>
          <cell r="S1417"/>
          <cell r="T1417"/>
        </row>
        <row r="1418">
          <cell r="Q1418"/>
          <cell r="R1418"/>
          <cell r="S1418"/>
          <cell r="T1418"/>
        </row>
        <row r="1419">
          <cell r="Q1419"/>
          <cell r="R1419"/>
          <cell r="S1419"/>
          <cell r="T1419"/>
        </row>
        <row r="1420">
          <cell r="Q1420"/>
          <cell r="R1420"/>
          <cell r="S1420"/>
          <cell r="T1420"/>
        </row>
        <row r="1421">
          <cell r="Q1421"/>
          <cell r="R1421"/>
          <cell r="S1421"/>
          <cell r="T1421"/>
        </row>
        <row r="1422">
          <cell r="Q1422"/>
          <cell r="R1422"/>
          <cell r="S1422"/>
          <cell r="T1422"/>
        </row>
        <row r="1423">
          <cell r="Q1423"/>
          <cell r="R1423"/>
          <cell r="S1423"/>
          <cell r="T1423"/>
        </row>
        <row r="1424">
          <cell r="Q1424"/>
          <cell r="R1424"/>
          <cell r="S1424"/>
          <cell r="T1424"/>
        </row>
        <row r="1425">
          <cell r="Q1425"/>
          <cell r="R1425"/>
          <cell r="S1425"/>
          <cell r="T1425"/>
        </row>
        <row r="1426">
          <cell r="Q1426"/>
          <cell r="R1426"/>
          <cell r="S1426"/>
          <cell r="T1426"/>
        </row>
        <row r="1427">
          <cell r="Q1427"/>
          <cell r="R1427"/>
          <cell r="S1427"/>
          <cell r="T1427"/>
        </row>
        <row r="1428">
          <cell r="Q1428"/>
          <cell r="R1428"/>
          <cell r="S1428"/>
          <cell r="T1428"/>
        </row>
        <row r="1429">
          <cell r="Q1429"/>
          <cell r="R1429"/>
          <cell r="S1429"/>
          <cell r="T1429"/>
        </row>
        <row r="1430">
          <cell r="Q1430"/>
          <cell r="R1430"/>
          <cell r="S1430"/>
          <cell r="T1430"/>
        </row>
        <row r="1431">
          <cell r="Q1431"/>
          <cell r="R1431"/>
          <cell r="S1431"/>
          <cell r="T1431"/>
        </row>
        <row r="1432">
          <cell r="Q1432"/>
          <cell r="R1432"/>
          <cell r="S1432"/>
          <cell r="T1432"/>
        </row>
        <row r="1433">
          <cell r="Q1433"/>
          <cell r="R1433"/>
          <cell r="S1433"/>
          <cell r="T1433"/>
        </row>
        <row r="1434">
          <cell r="Q1434"/>
          <cell r="R1434"/>
          <cell r="S1434"/>
          <cell r="T1434"/>
        </row>
        <row r="1435">
          <cell r="Q1435"/>
          <cell r="R1435"/>
          <cell r="S1435"/>
          <cell r="T1435"/>
        </row>
        <row r="1436">
          <cell r="Q1436"/>
          <cell r="R1436"/>
          <cell r="S1436"/>
          <cell r="T1436"/>
        </row>
        <row r="1437">
          <cell r="Q1437"/>
          <cell r="R1437"/>
          <cell r="S1437"/>
          <cell r="T1437"/>
        </row>
        <row r="1438">
          <cell r="Q1438"/>
          <cell r="R1438"/>
          <cell r="S1438"/>
          <cell r="T1438"/>
        </row>
        <row r="1439">
          <cell r="Q1439"/>
          <cell r="R1439"/>
          <cell r="S1439"/>
          <cell r="T1439"/>
        </row>
        <row r="1440">
          <cell r="Q1440"/>
          <cell r="R1440"/>
          <cell r="S1440"/>
          <cell r="T1440"/>
        </row>
        <row r="1441">
          <cell r="Q1441"/>
          <cell r="R1441"/>
          <cell r="S1441"/>
          <cell r="T1441"/>
        </row>
        <row r="1442">
          <cell r="Q1442"/>
          <cell r="R1442"/>
          <cell r="S1442"/>
          <cell r="T1442"/>
        </row>
        <row r="1443">
          <cell r="Q1443"/>
          <cell r="R1443"/>
          <cell r="S1443"/>
          <cell r="T1443"/>
        </row>
        <row r="1444">
          <cell r="Q1444"/>
          <cell r="R1444"/>
          <cell r="S1444"/>
          <cell r="T1444"/>
        </row>
        <row r="1445">
          <cell r="Q1445"/>
          <cell r="R1445"/>
          <cell r="S1445"/>
          <cell r="T1445"/>
        </row>
        <row r="1446">
          <cell r="Q1446"/>
          <cell r="R1446"/>
          <cell r="S1446"/>
          <cell r="T1446"/>
        </row>
        <row r="1447">
          <cell r="Q1447"/>
          <cell r="R1447"/>
          <cell r="S1447"/>
          <cell r="T1447"/>
        </row>
        <row r="1448">
          <cell r="Q1448"/>
          <cell r="R1448"/>
          <cell r="S1448"/>
          <cell r="T1448"/>
        </row>
        <row r="1449">
          <cell r="Q1449"/>
          <cell r="R1449"/>
          <cell r="S1449"/>
          <cell r="T1449"/>
        </row>
        <row r="1450">
          <cell r="Q1450"/>
          <cell r="R1450"/>
          <cell r="S1450"/>
          <cell r="T1450"/>
        </row>
        <row r="1451">
          <cell r="Q1451"/>
          <cell r="R1451"/>
          <cell r="S1451"/>
          <cell r="T1451"/>
        </row>
        <row r="1452">
          <cell r="Q1452"/>
          <cell r="R1452"/>
          <cell r="S1452"/>
          <cell r="T1452"/>
        </row>
        <row r="1453">
          <cell r="Q1453"/>
          <cell r="R1453"/>
          <cell r="S1453"/>
          <cell r="T1453"/>
        </row>
        <row r="1454">
          <cell r="Q1454"/>
          <cell r="R1454"/>
          <cell r="S1454"/>
          <cell r="T1454"/>
        </row>
        <row r="1455">
          <cell r="Q1455"/>
          <cell r="R1455"/>
          <cell r="S1455"/>
          <cell r="T1455"/>
        </row>
        <row r="1456">
          <cell r="Q1456"/>
          <cell r="R1456"/>
          <cell r="S1456"/>
          <cell r="T1456"/>
        </row>
        <row r="1457">
          <cell r="Q1457"/>
          <cell r="R1457"/>
          <cell r="S1457"/>
          <cell r="T1457"/>
        </row>
        <row r="1458">
          <cell r="Q1458"/>
          <cell r="R1458"/>
          <cell r="S1458"/>
          <cell r="T1458"/>
        </row>
        <row r="1459">
          <cell r="Q1459"/>
          <cell r="R1459"/>
          <cell r="S1459"/>
          <cell r="T1459"/>
        </row>
        <row r="1460">
          <cell r="Q1460"/>
          <cell r="R1460"/>
          <cell r="S1460"/>
          <cell r="T1460"/>
        </row>
        <row r="1461">
          <cell r="Q1461"/>
          <cell r="R1461"/>
          <cell r="S1461"/>
          <cell r="T1461"/>
        </row>
        <row r="1462">
          <cell r="Q1462"/>
          <cell r="R1462"/>
          <cell r="S1462"/>
          <cell r="T1462"/>
        </row>
        <row r="1463">
          <cell r="Q1463"/>
          <cell r="R1463"/>
          <cell r="S1463"/>
          <cell r="T1463"/>
        </row>
        <row r="1464">
          <cell r="Q1464"/>
          <cell r="R1464"/>
          <cell r="S1464"/>
          <cell r="T1464"/>
        </row>
        <row r="1465">
          <cell r="Q1465"/>
          <cell r="R1465"/>
          <cell r="S1465"/>
          <cell r="T1465"/>
        </row>
        <row r="1466">
          <cell r="Q1466"/>
          <cell r="R1466"/>
          <cell r="S1466"/>
          <cell r="T1466"/>
        </row>
        <row r="1467">
          <cell r="Q1467"/>
          <cell r="R1467"/>
          <cell r="S1467"/>
          <cell r="T1467"/>
        </row>
        <row r="1468">
          <cell r="Q1468"/>
          <cell r="R1468"/>
          <cell r="S1468"/>
          <cell r="T1468"/>
        </row>
        <row r="1469">
          <cell r="Q1469"/>
          <cell r="R1469"/>
          <cell r="S1469"/>
          <cell r="T1469"/>
        </row>
        <row r="1470">
          <cell r="Q1470"/>
          <cell r="R1470"/>
          <cell r="S1470"/>
          <cell r="T1470"/>
        </row>
        <row r="1471">
          <cell r="Q1471"/>
          <cell r="R1471"/>
          <cell r="S1471"/>
          <cell r="T1471"/>
        </row>
        <row r="1472">
          <cell r="Q1472"/>
          <cell r="R1472"/>
          <cell r="S1472"/>
          <cell r="T1472"/>
        </row>
        <row r="1473">
          <cell r="Q1473"/>
          <cell r="R1473"/>
          <cell r="S1473"/>
          <cell r="T1473"/>
        </row>
        <row r="1474">
          <cell r="Q1474"/>
          <cell r="R1474"/>
          <cell r="S1474"/>
          <cell r="T1474"/>
        </row>
        <row r="1475">
          <cell r="Q1475"/>
          <cell r="R1475"/>
          <cell r="S1475"/>
          <cell r="T1475"/>
        </row>
        <row r="1476">
          <cell r="Q1476"/>
          <cell r="R1476"/>
          <cell r="S1476"/>
          <cell r="T1476"/>
        </row>
        <row r="1477">
          <cell r="Q1477"/>
          <cell r="R1477"/>
          <cell r="S1477"/>
          <cell r="T1477"/>
        </row>
        <row r="1478">
          <cell r="Q1478"/>
          <cell r="R1478"/>
          <cell r="S1478"/>
          <cell r="T1478"/>
        </row>
        <row r="1479">
          <cell r="Q1479"/>
          <cell r="R1479"/>
          <cell r="S1479"/>
          <cell r="T1479"/>
        </row>
        <row r="1480">
          <cell r="Q1480"/>
          <cell r="R1480"/>
          <cell r="S1480"/>
          <cell r="T1480"/>
        </row>
        <row r="1481">
          <cell r="Q1481"/>
          <cell r="R1481"/>
          <cell r="S1481"/>
          <cell r="T1481"/>
        </row>
        <row r="1482">
          <cell r="Q1482"/>
          <cell r="R1482"/>
          <cell r="S1482"/>
          <cell r="T1482"/>
        </row>
        <row r="1483">
          <cell r="Q1483"/>
          <cell r="R1483"/>
          <cell r="S1483"/>
          <cell r="T1483"/>
        </row>
        <row r="1484">
          <cell r="Q1484"/>
          <cell r="R1484"/>
          <cell r="S1484"/>
          <cell r="T1484"/>
        </row>
        <row r="1485">
          <cell r="Q1485"/>
          <cell r="R1485"/>
          <cell r="S1485"/>
          <cell r="T1485"/>
        </row>
        <row r="1486">
          <cell r="Q1486"/>
          <cell r="R1486"/>
          <cell r="S1486"/>
          <cell r="T1486"/>
        </row>
        <row r="1487">
          <cell r="Q1487"/>
          <cell r="R1487"/>
          <cell r="S1487"/>
          <cell r="T1487"/>
        </row>
        <row r="1488">
          <cell r="Q1488"/>
          <cell r="R1488"/>
          <cell r="S1488"/>
          <cell r="T1488"/>
        </row>
        <row r="1489">
          <cell r="Q1489"/>
          <cell r="R1489"/>
          <cell r="S1489"/>
          <cell r="T1489"/>
        </row>
        <row r="1490">
          <cell r="Q1490"/>
          <cell r="R1490"/>
          <cell r="S1490"/>
          <cell r="T1490"/>
        </row>
        <row r="1491">
          <cell r="Q1491"/>
          <cell r="R1491"/>
          <cell r="S1491"/>
          <cell r="T1491"/>
        </row>
        <row r="1492">
          <cell r="Q1492"/>
          <cell r="R1492"/>
          <cell r="S1492"/>
          <cell r="T1492"/>
        </row>
        <row r="1493">
          <cell r="Q1493"/>
          <cell r="R1493"/>
          <cell r="S1493"/>
          <cell r="T1493"/>
        </row>
        <row r="1494">
          <cell r="Q1494"/>
          <cell r="R1494"/>
          <cell r="S1494"/>
          <cell r="T1494"/>
        </row>
        <row r="1495">
          <cell r="Q1495"/>
          <cell r="R1495"/>
          <cell r="S1495"/>
          <cell r="T1495"/>
        </row>
        <row r="1496">
          <cell r="Q1496"/>
          <cell r="R1496"/>
          <cell r="S1496"/>
          <cell r="T1496"/>
        </row>
        <row r="1497">
          <cell r="Q1497"/>
          <cell r="R1497"/>
          <cell r="S1497"/>
          <cell r="T1497"/>
        </row>
        <row r="1498">
          <cell r="Q1498"/>
          <cell r="R1498"/>
          <cell r="S1498"/>
          <cell r="T1498"/>
        </row>
        <row r="1499">
          <cell r="Q1499"/>
          <cell r="R1499"/>
          <cell r="S1499"/>
          <cell r="T1499"/>
        </row>
        <row r="1500">
          <cell r="Q1500"/>
          <cell r="R1500"/>
          <cell r="S1500"/>
          <cell r="T1500"/>
        </row>
        <row r="1501">
          <cell r="Q1501"/>
          <cell r="R1501"/>
          <cell r="S1501"/>
          <cell r="T1501"/>
        </row>
        <row r="1502">
          <cell r="Q1502"/>
          <cell r="R1502"/>
          <cell r="S1502"/>
          <cell r="T1502"/>
        </row>
        <row r="1503">
          <cell r="Q1503"/>
          <cell r="R1503"/>
          <cell r="S1503"/>
          <cell r="T1503"/>
        </row>
        <row r="1504">
          <cell r="Q1504"/>
          <cell r="R1504"/>
          <cell r="S1504"/>
          <cell r="T1504"/>
        </row>
        <row r="1505">
          <cell r="Q1505"/>
          <cell r="R1505"/>
          <cell r="S1505"/>
          <cell r="T1505"/>
        </row>
        <row r="1506">
          <cell r="Q1506"/>
          <cell r="R1506"/>
          <cell r="S1506"/>
          <cell r="T1506"/>
        </row>
        <row r="1507">
          <cell r="Q1507"/>
          <cell r="R1507"/>
          <cell r="S1507"/>
          <cell r="T1507"/>
        </row>
        <row r="1508">
          <cell r="Q1508"/>
          <cell r="R1508"/>
          <cell r="S1508"/>
          <cell r="T1508"/>
        </row>
        <row r="1509">
          <cell r="Q1509"/>
          <cell r="R1509"/>
          <cell r="S1509"/>
          <cell r="T1509"/>
        </row>
        <row r="1510">
          <cell r="Q1510"/>
          <cell r="R1510"/>
          <cell r="S1510"/>
          <cell r="T1510"/>
        </row>
        <row r="1511">
          <cell r="Q1511"/>
          <cell r="R1511"/>
          <cell r="S1511"/>
          <cell r="T1511"/>
        </row>
        <row r="1512">
          <cell r="Q1512"/>
          <cell r="R1512"/>
          <cell r="S1512"/>
          <cell r="T1512"/>
        </row>
        <row r="1513">
          <cell r="Q1513"/>
          <cell r="R1513"/>
          <cell r="S1513"/>
          <cell r="T1513"/>
        </row>
        <row r="1514">
          <cell r="Q1514"/>
          <cell r="R1514"/>
          <cell r="S1514"/>
          <cell r="T1514"/>
        </row>
        <row r="1515">
          <cell r="Q1515"/>
          <cell r="R1515"/>
          <cell r="S1515"/>
          <cell r="T1515"/>
        </row>
        <row r="1516">
          <cell r="Q1516"/>
          <cell r="R1516"/>
          <cell r="S1516"/>
          <cell r="T1516"/>
        </row>
        <row r="1517">
          <cell r="Q1517"/>
          <cell r="R1517"/>
          <cell r="S1517"/>
          <cell r="T1517"/>
        </row>
        <row r="1518">
          <cell r="Q1518"/>
          <cell r="R1518"/>
          <cell r="S1518"/>
          <cell r="T1518"/>
        </row>
        <row r="1519">
          <cell r="Q1519"/>
          <cell r="R1519"/>
          <cell r="S1519"/>
          <cell r="T1519"/>
        </row>
        <row r="1520">
          <cell r="Q1520"/>
          <cell r="R1520"/>
          <cell r="S1520"/>
          <cell r="T1520"/>
        </row>
        <row r="1521">
          <cell r="Q1521"/>
          <cell r="R1521"/>
          <cell r="S1521"/>
          <cell r="T1521"/>
        </row>
        <row r="1522">
          <cell r="Q1522"/>
          <cell r="R1522"/>
          <cell r="S1522"/>
          <cell r="T1522"/>
        </row>
        <row r="1523">
          <cell r="Q1523"/>
          <cell r="R1523"/>
          <cell r="S1523"/>
          <cell r="T1523"/>
        </row>
        <row r="1524">
          <cell r="Q1524"/>
          <cell r="R1524"/>
          <cell r="S1524"/>
          <cell r="T1524"/>
        </row>
        <row r="1525">
          <cell r="Q1525"/>
          <cell r="R1525"/>
          <cell r="S1525"/>
          <cell r="T1525"/>
        </row>
        <row r="1526">
          <cell r="Q1526"/>
          <cell r="R1526"/>
          <cell r="S1526"/>
          <cell r="T1526"/>
        </row>
        <row r="1527">
          <cell r="Q1527"/>
          <cell r="R1527"/>
          <cell r="S1527"/>
          <cell r="T1527"/>
        </row>
        <row r="1528">
          <cell r="Q1528"/>
          <cell r="R1528"/>
          <cell r="S1528"/>
          <cell r="T1528"/>
        </row>
        <row r="1529">
          <cell r="Q1529"/>
          <cell r="R1529"/>
          <cell r="S1529"/>
          <cell r="T1529"/>
        </row>
        <row r="1530">
          <cell r="Q1530"/>
          <cell r="R1530"/>
          <cell r="S1530"/>
          <cell r="T1530"/>
        </row>
        <row r="1531">
          <cell r="Q1531"/>
          <cell r="R1531"/>
          <cell r="S1531"/>
          <cell r="T1531"/>
        </row>
        <row r="1532">
          <cell r="Q1532"/>
          <cell r="R1532"/>
          <cell r="S1532"/>
          <cell r="T1532"/>
        </row>
        <row r="1533">
          <cell r="Q1533"/>
          <cell r="R1533"/>
          <cell r="S1533"/>
          <cell r="T1533"/>
        </row>
        <row r="1534">
          <cell r="Q1534"/>
          <cell r="R1534"/>
          <cell r="S1534"/>
          <cell r="T1534"/>
        </row>
        <row r="1535">
          <cell r="Q1535"/>
          <cell r="R1535"/>
          <cell r="S1535"/>
          <cell r="T1535"/>
        </row>
        <row r="1536">
          <cell r="Q1536"/>
          <cell r="R1536"/>
          <cell r="S1536"/>
          <cell r="T1536"/>
        </row>
        <row r="1537">
          <cell r="Q1537"/>
          <cell r="R1537"/>
          <cell r="S1537"/>
          <cell r="T1537"/>
        </row>
        <row r="1538">
          <cell r="Q1538"/>
          <cell r="R1538"/>
          <cell r="S1538"/>
          <cell r="T1538"/>
        </row>
        <row r="1539">
          <cell r="Q1539"/>
          <cell r="R1539"/>
          <cell r="S1539"/>
          <cell r="T1539"/>
        </row>
        <row r="1540">
          <cell r="Q1540"/>
          <cell r="R1540"/>
          <cell r="S1540"/>
          <cell r="T1540"/>
        </row>
        <row r="1541">
          <cell r="Q1541"/>
          <cell r="R1541"/>
          <cell r="S1541"/>
          <cell r="T1541"/>
        </row>
        <row r="1542">
          <cell r="Q1542"/>
          <cell r="R1542"/>
          <cell r="S1542"/>
          <cell r="T1542"/>
        </row>
        <row r="1543">
          <cell r="Q1543"/>
          <cell r="R1543"/>
          <cell r="S1543"/>
          <cell r="T1543"/>
        </row>
        <row r="1544">
          <cell r="Q1544"/>
          <cell r="R1544"/>
          <cell r="S1544"/>
          <cell r="T1544"/>
        </row>
        <row r="1545">
          <cell r="Q1545"/>
          <cell r="R1545"/>
          <cell r="S1545"/>
          <cell r="T1545"/>
        </row>
        <row r="1546">
          <cell r="Q1546"/>
          <cell r="R1546"/>
          <cell r="S1546"/>
          <cell r="T1546"/>
        </row>
        <row r="1547">
          <cell r="Q1547"/>
          <cell r="R1547"/>
          <cell r="S1547"/>
          <cell r="T1547"/>
        </row>
        <row r="1548">
          <cell r="Q1548"/>
          <cell r="R1548"/>
          <cell r="S1548"/>
          <cell r="T1548"/>
        </row>
        <row r="1549">
          <cell r="Q1549"/>
          <cell r="R1549"/>
          <cell r="S1549"/>
          <cell r="T1549"/>
        </row>
        <row r="1550">
          <cell r="Q1550"/>
          <cell r="R1550"/>
          <cell r="S1550"/>
          <cell r="T1550"/>
        </row>
        <row r="1551">
          <cell r="Q1551"/>
          <cell r="R1551"/>
          <cell r="S1551"/>
          <cell r="T1551"/>
        </row>
        <row r="1552">
          <cell r="Q1552"/>
          <cell r="R1552"/>
          <cell r="S1552"/>
          <cell r="T1552"/>
        </row>
        <row r="1553">
          <cell r="Q1553"/>
          <cell r="R1553"/>
          <cell r="S1553"/>
          <cell r="T1553"/>
        </row>
        <row r="1554">
          <cell r="Q1554"/>
          <cell r="R1554"/>
          <cell r="S1554"/>
          <cell r="T1554"/>
        </row>
        <row r="1555">
          <cell r="Q1555"/>
          <cell r="R1555"/>
          <cell r="S1555"/>
          <cell r="T1555"/>
        </row>
        <row r="1556">
          <cell r="Q1556"/>
          <cell r="R1556"/>
          <cell r="S1556"/>
          <cell r="T1556"/>
        </row>
        <row r="1557">
          <cell r="Q1557"/>
          <cell r="R1557"/>
          <cell r="S1557"/>
          <cell r="T1557"/>
        </row>
        <row r="1558">
          <cell r="Q1558"/>
          <cell r="R1558"/>
          <cell r="S1558"/>
          <cell r="T1558"/>
        </row>
        <row r="1559">
          <cell r="Q1559"/>
          <cell r="R1559"/>
          <cell r="S1559"/>
          <cell r="T1559"/>
        </row>
        <row r="1560">
          <cell r="Q1560"/>
          <cell r="R1560"/>
          <cell r="S1560"/>
          <cell r="T1560"/>
        </row>
        <row r="1561">
          <cell r="Q1561"/>
          <cell r="R1561"/>
          <cell r="S1561"/>
          <cell r="T1561"/>
        </row>
        <row r="1562">
          <cell r="Q1562"/>
          <cell r="R1562"/>
          <cell r="S1562"/>
          <cell r="T1562"/>
        </row>
        <row r="1563">
          <cell r="Q1563"/>
          <cell r="R1563"/>
          <cell r="S1563"/>
          <cell r="T1563"/>
        </row>
        <row r="1564">
          <cell r="Q1564"/>
          <cell r="R1564"/>
          <cell r="S1564"/>
          <cell r="T1564"/>
        </row>
        <row r="1565">
          <cell r="Q1565"/>
          <cell r="R1565"/>
          <cell r="S1565"/>
          <cell r="T1565"/>
        </row>
        <row r="1566">
          <cell r="Q1566"/>
          <cell r="R1566"/>
          <cell r="S1566"/>
          <cell r="T1566"/>
        </row>
        <row r="1567">
          <cell r="Q1567"/>
          <cell r="R1567"/>
          <cell r="S1567"/>
          <cell r="T1567"/>
        </row>
        <row r="1568">
          <cell r="Q1568"/>
          <cell r="R1568"/>
          <cell r="S1568"/>
          <cell r="T1568"/>
        </row>
        <row r="1569">
          <cell r="Q1569"/>
          <cell r="R1569"/>
          <cell r="S1569"/>
          <cell r="T1569"/>
        </row>
        <row r="1570">
          <cell r="Q1570"/>
          <cell r="R1570"/>
          <cell r="S1570"/>
          <cell r="T1570"/>
        </row>
        <row r="1571">
          <cell r="Q1571"/>
          <cell r="R1571"/>
          <cell r="S1571"/>
          <cell r="T1571"/>
        </row>
        <row r="1572">
          <cell r="Q1572"/>
          <cell r="R1572"/>
          <cell r="S1572"/>
          <cell r="T1572"/>
        </row>
        <row r="1573">
          <cell r="Q1573"/>
          <cell r="R1573"/>
          <cell r="S1573"/>
          <cell r="T1573"/>
        </row>
        <row r="1574">
          <cell r="Q1574"/>
          <cell r="R1574"/>
          <cell r="S1574"/>
          <cell r="T1574"/>
        </row>
        <row r="1575">
          <cell r="Q1575"/>
          <cell r="R1575"/>
          <cell r="S1575"/>
          <cell r="T1575"/>
        </row>
        <row r="1576">
          <cell r="Q1576"/>
          <cell r="R1576"/>
          <cell r="S1576"/>
          <cell r="T1576"/>
        </row>
        <row r="1577">
          <cell r="Q1577"/>
          <cell r="R1577"/>
          <cell r="S1577"/>
          <cell r="T1577"/>
        </row>
        <row r="1578">
          <cell r="Q1578"/>
          <cell r="R1578"/>
          <cell r="S1578"/>
          <cell r="T1578"/>
        </row>
        <row r="1579">
          <cell r="Q1579"/>
          <cell r="R1579"/>
          <cell r="S1579"/>
          <cell r="T1579"/>
        </row>
        <row r="1580">
          <cell r="Q1580"/>
          <cell r="R1580"/>
          <cell r="S1580"/>
          <cell r="T1580"/>
        </row>
        <row r="1581">
          <cell r="Q1581"/>
          <cell r="R1581"/>
          <cell r="S1581"/>
          <cell r="T1581"/>
        </row>
        <row r="1582">
          <cell r="Q1582"/>
          <cell r="R1582"/>
          <cell r="S1582"/>
          <cell r="T1582"/>
        </row>
        <row r="1583">
          <cell r="Q1583"/>
          <cell r="R1583"/>
          <cell r="S1583"/>
          <cell r="T1583"/>
        </row>
        <row r="1584">
          <cell r="Q1584"/>
          <cell r="R1584"/>
          <cell r="S1584"/>
          <cell r="T1584"/>
        </row>
        <row r="1585">
          <cell r="Q1585"/>
          <cell r="R1585"/>
          <cell r="S1585"/>
          <cell r="T1585"/>
        </row>
        <row r="1586">
          <cell r="Q1586"/>
          <cell r="R1586"/>
          <cell r="S1586"/>
          <cell r="T1586"/>
        </row>
        <row r="1587">
          <cell r="Q1587"/>
          <cell r="R1587"/>
          <cell r="S1587"/>
          <cell r="T1587"/>
        </row>
        <row r="1588">
          <cell r="Q1588"/>
          <cell r="R1588"/>
          <cell r="S1588"/>
          <cell r="T1588"/>
        </row>
        <row r="1589">
          <cell r="Q1589"/>
          <cell r="R1589"/>
          <cell r="S1589"/>
          <cell r="T1589"/>
        </row>
        <row r="1590">
          <cell r="Q1590"/>
          <cell r="R1590"/>
          <cell r="S1590"/>
          <cell r="T1590"/>
        </row>
        <row r="1591">
          <cell r="Q1591"/>
          <cell r="R1591"/>
          <cell r="S1591"/>
          <cell r="T1591"/>
        </row>
        <row r="1592">
          <cell r="Q1592"/>
          <cell r="R1592"/>
          <cell r="S1592"/>
          <cell r="T1592"/>
        </row>
        <row r="1593">
          <cell r="Q1593"/>
          <cell r="R1593"/>
          <cell r="S1593"/>
          <cell r="T1593"/>
        </row>
        <row r="1594">
          <cell r="Q1594"/>
          <cell r="R1594"/>
          <cell r="S1594"/>
          <cell r="T1594"/>
        </row>
        <row r="1595">
          <cell r="Q1595"/>
          <cell r="R1595"/>
          <cell r="S1595"/>
          <cell r="T1595"/>
        </row>
        <row r="1596">
          <cell r="Q1596"/>
          <cell r="R1596"/>
          <cell r="S1596"/>
          <cell r="T1596"/>
        </row>
        <row r="1597">
          <cell r="Q1597"/>
          <cell r="R1597"/>
          <cell r="S1597"/>
          <cell r="T1597"/>
        </row>
        <row r="1598">
          <cell r="Q1598"/>
          <cell r="R1598"/>
          <cell r="S1598"/>
          <cell r="T1598"/>
        </row>
        <row r="1599">
          <cell r="Q1599"/>
          <cell r="R1599"/>
          <cell r="S1599"/>
          <cell r="T1599"/>
        </row>
        <row r="1600">
          <cell r="Q1600"/>
          <cell r="R1600"/>
          <cell r="S1600"/>
          <cell r="T1600"/>
        </row>
        <row r="1601">
          <cell r="Q1601"/>
          <cell r="R1601"/>
          <cell r="S1601"/>
          <cell r="T1601"/>
        </row>
        <row r="1602">
          <cell r="Q1602"/>
          <cell r="R1602"/>
          <cell r="S1602"/>
          <cell r="T1602"/>
        </row>
        <row r="1603">
          <cell r="Q1603"/>
          <cell r="R1603"/>
          <cell r="S1603"/>
          <cell r="T1603"/>
        </row>
        <row r="1604">
          <cell r="Q1604"/>
          <cell r="R1604"/>
          <cell r="S1604"/>
          <cell r="T1604"/>
        </row>
        <row r="1605">
          <cell r="Q1605"/>
          <cell r="R1605"/>
          <cell r="S1605"/>
          <cell r="T1605"/>
        </row>
        <row r="1606">
          <cell r="Q1606"/>
          <cell r="R1606"/>
          <cell r="S1606"/>
          <cell r="T1606"/>
        </row>
        <row r="1607">
          <cell r="Q1607"/>
          <cell r="R1607"/>
          <cell r="S1607"/>
          <cell r="T1607"/>
        </row>
        <row r="1608">
          <cell r="Q1608"/>
          <cell r="R1608"/>
          <cell r="S1608"/>
          <cell r="T1608"/>
        </row>
        <row r="1609">
          <cell r="Q1609"/>
          <cell r="R1609"/>
          <cell r="S1609"/>
          <cell r="T1609"/>
        </row>
        <row r="1610">
          <cell r="Q1610"/>
          <cell r="R1610"/>
          <cell r="S1610"/>
          <cell r="T1610"/>
        </row>
        <row r="1611">
          <cell r="Q1611"/>
          <cell r="R1611"/>
          <cell r="S1611"/>
          <cell r="T1611"/>
        </row>
        <row r="1612">
          <cell r="Q1612"/>
          <cell r="R1612"/>
          <cell r="S1612"/>
          <cell r="T1612"/>
        </row>
        <row r="1613">
          <cell r="Q1613"/>
          <cell r="R1613"/>
          <cell r="S1613"/>
          <cell r="T1613"/>
        </row>
        <row r="1614">
          <cell r="Q1614"/>
          <cell r="R1614"/>
          <cell r="S1614"/>
          <cell r="T1614"/>
        </row>
        <row r="1615">
          <cell r="Q1615"/>
          <cell r="R1615"/>
          <cell r="S1615"/>
          <cell r="T1615"/>
        </row>
        <row r="1616">
          <cell r="Q1616"/>
          <cell r="R1616"/>
          <cell r="S1616"/>
          <cell r="T1616"/>
        </row>
        <row r="1617">
          <cell r="Q1617"/>
          <cell r="R1617"/>
          <cell r="S1617"/>
          <cell r="T1617"/>
        </row>
        <row r="1618">
          <cell r="Q1618"/>
          <cell r="R1618"/>
          <cell r="S1618"/>
          <cell r="T1618"/>
        </row>
        <row r="1619">
          <cell r="Q1619"/>
          <cell r="R1619"/>
          <cell r="S1619"/>
          <cell r="T1619"/>
        </row>
        <row r="1620">
          <cell r="Q1620"/>
          <cell r="R1620"/>
          <cell r="S1620"/>
          <cell r="T1620"/>
        </row>
        <row r="1621">
          <cell r="Q1621"/>
          <cell r="R1621"/>
          <cell r="S1621"/>
          <cell r="T1621"/>
        </row>
        <row r="1622">
          <cell r="Q1622"/>
          <cell r="R1622"/>
          <cell r="S1622"/>
          <cell r="T1622"/>
        </row>
        <row r="1623">
          <cell r="Q1623"/>
          <cell r="R1623"/>
          <cell r="S1623"/>
          <cell r="T1623"/>
        </row>
        <row r="1624">
          <cell r="Q1624"/>
          <cell r="R1624"/>
          <cell r="S1624"/>
          <cell r="T1624"/>
        </row>
        <row r="1625">
          <cell r="Q1625"/>
          <cell r="R1625"/>
          <cell r="S1625"/>
          <cell r="T1625"/>
        </row>
        <row r="1626">
          <cell r="Q1626"/>
          <cell r="R1626"/>
          <cell r="S1626"/>
          <cell r="T1626"/>
        </row>
        <row r="1627">
          <cell r="Q1627"/>
          <cell r="R1627"/>
          <cell r="S1627"/>
          <cell r="T1627"/>
        </row>
        <row r="1628">
          <cell r="Q1628"/>
          <cell r="R1628"/>
          <cell r="S1628"/>
          <cell r="T1628"/>
        </row>
        <row r="1629">
          <cell r="Q1629"/>
          <cell r="R1629"/>
          <cell r="S1629"/>
          <cell r="T1629"/>
        </row>
        <row r="1630">
          <cell r="Q1630"/>
          <cell r="R1630"/>
          <cell r="S1630"/>
          <cell r="T1630"/>
        </row>
        <row r="1631">
          <cell r="Q1631"/>
          <cell r="R1631"/>
          <cell r="S1631"/>
          <cell r="T1631"/>
        </row>
        <row r="1632">
          <cell r="Q1632"/>
          <cell r="R1632"/>
          <cell r="S1632"/>
          <cell r="T1632"/>
        </row>
        <row r="1633">
          <cell r="Q1633"/>
          <cell r="R1633"/>
          <cell r="S1633"/>
          <cell r="T1633"/>
        </row>
        <row r="1634">
          <cell r="Q1634"/>
          <cell r="R1634"/>
          <cell r="S1634"/>
          <cell r="T1634"/>
        </row>
        <row r="1635">
          <cell r="Q1635"/>
          <cell r="R1635"/>
          <cell r="S1635"/>
          <cell r="T1635"/>
        </row>
        <row r="1636">
          <cell r="Q1636"/>
          <cell r="R1636"/>
          <cell r="S1636"/>
          <cell r="T1636"/>
        </row>
        <row r="1637">
          <cell r="Q1637"/>
          <cell r="R1637"/>
          <cell r="S1637"/>
          <cell r="T1637"/>
        </row>
        <row r="1638">
          <cell r="Q1638"/>
          <cell r="R1638"/>
          <cell r="S1638"/>
          <cell r="T1638"/>
        </row>
        <row r="1639">
          <cell r="Q1639"/>
          <cell r="R1639"/>
          <cell r="S1639"/>
          <cell r="T1639"/>
        </row>
        <row r="1640">
          <cell r="Q1640"/>
          <cell r="R1640"/>
          <cell r="S1640"/>
          <cell r="T1640"/>
        </row>
        <row r="1641">
          <cell r="Q1641"/>
          <cell r="R1641"/>
          <cell r="S1641"/>
          <cell r="T1641"/>
        </row>
        <row r="1642">
          <cell r="Q1642"/>
          <cell r="R1642"/>
          <cell r="S1642"/>
          <cell r="T1642"/>
        </row>
        <row r="1643">
          <cell r="Q1643"/>
          <cell r="R1643"/>
          <cell r="S1643"/>
          <cell r="T1643"/>
        </row>
        <row r="1644">
          <cell r="Q1644"/>
          <cell r="R1644"/>
          <cell r="S1644"/>
          <cell r="T1644"/>
        </row>
        <row r="1645">
          <cell r="Q1645"/>
          <cell r="R1645"/>
          <cell r="S1645"/>
          <cell r="T1645"/>
        </row>
        <row r="1646">
          <cell r="Q1646"/>
          <cell r="R1646"/>
          <cell r="S1646"/>
          <cell r="T1646"/>
        </row>
        <row r="1647">
          <cell r="Q1647"/>
          <cell r="R1647"/>
          <cell r="S1647"/>
          <cell r="T1647"/>
        </row>
        <row r="1648">
          <cell r="Q1648"/>
          <cell r="R1648"/>
          <cell r="S1648"/>
          <cell r="T1648"/>
        </row>
        <row r="1649">
          <cell r="Q1649"/>
          <cell r="R1649"/>
          <cell r="S1649"/>
          <cell r="T1649"/>
        </row>
        <row r="1650">
          <cell r="Q1650"/>
          <cell r="R1650"/>
          <cell r="S1650"/>
          <cell r="T1650"/>
        </row>
        <row r="1651">
          <cell r="Q1651"/>
          <cell r="R1651"/>
          <cell r="S1651"/>
          <cell r="T1651"/>
        </row>
        <row r="1652">
          <cell r="Q1652"/>
          <cell r="R1652"/>
          <cell r="S1652"/>
          <cell r="T1652"/>
        </row>
        <row r="1653">
          <cell r="Q1653"/>
          <cell r="R1653"/>
          <cell r="S1653"/>
          <cell r="T1653"/>
        </row>
        <row r="1654">
          <cell r="Q1654"/>
          <cell r="R1654"/>
          <cell r="S1654"/>
          <cell r="T1654"/>
        </row>
        <row r="1655">
          <cell r="Q1655"/>
          <cell r="R1655"/>
          <cell r="S1655"/>
          <cell r="T1655"/>
        </row>
        <row r="1656">
          <cell r="Q1656"/>
          <cell r="R1656"/>
          <cell r="S1656"/>
          <cell r="T1656"/>
        </row>
        <row r="1657">
          <cell r="Q1657"/>
          <cell r="R1657"/>
          <cell r="S1657"/>
          <cell r="T1657"/>
        </row>
        <row r="1658">
          <cell r="Q1658"/>
          <cell r="R1658"/>
          <cell r="S1658"/>
          <cell r="T1658"/>
        </row>
        <row r="1659">
          <cell r="Q1659"/>
          <cell r="R1659"/>
          <cell r="S1659"/>
          <cell r="T1659"/>
        </row>
        <row r="1660">
          <cell r="Q1660"/>
          <cell r="R1660"/>
          <cell r="S1660"/>
          <cell r="T1660"/>
        </row>
        <row r="1661">
          <cell r="Q1661"/>
          <cell r="R1661"/>
          <cell r="S1661"/>
          <cell r="T1661"/>
        </row>
        <row r="1662">
          <cell r="Q1662"/>
          <cell r="R1662"/>
          <cell r="S1662"/>
          <cell r="T1662"/>
        </row>
        <row r="1663">
          <cell r="Q1663"/>
          <cell r="R1663"/>
          <cell r="S1663"/>
          <cell r="T1663"/>
        </row>
        <row r="1664">
          <cell r="Q1664"/>
          <cell r="R1664"/>
          <cell r="S1664"/>
          <cell r="T1664"/>
        </row>
        <row r="1665">
          <cell r="Q1665"/>
          <cell r="R1665"/>
          <cell r="S1665"/>
          <cell r="T1665"/>
        </row>
        <row r="1666">
          <cell r="Q1666"/>
          <cell r="R1666"/>
          <cell r="S1666"/>
          <cell r="T1666"/>
        </row>
        <row r="1667">
          <cell r="Q1667"/>
          <cell r="R1667"/>
          <cell r="S1667"/>
          <cell r="T1667"/>
        </row>
        <row r="1668">
          <cell r="Q1668"/>
          <cell r="R1668"/>
          <cell r="S1668"/>
          <cell r="T1668"/>
        </row>
        <row r="1669">
          <cell r="Q1669"/>
          <cell r="R1669"/>
          <cell r="S1669"/>
          <cell r="T1669"/>
        </row>
        <row r="1670">
          <cell r="Q1670"/>
          <cell r="R1670"/>
          <cell r="S1670"/>
          <cell r="T1670"/>
        </row>
        <row r="1671">
          <cell r="Q1671"/>
          <cell r="R1671"/>
          <cell r="S1671"/>
          <cell r="T1671"/>
        </row>
        <row r="1672">
          <cell r="Q1672"/>
          <cell r="R1672"/>
          <cell r="S1672"/>
          <cell r="T1672"/>
        </row>
        <row r="1673">
          <cell r="Q1673"/>
          <cell r="R1673"/>
          <cell r="S1673"/>
          <cell r="T1673"/>
        </row>
        <row r="1674">
          <cell r="Q1674"/>
          <cell r="R1674"/>
          <cell r="S1674"/>
          <cell r="T1674"/>
        </row>
        <row r="1675">
          <cell r="Q1675"/>
          <cell r="R1675"/>
          <cell r="S1675"/>
          <cell r="T1675"/>
        </row>
        <row r="1676">
          <cell r="Q1676"/>
          <cell r="R1676"/>
          <cell r="S1676"/>
          <cell r="T1676"/>
        </row>
        <row r="1677">
          <cell r="Q1677"/>
          <cell r="R1677"/>
          <cell r="S1677"/>
          <cell r="T1677"/>
        </row>
        <row r="1678">
          <cell r="Q1678"/>
          <cell r="R1678"/>
          <cell r="S1678"/>
          <cell r="T1678"/>
        </row>
        <row r="1679">
          <cell r="Q1679"/>
          <cell r="R1679"/>
          <cell r="S1679"/>
          <cell r="T1679"/>
        </row>
        <row r="1680">
          <cell r="Q1680"/>
          <cell r="R1680"/>
          <cell r="S1680"/>
          <cell r="T1680"/>
        </row>
        <row r="1681">
          <cell r="Q1681"/>
          <cell r="R1681"/>
          <cell r="S1681"/>
          <cell r="T1681"/>
        </row>
        <row r="1682">
          <cell r="Q1682"/>
          <cell r="R1682"/>
          <cell r="S1682"/>
          <cell r="T1682"/>
        </row>
        <row r="1683">
          <cell r="Q1683"/>
          <cell r="R1683"/>
          <cell r="S1683"/>
          <cell r="T1683"/>
        </row>
        <row r="1684">
          <cell r="Q1684"/>
          <cell r="R1684"/>
          <cell r="S1684"/>
          <cell r="T1684"/>
        </row>
        <row r="1685">
          <cell r="Q1685"/>
          <cell r="R1685"/>
          <cell r="S1685"/>
          <cell r="T1685"/>
        </row>
        <row r="1686">
          <cell r="Q1686"/>
          <cell r="R1686"/>
          <cell r="S1686"/>
          <cell r="T1686"/>
        </row>
        <row r="1687">
          <cell r="Q1687"/>
          <cell r="R1687"/>
          <cell r="S1687"/>
          <cell r="T1687"/>
        </row>
        <row r="1688">
          <cell r="Q1688"/>
          <cell r="R1688"/>
          <cell r="S1688"/>
          <cell r="T1688"/>
        </row>
        <row r="1689">
          <cell r="Q1689"/>
          <cell r="R1689"/>
          <cell r="S1689"/>
          <cell r="T1689"/>
        </row>
        <row r="1690">
          <cell r="Q1690"/>
          <cell r="R1690"/>
          <cell r="S1690"/>
          <cell r="T1690"/>
        </row>
        <row r="1691">
          <cell r="Q1691"/>
          <cell r="R1691"/>
          <cell r="S1691"/>
          <cell r="T1691"/>
        </row>
        <row r="1692">
          <cell r="Q1692"/>
          <cell r="R1692"/>
          <cell r="S1692"/>
          <cell r="T1692"/>
        </row>
        <row r="1693">
          <cell r="Q1693"/>
          <cell r="R1693"/>
          <cell r="S1693"/>
          <cell r="T1693"/>
        </row>
        <row r="1694">
          <cell r="Q1694"/>
          <cell r="R1694"/>
          <cell r="S1694"/>
          <cell r="T1694"/>
        </row>
        <row r="1695">
          <cell r="Q1695"/>
          <cell r="R1695"/>
          <cell r="S1695"/>
          <cell r="T1695"/>
        </row>
        <row r="1696">
          <cell r="Q1696"/>
          <cell r="R1696"/>
          <cell r="S1696"/>
          <cell r="T1696"/>
        </row>
        <row r="1697">
          <cell r="Q1697"/>
          <cell r="R1697"/>
          <cell r="S1697"/>
          <cell r="T1697"/>
        </row>
        <row r="1698">
          <cell r="Q1698"/>
          <cell r="R1698"/>
          <cell r="S1698"/>
          <cell r="T1698"/>
        </row>
        <row r="1699">
          <cell r="Q1699"/>
          <cell r="R1699"/>
          <cell r="S1699"/>
          <cell r="T1699"/>
        </row>
        <row r="1700">
          <cell r="Q1700"/>
          <cell r="R1700"/>
          <cell r="S1700"/>
          <cell r="T1700"/>
        </row>
        <row r="1701">
          <cell r="Q1701"/>
          <cell r="R1701"/>
          <cell r="S1701"/>
          <cell r="T1701"/>
        </row>
        <row r="1702">
          <cell r="Q1702"/>
          <cell r="R1702"/>
          <cell r="S1702"/>
          <cell r="T1702"/>
        </row>
        <row r="1703">
          <cell r="Q1703"/>
          <cell r="R1703"/>
          <cell r="S1703"/>
          <cell r="T1703"/>
        </row>
        <row r="1704">
          <cell r="Q1704"/>
          <cell r="R1704"/>
          <cell r="S1704"/>
          <cell r="T1704"/>
        </row>
        <row r="1705">
          <cell r="Q1705"/>
          <cell r="R1705"/>
          <cell r="S1705"/>
          <cell r="T1705"/>
        </row>
        <row r="1706">
          <cell r="Q1706"/>
          <cell r="R1706"/>
          <cell r="S1706"/>
          <cell r="T1706"/>
        </row>
        <row r="1707">
          <cell r="Q1707"/>
          <cell r="R1707"/>
          <cell r="S1707"/>
          <cell r="T1707"/>
        </row>
        <row r="1708">
          <cell r="Q1708"/>
          <cell r="R1708"/>
          <cell r="S1708"/>
          <cell r="T1708"/>
        </row>
        <row r="1709">
          <cell r="Q1709"/>
          <cell r="R1709"/>
          <cell r="S1709"/>
          <cell r="T1709"/>
        </row>
        <row r="1710">
          <cell r="Q1710"/>
          <cell r="R1710"/>
          <cell r="S1710"/>
          <cell r="T1710"/>
        </row>
        <row r="1711">
          <cell r="Q1711"/>
          <cell r="R1711"/>
          <cell r="S1711"/>
          <cell r="T1711"/>
        </row>
        <row r="1712">
          <cell r="Q1712"/>
          <cell r="R1712"/>
          <cell r="S1712"/>
          <cell r="T1712"/>
        </row>
        <row r="1713">
          <cell r="Q1713"/>
          <cell r="R1713"/>
          <cell r="S1713"/>
          <cell r="T1713"/>
        </row>
        <row r="1714">
          <cell r="Q1714"/>
          <cell r="R1714"/>
          <cell r="S1714"/>
          <cell r="T1714"/>
        </row>
        <row r="1715">
          <cell r="Q1715"/>
          <cell r="R1715"/>
          <cell r="S1715"/>
          <cell r="T1715"/>
        </row>
        <row r="1716">
          <cell r="Q1716"/>
          <cell r="R1716"/>
          <cell r="S1716"/>
          <cell r="T1716"/>
        </row>
        <row r="1717">
          <cell r="Q1717"/>
          <cell r="R1717"/>
          <cell r="S1717"/>
          <cell r="T1717"/>
        </row>
        <row r="1718">
          <cell r="Q1718"/>
          <cell r="R1718"/>
          <cell r="S1718"/>
          <cell r="T1718"/>
        </row>
        <row r="1719">
          <cell r="Q1719"/>
          <cell r="R1719"/>
          <cell r="S1719"/>
          <cell r="T1719"/>
        </row>
        <row r="1720">
          <cell r="Q1720"/>
          <cell r="R1720"/>
          <cell r="S1720"/>
          <cell r="T1720"/>
        </row>
        <row r="1721">
          <cell r="Q1721"/>
          <cell r="R1721"/>
          <cell r="S1721"/>
          <cell r="T1721"/>
        </row>
        <row r="1722">
          <cell r="Q1722"/>
          <cell r="R1722"/>
          <cell r="S1722"/>
          <cell r="T1722"/>
        </row>
        <row r="1723">
          <cell r="Q1723"/>
          <cell r="R1723"/>
          <cell r="S1723"/>
          <cell r="T1723"/>
        </row>
        <row r="1724">
          <cell r="Q1724"/>
          <cell r="R1724"/>
          <cell r="S1724"/>
          <cell r="T1724"/>
        </row>
        <row r="1725">
          <cell r="Q1725"/>
          <cell r="R1725"/>
          <cell r="S1725"/>
          <cell r="T1725"/>
        </row>
        <row r="1726">
          <cell r="Q1726"/>
          <cell r="R1726"/>
          <cell r="S1726"/>
          <cell r="T1726"/>
        </row>
        <row r="1727">
          <cell r="Q1727"/>
          <cell r="R1727"/>
          <cell r="S1727"/>
          <cell r="T1727"/>
        </row>
        <row r="1728">
          <cell r="Q1728"/>
          <cell r="R1728"/>
          <cell r="S1728"/>
          <cell r="T1728"/>
        </row>
        <row r="1729">
          <cell r="Q1729"/>
          <cell r="R1729"/>
          <cell r="S1729"/>
          <cell r="T1729"/>
        </row>
        <row r="1730">
          <cell r="Q1730"/>
          <cell r="R1730"/>
          <cell r="S1730"/>
          <cell r="T1730"/>
        </row>
        <row r="1731">
          <cell r="Q1731"/>
          <cell r="R1731"/>
          <cell r="S1731"/>
          <cell r="T1731"/>
        </row>
        <row r="1732">
          <cell r="Q1732"/>
          <cell r="R1732"/>
          <cell r="S1732"/>
          <cell r="T1732"/>
        </row>
        <row r="1733">
          <cell r="Q1733"/>
          <cell r="R1733"/>
          <cell r="S1733"/>
          <cell r="T1733"/>
        </row>
        <row r="1734">
          <cell r="Q1734"/>
          <cell r="R1734"/>
          <cell r="S1734"/>
          <cell r="T1734"/>
        </row>
        <row r="1735">
          <cell r="Q1735"/>
          <cell r="R1735"/>
          <cell r="S1735"/>
          <cell r="T1735"/>
        </row>
        <row r="1736">
          <cell r="Q1736"/>
          <cell r="R1736"/>
          <cell r="S1736"/>
          <cell r="T1736"/>
        </row>
        <row r="1737">
          <cell r="Q1737"/>
          <cell r="R1737"/>
          <cell r="S1737"/>
          <cell r="T1737"/>
        </row>
        <row r="1738">
          <cell r="Q1738"/>
          <cell r="R1738"/>
          <cell r="S1738"/>
          <cell r="T1738"/>
        </row>
        <row r="1739">
          <cell r="Q1739"/>
          <cell r="R1739"/>
          <cell r="S1739"/>
          <cell r="T1739"/>
        </row>
        <row r="1740">
          <cell r="Q1740"/>
          <cell r="R1740"/>
          <cell r="S1740"/>
          <cell r="T1740"/>
        </row>
        <row r="1741">
          <cell r="Q1741"/>
          <cell r="R1741"/>
          <cell r="S1741"/>
          <cell r="T1741"/>
        </row>
        <row r="1742">
          <cell r="Q1742"/>
          <cell r="R1742"/>
          <cell r="S1742"/>
          <cell r="T1742"/>
        </row>
        <row r="1743">
          <cell r="Q1743"/>
          <cell r="R1743"/>
          <cell r="S1743"/>
          <cell r="T1743"/>
        </row>
        <row r="1744">
          <cell r="Q1744"/>
          <cell r="R1744"/>
          <cell r="S1744"/>
          <cell r="T1744"/>
        </row>
        <row r="1745">
          <cell r="Q1745"/>
          <cell r="R1745"/>
          <cell r="S1745"/>
          <cell r="T1745"/>
        </row>
        <row r="1746">
          <cell r="Q1746"/>
          <cell r="R1746"/>
          <cell r="S1746"/>
          <cell r="T1746"/>
        </row>
        <row r="1747">
          <cell r="Q1747"/>
          <cell r="R1747"/>
          <cell r="S1747"/>
          <cell r="T1747"/>
        </row>
        <row r="1748">
          <cell r="Q1748"/>
          <cell r="R1748"/>
          <cell r="S1748"/>
          <cell r="T1748"/>
        </row>
        <row r="1749">
          <cell r="Q1749"/>
          <cell r="R1749"/>
          <cell r="S1749"/>
          <cell r="T1749"/>
        </row>
        <row r="1750">
          <cell r="Q1750"/>
          <cell r="R1750"/>
          <cell r="S1750"/>
          <cell r="T1750"/>
        </row>
        <row r="1751">
          <cell r="Q1751"/>
          <cell r="R1751"/>
          <cell r="S1751"/>
          <cell r="T1751"/>
        </row>
        <row r="1752">
          <cell r="Q1752"/>
          <cell r="R1752"/>
          <cell r="S1752"/>
          <cell r="T1752"/>
        </row>
        <row r="1753">
          <cell r="Q1753"/>
          <cell r="R1753"/>
          <cell r="S1753"/>
          <cell r="T1753"/>
        </row>
        <row r="1754">
          <cell r="Q1754"/>
          <cell r="R1754"/>
          <cell r="S1754"/>
          <cell r="T1754"/>
        </row>
        <row r="1755">
          <cell r="Q1755"/>
          <cell r="R1755"/>
          <cell r="S1755"/>
          <cell r="T1755"/>
        </row>
        <row r="1756">
          <cell r="Q1756"/>
          <cell r="R1756"/>
          <cell r="S1756"/>
          <cell r="T1756"/>
        </row>
        <row r="1757">
          <cell r="Q1757"/>
          <cell r="R1757"/>
          <cell r="S1757"/>
          <cell r="T1757"/>
        </row>
        <row r="1758">
          <cell r="Q1758"/>
          <cell r="R1758"/>
          <cell r="S1758"/>
          <cell r="T1758"/>
        </row>
        <row r="1759">
          <cell r="Q1759"/>
          <cell r="R1759"/>
          <cell r="S1759"/>
          <cell r="T1759"/>
        </row>
        <row r="1760">
          <cell r="Q1760"/>
          <cell r="R1760"/>
          <cell r="S1760"/>
          <cell r="T1760"/>
        </row>
        <row r="1761">
          <cell r="Q1761"/>
          <cell r="R1761"/>
          <cell r="S1761"/>
          <cell r="T1761"/>
        </row>
        <row r="1762">
          <cell r="Q1762"/>
          <cell r="R1762"/>
          <cell r="S1762"/>
          <cell r="T1762"/>
        </row>
        <row r="1763">
          <cell r="Q1763"/>
          <cell r="R1763"/>
          <cell r="S1763"/>
          <cell r="T1763"/>
        </row>
        <row r="1764">
          <cell r="Q1764"/>
          <cell r="R1764"/>
          <cell r="S1764"/>
          <cell r="T1764"/>
        </row>
        <row r="1765">
          <cell r="Q1765"/>
          <cell r="R1765"/>
          <cell r="S1765"/>
          <cell r="T1765"/>
        </row>
        <row r="1766">
          <cell r="Q1766"/>
          <cell r="R1766"/>
          <cell r="S1766"/>
          <cell r="T1766"/>
        </row>
        <row r="1767">
          <cell r="Q1767"/>
          <cell r="R1767"/>
          <cell r="S1767"/>
          <cell r="T1767"/>
        </row>
        <row r="1768">
          <cell r="Q1768"/>
          <cell r="R1768"/>
          <cell r="S1768"/>
          <cell r="T1768"/>
        </row>
        <row r="1769">
          <cell r="Q1769"/>
          <cell r="R1769"/>
          <cell r="S1769"/>
          <cell r="T1769"/>
        </row>
        <row r="1770">
          <cell r="Q1770"/>
          <cell r="R1770"/>
          <cell r="S1770"/>
          <cell r="T1770"/>
        </row>
        <row r="1771">
          <cell r="Q1771"/>
          <cell r="R1771"/>
          <cell r="S1771"/>
          <cell r="T1771"/>
        </row>
        <row r="1772">
          <cell r="Q1772"/>
          <cell r="R1772"/>
          <cell r="S1772"/>
          <cell r="T1772"/>
        </row>
        <row r="1773">
          <cell r="Q1773"/>
          <cell r="R1773"/>
          <cell r="S1773"/>
          <cell r="T1773"/>
        </row>
        <row r="1774">
          <cell r="Q1774"/>
          <cell r="R1774"/>
          <cell r="S1774"/>
          <cell r="T1774"/>
        </row>
        <row r="1775">
          <cell r="Q1775"/>
          <cell r="R1775"/>
          <cell r="S1775"/>
          <cell r="T1775"/>
        </row>
        <row r="1776">
          <cell r="Q1776"/>
          <cell r="R1776"/>
          <cell r="S1776"/>
          <cell r="T1776"/>
        </row>
        <row r="1777">
          <cell r="Q1777"/>
          <cell r="R1777"/>
          <cell r="S1777"/>
          <cell r="T1777"/>
        </row>
        <row r="1778">
          <cell r="Q1778"/>
          <cell r="R1778"/>
          <cell r="S1778"/>
          <cell r="T1778"/>
        </row>
        <row r="1779">
          <cell r="Q1779"/>
          <cell r="R1779"/>
          <cell r="S1779"/>
          <cell r="T1779"/>
        </row>
        <row r="1780">
          <cell r="Q1780"/>
          <cell r="R1780"/>
          <cell r="S1780"/>
          <cell r="T1780"/>
        </row>
        <row r="1781">
          <cell r="Q1781"/>
          <cell r="R1781"/>
          <cell r="S1781"/>
          <cell r="T1781"/>
        </row>
        <row r="1782">
          <cell r="Q1782"/>
          <cell r="R1782"/>
          <cell r="S1782"/>
          <cell r="T1782"/>
        </row>
        <row r="1783">
          <cell r="Q1783"/>
          <cell r="R1783"/>
          <cell r="S1783"/>
          <cell r="T1783"/>
        </row>
        <row r="1784">
          <cell r="Q1784"/>
          <cell r="R1784"/>
          <cell r="S1784"/>
          <cell r="T1784"/>
        </row>
        <row r="1785">
          <cell r="Q1785"/>
          <cell r="R1785"/>
          <cell r="S1785"/>
          <cell r="T1785"/>
        </row>
        <row r="1786">
          <cell r="Q1786"/>
          <cell r="R1786"/>
          <cell r="S1786"/>
          <cell r="T1786"/>
        </row>
        <row r="1787">
          <cell r="Q1787"/>
          <cell r="R1787"/>
          <cell r="S1787"/>
          <cell r="T1787"/>
        </row>
        <row r="1788">
          <cell r="Q1788"/>
          <cell r="R1788"/>
          <cell r="S1788"/>
          <cell r="T1788"/>
        </row>
        <row r="1789">
          <cell r="Q1789"/>
          <cell r="R1789"/>
          <cell r="S1789"/>
          <cell r="T1789"/>
        </row>
        <row r="1790">
          <cell r="Q1790"/>
          <cell r="R1790"/>
          <cell r="S1790"/>
          <cell r="T1790"/>
        </row>
        <row r="1791">
          <cell r="Q1791"/>
          <cell r="R1791"/>
          <cell r="S1791"/>
          <cell r="T1791"/>
        </row>
        <row r="1792">
          <cell r="Q1792"/>
          <cell r="R1792"/>
          <cell r="S1792"/>
          <cell r="T1792"/>
        </row>
        <row r="1793">
          <cell r="Q1793"/>
          <cell r="R1793"/>
          <cell r="S1793"/>
          <cell r="T1793"/>
        </row>
        <row r="1794">
          <cell r="Q1794"/>
          <cell r="R1794"/>
          <cell r="S1794"/>
          <cell r="T1794"/>
        </row>
        <row r="1795">
          <cell r="Q1795"/>
          <cell r="R1795"/>
          <cell r="S1795"/>
          <cell r="T1795"/>
        </row>
        <row r="1796">
          <cell r="Q1796"/>
          <cell r="R1796"/>
          <cell r="S1796"/>
          <cell r="T1796"/>
        </row>
        <row r="1797">
          <cell r="Q1797"/>
          <cell r="R1797"/>
          <cell r="S1797"/>
          <cell r="T1797"/>
        </row>
        <row r="1798">
          <cell r="Q1798"/>
          <cell r="R1798"/>
          <cell r="S1798"/>
          <cell r="T1798"/>
        </row>
        <row r="1799">
          <cell r="Q1799"/>
          <cell r="R1799"/>
          <cell r="S1799"/>
          <cell r="T1799"/>
        </row>
        <row r="1800">
          <cell r="Q1800"/>
          <cell r="R1800"/>
          <cell r="S1800"/>
          <cell r="T1800"/>
        </row>
        <row r="1801">
          <cell r="Q1801"/>
          <cell r="R1801"/>
          <cell r="S1801"/>
          <cell r="T1801"/>
        </row>
        <row r="1802">
          <cell r="Q1802"/>
          <cell r="R1802"/>
          <cell r="S1802"/>
          <cell r="T1802"/>
        </row>
        <row r="1803">
          <cell r="Q1803"/>
          <cell r="R1803"/>
          <cell r="S1803"/>
          <cell r="T1803"/>
        </row>
        <row r="1804">
          <cell r="Q1804"/>
          <cell r="R1804"/>
          <cell r="S1804"/>
          <cell r="T1804"/>
        </row>
        <row r="1805">
          <cell r="Q1805"/>
          <cell r="R1805"/>
          <cell r="S1805"/>
          <cell r="T1805"/>
        </row>
        <row r="1806">
          <cell r="Q1806"/>
          <cell r="R1806"/>
          <cell r="S1806"/>
          <cell r="T1806"/>
        </row>
        <row r="1807">
          <cell r="Q1807"/>
          <cell r="R1807"/>
          <cell r="S1807"/>
          <cell r="T1807"/>
        </row>
        <row r="1808">
          <cell r="Q1808"/>
          <cell r="R1808"/>
          <cell r="S1808"/>
          <cell r="T1808"/>
        </row>
        <row r="1809">
          <cell r="Q1809"/>
          <cell r="R1809"/>
          <cell r="S1809"/>
          <cell r="T1809"/>
        </row>
        <row r="1810">
          <cell r="Q1810"/>
          <cell r="R1810"/>
          <cell r="S1810"/>
          <cell r="T1810"/>
        </row>
        <row r="1811">
          <cell r="Q1811"/>
          <cell r="R1811"/>
          <cell r="S1811"/>
          <cell r="T1811"/>
        </row>
        <row r="1812">
          <cell r="Q1812"/>
          <cell r="R1812"/>
          <cell r="S1812"/>
          <cell r="T1812"/>
        </row>
        <row r="1813">
          <cell r="Q1813"/>
          <cell r="R1813"/>
          <cell r="S1813"/>
          <cell r="T1813"/>
        </row>
        <row r="1814">
          <cell r="Q1814"/>
          <cell r="R1814"/>
          <cell r="S1814"/>
          <cell r="T1814"/>
        </row>
        <row r="1815">
          <cell r="Q1815"/>
          <cell r="R1815"/>
          <cell r="S1815"/>
          <cell r="T1815"/>
        </row>
        <row r="1816">
          <cell r="Q1816"/>
          <cell r="R1816"/>
          <cell r="S1816"/>
          <cell r="T1816"/>
        </row>
        <row r="1817">
          <cell r="Q1817"/>
          <cell r="R1817"/>
          <cell r="S1817"/>
          <cell r="T1817"/>
        </row>
        <row r="1818">
          <cell r="Q1818"/>
          <cell r="R1818"/>
          <cell r="S1818"/>
          <cell r="T1818"/>
        </row>
        <row r="1819">
          <cell r="Q1819"/>
          <cell r="R1819"/>
          <cell r="S1819"/>
          <cell r="T1819"/>
        </row>
        <row r="1820">
          <cell r="Q1820"/>
          <cell r="R1820"/>
          <cell r="S1820"/>
          <cell r="T1820"/>
        </row>
        <row r="1821">
          <cell r="Q1821"/>
          <cell r="R1821"/>
          <cell r="S1821"/>
          <cell r="T1821"/>
        </row>
        <row r="1822">
          <cell r="Q1822"/>
          <cell r="R1822"/>
          <cell r="S1822"/>
          <cell r="T1822"/>
        </row>
        <row r="1823">
          <cell r="Q1823"/>
          <cell r="R1823"/>
          <cell r="S1823"/>
          <cell r="T1823"/>
        </row>
        <row r="1824">
          <cell r="Q1824"/>
          <cell r="R1824"/>
          <cell r="S1824"/>
          <cell r="T1824"/>
        </row>
        <row r="1825">
          <cell r="Q1825"/>
          <cell r="R1825"/>
          <cell r="S1825"/>
          <cell r="T1825"/>
        </row>
        <row r="1826">
          <cell r="Q1826"/>
          <cell r="R1826"/>
          <cell r="S1826"/>
          <cell r="T1826"/>
        </row>
        <row r="1827">
          <cell r="Q1827"/>
          <cell r="R1827"/>
          <cell r="S1827"/>
          <cell r="T1827"/>
        </row>
        <row r="1828">
          <cell r="Q1828"/>
          <cell r="R1828"/>
          <cell r="S1828"/>
          <cell r="T1828"/>
        </row>
        <row r="1829">
          <cell r="Q1829"/>
          <cell r="R1829"/>
          <cell r="S1829"/>
          <cell r="T1829"/>
        </row>
        <row r="1830">
          <cell r="Q1830"/>
          <cell r="R1830"/>
          <cell r="S1830"/>
          <cell r="T1830"/>
        </row>
        <row r="1831">
          <cell r="Q1831"/>
          <cell r="R1831"/>
          <cell r="S1831"/>
          <cell r="T1831"/>
        </row>
        <row r="1832">
          <cell r="Q1832"/>
          <cell r="R1832"/>
          <cell r="S1832"/>
          <cell r="T1832"/>
        </row>
        <row r="1833">
          <cell r="Q1833"/>
          <cell r="R1833"/>
          <cell r="S1833"/>
          <cell r="T1833"/>
        </row>
        <row r="1834">
          <cell r="Q1834"/>
          <cell r="R1834"/>
          <cell r="S1834"/>
          <cell r="T1834"/>
        </row>
        <row r="1835">
          <cell r="Q1835"/>
          <cell r="R1835"/>
          <cell r="S1835"/>
          <cell r="T1835"/>
        </row>
        <row r="1836">
          <cell r="Q1836"/>
          <cell r="R1836"/>
          <cell r="S1836"/>
          <cell r="T1836"/>
        </row>
        <row r="1837">
          <cell r="Q1837"/>
          <cell r="R1837"/>
          <cell r="S1837"/>
          <cell r="T1837"/>
        </row>
        <row r="1838">
          <cell r="Q1838"/>
          <cell r="R1838"/>
          <cell r="S1838"/>
          <cell r="T1838"/>
        </row>
        <row r="1839">
          <cell r="Q1839"/>
          <cell r="R1839"/>
          <cell r="S1839"/>
          <cell r="T1839"/>
        </row>
        <row r="1840">
          <cell r="Q1840"/>
          <cell r="R1840"/>
          <cell r="S1840"/>
          <cell r="T1840"/>
        </row>
        <row r="1841">
          <cell r="Q1841"/>
          <cell r="R1841"/>
          <cell r="S1841"/>
          <cell r="T1841"/>
        </row>
        <row r="1842">
          <cell r="Q1842"/>
          <cell r="R1842"/>
          <cell r="S1842"/>
          <cell r="T1842"/>
        </row>
        <row r="1843">
          <cell r="Q1843"/>
          <cell r="R1843"/>
          <cell r="S1843"/>
          <cell r="T1843"/>
        </row>
        <row r="1844">
          <cell r="Q1844"/>
          <cell r="R1844"/>
          <cell r="S1844"/>
          <cell r="T1844"/>
        </row>
        <row r="1845">
          <cell r="Q1845"/>
          <cell r="R1845"/>
          <cell r="S1845"/>
          <cell r="T1845"/>
        </row>
        <row r="1846">
          <cell r="Q1846"/>
          <cell r="R1846"/>
          <cell r="S1846"/>
          <cell r="T1846"/>
        </row>
        <row r="1847">
          <cell r="Q1847"/>
          <cell r="R1847"/>
          <cell r="S1847"/>
          <cell r="T1847"/>
        </row>
        <row r="1848">
          <cell r="Q1848"/>
          <cell r="R1848"/>
          <cell r="S1848"/>
          <cell r="T1848"/>
        </row>
        <row r="1849">
          <cell r="Q1849"/>
          <cell r="R1849"/>
          <cell r="S1849"/>
          <cell r="T1849"/>
        </row>
        <row r="1850">
          <cell r="Q1850"/>
          <cell r="R1850"/>
          <cell r="S1850"/>
          <cell r="T1850"/>
        </row>
        <row r="1851">
          <cell r="Q1851"/>
          <cell r="R1851"/>
          <cell r="S1851"/>
          <cell r="T1851"/>
        </row>
        <row r="1852">
          <cell r="Q1852"/>
          <cell r="R1852"/>
          <cell r="S1852"/>
          <cell r="T1852"/>
        </row>
        <row r="1853">
          <cell r="Q1853"/>
          <cell r="R1853"/>
          <cell r="S1853"/>
          <cell r="T1853"/>
        </row>
        <row r="1854">
          <cell r="Q1854"/>
          <cell r="R1854"/>
          <cell r="S1854"/>
          <cell r="T1854"/>
        </row>
        <row r="1855">
          <cell r="Q1855"/>
          <cell r="R1855"/>
          <cell r="S1855"/>
          <cell r="T1855"/>
        </row>
        <row r="1856">
          <cell r="Q1856"/>
          <cell r="R1856"/>
          <cell r="S1856"/>
          <cell r="T1856"/>
        </row>
        <row r="1857">
          <cell r="Q1857"/>
          <cell r="R1857"/>
          <cell r="S1857"/>
          <cell r="T1857"/>
        </row>
        <row r="1858">
          <cell r="Q1858"/>
          <cell r="R1858"/>
          <cell r="S1858"/>
          <cell r="T1858"/>
        </row>
        <row r="1859">
          <cell r="Q1859"/>
          <cell r="R1859"/>
          <cell r="S1859"/>
          <cell r="T1859"/>
        </row>
        <row r="1860">
          <cell r="Q1860"/>
          <cell r="R1860"/>
          <cell r="S1860"/>
          <cell r="T1860"/>
        </row>
        <row r="1861">
          <cell r="Q1861"/>
          <cell r="R1861"/>
          <cell r="S1861"/>
          <cell r="T1861"/>
        </row>
        <row r="1862">
          <cell r="Q1862"/>
          <cell r="R1862"/>
          <cell r="S1862"/>
          <cell r="T1862"/>
        </row>
        <row r="1863">
          <cell r="Q1863"/>
          <cell r="R1863"/>
          <cell r="S1863"/>
          <cell r="T1863"/>
        </row>
        <row r="1864">
          <cell r="Q1864"/>
          <cell r="R1864"/>
          <cell r="S1864"/>
          <cell r="T1864"/>
        </row>
        <row r="1865">
          <cell r="Q1865"/>
          <cell r="R1865"/>
          <cell r="S1865"/>
          <cell r="T1865"/>
        </row>
        <row r="1866">
          <cell r="Q1866"/>
          <cell r="R1866"/>
          <cell r="S1866"/>
          <cell r="T1866"/>
        </row>
        <row r="1867">
          <cell r="Q1867"/>
          <cell r="R1867"/>
          <cell r="S1867"/>
          <cell r="T1867"/>
        </row>
        <row r="1868">
          <cell r="Q1868"/>
          <cell r="R1868"/>
          <cell r="S1868"/>
          <cell r="T1868"/>
        </row>
        <row r="1869">
          <cell r="Q1869"/>
          <cell r="R1869"/>
          <cell r="S1869"/>
          <cell r="T1869"/>
        </row>
        <row r="1870">
          <cell r="Q1870"/>
          <cell r="R1870"/>
          <cell r="S1870"/>
          <cell r="T1870"/>
        </row>
        <row r="1871">
          <cell r="Q1871"/>
          <cell r="R1871"/>
          <cell r="S1871"/>
          <cell r="T1871"/>
        </row>
        <row r="1872">
          <cell r="Q1872"/>
          <cell r="R1872"/>
          <cell r="S1872"/>
          <cell r="T1872"/>
        </row>
        <row r="1873">
          <cell r="Q1873"/>
          <cell r="R1873"/>
          <cell r="S1873"/>
          <cell r="T1873"/>
        </row>
        <row r="1874">
          <cell r="Q1874"/>
          <cell r="R1874"/>
          <cell r="S1874"/>
          <cell r="T1874"/>
        </row>
        <row r="1875">
          <cell r="Q1875"/>
          <cell r="R1875"/>
          <cell r="S1875"/>
          <cell r="T1875"/>
        </row>
        <row r="1876">
          <cell r="Q1876"/>
          <cell r="R1876"/>
          <cell r="S1876"/>
          <cell r="T1876"/>
        </row>
        <row r="1877">
          <cell r="Q1877"/>
          <cell r="R1877"/>
          <cell r="S1877"/>
          <cell r="T1877"/>
        </row>
        <row r="1878">
          <cell r="Q1878"/>
          <cell r="R1878"/>
          <cell r="S1878"/>
          <cell r="T1878"/>
        </row>
        <row r="1879">
          <cell r="Q1879"/>
          <cell r="R1879"/>
          <cell r="S1879"/>
          <cell r="T1879"/>
        </row>
        <row r="1880">
          <cell r="Q1880"/>
          <cell r="R1880"/>
          <cell r="S1880"/>
          <cell r="T1880"/>
        </row>
        <row r="1881">
          <cell r="Q1881"/>
          <cell r="R1881"/>
          <cell r="S1881"/>
          <cell r="T1881"/>
        </row>
        <row r="1882">
          <cell r="Q1882"/>
          <cell r="R1882"/>
          <cell r="S1882"/>
          <cell r="T1882"/>
        </row>
        <row r="1883">
          <cell r="Q1883"/>
          <cell r="R1883"/>
          <cell r="S1883"/>
          <cell r="T1883"/>
        </row>
        <row r="1884">
          <cell r="Q1884"/>
          <cell r="R1884"/>
          <cell r="S1884"/>
          <cell r="T1884"/>
        </row>
        <row r="1885">
          <cell r="Q1885"/>
          <cell r="R1885"/>
          <cell r="S1885"/>
          <cell r="T1885"/>
        </row>
        <row r="1886">
          <cell r="Q1886"/>
          <cell r="R1886"/>
          <cell r="S1886"/>
          <cell r="T1886"/>
        </row>
        <row r="1887">
          <cell r="Q1887"/>
          <cell r="R1887"/>
          <cell r="S1887"/>
          <cell r="T1887"/>
        </row>
        <row r="1888">
          <cell r="Q1888"/>
          <cell r="R1888"/>
          <cell r="S1888"/>
          <cell r="T1888"/>
        </row>
        <row r="1889">
          <cell r="Q1889"/>
          <cell r="R1889"/>
          <cell r="S1889"/>
          <cell r="T1889"/>
        </row>
        <row r="1890">
          <cell r="Q1890"/>
          <cell r="R1890"/>
          <cell r="S1890"/>
          <cell r="T1890"/>
        </row>
        <row r="1891">
          <cell r="Q1891"/>
          <cell r="R1891"/>
          <cell r="S1891"/>
          <cell r="T1891"/>
        </row>
        <row r="1892">
          <cell r="Q1892"/>
          <cell r="R1892"/>
          <cell r="S1892"/>
          <cell r="T1892"/>
        </row>
        <row r="1893">
          <cell r="Q1893"/>
          <cell r="R1893"/>
          <cell r="S1893"/>
          <cell r="T1893"/>
        </row>
        <row r="1894">
          <cell r="Q1894"/>
          <cell r="R1894"/>
          <cell r="S1894"/>
          <cell r="T1894"/>
        </row>
        <row r="1895">
          <cell r="Q1895"/>
          <cell r="R1895"/>
          <cell r="S1895"/>
          <cell r="T1895"/>
        </row>
        <row r="1896">
          <cell r="Q1896"/>
          <cell r="R1896"/>
          <cell r="S1896"/>
          <cell r="T1896"/>
        </row>
        <row r="1897">
          <cell r="Q1897"/>
          <cell r="R1897"/>
          <cell r="S1897"/>
          <cell r="T1897"/>
        </row>
        <row r="1898">
          <cell r="Q1898"/>
          <cell r="R1898"/>
          <cell r="S1898"/>
          <cell r="T1898"/>
        </row>
        <row r="1899">
          <cell r="Q1899"/>
          <cell r="R1899"/>
          <cell r="S1899"/>
          <cell r="T1899"/>
        </row>
        <row r="1900">
          <cell r="Q1900"/>
          <cell r="R1900"/>
          <cell r="S1900"/>
          <cell r="T1900"/>
        </row>
        <row r="1901">
          <cell r="Q1901"/>
          <cell r="R1901"/>
          <cell r="S1901"/>
          <cell r="T1901"/>
        </row>
        <row r="1902">
          <cell r="Q1902"/>
          <cell r="R1902"/>
          <cell r="S1902"/>
          <cell r="T1902"/>
        </row>
        <row r="1903">
          <cell r="Q1903"/>
          <cell r="R1903"/>
          <cell r="S1903"/>
          <cell r="T1903"/>
        </row>
        <row r="1904">
          <cell r="Q1904"/>
          <cell r="R1904"/>
          <cell r="S1904"/>
          <cell r="T1904"/>
        </row>
        <row r="1905">
          <cell r="Q1905"/>
          <cell r="R1905"/>
          <cell r="S1905"/>
          <cell r="T1905"/>
        </row>
        <row r="1906">
          <cell r="Q1906"/>
          <cell r="R1906"/>
          <cell r="S1906"/>
          <cell r="T1906"/>
        </row>
        <row r="1907">
          <cell r="Q1907"/>
          <cell r="R1907"/>
          <cell r="S1907"/>
          <cell r="T1907"/>
        </row>
        <row r="1908">
          <cell r="Q1908"/>
          <cell r="R1908"/>
          <cell r="S1908"/>
          <cell r="T1908"/>
        </row>
        <row r="1909">
          <cell r="Q1909"/>
          <cell r="R1909"/>
          <cell r="S1909"/>
          <cell r="T1909"/>
        </row>
        <row r="1910">
          <cell r="Q1910"/>
          <cell r="R1910"/>
          <cell r="S1910"/>
          <cell r="T1910"/>
        </row>
        <row r="1911">
          <cell r="Q1911"/>
          <cell r="R1911"/>
          <cell r="S1911"/>
          <cell r="T1911"/>
        </row>
        <row r="1912">
          <cell r="Q1912"/>
          <cell r="R1912"/>
          <cell r="S1912"/>
          <cell r="T1912"/>
        </row>
        <row r="1913">
          <cell r="Q1913"/>
          <cell r="R1913"/>
          <cell r="S1913"/>
          <cell r="T1913"/>
        </row>
        <row r="1914">
          <cell r="Q1914"/>
          <cell r="R1914"/>
          <cell r="S1914"/>
          <cell r="T1914"/>
        </row>
        <row r="1915">
          <cell r="Q1915"/>
          <cell r="R1915"/>
          <cell r="S1915"/>
          <cell r="T1915"/>
        </row>
        <row r="1916">
          <cell r="Q1916"/>
          <cell r="R1916"/>
          <cell r="S1916"/>
          <cell r="T1916"/>
        </row>
        <row r="1917">
          <cell r="Q1917"/>
          <cell r="R1917"/>
          <cell r="S1917"/>
          <cell r="T1917"/>
        </row>
        <row r="1918">
          <cell r="Q1918"/>
          <cell r="R1918"/>
          <cell r="S1918"/>
          <cell r="T1918"/>
        </row>
        <row r="1919">
          <cell r="Q1919"/>
          <cell r="R1919"/>
          <cell r="S1919"/>
          <cell r="T1919"/>
        </row>
        <row r="1920">
          <cell r="Q1920"/>
          <cell r="R1920"/>
          <cell r="S1920"/>
          <cell r="T1920"/>
        </row>
        <row r="1921">
          <cell r="Q1921"/>
          <cell r="R1921"/>
          <cell r="S1921"/>
          <cell r="T1921"/>
        </row>
        <row r="1922">
          <cell r="Q1922"/>
          <cell r="R1922"/>
          <cell r="S1922"/>
          <cell r="T1922"/>
        </row>
        <row r="1923">
          <cell r="Q1923"/>
          <cell r="R1923"/>
          <cell r="S1923"/>
          <cell r="T1923"/>
        </row>
        <row r="1924">
          <cell r="Q1924"/>
          <cell r="R1924"/>
          <cell r="S1924"/>
          <cell r="T1924"/>
        </row>
        <row r="1925">
          <cell r="Q1925"/>
          <cell r="R1925"/>
          <cell r="S1925"/>
          <cell r="T1925"/>
        </row>
        <row r="1926">
          <cell r="Q1926"/>
          <cell r="R1926"/>
          <cell r="S1926"/>
          <cell r="T1926"/>
        </row>
        <row r="1927">
          <cell r="Q1927"/>
          <cell r="R1927"/>
          <cell r="S1927"/>
          <cell r="T1927"/>
        </row>
        <row r="1928">
          <cell r="Q1928"/>
          <cell r="R1928"/>
          <cell r="S1928"/>
          <cell r="T1928"/>
        </row>
        <row r="1929">
          <cell r="Q1929"/>
          <cell r="R1929"/>
          <cell r="S1929"/>
          <cell r="T1929"/>
        </row>
        <row r="1930">
          <cell r="Q1930"/>
          <cell r="R1930"/>
          <cell r="S1930"/>
          <cell r="T1930"/>
        </row>
        <row r="1931">
          <cell r="Q1931"/>
          <cell r="R1931"/>
          <cell r="S1931"/>
          <cell r="T1931"/>
        </row>
        <row r="1932">
          <cell r="Q1932"/>
          <cell r="R1932"/>
          <cell r="S1932"/>
          <cell r="T1932"/>
        </row>
        <row r="1933">
          <cell r="Q1933"/>
          <cell r="R1933"/>
          <cell r="S1933"/>
          <cell r="T1933"/>
        </row>
        <row r="1934">
          <cell r="Q1934"/>
          <cell r="R1934"/>
          <cell r="S1934"/>
          <cell r="T1934"/>
        </row>
        <row r="1935">
          <cell r="Q1935"/>
          <cell r="R1935"/>
          <cell r="S1935"/>
          <cell r="T1935"/>
        </row>
        <row r="1936">
          <cell r="Q1936"/>
          <cell r="R1936"/>
          <cell r="S1936"/>
          <cell r="T1936"/>
        </row>
        <row r="1937">
          <cell r="Q1937"/>
          <cell r="R1937"/>
          <cell r="S1937"/>
          <cell r="T1937"/>
        </row>
        <row r="1938">
          <cell r="Q1938"/>
          <cell r="R1938"/>
          <cell r="S1938"/>
          <cell r="T1938"/>
        </row>
        <row r="1939">
          <cell r="Q1939"/>
          <cell r="R1939"/>
          <cell r="S1939"/>
          <cell r="T1939"/>
        </row>
        <row r="1940">
          <cell r="Q1940"/>
          <cell r="R1940"/>
          <cell r="S1940"/>
          <cell r="T1940"/>
        </row>
        <row r="1941">
          <cell r="Q1941"/>
          <cell r="R1941"/>
          <cell r="S1941"/>
          <cell r="T1941"/>
        </row>
        <row r="1942">
          <cell r="Q1942"/>
          <cell r="R1942"/>
          <cell r="S1942"/>
          <cell r="T1942"/>
        </row>
        <row r="1943">
          <cell r="Q1943"/>
          <cell r="R1943"/>
          <cell r="S1943"/>
          <cell r="T1943"/>
        </row>
        <row r="1944">
          <cell r="Q1944"/>
          <cell r="R1944"/>
          <cell r="S1944"/>
          <cell r="T1944"/>
        </row>
        <row r="1945">
          <cell r="Q1945"/>
          <cell r="R1945"/>
          <cell r="S1945"/>
          <cell r="T1945"/>
        </row>
        <row r="1946">
          <cell r="Q1946"/>
          <cell r="R1946"/>
          <cell r="S1946"/>
          <cell r="T1946"/>
        </row>
        <row r="1947">
          <cell r="Q1947"/>
          <cell r="R1947"/>
          <cell r="S1947"/>
          <cell r="T1947"/>
        </row>
        <row r="1948">
          <cell r="Q1948"/>
          <cell r="R1948"/>
          <cell r="S1948"/>
          <cell r="T1948"/>
        </row>
        <row r="1949">
          <cell r="Q1949"/>
          <cell r="R1949"/>
          <cell r="S1949"/>
          <cell r="T1949"/>
        </row>
        <row r="1950">
          <cell r="Q1950"/>
          <cell r="R1950"/>
          <cell r="S1950"/>
          <cell r="T1950"/>
        </row>
        <row r="1951">
          <cell r="Q1951"/>
          <cell r="R1951"/>
          <cell r="S1951"/>
          <cell r="T1951"/>
        </row>
        <row r="1952">
          <cell r="Q1952"/>
          <cell r="R1952"/>
          <cell r="S1952"/>
          <cell r="T1952"/>
        </row>
        <row r="1953">
          <cell r="Q1953"/>
          <cell r="R1953"/>
          <cell r="S1953"/>
          <cell r="T1953"/>
        </row>
        <row r="1954">
          <cell r="Q1954"/>
          <cell r="R1954"/>
          <cell r="S1954"/>
          <cell r="T1954"/>
        </row>
        <row r="1955">
          <cell r="Q1955"/>
          <cell r="R1955"/>
          <cell r="S1955"/>
          <cell r="T1955"/>
        </row>
        <row r="1956">
          <cell r="Q1956"/>
          <cell r="R1956"/>
          <cell r="S1956"/>
          <cell r="T1956"/>
        </row>
        <row r="1957">
          <cell r="Q1957"/>
          <cell r="R1957"/>
          <cell r="S1957"/>
          <cell r="T1957"/>
        </row>
        <row r="1958">
          <cell r="Q1958"/>
          <cell r="R1958"/>
          <cell r="S1958"/>
          <cell r="T1958"/>
        </row>
        <row r="1959">
          <cell r="Q1959"/>
          <cell r="R1959"/>
          <cell r="S1959"/>
          <cell r="T1959"/>
        </row>
        <row r="1960">
          <cell r="Q1960"/>
          <cell r="R1960"/>
          <cell r="S1960"/>
          <cell r="T1960"/>
        </row>
        <row r="1961">
          <cell r="Q1961"/>
          <cell r="R1961"/>
          <cell r="S1961"/>
          <cell r="T1961"/>
        </row>
        <row r="1962">
          <cell r="Q1962"/>
          <cell r="R1962"/>
          <cell r="S1962"/>
          <cell r="T1962"/>
        </row>
        <row r="1963">
          <cell r="Q1963"/>
          <cell r="R1963"/>
          <cell r="S1963"/>
          <cell r="T1963"/>
        </row>
        <row r="1964">
          <cell r="Q1964"/>
          <cell r="R1964"/>
          <cell r="S1964"/>
          <cell r="T1964"/>
        </row>
        <row r="1965">
          <cell r="Q1965"/>
          <cell r="R1965"/>
          <cell r="S1965"/>
          <cell r="T1965"/>
        </row>
        <row r="1966">
          <cell r="Q1966"/>
          <cell r="R1966"/>
          <cell r="S1966"/>
          <cell r="T1966"/>
        </row>
        <row r="1967">
          <cell r="Q1967"/>
          <cell r="R1967"/>
          <cell r="S1967"/>
          <cell r="T1967"/>
        </row>
        <row r="1968">
          <cell r="Q1968"/>
          <cell r="R1968"/>
          <cell r="S1968"/>
          <cell r="T1968"/>
        </row>
        <row r="1969">
          <cell r="Q1969"/>
          <cell r="R1969"/>
          <cell r="S1969"/>
          <cell r="T1969"/>
        </row>
        <row r="1970">
          <cell r="Q1970"/>
          <cell r="R1970"/>
          <cell r="S1970"/>
          <cell r="T1970"/>
        </row>
        <row r="1971">
          <cell r="Q1971"/>
          <cell r="R1971"/>
          <cell r="S1971"/>
          <cell r="T1971"/>
        </row>
        <row r="1972">
          <cell r="Q1972"/>
          <cell r="R1972"/>
          <cell r="S1972"/>
          <cell r="T1972"/>
        </row>
        <row r="1973">
          <cell r="Q1973"/>
          <cell r="R1973"/>
          <cell r="S1973"/>
          <cell r="T1973"/>
        </row>
        <row r="1974">
          <cell r="Q1974"/>
          <cell r="R1974"/>
          <cell r="S1974"/>
          <cell r="T1974"/>
        </row>
        <row r="1975">
          <cell r="Q1975"/>
          <cell r="R1975"/>
          <cell r="S1975"/>
          <cell r="T1975"/>
        </row>
        <row r="1976">
          <cell r="Q1976"/>
          <cell r="R1976"/>
          <cell r="S1976"/>
          <cell r="T1976"/>
        </row>
        <row r="1977">
          <cell r="Q1977"/>
          <cell r="R1977"/>
          <cell r="S1977"/>
          <cell r="T1977"/>
        </row>
        <row r="1978">
          <cell r="Q1978"/>
          <cell r="R1978"/>
          <cell r="S1978"/>
          <cell r="T1978"/>
        </row>
        <row r="1979">
          <cell r="Q1979"/>
          <cell r="R1979"/>
          <cell r="S1979"/>
          <cell r="T1979"/>
        </row>
        <row r="1980">
          <cell r="Q1980"/>
          <cell r="R1980"/>
          <cell r="S1980"/>
          <cell r="T1980"/>
        </row>
        <row r="1981">
          <cell r="Q1981"/>
          <cell r="R1981"/>
          <cell r="S1981"/>
          <cell r="T1981"/>
        </row>
        <row r="1982">
          <cell r="Q1982"/>
          <cell r="R1982"/>
          <cell r="S1982"/>
          <cell r="T1982"/>
        </row>
        <row r="1983">
          <cell r="Q1983"/>
          <cell r="R1983"/>
          <cell r="S1983"/>
          <cell r="T1983"/>
        </row>
        <row r="1984">
          <cell r="Q1984"/>
          <cell r="R1984"/>
          <cell r="S1984"/>
          <cell r="T1984"/>
        </row>
        <row r="1985">
          <cell r="Q1985"/>
          <cell r="R1985"/>
          <cell r="S1985"/>
          <cell r="T1985"/>
        </row>
        <row r="1986">
          <cell r="Q1986"/>
          <cell r="R1986"/>
          <cell r="S1986"/>
          <cell r="T1986"/>
        </row>
        <row r="1987">
          <cell r="Q1987"/>
          <cell r="R1987"/>
          <cell r="S1987"/>
          <cell r="T1987"/>
        </row>
        <row r="1988">
          <cell r="Q1988"/>
          <cell r="R1988"/>
          <cell r="S1988"/>
          <cell r="T1988"/>
        </row>
        <row r="1989">
          <cell r="Q1989"/>
          <cell r="R1989"/>
          <cell r="S1989"/>
          <cell r="T1989"/>
        </row>
        <row r="1990">
          <cell r="Q1990"/>
          <cell r="R1990"/>
          <cell r="S1990"/>
          <cell r="T1990"/>
        </row>
        <row r="1991">
          <cell r="Q1991"/>
          <cell r="R1991"/>
          <cell r="S1991"/>
          <cell r="T1991"/>
        </row>
        <row r="1992">
          <cell r="Q1992"/>
          <cell r="R1992"/>
          <cell r="S1992"/>
          <cell r="T1992"/>
        </row>
        <row r="1993">
          <cell r="Q1993"/>
          <cell r="R1993"/>
          <cell r="S1993"/>
          <cell r="T1993"/>
        </row>
        <row r="1994">
          <cell r="Q1994"/>
          <cell r="R1994"/>
          <cell r="S1994"/>
          <cell r="T1994"/>
        </row>
        <row r="1995">
          <cell r="Q1995"/>
          <cell r="R1995"/>
          <cell r="S1995"/>
          <cell r="T1995"/>
        </row>
        <row r="1996">
          <cell r="Q1996"/>
          <cell r="R1996"/>
          <cell r="S1996"/>
          <cell r="T1996"/>
        </row>
        <row r="1997">
          <cell r="Q1997"/>
          <cell r="R1997"/>
          <cell r="S1997"/>
          <cell r="T1997"/>
        </row>
        <row r="1998">
          <cell r="Q1998"/>
          <cell r="R1998"/>
          <cell r="S1998"/>
          <cell r="T1998"/>
        </row>
        <row r="1999">
          <cell r="Q1999"/>
          <cell r="R1999"/>
          <cell r="S1999"/>
          <cell r="T1999"/>
        </row>
        <row r="2000">
          <cell r="Q2000"/>
          <cell r="R2000"/>
          <cell r="S2000"/>
          <cell r="T2000"/>
        </row>
        <row r="2001">
          <cell r="Q2001"/>
          <cell r="R2001"/>
          <cell r="S2001"/>
          <cell r="T2001"/>
        </row>
        <row r="2002">
          <cell r="Q2002"/>
          <cell r="R2002"/>
          <cell r="S2002"/>
          <cell r="T2002"/>
        </row>
        <row r="2003">
          <cell r="Q2003"/>
          <cell r="R2003"/>
          <cell r="S2003"/>
          <cell r="T2003"/>
        </row>
        <row r="2004">
          <cell r="Q2004"/>
          <cell r="R2004"/>
          <cell r="S2004"/>
          <cell r="T2004"/>
        </row>
        <row r="2005">
          <cell r="Q2005"/>
          <cell r="R2005"/>
          <cell r="S2005"/>
          <cell r="T2005"/>
        </row>
        <row r="2006">
          <cell r="Q2006"/>
          <cell r="R2006"/>
          <cell r="S2006"/>
          <cell r="T2006"/>
        </row>
        <row r="2007">
          <cell r="Q2007"/>
          <cell r="R2007"/>
          <cell r="S2007"/>
          <cell r="T2007"/>
        </row>
        <row r="2008">
          <cell r="Q2008"/>
          <cell r="R2008"/>
          <cell r="S2008"/>
          <cell r="T2008"/>
        </row>
        <row r="2009">
          <cell r="Q2009"/>
          <cell r="R2009"/>
          <cell r="S2009"/>
          <cell r="T2009"/>
        </row>
        <row r="2010">
          <cell r="Q2010"/>
          <cell r="R2010"/>
          <cell r="S2010"/>
          <cell r="T2010"/>
        </row>
        <row r="2011">
          <cell r="Q2011"/>
          <cell r="R2011"/>
          <cell r="S2011"/>
          <cell r="T2011"/>
        </row>
        <row r="2012">
          <cell r="Q2012"/>
          <cell r="R2012"/>
          <cell r="S2012"/>
          <cell r="T2012"/>
        </row>
        <row r="2013">
          <cell r="Q2013"/>
          <cell r="R2013"/>
          <cell r="S2013"/>
          <cell r="T2013"/>
        </row>
        <row r="2014">
          <cell r="Q2014"/>
          <cell r="R2014"/>
          <cell r="S2014"/>
          <cell r="T2014"/>
        </row>
        <row r="2015">
          <cell r="Q2015"/>
          <cell r="R2015"/>
          <cell r="S2015"/>
          <cell r="T2015"/>
        </row>
        <row r="2016">
          <cell r="Q2016"/>
          <cell r="R2016"/>
          <cell r="S2016"/>
          <cell r="T2016"/>
        </row>
        <row r="2017">
          <cell r="Q2017"/>
          <cell r="R2017"/>
          <cell r="S2017"/>
          <cell r="T2017"/>
        </row>
        <row r="2018">
          <cell r="Q2018"/>
          <cell r="R2018"/>
          <cell r="S2018"/>
          <cell r="T2018"/>
        </row>
        <row r="2019">
          <cell r="Q2019"/>
          <cell r="R2019"/>
          <cell r="S2019"/>
          <cell r="T2019"/>
        </row>
        <row r="2020">
          <cell r="Q2020"/>
          <cell r="R2020"/>
          <cell r="S2020"/>
          <cell r="T2020"/>
        </row>
        <row r="2021">
          <cell r="Q2021"/>
          <cell r="R2021"/>
          <cell r="S2021"/>
          <cell r="T2021"/>
        </row>
        <row r="2022">
          <cell r="Q2022"/>
          <cell r="R2022"/>
          <cell r="S2022"/>
          <cell r="T2022"/>
        </row>
        <row r="2023">
          <cell r="Q2023"/>
          <cell r="R2023"/>
          <cell r="S2023"/>
          <cell r="T2023"/>
        </row>
        <row r="2024">
          <cell r="Q2024"/>
          <cell r="R2024"/>
          <cell r="S2024"/>
          <cell r="T2024"/>
        </row>
        <row r="2025">
          <cell r="Q2025"/>
          <cell r="R2025"/>
          <cell r="S2025"/>
          <cell r="T2025"/>
        </row>
        <row r="2026">
          <cell r="Q2026"/>
          <cell r="R2026"/>
          <cell r="S2026"/>
          <cell r="T2026"/>
        </row>
        <row r="2027">
          <cell r="Q2027"/>
          <cell r="R2027"/>
          <cell r="S2027"/>
          <cell r="T2027"/>
        </row>
        <row r="2028">
          <cell r="Q2028"/>
          <cell r="R2028"/>
          <cell r="S2028"/>
          <cell r="T2028"/>
        </row>
        <row r="2029">
          <cell r="Q2029"/>
          <cell r="R2029"/>
          <cell r="S2029"/>
          <cell r="T2029"/>
        </row>
        <row r="2030">
          <cell r="Q2030"/>
          <cell r="R2030"/>
          <cell r="S2030"/>
          <cell r="T2030"/>
        </row>
        <row r="2031">
          <cell r="Q2031"/>
          <cell r="R2031"/>
          <cell r="S2031"/>
          <cell r="T2031"/>
        </row>
        <row r="2032">
          <cell r="Q2032"/>
          <cell r="R2032"/>
          <cell r="S2032"/>
          <cell r="T2032"/>
        </row>
        <row r="2033">
          <cell r="Q2033"/>
          <cell r="R2033"/>
          <cell r="S2033"/>
          <cell r="T2033"/>
        </row>
        <row r="2034">
          <cell r="Q2034"/>
          <cell r="R2034"/>
          <cell r="S2034"/>
          <cell r="T2034"/>
        </row>
        <row r="2035">
          <cell r="Q2035"/>
          <cell r="R2035"/>
          <cell r="S2035"/>
          <cell r="T2035"/>
        </row>
        <row r="2036">
          <cell r="Q2036"/>
          <cell r="R2036"/>
          <cell r="S2036"/>
          <cell r="T2036"/>
        </row>
        <row r="2037">
          <cell r="Q2037"/>
          <cell r="R2037"/>
          <cell r="S2037"/>
          <cell r="T2037"/>
        </row>
        <row r="2038">
          <cell r="Q2038"/>
          <cell r="R2038"/>
          <cell r="S2038"/>
          <cell r="T2038"/>
        </row>
        <row r="2039">
          <cell r="Q2039"/>
          <cell r="R2039"/>
          <cell r="S2039"/>
          <cell r="T2039"/>
        </row>
        <row r="2040">
          <cell r="Q2040"/>
          <cell r="R2040"/>
          <cell r="S2040"/>
          <cell r="T2040"/>
        </row>
        <row r="2041">
          <cell r="Q2041"/>
          <cell r="R2041"/>
          <cell r="S2041"/>
          <cell r="T2041"/>
        </row>
        <row r="2042">
          <cell r="Q2042"/>
          <cell r="R2042"/>
          <cell r="S2042"/>
          <cell r="T2042"/>
        </row>
        <row r="2043">
          <cell r="Q2043"/>
          <cell r="R2043"/>
          <cell r="S2043"/>
          <cell r="T2043"/>
        </row>
        <row r="2044">
          <cell r="Q2044"/>
          <cell r="R2044"/>
          <cell r="S2044"/>
          <cell r="T2044"/>
        </row>
        <row r="2045">
          <cell r="Q2045"/>
          <cell r="R2045"/>
          <cell r="S2045"/>
          <cell r="T2045"/>
        </row>
        <row r="2046">
          <cell r="Q2046"/>
          <cell r="R2046"/>
          <cell r="S2046"/>
          <cell r="T2046"/>
        </row>
        <row r="2047">
          <cell r="Q2047"/>
          <cell r="R2047"/>
          <cell r="S2047"/>
          <cell r="T2047"/>
        </row>
        <row r="2048">
          <cell r="Q2048"/>
          <cell r="R2048"/>
          <cell r="S2048"/>
          <cell r="T2048"/>
        </row>
        <row r="2049">
          <cell r="Q2049"/>
          <cell r="R2049"/>
          <cell r="S2049"/>
          <cell r="T2049"/>
        </row>
        <row r="2050">
          <cell r="Q2050"/>
          <cell r="R2050"/>
          <cell r="S2050"/>
          <cell r="T2050"/>
        </row>
        <row r="2051">
          <cell r="Q2051"/>
          <cell r="R2051"/>
          <cell r="S2051"/>
          <cell r="T2051"/>
        </row>
        <row r="2052">
          <cell r="Q2052"/>
          <cell r="R2052"/>
          <cell r="S2052"/>
          <cell r="T2052"/>
        </row>
        <row r="2053">
          <cell r="Q2053"/>
          <cell r="R2053"/>
          <cell r="S2053"/>
          <cell r="T2053"/>
        </row>
        <row r="2054">
          <cell r="Q2054"/>
          <cell r="R2054"/>
          <cell r="S2054"/>
          <cell r="T2054"/>
        </row>
        <row r="2055">
          <cell r="Q2055"/>
          <cell r="R2055"/>
          <cell r="S2055"/>
          <cell r="T2055"/>
        </row>
        <row r="2056">
          <cell r="Q2056"/>
          <cell r="R2056"/>
          <cell r="S2056"/>
          <cell r="T2056"/>
        </row>
        <row r="2057">
          <cell r="Q2057"/>
          <cell r="R2057"/>
          <cell r="S2057"/>
          <cell r="T2057"/>
        </row>
        <row r="2058">
          <cell r="Q2058"/>
          <cell r="R2058"/>
          <cell r="S2058"/>
          <cell r="T2058"/>
        </row>
        <row r="2059">
          <cell r="Q2059"/>
          <cell r="R2059"/>
          <cell r="S2059"/>
          <cell r="T2059"/>
        </row>
        <row r="2060">
          <cell r="Q2060"/>
          <cell r="R2060"/>
          <cell r="S2060"/>
          <cell r="T2060"/>
        </row>
        <row r="2061">
          <cell r="Q2061"/>
          <cell r="R2061"/>
          <cell r="S2061"/>
          <cell r="T2061"/>
        </row>
        <row r="2062">
          <cell r="Q2062"/>
          <cell r="R2062"/>
          <cell r="S2062"/>
          <cell r="T2062"/>
        </row>
        <row r="2063">
          <cell r="Q2063"/>
          <cell r="R2063"/>
          <cell r="S2063"/>
          <cell r="T2063"/>
        </row>
        <row r="2064">
          <cell r="Q2064"/>
          <cell r="R2064"/>
          <cell r="S2064"/>
          <cell r="T2064"/>
        </row>
        <row r="2065">
          <cell r="Q2065"/>
          <cell r="R2065"/>
          <cell r="S2065"/>
          <cell r="T2065"/>
        </row>
        <row r="2066">
          <cell r="Q2066"/>
          <cell r="R2066"/>
          <cell r="S2066"/>
          <cell r="T2066"/>
        </row>
        <row r="2067">
          <cell r="Q2067"/>
          <cell r="R2067"/>
          <cell r="S2067"/>
          <cell r="T2067"/>
        </row>
        <row r="2068">
          <cell r="Q2068"/>
          <cell r="R2068"/>
          <cell r="S2068"/>
          <cell r="T2068"/>
        </row>
        <row r="2069">
          <cell r="Q2069"/>
          <cell r="R2069"/>
          <cell r="S2069"/>
          <cell r="T2069"/>
        </row>
        <row r="2070">
          <cell r="Q2070"/>
          <cell r="R2070"/>
          <cell r="S2070"/>
          <cell r="T2070"/>
        </row>
        <row r="2071">
          <cell r="Q2071"/>
          <cell r="R2071"/>
          <cell r="S2071"/>
          <cell r="T2071"/>
        </row>
        <row r="2072">
          <cell r="Q2072"/>
          <cell r="R2072"/>
          <cell r="S2072"/>
          <cell r="T2072"/>
        </row>
        <row r="2073">
          <cell r="Q2073"/>
          <cell r="R2073"/>
          <cell r="S2073"/>
          <cell r="T2073"/>
        </row>
        <row r="2074">
          <cell r="Q2074"/>
          <cell r="R2074"/>
          <cell r="S2074"/>
          <cell r="T2074"/>
        </row>
        <row r="2075">
          <cell r="Q2075"/>
          <cell r="R2075"/>
          <cell r="S2075"/>
          <cell r="T2075"/>
        </row>
        <row r="2076">
          <cell r="Q2076"/>
          <cell r="R2076"/>
          <cell r="S2076"/>
          <cell r="T2076"/>
        </row>
        <row r="2077">
          <cell r="Q2077"/>
          <cell r="R2077"/>
          <cell r="S2077"/>
          <cell r="T2077"/>
        </row>
        <row r="2078">
          <cell r="Q2078"/>
          <cell r="R2078"/>
          <cell r="S2078"/>
          <cell r="T2078"/>
        </row>
        <row r="2079">
          <cell r="Q2079"/>
          <cell r="R2079"/>
          <cell r="S2079"/>
          <cell r="T2079"/>
        </row>
        <row r="2080">
          <cell r="Q2080"/>
          <cell r="R2080"/>
          <cell r="S2080"/>
          <cell r="T2080"/>
        </row>
        <row r="2081">
          <cell r="Q2081"/>
          <cell r="R2081"/>
          <cell r="S2081"/>
          <cell r="T2081"/>
        </row>
        <row r="2082">
          <cell r="Q2082"/>
          <cell r="R2082"/>
          <cell r="S2082"/>
          <cell r="T2082"/>
        </row>
        <row r="2083">
          <cell r="Q2083"/>
          <cell r="R2083"/>
          <cell r="S2083"/>
          <cell r="T2083"/>
        </row>
        <row r="2084">
          <cell r="Q2084"/>
          <cell r="R2084"/>
          <cell r="S2084"/>
          <cell r="T2084"/>
        </row>
        <row r="2085">
          <cell r="Q2085"/>
          <cell r="R2085"/>
          <cell r="S2085"/>
          <cell r="T2085"/>
        </row>
        <row r="2086">
          <cell r="Q2086"/>
          <cell r="R2086"/>
          <cell r="S2086"/>
          <cell r="T2086"/>
        </row>
        <row r="2087">
          <cell r="Q2087"/>
          <cell r="R2087"/>
          <cell r="S2087"/>
          <cell r="T2087"/>
        </row>
        <row r="2088">
          <cell r="Q2088"/>
          <cell r="R2088"/>
          <cell r="S2088"/>
          <cell r="T2088"/>
        </row>
        <row r="2089">
          <cell r="Q2089"/>
          <cell r="R2089"/>
          <cell r="S2089"/>
          <cell r="T2089"/>
        </row>
        <row r="2090">
          <cell r="Q2090"/>
          <cell r="R2090"/>
          <cell r="S2090"/>
          <cell r="T2090"/>
        </row>
        <row r="2091">
          <cell r="Q2091"/>
          <cell r="R2091"/>
          <cell r="S2091"/>
          <cell r="T2091"/>
        </row>
        <row r="2092">
          <cell r="Q2092"/>
          <cell r="R2092"/>
          <cell r="S2092"/>
          <cell r="T2092"/>
        </row>
        <row r="2093">
          <cell r="Q2093"/>
          <cell r="R2093"/>
          <cell r="S2093"/>
          <cell r="T2093"/>
        </row>
        <row r="2094">
          <cell r="Q2094"/>
          <cell r="R2094"/>
          <cell r="S2094"/>
          <cell r="T2094"/>
        </row>
        <row r="2095">
          <cell r="Q2095"/>
          <cell r="R2095"/>
          <cell r="S2095"/>
          <cell r="T2095"/>
        </row>
        <row r="2096">
          <cell r="Q2096"/>
          <cell r="R2096"/>
          <cell r="S2096"/>
          <cell r="T2096"/>
        </row>
        <row r="2097">
          <cell r="Q2097"/>
          <cell r="R2097"/>
          <cell r="S2097"/>
          <cell r="T2097"/>
        </row>
        <row r="2098">
          <cell r="Q2098"/>
          <cell r="R2098"/>
          <cell r="S2098"/>
          <cell r="T2098"/>
        </row>
        <row r="2099">
          <cell r="Q2099"/>
          <cell r="R2099"/>
          <cell r="S2099"/>
          <cell r="T2099"/>
        </row>
        <row r="2100">
          <cell r="Q2100"/>
          <cell r="R2100"/>
          <cell r="S2100"/>
          <cell r="T2100"/>
        </row>
        <row r="2101">
          <cell r="Q2101"/>
          <cell r="R2101"/>
          <cell r="S2101"/>
          <cell r="T2101"/>
        </row>
        <row r="2102">
          <cell r="Q2102"/>
          <cell r="R2102"/>
          <cell r="S2102"/>
          <cell r="T2102"/>
        </row>
        <row r="2103">
          <cell r="Q2103"/>
          <cell r="R2103"/>
          <cell r="S2103"/>
          <cell r="T2103"/>
        </row>
        <row r="2104">
          <cell r="Q2104"/>
          <cell r="R2104"/>
          <cell r="S2104"/>
          <cell r="T2104"/>
        </row>
        <row r="2105">
          <cell r="Q2105"/>
          <cell r="R2105"/>
          <cell r="S2105"/>
          <cell r="T2105"/>
        </row>
        <row r="2106">
          <cell r="Q2106"/>
          <cell r="R2106"/>
          <cell r="S2106"/>
          <cell r="T2106"/>
        </row>
        <row r="2107">
          <cell r="Q2107"/>
          <cell r="R2107"/>
          <cell r="S2107"/>
          <cell r="T2107"/>
        </row>
        <row r="2108">
          <cell r="Q2108"/>
          <cell r="R2108"/>
          <cell r="S2108"/>
          <cell r="T2108"/>
        </row>
        <row r="2109">
          <cell r="Q2109"/>
          <cell r="R2109"/>
          <cell r="S2109"/>
          <cell r="T2109"/>
        </row>
        <row r="2110">
          <cell r="Q2110"/>
          <cell r="R2110"/>
          <cell r="S2110"/>
          <cell r="T2110"/>
        </row>
        <row r="2111">
          <cell r="Q2111"/>
          <cell r="R2111"/>
          <cell r="S2111"/>
          <cell r="T2111"/>
        </row>
        <row r="2112">
          <cell r="Q2112"/>
          <cell r="R2112"/>
          <cell r="S2112"/>
          <cell r="T2112"/>
        </row>
        <row r="2113">
          <cell r="Q2113"/>
          <cell r="R2113"/>
          <cell r="S2113"/>
          <cell r="T2113"/>
        </row>
        <row r="2114">
          <cell r="Q2114"/>
          <cell r="R2114"/>
          <cell r="S2114"/>
          <cell r="T2114"/>
        </row>
        <row r="2115">
          <cell r="Q2115"/>
          <cell r="R2115"/>
          <cell r="S2115"/>
          <cell r="T2115"/>
        </row>
        <row r="2116">
          <cell r="Q2116"/>
          <cell r="R2116"/>
          <cell r="S2116"/>
          <cell r="T2116"/>
        </row>
        <row r="2117">
          <cell r="Q2117"/>
          <cell r="R2117"/>
          <cell r="S2117"/>
          <cell r="T2117"/>
        </row>
        <row r="2118">
          <cell r="Q2118"/>
          <cell r="R2118"/>
          <cell r="S2118"/>
          <cell r="T2118"/>
        </row>
        <row r="2119">
          <cell r="Q2119"/>
          <cell r="R2119"/>
          <cell r="S2119"/>
          <cell r="T2119"/>
        </row>
        <row r="2120">
          <cell r="Q2120"/>
          <cell r="R2120"/>
          <cell r="S2120"/>
          <cell r="T2120"/>
        </row>
        <row r="2121">
          <cell r="Q2121"/>
          <cell r="R2121"/>
          <cell r="S2121"/>
          <cell r="T2121"/>
        </row>
        <row r="2122">
          <cell r="Q2122"/>
          <cell r="R2122"/>
          <cell r="S2122"/>
          <cell r="T2122"/>
        </row>
        <row r="2123">
          <cell r="Q2123"/>
          <cell r="R2123"/>
          <cell r="S2123"/>
          <cell r="T2123"/>
        </row>
        <row r="2124">
          <cell r="Q2124"/>
          <cell r="R2124"/>
          <cell r="S2124"/>
          <cell r="T2124"/>
        </row>
        <row r="2125">
          <cell r="Q2125"/>
          <cell r="R2125"/>
          <cell r="S2125"/>
          <cell r="T2125"/>
        </row>
        <row r="2126">
          <cell r="Q2126"/>
          <cell r="R2126"/>
          <cell r="S2126"/>
          <cell r="T2126"/>
        </row>
        <row r="2127">
          <cell r="Q2127"/>
          <cell r="R2127"/>
          <cell r="S2127"/>
          <cell r="T2127"/>
        </row>
        <row r="2128">
          <cell r="Q2128"/>
          <cell r="R2128"/>
          <cell r="S2128"/>
          <cell r="T2128"/>
        </row>
        <row r="2129">
          <cell r="Q2129"/>
          <cell r="R2129"/>
          <cell r="S2129"/>
          <cell r="T2129"/>
        </row>
        <row r="2130">
          <cell r="Q2130"/>
          <cell r="R2130"/>
          <cell r="S2130"/>
          <cell r="T2130"/>
        </row>
        <row r="2131">
          <cell r="Q2131"/>
          <cell r="R2131"/>
          <cell r="S2131"/>
          <cell r="T2131"/>
        </row>
        <row r="2132">
          <cell r="Q2132"/>
          <cell r="R2132"/>
          <cell r="S2132"/>
          <cell r="T2132"/>
        </row>
        <row r="2133">
          <cell r="Q2133"/>
          <cell r="R2133"/>
          <cell r="S2133"/>
          <cell r="T2133"/>
        </row>
        <row r="2134">
          <cell r="Q2134"/>
          <cell r="R2134"/>
          <cell r="S2134"/>
          <cell r="T2134"/>
        </row>
        <row r="2135">
          <cell r="Q2135"/>
          <cell r="R2135"/>
          <cell r="S2135"/>
          <cell r="T2135"/>
        </row>
        <row r="2136">
          <cell r="Q2136"/>
          <cell r="R2136"/>
          <cell r="S2136"/>
          <cell r="T2136"/>
        </row>
        <row r="2137">
          <cell r="Q2137"/>
          <cell r="R2137"/>
          <cell r="S2137"/>
          <cell r="T2137"/>
        </row>
        <row r="2138">
          <cell r="Q2138"/>
          <cell r="R2138"/>
          <cell r="S2138"/>
          <cell r="T2138"/>
        </row>
        <row r="2139">
          <cell r="Q2139"/>
          <cell r="R2139"/>
          <cell r="S2139"/>
          <cell r="T2139"/>
        </row>
        <row r="2140">
          <cell r="Q2140"/>
          <cell r="R2140"/>
          <cell r="S2140"/>
          <cell r="T2140"/>
        </row>
        <row r="2141">
          <cell r="Q2141"/>
          <cell r="R2141"/>
          <cell r="S2141"/>
          <cell r="T2141"/>
        </row>
        <row r="2142">
          <cell r="Q2142"/>
          <cell r="R2142"/>
          <cell r="S2142"/>
          <cell r="T2142"/>
        </row>
        <row r="2143">
          <cell r="Q2143"/>
          <cell r="R2143"/>
          <cell r="S2143"/>
          <cell r="T2143"/>
        </row>
        <row r="2144">
          <cell r="Q2144"/>
          <cell r="R2144"/>
          <cell r="S2144"/>
          <cell r="T2144"/>
        </row>
        <row r="2145">
          <cell r="Q2145"/>
          <cell r="R2145"/>
          <cell r="S2145"/>
          <cell r="T2145"/>
        </row>
        <row r="2146">
          <cell r="Q2146"/>
          <cell r="R2146"/>
          <cell r="S2146"/>
          <cell r="T2146"/>
        </row>
        <row r="2147">
          <cell r="Q2147"/>
          <cell r="R2147"/>
          <cell r="S2147"/>
          <cell r="T2147"/>
        </row>
        <row r="2148">
          <cell r="Q2148"/>
          <cell r="R2148"/>
          <cell r="S2148"/>
          <cell r="T2148"/>
        </row>
        <row r="2149">
          <cell r="Q2149"/>
          <cell r="R2149"/>
          <cell r="S2149"/>
          <cell r="T2149"/>
        </row>
        <row r="2150">
          <cell r="Q2150"/>
          <cell r="R2150"/>
          <cell r="S2150"/>
          <cell r="T2150"/>
        </row>
        <row r="2151">
          <cell r="Q2151"/>
          <cell r="R2151"/>
          <cell r="S2151"/>
          <cell r="T2151"/>
        </row>
        <row r="2152">
          <cell r="Q2152"/>
          <cell r="R2152"/>
          <cell r="S2152"/>
          <cell r="T2152"/>
        </row>
        <row r="2153">
          <cell r="Q2153"/>
          <cell r="R2153"/>
          <cell r="S2153"/>
          <cell r="T2153"/>
        </row>
        <row r="2154">
          <cell r="Q2154"/>
          <cell r="R2154"/>
          <cell r="S2154"/>
          <cell r="T2154"/>
        </row>
        <row r="2155">
          <cell r="Q2155"/>
          <cell r="R2155"/>
          <cell r="S2155"/>
          <cell r="T2155"/>
        </row>
        <row r="2156">
          <cell r="Q2156"/>
          <cell r="R2156"/>
          <cell r="S2156"/>
          <cell r="T2156"/>
        </row>
        <row r="2157">
          <cell r="Q2157"/>
          <cell r="R2157"/>
          <cell r="S2157"/>
          <cell r="T2157"/>
        </row>
        <row r="2158">
          <cell r="Q2158"/>
          <cell r="R2158"/>
          <cell r="S2158"/>
          <cell r="T2158"/>
        </row>
        <row r="2159">
          <cell r="Q2159"/>
          <cell r="R2159"/>
          <cell r="S2159"/>
          <cell r="T2159"/>
        </row>
        <row r="2160">
          <cell r="Q2160"/>
          <cell r="R2160"/>
          <cell r="S2160"/>
          <cell r="T2160"/>
        </row>
        <row r="2161">
          <cell r="Q2161"/>
          <cell r="R2161"/>
          <cell r="S2161"/>
          <cell r="T2161"/>
        </row>
        <row r="2162">
          <cell r="Q2162"/>
          <cell r="R2162"/>
          <cell r="S2162"/>
          <cell r="T2162"/>
        </row>
        <row r="2163">
          <cell r="Q2163"/>
          <cell r="R2163"/>
          <cell r="S2163"/>
          <cell r="T2163"/>
        </row>
        <row r="2164">
          <cell r="Q2164"/>
          <cell r="R2164"/>
          <cell r="S2164"/>
          <cell r="T2164"/>
        </row>
        <row r="2165">
          <cell r="Q2165"/>
          <cell r="R2165"/>
          <cell r="S2165"/>
          <cell r="T2165"/>
        </row>
        <row r="2166">
          <cell r="Q2166"/>
          <cell r="R2166"/>
          <cell r="S2166"/>
          <cell r="T2166"/>
        </row>
        <row r="2167">
          <cell r="Q2167"/>
          <cell r="R2167"/>
          <cell r="S2167"/>
          <cell r="T2167"/>
        </row>
        <row r="2168">
          <cell r="Q2168"/>
          <cell r="R2168"/>
          <cell r="S2168"/>
          <cell r="T2168"/>
        </row>
        <row r="2169">
          <cell r="Q2169"/>
          <cell r="R2169"/>
          <cell r="S2169"/>
          <cell r="T2169"/>
        </row>
        <row r="2170">
          <cell r="Q2170"/>
          <cell r="R2170"/>
          <cell r="S2170"/>
          <cell r="T2170"/>
        </row>
        <row r="2171">
          <cell r="Q2171"/>
          <cell r="R2171"/>
          <cell r="S2171"/>
          <cell r="T2171"/>
        </row>
        <row r="2172">
          <cell r="Q2172"/>
          <cell r="R2172"/>
          <cell r="S2172"/>
          <cell r="T2172"/>
        </row>
        <row r="2173">
          <cell r="Q2173"/>
          <cell r="R2173"/>
          <cell r="S2173"/>
          <cell r="T2173"/>
        </row>
        <row r="2174">
          <cell r="Q2174"/>
          <cell r="R2174"/>
          <cell r="S2174"/>
          <cell r="T2174"/>
        </row>
        <row r="2175">
          <cell r="Q2175"/>
          <cell r="R2175"/>
          <cell r="S2175"/>
          <cell r="T2175"/>
        </row>
        <row r="2176">
          <cell r="Q2176"/>
          <cell r="R2176"/>
          <cell r="S2176"/>
          <cell r="T2176"/>
        </row>
        <row r="2177">
          <cell r="Q2177"/>
          <cell r="R2177"/>
          <cell r="S2177"/>
          <cell r="T2177"/>
        </row>
        <row r="2178">
          <cell r="Q2178"/>
          <cell r="R2178"/>
          <cell r="S2178"/>
          <cell r="T2178"/>
        </row>
        <row r="2179">
          <cell r="Q2179"/>
          <cell r="R2179"/>
          <cell r="S2179"/>
          <cell r="T2179"/>
        </row>
        <row r="2180">
          <cell r="Q2180"/>
          <cell r="R2180"/>
          <cell r="S2180"/>
          <cell r="T2180"/>
        </row>
        <row r="2181">
          <cell r="Q2181"/>
          <cell r="R2181"/>
          <cell r="S2181"/>
          <cell r="T2181"/>
        </row>
        <row r="2182">
          <cell r="Q2182"/>
          <cell r="R2182"/>
          <cell r="S2182"/>
          <cell r="T2182"/>
        </row>
        <row r="2183">
          <cell r="Q2183"/>
          <cell r="R2183"/>
          <cell r="S2183"/>
          <cell r="T2183"/>
        </row>
        <row r="2184">
          <cell r="Q2184"/>
          <cell r="R2184"/>
          <cell r="S2184"/>
          <cell r="T2184"/>
        </row>
        <row r="2185">
          <cell r="Q2185"/>
          <cell r="R2185"/>
          <cell r="S2185"/>
          <cell r="T2185"/>
        </row>
        <row r="2186">
          <cell r="Q2186"/>
          <cell r="R2186"/>
          <cell r="S2186"/>
          <cell r="T2186"/>
        </row>
        <row r="2187">
          <cell r="Q2187"/>
          <cell r="R2187"/>
          <cell r="S2187"/>
          <cell r="T2187"/>
        </row>
        <row r="2188">
          <cell r="Q2188"/>
          <cell r="R2188"/>
          <cell r="S2188"/>
          <cell r="T2188"/>
        </row>
        <row r="2189">
          <cell r="Q2189"/>
          <cell r="R2189"/>
          <cell r="S2189"/>
          <cell r="T2189"/>
        </row>
        <row r="2190">
          <cell r="Q2190"/>
          <cell r="R2190"/>
          <cell r="S2190"/>
          <cell r="T2190"/>
        </row>
        <row r="2191">
          <cell r="Q2191"/>
          <cell r="R2191"/>
          <cell r="S2191"/>
          <cell r="T2191"/>
        </row>
        <row r="2192">
          <cell r="Q2192"/>
          <cell r="R2192"/>
          <cell r="S2192"/>
          <cell r="T2192"/>
        </row>
        <row r="2193">
          <cell r="Q2193"/>
          <cell r="R2193"/>
          <cell r="S2193"/>
          <cell r="T2193"/>
        </row>
        <row r="2194">
          <cell r="Q2194"/>
          <cell r="R2194"/>
          <cell r="S2194"/>
          <cell r="T2194"/>
        </row>
        <row r="2195">
          <cell r="Q2195"/>
          <cell r="R2195"/>
          <cell r="S2195"/>
          <cell r="T2195"/>
        </row>
        <row r="2196">
          <cell r="Q2196"/>
          <cell r="R2196"/>
          <cell r="S2196"/>
          <cell r="T2196"/>
        </row>
        <row r="2197">
          <cell r="Q2197"/>
          <cell r="R2197"/>
          <cell r="S2197"/>
          <cell r="T2197"/>
        </row>
        <row r="2198">
          <cell r="Q2198"/>
          <cell r="R2198"/>
          <cell r="S2198"/>
          <cell r="T2198"/>
        </row>
        <row r="2199">
          <cell r="Q2199"/>
          <cell r="R2199"/>
          <cell r="S2199"/>
          <cell r="T2199"/>
        </row>
        <row r="2200">
          <cell r="Q2200"/>
          <cell r="R2200"/>
          <cell r="S2200"/>
          <cell r="T2200"/>
        </row>
        <row r="2201">
          <cell r="Q2201"/>
          <cell r="R2201"/>
          <cell r="S2201"/>
          <cell r="T2201"/>
        </row>
        <row r="2202">
          <cell r="Q2202"/>
          <cell r="R2202"/>
          <cell r="S2202"/>
          <cell r="T2202"/>
        </row>
        <row r="2203">
          <cell r="Q2203"/>
          <cell r="R2203"/>
          <cell r="S2203"/>
          <cell r="T2203"/>
        </row>
        <row r="2204">
          <cell r="Q2204"/>
          <cell r="R2204"/>
          <cell r="S2204"/>
          <cell r="T2204"/>
        </row>
        <row r="2205">
          <cell r="Q2205"/>
          <cell r="R2205"/>
          <cell r="S2205"/>
          <cell r="T2205"/>
        </row>
        <row r="2206">
          <cell r="Q2206"/>
          <cell r="R2206"/>
          <cell r="S2206"/>
          <cell r="T2206"/>
        </row>
        <row r="2207">
          <cell r="Q2207"/>
          <cell r="R2207"/>
          <cell r="S2207"/>
          <cell r="T2207"/>
        </row>
        <row r="2208">
          <cell r="Q2208"/>
          <cell r="R2208"/>
          <cell r="S2208"/>
          <cell r="T2208"/>
        </row>
        <row r="2209">
          <cell r="Q2209"/>
          <cell r="R2209"/>
          <cell r="S2209"/>
          <cell r="T2209"/>
        </row>
        <row r="2210">
          <cell r="Q2210"/>
          <cell r="R2210"/>
          <cell r="S2210"/>
          <cell r="T2210"/>
        </row>
        <row r="2211">
          <cell r="Q2211"/>
          <cell r="R2211"/>
          <cell r="S2211"/>
          <cell r="T2211"/>
        </row>
        <row r="2212">
          <cell r="Q2212"/>
          <cell r="R2212"/>
          <cell r="S2212"/>
          <cell r="T2212"/>
        </row>
        <row r="2213">
          <cell r="Q2213"/>
          <cell r="R2213"/>
          <cell r="S2213"/>
          <cell r="T2213"/>
        </row>
        <row r="2214">
          <cell r="Q2214"/>
          <cell r="R2214"/>
          <cell r="S2214"/>
          <cell r="T2214"/>
        </row>
        <row r="2215">
          <cell r="Q2215"/>
          <cell r="R2215"/>
          <cell r="S2215"/>
          <cell r="T2215"/>
        </row>
        <row r="2216">
          <cell r="Q2216"/>
          <cell r="R2216"/>
          <cell r="S2216"/>
          <cell r="T2216"/>
        </row>
        <row r="2217">
          <cell r="Q2217"/>
          <cell r="R2217"/>
          <cell r="S2217"/>
          <cell r="T2217"/>
        </row>
        <row r="2218">
          <cell r="Q2218"/>
          <cell r="R2218"/>
          <cell r="S2218"/>
          <cell r="T2218"/>
        </row>
        <row r="2219">
          <cell r="Q2219"/>
          <cell r="R2219"/>
          <cell r="S2219"/>
          <cell r="T2219"/>
        </row>
        <row r="2220">
          <cell r="Q2220"/>
          <cell r="R2220"/>
          <cell r="S2220"/>
          <cell r="T2220"/>
        </row>
        <row r="2221">
          <cell r="Q2221"/>
          <cell r="R2221"/>
          <cell r="S2221"/>
          <cell r="T2221"/>
        </row>
        <row r="2222">
          <cell r="Q2222"/>
          <cell r="R2222"/>
          <cell r="S2222"/>
          <cell r="T2222"/>
        </row>
        <row r="2223">
          <cell r="Q2223"/>
          <cell r="R2223"/>
          <cell r="S2223"/>
          <cell r="T2223"/>
        </row>
        <row r="2224">
          <cell r="Q2224"/>
          <cell r="R2224"/>
          <cell r="S2224"/>
          <cell r="T2224"/>
        </row>
        <row r="2225">
          <cell r="Q2225"/>
          <cell r="R2225"/>
          <cell r="S2225"/>
          <cell r="T2225"/>
        </row>
        <row r="2226">
          <cell r="Q2226"/>
          <cell r="R2226"/>
          <cell r="S2226"/>
          <cell r="T2226"/>
        </row>
        <row r="2227">
          <cell r="Q2227"/>
          <cell r="R2227"/>
          <cell r="S2227"/>
          <cell r="T2227"/>
        </row>
        <row r="2228">
          <cell r="Q2228"/>
          <cell r="R2228"/>
          <cell r="S2228"/>
          <cell r="T2228"/>
        </row>
        <row r="2229">
          <cell r="Q2229"/>
          <cell r="R2229"/>
          <cell r="S2229"/>
          <cell r="T2229"/>
        </row>
        <row r="2230">
          <cell r="Q2230"/>
          <cell r="R2230"/>
          <cell r="S2230"/>
          <cell r="T2230"/>
        </row>
        <row r="2231">
          <cell r="Q2231"/>
          <cell r="R2231"/>
          <cell r="S2231"/>
          <cell r="T2231"/>
        </row>
        <row r="2232">
          <cell r="Q2232"/>
          <cell r="R2232"/>
          <cell r="S2232"/>
          <cell r="T2232"/>
        </row>
        <row r="2233">
          <cell r="Q2233"/>
          <cell r="R2233"/>
          <cell r="S2233"/>
          <cell r="T2233"/>
        </row>
        <row r="2234">
          <cell r="Q2234"/>
          <cell r="R2234"/>
          <cell r="S2234"/>
          <cell r="T2234"/>
        </row>
        <row r="2235">
          <cell r="Q2235"/>
          <cell r="R2235"/>
          <cell r="S2235"/>
          <cell r="T2235"/>
        </row>
        <row r="2236">
          <cell r="Q2236"/>
          <cell r="R2236"/>
          <cell r="S2236"/>
          <cell r="T2236"/>
        </row>
        <row r="2237">
          <cell r="Q2237"/>
          <cell r="R2237"/>
          <cell r="S2237"/>
          <cell r="T2237"/>
        </row>
        <row r="2238">
          <cell r="Q2238"/>
          <cell r="R2238"/>
          <cell r="S2238"/>
          <cell r="T2238"/>
        </row>
        <row r="2239">
          <cell r="Q2239"/>
          <cell r="R2239"/>
          <cell r="S2239"/>
          <cell r="T2239"/>
        </row>
        <row r="2240">
          <cell r="Q2240"/>
          <cell r="R2240"/>
          <cell r="S2240"/>
          <cell r="T2240"/>
        </row>
        <row r="2241">
          <cell r="Q2241"/>
          <cell r="R2241"/>
          <cell r="S2241"/>
          <cell r="T2241"/>
        </row>
        <row r="2242">
          <cell r="Q2242"/>
          <cell r="R2242"/>
          <cell r="S2242"/>
          <cell r="T2242"/>
        </row>
        <row r="2243">
          <cell r="Q2243"/>
          <cell r="R2243"/>
          <cell r="S2243"/>
          <cell r="T2243"/>
        </row>
        <row r="2244">
          <cell r="Q2244"/>
          <cell r="R2244"/>
          <cell r="S2244"/>
          <cell r="T2244"/>
        </row>
        <row r="2245">
          <cell r="Q2245"/>
          <cell r="R2245"/>
          <cell r="S2245"/>
          <cell r="T2245"/>
        </row>
        <row r="2246">
          <cell r="Q2246"/>
          <cell r="R2246"/>
          <cell r="S2246"/>
          <cell r="T2246"/>
        </row>
        <row r="2247">
          <cell r="Q2247"/>
          <cell r="R2247"/>
          <cell r="S2247"/>
          <cell r="T2247"/>
        </row>
        <row r="2248">
          <cell r="Q2248"/>
          <cell r="R2248"/>
          <cell r="S2248"/>
          <cell r="T2248"/>
        </row>
        <row r="2249">
          <cell r="Q2249"/>
          <cell r="R2249"/>
          <cell r="S2249"/>
          <cell r="T2249"/>
        </row>
        <row r="2250">
          <cell r="Q2250"/>
          <cell r="R2250"/>
          <cell r="S2250"/>
          <cell r="T2250"/>
        </row>
        <row r="2251">
          <cell r="Q2251"/>
          <cell r="R2251"/>
          <cell r="S2251"/>
          <cell r="T2251"/>
        </row>
        <row r="2252">
          <cell r="Q2252"/>
          <cell r="R2252"/>
          <cell r="S2252"/>
          <cell r="T2252"/>
        </row>
        <row r="2253">
          <cell r="Q2253"/>
          <cell r="R2253"/>
          <cell r="S2253"/>
          <cell r="T2253"/>
        </row>
        <row r="2254">
          <cell r="Q2254"/>
          <cell r="R2254"/>
          <cell r="S2254"/>
          <cell r="T2254"/>
        </row>
        <row r="2255">
          <cell r="Q2255"/>
          <cell r="R2255"/>
          <cell r="S2255"/>
          <cell r="T2255"/>
        </row>
        <row r="2256">
          <cell r="Q2256"/>
          <cell r="R2256"/>
          <cell r="S2256"/>
          <cell r="T2256"/>
        </row>
        <row r="2257">
          <cell r="Q2257"/>
          <cell r="R2257"/>
          <cell r="S2257"/>
          <cell r="T2257"/>
        </row>
        <row r="2258">
          <cell r="Q2258"/>
          <cell r="R2258"/>
          <cell r="S2258"/>
          <cell r="T2258"/>
        </row>
        <row r="2259">
          <cell r="Q2259"/>
          <cell r="R2259"/>
          <cell r="S2259"/>
          <cell r="T2259"/>
        </row>
        <row r="2260">
          <cell r="Q2260"/>
          <cell r="R2260"/>
          <cell r="S2260"/>
          <cell r="T2260"/>
        </row>
        <row r="2261">
          <cell r="Q2261"/>
          <cell r="R2261"/>
          <cell r="S2261"/>
          <cell r="T2261"/>
        </row>
        <row r="2262">
          <cell r="Q2262"/>
          <cell r="R2262"/>
          <cell r="S2262"/>
          <cell r="T2262"/>
        </row>
        <row r="2263">
          <cell r="Q2263"/>
          <cell r="R2263"/>
          <cell r="S2263"/>
          <cell r="T2263"/>
        </row>
        <row r="2264">
          <cell r="Q2264"/>
          <cell r="R2264"/>
          <cell r="S2264"/>
          <cell r="T2264"/>
        </row>
        <row r="2265">
          <cell r="Q2265"/>
          <cell r="R2265"/>
          <cell r="S2265"/>
          <cell r="T2265"/>
        </row>
        <row r="2266">
          <cell r="Q2266"/>
          <cell r="R2266"/>
          <cell r="S2266"/>
          <cell r="T2266"/>
        </row>
        <row r="2267">
          <cell r="Q2267"/>
          <cell r="R2267"/>
          <cell r="S2267"/>
          <cell r="T2267"/>
        </row>
        <row r="2268">
          <cell r="Q2268"/>
          <cell r="R2268"/>
          <cell r="S2268"/>
          <cell r="T2268"/>
        </row>
        <row r="2269">
          <cell r="Q2269"/>
          <cell r="R2269"/>
          <cell r="S2269"/>
          <cell r="T2269"/>
        </row>
        <row r="2270">
          <cell r="Q2270"/>
          <cell r="R2270"/>
          <cell r="S2270"/>
          <cell r="T2270"/>
        </row>
        <row r="2271">
          <cell r="Q2271"/>
          <cell r="R2271"/>
          <cell r="S2271"/>
          <cell r="T2271"/>
        </row>
        <row r="2272">
          <cell r="Q2272"/>
          <cell r="R2272"/>
          <cell r="S2272"/>
          <cell r="T2272"/>
        </row>
        <row r="2273">
          <cell r="Q2273"/>
          <cell r="R2273"/>
          <cell r="S2273"/>
          <cell r="T2273"/>
        </row>
        <row r="2274">
          <cell r="Q2274"/>
          <cell r="R2274"/>
          <cell r="S2274"/>
          <cell r="T2274"/>
        </row>
        <row r="2275">
          <cell r="Q2275"/>
          <cell r="R2275"/>
          <cell r="S2275"/>
          <cell r="T2275"/>
        </row>
        <row r="2276">
          <cell r="Q2276"/>
          <cell r="R2276"/>
          <cell r="S2276"/>
          <cell r="T2276"/>
        </row>
        <row r="2277">
          <cell r="Q2277"/>
          <cell r="R2277"/>
          <cell r="S2277"/>
          <cell r="T2277"/>
        </row>
        <row r="2278">
          <cell r="Q2278"/>
          <cell r="R2278"/>
          <cell r="S2278"/>
          <cell r="T2278"/>
        </row>
        <row r="2279">
          <cell r="Q2279"/>
          <cell r="R2279"/>
          <cell r="S2279"/>
          <cell r="T2279"/>
        </row>
        <row r="2280">
          <cell r="Q2280"/>
          <cell r="R2280"/>
          <cell r="S2280"/>
          <cell r="T2280"/>
        </row>
        <row r="2281">
          <cell r="Q2281"/>
          <cell r="R2281"/>
          <cell r="S2281"/>
          <cell r="T2281"/>
        </row>
        <row r="2282">
          <cell r="Q2282"/>
          <cell r="R2282"/>
          <cell r="S2282"/>
          <cell r="T2282"/>
        </row>
        <row r="2283">
          <cell r="Q2283"/>
          <cell r="R2283"/>
          <cell r="S2283"/>
          <cell r="T2283"/>
        </row>
        <row r="2284">
          <cell r="Q2284"/>
          <cell r="R2284"/>
          <cell r="S2284"/>
          <cell r="T2284"/>
        </row>
        <row r="2285">
          <cell r="Q2285"/>
          <cell r="R2285"/>
          <cell r="S2285"/>
          <cell r="T2285"/>
        </row>
        <row r="2286">
          <cell r="Q2286"/>
          <cell r="R2286"/>
          <cell r="S2286"/>
          <cell r="T2286"/>
        </row>
        <row r="2287">
          <cell r="Q2287"/>
          <cell r="R2287"/>
          <cell r="S2287"/>
          <cell r="T2287"/>
        </row>
        <row r="2288">
          <cell r="Q2288"/>
          <cell r="R2288"/>
          <cell r="S2288"/>
          <cell r="T2288"/>
        </row>
        <row r="2289">
          <cell r="Q2289"/>
          <cell r="R2289"/>
          <cell r="S2289"/>
          <cell r="T2289"/>
        </row>
        <row r="2290">
          <cell r="Q2290"/>
          <cell r="R2290"/>
          <cell r="S2290"/>
          <cell r="T2290"/>
        </row>
        <row r="2291">
          <cell r="Q2291"/>
          <cell r="R2291"/>
          <cell r="S2291"/>
          <cell r="T2291"/>
        </row>
        <row r="2292">
          <cell r="Q2292"/>
          <cell r="R2292"/>
          <cell r="S2292"/>
          <cell r="T2292"/>
        </row>
        <row r="2293">
          <cell r="Q2293"/>
          <cell r="R2293"/>
          <cell r="S2293"/>
          <cell r="T2293"/>
        </row>
        <row r="2294">
          <cell r="Q2294"/>
          <cell r="R2294"/>
          <cell r="S2294"/>
          <cell r="T2294"/>
        </row>
        <row r="2295">
          <cell r="Q2295"/>
          <cell r="R2295"/>
          <cell r="S2295"/>
          <cell r="T2295"/>
        </row>
        <row r="2296">
          <cell r="Q2296"/>
          <cell r="R2296"/>
          <cell r="S2296"/>
          <cell r="T2296"/>
        </row>
        <row r="2297">
          <cell r="Q2297"/>
          <cell r="R2297"/>
          <cell r="S2297"/>
          <cell r="T2297"/>
        </row>
        <row r="2298">
          <cell r="Q2298"/>
          <cell r="R2298"/>
          <cell r="S2298"/>
          <cell r="T2298"/>
        </row>
        <row r="2299">
          <cell r="Q2299"/>
          <cell r="R2299"/>
          <cell r="S2299"/>
          <cell r="T2299"/>
        </row>
        <row r="2300">
          <cell r="Q2300"/>
          <cell r="R2300"/>
          <cell r="S2300"/>
          <cell r="T2300"/>
        </row>
        <row r="2301">
          <cell r="Q2301"/>
          <cell r="R2301"/>
          <cell r="S2301"/>
          <cell r="T2301"/>
        </row>
        <row r="2302">
          <cell r="Q2302"/>
          <cell r="R2302"/>
          <cell r="S2302"/>
          <cell r="T2302"/>
        </row>
        <row r="2303">
          <cell r="Q2303"/>
          <cell r="R2303"/>
          <cell r="S2303"/>
          <cell r="T2303"/>
        </row>
        <row r="2304">
          <cell r="Q2304"/>
          <cell r="R2304"/>
          <cell r="S2304"/>
          <cell r="T2304"/>
        </row>
        <row r="2305">
          <cell r="Q2305"/>
          <cell r="R2305"/>
          <cell r="S2305"/>
          <cell r="T2305"/>
        </row>
        <row r="2306">
          <cell r="Q2306"/>
          <cell r="R2306"/>
          <cell r="S2306"/>
          <cell r="T2306"/>
        </row>
        <row r="2307">
          <cell r="Q2307"/>
          <cell r="R2307"/>
          <cell r="S2307"/>
          <cell r="T2307"/>
        </row>
        <row r="2308">
          <cell r="Q2308"/>
          <cell r="R2308"/>
          <cell r="S2308"/>
          <cell r="T2308"/>
        </row>
        <row r="2309">
          <cell r="Q2309"/>
          <cell r="R2309"/>
          <cell r="S2309"/>
          <cell r="T2309"/>
        </row>
        <row r="2310">
          <cell r="Q2310"/>
          <cell r="R2310"/>
          <cell r="S2310"/>
          <cell r="T2310"/>
        </row>
        <row r="2311">
          <cell r="Q2311"/>
          <cell r="R2311"/>
          <cell r="S2311"/>
          <cell r="T2311"/>
        </row>
        <row r="2312">
          <cell r="Q2312"/>
          <cell r="R2312"/>
          <cell r="S2312"/>
          <cell r="T2312"/>
        </row>
        <row r="2313">
          <cell r="Q2313"/>
          <cell r="R2313"/>
          <cell r="S2313"/>
          <cell r="T2313"/>
        </row>
        <row r="2314">
          <cell r="Q2314"/>
          <cell r="R2314"/>
          <cell r="S2314"/>
          <cell r="T2314"/>
        </row>
        <row r="2315">
          <cell r="Q2315"/>
          <cell r="R2315"/>
          <cell r="S2315"/>
          <cell r="T2315"/>
        </row>
        <row r="2316">
          <cell r="Q2316"/>
          <cell r="R2316"/>
          <cell r="S2316"/>
          <cell r="T2316"/>
        </row>
        <row r="2317">
          <cell r="Q2317"/>
          <cell r="R2317"/>
          <cell r="S2317"/>
          <cell r="T2317"/>
        </row>
        <row r="2318">
          <cell r="Q2318"/>
          <cell r="R2318"/>
          <cell r="S2318"/>
          <cell r="T2318"/>
        </row>
        <row r="2319">
          <cell r="Q2319"/>
          <cell r="R2319"/>
          <cell r="S2319"/>
          <cell r="T2319"/>
        </row>
        <row r="2320">
          <cell r="Q2320"/>
          <cell r="R2320"/>
          <cell r="S2320"/>
          <cell r="T2320"/>
        </row>
        <row r="2321">
          <cell r="Q2321"/>
          <cell r="R2321"/>
          <cell r="S2321"/>
          <cell r="T2321"/>
        </row>
        <row r="2322">
          <cell r="Q2322"/>
          <cell r="R2322"/>
          <cell r="S2322"/>
          <cell r="T2322"/>
        </row>
        <row r="2323">
          <cell r="Q2323"/>
          <cell r="R2323"/>
          <cell r="S2323"/>
          <cell r="T2323"/>
        </row>
        <row r="2324">
          <cell r="Q2324"/>
          <cell r="R2324"/>
          <cell r="S2324"/>
          <cell r="T2324"/>
        </row>
        <row r="2325">
          <cell r="Q2325"/>
          <cell r="R2325"/>
          <cell r="S2325"/>
          <cell r="T2325"/>
        </row>
        <row r="2326">
          <cell r="Q2326"/>
          <cell r="R2326"/>
          <cell r="S2326"/>
          <cell r="T2326"/>
        </row>
        <row r="2327">
          <cell r="Q2327"/>
          <cell r="R2327"/>
          <cell r="S2327"/>
          <cell r="T2327"/>
        </row>
        <row r="2328">
          <cell r="Q2328"/>
          <cell r="R2328"/>
          <cell r="S2328"/>
          <cell r="T2328"/>
        </row>
        <row r="2329">
          <cell r="Q2329"/>
          <cell r="R2329"/>
          <cell r="S2329"/>
          <cell r="T2329"/>
        </row>
        <row r="2330">
          <cell r="Q2330"/>
          <cell r="R2330"/>
          <cell r="S2330"/>
          <cell r="T2330"/>
        </row>
        <row r="2331">
          <cell r="Q2331"/>
          <cell r="R2331"/>
          <cell r="S2331"/>
          <cell r="T2331"/>
        </row>
        <row r="2332">
          <cell r="Q2332"/>
          <cell r="R2332"/>
          <cell r="S2332"/>
          <cell r="T2332"/>
        </row>
        <row r="2333">
          <cell r="Q2333"/>
          <cell r="R2333"/>
          <cell r="S2333"/>
          <cell r="T2333"/>
        </row>
        <row r="2334">
          <cell r="Q2334"/>
          <cell r="R2334"/>
          <cell r="S2334"/>
          <cell r="T2334"/>
        </row>
        <row r="2335">
          <cell r="Q2335"/>
          <cell r="R2335"/>
          <cell r="S2335"/>
          <cell r="T2335"/>
        </row>
        <row r="2336">
          <cell r="Q2336"/>
          <cell r="R2336"/>
          <cell r="S2336"/>
          <cell r="T2336"/>
        </row>
        <row r="2337">
          <cell r="Q2337"/>
          <cell r="R2337"/>
          <cell r="S2337"/>
          <cell r="T2337"/>
        </row>
        <row r="2338">
          <cell r="Q2338"/>
          <cell r="R2338"/>
          <cell r="S2338"/>
          <cell r="T2338"/>
        </row>
        <row r="2339">
          <cell r="Q2339"/>
          <cell r="R2339"/>
          <cell r="S2339"/>
          <cell r="T2339"/>
        </row>
        <row r="2340">
          <cell r="Q2340"/>
          <cell r="R2340"/>
          <cell r="S2340"/>
          <cell r="T2340"/>
        </row>
        <row r="2341">
          <cell r="Q2341"/>
          <cell r="R2341"/>
          <cell r="S2341"/>
          <cell r="T2341"/>
        </row>
        <row r="2342">
          <cell r="Q2342"/>
          <cell r="R2342"/>
          <cell r="S2342"/>
          <cell r="T2342"/>
        </row>
        <row r="2343">
          <cell r="Q2343"/>
          <cell r="R2343"/>
          <cell r="S2343"/>
          <cell r="T2343"/>
        </row>
        <row r="2344">
          <cell r="Q2344"/>
          <cell r="R2344"/>
          <cell r="S2344"/>
          <cell r="T2344"/>
        </row>
        <row r="2345">
          <cell r="Q2345"/>
          <cell r="R2345"/>
          <cell r="S2345"/>
          <cell r="T2345"/>
        </row>
        <row r="2346">
          <cell r="Q2346"/>
          <cell r="R2346"/>
          <cell r="S2346"/>
          <cell r="T2346"/>
        </row>
        <row r="2347">
          <cell r="Q2347"/>
          <cell r="R2347"/>
          <cell r="S2347"/>
          <cell r="T2347"/>
        </row>
        <row r="2348">
          <cell r="Q2348"/>
          <cell r="R2348"/>
          <cell r="S2348"/>
          <cell r="T2348"/>
        </row>
        <row r="2349">
          <cell r="Q2349"/>
          <cell r="R2349"/>
          <cell r="S2349"/>
          <cell r="T2349"/>
        </row>
        <row r="2350">
          <cell r="Q2350"/>
          <cell r="R2350"/>
          <cell r="S2350"/>
          <cell r="T2350"/>
        </row>
        <row r="2351">
          <cell r="Q2351"/>
          <cell r="R2351"/>
          <cell r="S2351"/>
          <cell r="T2351"/>
        </row>
        <row r="2352">
          <cell r="Q2352"/>
          <cell r="R2352"/>
          <cell r="S2352"/>
          <cell r="T2352"/>
        </row>
        <row r="2353">
          <cell r="Q2353"/>
          <cell r="R2353"/>
          <cell r="S2353"/>
          <cell r="T2353"/>
        </row>
        <row r="2354">
          <cell r="Q2354"/>
          <cell r="R2354"/>
          <cell r="S2354"/>
          <cell r="T2354"/>
        </row>
        <row r="2355">
          <cell r="Q2355"/>
          <cell r="R2355"/>
          <cell r="S2355"/>
          <cell r="T2355"/>
        </row>
        <row r="2356">
          <cell r="Q2356"/>
          <cell r="R2356"/>
          <cell r="S2356"/>
          <cell r="T2356"/>
        </row>
        <row r="2357">
          <cell r="Q2357"/>
          <cell r="R2357"/>
          <cell r="S2357"/>
          <cell r="T2357"/>
        </row>
        <row r="2358">
          <cell r="Q2358"/>
          <cell r="R2358"/>
          <cell r="S2358"/>
          <cell r="T2358"/>
        </row>
        <row r="2359">
          <cell r="Q2359"/>
          <cell r="R2359"/>
          <cell r="S2359"/>
          <cell r="T2359"/>
        </row>
        <row r="2360">
          <cell r="Q2360"/>
          <cell r="R2360"/>
          <cell r="S2360"/>
          <cell r="T2360"/>
        </row>
        <row r="2361">
          <cell r="Q2361"/>
          <cell r="R2361"/>
          <cell r="S2361"/>
          <cell r="T2361"/>
        </row>
        <row r="2362">
          <cell r="Q2362"/>
          <cell r="R2362"/>
          <cell r="S2362"/>
          <cell r="T2362"/>
        </row>
        <row r="2363">
          <cell r="Q2363"/>
          <cell r="R2363"/>
          <cell r="S2363"/>
          <cell r="T2363"/>
        </row>
        <row r="2364">
          <cell r="Q2364"/>
          <cell r="R2364"/>
          <cell r="S2364"/>
          <cell r="T2364"/>
        </row>
        <row r="2365">
          <cell r="Q2365"/>
          <cell r="R2365"/>
          <cell r="S2365"/>
          <cell r="T2365"/>
        </row>
        <row r="2366">
          <cell r="Q2366"/>
          <cell r="R2366"/>
          <cell r="S2366"/>
          <cell r="T2366"/>
        </row>
        <row r="2367">
          <cell r="Q2367"/>
          <cell r="R2367"/>
          <cell r="S2367"/>
          <cell r="T2367"/>
        </row>
        <row r="2368">
          <cell r="Q2368"/>
          <cell r="R2368"/>
          <cell r="S2368"/>
          <cell r="T2368"/>
        </row>
        <row r="2369">
          <cell r="Q2369"/>
          <cell r="R2369"/>
          <cell r="S2369"/>
          <cell r="T2369"/>
        </row>
        <row r="2370">
          <cell r="Q2370"/>
          <cell r="R2370"/>
          <cell r="S2370"/>
          <cell r="T2370"/>
        </row>
        <row r="2371">
          <cell r="Q2371"/>
          <cell r="R2371"/>
          <cell r="S2371"/>
          <cell r="T2371"/>
        </row>
        <row r="2372">
          <cell r="Q2372"/>
          <cell r="R2372"/>
          <cell r="S2372"/>
          <cell r="T2372"/>
        </row>
        <row r="2373">
          <cell r="Q2373"/>
          <cell r="R2373"/>
          <cell r="S2373"/>
          <cell r="T2373"/>
        </row>
        <row r="2374">
          <cell r="Q2374"/>
          <cell r="R2374"/>
          <cell r="S2374"/>
          <cell r="T2374"/>
        </row>
        <row r="2375">
          <cell r="Q2375"/>
          <cell r="R2375"/>
          <cell r="S2375"/>
          <cell r="T2375"/>
        </row>
        <row r="2376">
          <cell r="Q2376"/>
          <cell r="R2376"/>
          <cell r="S2376"/>
          <cell r="T2376"/>
        </row>
        <row r="2377">
          <cell r="Q2377"/>
          <cell r="R2377"/>
          <cell r="S2377"/>
          <cell r="T2377"/>
        </row>
        <row r="2378">
          <cell r="Q2378"/>
          <cell r="R2378"/>
          <cell r="S2378"/>
          <cell r="T2378"/>
        </row>
        <row r="2379">
          <cell r="Q2379"/>
          <cell r="R2379"/>
          <cell r="S2379"/>
          <cell r="T2379"/>
        </row>
        <row r="2380">
          <cell r="Q2380"/>
          <cell r="R2380"/>
          <cell r="S2380"/>
          <cell r="T2380"/>
        </row>
        <row r="2381">
          <cell r="Q2381"/>
          <cell r="R2381"/>
          <cell r="S2381"/>
          <cell r="T2381"/>
        </row>
        <row r="2382">
          <cell r="Q2382"/>
          <cell r="R2382"/>
          <cell r="S2382"/>
          <cell r="T2382"/>
        </row>
        <row r="2383">
          <cell r="Q2383"/>
          <cell r="R2383"/>
          <cell r="S2383"/>
          <cell r="T2383"/>
        </row>
        <row r="2384">
          <cell r="Q2384"/>
          <cell r="R2384"/>
          <cell r="S2384"/>
          <cell r="T2384"/>
        </row>
        <row r="2385">
          <cell r="Q2385"/>
          <cell r="R2385"/>
          <cell r="S2385"/>
          <cell r="T2385"/>
        </row>
        <row r="2386">
          <cell r="Q2386"/>
          <cell r="R2386"/>
          <cell r="S2386"/>
          <cell r="T2386"/>
        </row>
        <row r="2387">
          <cell r="Q2387"/>
          <cell r="R2387"/>
          <cell r="S2387"/>
          <cell r="T2387"/>
        </row>
        <row r="2388">
          <cell r="Q2388"/>
          <cell r="R2388"/>
          <cell r="S2388"/>
          <cell r="T2388"/>
        </row>
        <row r="2389">
          <cell r="Q2389"/>
          <cell r="R2389"/>
          <cell r="S2389"/>
          <cell r="T2389"/>
        </row>
        <row r="2390">
          <cell r="Q2390"/>
          <cell r="R2390"/>
          <cell r="S2390"/>
          <cell r="T2390"/>
        </row>
        <row r="2391">
          <cell r="Q2391"/>
          <cell r="R2391"/>
          <cell r="S2391"/>
          <cell r="T2391"/>
        </row>
        <row r="2392">
          <cell r="Q2392"/>
          <cell r="R2392"/>
          <cell r="S2392"/>
          <cell r="T2392"/>
        </row>
        <row r="2393">
          <cell r="Q2393"/>
          <cell r="R2393"/>
          <cell r="S2393"/>
          <cell r="T2393"/>
        </row>
        <row r="2394">
          <cell r="Q2394"/>
          <cell r="R2394"/>
          <cell r="S2394"/>
          <cell r="T2394"/>
        </row>
        <row r="2395">
          <cell r="Q2395"/>
          <cell r="R2395"/>
          <cell r="S2395"/>
          <cell r="T2395"/>
        </row>
        <row r="2396">
          <cell r="Q2396"/>
          <cell r="R2396"/>
          <cell r="S2396"/>
          <cell r="T2396"/>
        </row>
        <row r="2397">
          <cell r="Q2397"/>
          <cell r="R2397"/>
          <cell r="S2397"/>
          <cell r="T2397"/>
        </row>
        <row r="2398">
          <cell r="Q2398"/>
          <cell r="R2398"/>
          <cell r="S2398"/>
          <cell r="T2398"/>
        </row>
        <row r="2399">
          <cell r="Q2399"/>
          <cell r="R2399"/>
          <cell r="S2399"/>
          <cell r="T2399"/>
        </row>
        <row r="2400">
          <cell r="Q2400"/>
          <cell r="R2400"/>
          <cell r="S2400"/>
          <cell r="T2400"/>
        </row>
        <row r="2401">
          <cell r="Q2401"/>
          <cell r="R2401"/>
          <cell r="S2401"/>
          <cell r="T2401"/>
        </row>
        <row r="2402">
          <cell r="Q2402"/>
          <cell r="R2402"/>
          <cell r="S2402"/>
          <cell r="T2402"/>
        </row>
        <row r="2403">
          <cell r="Q2403"/>
          <cell r="R2403"/>
          <cell r="S2403"/>
          <cell r="T2403"/>
        </row>
        <row r="2404">
          <cell r="Q2404"/>
          <cell r="R2404"/>
          <cell r="S2404"/>
          <cell r="T2404"/>
        </row>
        <row r="2405">
          <cell r="Q2405"/>
          <cell r="R2405"/>
          <cell r="S2405"/>
          <cell r="T2405"/>
        </row>
        <row r="2406">
          <cell r="Q2406"/>
          <cell r="R2406"/>
          <cell r="S2406"/>
          <cell r="T2406"/>
        </row>
        <row r="2407">
          <cell r="Q2407"/>
          <cell r="R2407"/>
          <cell r="S2407"/>
          <cell r="T2407"/>
        </row>
        <row r="2408">
          <cell r="Q2408"/>
          <cell r="R2408"/>
          <cell r="S2408"/>
          <cell r="T2408"/>
        </row>
        <row r="2409">
          <cell r="Q2409"/>
          <cell r="R2409"/>
          <cell r="S2409"/>
          <cell r="T2409"/>
        </row>
        <row r="2410">
          <cell r="Q2410"/>
          <cell r="R2410"/>
          <cell r="S2410"/>
          <cell r="T2410"/>
        </row>
        <row r="2411">
          <cell r="Q2411"/>
          <cell r="R2411"/>
          <cell r="S2411"/>
          <cell r="T2411"/>
        </row>
        <row r="2412">
          <cell r="Q2412"/>
          <cell r="R2412"/>
          <cell r="S2412"/>
          <cell r="T2412"/>
        </row>
        <row r="2413">
          <cell r="Q2413"/>
          <cell r="R2413"/>
          <cell r="S2413"/>
          <cell r="T2413"/>
        </row>
        <row r="2414">
          <cell r="Q2414"/>
          <cell r="R2414"/>
          <cell r="S2414"/>
          <cell r="T2414"/>
        </row>
        <row r="2415">
          <cell r="Q2415"/>
          <cell r="R2415"/>
          <cell r="S2415"/>
          <cell r="T2415"/>
        </row>
        <row r="2416">
          <cell r="Q2416"/>
          <cell r="R2416"/>
          <cell r="S2416"/>
          <cell r="T2416"/>
        </row>
        <row r="2417">
          <cell r="Q2417"/>
          <cell r="R2417"/>
          <cell r="S2417"/>
          <cell r="T2417"/>
        </row>
        <row r="2418">
          <cell r="Q2418"/>
          <cell r="R2418"/>
          <cell r="S2418"/>
          <cell r="T2418"/>
        </row>
        <row r="2419">
          <cell r="Q2419"/>
          <cell r="R2419"/>
          <cell r="S2419"/>
          <cell r="T2419"/>
        </row>
        <row r="2420">
          <cell r="Q2420"/>
          <cell r="R2420"/>
          <cell r="S2420"/>
          <cell r="T2420"/>
        </row>
        <row r="2421">
          <cell r="Q2421"/>
          <cell r="R2421"/>
          <cell r="S2421"/>
          <cell r="T2421"/>
        </row>
        <row r="2422">
          <cell r="Q2422"/>
          <cell r="R2422"/>
          <cell r="S2422"/>
          <cell r="T2422"/>
        </row>
        <row r="2423">
          <cell r="Q2423"/>
          <cell r="R2423"/>
          <cell r="S2423"/>
          <cell r="T2423"/>
        </row>
        <row r="2424">
          <cell r="Q2424"/>
          <cell r="R2424"/>
          <cell r="S2424"/>
          <cell r="T2424"/>
        </row>
        <row r="2425">
          <cell r="Q2425"/>
          <cell r="R2425"/>
          <cell r="S2425"/>
          <cell r="T2425"/>
        </row>
        <row r="2426">
          <cell r="Q2426"/>
          <cell r="R2426"/>
          <cell r="S2426"/>
          <cell r="T2426"/>
        </row>
        <row r="2427">
          <cell r="Q2427"/>
          <cell r="R2427"/>
          <cell r="S2427"/>
          <cell r="T2427"/>
        </row>
        <row r="2428">
          <cell r="Q2428"/>
          <cell r="R2428"/>
          <cell r="S2428"/>
          <cell r="T2428"/>
        </row>
        <row r="2429">
          <cell r="Q2429"/>
          <cell r="R2429"/>
          <cell r="S2429"/>
          <cell r="T2429"/>
        </row>
        <row r="2430">
          <cell r="Q2430"/>
          <cell r="R2430"/>
          <cell r="S2430"/>
          <cell r="T2430"/>
        </row>
        <row r="2431">
          <cell r="Q2431"/>
          <cell r="R2431"/>
          <cell r="S2431"/>
          <cell r="T2431"/>
        </row>
        <row r="2432">
          <cell r="Q2432"/>
          <cell r="R2432"/>
          <cell r="S2432"/>
          <cell r="T2432"/>
        </row>
        <row r="2433">
          <cell r="Q2433"/>
          <cell r="R2433"/>
          <cell r="S2433"/>
          <cell r="T2433"/>
        </row>
        <row r="2434">
          <cell r="Q2434"/>
          <cell r="R2434"/>
          <cell r="S2434"/>
          <cell r="T2434"/>
        </row>
        <row r="2435">
          <cell r="Q2435"/>
          <cell r="R2435"/>
          <cell r="S2435"/>
          <cell r="T2435"/>
        </row>
        <row r="2436">
          <cell r="Q2436"/>
          <cell r="R2436"/>
          <cell r="S2436"/>
          <cell r="T2436"/>
        </row>
        <row r="2437">
          <cell r="Q2437"/>
          <cell r="R2437"/>
          <cell r="S2437"/>
          <cell r="T2437"/>
        </row>
        <row r="2438">
          <cell r="Q2438"/>
          <cell r="R2438"/>
          <cell r="S2438"/>
          <cell r="T2438"/>
        </row>
        <row r="2439">
          <cell r="Q2439"/>
          <cell r="R2439"/>
          <cell r="S2439"/>
          <cell r="T2439"/>
        </row>
        <row r="2440">
          <cell r="Q2440"/>
          <cell r="R2440"/>
          <cell r="S2440"/>
          <cell r="T2440"/>
        </row>
        <row r="2441">
          <cell r="Q2441"/>
          <cell r="R2441"/>
          <cell r="S2441"/>
          <cell r="T2441"/>
        </row>
        <row r="2442">
          <cell r="Q2442"/>
          <cell r="R2442"/>
          <cell r="S2442"/>
          <cell r="T2442"/>
        </row>
        <row r="2443">
          <cell r="Q2443"/>
          <cell r="R2443"/>
          <cell r="S2443"/>
          <cell r="T2443"/>
        </row>
        <row r="2444">
          <cell r="Q2444"/>
          <cell r="R2444"/>
          <cell r="S2444"/>
          <cell r="T2444"/>
        </row>
        <row r="2445">
          <cell r="Q2445"/>
          <cell r="R2445"/>
          <cell r="S2445"/>
          <cell r="T2445"/>
        </row>
        <row r="2446">
          <cell r="Q2446"/>
          <cell r="R2446"/>
          <cell r="S2446"/>
          <cell r="T2446"/>
        </row>
        <row r="2447">
          <cell r="Q2447"/>
          <cell r="R2447"/>
          <cell r="S2447"/>
          <cell r="T2447"/>
        </row>
        <row r="2448">
          <cell r="Q2448"/>
          <cell r="R2448"/>
          <cell r="S2448"/>
          <cell r="T2448"/>
        </row>
        <row r="2449">
          <cell r="Q2449"/>
          <cell r="R2449"/>
          <cell r="S2449"/>
          <cell r="T2449"/>
        </row>
        <row r="2450">
          <cell r="Q2450"/>
          <cell r="R2450"/>
          <cell r="S2450"/>
          <cell r="T2450"/>
        </row>
        <row r="2451">
          <cell r="Q2451"/>
          <cell r="R2451"/>
          <cell r="S2451"/>
          <cell r="T2451"/>
        </row>
        <row r="2452">
          <cell r="Q2452"/>
          <cell r="R2452"/>
          <cell r="S2452"/>
          <cell r="T2452"/>
        </row>
        <row r="2453">
          <cell r="Q2453"/>
          <cell r="R2453"/>
          <cell r="S2453"/>
          <cell r="T2453"/>
        </row>
        <row r="2454">
          <cell r="Q2454"/>
          <cell r="R2454"/>
          <cell r="S2454"/>
          <cell r="T2454"/>
        </row>
        <row r="2455">
          <cell r="Q2455"/>
          <cell r="R2455"/>
          <cell r="S2455"/>
          <cell r="T2455"/>
        </row>
        <row r="2456">
          <cell r="Q2456"/>
          <cell r="R2456"/>
          <cell r="S2456"/>
          <cell r="T2456"/>
        </row>
        <row r="2457">
          <cell r="Q2457"/>
          <cell r="R2457"/>
          <cell r="S2457"/>
          <cell r="T2457"/>
        </row>
        <row r="2458">
          <cell r="Q2458"/>
          <cell r="R2458"/>
          <cell r="S2458"/>
          <cell r="T2458"/>
        </row>
        <row r="2459">
          <cell r="Q2459"/>
          <cell r="R2459"/>
          <cell r="S2459"/>
          <cell r="T2459"/>
        </row>
        <row r="2460">
          <cell r="Q2460"/>
          <cell r="R2460"/>
          <cell r="S2460"/>
          <cell r="T2460"/>
        </row>
        <row r="2461">
          <cell r="Q2461"/>
          <cell r="R2461"/>
          <cell r="S2461"/>
          <cell r="T2461"/>
        </row>
        <row r="2462">
          <cell r="Q2462"/>
          <cell r="R2462"/>
          <cell r="S2462"/>
          <cell r="T2462"/>
        </row>
        <row r="2463">
          <cell r="Q2463"/>
          <cell r="R2463"/>
          <cell r="S2463"/>
          <cell r="T2463"/>
        </row>
        <row r="2464">
          <cell r="Q2464"/>
          <cell r="R2464"/>
          <cell r="S2464"/>
          <cell r="T2464"/>
        </row>
        <row r="2465">
          <cell r="Q2465"/>
          <cell r="R2465"/>
          <cell r="S2465"/>
          <cell r="T2465"/>
        </row>
        <row r="2466">
          <cell r="Q2466"/>
          <cell r="R2466"/>
          <cell r="S2466"/>
          <cell r="T2466"/>
        </row>
        <row r="2467">
          <cell r="Q2467"/>
          <cell r="R2467"/>
          <cell r="S2467"/>
          <cell r="T2467"/>
        </row>
        <row r="2468">
          <cell r="Q2468"/>
          <cell r="R2468"/>
          <cell r="S2468"/>
          <cell r="T2468"/>
        </row>
        <row r="2469">
          <cell r="Q2469"/>
          <cell r="R2469"/>
          <cell r="S2469"/>
          <cell r="T2469"/>
        </row>
        <row r="2470">
          <cell r="Q2470"/>
          <cell r="R2470"/>
          <cell r="S2470"/>
          <cell r="T2470"/>
        </row>
        <row r="2471">
          <cell r="Q2471"/>
          <cell r="R2471"/>
          <cell r="S2471"/>
          <cell r="T2471"/>
        </row>
        <row r="2472">
          <cell r="Q2472"/>
          <cell r="R2472"/>
          <cell r="S2472"/>
          <cell r="T2472"/>
        </row>
        <row r="2473">
          <cell r="Q2473"/>
          <cell r="R2473"/>
          <cell r="S2473"/>
          <cell r="T2473"/>
        </row>
        <row r="2474">
          <cell r="Q2474"/>
          <cell r="R2474"/>
          <cell r="S2474"/>
          <cell r="T2474"/>
        </row>
        <row r="2475">
          <cell r="Q2475"/>
          <cell r="R2475"/>
          <cell r="S2475"/>
          <cell r="T2475"/>
        </row>
        <row r="2476">
          <cell r="Q2476"/>
          <cell r="R2476"/>
          <cell r="S2476"/>
          <cell r="T2476"/>
        </row>
        <row r="2477">
          <cell r="Q2477"/>
          <cell r="R2477"/>
          <cell r="S2477"/>
          <cell r="T2477"/>
        </row>
        <row r="2478">
          <cell r="Q2478"/>
          <cell r="R2478"/>
          <cell r="S2478"/>
          <cell r="T2478"/>
        </row>
        <row r="2479">
          <cell r="Q2479"/>
          <cell r="R2479"/>
          <cell r="S2479"/>
          <cell r="T2479"/>
        </row>
        <row r="2480">
          <cell r="Q2480"/>
          <cell r="R2480"/>
          <cell r="S2480"/>
          <cell r="T2480"/>
        </row>
        <row r="2481">
          <cell r="Q2481"/>
          <cell r="R2481"/>
          <cell r="S2481"/>
          <cell r="T2481"/>
        </row>
        <row r="2482">
          <cell r="Q2482"/>
          <cell r="R2482"/>
          <cell r="S2482"/>
          <cell r="T2482"/>
        </row>
        <row r="2483">
          <cell r="Q2483"/>
          <cell r="R2483"/>
          <cell r="S2483"/>
          <cell r="T2483"/>
        </row>
        <row r="2484">
          <cell r="Q2484"/>
          <cell r="R2484"/>
          <cell r="S2484"/>
          <cell r="T2484"/>
        </row>
        <row r="2485">
          <cell r="Q2485"/>
          <cell r="R2485"/>
          <cell r="S2485"/>
          <cell r="T2485"/>
        </row>
        <row r="2486">
          <cell r="Q2486"/>
          <cell r="R2486"/>
          <cell r="S2486"/>
          <cell r="T2486"/>
        </row>
        <row r="2487">
          <cell r="Q2487"/>
          <cell r="R2487"/>
          <cell r="S2487"/>
          <cell r="T2487"/>
        </row>
        <row r="2488">
          <cell r="Q2488"/>
          <cell r="R2488"/>
          <cell r="S2488"/>
          <cell r="T2488"/>
        </row>
        <row r="2489">
          <cell r="Q2489"/>
          <cell r="R2489"/>
          <cell r="S2489"/>
          <cell r="T2489"/>
        </row>
        <row r="2490">
          <cell r="Q2490"/>
          <cell r="R2490"/>
          <cell r="S2490"/>
          <cell r="T2490"/>
        </row>
        <row r="2491">
          <cell r="Q2491"/>
          <cell r="R2491"/>
          <cell r="S2491"/>
          <cell r="T2491"/>
        </row>
        <row r="2492">
          <cell r="Q2492"/>
          <cell r="R2492"/>
          <cell r="S2492"/>
          <cell r="T2492"/>
        </row>
        <row r="2493">
          <cell r="Q2493"/>
          <cell r="R2493"/>
          <cell r="S2493"/>
          <cell r="T2493"/>
        </row>
        <row r="2494">
          <cell r="Q2494"/>
          <cell r="R2494"/>
          <cell r="S2494"/>
          <cell r="T2494"/>
        </row>
        <row r="2495">
          <cell r="Q2495"/>
          <cell r="R2495"/>
          <cell r="S2495"/>
          <cell r="T2495"/>
        </row>
        <row r="2496">
          <cell r="Q2496"/>
          <cell r="R2496"/>
          <cell r="S2496"/>
          <cell r="T2496"/>
        </row>
        <row r="2497">
          <cell r="Q2497"/>
          <cell r="R2497"/>
          <cell r="S2497"/>
          <cell r="T2497"/>
        </row>
        <row r="2498">
          <cell r="Q2498"/>
          <cell r="R2498"/>
          <cell r="S2498"/>
          <cell r="T2498"/>
        </row>
        <row r="2499">
          <cell r="Q2499"/>
          <cell r="R2499"/>
          <cell r="S2499"/>
          <cell r="T2499"/>
        </row>
        <row r="2500">
          <cell r="Q2500"/>
          <cell r="R2500"/>
          <cell r="S2500"/>
          <cell r="T2500"/>
        </row>
        <row r="2501">
          <cell r="Q2501"/>
          <cell r="R2501"/>
          <cell r="S2501"/>
          <cell r="T2501"/>
        </row>
        <row r="2502">
          <cell r="Q2502"/>
          <cell r="R2502"/>
          <cell r="S2502"/>
          <cell r="T2502"/>
        </row>
        <row r="2503">
          <cell r="Q2503"/>
          <cell r="R2503"/>
          <cell r="S2503"/>
          <cell r="T2503"/>
        </row>
        <row r="2504">
          <cell r="Q2504"/>
          <cell r="R2504"/>
          <cell r="S2504"/>
          <cell r="T2504"/>
        </row>
        <row r="2505">
          <cell r="Q2505"/>
          <cell r="R2505"/>
          <cell r="S2505"/>
          <cell r="T2505"/>
        </row>
        <row r="2506">
          <cell r="Q2506"/>
          <cell r="R2506"/>
          <cell r="S2506"/>
          <cell r="T2506"/>
        </row>
        <row r="2507">
          <cell r="Q2507"/>
          <cell r="R2507"/>
          <cell r="S2507"/>
          <cell r="T2507"/>
        </row>
        <row r="2508">
          <cell r="Q2508"/>
          <cell r="R2508"/>
          <cell r="S2508"/>
          <cell r="T2508"/>
        </row>
        <row r="2509">
          <cell r="Q2509"/>
          <cell r="R2509"/>
          <cell r="S2509"/>
          <cell r="T2509"/>
        </row>
        <row r="2510">
          <cell r="Q2510"/>
          <cell r="R2510"/>
          <cell r="S2510"/>
          <cell r="T2510"/>
        </row>
        <row r="2511">
          <cell r="Q2511"/>
          <cell r="R2511"/>
          <cell r="S2511"/>
          <cell r="T2511"/>
        </row>
        <row r="2512">
          <cell r="Q2512"/>
          <cell r="R2512"/>
          <cell r="S2512"/>
          <cell r="T2512"/>
        </row>
        <row r="2513">
          <cell r="Q2513"/>
          <cell r="R2513"/>
          <cell r="S2513"/>
          <cell r="T2513"/>
        </row>
        <row r="2514">
          <cell r="Q2514"/>
          <cell r="R2514"/>
          <cell r="S2514"/>
          <cell r="T2514"/>
        </row>
        <row r="2515">
          <cell r="Q2515"/>
          <cell r="R2515"/>
          <cell r="S2515"/>
          <cell r="T2515"/>
        </row>
        <row r="2516">
          <cell r="Q2516"/>
          <cell r="R2516"/>
          <cell r="S2516"/>
          <cell r="T2516"/>
        </row>
        <row r="2517">
          <cell r="Q2517"/>
          <cell r="R2517"/>
          <cell r="S2517"/>
          <cell r="T2517"/>
        </row>
        <row r="2518">
          <cell r="Q2518"/>
          <cell r="R2518"/>
          <cell r="S2518"/>
          <cell r="T2518"/>
        </row>
        <row r="2519">
          <cell r="Q2519"/>
          <cell r="R2519"/>
          <cell r="S2519"/>
          <cell r="T2519"/>
        </row>
        <row r="2520">
          <cell r="Q2520"/>
          <cell r="R2520"/>
          <cell r="S2520"/>
          <cell r="T2520"/>
        </row>
        <row r="2521">
          <cell r="Q2521"/>
          <cell r="R2521"/>
          <cell r="S2521"/>
          <cell r="T2521"/>
        </row>
        <row r="2522">
          <cell r="Q2522"/>
          <cell r="R2522"/>
          <cell r="S2522"/>
          <cell r="T2522"/>
        </row>
        <row r="2523">
          <cell r="Q2523"/>
          <cell r="R2523"/>
          <cell r="S2523"/>
          <cell r="T2523"/>
        </row>
        <row r="2524">
          <cell r="Q2524"/>
          <cell r="R2524"/>
          <cell r="S2524"/>
          <cell r="T2524"/>
        </row>
        <row r="2525">
          <cell r="Q2525"/>
          <cell r="R2525"/>
          <cell r="S2525"/>
          <cell r="T2525"/>
        </row>
        <row r="2526">
          <cell r="Q2526"/>
          <cell r="R2526"/>
          <cell r="S2526"/>
          <cell r="T2526"/>
        </row>
        <row r="2527">
          <cell r="Q2527"/>
          <cell r="R2527"/>
          <cell r="S2527"/>
          <cell r="T2527"/>
        </row>
        <row r="2528">
          <cell r="Q2528"/>
          <cell r="R2528"/>
          <cell r="S2528"/>
          <cell r="T2528"/>
        </row>
        <row r="2529">
          <cell r="Q2529"/>
          <cell r="R2529"/>
          <cell r="S2529"/>
          <cell r="T2529"/>
        </row>
        <row r="2530">
          <cell r="Q2530"/>
          <cell r="R2530"/>
          <cell r="S2530"/>
          <cell r="T2530"/>
        </row>
        <row r="2531">
          <cell r="Q2531"/>
          <cell r="R2531"/>
          <cell r="S2531"/>
          <cell r="T2531"/>
        </row>
        <row r="2532">
          <cell r="Q2532"/>
          <cell r="R2532"/>
          <cell r="S2532"/>
          <cell r="T2532"/>
        </row>
        <row r="2533">
          <cell r="Q2533"/>
          <cell r="R2533"/>
          <cell r="S2533"/>
          <cell r="T2533"/>
        </row>
        <row r="2534">
          <cell r="Q2534"/>
          <cell r="R2534"/>
          <cell r="S2534"/>
          <cell r="T2534"/>
        </row>
        <row r="2535">
          <cell r="Q2535"/>
          <cell r="R2535"/>
          <cell r="S2535"/>
          <cell r="T2535"/>
        </row>
        <row r="2536">
          <cell r="Q2536"/>
          <cell r="R2536"/>
          <cell r="S2536"/>
          <cell r="T2536"/>
        </row>
        <row r="2537">
          <cell r="Q2537"/>
          <cell r="R2537"/>
          <cell r="S2537"/>
          <cell r="T2537"/>
        </row>
        <row r="2538">
          <cell r="Q2538"/>
          <cell r="R2538"/>
          <cell r="S2538"/>
          <cell r="T2538"/>
        </row>
        <row r="2539">
          <cell r="Q2539"/>
          <cell r="R2539"/>
          <cell r="S2539"/>
          <cell r="T2539"/>
        </row>
        <row r="2540">
          <cell r="Q2540"/>
          <cell r="R2540"/>
          <cell r="S2540"/>
          <cell r="T2540"/>
        </row>
        <row r="2541">
          <cell r="Q2541"/>
          <cell r="R2541"/>
          <cell r="S2541"/>
          <cell r="T2541"/>
        </row>
        <row r="2542">
          <cell r="Q2542"/>
          <cell r="R2542"/>
          <cell r="S2542"/>
          <cell r="T2542"/>
        </row>
        <row r="2543">
          <cell r="Q2543"/>
          <cell r="R2543"/>
          <cell r="S2543"/>
          <cell r="T2543"/>
        </row>
        <row r="2544">
          <cell r="Q2544"/>
          <cell r="R2544"/>
          <cell r="S2544"/>
          <cell r="T2544"/>
        </row>
        <row r="2545">
          <cell r="Q2545"/>
          <cell r="R2545"/>
          <cell r="S2545"/>
          <cell r="T2545"/>
        </row>
        <row r="2546">
          <cell r="Q2546"/>
          <cell r="R2546"/>
          <cell r="S2546"/>
          <cell r="T2546"/>
        </row>
        <row r="2547">
          <cell r="Q2547"/>
          <cell r="R2547"/>
          <cell r="S2547"/>
          <cell r="T2547"/>
        </row>
        <row r="2548">
          <cell r="Q2548"/>
          <cell r="R2548"/>
          <cell r="S2548"/>
          <cell r="T2548"/>
        </row>
        <row r="2549">
          <cell r="Q2549"/>
          <cell r="R2549"/>
          <cell r="S2549"/>
          <cell r="T2549"/>
        </row>
        <row r="2550">
          <cell r="Q2550"/>
          <cell r="R2550"/>
          <cell r="S2550"/>
          <cell r="T2550"/>
        </row>
        <row r="2551">
          <cell r="Q2551"/>
          <cell r="R2551"/>
          <cell r="S2551"/>
          <cell r="T2551"/>
        </row>
        <row r="2552">
          <cell r="Q2552"/>
          <cell r="R2552"/>
          <cell r="S2552"/>
          <cell r="T2552"/>
        </row>
        <row r="2553">
          <cell r="Q2553"/>
          <cell r="R2553"/>
          <cell r="S2553"/>
          <cell r="T2553"/>
        </row>
        <row r="2554">
          <cell r="Q2554"/>
          <cell r="R2554"/>
          <cell r="S2554"/>
          <cell r="T2554"/>
        </row>
        <row r="2555">
          <cell r="Q2555"/>
          <cell r="R2555"/>
          <cell r="S2555"/>
          <cell r="T2555"/>
        </row>
        <row r="2556">
          <cell r="Q2556"/>
          <cell r="R2556"/>
          <cell r="S2556"/>
          <cell r="T2556"/>
        </row>
        <row r="2557">
          <cell r="Q2557"/>
          <cell r="R2557"/>
          <cell r="S2557"/>
          <cell r="T2557"/>
        </row>
        <row r="2558">
          <cell r="Q2558"/>
          <cell r="R2558"/>
          <cell r="S2558"/>
          <cell r="T2558"/>
        </row>
        <row r="2559">
          <cell r="Q2559"/>
          <cell r="R2559"/>
          <cell r="S2559"/>
          <cell r="T2559"/>
        </row>
        <row r="2560">
          <cell r="Q2560"/>
          <cell r="R2560"/>
          <cell r="S2560"/>
          <cell r="T2560"/>
        </row>
        <row r="2561">
          <cell r="Q2561"/>
          <cell r="R2561"/>
          <cell r="S2561"/>
          <cell r="T2561"/>
        </row>
        <row r="2562">
          <cell r="Q2562"/>
          <cell r="R2562"/>
          <cell r="S2562"/>
          <cell r="T2562"/>
        </row>
        <row r="2563">
          <cell r="Q2563"/>
          <cell r="R2563"/>
          <cell r="S2563"/>
          <cell r="T2563"/>
        </row>
        <row r="2564">
          <cell r="Q2564"/>
          <cell r="R2564"/>
          <cell r="S2564"/>
          <cell r="T2564"/>
        </row>
        <row r="2565">
          <cell r="Q2565"/>
          <cell r="R2565"/>
          <cell r="S2565"/>
          <cell r="T2565"/>
        </row>
        <row r="2566">
          <cell r="Q2566"/>
          <cell r="R2566"/>
          <cell r="S2566"/>
          <cell r="T2566"/>
        </row>
        <row r="2567">
          <cell r="Q2567"/>
          <cell r="R2567"/>
          <cell r="S2567"/>
          <cell r="T2567"/>
        </row>
        <row r="2568">
          <cell r="Q2568"/>
          <cell r="R2568"/>
          <cell r="S2568"/>
          <cell r="T2568"/>
        </row>
        <row r="2569">
          <cell r="Q2569"/>
          <cell r="R2569"/>
          <cell r="S2569"/>
          <cell r="T2569"/>
        </row>
        <row r="2570">
          <cell r="Q2570"/>
          <cell r="R2570"/>
          <cell r="S2570"/>
          <cell r="T2570"/>
        </row>
        <row r="2571">
          <cell r="Q2571"/>
          <cell r="R2571"/>
          <cell r="S2571"/>
          <cell r="T2571"/>
        </row>
        <row r="2572">
          <cell r="Q2572"/>
          <cell r="R2572"/>
          <cell r="S2572"/>
          <cell r="T2572"/>
        </row>
        <row r="2573">
          <cell r="Q2573"/>
          <cell r="R2573"/>
          <cell r="S2573"/>
          <cell r="T2573"/>
        </row>
        <row r="2574">
          <cell r="Q2574"/>
          <cell r="R2574"/>
          <cell r="S2574"/>
          <cell r="T2574"/>
        </row>
        <row r="2575">
          <cell r="Q2575"/>
          <cell r="R2575"/>
          <cell r="S2575"/>
          <cell r="T2575"/>
        </row>
        <row r="2576">
          <cell r="Q2576"/>
          <cell r="R2576"/>
          <cell r="S2576"/>
          <cell r="T2576"/>
        </row>
        <row r="2577">
          <cell r="Q2577"/>
          <cell r="R2577"/>
          <cell r="S2577"/>
          <cell r="T2577"/>
        </row>
        <row r="2578">
          <cell r="Q2578"/>
          <cell r="R2578"/>
          <cell r="S2578"/>
          <cell r="T2578"/>
        </row>
        <row r="2579">
          <cell r="Q2579"/>
          <cell r="R2579"/>
          <cell r="S2579"/>
          <cell r="T2579"/>
        </row>
        <row r="2580">
          <cell r="Q2580"/>
          <cell r="R2580"/>
          <cell r="S2580"/>
          <cell r="T2580"/>
        </row>
        <row r="2581">
          <cell r="Q2581"/>
          <cell r="R2581"/>
          <cell r="S2581"/>
          <cell r="T2581"/>
        </row>
        <row r="2582">
          <cell r="Q2582"/>
          <cell r="R2582"/>
          <cell r="S2582"/>
          <cell r="T2582"/>
        </row>
        <row r="2583">
          <cell r="Q2583"/>
          <cell r="R2583"/>
          <cell r="S2583"/>
          <cell r="T2583"/>
        </row>
        <row r="2584">
          <cell r="Q2584"/>
          <cell r="R2584"/>
          <cell r="S2584"/>
          <cell r="T2584"/>
        </row>
        <row r="2585">
          <cell r="Q2585"/>
          <cell r="R2585"/>
          <cell r="S2585"/>
          <cell r="T2585"/>
        </row>
        <row r="2586">
          <cell r="Q2586"/>
          <cell r="R2586"/>
          <cell r="S2586"/>
          <cell r="T2586"/>
        </row>
        <row r="2587">
          <cell r="Q2587"/>
          <cell r="R2587"/>
          <cell r="S2587"/>
          <cell r="T2587"/>
        </row>
        <row r="2588">
          <cell r="Q2588"/>
          <cell r="R2588"/>
          <cell r="S2588"/>
          <cell r="T2588"/>
        </row>
        <row r="2589">
          <cell r="Q2589"/>
          <cell r="R2589"/>
          <cell r="S2589"/>
          <cell r="T2589"/>
        </row>
        <row r="2590">
          <cell r="Q2590"/>
          <cell r="R2590"/>
          <cell r="S2590"/>
          <cell r="T2590"/>
        </row>
        <row r="2591">
          <cell r="Q2591"/>
          <cell r="R2591"/>
          <cell r="S2591"/>
          <cell r="T2591"/>
        </row>
        <row r="2592">
          <cell r="Q2592"/>
          <cell r="R2592"/>
          <cell r="S2592"/>
          <cell r="T2592"/>
        </row>
        <row r="2593">
          <cell r="Q2593"/>
          <cell r="R2593"/>
          <cell r="S2593"/>
          <cell r="T2593"/>
        </row>
        <row r="2594">
          <cell r="Q2594"/>
          <cell r="R2594"/>
          <cell r="S2594"/>
          <cell r="T2594"/>
        </row>
        <row r="2595">
          <cell r="Q2595"/>
          <cell r="R2595"/>
          <cell r="S2595"/>
          <cell r="T2595"/>
        </row>
        <row r="2596">
          <cell r="Q2596"/>
          <cell r="R2596"/>
          <cell r="S2596"/>
          <cell r="T2596"/>
        </row>
        <row r="2597">
          <cell r="Q2597"/>
          <cell r="R2597"/>
          <cell r="S2597"/>
          <cell r="T2597"/>
        </row>
        <row r="2598">
          <cell r="Q2598"/>
          <cell r="R2598"/>
          <cell r="S2598"/>
          <cell r="T2598"/>
        </row>
        <row r="2599">
          <cell r="Q2599"/>
          <cell r="R2599"/>
          <cell r="S2599"/>
          <cell r="T2599"/>
        </row>
        <row r="2600">
          <cell r="Q2600"/>
          <cell r="R2600"/>
          <cell r="S2600"/>
          <cell r="T2600"/>
        </row>
        <row r="2601">
          <cell r="Q2601"/>
          <cell r="R2601"/>
          <cell r="S2601"/>
          <cell r="T2601"/>
        </row>
        <row r="2602">
          <cell r="Q2602"/>
          <cell r="R2602"/>
          <cell r="S2602"/>
          <cell r="T2602"/>
        </row>
        <row r="2603">
          <cell r="Q2603"/>
          <cell r="R2603"/>
          <cell r="S2603"/>
          <cell r="T2603"/>
        </row>
        <row r="2604">
          <cell r="Q2604"/>
          <cell r="R2604"/>
          <cell r="S2604"/>
          <cell r="T2604"/>
        </row>
        <row r="2605">
          <cell r="Q2605"/>
          <cell r="R2605"/>
          <cell r="S2605"/>
          <cell r="T2605"/>
        </row>
        <row r="2606">
          <cell r="Q2606"/>
          <cell r="R2606"/>
          <cell r="S2606"/>
          <cell r="T2606"/>
        </row>
        <row r="2607">
          <cell r="Q2607"/>
          <cell r="R2607"/>
          <cell r="S2607"/>
          <cell r="T2607"/>
        </row>
        <row r="2608">
          <cell r="Q2608"/>
          <cell r="R2608"/>
          <cell r="S2608"/>
          <cell r="T2608"/>
        </row>
        <row r="2609">
          <cell r="Q2609"/>
          <cell r="R2609"/>
          <cell r="S2609"/>
          <cell r="T2609"/>
        </row>
        <row r="2610">
          <cell r="Q2610"/>
          <cell r="R2610"/>
          <cell r="S2610"/>
          <cell r="T2610"/>
        </row>
        <row r="2611">
          <cell r="Q2611"/>
          <cell r="R2611"/>
          <cell r="S2611"/>
          <cell r="T2611"/>
        </row>
        <row r="2612">
          <cell r="Q2612"/>
          <cell r="R2612"/>
          <cell r="S2612"/>
          <cell r="T2612"/>
        </row>
        <row r="2613">
          <cell r="Q2613"/>
          <cell r="R2613"/>
          <cell r="S2613"/>
          <cell r="T2613"/>
        </row>
        <row r="2614">
          <cell r="Q2614"/>
          <cell r="R2614"/>
          <cell r="S2614"/>
          <cell r="T2614"/>
        </row>
        <row r="2615">
          <cell r="Q2615"/>
          <cell r="R2615"/>
          <cell r="S2615"/>
          <cell r="T2615"/>
        </row>
        <row r="2616">
          <cell r="Q2616"/>
          <cell r="R2616"/>
          <cell r="S2616"/>
          <cell r="T2616"/>
        </row>
        <row r="2617">
          <cell r="Q2617"/>
          <cell r="R2617"/>
          <cell r="S2617"/>
          <cell r="T2617"/>
        </row>
        <row r="2618">
          <cell r="Q2618"/>
          <cell r="R2618"/>
          <cell r="S2618"/>
          <cell r="T2618"/>
        </row>
        <row r="2619">
          <cell r="Q2619"/>
          <cell r="R2619"/>
          <cell r="S2619"/>
          <cell r="T2619"/>
        </row>
        <row r="2620">
          <cell r="Q2620"/>
          <cell r="R2620"/>
          <cell r="S2620"/>
          <cell r="T2620"/>
        </row>
        <row r="2621">
          <cell r="Q2621"/>
          <cell r="R2621"/>
          <cell r="S2621"/>
          <cell r="T2621"/>
        </row>
        <row r="2622">
          <cell r="Q2622"/>
          <cell r="R2622"/>
          <cell r="S2622"/>
          <cell r="T2622"/>
        </row>
        <row r="2623">
          <cell r="Q2623"/>
          <cell r="R2623"/>
          <cell r="S2623"/>
          <cell r="T2623"/>
        </row>
        <row r="2624">
          <cell r="Q2624"/>
          <cell r="R2624"/>
          <cell r="S2624"/>
          <cell r="T2624"/>
        </row>
        <row r="2625">
          <cell r="Q2625"/>
          <cell r="R2625"/>
          <cell r="S2625"/>
          <cell r="T2625"/>
        </row>
        <row r="2626">
          <cell r="Q2626"/>
          <cell r="R2626"/>
          <cell r="S2626"/>
          <cell r="T2626"/>
        </row>
        <row r="2627">
          <cell r="Q2627"/>
          <cell r="R2627"/>
          <cell r="S2627"/>
          <cell r="T2627"/>
        </row>
        <row r="2628">
          <cell r="Q2628"/>
          <cell r="R2628"/>
          <cell r="S2628"/>
          <cell r="T2628"/>
        </row>
        <row r="2629">
          <cell r="Q2629"/>
          <cell r="R2629"/>
          <cell r="S2629"/>
          <cell r="T2629"/>
        </row>
        <row r="2630">
          <cell r="Q2630"/>
          <cell r="R2630"/>
          <cell r="S2630"/>
          <cell r="T2630"/>
        </row>
        <row r="2631">
          <cell r="Q2631"/>
          <cell r="R2631"/>
          <cell r="S2631"/>
          <cell r="T2631"/>
        </row>
        <row r="2632">
          <cell r="Q2632"/>
          <cell r="R2632"/>
          <cell r="S2632"/>
          <cell r="T2632"/>
        </row>
        <row r="2633">
          <cell r="Q2633"/>
          <cell r="R2633"/>
          <cell r="S2633"/>
          <cell r="T2633"/>
        </row>
        <row r="2634">
          <cell r="Q2634"/>
          <cell r="R2634"/>
          <cell r="S2634"/>
          <cell r="T2634"/>
        </row>
        <row r="2635">
          <cell r="Q2635"/>
          <cell r="R2635"/>
          <cell r="S2635"/>
          <cell r="T2635"/>
        </row>
        <row r="2636">
          <cell r="Q2636"/>
          <cell r="R2636"/>
          <cell r="S2636"/>
          <cell r="T2636"/>
        </row>
        <row r="2637">
          <cell r="Q2637"/>
          <cell r="R2637"/>
          <cell r="S2637"/>
          <cell r="T2637"/>
        </row>
        <row r="2638">
          <cell r="Q2638"/>
          <cell r="R2638"/>
          <cell r="S2638"/>
          <cell r="T2638"/>
        </row>
        <row r="2639">
          <cell r="Q2639"/>
          <cell r="R2639"/>
          <cell r="S2639"/>
          <cell r="T2639"/>
        </row>
        <row r="2640">
          <cell r="Q2640"/>
          <cell r="R2640"/>
          <cell r="S2640"/>
          <cell r="T2640"/>
        </row>
        <row r="2641">
          <cell r="Q2641"/>
          <cell r="R2641"/>
          <cell r="S2641"/>
          <cell r="T2641"/>
        </row>
        <row r="2642">
          <cell r="Q2642"/>
          <cell r="R2642"/>
          <cell r="S2642"/>
          <cell r="T2642"/>
        </row>
        <row r="2643">
          <cell r="Q2643"/>
          <cell r="R2643"/>
          <cell r="S2643"/>
          <cell r="T2643"/>
        </row>
        <row r="2644">
          <cell r="Q2644"/>
          <cell r="R2644"/>
          <cell r="S2644"/>
          <cell r="T2644"/>
        </row>
        <row r="2645">
          <cell r="Q2645"/>
          <cell r="R2645"/>
          <cell r="S2645"/>
          <cell r="T2645"/>
        </row>
        <row r="2646">
          <cell r="Q2646"/>
          <cell r="R2646"/>
          <cell r="S2646"/>
          <cell r="T2646"/>
        </row>
        <row r="2647">
          <cell r="Q2647"/>
          <cell r="R2647"/>
          <cell r="S2647"/>
          <cell r="T2647"/>
        </row>
        <row r="2648">
          <cell r="Q2648"/>
          <cell r="R2648"/>
          <cell r="S2648"/>
          <cell r="T2648"/>
        </row>
        <row r="2649">
          <cell r="Q2649"/>
          <cell r="R2649"/>
          <cell r="S2649"/>
          <cell r="T2649"/>
        </row>
        <row r="2650">
          <cell r="Q2650"/>
          <cell r="R2650"/>
          <cell r="S2650"/>
          <cell r="T2650"/>
        </row>
        <row r="2651">
          <cell r="Q2651"/>
          <cell r="R2651"/>
          <cell r="S2651"/>
          <cell r="T2651"/>
        </row>
        <row r="2652">
          <cell r="Q2652"/>
          <cell r="R2652"/>
          <cell r="S2652"/>
          <cell r="T2652"/>
        </row>
        <row r="2653">
          <cell r="Q2653"/>
          <cell r="R2653"/>
          <cell r="S2653"/>
          <cell r="T2653"/>
        </row>
        <row r="2654">
          <cell r="Q2654"/>
          <cell r="R2654"/>
          <cell r="S2654"/>
          <cell r="T2654"/>
        </row>
        <row r="2655">
          <cell r="Q2655"/>
          <cell r="R2655"/>
          <cell r="S2655"/>
          <cell r="T2655"/>
        </row>
        <row r="2656">
          <cell r="Q2656"/>
          <cell r="R2656"/>
          <cell r="S2656"/>
          <cell r="T2656"/>
        </row>
        <row r="2657">
          <cell r="Q2657"/>
          <cell r="R2657"/>
          <cell r="S2657"/>
          <cell r="T2657"/>
        </row>
        <row r="2658">
          <cell r="Q2658"/>
          <cell r="R2658"/>
          <cell r="S2658"/>
          <cell r="T2658"/>
        </row>
        <row r="2659">
          <cell r="Q2659"/>
          <cell r="R2659"/>
          <cell r="S2659"/>
          <cell r="T2659"/>
        </row>
        <row r="2660">
          <cell r="Q2660"/>
          <cell r="R2660"/>
          <cell r="S2660"/>
          <cell r="T2660"/>
        </row>
        <row r="2661">
          <cell r="Q2661"/>
          <cell r="R2661"/>
          <cell r="S2661"/>
          <cell r="T2661"/>
        </row>
        <row r="2662">
          <cell r="Q2662"/>
          <cell r="R2662"/>
          <cell r="S2662"/>
          <cell r="T2662"/>
        </row>
        <row r="2663">
          <cell r="Q2663"/>
          <cell r="R2663"/>
          <cell r="S2663"/>
          <cell r="T2663"/>
        </row>
        <row r="2664">
          <cell r="Q2664"/>
          <cell r="R2664"/>
          <cell r="S2664"/>
          <cell r="T2664"/>
        </row>
        <row r="2665">
          <cell r="Q2665"/>
          <cell r="R2665"/>
          <cell r="S2665"/>
          <cell r="T2665"/>
        </row>
        <row r="2666">
          <cell r="Q2666"/>
          <cell r="R2666"/>
          <cell r="S2666"/>
          <cell r="T2666"/>
        </row>
        <row r="2667">
          <cell r="Q2667"/>
          <cell r="R2667"/>
          <cell r="S2667"/>
          <cell r="T2667"/>
        </row>
        <row r="2668">
          <cell r="Q2668"/>
          <cell r="R2668"/>
          <cell r="S2668"/>
          <cell r="T2668"/>
        </row>
        <row r="2669">
          <cell r="Q2669"/>
          <cell r="R2669"/>
          <cell r="S2669"/>
          <cell r="T2669"/>
        </row>
        <row r="2670">
          <cell r="Q2670"/>
          <cell r="R2670"/>
          <cell r="S2670"/>
          <cell r="T2670"/>
        </row>
        <row r="2671">
          <cell r="Q2671"/>
          <cell r="R2671"/>
          <cell r="S2671"/>
          <cell r="T2671"/>
        </row>
        <row r="2672">
          <cell r="Q2672"/>
          <cell r="R2672"/>
          <cell r="S2672"/>
          <cell r="T2672"/>
        </row>
        <row r="2673">
          <cell r="Q2673"/>
          <cell r="R2673"/>
          <cell r="S2673"/>
          <cell r="T2673"/>
        </row>
        <row r="2674">
          <cell r="Q2674"/>
          <cell r="R2674"/>
          <cell r="S2674"/>
          <cell r="T2674"/>
        </row>
        <row r="2675">
          <cell r="Q2675"/>
          <cell r="R2675"/>
          <cell r="S2675"/>
          <cell r="T2675"/>
        </row>
        <row r="2676">
          <cell r="Q2676"/>
          <cell r="R2676"/>
          <cell r="S2676"/>
          <cell r="T2676"/>
        </row>
        <row r="2677">
          <cell r="Q2677"/>
          <cell r="R2677"/>
          <cell r="S2677"/>
          <cell r="T2677"/>
        </row>
        <row r="2678">
          <cell r="Q2678"/>
          <cell r="R2678"/>
          <cell r="S2678"/>
          <cell r="T2678"/>
        </row>
        <row r="2679">
          <cell r="Q2679"/>
          <cell r="R2679"/>
          <cell r="S2679"/>
          <cell r="T2679"/>
        </row>
        <row r="2680">
          <cell r="Q2680"/>
          <cell r="R2680"/>
          <cell r="S2680"/>
          <cell r="T2680"/>
        </row>
        <row r="2681">
          <cell r="Q2681"/>
          <cell r="R2681"/>
          <cell r="S2681"/>
          <cell r="T2681"/>
        </row>
        <row r="2682">
          <cell r="Q2682"/>
          <cell r="R2682"/>
          <cell r="S2682"/>
          <cell r="T2682"/>
        </row>
        <row r="2683">
          <cell r="Q2683"/>
          <cell r="R2683"/>
          <cell r="S2683"/>
          <cell r="T2683"/>
        </row>
        <row r="2684">
          <cell r="Q2684"/>
          <cell r="R2684"/>
          <cell r="S2684"/>
          <cell r="T2684"/>
        </row>
        <row r="2685">
          <cell r="Q2685"/>
          <cell r="R2685"/>
          <cell r="S2685"/>
          <cell r="T2685"/>
        </row>
        <row r="2686">
          <cell r="Q2686"/>
          <cell r="R2686"/>
          <cell r="S2686"/>
          <cell r="T2686"/>
        </row>
        <row r="2687">
          <cell r="Q2687"/>
          <cell r="R2687"/>
          <cell r="S2687"/>
          <cell r="T2687"/>
        </row>
        <row r="2688">
          <cell r="Q2688"/>
          <cell r="R2688"/>
          <cell r="S2688"/>
          <cell r="T2688"/>
        </row>
        <row r="2689">
          <cell r="Q2689"/>
          <cell r="R2689"/>
          <cell r="S2689"/>
          <cell r="T2689"/>
        </row>
        <row r="2690">
          <cell r="Q2690"/>
          <cell r="R2690"/>
          <cell r="S2690"/>
          <cell r="T2690"/>
        </row>
        <row r="2691">
          <cell r="Q2691"/>
          <cell r="R2691"/>
          <cell r="S2691"/>
          <cell r="T2691"/>
        </row>
        <row r="2692">
          <cell r="Q2692"/>
          <cell r="R2692"/>
          <cell r="S2692"/>
          <cell r="T2692"/>
        </row>
        <row r="2693">
          <cell r="Q2693"/>
          <cell r="R2693"/>
          <cell r="S2693"/>
          <cell r="T2693"/>
        </row>
        <row r="2694">
          <cell r="Q2694"/>
          <cell r="R2694"/>
          <cell r="S2694"/>
          <cell r="T2694"/>
        </row>
        <row r="2695">
          <cell r="Q2695"/>
          <cell r="R2695"/>
          <cell r="S2695"/>
          <cell r="T2695"/>
        </row>
        <row r="2696">
          <cell r="Q2696"/>
          <cell r="R2696"/>
          <cell r="S2696"/>
          <cell r="T2696"/>
        </row>
        <row r="2697">
          <cell r="Q2697"/>
          <cell r="R2697"/>
          <cell r="S2697"/>
          <cell r="T2697"/>
        </row>
        <row r="2698">
          <cell r="Q2698"/>
          <cell r="R2698"/>
          <cell r="S2698"/>
          <cell r="T2698"/>
        </row>
        <row r="2699">
          <cell r="Q2699"/>
          <cell r="R2699"/>
          <cell r="S2699"/>
          <cell r="T2699"/>
        </row>
        <row r="2700">
          <cell r="Q2700"/>
          <cell r="R2700"/>
          <cell r="S2700"/>
          <cell r="T2700"/>
        </row>
        <row r="2701">
          <cell r="Q2701"/>
          <cell r="R2701"/>
          <cell r="S2701"/>
          <cell r="T2701"/>
        </row>
        <row r="2702">
          <cell r="Q2702"/>
          <cell r="R2702"/>
          <cell r="S2702"/>
          <cell r="T2702"/>
        </row>
        <row r="2703">
          <cell r="Q2703"/>
          <cell r="R2703"/>
          <cell r="S2703"/>
          <cell r="T2703"/>
        </row>
        <row r="2704">
          <cell r="Q2704"/>
          <cell r="R2704"/>
          <cell r="S2704"/>
          <cell r="T2704"/>
        </row>
        <row r="2705">
          <cell r="Q2705"/>
          <cell r="R2705"/>
          <cell r="S2705"/>
          <cell r="T2705"/>
        </row>
        <row r="2706">
          <cell r="Q2706"/>
          <cell r="R2706"/>
          <cell r="S2706"/>
          <cell r="T2706"/>
        </row>
        <row r="2707">
          <cell r="Q2707"/>
          <cell r="R2707"/>
          <cell r="S2707"/>
          <cell r="T2707"/>
        </row>
        <row r="2708">
          <cell r="Q2708"/>
          <cell r="R2708"/>
          <cell r="S2708"/>
          <cell r="T2708"/>
        </row>
        <row r="2709">
          <cell r="Q2709"/>
          <cell r="R2709"/>
          <cell r="S2709"/>
          <cell r="T2709"/>
        </row>
        <row r="2710">
          <cell r="Q2710"/>
          <cell r="R2710"/>
          <cell r="S2710"/>
          <cell r="T2710"/>
        </row>
        <row r="2711">
          <cell r="Q2711"/>
          <cell r="R2711"/>
          <cell r="S2711"/>
          <cell r="T2711"/>
        </row>
        <row r="2712">
          <cell r="Q2712"/>
          <cell r="R2712"/>
          <cell r="S2712"/>
          <cell r="T2712"/>
        </row>
        <row r="2713">
          <cell r="Q2713"/>
          <cell r="R2713"/>
          <cell r="S2713"/>
          <cell r="T2713"/>
        </row>
        <row r="2714">
          <cell r="Q2714"/>
          <cell r="R2714"/>
          <cell r="S2714"/>
          <cell r="T2714"/>
        </row>
        <row r="2715">
          <cell r="Q2715"/>
          <cell r="R2715"/>
          <cell r="S2715"/>
          <cell r="T2715"/>
        </row>
        <row r="2716">
          <cell r="Q2716"/>
          <cell r="R2716"/>
          <cell r="S2716"/>
          <cell r="T2716"/>
        </row>
        <row r="2717">
          <cell r="Q2717"/>
          <cell r="R2717"/>
          <cell r="S2717"/>
          <cell r="T2717"/>
        </row>
        <row r="2718">
          <cell r="Q2718"/>
          <cell r="R2718"/>
          <cell r="S2718"/>
          <cell r="T2718"/>
        </row>
        <row r="2719">
          <cell r="Q2719"/>
          <cell r="R2719"/>
          <cell r="S2719"/>
          <cell r="T2719"/>
        </row>
        <row r="2720">
          <cell r="Q2720"/>
          <cell r="R2720"/>
          <cell r="S2720"/>
          <cell r="T2720"/>
        </row>
        <row r="2721">
          <cell r="Q2721"/>
          <cell r="R2721"/>
          <cell r="S2721"/>
          <cell r="T2721"/>
        </row>
        <row r="2722">
          <cell r="Q2722"/>
          <cell r="R2722"/>
          <cell r="S2722"/>
          <cell r="T2722"/>
        </row>
        <row r="2723">
          <cell r="Q2723"/>
          <cell r="R2723"/>
          <cell r="S2723"/>
          <cell r="T2723"/>
        </row>
        <row r="2724">
          <cell r="Q2724"/>
          <cell r="R2724"/>
          <cell r="S2724"/>
          <cell r="T2724"/>
        </row>
        <row r="2725">
          <cell r="Q2725"/>
          <cell r="R2725"/>
          <cell r="S2725"/>
          <cell r="T2725"/>
        </row>
        <row r="2726">
          <cell r="Q2726"/>
          <cell r="R2726"/>
          <cell r="S2726"/>
          <cell r="T2726"/>
        </row>
        <row r="2727">
          <cell r="Q2727"/>
          <cell r="R2727"/>
          <cell r="S2727"/>
          <cell r="T2727"/>
        </row>
        <row r="2728">
          <cell r="Q2728"/>
          <cell r="R2728"/>
          <cell r="S2728"/>
          <cell r="T2728"/>
        </row>
        <row r="2729">
          <cell r="Q2729"/>
          <cell r="R2729"/>
          <cell r="S2729"/>
          <cell r="T2729"/>
        </row>
        <row r="2730">
          <cell r="Q2730"/>
          <cell r="R2730"/>
          <cell r="S2730"/>
          <cell r="T2730"/>
        </row>
        <row r="2731">
          <cell r="Q2731"/>
          <cell r="R2731"/>
          <cell r="S2731"/>
          <cell r="T2731"/>
        </row>
        <row r="2732">
          <cell r="Q2732"/>
          <cell r="R2732"/>
          <cell r="S2732"/>
          <cell r="T2732"/>
        </row>
        <row r="2733">
          <cell r="Q2733"/>
          <cell r="R2733"/>
          <cell r="S2733"/>
          <cell r="T2733"/>
        </row>
        <row r="2734">
          <cell r="Q2734"/>
          <cell r="R2734"/>
          <cell r="S2734"/>
          <cell r="T2734"/>
        </row>
        <row r="2735">
          <cell r="Q2735"/>
          <cell r="R2735"/>
          <cell r="S2735"/>
          <cell r="T2735"/>
        </row>
        <row r="2736">
          <cell r="Q2736"/>
          <cell r="R2736"/>
          <cell r="S2736"/>
          <cell r="T2736"/>
        </row>
        <row r="2737">
          <cell r="Q2737"/>
          <cell r="R2737"/>
          <cell r="S2737"/>
          <cell r="T2737"/>
        </row>
        <row r="2738">
          <cell r="Q2738"/>
          <cell r="R2738"/>
          <cell r="S2738"/>
          <cell r="T2738"/>
        </row>
        <row r="2739">
          <cell r="Q2739"/>
          <cell r="R2739"/>
          <cell r="S2739"/>
          <cell r="T2739"/>
        </row>
        <row r="2740">
          <cell r="Q2740"/>
          <cell r="R2740"/>
          <cell r="S2740"/>
          <cell r="T2740"/>
        </row>
        <row r="2741">
          <cell r="Q2741"/>
          <cell r="R2741"/>
          <cell r="S2741"/>
          <cell r="T2741"/>
        </row>
        <row r="2742">
          <cell r="Q2742"/>
          <cell r="R2742"/>
          <cell r="S2742"/>
          <cell r="T2742"/>
        </row>
        <row r="2743">
          <cell r="Q2743"/>
          <cell r="R2743"/>
          <cell r="S2743"/>
          <cell r="T2743"/>
        </row>
        <row r="2744">
          <cell r="Q2744"/>
          <cell r="R2744"/>
          <cell r="S2744"/>
          <cell r="T2744"/>
        </row>
        <row r="2745">
          <cell r="Q2745"/>
          <cell r="R2745"/>
          <cell r="S2745"/>
          <cell r="T2745"/>
        </row>
        <row r="2746">
          <cell r="Q2746"/>
          <cell r="R2746"/>
          <cell r="S2746"/>
          <cell r="T2746"/>
        </row>
        <row r="2747">
          <cell r="Q2747"/>
          <cell r="R2747"/>
          <cell r="S2747"/>
          <cell r="T2747"/>
        </row>
        <row r="2748">
          <cell r="Q2748"/>
          <cell r="R2748"/>
          <cell r="S2748"/>
          <cell r="T2748"/>
        </row>
        <row r="2749">
          <cell r="Q2749"/>
          <cell r="R2749"/>
          <cell r="S2749"/>
          <cell r="T2749"/>
        </row>
        <row r="2750">
          <cell r="Q2750"/>
          <cell r="R2750"/>
          <cell r="S2750"/>
          <cell r="T2750"/>
        </row>
        <row r="2751">
          <cell r="Q2751"/>
          <cell r="R2751"/>
          <cell r="S2751"/>
          <cell r="T2751"/>
        </row>
        <row r="2752">
          <cell r="Q2752"/>
          <cell r="R2752"/>
          <cell r="S2752"/>
          <cell r="T2752"/>
        </row>
        <row r="2753">
          <cell r="Q2753"/>
          <cell r="R2753"/>
          <cell r="S2753"/>
          <cell r="T2753"/>
        </row>
        <row r="2754">
          <cell r="Q2754"/>
          <cell r="R2754"/>
          <cell r="S2754"/>
          <cell r="T2754"/>
        </row>
        <row r="2755">
          <cell r="Q2755"/>
          <cell r="R2755"/>
          <cell r="S2755"/>
          <cell r="T2755"/>
        </row>
        <row r="2756">
          <cell r="Q2756"/>
          <cell r="R2756"/>
          <cell r="S2756"/>
          <cell r="T2756"/>
        </row>
        <row r="2757">
          <cell r="Q2757"/>
          <cell r="R2757"/>
          <cell r="S2757"/>
          <cell r="T2757"/>
        </row>
        <row r="2758">
          <cell r="Q2758"/>
          <cell r="R2758"/>
          <cell r="S2758"/>
          <cell r="T2758"/>
        </row>
        <row r="2759">
          <cell r="Q2759"/>
          <cell r="R2759"/>
          <cell r="S2759"/>
          <cell r="T2759"/>
        </row>
        <row r="2760">
          <cell r="Q2760"/>
          <cell r="R2760"/>
          <cell r="S2760"/>
          <cell r="T2760"/>
        </row>
        <row r="2761">
          <cell r="Q2761"/>
          <cell r="R2761"/>
          <cell r="S2761"/>
          <cell r="T2761"/>
        </row>
        <row r="2762">
          <cell r="Q2762"/>
          <cell r="R2762"/>
          <cell r="S2762"/>
          <cell r="T2762"/>
        </row>
        <row r="2763">
          <cell r="Q2763"/>
          <cell r="R2763"/>
          <cell r="S2763"/>
          <cell r="T2763"/>
        </row>
        <row r="2764">
          <cell r="Q2764"/>
          <cell r="R2764"/>
          <cell r="S2764"/>
          <cell r="T2764"/>
        </row>
        <row r="2765">
          <cell r="Q2765"/>
          <cell r="R2765"/>
          <cell r="S2765"/>
          <cell r="T2765"/>
        </row>
        <row r="2766">
          <cell r="Q2766"/>
          <cell r="R2766"/>
          <cell r="S2766"/>
          <cell r="T2766"/>
        </row>
        <row r="2767">
          <cell r="Q2767"/>
          <cell r="R2767"/>
          <cell r="S2767"/>
          <cell r="T2767"/>
        </row>
        <row r="2768">
          <cell r="Q2768"/>
          <cell r="R2768"/>
          <cell r="S2768"/>
          <cell r="T2768"/>
        </row>
        <row r="2769">
          <cell r="Q2769"/>
          <cell r="R2769"/>
          <cell r="S2769"/>
          <cell r="T2769"/>
        </row>
        <row r="2770">
          <cell r="Q2770"/>
          <cell r="R2770"/>
          <cell r="S2770"/>
          <cell r="T2770"/>
        </row>
        <row r="2771">
          <cell r="Q2771"/>
          <cell r="R2771"/>
          <cell r="S2771"/>
          <cell r="T2771"/>
        </row>
        <row r="2772">
          <cell r="Q2772"/>
          <cell r="R2772"/>
          <cell r="S2772"/>
          <cell r="T2772"/>
        </row>
        <row r="2773">
          <cell r="Q2773"/>
          <cell r="R2773"/>
          <cell r="S2773"/>
          <cell r="T2773"/>
        </row>
        <row r="2774">
          <cell r="Q2774"/>
          <cell r="R2774"/>
          <cell r="S2774"/>
          <cell r="T2774"/>
        </row>
        <row r="2775">
          <cell r="Q2775"/>
          <cell r="R2775"/>
          <cell r="S2775"/>
          <cell r="T2775"/>
        </row>
        <row r="2776">
          <cell r="Q2776"/>
          <cell r="R2776"/>
          <cell r="S2776"/>
          <cell r="T2776"/>
        </row>
        <row r="2777">
          <cell r="Q2777"/>
          <cell r="R2777"/>
          <cell r="S2777"/>
          <cell r="T2777"/>
        </row>
        <row r="2778">
          <cell r="Q2778"/>
          <cell r="R2778"/>
          <cell r="S2778"/>
          <cell r="T2778"/>
        </row>
        <row r="2779">
          <cell r="Q2779"/>
          <cell r="R2779"/>
          <cell r="S2779"/>
          <cell r="T2779"/>
        </row>
        <row r="2780">
          <cell r="Q2780"/>
          <cell r="R2780"/>
          <cell r="S2780"/>
          <cell r="T2780"/>
        </row>
        <row r="2781">
          <cell r="Q2781"/>
          <cell r="R2781"/>
          <cell r="S2781"/>
          <cell r="T2781"/>
        </row>
        <row r="2782">
          <cell r="Q2782"/>
          <cell r="R2782"/>
          <cell r="S2782"/>
          <cell r="T2782"/>
        </row>
        <row r="2783">
          <cell r="Q2783"/>
          <cell r="R2783"/>
          <cell r="S2783"/>
          <cell r="T2783"/>
        </row>
        <row r="2784">
          <cell r="Q2784"/>
          <cell r="R2784"/>
          <cell r="S2784"/>
          <cell r="T2784"/>
        </row>
        <row r="2785">
          <cell r="Q2785"/>
          <cell r="R2785"/>
          <cell r="S2785"/>
          <cell r="T2785"/>
        </row>
        <row r="2786">
          <cell r="Q2786"/>
          <cell r="R2786"/>
          <cell r="S2786"/>
          <cell r="T2786"/>
        </row>
        <row r="2787">
          <cell r="Q2787"/>
          <cell r="R2787"/>
          <cell r="S2787"/>
          <cell r="T2787"/>
        </row>
        <row r="2788">
          <cell r="Q2788"/>
          <cell r="R2788"/>
          <cell r="S2788"/>
          <cell r="T2788"/>
        </row>
        <row r="2789">
          <cell r="Q2789"/>
          <cell r="R2789"/>
          <cell r="S2789"/>
          <cell r="T2789"/>
        </row>
        <row r="2790">
          <cell r="Q2790"/>
          <cell r="R2790"/>
          <cell r="S2790"/>
          <cell r="T2790"/>
        </row>
        <row r="2791">
          <cell r="Q2791"/>
          <cell r="R2791"/>
          <cell r="S2791"/>
          <cell r="T2791"/>
        </row>
        <row r="2792">
          <cell r="Q2792"/>
          <cell r="R2792"/>
          <cell r="S2792"/>
          <cell r="T2792"/>
        </row>
        <row r="2793">
          <cell r="Q2793"/>
          <cell r="R2793"/>
          <cell r="S2793"/>
          <cell r="T2793"/>
        </row>
        <row r="2794">
          <cell r="Q2794"/>
          <cell r="R2794"/>
          <cell r="S2794"/>
          <cell r="T2794"/>
        </row>
        <row r="2795">
          <cell r="Q2795"/>
          <cell r="R2795"/>
          <cell r="S2795"/>
          <cell r="T2795"/>
        </row>
        <row r="2796">
          <cell r="Q2796"/>
          <cell r="R2796"/>
          <cell r="S2796"/>
          <cell r="T2796"/>
        </row>
        <row r="2797">
          <cell r="Q2797"/>
          <cell r="R2797"/>
          <cell r="S2797"/>
          <cell r="T2797"/>
        </row>
        <row r="2798">
          <cell r="Q2798"/>
          <cell r="R2798"/>
          <cell r="S2798"/>
          <cell r="T2798"/>
        </row>
        <row r="2799">
          <cell r="Q2799"/>
          <cell r="R2799"/>
          <cell r="S2799"/>
          <cell r="T2799"/>
        </row>
        <row r="2800">
          <cell r="Q2800"/>
          <cell r="R2800"/>
          <cell r="S2800"/>
          <cell r="T2800"/>
        </row>
        <row r="2801">
          <cell r="Q2801"/>
          <cell r="R2801"/>
          <cell r="S2801"/>
          <cell r="T2801"/>
        </row>
        <row r="2802">
          <cell r="Q2802"/>
          <cell r="R2802"/>
          <cell r="S2802"/>
          <cell r="T2802"/>
        </row>
        <row r="2803">
          <cell r="Q2803"/>
          <cell r="R2803"/>
          <cell r="S2803"/>
          <cell r="T2803"/>
        </row>
        <row r="2804">
          <cell r="Q2804"/>
          <cell r="R2804"/>
          <cell r="S2804"/>
          <cell r="T2804"/>
        </row>
        <row r="2805">
          <cell r="Q2805"/>
          <cell r="R2805"/>
          <cell r="S2805"/>
          <cell r="T2805"/>
        </row>
        <row r="2806">
          <cell r="Q2806"/>
          <cell r="R2806"/>
          <cell r="S2806"/>
          <cell r="T2806"/>
        </row>
        <row r="2807">
          <cell r="Q2807"/>
          <cell r="R2807"/>
          <cell r="S2807"/>
          <cell r="T2807"/>
        </row>
        <row r="2808">
          <cell r="Q2808"/>
          <cell r="R2808"/>
          <cell r="S2808"/>
          <cell r="T2808"/>
        </row>
        <row r="2809">
          <cell r="Q2809"/>
          <cell r="R2809"/>
          <cell r="S2809"/>
          <cell r="T2809"/>
        </row>
        <row r="2810">
          <cell r="Q2810"/>
          <cell r="R2810"/>
          <cell r="S2810"/>
          <cell r="T2810"/>
        </row>
        <row r="2811">
          <cell r="Q2811"/>
          <cell r="R2811"/>
          <cell r="S2811"/>
          <cell r="T2811"/>
        </row>
        <row r="2812">
          <cell r="Q2812"/>
          <cell r="R2812"/>
          <cell r="S2812"/>
          <cell r="T2812"/>
        </row>
        <row r="2813">
          <cell r="Q2813"/>
          <cell r="R2813"/>
          <cell r="S2813"/>
          <cell r="T2813"/>
        </row>
        <row r="2814">
          <cell r="Q2814"/>
          <cell r="R2814"/>
          <cell r="S2814"/>
          <cell r="T2814"/>
        </row>
        <row r="2815">
          <cell r="Q2815"/>
          <cell r="R2815"/>
          <cell r="S2815"/>
          <cell r="T2815"/>
        </row>
        <row r="2816">
          <cell r="Q2816"/>
          <cell r="R2816"/>
          <cell r="S2816"/>
          <cell r="T2816"/>
        </row>
        <row r="2817">
          <cell r="Q2817"/>
          <cell r="R2817"/>
          <cell r="S2817"/>
          <cell r="T2817"/>
        </row>
        <row r="2818">
          <cell r="Q2818"/>
          <cell r="R2818"/>
          <cell r="S2818"/>
          <cell r="T2818"/>
        </row>
        <row r="2819">
          <cell r="Q2819"/>
          <cell r="R2819"/>
          <cell r="S2819"/>
          <cell r="T2819"/>
        </row>
        <row r="2820">
          <cell r="Q2820"/>
          <cell r="R2820"/>
          <cell r="S2820"/>
          <cell r="T2820"/>
        </row>
        <row r="2821">
          <cell r="Q2821"/>
          <cell r="R2821"/>
          <cell r="S2821"/>
          <cell r="T2821"/>
        </row>
        <row r="2822">
          <cell r="Q2822"/>
          <cell r="R2822"/>
          <cell r="S2822"/>
          <cell r="T2822"/>
        </row>
        <row r="2823">
          <cell r="Q2823"/>
          <cell r="R2823"/>
          <cell r="S2823"/>
          <cell r="T2823"/>
        </row>
        <row r="2824">
          <cell r="Q2824"/>
          <cell r="R2824"/>
          <cell r="S2824"/>
          <cell r="T2824"/>
        </row>
        <row r="2825">
          <cell r="Q2825"/>
          <cell r="R2825"/>
          <cell r="S2825"/>
          <cell r="T2825"/>
        </row>
        <row r="2826">
          <cell r="Q2826"/>
          <cell r="R2826"/>
          <cell r="S2826"/>
          <cell r="T2826"/>
        </row>
        <row r="2827">
          <cell r="Q2827"/>
          <cell r="R2827"/>
          <cell r="S2827"/>
          <cell r="T2827"/>
        </row>
        <row r="2828">
          <cell r="Q2828"/>
          <cell r="R2828"/>
          <cell r="S2828"/>
          <cell r="T2828"/>
        </row>
        <row r="2829">
          <cell r="Q2829"/>
          <cell r="R2829"/>
          <cell r="S2829"/>
          <cell r="T2829"/>
        </row>
        <row r="2830">
          <cell r="Q2830"/>
          <cell r="R2830"/>
          <cell r="S2830"/>
          <cell r="T2830"/>
        </row>
        <row r="2831">
          <cell r="Q2831"/>
          <cell r="R2831"/>
          <cell r="S2831"/>
          <cell r="T2831"/>
        </row>
        <row r="2832">
          <cell r="Q2832"/>
          <cell r="R2832"/>
          <cell r="S2832"/>
          <cell r="T2832"/>
        </row>
        <row r="2833">
          <cell r="Q2833"/>
          <cell r="R2833"/>
          <cell r="S2833"/>
          <cell r="T2833"/>
        </row>
        <row r="2834">
          <cell r="Q2834"/>
          <cell r="R2834"/>
          <cell r="S2834"/>
          <cell r="T2834"/>
        </row>
        <row r="2835">
          <cell r="Q2835"/>
          <cell r="R2835"/>
          <cell r="S2835"/>
          <cell r="T2835"/>
        </row>
        <row r="2836">
          <cell r="Q2836"/>
          <cell r="R2836"/>
          <cell r="S2836"/>
          <cell r="T2836"/>
        </row>
        <row r="2837">
          <cell r="Q2837"/>
          <cell r="R2837"/>
          <cell r="S2837"/>
          <cell r="T2837"/>
        </row>
        <row r="2838">
          <cell r="Q2838"/>
          <cell r="R2838"/>
          <cell r="S2838"/>
          <cell r="T2838"/>
        </row>
        <row r="2839">
          <cell r="Q2839"/>
          <cell r="R2839"/>
          <cell r="S2839"/>
          <cell r="T2839"/>
        </row>
        <row r="2840">
          <cell r="Q2840"/>
          <cell r="R2840"/>
          <cell r="S2840"/>
          <cell r="T2840"/>
        </row>
        <row r="2841">
          <cell r="Q2841"/>
          <cell r="R2841"/>
          <cell r="S2841"/>
          <cell r="T2841"/>
        </row>
        <row r="2842">
          <cell r="Q2842"/>
          <cell r="R2842"/>
          <cell r="S2842"/>
          <cell r="T2842"/>
        </row>
        <row r="2843">
          <cell r="Q2843"/>
          <cell r="R2843"/>
          <cell r="S2843"/>
          <cell r="T2843"/>
        </row>
        <row r="2844">
          <cell r="Q2844"/>
          <cell r="R2844"/>
          <cell r="S2844"/>
          <cell r="T2844"/>
        </row>
        <row r="2845">
          <cell r="Q2845"/>
          <cell r="R2845"/>
          <cell r="S2845"/>
          <cell r="T2845"/>
        </row>
        <row r="2846">
          <cell r="Q2846"/>
          <cell r="R2846"/>
          <cell r="S2846"/>
          <cell r="T2846"/>
        </row>
        <row r="2847">
          <cell r="Q2847"/>
          <cell r="R2847"/>
          <cell r="S2847"/>
          <cell r="T2847"/>
        </row>
        <row r="2848">
          <cell r="Q2848"/>
          <cell r="R2848"/>
          <cell r="S2848"/>
          <cell r="T2848"/>
        </row>
        <row r="2849">
          <cell r="Q2849"/>
          <cell r="R2849"/>
          <cell r="S2849"/>
          <cell r="T2849"/>
        </row>
        <row r="2850">
          <cell r="Q2850"/>
          <cell r="R2850"/>
          <cell r="S2850"/>
          <cell r="T2850"/>
        </row>
        <row r="2851">
          <cell r="Q2851"/>
          <cell r="R2851"/>
          <cell r="S2851"/>
          <cell r="T2851"/>
        </row>
        <row r="2852">
          <cell r="Q2852"/>
          <cell r="R2852"/>
          <cell r="S2852"/>
          <cell r="T2852"/>
        </row>
        <row r="2853">
          <cell r="Q2853"/>
          <cell r="R2853"/>
          <cell r="S2853"/>
          <cell r="T2853"/>
        </row>
        <row r="2854">
          <cell r="Q2854"/>
          <cell r="R2854"/>
          <cell r="S2854"/>
          <cell r="T2854"/>
        </row>
        <row r="2855">
          <cell r="Q2855"/>
          <cell r="R2855"/>
          <cell r="S2855"/>
          <cell r="T2855"/>
        </row>
        <row r="2856">
          <cell r="Q2856"/>
          <cell r="R2856"/>
          <cell r="S2856"/>
          <cell r="T2856"/>
        </row>
        <row r="2857">
          <cell r="Q2857"/>
          <cell r="R2857"/>
          <cell r="S2857"/>
          <cell r="T2857"/>
        </row>
        <row r="2858">
          <cell r="Q2858"/>
          <cell r="R2858"/>
          <cell r="S2858"/>
          <cell r="T2858"/>
        </row>
        <row r="2859">
          <cell r="Q2859"/>
          <cell r="R2859"/>
          <cell r="S2859"/>
          <cell r="T2859"/>
        </row>
        <row r="2860">
          <cell r="Q2860"/>
          <cell r="R2860"/>
          <cell r="S2860"/>
          <cell r="T2860"/>
        </row>
        <row r="2861">
          <cell r="Q2861"/>
          <cell r="R2861"/>
          <cell r="S2861"/>
          <cell r="T2861"/>
        </row>
        <row r="2862">
          <cell r="Q2862"/>
          <cell r="R2862"/>
          <cell r="S2862"/>
          <cell r="T2862"/>
        </row>
        <row r="2863">
          <cell r="Q2863"/>
          <cell r="R2863"/>
          <cell r="S2863"/>
          <cell r="T2863"/>
        </row>
        <row r="2864">
          <cell r="Q2864"/>
          <cell r="R2864"/>
          <cell r="S2864"/>
          <cell r="T2864"/>
        </row>
        <row r="2865">
          <cell r="Q2865"/>
          <cell r="R2865"/>
          <cell r="S2865"/>
          <cell r="T2865"/>
        </row>
        <row r="2866">
          <cell r="Q2866"/>
          <cell r="R2866"/>
          <cell r="S2866"/>
          <cell r="T2866"/>
        </row>
        <row r="2867">
          <cell r="Q2867"/>
          <cell r="R2867"/>
          <cell r="S2867"/>
          <cell r="T2867"/>
        </row>
        <row r="2868">
          <cell r="Q2868"/>
          <cell r="R2868"/>
          <cell r="S2868"/>
          <cell r="T2868"/>
        </row>
        <row r="2869">
          <cell r="Q2869"/>
          <cell r="R2869"/>
          <cell r="S2869"/>
          <cell r="T2869"/>
        </row>
        <row r="2870">
          <cell r="Q2870"/>
          <cell r="R2870"/>
          <cell r="S2870"/>
          <cell r="T2870"/>
        </row>
        <row r="2871">
          <cell r="Q2871"/>
          <cell r="R2871"/>
          <cell r="S2871"/>
          <cell r="T2871"/>
        </row>
        <row r="2872">
          <cell r="Q2872"/>
          <cell r="R2872"/>
          <cell r="S2872"/>
          <cell r="T2872"/>
        </row>
        <row r="2873">
          <cell r="Q2873"/>
          <cell r="R2873"/>
          <cell r="S2873"/>
          <cell r="T2873"/>
        </row>
        <row r="2874">
          <cell r="Q2874"/>
          <cell r="R2874"/>
          <cell r="S2874"/>
          <cell r="T2874"/>
        </row>
        <row r="2875">
          <cell r="Q2875"/>
          <cell r="R2875"/>
          <cell r="S2875"/>
          <cell r="T2875"/>
        </row>
        <row r="2876">
          <cell r="Q2876"/>
          <cell r="R2876"/>
          <cell r="S2876"/>
          <cell r="T2876"/>
        </row>
        <row r="2877">
          <cell r="Q2877"/>
          <cell r="R2877"/>
          <cell r="S2877"/>
          <cell r="T2877"/>
        </row>
        <row r="2878">
          <cell r="Q2878"/>
          <cell r="R2878"/>
          <cell r="S2878"/>
          <cell r="T2878"/>
        </row>
        <row r="2879">
          <cell r="Q2879"/>
          <cell r="R2879"/>
          <cell r="S2879"/>
          <cell r="T2879"/>
        </row>
        <row r="2880">
          <cell r="Q2880"/>
          <cell r="R2880"/>
          <cell r="S2880"/>
          <cell r="T2880"/>
        </row>
        <row r="2881">
          <cell r="Q2881"/>
          <cell r="R2881"/>
          <cell r="S2881"/>
          <cell r="T2881"/>
        </row>
        <row r="2882">
          <cell r="Q2882"/>
          <cell r="R2882"/>
          <cell r="S2882"/>
          <cell r="T2882"/>
        </row>
        <row r="2883">
          <cell r="Q2883"/>
          <cell r="R2883"/>
          <cell r="S2883"/>
          <cell r="T2883"/>
        </row>
        <row r="2884">
          <cell r="Q2884"/>
          <cell r="R2884"/>
          <cell r="S2884"/>
          <cell r="T2884"/>
        </row>
        <row r="2885">
          <cell r="Q2885"/>
          <cell r="R2885"/>
          <cell r="S2885"/>
          <cell r="T2885"/>
        </row>
        <row r="2886">
          <cell r="Q2886"/>
          <cell r="R2886"/>
          <cell r="S2886"/>
          <cell r="T2886"/>
        </row>
        <row r="2887">
          <cell r="Q2887"/>
          <cell r="R2887"/>
          <cell r="S2887"/>
          <cell r="T2887"/>
        </row>
        <row r="2888">
          <cell r="Q2888"/>
          <cell r="R2888"/>
          <cell r="S2888"/>
          <cell r="T2888"/>
        </row>
        <row r="2889">
          <cell r="Q2889"/>
          <cell r="R2889"/>
          <cell r="S2889"/>
          <cell r="T2889"/>
        </row>
        <row r="2890">
          <cell r="Q2890"/>
          <cell r="R2890"/>
          <cell r="S2890"/>
          <cell r="T2890"/>
        </row>
        <row r="2891">
          <cell r="Q2891"/>
          <cell r="R2891"/>
          <cell r="S2891"/>
          <cell r="T2891"/>
        </row>
        <row r="2892">
          <cell r="Q2892"/>
          <cell r="R2892"/>
          <cell r="S2892"/>
          <cell r="T2892"/>
        </row>
        <row r="2893">
          <cell r="Q2893"/>
          <cell r="R2893"/>
          <cell r="S2893"/>
          <cell r="T2893"/>
        </row>
        <row r="2894">
          <cell r="Q2894"/>
          <cell r="R2894"/>
          <cell r="S2894"/>
          <cell r="T2894"/>
        </row>
        <row r="2895">
          <cell r="Q2895"/>
          <cell r="R2895"/>
          <cell r="S2895"/>
          <cell r="T2895"/>
        </row>
        <row r="2896">
          <cell r="Q2896"/>
          <cell r="R2896"/>
          <cell r="S2896"/>
          <cell r="T2896"/>
        </row>
        <row r="2897">
          <cell r="Q2897"/>
          <cell r="R2897"/>
          <cell r="S2897"/>
          <cell r="T2897"/>
        </row>
        <row r="2898">
          <cell r="Q2898"/>
          <cell r="R2898"/>
          <cell r="S2898"/>
          <cell r="T2898"/>
        </row>
        <row r="2899">
          <cell r="Q2899"/>
          <cell r="R2899"/>
          <cell r="S2899"/>
          <cell r="T2899"/>
        </row>
        <row r="2900">
          <cell r="Q2900"/>
          <cell r="R2900"/>
          <cell r="S2900"/>
          <cell r="T2900"/>
        </row>
        <row r="2901">
          <cell r="Q2901"/>
          <cell r="R2901"/>
          <cell r="S2901"/>
          <cell r="T2901"/>
        </row>
        <row r="2902">
          <cell r="Q2902"/>
          <cell r="R2902"/>
          <cell r="S2902"/>
          <cell r="T2902"/>
        </row>
        <row r="2903">
          <cell r="Q2903"/>
          <cell r="R2903"/>
          <cell r="S2903"/>
          <cell r="T2903"/>
        </row>
        <row r="2904">
          <cell r="Q2904"/>
          <cell r="R2904"/>
          <cell r="S2904"/>
          <cell r="T2904"/>
        </row>
        <row r="2905">
          <cell r="Q2905"/>
          <cell r="R2905"/>
          <cell r="S2905"/>
          <cell r="T2905"/>
        </row>
        <row r="2906">
          <cell r="Q2906"/>
          <cell r="R2906"/>
          <cell r="S2906"/>
          <cell r="T2906"/>
        </row>
        <row r="2907">
          <cell r="Q2907"/>
          <cell r="R2907"/>
          <cell r="S2907"/>
          <cell r="T2907"/>
        </row>
        <row r="2908">
          <cell r="Q2908"/>
          <cell r="R2908"/>
          <cell r="S2908"/>
          <cell r="T2908"/>
        </row>
        <row r="2909">
          <cell r="Q2909"/>
          <cell r="R2909"/>
          <cell r="S2909"/>
          <cell r="T2909"/>
        </row>
        <row r="2910">
          <cell r="Q2910"/>
          <cell r="R2910"/>
          <cell r="S2910"/>
          <cell r="T2910"/>
        </row>
        <row r="2911">
          <cell r="Q2911"/>
          <cell r="R2911"/>
          <cell r="S2911"/>
          <cell r="T2911"/>
        </row>
        <row r="2912">
          <cell r="Q2912"/>
          <cell r="R2912"/>
          <cell r="S2912"/>
          <cell r="T2912"/>
        </row>
        <row r="2913">
          <cell r="Q2913"/>
          <cell r="R2913"/>
          <cell r="S2913"/>
          <cell r="T2913"/>
        </row>
        <row r="2914">
          <cell r="Q2914"/>
          <cell r="R2914"/>
          <cell r="S2914"/>
          <cell r="T2914"/>
        </row>
        <row r="2915">
          <cell r="Q2915"/>
          <cell r="R2915"/>
          <cell r="S2915"/>
          <cell r="T2915"/>
        </row>
        <row r="2916">
          <cell r="Q2916"/>
          <cell r="R2916"/>
          <cell r="S2916"/>
          <cell r="T2916"/>
        </row>
        <row r="2917">
          <cell r="Q2917"/>
          <cell r="R2917"/>
          <cell r="S2917"/>
          <cell r="T2917"/>
        </row>
        <row r="2918">
          <cell r="Q2918"/>
          <cell r="R2918"/>
          <cell r="S2918"/>
          <cell r="T2918"/>
        </row>
        <row r="2919">
          <cell r="Q2919"/>
          <cell r="R2919"/>
          <cell r="S2919"/>
          <cell r="T2919"/>
        </row>
        <row r="2920">
          <cell r="Q2920"/>
          <cell r="R2920"/>
          <cell r="S2920"/>
          <cell r="T2920"/>
        </row>
        <row r="2921">
          <cell r="Q2921"/>
          <cell r="R2921"/>
          <cell r="S2921"/>
          <cell r="T2921"/>
        </row>
        <row r="2922">
          <cell r="Q2922"/>
          <cell r="R2922"/>
          <cell r="S2922"/>
          <cell r="T2922"/>
        </row>
        <row r="2923">
          <cell r="Q2923"/>
          <cell r="R2923"/>
          <cell r="S2923"/>
          <cell r="T2923"/>
        </row>
        <row r="2924">
          <cell r="Q2924"/>
          <cell r="R2924"/>
          <cell r="S2924"/>
          <cell r="T2924"/>
        </row>
        <row r="2925">
          <cell r="Q2925"/>
          <cell r="R2925"/>
          <cell r="S2925"/>
          <cell r="T2925"/>
        </row>
        <row r="2926">
          <cell r="Q2926"/>
          <cell r="R2926"/>
          <cell r="S2926"/>
          <cell r="T2926"/>
        </row>
        <row r="2927">
          <cell r="Q2927"/>
          <cell r="R2927"/>
          <cell r="S2927"/>
          <cell r="T2927"/>
        </row>
        <row r="2928">
          <cell r="Q2928"/>
          <cell r="R2928"/>
          <cell r="S2928"/>
          <cell r="T2928"/>
        </row>
        <row r="2929">
          <cell r="Q2929"/>
          <cell r="R2929"/>
          <cell r="S2929"/>
          <cell r="T2929"/>
        </row>
        <row r="2930">
          <cell r="Q2930"/>
          <cell r="R2930"/>
          <cell r="S2930"/>
          <cell r="T2930"/>
        </row>
        <row r="2931">
          <cell r="Q2931"/>
          <cell r="R2931"/>
          <cell r="S2931"/>
          <cell r="T2931"/>
        </row>
        <row r="2932">
          <cell r="Q2932"/>
          <cell r="R2932"/>
          <cell r="S2932"/>
          <cell r="T2932"/>
        </row>
        <row r="2933">
          <cell r="Q2933"/>
          <cell r="R2933"/>
          <cell r="S2933"/>
          <cell r="T2933"/>
        </row>
        <row r="2934">
          <cell r="Q2934"/>
          <cell r="R2934"/>
          <cell r="S2934"/>
          <cell r="T2934"/>
        </row>
        <row r="2935">
          <cell r="Q2935"/>
          <cell r="R2935"/>
          <cell r="S2935"/>
          <cell r="T2935"/>
        </row>
        <row r="2936">
          <cell r="Q2936"/>
          <cell r="R2936"/>
          <cell r="S2936"/>
          <cell r="T2936"/>
        </row>
        <row r="2937">
          <cell r="Q2937"/>
          <cell r="R2937"/>
          <cell r="S2937"/>
          <cell r="T2937"/>
        </row>
        <row r="2938">
          <cell r="Q2938"/>
          <cell r="R2938"/>
          <cell r="S2938"/>
          <cell r="T2938"/>
        </row>
        <row r="2939">
          <cell r="Q2939"/>
          <cell r="R2939"/>
          <cell r="S2939"/>
          <cell r="T2939"/>
        </row>
        <row r="2940">
          <cell r="Q2940"/>
          <cell r="R2940"/>
          <cell r="S2940"/>
          <cell r="T2940"/>
        </row>
        <row r="2941">
          <cell r="Q2941"/>
          <cell r="R2941"/>
          <cell r="S2941"/>
          <cell r="T2941"/>
        </row>
        <row r="2942">
          <cell r="Q2942"/>
          <cell r="R2942"/>
          <cell r="S2942"/>
          <cell r="T2942"/>
        </row>
        <row r="2943">
          <cell r="Q2943"/>
          <cell r="R2943"/>
          <cell r="S2943"/>
          <cell r="T2943"/>
        </row>
        <row r="2944">
          <cell r="Q2944"/>
          <cell r="R2944"/>
          <cell r="S2944"/>
          <cell r="T2944"/>
        </row>
        <row r="2945">
          <cell r="Q2945"/>
          <cell r="R2945"/>
          <cell r="S2945"/>
          <cell r="T2945"/>
        </row>
        <row r="2946">
          <cell r="Q2946"/>
          <cell r="R2946"/>
          <cell r="S2946"/>
          <cell r="T2946"/>
        </row>
        <row r="2947">
          <cell r="Q2947"/>
          <cell r="R2947"/>
          <cell r="S2947"/>
          <cell r="T2947"/>
        </row>
        <row r="2948">
          <cell r="Q2948"/>
          <cell r="R2948"/>
          <cell r="S2948"/>
          <cell r="T2948"/>
        </row>
        <row r="2949">
          <cell r="Q2949"/>
          <cell r="R2949"/>
          <cell r="S2949"/>
          <cell r="T2949"/>
        </row>
        <row r="2950">
          <cell r="Q2950"/>
          <cell r="R2950"/>
          <cell r="S2950"/>
          <cell r="T2950"/>
        </row>
        <row r="2951">
          <cell r="Q2951"/>
          <cell r="R2951"/>
          <cell r="S2951"/>
          <cell r="T2951"/>
        </row>
        <row r="2952">
          <cell r="Q2952"/>
          <cell r="R2952"/>
          <cell r="S2952"/>
          <cell r="T2952"/>
        </row>
        <row r="2953">
          <cell r="Q2953"/>
          <cell r="R2953"/>
          <cell r="S2953"/>
          <cell r="T2953"/>
        </row>
        <row r="2954">
          <cell r="Q2954"/>
          <cell r="R2954"/>
          <cell r="S2954"/>
          <cell r="T2954"/>
        </row>
        <row r="2955">
          <cell r="Q2955"/>
          <cell r="R2955"/>
          <cell r="S2955"/>
          <cell r="T2955"/>
        </row>
        <row r="2956">
          <cell r="Q2956"/>
          <cell r="R2956"/>
          <cell r="S2956"/>
          <cell r="T2956"/>
        </row>
        <row r="2957">
          <cell r="Q2957"/>
          <cell r="R2957"/>
          <cell r="S2957"/>
          <cell r="T2957"/>
        </row>
        <row r="2958">
          <cell r="Q2958"/>
          <cell r="R2958"/>
          <cell r="S2958"/>
          <cell r="T2958"/>
        </row>
        <row r="2959">
          <cell r="Q2959"/>
          <cell r="R2959"/>
          <cell r="S2959"/>
          <cell r="T2959"/>
        </row>
        <row r="2960">
          <cell r="Q2960"/>
          <cell r="R2960"/>
          <cell r="S2960"/>
          <cell r="T2960"/>
        </row>
        <row r="2961">
          <cell r="Q2961"/>
          <cell r="R2961"/>
          <cell r="S2961"/>
          <cell r="T2961"/>
        </row>
        <row r="2962">
          <cell r="Q2962"/>
          <cell r="R2962"/>
          <cell r="S2962"/>
          <cell r="T2962"/>
        </row>
        <row r="2963">
          <cell r="Q2963"/>
          <cell r="R2963"/>
          <cell r="S2963"/>
          <cell r="T2963"/>
        </row>
        <row r="2964">
          <cell r="Q2964"/>
          <cell r="R2964"/>
          <cell r="S2964"/>
          <cell r="T2964"/>
        </row>
        <row r="2965">
          <cell r="Q2965"/>
          <cell r="R2965"/>
          <cell r="S2965"/>
          <cell r="T2965"/>
        </row>
        <row r="2966">
          <cell r="Q2966"/>
          <cell r="R2966"/>
          <cell r="S2966"/>
          <cell r="T2966"/>
        </row>
        <row r="2967">
          <cell r="Q2967"/>
          <cell r="R2967"/>
          <cell r="S2967"/>
          <cell r="T2967"/>
        </row>
        <row r="2968">
          <cell r="Q2968"/>
          <cell r="R2968"/>
          <cell r="S2968"/>
          <cell r="T2968"/>
        </row>
        <row r="2969">
          <cell r="Q2969"/>
          <cell r="R2969"/>
          <cell r="S2969"/>
          <cell r="T2969"/>
        </row>
        <row r="2970">
          <cell r="Q2970"/>
          <cell r="R2970"/>
          <cell r="S2970"/>
          <cell r="T2970"/>
        </row>
        <row r="2971">
          <cell r="Q2971"/>
          <cell r="R2971"/>
          <cell r="S2971"/>
          <cell r="T2971"/>
        </row>
        <row r="2972">
          <cell r="Q2972"/>
          <cell r="R2972"/>
          <cell r="S2972"/>
          <cell r="T2972"/>
        </row>
        <row r="2973">
          <cell r="Q2973"/>
          <cell r="R2973"/>
          <cell r="S2973"/>
          <cell r="T2973"/>
        </row>
        <row r="2974">
          <cell r="Q2974"/>
          <cell r="R2974"/>
          <cell r="S2974"/>
          <cell r="T2974"/>
        </row>
        <row r="2975">
          <cell r="Q2975"/>
          <cell r="R2975"/>
          <cell r="S2975"/>
          <cell r="T2975"/>
        </row>
        <row r="2976">
          <cell r="Q2976"/>
          <cell r="R2976"/>
          <cell r="S2976"/>
          <cell r="T2976"/>
        </row>
        <row r="2977">
          <cell r="Q2977"/>
          <cell r="R2977"/>
          <cell r="S2977"/>
          <cell r="T2977"/>
        </row>
        <row r="2978">
          <cell r="Q2978"/>
          <cell r="R2978"/>
          <cell r="S2978"/>
          <cell r="T2978"/>
        </row>
        <row r="2979">
          <cell r="Q2979"/>
          <cell r="R2979"/>
          <cell r="S2979"/>
          <cell r="T2979"/>
        </row>
        <row r="2980">
          <cell r="Q2980"/>
          <cell r="R2980"/>
          <cell r="S2980"/>
          <cell r="T2980"/>
        </row>
        <row r="2981">
          <cell r="Q2981"/>
          <cell r="R2981"/>
          <cell r="S2981"/>
          <cell r="T2981"/>
        </row>
        <row r="2982">
          <cell r="Q2982"/>
          <cell r="R2982"/>
          <cell r="S2982"/>
          <cell r="T2982"/>
        </row>
        <row r="2983">
          <cell r="Q2983"/>
          <cell r="R2983"/>
          <cell r="S2983"/>
          <cell r="T2983"/>
        </row>
        <row r="2984">
          <cell r="Q2984"/>
          <cell r="R2984"/>
          <cell r="S2984"/>
          <cell r="T2984"/>
        </row>
        <row r="2985">
          <cell r="Q2985"/>
          <cell r="R2985"/>
          <cell r="S2985"/>
          <cell r="T2985"/>
        </row>
        <row r="2986">
          <cell r="Q2986"/>
          <cell r="R2986"/>
          <cell r="S2986"/>
          <cell r="T2986"/>
        </row>
        <row r="2987">
          <cell r="Q2987"/>
          <cell r="R2987"/>
          <cell r="S2987"/>
          <cell r="T2987"/>
        </row>
        <row r="2988">
          <cell r="Q2988"/>
          <cell r="R2988"/>
          <cell r="S2988"/>
          <cell r="T2988"/>
        </row>
        <row r="2989">
          <cell r="Q2989"/>
          <cell r="R2989"/>
          <cell r="S2989"/>
          <cell r="T2989"/>
        </row>
        <row r="2990">
          <cell r="Q2990"/>
          <cell r="R2990"/>
          <cell r="S2990"/>
          <cell r="T2990"/>
        </row>
        <row r="2991">
          <cell r="Q2991"/>
          <cell r="R2991"/>
          <cell r="S2991"/>
          <cell r="T2991"/>
        </row>
        <row r="2992">
          <cell r="Q2992"/>
          <cell r="R2992"/>
          <cell r="S2992"/>
          <cell r="T2992"/>
        </row>
        <row r="2993">
          <cell r="Q2993"/>
          <cell r="R2993"/>
          <cell r="S2993"/>
          <cell r="T2993"/>
        </row>
        <row r="2994">
          <cell r="Q2994"/>
          <cell r="R2994"/>
          <cell r="S2994"/>
          <cell r="T2994"/>
        </row>
        <row r="2995">
          <cell r="Q2995"/>
          <cell r="R2995"/>
          <cell r="S2995"/>
          <cell r="T2995"/>
        </row>
        <row r="2996">
          <cell r="Q2996"/>
          <cell r="R2996"/>
          <cell r="S2996"/>
          <cell r="T2996"/>
        </row>
        <row r="2997">
          <cell r="Q2997"/>
          <cell r="R2997"/>
          <cell r="S2997"/>
          <cell r="T2997"/>
        </row>
        <row r="2998">
          <cell r="Q2998"/>
          <cell r="R2998"/>
          <cell r="S2998"/>
          <cell r="T2998"/>
        </row>
        <row r="2999">
          <cell r="Q2999"/>
          <cell r="R2999"/>
          <cell r="S2999"/>
          <cell r="T2999"/>
        </row>
        <row r="3000">
          <cell r="Q3000"/>
          <cell r="R3000"/>
          <cell r="S3000"/>
          <cell r="T3000"/>
        </row>
        <row r="3001">
          <cell r="Q3001"/>
          <cell r="R3001"/>
          <cell r="S3001"/>
          <cell r="T3001"/>
        </row>
        <row r="3002">
          <cell r="Q3002"/>
          <cell r="R3002"/>
          <cell r="S3002"/>
          <cell r="T3002"/>
        </row>
        <row r="3003">
          <cell r="Q3003"/>
          <cell r="R3003"/>
          <cell r="S3003"/>
          <cell r="T3003"/>
        </row>
        <row r="3004">
          <cell r="Q3004"/>
          <cell r="R3004"/>
          <cell r="S3004"/>
          <cell r="T3004"/>
        </row>
        <row r="3005">
          <cell r="Q3005"/>
          <cell r="R3005"/>
          <cell r="S3005"/>
          <cell r="T3005"/>
        </row>
        <row r="3006">
          <cell r="Q3006"/>
          <cell r="R3006"/>
          <cell r="S3006"/>
          <cell r="T3006"/>
        </row>
        <row r="3007">
          <cell r="Q3007"/>
          <cell r="R3007"/>
          <cell r="S3007"/>
          <cell r="T3007"/>
        </row>
        <row r="3008">
          <cell r="Q3008"/>
          <cell r="R3008"/>
          <cell r="S3008"/>
          <cell r="T3008"/>
        </row>
        <row r="3009">
          <cell r="Q3009"/>
          <cell r="R3009"/>
          <cell r="S3009"/>
          <cell r="T3009"/>
        </row>
        <row r="3010">
          <cell r="Q3010"/>
          <cell r="R3010"/>
          <cell r="S3010"/>
          <cell r="T3010"/>
        </row>
        <row r="3011">
          <cell r="Q3011"/>
          <cell r="R3011"/>
          <cell r="S3011"/>
          <cell r="T3011"/>
        </row>
        <row r="3012">
          <cell r="Q3012"/>
          <cell r="R3012"/>
          <cell r="S3012"/>
          <cell r="T3012"/>
        </row>
        <row r="3013">
          <cell r="Q3013"/>
          <cell r="R3013"/>
          <cell r="S3013"/>
          <cell r="T3013"/>
        </row>
        <row r="3014">
          <cell r="Q3014"/>
          <cell r="R3014"/>
          <cell r="S3014"/>
          <cell r="T3014"/>
        </row>
        <row r="3015">
          <cell r="Q3015"/>
          <cell r="R3015"/>
          <cell r="S3015"/>
          <cell r="T3015"/>
        </row>
        <row r="3016">
          <cell r="Q3016"/>
          <cell r="R3016"/>
          <cell r="S3016"/>
          <cell r="T3016"/>
        </row>
        <row r="3017">
          <cell r="Q3017"/>
          <cell r="R3017"/>
          <cell r="S3017"/>
          <cell r="T3017"/>
        </row>
        <row r="3018">
          <cell r="Q3018"/>
          <cell r="R3018"/>
          <cell r="S3018"/>
          <cell r="T3018"/>
        </row>
        <row r="3019">
          <cell r="Q3019"/>
          <cell r="R3019"/>
          <cell r="S3019"/>
          <cell r="T3019"/>
        </row>
        <row r="3020">
          <cell r="Q3020"/>
          <cell r="R3020"/>
          <cell r="S3020"/>
          <cell r="T3020"/>
        </row>
        <row r="3021">
          <cell r="Q3021"/>
          <cell r="R3021"/>
          <cell r="S3021"/>
          <cell r="T3021"/>
        </row>
        <row r="3022">
          <cell r="Q3022"/>
          <cell r="R3022"/>
          <cell r="S3022"/>
          <cell r="T3022"/>
        </row>
        <row r="3023">
          <cell r="Q3023"/>
          <cell r="R3023"/>
          <cell r="S3023"/>
          <cell r="T3023"/>
        </row>
        <row r="3024">
          <cell r="Q3024"/>
          <cell r="R3024"/>
          <cell r="S3024"/>
          <cell r="T3024"/>
        </row>
        <row r="3025">
          <cell r="Q3025"/>
          <cell r="R3025"/>
          <cell r="S3025"/>
          <cell r="T3025"/>
        </row>
        <row r="3026">
          <cell r="Q3026"/>
          <cell r="R3026"/>
          <cell r="S3026"/>
          <cell r="T3026"/>
        </row>
        <row r="3027">
          <cell r="Q3027"/>
          <cell r="R3027"/>
          <cell r="S3027"/>
          <cell r="T3027"/>
        </row>
        <row r="3028">
          <cell r="Q3028"/>
          <cell r="R3028"/>
          <cell r="S3028"/>
          <cell r="T3028"/>
        </row>
        <row r="3029">
          <cell r="Q3029"/>
          <cell r="R3029"/>
          <cell r="S3029"/>
          <cell r="T3029"/>
        </row>
        <row r="3030">
          <cell r="Q3030"/>
          <cell r="R3030"/>
          <cell r="S3030"/>
          <cell r="T3030"/>
        </row>
        <row r="3031">
          <cell r="Q3031"/>
          <cell r="R3031"/>
          <cell r="S3031"/>
          <cell r="T3031"/>
        </row>
        <row r="3032">
          <cell r="Q3032"/>
          <cell r="R3032"/>
          <cell r="S3032"/>
          <cell r="T3032"/>
        </row>
        <row r="3033">
          <cell r="Q3033"/>
          <cell r="R3033"/>
          <cell r="S3033"/>
          <cell r="T3033"/>
        </row>
        <row r="3034">
          <cell r="Q3034"/>
          <cell r="R3034"/>
          <cell r="S3034"/>
          <cell r="T3034"/>
        </row>
        <row r="3035">
          <cell r="Q3035"/>
          <cell r="R3035"/>
          <cell r="S3035"/>
          <cell r="T3035"/>
        </row>
        <row r="3036">
          <cell r="Q3036"/>
          <cell r="R3036"/>
          <cell r="S3036"/>
          <cell r="T3036"/>
        </row>
        <row r="3037">
          <cell r="Q3037"/>
          <cell r="R3037"/>
          <cell r="S3037"/>
          <cell r="T3037"/>
        </row>
        <row r="3038">
          <cell r="Q3038"/>
          <cell r="R3038"/>
          <cell r="S3038"/>
          <cell r="T3038"/>
        </row>
        <row r="3039">
          <cell r="Q3039"/>
          <cell r="R3039"/>
          <cell r="S3039"/>
          <cell r="T3039"/>
        </row>
        <row r="3040">
          <cell r="Q3040"/>
          <cell r="R3040"/>
          <cell r="S3040"/>
          <cell r="T3040"/>
        </row>
        <row r="3041">
          <cell r="Q3041"/>
          <cell r="R3041"/>
          <cell r="S3041"/>
          <cell r="T3041"/>
        </row>
        <row r="3042">
          <cell r="Q3042"/>
          <cell r="R3042"/>
          <cell r="S3042"/>
          <cell r="T3042"/>
        </row>
        <row r="3043">
          <cell r="Q3043"/>
          <cell r="R3043"/>
          <cell r="S3043"/>
          <cell r="T3043"/>
        </row>
        <row r="3044">
          <cell r="Q3044"/>
          <cell r="R3044"/>
          <cell r="S3044"/>
          <cell r="T3044"/>
        </row>
        <row r="3045">
          <cell r="Q3045"/>
          <cell r="R3045"/>
          <cell r="S3045"/>
          <cell r="T3045"/>
        </row>
        <row r="3046">
          <cell r="Q3046"/>
          <cell r="R3046"/>
          <cell r="S3046"/>
          <cell r="T3046"/>
        </row>
        <row r="3047">
          <cell r="Q3047"/>
          <cell r="R3047"/>
          <cell r="S3047"/>
          <cell r="T3047"/>
        </row>
        <row r="3048">
          <cell r="Q3048"/>
          <cell r="R3048"/>
          <cell r="S3048"/>
          <cell r="T3048"/>
        </row>
        <row r="3049">
          <cell r="Q3049"/>
          <cell r="R3049"/>
          <cell r="S3049"/>
          <cell r="T3049"/>
        </row>
        <row r="3050">
          <cell r="Q3050"/>
          <cell r="R3050"/>
          <cell r="S3050"/>
          <cell r="T3050"/>
        </row>
        <row r="3051">
          <cell r="Q3051"/>
          <cell r="R3051"/>
          <cell r="S3051"/>
          <cell r="T3051"/>
        </row>
        <row r="3052">
          <cell r="Q3052"/>
          <cell r="R3052"/>
          <cell r="S3052"/>
          <cell r="T3052"/>
        </row>
        <row r="3053">
          <cell r="Q3053"/>
          <cell r="R3053"/>
          <cell r="S3053"/>
          <cell r="T3053"/>
        </row>
        <row r="3054">
          <cell r="Q3054"/>
          <cell r="R3054"/>
          <cell r="S3054"/>
          <cell r="T3054"/>
        </row>
        <row r="3055">
          <cell r="Q3055"/>
          <cell r="R3055"/>
          <cell r="S3055"/>
          <cell r="T3055"/>
        </row>
        <row r="3056">
          <cell r="Q3056"/>
          <cell r="R3056"/>
          <cell r="S3056"/>
          <cell r="T3056"/>
        </row>
        <row r="3057">
          <cell r="Q3057"/>
          <cell r="R3057"/>
          <cell r="S3057"/>
          <cell r="T3057"/>
        </row>
        <row r="3058">
          <cell r="Q3058"/>
          <cell r="R3058"/>
          <cell r="S3058"/>
          <cell r="T3058"/>
        </row>
        <row r="3059">
          <cell r="Q3059"/>
          <cell r="R3059"/>
          <cell r="S3059"/>
          <cell r="T3059"/>
        </row>
        <row r="3060">
          <cell r="Q3060"/>
          <cell r="R3060"/>
          <cell r="S3060"/>
          <cell r="T3060"/>
        </row>
        <row r="3061">
          <cell r="Q3061"/>
          <cell r="R3061"/>
          <cell r="S3061"/>
          <cell r="T3061"/>
        </row>
        <row r="3062">
          <cell r="Q3062"/>
          <cell r="R3062"/>
          <cell r="S3062"/>
          <cell r="T3062"/>
        </row>
        <row r="3063">
          <cell r="Q3063"/>
          <cell r="R3063"/>
          <cell r="S3063"/>
          <cell r="T3063"/>
        </row>
        <row r="3064">
          <cell r="Q3064"/>
          <cell r="R3064"/>
          <cell r="S3064"/>
          <cell r="T3064"/>
        </row>
        <row r="3065">
          <cell r="Q3065"/>
          <cell r="R3065"/>
          <cell r="S3065"/>
          <cell r="T3065"/>
        </row>
        <row r="3066">
          <cell r="Q3066"/>
          <cell r="R3066"/>
          <cell r="S3066"/>
          <cell r="T3066"/>
        </row>
        <row r="3067">
          <cell r="Q3067"/>
          <cell r="R3067"/>
          <cell r="S3067"/>
          <cell r="T3067"/>
        </row>
        <row r="3068">
          <cell r="Q3068"/>
          <cell r="R3068"/>
          <cell r="S3068"/>
          <cell r="T3068"/>
        </row>
        <row r="3069">
          <cell r="Q3069"/>
          <cell r="R3069"/>
          <cell r="S3069"/>
          <cell r="T3069"/>
        </row>
        <row r="3070">
          <cell r="Q3070"/>
          <cell r="R3070"/>
          <cell r="S3070"/>
          <cell r="T3070"/>
        </row>
        <row r="3071">
          <cell r="Q3071"/>
          <cell r="R3071"/>
          <cell r="S3071"/>
          <cell r="T3071"/>
        </row>
        <row r="3072">
          <cell r="Q3072"/>
          <cell r="R3072"/>
          <cell r="S3072"/>
          <cell r="T3072"/>
        </row>
        <row r="3073">
          <cell r="Q3073"/>
          <cell r="R3073"/>
          <cell r="S3073"/>
          <cell r="T3073"/>
        </row>
        <row r="3074">
          <cell r="Q3074"/>
          <cell r="R3074"/>
          <cell r="S3074"/>
          <cell r="T3074"/>
        </row>
        <row r="3075">
          <cell r="Q3075"/>
          <cell r="R3075"/>
          <cell r="S3075"/>
          <cell r="T3075"/>
        </row>
        <row r="3076">
          <cell r="Q3076"/>
          <cell r="R3076"/>
          <cell r="S3076"/>
          <cell r="T3076"/>
        </row>
        <row r="3077">
          <cell r="Q3077"/>
          <cell r="R3077"/>
          <cell r="S3077"/>
          <cell r="T3077"/>
        </row>
        <row r="3078">
          <cell r="Q3078"/>
          <cell r="R3078"/>
          <cell r="S3078"/>
          <cell r="T3078"/>
        </row>
        <row r="3079">
          <cell r="Q3079"/>
          <cell r="R3079"/>
          <cell r="S3079"/>
          <cell r="T3079"/>
        </row>
        <row r="3080">
          <cell r="Q3080"/>
          <cell r="R3080"/>
          <cell r="S3080"/>
          <cell r="T3080"/>
        </row>
        <row r="3081">
          <cell r="Q3081"/>
          <cell r="R3081"/>
          <cell r="S3081"/>
          <cell r="T3081"/>
        </row>
        <row r="3082">
          <cell r="Q3082"/>
          <cell r="R3082"/>
          <cell r="S3082"/>
          <cell r="T3082"/>
        </row>
        <row r="3083">
          <cell r="Q3083"/>
          <cell r="R3083"/>
          <cell r="S3083"/>
          <cell r="T3083"/>
        </row>
        <row r="3084">
          <cell r="Q3084"/>
          <cell r="R3084"/>
          <cell r="S3084"/>
          <cell r="T3084"/>
        </row>
        <row r="3085">
          <cell r="Q3085"/>
          <cell r="R3085"/>
          <cell r="S3085"/>
          <cell r="T3085"/>
        </row>
        <row r="3086">
          <cell r="Q3086"/>
          <cell r="R3086"/>
          <cell r="S3086"/>
          <cell r="T3086"/>
        </row>
        <row r="3087">
          <cell r="Q3087"/>
          <cell r="R3087"/>
          <cell r="S3087"/>
          <cell r="T3087"/>
        </row>
        <row r="3088">
          <cell r="Q3088"/>
          <cell r="R3088"/>
          <cell r="S3088"/>
          <cell r="T3088"/>
        </row>
        <row r="3089">
          <cell r="Q3089"/>
          <cell r="R3089"/>
          <cell r="S3089"/>
          <cell r="T3089"/>
        </row>
        <row r="3090">
          <cell r="Q3090"/>
          <cell r="R3090"/>
          <cell r="S3090"/>
          <cell r="T3090"/>
        </row>
        <row r="3091">
          <cell r="Q3091"/>
          <cell r="R3091"/>
          <cell r="S3091"/>
          <cell r="T3091"/>
        </row>
        <row r="3092">
          <cell r="Q3092"/>
          <cell r="R3092"/>
          <cell r="S3092"/>
          <cell r="T3092"/>
        </row>
        <row r="3093">
          <cell r="Q3093"/>
          <cell r="R3093"/>
          <cell r="S3093"/>
          <cell r="T3093"/>
        </row>
        <row r="3094">
          <cell r="Q3094"/>
          <cell r="R3094"/>
          <cell r="S3094"/>
          <cell r="T3094"/>
        </row>
        <row r="3095">
          <cell r="Q3095"/>
          <cell r="R3095"/>
          <cell r="S3095"/>
          <cell r="T3095"/>
        </row>
        <row r="3096">
          <cell r="Q3096"/>
          <cell r="R3096"/>
          <cell r="S3096"/>
          <cell r="T3096"/>
        </row>
        <row r="3097">
          <cell r="Q3097"/>
          <cell r="R3097"/>
          <cell r="S3097"/>
          <cell r="T3097"/>
        </row>
        <row r="3098">
          <cell r="Q3098"/>
          <cell r="R3098"/>
          <cell r="S3098"/>
          <cell r="T3098"/>
        </row>
        <row r="3099">
          <cell r="Q3099"/>
          <cell r="R3099"/>
          <cell r="S3099"/>
          <cell r="T3099"/>
        </row>
        <row r="3100">
          <cell r="Q3100"/>
          <cell r="R3100"/>
          <cell r="S3100"/>
          <cell r="T3100"/>
        </row>
        <row r="3101">
          <cell r="Q3101"/>
          <cell r="R3101"/>
          <cell r="S3101"/>
          <cell r="T3101"/>
        </row>
        <row r="3102">
          <cell r="Q3102"/>
          <cell r="R3102"/>
          <cell r="S3102"/>
          <cell r="T3102"/>
        </row>
        <row r="3103">
          <cell r="Q3103"/>
          <cell r="R3103"/>
          <cell r="S3103"/>
          <cell r="T3103"/>
        </row>
        <row r="3104">
          <cell r="Q3104"/>
          <cell r="R3104"/>
          <cell r="S3104"/>
          <cell r="T3104"/>
        </row>
        <row r="3105">
          <cell r="Q3105"/>
          <cell r="R3105"/>
          <cell r="S3105"/>
          <cell r="T3105"/>
        </row>
        <row r="3106">
          <cell r="Q3106"/>
          <cell r="R3106"/>
          <cell r="S3106"/>
          <cell r="T3106"/>
        </row>
        <row r="3107">
          <cell r="Q3107"/>
          <cell r="R3107"/>
          <cell r="S3107"/>
          <cell r="T3107"/>
        </row>
        <row r="3108">
          <cell r="Q3108"/>
          <cell r="R3108"/>
          <cell r="S3108"/>
          <cell r="T3108"/>
        </row>
        <row r="3109">
          <cell r="Q3109"/>
          <cell r="R3109"/>
          <cell r="S3109"/>
          <cell r="T3109"/>
        </row>
        <row r="3110">
          <cell r="Q3110"/>
          <cell r="R3110"/>
          <cell r="S3110"/>
          <cell r="T3110"/>
        </row>
        <row r="3111">
          <cell r="Q3111"/>
          <cell r="R3111"/>
          <cell r="S3111"/>
          <cell r="T3111"/>
        </row>
        <row r="3112">
          <cell r="Q3112"/>
          <cell r="R3112"/>
          <cell r="S3112"/>
          <cell r="T3112"/>
        </row>
        <row r="3113">
          <cell r="Q3113"/>
          <cell r="R3113"/>
          <cell r="S3113"/>
          <cell r="T3113"/>
        </row>
        <row r="3114">
          <cell r="Q3114"/>
          <cell r="R3114"/>
          <cell r="S3114"/>
          <cell r="T3114"/>
        </row>
        <row r="3115">
          <cell r="Q3115"/>
          <cell r="R3115"/>
          <cell r="S3115"/>
          <cell r="T3115"/>
        </row>
        <row r="3116">
          <cell r="Q3116"/>
          <cell r="R3116"/>
          <cell r="S3116"/>
          <cell r="T3116"/>
        </row>
        <row r="3117">
          <cell r="Q3117"/>
          <cell r="R3117"/>
          <cell r="S3117"/>
          <cell r="T3117"/>
        </row>
        <row r="3118">
          <cell r="Q3118"/>
          <cell r="R3118"/>
          <cell r="S3118"/>
          <cell r="T3118"/>
        </row>
        <row r="3119">
          <cell r="Q3119"/>
          <cell r="R3119"/>
          <cell r="S3119"/>
          <cell r="T3119"/>
        </row>
        <row r="3120">
          <cell r="Q3120"/>
          <cell r="R3120"/>
          <cell r="S3120"/>
          <cell r="T3120"/>
        </row>
        <row r="3121">
          <cell r="Q3121"/>
          <cell r="R3121"/>
          <cell r="S3121"/>
          <cell r="T3121"/>
        </row>
        <row r="3122">
          <cell r="Q3122"/>
          <cell r="R3122"/>
          <cell r="S3122"/>
          <cell r="T3122"/>
        </row>
        <row r="3123">
          <cell r="Q3123"/>
          <cell r="R3123"/>
          <cell r="S3123"/>
          <cell r="T3123"/>
        </row>
        <row r="3124">
          <cell r="Q3124"/>
          <cell r="R3124"/>
          <cell r="S3124"/>
          <cell r="T3124"/>
        </row>
        <row r="3125">
          <cell r="Q3125"/>
          <cell r="R3125"/>
          <cell r="S3125"/>
          <cell r="T3125"/>
        </row>
        <row r="3126">
          <cell r="Q3126"/>
          <cell r="R3126"/>
          <cell r="S3126"/>
          <cell r="T3126"/>
        </row>
        <row r="3127">
          <cell r="Q3127"/>
          <cell r="R3127"/>
          <cell r="S3127"/>
          <cell r="T3127"/>
        </row>
        <row r="3128">
          <cell r="Q3128"/>
          <cell r="R3128"/>
          <cell r="S3128"/>
          <cell r="T3128"/>
        </row>
        <row r="3129">
          <cell r="Q3129"/>
          <cell r="R3129"/>
          <cell r="S3129"/>
          <cell r="T3129"/>
        </row>
        <row r="3130">
          <cell r="Q3130"/>
          <cell r="R3130"/>
          <cell r="S3130"/>
          <cell r="T3130"/>
        </row>
        <row r="3131">
          <cell r="Q3131"/>
          <cell r="R3131"/>
          <cell r="S3131"/>
          <cell r="T3131"/>
        </row>
        <row r="3132">
          <cell r="Q3132"/>
          <cell r="R3132"/>
          <cell r="S3132"/>
          <cell r="T3132"/>
        </row>
        <row r="3133">
          <cell r="Q3133"/>
          <cell r="R3133"/>
          <cell r="S3133"/>
          <cell r="T3133"/>
        </row>
        <row r="3134">
          <cell r="Q3134"/>
          <cell r="R3134"/>
          <cell r="S3134"/>
          <cell r="T3134"/>
        </row>
        <row r="3135">
          <cell r="Q3135"/>
          <cell r="R3135"/>
          <cell r="S3135"/>
          <cell r="T3135"/>
        </row>
        <row r="3136">
          <cell r="Q3136"/>
          <cell r="R3136"/>
          <cell r="S3136"/>
          <cell r="T3136"/>
        </row>
        <row r="3137">
          <cell r="Q3137"/>
          <cell r="R3137"/>
          <cell r="S3137"/>
          <cell r="T3137"/>
        </row>
        <row r="3138">
          <cell r="Q3138"/>
          <cell r="R3138"/>
          <cell r="S3138"/>
          <cell r="T3138"/>
        </row>
        <row r="3139">
          <cell r="Q3139"/>
          <cell r="R3139"/>
          <cell r="S3139"/>
          <cell r="T3139"/>
        </row>
        <row r="3140">
          <cell r="Q3140"/>
          <cell r="R3140"/>
          <cell r="S3140"/>
          <cell r="T3140"/>
        </row>
        <row r="3141">
          <cell r="Q3141"/>
          <cell r="R3141"/>
          <cell r="S3141"/>
          <cell r="T3141"/>
        </row>
        <row r="3142">
          <cell r="Q3142"/>
          <cell r="R3142"/>
          <cell r="S3142"/>
          <cell r="T3142"/>
        </row>
        <row r="3143">
          <cell r="Q3143"/>
          <cell r="R3143"/>
          <cell r="S3143"/>
          <cell r="T3143"/>
        </row>
        <row r="3144">
          <cell r="Q3144"/>
          <cell r="R3144"/>
          <cell r="S3144"/>
          <cell r="T3144"/>
        </row>
        <row r="3145">
          <cell r="Q3145"/>
          <cell r="R3145"/>
          <cell r="S3145"/>
          <cell r="T3145"/>
        </row>
        <row r="3146">
          <cell r="Q3146"/>
          <cell r="R3146"/>
          <cell r="S3146"/>
          <cell r="T3146"/>
        </row>
        <row r="3147">
          <cell r="Q3147"/>
          <cell r="R3147"/>
          <cell r="S3147"/>
          <cell r="T3147"/>
        </row>
        <row r="3148">
          <cell r="Q3148"/>
          <cell r="R3148"/>
          <cell r="S3148"/>
          <cell r="T3148"/>
        </row>
        <row r="3149">
          <cell r="Q3149"/>
          <cell r="R3149"/>
          <cell r="S3149"/>
          <cell r="T3149"/>
        </row>
        <row r="3150">
          <cell r="Q3150"/>
          <cell r="R3150"/>
          <cell r="S3150"/>
          <cell r="T3150"/>
        </row>
        <row r="3151">
          <cell r="Q3151"/>
          <cell r="R3151"/>
          <cell r="S3151"/>
          <cell r="T3151"/>
        </row>
        <row r="3152">
          <cell r="Q3152"/>
          <cell r="R3152"/>
          <cell r="S3152"/>
          <cell r="T3152"/>
        </row>
        <row r="3153">
          <cell r="Q3153"/>
          <cell r="R3153"/>
          <cell r="S3153"/>
          <cell r="T3153"/>
        </row>
        <row r="3154">
          <cell r="Q3154"/>
          <cell r="R3154"/>
          <cell r="S3154"/>
          <cell r="T3154"/>
        </row>
        <row r="3155">
          <cell r="Q3155"/>
          <cell r="R3155"/>
          <cell r="S3155"/>
          <cell r="T3155"/>
        </row>
        <row r="3156">
          <cell r="Q3156"/>
          <cell r="R3156"/>
          <cell r="S3156"/>
          <cell r="T3156"/>
        </row>
        <row r="3157">
          <cell r="Q3157"/>
          <cell r="R3157"/>
          <cell r="S3157"/>
          <cell r="T3157"/>
        </row>
        <row r="3158">
          <cell r="Q3158"/>
          <cell r="R3158"/>
          <cell r="S3158"/>
          <cell r="T3158"/>
        </row>
        <row r="3159">
          <cell r="Q3159"/>
          <cell r="R3159"/>
          <cell r="S3159"/>
          <cell r="T3159"/>
        </row>
        <row r="3160">
          <cell r="Q3160"/>
          <cell r="R3160"/>
          <cell r="S3160"/>
          <cell r="T3160"/>
        </row>
        <row r="3161">
          <cell r="Q3161"/>
          <cell r="R3161"/>
          <cell r="S3161"/>
          <cell r="T3161"/>
        </row>
        <row r="3162">
          <cell r="Q3162"/>
          <cell r="R3162"/>
          <cell r="S3162"/>
          <cell r="T3162"/>
        </row>
        <row r="3163">
          <cell r="Q3163"/>
          <cell r="R3163"/>
          <cell r="S3163"/>
          <cell r="T3163"/>
        </row>
        <row r="3164">
          <cell r="Q3164"/>
          <cell r="R3164"/>
          <cell r="S3164"/>
          <cell r="T3164"/>
        </row>
        <row r="3165">
          <cell r="Q3165"/>
          <cell r="R3165"/>
          <cell r="S3165"/>
          <cell r="T3165"/>
        </row>
        <row r="3166">
          <cell r="Q3166"/>
          <cell r="R3166"/>
          <cell r="S3166"/>
          <cell r="T3166"/>
        </row>
        <row r="3167">
          <cell r="Q3167"/>
          <cell r="R3167"/>
          <cell r="S3167"/>
          <cell r="T3167"/>
        </row>
        <row r="3168">
          <cell r="Q3168"/>
          <cell r="R3168"/>
          <cell r="S3168"/>
          <cell r="T3168"/>
        </row>
        <row r="3169">
          <cell r="Q3169"/>
          <cell r="R3169"/>
          <cell r="S3169"/>
          <cell r="T3169"/>
        </row>
        <row r="3170">
          <cell r="Q3170"/>
          <cell r="R3170"/>
          <cell r="S3170"/>
          <cell r="T3170"/>
        </row>
        <row r="3171">
          <cell r="Q3171"/>
          <cell r="R3171"/>
          <cell r="S3171"/>
          <cell r="T3171"/>
        </row>
        <row r="3172">
          <cell r="Q3172"/>
          <cell r="R3172"/>
          <cell r="S3172"/>
          <cell r="T3172"/>
        </row>
        <row r="3173">
          <cell r="Q3173"/>
          <cell r="R3173"/>
          <cell r="S3173"/>
          <cell r="T3173"/>
        </row>
        <row r="3174">
          <cell r="Q3174"/>
          <cell r="R3174"/>
          <cell r="S3174"/>
          <cell r="T3174"/>
        </row>
        <row r="3175">
          <cell r="Q3175"/>
          <cell r="R3175"/>
          <cell r="S3175"/>
          <cell r="T3175"/>
        </row>
        <row r="3176">
          <cell r="Q3176"/>
          <cell r="R3176"/>
          <cell r="S3176"/>
          <cell r="T3176"/>
        </row>
        <row r="3177">
          <cell r="Q3177"/>
          <cell r="R3177"/>
          <cell r="S3177"/>
          <cell r="T3177"/>
        </row>
        <row r="3178">
          <cell r="Q3178"/>
          <cell r="R3178"/>
          <cell r="S3178"/>
          <cell r="T3178"/>
        </row>
        <row r="3179">
          <cell r="Q3179"/>
          <cell r="R3179"/>
          <cell r="S3179"/>
          <cell r="T3179"/>
        </row>
        <row r="3180">
          <cell r="Q3180"/>
          <cell r="R3180"/>
          <cell r="S3180"/>
          <cell r="T3180"/>
        </row>
        <row r="3181">
          <cell r="Q3181"/>
          <cell r="R3181"/>
          <cell r="S3181"/>
          <cell r="T3181"/>
        </row>
        <row r="3182">
          <cell r="Q3182"/>
          <cell r="R3182"/>
          <cell r="S3182"/>
          <cell r="T3182"/>
        </row>
        <row r="3183">
          <cell r="Q3183"/>
          <cell r="R3183"/>
          <cell r="S3183"/>
          <cell r="T3183"/>
        </row>
        <row r="3184">
          <cell r="Q3184"/>
          <cell r="R3184"/>
          <cell r="S3184"/>
          <cell r="T3184"/>
        </row>
        <row r="3185">
          <cell r="Q3185"/>
          <cell r="R3185"/>
          <cell r="S3185"/>
          <cell r="T3185"/>
        </row>
        <row r="3186">
          <cell r="Q3186"/>
          <cell r="R3186"/>
          <cell r="S3186"/>
          <cell r="T3186"/>
        </row>
        <row r="3187">
          <cell r="Q3187"/>
          <cell r="R3187"/>
          <cell r="S3187"/>
          <cell r="T3187"/>
        </row>
        <row r="3188">
          <cell r="Q3188"/>
          <cell r="R3188"/>
          <cell r="S3188"/>
          <cell r="T3188"/>
        </row>
        <row r="3189">
          <cell r="Q3189"/>
          <cell r="R3189"/>
          <cell r="S3189"/>
          <cell r="T3189"/>
        </row>
        <row r="3190">
          <cell r="Q3190"/>
          <cell r="R3190"/>
          <cell r="S3190"/>
          <cell r="T3190"/>
        </row>
        <row r="3191">
          <cell r="Q3191"/>
          <cell r="R3191"/>
          <cell r="S3191"/>
          <cell r="T3191"/>
        </row>
        <row r="3192">
          <cell r="Q3192"/>
          <cell r="R3192"/>
          <cell r="S3192"/>
          <cell r="T3192"/>
        </row>
        <row r="3193">
          <cell r="Q3193"/>
          <cell r="R3193"/>
          <cell r="S3193"/>
          <cell r="T3193"/>
        </row>
        <row r="3194">
          <cell r="Q3194"/>
          <cell r="R3194"/>
          <cell r="S3194"/>
          <cell r="T3194"/>
        </row>
        <row r="3195">
          <cell r="Q3195"/>
          <cell r="R3195"/>
          <cell r="S3195"/>
          <cell r="T3195"/>
        </row>
        <row r="3196">
          <cell r="Q3196"/>
          <cell r="R3196"/>
          <cell r="S3196"/>
          <cell r="T3196"/>
        </row>
        <row r="3197">
          <cell r="Q3197"/>
          <cell r="R3197"/>
          <cell r="S3197"/>
          <cell r="T3197"/>
        </row>
        <row r="3198">
          <cell r="Q3198"/>
          <cell r="R3198"/>
          <cell r="S3198"/>
          <cell r="T3198"/>
        </row>
        <row r="3199">
          <cell r="Q3199"/>
          <cell r="R3199"/>
          <cell r="S3199"/>
          <cell r="T3199"/>
        </row>
        <row r="3200">
          <cell r="Q3200"/>
          <cell r="R3200"/>
          <cell r="S3200"/>
          <cell r="T3200"/>
        </row>
        <row r="3201">
          <cell r="Q3201"/>
          <cell r="R3201"/>
          <cell r="S3201"/>
          <cell r="T3201"/>
        </row>
        <row r="3202">
          <cell r="Q3202"/>
          <cell r="R3202"/>
          <cell r="S3202"/>
          <cell r="T3202"/>
        </row>
        <row r="3203">
          <cell r="Q3203"/>
          <cell r="R3203"/>
          <cell r="S3203"/>
          <cell r="T3203"/>
        </row>
        <row r="3204">
          <cell r="Q3204"/>
          <cell r="R3204"/>
          <cell r="S3204"/>
          <cell r="T3204"/>
        </row>
        <row r="3205">
          <cell r="Q3205"/>
          <cell r="R3205"/>
          <cell r="S3205"/>
          <cell r="T3205"/>
        </row>
        <row r="3206">
          <cell r="Q3206"/>
          <cell r="R3206"/>
          <cell r="S3206"/>
          <cell r="T3206"/>
        </row>
        <row r="3207">
          <cell r="Q3207"/>
          <cell r="R3207"/>
          <cell r="S3207"/>
          <cell r="T3207"/>
        </row>
        <row r="3208">
          <cell r="Q3208"/>
          <cell r="R3208"/>
          <cell r="S3208"/>
          <cell r="T3208"/>
        </row>
        <row r="3209">
          <cell r="Q3209"/>
          <cell r="R3209"/>
          <cell r="S3209"/>
          <cell r="T3209"/>
        </row>
        <row r="3210">
          <cell r="Q3210"/>
          <cell r="R3210"/>
          <cell r="S3210"/>
          <cell r="T3210"/>
        </row>
        <row r="3211">
          <cell r="Q3211"/>
          <cell r="R3211"/>
          <cell r="S3211"/>
          <cell r="T3211"/>
        </row>
        <row r="3212">
          <cell r="Q3212"/>
          <cell r="R3212"/>
          <cell r="S3212"/>
          <cell r="T3212"/>
        </row>
        <row r="3213">
          <cell r="Q3213"/>
          <cell r="R3213"/>
          <cell r="S3213"/>
          <cell r="T3213"/>
        </row>
        <row r="3214">
          <cell r="Q3214"/>
          <cell r="R3214"/>
          <cell r="S3214"/>
          <cell r="T3214"/>
        </row>
        <row r="3215">
          <cell r="Q3215"/>
          <cell r="R3215"/>
          <cell r="S3215"/>
          <cell r="T3215"/>
        </row>
        <row r="3216">
          <cell r="Q3216"/>
          <cell r="R3216"/>
          <cell r="S3216"/>
          <cell r="T3216"/>
        </row>
        <row r="3217">
          <cell r="Q3217"/>
          <cell r="R3217"/>
          <cell r="S3217"/>
          <cell r="T3217"/>
        </row>
        <row r="3218">
          <cell r="Q3218"/>
          <cell r="R3218"/>
          <cell r="S3218"/>
          <cell r="T3218"/>
        </row>
        <row r="3219">
          <cell r="Q3219"/>
          <cell r="R3219"/>
          <cell r="S3219"/>
          <cell r="T3219"/>
        </row>
        <row r="3220">
          <cell r="Q3220"/>
          <cell r="R3220"/>
          <cell r="S3220"/>
          <cell r="T3220"/>
        </row>
        <row r="3221">
          <cell r="Q3221"/>
          <cell r="R3221"/>
          <cell r="S3221"/>
          <cell r="T3221"/>
        </row>
        <row r="3222">
          <cell r="Q3222"/>
          <cell r="R3222"/>
          <cell r="S3222"/>
          <cell r="T3222"/>
        </row>
        <row r="3223">
          <cell r="Q3223"/>
          <cell r="R3223"/>
          <cell r="S3223"/>
          <cell r="T3223"/>
        </row>
        <row r="3224">
          <cell r="Q3224"/>
          <cell r="R3224"/>
          <cell r="S3224"/>
          <cell r="T3224"/>
        </row>
        <row r="3225">
          <cell r="Q3225"/>
          <cell r="R3225"/>
          <cell r="S3225"/>
          <cell r="T3225"/>
        </row>
        <row r="3226">
          <cell r="Q3226"/>
          <cell r="R3226"/>
          <cell r="S3226"/>
          <cell r="T3226"/>
        </row>
        <row r="3227">
          <cell r="Q3227"/>
          <cell r="R3227"/>
          <cell r="S3227"/>
          <cell r="T3227"/>
        </row>
        <row r="3228">
          <cell r="Q3228"/>
          <cell r="R3228"/>
          <cell r="S3228"/>
          <cell r="T3228"/>
        </row>
        <row r="3229">
          <cell r="Q3229"/>
          <cell r="R3229"/>
          <cell r="S3229"/>
          <cell r="T3229"/>
        </row>
        <row r="3230">
          <cell r="Q3230"/>
          <cell r="R3230"/>
          <cell r="S3230"/>
          <cell r="T3230"/>
        </row>
        <row r="3231">
          <cell r="Q3231"/>
          <cell r="R3231"/>
          <cell r="S3231"/>
          <cell r="T3231"/>
        </row>
        <row r="3232">
          <cell r="Q3232"/>
          <cell r="R3232"/>
          <cell r="S3232"/>
          <cell r="T3232"/>
        </row>
        <row r="3233">
          <cell r="Q3233"/>
          <cell r="R3233"/>
          <cell r="S3233"/>
          <cell r="T3233"/>
        </row>
        <row r="3234">
          <cell r="Q3234"/>
          <cell r="R3234"/>
          <cell r="S3234"/>
          <cell r="T3234"/>
        </row>
        <row r="3235">
          <cell r="Q3235"/>
          <cell r="R3235"/>
          <cell r="S3235"/>
          <cell r="T3235"/>
        </row>
        <row r="3236">
          <cell r="Q3236"/>
          <cell r="R3236"/>
          <cell r="S3236"/>
          <cell r="T3236"/>
        </row>
        <row r="3237">
          <cell r="Q3237"/>
          <cell r="R3237"/>
          <cell r="S3237"/>
          <cell r="T3237"/>
        </row>
        <row r="3238">
          <cell r="Q3238"/>
          <cell r="R3238"/>
          <cell r="S3238"/>
          <cell r="T3238"/>
        </row>
        <row r="3239">
          <cell r="Q3239"/>
          <cell r="R3239"/>
          <cell r="S3239"/>
          <cell r="T3239"/>
        </row>
        <row r="3240">
          <cell r="Q3240"/>
          <cell r="R3240"/>
          <cell r="S3240"/>
          <cell r="T3240"/>
        </row>
        <row r="3241">
          <cell r="Q3241"/>
          <cell r="R3241"/>
          <cell r="S3241"/>
          <cell r="T3241"/>
        </row>
        <row r="3242">
          <cell r="Q3242"/>
          <cell r="R3242"/>
          <cell r="S3242"/>
          <cell r="T3242"/>
        </row>
        <row r="3243">
          <cell r="Q3243"/>
          <cell r="R3243"/>
          <cell r="S3243"/>
          <cell r="T3243"/>
        </row>
        <row r="3244">
          <cell r="Q3244"/>
          <cell r="R3244"/>
          <cell r="S3244"/>
          <cell r="T3244"/>
        </row>
        <row r="3245">
          <cell r="Q3245"/>
          <cell r="R3245"/>
          <cell r="S3245"/>
          <cell r="T3245"/>
        </row>
        <row r="3246">
          <cell r="Q3246"/>
          <cell r="R3246"/>
          <cell r="S3246"/>
          <cell r="T3246"/>
        </row>
        <row r="3247">
          <cell r="Q3247"/>
          <cell r="R3247"/>
          <cell r="S3247"/>
          <cell r="T3247"/>
        </row>
        <row r="3248">
          <cell r="Q3248"/>
          <cell r="R3248"/>
          <cell r="S3248"/>
          <cell r="T3248"/>
        </row>
        <row r="3249">
          <cell r="Q3249"/>
          <cell r="R3249"/>
          <cell r="S3249"/>
          <cell r="T3249"/>
        </row>
        <row r="3250">
          <cell r="Q3250"/>
          <cell r="R3250"/>
          <cell r="S3250"/>
          <cell r="T3250"/>
        </row>
        <row r="3251">
          <cell r="Q3251"/>
          <cell r="R3251"/>
          <cell r="S3251"/>
          <cell r="T3251"/>
        </row>
        <row r="3252">
          <cell r="Q3252"/>
          <cell r="R3252"/>
          <cell r="S3252"/>
          <cell r="T3252"/>
        </row>
        <row r="3253">
          <cell r="Q3253"/>
          <cell r="R3253"/>
          <cell r="S3253"/>
          <cell r="T3253"/>
        </row>
        <row r="3254">
          <cell r="Q3254"/>
          <cell r="R3254"/>
          <cell r="S3254"/>
          <cell r="T3254"/>
        </row>
        <row r="3255">
          <cell r="Q3255"/>
          <cell r="R3255"/>
          <cell r="S3255"/>
          <cell r="T3255"/>
        </row>
        <row r="3256">
          <cell r="Q3256"/>
          <cell r="R3256"/>
          <cell r="S3256"/>
          <cell r="T3256"/>
        </row>
        <row r="3257">
          <cell r="Q3257"/>
          <cell r="R3257"/>
          <cell r="S3257"/>
          <cell r="T3257"/>
        </row>
        <row r="3258">
          <cell r="Q3258"/>
          <cell r="R3258"/>
          <cell r="S3258"/>
          <cell r="T3258"/>
        </row>
        <row r="3259">
          <cell r="Q3259"/>
          <cell r="R3259"/>
          <cell r="S3259"/>
          <cell r="T3259"/>
        </row>
        <row r="3260">
          <cell r="Q3260"/>
          <cell r="R3260"/>
          <cell r="S3260"/>
          <cell r="T3260"/>
        </row>
        <row r="3261">
          <cell r="Q3261"/>
          <cell r="R3261"/>
          <cell r="S3261"/>
          <cell r="T3261"/>
        </row>
        <row r="3262">
          <cell r="Q3262"/>
          <cell r="R3262"/>
          <cell r="S3262"/>
          <cell r="T3262"/>
        </row>
        <row r="3263">
          <cell r="Q3263"/>
          <cell r="R3263"/>
          <cell r="S3263"/>
          <cell r="T3263"/>
        </row>
        <row r="3264">
          <cell r="Q3264"/>
          <cell r="R3264"/>
          <cell r="S3264"/>
          <cell r="T3264"/>
        </row>
        <row r="3265">
          <cell r="Q3265"/>
          <cell r="R3265"/>
          <cell r="S3265"/>
          <cell r="T3265"/>
        </row>
        <row r="3266">
          <cell r="Q3266"/>
          <cell r="R3266"/>
          <cell r="S3266"/>
          <cell r="T3266"/>
        </row>
        <row r="3267">
          <cell r="Q3267"/>
          <cell r="R3267"/>
          <cell r="S3267"/>
          <cell r="T3267"/>
        </row>
        <row r="3268">
          <cell r="Q3268"/>
          <cell r="R3268"/>
          <cell r="S3268"/>
          <cell r="T3268"/>
        </row>
        <row r="3269">
          <cell r="Q3269"/>
          <cell r="R3269"/>
          <cell r="S3269"/>
          <cell r="T3269"/>
        </row>
        <row r="3270">
          <cell r="Q3270"/>
          <cell r="R3270"/>
          <cell r="S3270"/>
          <cell r="T3270"/>
        </row>
        <row r="3271">
          <cell r="Q3271"/>
          <cell r="R3271"/>
          <cell r="S3271"/>
          <cell r="T3271"/>
        </row>
        <row r="3272">
          <cell r="Q3272"/>
          <cell r="R3272"/>
          <cell r="S3272"/>
          <cell r="T3272"/>
        </row>
        <row r="3273">
          <cell r="Q3273"/>
          <cell r="R3273"/>
          <cell r="S3273"/>
          <cell r="T3273"/>
        </row>
        <row r="3274">
          <cell r="Q3274"/>
          <cell r="R3274"/>
          <cell r="S3274"/>
          <cell r="T3274"/>
        </row>
        <row r="3275">
          <cell r="Q3275"/>
          <cell r="R3275"/>
          <cell r="S3275"/>
          <cell r="T3275"/>
        </row>
        <row r="3276">
          <cell r="Q3276"/>
          <cell r="R3276"/>
          <cell r="S3276"/>
          <cell r="T3276"/>
        </row>
        <row r="3277">
          <cell r="Q3277"/>
          <cell r="R3277"/>
          <cell r="S3277"/>
          <cell r="T3277"/>
        </row>
        <row r="3278">
          <cell r="Q3278"/>
          <cell r="R3278"/>
          <cell r="S3278"/>
          <cell r="T3278"/>
        </row>
        <row r="3279">
          <cell r="Q3279"/>
          <cell r="R3279"/>
          <cell r="S3279"/>
          <cell r="T3279"/>
        </row>
        <row r="3280">
          <cell r="Q3280"/>
          <cell r="R3280"/>
          <cell r="S3280"/>
          <cell r="T3280"/>
        </row>
        <row r="3281">
          <cell r="Q3281"/>
          <cell r="R3281"/>
          <cell r="S3281"/>
          <cell r="T3281"/>
        </row>
        <row r="3282">
          <cell r="Q3282"/>
          <cell r="R3282"/>
          <cell r="S3282"/>
          <cell r="T3282"/>
        </row>
        <row r="3283">
          <cell r="Q3283"/>
          <cell r="R3283"/>
          <cell r="S3283"/>
          <cell r="T3283"/>
        </row>
        <row r="3284">
          <cell r="Q3284"/>
          <cell r="R3284"/>
          <cell r="S3284"/>
          <cell r="T3284"/>
        </row>
        <row r="3285">
          <cell r="Q3285"/>
          <cell r="R3285"/>
          <cell r="S3285"/>
          <cell r="T3285"/>
        </row>
        <row r="3286">
          <cell r="Q3286"/>
          <cell r="R3286"/>
          <cell r="S3286"/>
          <cell r="T3286"/>
        </row>
        <row r="3287">
          <cell r="Q3287"/>
          <cell r="R3287"/>
          <cell r="S3287"/>
          <cell r="T3287"/>
        </row>
        <row r="3288">
          <cell r="Q3288"/>
          <cell r="R3288"/>
          <cell r="S3288"/>
          <cell r="T3288"/>
        </row>
        <row r="3289">
          <cell r="Q3289"/>
          <cell r="R3289"/>
          <cell r="S3289"/>
          <cell r="T3289"/>
        </row>
        <row r="3290">
          <cell r="Q3290"/>
          <cell r="R3290"/>
          <cell r="S3290"/>
          <cell r="T3290"/>
        </row>
        <row r="3291">
          <cell r="Q3291"/>
          <cell r="R3291"/>
          <cell r="S3291"/>
          <cell r="T3291"/>
        </row>
        <row r="3292">
          <cell r="Q3292"/>
          <cell r="R3292"/>
          <cell r="S3292"/>
          <cell r="T3292"/>
        </row>
        <row r="3293">
          <cell r="Q3293"/>
          <cell r="R3293"/>
          <cell r="S3293"/>
          <cell r="T3293"/>
        </row>
        <row r="3294">
          <cell r="Q3294"/>
          <cell r="R3294"/>
          <cell r="S3294"/>
          <cell r="T3294"/>
        </row>
        <row r="3295">
          <cell r="Q3295"/>
          <cell r="R3295"/>
          <cell r="S3295"/>
          <cell r="T3295"/>
        </row>
        <row r="3296">
          <cell r="Q3296"/>
          <cell r="R3296"/>
          <cell r="S3296"/>
          <cell r="T3296"/>
        </row>
        <row r="3297">
          <cell r="Q3297"/>
          <cell r="R3297"/>
          <cell r="S3297"/>
          <cell r="T3297"/>
        </row>
        <row r="3298">
          <cell r="Q3298"/>
          <cell r="R3298"/>
          <cell r="S3298"/>
          <cell r="T3298"/>
        </row>
        <row r="3299">
          <cell r="Q3299"/>
          <cell r="R3299"/>
          <cell r="S3299"/>
          <cell r="T3299"/>
        </row>
        <row r="3300">
          <cell r="Q3300"/>
          <cell r="R3300"/>
          <cell r="S3300"/>
          <cell r="T3300"/>
        </row>
        <row r="3301">
          <cell r="Q3301"/>
          <cell r="R3301"/>
          <cell r="S3301"/>
          <cell r="T3301"/>
        </row>
        <row r="3302">
          <cell r="Q3302"/>
          <cell r="R3302"/>
          <cell r="S3302"/>
          <cell r="T3302"/>
        </row>
        <row r="3303">
          <cell r="Q3303"/>
          <cell r="R3303"/>
          <cell r="S3303"/>
          <cell r="T3303"/>
        </row>
        <row r="3304">
          <cell r="Q3304"/>
          <cell r="R3304"/>
          <cell r="S3304"/>
          <cell r="T3304"/>
        </row>
        <row r="3305">
          <cell r="Q3305"/>
          <cell r="R3305"/>
          <cell r="S3305"/>
          <cell r="T3305"/>
        </row>
        <row r="3306">
          <cell r="Q3306"/>
          <cell r="R3306"/>
          <cell r="S3306"/>
          <cell r="T3306"/>
        </row>
        <row r="3307">
          <cell r="Q3307"/>
          <cell r="R3307"/>
          <cell r="S3307"/>
          <cell r="T3307"/>
        </row>
        <row r="3308">
          <cell r="Q3308"/>
          <cell r="R3308"/>
          <cell r="S3308"/>
          <cell r="T3308"/>
        </row>
        <row r="3309">
          <cell r="Q3309"/>
          <cell r="R3309"/>
          <cell r="S3309"/>
          <cell r="T3309"/>
        </row>
        <row r="3310">
          <cell r="Q3310"/>
          <cell r="R3310"/>
          <cell r="S3310"/>
          <cell r="T3310"/>
        </row>
        <row r="3311">
          <cell r="Q3311"/>
          <cell r="R3311"/>
          <cell r="S3311"/>
          <cell r="T3311"/>
        </row>
        <row r="3312">
          <cell r="Q3312"/>
          <cell r="R3312"/>
          <cell r="S3312"/>
          <cell r="T3312"/>
        </row>
        <row r="3313">
          <cell r="Q3313"/>
          <cell r="R3313"/>
          <cell r="S3313"/>
          <cell r="T3313"/>
        </row>
        <row r="3314">
          <cell r="Q3314"/>
          <cell r="R3314"/>
          <cell r="S3314"/>
          <cell r="T3314"/>
        </row>
        <row r="3315">
          <cell r="Q3315"/>
          <cell r="R3315"/>
          <cell r="S3315"/>
          <cell r="T3315"/>
        </row>
        <row r="3316">
          <cell r="Q3316"/>
          <cell r="R3316"/>
          <cell r="S3316"/>
          <cell r="T3316"/>
        </row>
        <row r="3317">
          <cell r="Q3317"/>
          <cell r="R3317"/>
          <cell r="S3317"/>
          <cell r="T3317"/>
        </row>
        <row r="3318">
          <cell r="Q3318"/>
          <cell r="R3318"/>
          <cell r="S3318"/>
          <cell r="T3318"/>
        </row>
        <row r="3319">
          <cell r="Q3319"/>
          <cell r="R3319"/>
          <cell r="S3319"/>
          <cell r="T3319"/>
        </row>
        <row r="3320">
          <cell r="Q3320"/>
          <cell r="R3320"/>
          <cell r="S3320"/>
          <cell r="T3320"/>
        </row>
        <row r="3321">
          <cell r="Q3321"/>
          <cell r="R3321"/>
          <cell r="S3321"/>
          <cell r="T3321"/>
        </row>
        <row r="3322">
          <cell r="Q3322"/>
          <cell r="R3322"/>
          <cell r="S3322"/>
          <cell r="T3322"/>
        </row>
        <row r="3323">
          <cell r="Q3323"/>
          <cell r="R3323"/>
          <cell r="S3323"/>
          <cell r="T3323"/>
        </row>
        <row r="3324">
          <cell r="Q3324"/>
          <cell r="R3324"/>
          <cell r="S3324"/>
          <cell r="T3324"/>
        </row>
        <row r="3325">
          <cell r="Q3325"/>
          <cell r="R3325"/>
          <cell r="S3325"/>
          <cell r="T3325"/>
        </row>
        <row r="3326">
          <cell r="Q3326"/>
          <cell r="R3326"/>
          <cell r="S3326"/>
          <cell r="T3326"/>
        </row>
        <row r="3327">
          <cell r="Q3327"/>
          <cell r="R3327"/>
          <cell r="S3327"/>
          <cell r="T3327"/>
        </row>
        <row r="3328">
          <cell r="Q3328"/>
          <cell r="R3328"/>
          <cell r="S3328"/>
          <cell r="T3328"/>
        </row>
        <row r="3329">
          <cell r="Q3329"/>
          <cell r="R3329"/>
          <cell r="S3329"/>
          <cell r="T3329"/>
        </row>
        <row r="3330">
          <cell r="Q3330"/>
          <cell r="R3330"/>
          <cell r="S3330"/>
          <cell r="T3330"/>
        </row>
        <row r="3331">
          <cell r="Q3331"/>
          <cell r="R3331"/>
          <cell r="S3331"/>
          <cell r="T3331"/>
        </row>
        <row r="3332">
          <cell r="Q3332"/>
          <cell r="R3332"/>
          <cell r="S3332"/>
          <cell r="T3332"/>
        </row>
        <row r="3333">
          <cell r="Q3333"/>
          <cell r="R3333"/>
          <cell r="S3333"/>
          <cell r="T3333"/>
        </row>
        <row r="3334">
          <cell r="Q3334"/>
          <cell r="R3334"/>
          <cell r="S3334"/>
          <cell r="T3334"/>
        </row>
        <row r="3335">
          <cell r="Q3335"/>
          <cell r="R3335"/>
          <cell r="S3335"/>
          <cell r="T3335"/>
        </row>
        <row r="3336">
          <cell r="Q3336"/>
          <cell r="R3336"/>
          <cell r="S3336"/>
          <cell r="T3336"/>
        </row>
        <row r="3337">
          <cell r="Q3337"/>
          <cell r="R3337"/>
          <cell r="S3337"/>
          <cell r="T3337"/>
        </row>
        <row r="3338">
          <cell r="Q3338"/>
          <cell r="R3338"/>
          <cell r="S3338"/>
          <cell r="T3338"/>
        </row>
        <row r="3339">
          <cell r="Q3339"/>
          <cell r="R3339"/>
          <cell r="S3339"/>
          <cell r="T3339"/>
        </row>
        <row r="3340">
          <cell r="Q3340"/>
          <cell r="R3340"/>
          <cell r="S3340"/>
          <cell r="T3340"/>
        </row>
        <row r="3341">
          <cell r="Q3341"/>
          <cell r="R3341"/>
          <cell r="S3341"/>
          <cell r="T3341"/>
        </row>
        <row r="3342">
          <cell r="Q3342"/>
          <cell r="R3342"/>
          <cell r="S3342"/>
          <cell r="T3342"/>
        </row>
        <row r="3343">
          <cell r="Q3343"/>
          <cell r="R3343"/>
          <cell r="S3343"/>
          <cell r="T3343"/>
        </row>
        <row r="3344">
          <cell r="Q3344"/>
          <cell r="R3344"/>
          <cell r="S3344"/>
          <cell r="T3344"/>
        </row>
        <row r="3345">
          <cell r="Q3345"/>
          <cell r="R3345"/>
          <cell r="S3345"/>
          <cell r="T3345"/>
        </row>
        <row r="3346">
          <cell r="Q3346"/>
          <cell r="R3346"/>
          <cell r="S3346"/>
          <cell r="T3346"/>
        </row>
        <row r="3347">
          <cell r="Q3347"/>
          <cell r="R3347"/>
          <cell r="S3347"/>
          <cell r="T3347"/>
        </row>
        <row r="3348">
          <cell r="Q3348"/>
          <cell r="R3348"/>
          <cell r="S3348"/>
          <cell r="T3348"/>
        </row>
        <row r="3349">
          <cell r="Q3349"/>
          <cell r="R3349"/>
          <cell r="S3349"/>
          <cell r="T3349"/>
        </row>
        <row r="3350">
          <cell r="Q3350"/>
          <cell r="R3350"/>
          <cell r="S3350"/>
          <cell r="T3350"/>
        </row>
        <row r="3351">
          <cell r="Q3351"/>
          <cell r="R3351"/>
          <cell r="S3351"/>
          <cell r="T3351"/>
        </row>
        <row r="3352">
          <cell r="Q3352"/>
          <cell r="R3352"/>
          <cell r="S3352"/>
          <cell r="T3352"/>
        </row>
        <row r="3353">
          <cell r="Q3353"/>
          <cell r="R3353"/>
          <cell r="S3353"/>
          <cell r="T3353"/>
        </row>
        <row r="3354">
          <cell r="Q3354"/>
          <cell r="R3354"/>
          <cell r="S3354"/>
          <cell r="T3354"/>
        </row>
        <row r="3355">
          <cell r="Q3355"/>
          <cell r="R3355"/>
          <cell r="S3355"/>
          <cell r="T3355"/>
        </row>
        <row r="3356">
          <cell r="Q3356"/>
          <cell r="R3356"/>
          <cell r="S3356"/>
          <cell r="T3356"/>
        </row>
        <row r="3357">
          <cell r="Q3357"/>
          <cell r="R3357"/>
          <cell r="S3357"/>
          <cell r="T3357"/>
        </row>
        <row r="3358">
          <cell r="Q3358"/>
          <cell r="R3358"/>
          <cell r="S3358"/>
          <cell r="T3358"/>
        </row>
        <row r="3359">
          <cell r="Q3359"/>
          <cell r="R3359"/>
          <cell r="S3359"/>
          <cell r="T3359"/>
        </row>
        <row r="3360">
          <cell r="Q3360"/>
          <cell r="R3360"/>
          <cell r="S3360"/>
          <cell r="T3360"/>
        </row>
        <row r="3361">
          <cell r="Q3361"/>
          <cell r="R3361"/>
          <cell r="S3361"/>
          <cell r="T3361"/>
        </row>
        <row r="3362">
          <cell r="Q3362"/>
          <cell r="R3362"/>
          <cell r="S3362"/>
          <cell r="T3362"/>
        </row>
        <row r="3363">
          <cell r="Q3363"/>
          <cell r="R3363"/>
          <cell r="S3363"/>
          <cell r="T3363"/>
        </row>
        <row r="3364">
          <cell r="Q3364"/>
          <cell r="R3364"/>
          <cell r="S3364"/>
          <cell r="T3364"/>
        </row>
        <row r="3365">
          <cell r="Q3365"/>
          <cell r="R3365"/>
          <cell r="S3365"/>
          <cell r="T3365"/>
        </row>
        <row r="3366">
          <cell r="Q3366"/>
          <cell r="R3366"/>
          <cell r="S3366"/>
          <cell r="T3366"/>
        </row>
        <row r="3367">
          <cell r="Q3367"/>
          <cell r="R3367"/>
          <cell r="S3367"/>
          <cell r="T3367"/>
        </row>
        <row r="3368">
          <cell r="Q3368"/>
          <cell r="R3368"/>
          <cell r="S3368"/>
          <cell r="T3368"/>
        </row>
        <row r="3369">
          <cell r="Q3369"/>
          <cell r="R3369"/>
          <cell r="S3369"/>
          <cell r="T3369"/>
        </row>
        <row r="3370">
          <cell r="Q3370"/>
          <cell r="R3370"/>
          <cell r="S3370"/>
          <cell r="T3370"/>
        </row>
        <row r="3371">
          <cell r="Q3371"/>
          <cell r="R3371"/>
          <cell r="S3371"/>
          <cell r="T3371"/>
        </row>
        <row r="3372">
          <cell r="Q3372"/>
          <cell r="R3372"/>
          <cell r="S3372"/>
          <cell r="T3372"/>
        </row>
        <row r="3373">
          <cell r="Q3373"/>
          <cell r="R3373"/>
          <cell r="S3373"/>
          <cell r="T3373"/>
        </row>
        <row r="3374">
          <cell r="Q3374"/>
          <cell r="R3374"/>
          <cell r="S3374"/>
          <cell r="T3374"/>
        </row>
        <row r="3375">
          <cell r="Q3375"/>
          <cell r="R3375"/>
          <cell r="S3375"/>
          <cell r="T3375"/>
        </row>
        <row r="3376">
          <cell r="Q3376"/>
          <cell r="R3376"/>
          <cell r="S3376"/>
          <cell r="T3376"/>
        </row>
        <row r="3377">
          <cell r="Q3377"/>
          <cell r="R3377"/>
          <cell r="S3377"/>
          <cell r="T3377"/>
        </row>
        <row r="3378">
          <cell r="Q3378"/>
          <cell r="R3378"/>
          <cell r="S3378"/>
          <cell r="T3378"/>
        </row>
        <row r="3379">
          <cell r="Q3379"/>
          <cell r="R3379"/>
          <cell r="S3379"/>
          <cell r="T3379"/>
        </row>
        <row r="3380">
          <cell r="Q3380"/>
          <cell r="R3380"/>
          <cell r="S3380"/>
          <cell r="T3380"/>
        </row>
        <row r="3381">
          <cell r="Q3381"/>
          <cell r="R3381"/>
          <cell r="S3381"/>
          <cell r="T3381"/>
        </row>
        <row r="3382">
          <cell r="Q3382"/>
          <cell r="R3382"/>
          <cell r="S3382"/>
          <cell r="T3382"/>
        </row>
        <row r="3383">
          <cell r="Q3383"/>
          <cell r="R3383"/>
          <cell r="S3383"/>
          <cell r="T3383"/>
        </row>
        <row r="3384">
          <cell r="Q3384"/>
          <cell r="R3384"/>
          <cell r="S3384"/>
          <cell r="T3384"/>
        </row>
        <row r="3385">
          <cell r="Q3385"/>
          <cell r="R3385"/>
          <cell r="S3385"/>
          <cell r="T3385"/>
        </row>
        <row r="3386">
          <cell r="Q3386"/>
          <cell r="R3386"/>
          <cell r="S3386"/>
          <cell r="T3386"/>
        </row>
        <row r="3387">
          <cell r="Q3387"/>
          <cell r="R3387"/>
          <cell r="S3387"/>
          <cell r="T3387"/>
        </row>
        <row r="3388">
          <cell r="Q3388"/>
          <cell r="R3388"/>
          <cell r="S3388"/>
          <cell r="T3388"/>
        </row>
        <row r="3389">
          <cell r="Q3389"/>
          <cell r="R3389"/>
          <cell r="S3389"/>
          <cell r="T3389"/>
        </row>
        <row r="3390">
          <cell r="Q3390"/>
          <cell r="R3390"/>
          <cell r="S3390"/>
          <cell r="T3390"/>
        </row>
        <row r="3391">
          <cell r="Q3391"/>
          <cell r="R3391"/>
          <cell r="S3391"/>
          <cell r="T3391"/>
        </row>
        <row r="3392">
          <cell r="Q3392"/>
          <cell r="R3392"/>
          <cell r="S3392"/>
          <cell r="T3392"/>
        </row>
        <row r="3393">
          <cell r="Q3393"/>
          <cell r="R3393"/>
          <cell r="S3393"/>
          <cell r="T3393"/>
        </row>
        <row r="3394">
          <cell r="Q3394"/>
          <cell r="R3394"/>
          <cell r="S3394"/>
          <cell r="T3394"/>
        </row>
        <row r="3395">
          <cell r="Q3395"/>
          <cell r="R3395"/>
          <cell r="S3395"/>
          <cell r="T3395"/>
        </row>
        <row r="3396">
          <cell r="Q3396"/>
          <cell r="R3396"/>
          <cell r="S3396"/>
          <cell r="T3396"/>
        </row>
        <row r="3397">
          <cell r="Q3397"/>
          <cell r="R3397"/>
          <cell r="S3397"/>
          <cell r="T3397"/>
        </row>
        <row r="3398">
          <cell r="Q3398"/>
          <cell r="R3398"/>
          <cell r="S3398"/>
          <cell r="T3398"/>
        </row>
        <row r="3399">
          <cell r="Q3399"/>
          <cell r="R3399"/>
          <cell r="S3399"/>
          <cell r="T3399"/>
        </row>
        <row r="3400">
          <cell r="Q3400"/>
          <cell r="R3400"/>
          <cell r="S3400"/>
          <cell r="T3400"/>
        </row>
        <row r="3401">
          <cell r="Q3401"/>
          <cell r="R3401"/>
          <cell r="S3401"/>
          <cell r="T3401"/>
        </row>
        <row r="3402">
          <cell r="Q3402"/>
          <cell r="R3402"/>
          <cell r="S3402"/>
          <cell r="T3402"/>
        </row>
        <row r="3403">
          <cell r="Q3403"/>
          <cell r="R3403"/>
          <cell r="S3403"/>
          <cell r="T3403"/>
        </row>
        <row r="3404">
          <cell r="Q3404"/>
          <cell r="R3404"/>
          <cell r="S3404"/>
          <cell r="T3404"/>
        </row>
        <row r="3405">
          <cell r="Q3405"/>
          <cell r="R3405"/>
          <cell r="S3405"/>
          <cell r="T3405"/>
        </row>
        <row r="3406">
          <cell r="Q3406"/>
          <cell r="R3406"/>
          <cell r="S3406"/>
          <cell r="T3406"/>
        </row>
        <row r="3407">
          <cell r="Q3407"/>
          <cell r="R3407"/>
          <cell r="S3407"/>
          <cell r="T3407"/>
        </row>
        <row r="3408">
          <cell r="Q3408"/>
          <cell r="R3408"/>
          <cell r="S3408"/>
          <cell r="T3408"/>
        </row>
        <row r="3409">
          <cell r="Q3409"/>
          <cell r="R3409"/>
          <cell r="S3409"/>
          <cell r="T3409"/>
        </row>
        <row r="3410">
          <cell r="Q3410"/>
          <cell r="R3410"/>
          <cell r="S3410"/>
          <cell r="T3410"/>
        </row>
        <row r="3411">
          <cell r="Q3411"/>
          <cell r="R3411"/>
          <cell r="S3411"/>
          <cell r="T3411"/>
        </row>
        <row r="3412">
          <cell r="Q3412"/>
          <cell r="R3412"/>
          <cell r="S3412"/>
          <cell r="T3412"/>
        </row>
        <row r="3413">
          <cell r="Q3413"/>
          <cell r="R3413"/>
          <cell r="S3413"/>
          <cell r="T3413"/>
        </row>
        <row r="3414">
          <cell r="Q3414"/>
          <cell r="R3414"/>
          <cell r="S3414"/>
          <cell r="T3414"/>
        </row>
        <row r="3415">
          <cell r="Q3415"/>
          <cell r="R3415"/>
          <cell r="S3415"/>
          <cell r="T3415"/>
        </row>
        <row r="3416">
          <cell r="Q3416"/>
          <cell r="R3416"/>
          <cell r="S3416"/>
          <cell r="T3416"/>
        </row>
        <row r="3417">
          <cell r="Q3417"/>
          <cell r="R3417"/>
          <cell r="S3417"/>
          <cell r="T3417"/>
        </row>
        <row r="3418">
          <cell r="Q3418"/>
          <cell r="R3418"/>
          <cell r="S3418"/>
          <cell r="T3418"/>
        </row>
        <row r="3419">
          <cell r="Q3419"/>
          <cell r="R3419"/>
          <cell r="S3419"/>
          <cell r="T3419"/>
        </row>
        <row r="3420">
          <cell r="Q3420"/>
          <cell r="R3420"/>
          <cell r="S3420"/>
          <cell r="T3420"/>
        </row>
        <row r="3421">
          <cell r="Q3421"/>
          <cell r="R3421"/>
          <cell r="S3421"/>
          <cell r="T3421"/>
        </row>
        <row r="3422">
          <cell r="Q3422"/>
          <cell r="R3422"/>
          <cell r="S3422"/>
          <cell r="T3422"/>
        </row>
        <row r="3423">
          <cell r="Q3423"/>
          <cell r="R3423"/>
          <cell r="S3423"/>
          <cell r="T3423"/>
        </row>
        <row r="3424">
          <cell r="Q3424"/>
          <cell r="R3424"/>
          <cell r="S3424"/>
          <cell r="T3424"/>
        </row>
        <row r="3425">
          <cell r="Q3425"/>
          <cell r="R3425"/>
          <cell r="S3425"/>
          <cell r="T3425"/>
        </row>
        <row r="3426">
          <cell r="Q3426"/>
          <cell r="R3426"/>
          <cell r="S3426"/>
          <cell r="T3426"/>
        </row>
        <row r="3427">
          <cell r="Q3427"/>
          <cell r="R3427"/>
          <cell r="S3427"/>
          <cell r="T3427"/>
        </row>
        <row r="3428">
          <cell r="Q3428"/>
          <cell r="R3428"/>
          <cell r="S3428"/>
          <cell r="T3428"/>
        </row>
        <row r="3429">
          <cell r="Q3429"/>
          <cell r="R3429"/>
          <cell r="S3429"/>
          <cell r="T3429"/>
        </row>
        <row r="3430">
          <cell r="Q3430"/>
          <cell r="R3430"/>
          <cell r="S3430"/>
          <cell r="T3430"/>
        </row>
        <row r="3431">
          <cell r="Q3431"/>
          <cell r="R3431"/>
          <cell r="S3431"/>
          <cell r="T3431"/>
        </row>
        <row r="3432">
          <cell r="Q3432"/>
          <cell r="R3432"/>
          <cell r="S3432"/>
          <cell r="T3432"/>
        </row>
        <row r="3433">
          <cell r="Q3433"/>
          <cell r="R3433"/>
          <cell r="S3433"/>
          <cell r="T3433"/>
        </row>
        <row r="3434">
          <cell r="Q3434"/>
          <cell r="R3434"/>
          <cell r="S3434"/>
          <cell r="T3434"/>
        </row>
        <row r="3435">
          <cell r="Q3435"/>
          <cell r="R3435"/>
          <cell r="S3435"/>
          <cell r="T3435"/>
        </row>
        <row r="3436">
          <cell r="Q3436"/>
          <cell r="R3436"/>
          <cell r="S3436"/>
          <cell r="T3436"/>
        </row>
        <row r="3437">
          <cell r="Q3437"/>
          <cell r="R3437"/>
          <cell r="S3437"/>
          <cell r="T3437"/>
        </row>
        <row r="3438">
          <cell r="Q3438"/>
          <cell r="R3438"/>
          <cell r="S3438"/>
          <cell r="T3438"/>
        </row>
        <row r="3439">
          <cell r="Q3439"/>
          <cell r="R3439"/>
          <cell r="S3439"/>
          <cell r="T3439"/>
        </row>
        <row r="3440">
          <cell r="Q3440"/>
          <cell r="R3440"/>
          <cell r="S3440"/>
          <cell r="T3440"/>
        </row>
        <row r="3441">
          <cell r="Q3441"/>
          <cell r="R3441"/>
          <cell r="S3441"/>
          <cell r="T3441"/>
        </row>
        <row r="3442">
          <cell r="Q3442"/>
          <cell r="R3442"/>
          <cell r="S3442"/>
          <cell r="T3442"/>
        </row>
        <row r="3443">
          <cell r="Q3443"/>
          <cell r="R3443"/>
          <cell r="S3443"/>
          <cell r="T3443"/>
        </row>
        <row r="3444">
          <cell r="Q3444"/>
          <cell r="R3444"/>
          <cell r="S3444"/>
          <cell r="T3444"/>
        </row>
        <row r="3445">
          <cell r="Q3445"/>
          <cell r="R3445"/>
          <cell r="S3445"/>
          <cell r="T3445"/>
        </row>
        <row r="3446">
          <cell r="Q3446"/>
          <cell r="R3446"/>
          <cell r="S3446"/>
          <cell r="T3446"/>
        </row>
        <row r="3447">
          <cell r="Q3447"/>
          <cell r="R3447"/>
          <cell r="S3447"/>
          <cell r="T3447"/>
        </row>
        <row r="3448">
          <cell r="Q3448"/>
          <cell r="R3448"/>
          <cell r="S3448"/>
          <cell r="T3448"/>
        </row>
        <row r="3449">
          <cell r="Q3449"/>
          <cell r="R3449"/>
          <cell r="S3449"/>
          <cell r="T3449"/>
        </row>
        <row r="3450">
          <cell r="Q3450"/>
          <cell r="R3450"/>
          <cell r="S3450"/>
          <cell r="T3450"/>
        </row>
        <row r="3451">
          <cell r="Q3451"/>
          <cell r="R3451"/>
          <cell r="S3451"/>
          <cell r="T3451"/>
        </row>
        <row r="3452">
          <cell r="Q3452"/>
          <cell r="R3452"/>
          <cell r="S3452"/>
          <cell r="T3452"/>
        </row>
        <row r="3453">
          <cell r="Q3453"/>
          <cell r="R3453"/>
          <cell r="S3453"/>
          <cell r="T3453"/>
        </row>
        <row r="3454">
          <cell r="Q3454"/>
          <cell r="R3454"/>
          <cell r="S3454"/>
          <cell r="T3454"/>
        </row>
        <row r="3455">
          <cell r="Q3455"/>
          <cell r="R3455"/>
          <cell r="S3455"/>
          <cell r="T3455"/>
        </row>
        <row r="3456">
          <cell r="Q3456"/>
          <cell r="R3456"/>
          <cell r="S3456"/>
          <cell r="T3456"/>
        </row>
        <row r="3457">
          <cell r="Q3457"/>
          <cell r="R3457"/>
          <cell r="S3457"/>
          <cell r="T3457"/>
        </row>
        <row r="3458">
          <cell r="Q3458"/>
          <cell r="R3458"/>
          <cell r="S3458"/>
          <cell r="T3458"/>
        </row>
        <row r="3459">
          <cell r="Q3459"/>
          <cell r="R3459"/>
          <cell r="S3459"/>
          <cell r="T3459"/>
        </row>
        <row r="3460">
          <cell r="Q3460"/>
          <cell r="R3460"/>
          <cell r="S3460"/>
          <cell r="T3460"/>
        </row>
        <row r="3461">
          <cell r="Q3461"/>
          <cell r="R3461"/>
          <cell r="S3461"/>
          <cell r="T3461"/>
        </row>
        <row r="3462">
          <cell r="Q3462"/>
          <cell r="R3462"/>
          <cell r="S3462"/>
          <cell r="T3462"/>
        </row>
        <row r="3463">
          <cell r="Q3463"/>
          <cell r="R3463"/>
          <cell r="S3463"/>
          <cell r="T3463"/>
        </row>
        <row r="3464">
          <cell r="Q3464"/>
          <cell r="R3464"/>
          <cell r="S3464"/>
          <cell r="T3464"/>
        </row>
        <row r="3465">
          <cell r="Q3465"/>
          <cell r="R3465"/>
          <cell r="S3465"/>
          <cell r="T3465"/>
        </row>
        <row r="3466">
          <cell r="Q3466"/>
          <cell r="R3466"/>
          <cell r="S3466"/>
          <cell r="T3466"/>
        </row>
        <row r="3467">
          <cell r="Q3467"/>
          <cell r="R3467"/>
          <cell r="S3467"/>
          <cell r="T3467"/>
        </row>
        <row r="3468">
          <cell r="Q3468"/>
          <cell r="R3468"/>
          <cell r="S3468"/>
          <cell r="T3468"/>
        </row>
        <row r="3469">
          <cell r="Q3469"/>
          <cell r="R3469"/>
          <cell r="S3469"/>
          <cell r="T3469"/>
        </row>
        <row r="3470">
          <cell r="Q3470"/>
          <cell r="R3470"/>
          <cell r="S3470"/>
          <cell r="T3470"/>
        </row>
        <row r="3471">
          <cell r="Q3471"/>
          <cell r="R3471"/>
          <cell r="S3471"/>
          <cell r="T3471"/>
        </row>
        <row r="3472">
          <cell r="Q3472"/>
          <cell r="R3472"/>
          <cell r="S3472"/>
          <cell r="T3472"/>
        </row>
        <row r="3473">
          <cell r="Q3473"/>
          <cell r="R3473"/>
          <cell r="S3473"/>
          <cell r="T3473"/>
        </row>
        <row r="3474">
          <cell r="Q3474"/>
          <cell r="R3474"/>
          <cell r="S3474"/>
          <cell r="T3474"/>
        </row>
        <row r="3475">
          <cell r="Q3475"/>
          <cell r="R3475"/>
          <cell r="S3475"/>
          <cell r="T3475"/>
        </row>
        <row r="3476">
          <cell r="Q3476"/>
          <cell r="R3476"/>
          <cell r="S3476"/>
          <cell r="T3476"/>
        </row>
        <row r="3477">
          <cell r="Q3477"/>
          <cell r="R3477"/>
          <cell r="S3477"/>
          <cell r="T3477"/>
        </row>
        <row r="3478">
          <cell r="Q3478"/>
          <cell r="R3478"/>
          <cell r="S3478"/>
          <cell r="T3478"/>
        </row>
        <row r="3479">
          <cell r="Q3479"/>
          <cell r="R3479"/>
          <cell r="S3479"/>
          <cell r="T3479"/>
        </row>
        <row r="3480">
          <cell r="Q3480"/>
          <cell r="R3480"/>
          <cell r="S3480"/>
          <cell r="T3480"/>
        </row>
        <row r="3481">
          <cell r="Q3481"/>
          <cell r="R3481"/>
          <cell r="S3481"/>
          <cell r="T3481"/>
        </row>
        <row r="3482">
          <cell r="Q3482"/>
          <cell r="R3482"/>
          <cell r="S3482"/>
          <cell r="T3482"/>
        </row>
        <row r="3483">
          <cell r="Q3483"/>
          <cell r="R3483"/>
          <cell r="S3483"/>
          <cell r="T3483"/>
        </row>
        <row r="3484">
          <cell r="Q3484"/>
          <cell r="R3484"/>
          <cell r="S3484"/>
          <cell r="T3484"/>
        </row>
        <row r="3485">
          <cell r="Q3485"/>
          <cell r="R3485"/>
          <cell r="S3485"/>
          <cell r="T3485"/>
        </row>
        <row r="3486">
          <cell r="Q3486"/>
          <cell r="R3486"/>
          <cell r="S3486"/>
          <cell r="T3486"/>
        </row>
        <row r="3487">
          <cell r="Q3487"/>
          <cell r="R3487"/>
          <cell r="S3487"/>
          <cell r="T3487"/>
        </row>
        <row r="3488">
          <cell r="Q3488"/>
          <cell r="R3488"/>
          <cell r="S3488"/>
          <cell r="T3488"/>
        </row>
        <row r="3489">
          <cell r="Q3489"/>
          <cell r="R3489"/>
          <cell r="S3489"/>
          <cell r="T3489"/>
        </row>
        <row r="3490">
          <cell r="Q3490"/>
          <cell r="R3490"/>
          <cell r="S3490"/>
          <cell r="T3490"/>
        </row>
        <row r="3491">
          <cell r="Q3491"/>
          <cell r="R3491"/>
          <cell r="S3491"/>
          <cell r="T3491"/>
        </row>
        <row r="3492">
          <cell r="Q3492"/>
          <cell r="R3492"/>
          <cell r="S3492"/>
          <cell r="T3492"/>
        </row>
        <row r="3493">
          <cell r="Q3493"/>
          <cell r="R3493"/>
          <cell r="S3493"/>
          <cell r="T3493"/>
        </row>
        <row r="3494">
          <cell r="Q3494"/>
          <cell r="R3494"/>
          <cell r="S3494"/>
          <cell r="T3494"/>
        </row>
        <row r="3495">
          <cell r="Q3495"/>
          <cell r="R3495"/>
          <cell r="S3495"/>
          <cell r="T3495"/>
        </row>
        <row r="3496">
          <cell r="Q3496"/>
          <cell r="R3496"/>
          <cell r="S3496"/>
          <cell r="T3496"/>
        </row>
        <row r="3497">
          <cell r="Q3497"/>
          <cell r="R3497"/>
          <cell r="S3497"/>
          <cell r="T3497"/>
        </row>
        <row r="3498">
          <cell r="Q3498"/>
          <cell r="R3498"/>
          <cell r="S3498"/>
          <cell r="T3498"/>
        </row>
        <row r="3499">
          <cell r="Q3499"/>
          <cell r="R3499"/>
          <cell r="S3499"/>
          <cell r="T3499"/>
        </row>
        <row r="3500">
          <cell r="Q3500"/>
          <cell r="R3500"/>
          <cell r="S3500"/>
          <cell r="T3500"/>
        </row>
        <row r="3501">
          <cell r="Q3501"/>
          <cell r="R3501"/>
          <cell r="S3501"/>
          <cell r="T3501"/>
        </row>
        <row r="3502">
          <cell r="Q3502"/>
          <cell r="R3502"/>
          <cell r="S3502"/>
          <cell r="T3502"/>
        </row>
        <row r="3503">
          <cell r="Q3503"/>
          <cell r="R3503"/>
          <cell r="S3503"/>
          <cell r="T3503"/>
        </row>
        <row r="3504">
          <cell r="Q3504"/>
          <cell r="R3504"/>
          <cell r="S3504"/>
          <cell r="T3504"/>
        </row>
        <row r="3505">
          <cell r="Q3505"/>
          <cell r="R3505"/>
          <cell r="S3505"/>
          <cell r="T3505"/>
        </row>
        <row r="3506">
          <cell r="Q3506"/>
          <cell r="R3506"/>
          <cell r="S3506"/>
          <cell r="T3506"/>
        </row>
        <row r="3507">
          <cell r="Q3507"/>
          <cell r="R3507"/>
          <cell r="S3507"/>
          <cell r="T3507"/>
        </row>
        <row r="3508">
          <cell r="Q3508"/>
          <cell r="R3508"/>
          <cell r="S3508"/>
          <cell r="T3508"/>
        </row>
        <row r="3509">
          <cell r="Q3509"/>
          <cell r="R3509"/>
          <cell r="S3509"/>
          <cell r="T3509"/>
        </row>
        <row r="3510">
          <cell r="Q3510"/>
          <cell r="R3510"/>
          <cell r="S3510"/>
          <cell r="T3510"/>
        </row>
        <row r="3511">
          <cell r="Q3511"/>
          <cell r="R3511"/>
          <cell r="S3511"/>
          <cell r="T3511"/>
        </row>
        <row r="3512">
          <cell r="Q3512"/>
          <cell r="R3512"/>
          <cell r="S3512"/>
          <cell r="T3512"/>
        </row>
        <row r="3513">
          <cell r="Q3513"/>
          <cell r="R3513"/>
          <cell r="S3513"/>
          <cell r="T3513"/>
        </row>
        <row r="3514">
          <cell r="Q3514"/>
          <cell r="R3514"/>
          <cell r="S3514"/>
          <cell r="T3514"/>
        </row>
        <row r="3515">
          <cell r="Q3515"/>
          <cell r="R3515"/>
          <cell r="S3515"/>
          <cell r="T3515"/>
        </row>
        <row r="3516">
          <cell r="Q3516"/>
          <cell r="R3516"/>
          <cell r="S3516"/>
          <cell r="T3516"/>
        </row>
        <row r="3517">
          <cell r="Q3517"/>
          <cell r="R3517"/>
          <cell r="S3517"/>
          <cell r="T3517"/>
        </row>
        <row r="3518">
          <cell r="Q3518"/>
          <cell r="R3518"/>
          <cell r="S3518"/>
          <cell r="T3518"/>
        </row>
        <row r="3519">
          <cell r="Q3519"/>
          <cell r="R3519"/>
          <cell r="S3519"/>
          <cell r="T3519"/>
        </row>
        <row r="3520">
          <cell r="Q3520"/>
          <cell r="R3520"/>
          <cell r="S3520"/>
          <cell r="T3520"/>
        </row>
        <row r="3521">
          <cell r="Q3521"/>
          <cell r="R3521"/>
          <cell r="S3521"/>
          <cell r="T3521"/>
        </row>
        <row r="3522">
          <cell r="Q3522"/>
          <cell r="R3522"/>
          <cell r="S3522"/>
          <cell r="T3522"/>
        </row>
        <row r="3523">
          <cell r="Q3523"/>
          <cell r="R3523"/>
          <cell r="S3523"/>
          <cell r="T3523"/>
        </row>
        <row r="3524">
          <cell r="Q3524"/>
          <cell r="R3524"/>
          <cell r="S3524"/>
          <cell r="T3524"/>
        </row>
        <row r="3525">
          <cell r="Q3525"/>
          <cell r="R3525"/>
          <cell r="S3525"/>
          <cell r="T3525"/>
        </row>
        <row r="3526">
          <cell r="Q3526"/>
          <cell r="R3526"/>
          <cell r="S3526"/>
          <cell r="T3526"/>
        </row>
        <row r="3527">
          <cell r="Q3527"/>
          <cell r="R3527"/>
          <cell r="S3527"/>
          <cell r="T3527"/>
        </row>
        <row r="3528">
          <cell r="Q3528"/>
          <cell r="R3528"/>
          <cell r="S3528"/>
          <cell r="T3528"/>
        </row>
        <row r="3529">
          <cell r="Q3529"/>
          <cell r="R3529"/>
          <cell r="S3529"/>
          <cell r="T3529"/>
        </row>
        <row r="3530">
          <cell r="Q3530"/>
          <cell r="R3530"/>
          <cell r="S3530"/>
          <cell r="T3530"/>
        </row>
        <row r="3531">
          <cell r="Q3531"/>
          <cell r="R3531"/>
          <cell r="S3531"/>
          <cell r="T3531"/>
        </row>
        <row r="3532">
          <cell r="Q3532"/>
          <cell r="R3532"/>
          <cell r="S3532"/>
          <cell r="T3532"/>
        </row>
        <row r="3533">
          <cell r="Q3533"/>
          <cell r="R3533"/>
          <cell r="S3533"/>
          <cell r="T3533"/>
        </row>
        <row r="3534">
          <cell r="Q3534"/>
          <cell r="R3534"/>
          <cell r="S3534"/>
          <cell r="T3534"/>
        </row>
        <row r="3535">
          <cell r="Q3535"/>
          <cell r="R3535"/>
          <cell r="S3535"/>
          <cell r="T3535"/>
        </row>
        <row r="3536">
          <cell r="Q3536"/>
          <cell r="R3536"/>
          <cell r="S3536"/>
          <cell r="T3536"/>
        </row>
        <row r="3537">
          <cell r="Q3537"/>
          <cell r="R3537"/>
          <cell r="S3537"/>
          <cell r="T3537"/>
        </row>
        <row r="3538">
          <cell r="Q3538"/>
          <cell r="R3538"/>
          <cell r="S3538"/>
          <cell r="T3538"/>
        </row>
        <row r="3539">
          <cell r="Q3539"/>
          <cell r="R3539"/>
          <cell r="S3539"/>
          <cell r="T3539"/>
        </row>
        <row r="3540">
          <cell r="Q3540"/>
          <cell r="R3540"/>
          <cell r="S3540"/>
          <cell r="T3540"/>
        </row>
        <row r="3541">
          <cell r="Q3541"/>
          <cell r="R3541"/>
          <cell r="S3541"/>
          <cell r="T3541"/>
        </row>
        <row r="3542">
          <cell r="Q3542"/>
          <cell r="R3542"/>
          <cell r="S3542"/>
          <cell r="T3542"/>
        </row>
        <row r="3543">
          <cell r="Q3543"/>
          <cell r="R3543"/>
          <cell r="S3543"/>
          <cell r="T3543"/>
        </row>
        <row r="3544">
          <cell r="Q3544"/>
          <cell r="R3544"/>
          <cell r="S3544"/>
          <cell r="T3544"/>
        </row>
        <row r="3545">
          <cell r="Q3545"/>
          <cell r="R3545"/>
          <cell r="S3545"/>
          <cell r="T3545"/>
        </row>
        <row r="3546">
          <cell r="Q3546"/>
          <cell r="R3546"/>
          <cell r="S3546"/>
          <cell r="T3546"/>
        </row>
        <row r="3547">
          <cell r="Q3547"/>
          <cell r="R3547"/>
          <cell r="S3547"/>
          <cell r="T3547"/>
        </row>
        <row r="3548">
          <cell r="Q3548"/>
          <cell r="R3548"/>
          <cell r="S3548"/>
          <cell r="T3548"/>
        </row>
        <row r="3549">
          <cell r="Q3549"/>
          <cell r="R3549"/>
          <cell r="S3549"/>
          <cell r="T3549"/>
        </row>
        <row r="3550">
          <cell r="Q3550"/>
          <cell r="R3550"/>
          <cell r="S3550"/>
          <cell r="T3550"/>
        </row>
        <row r="3551">
          <cell r="Q3551"/>
          <cell r="R3551"/>
          <cell r="S3551"/>
          <cell r="T3551"/>
        </row>
        <row r="3552">
          <cell r="Q3552"/>
          <cell r="R3552"/>
          <cell r="S3552"/>
          <cell r="T3552"/>
        </row>
        <row r="3553">
          <cell r="Q3553"/>
          <cell r="R3553"/>
          <cell r="S3553"/>
          <cell r="T3553"/>
        </row>
        <row r="3554">
          <cell r="Q3554"/>
          <cell r="R3554"/>
          <cell r="S3554"/>
          <cell r="T3554"/>
        </row>
        <row r="3555">
          <cell r="Q3555"/>
          <cell r="R3555"/>
          <cell r="S3555"/>
          <cell r="T3555"/>
        </row>
        <row r="3556">
          <cell r="Q3556"/>
          <cell r="R3556"/>
          <cell r="S3556"/>
          <cell r="T3556"/>
        </row>
        <row r="3557">
          <cell r="Q3557"/>
          <cell r="R3557"/>
          <cell r="S3557"/>
          <cell r="T3557"/>
        </row>
        <row r="3558">
          <cell r="Q3558"/>
          <cell r="R3558"/>
          <cell r="S3558"/>
          <cell r="T3558"/>
        </row>
        <row r="3559">
          <cell r="Q3559"/>
          <cell r="R3559"/>
          <cell r="S3559"/>
          <cell r="T3559"/>
        </row>
        <row r="3560">
          <cell r="Q3560"/>
          <cell r="R3560"/>
          <cell r="S3560"/>
          <cell r="T3560"/>
        </row>
        <row r="3561">
          <cell r="Q3561"/>
          <cell r="R3561"/>
          <cell r="S3561"/>
          <cell r="T3561"/>
        </row>
        <row r="3562">
          <cell r="Q3562"/>
          <cell r="R3562"/>
          <cell r="S3562"/>
          <cell r="T3562"/>
        </row>
        <row r="3563">
          <cell r="Q3563"/>
          <cell r="R3563"/>
          <cell r="S3563"/>
          <cell r="T3563"/>
        </row>
        <row r="3564">
          <cell r="Q3564"/>
          <cell r="R3564"/>
          <cell r="S3564"/>
          <cell r="T3564"/>
        </row>
        <row r="3565">
          <cell r="Q3565"/>
          <cell r="R3565"/>
          <cell r="S3565"/>
          <cell r="T3565"/>
        </row>
        <row r="3566">
          <cell r="Q3566"/>
          <cell r="R3566"/>
          <cell r="S3566"/>
          <cell r="T3566"/>
        </row>
        <row r="3567">
          <cell r="Q3567"/>
          <cell r="R3567"/>
          <cell r="S3567"/>
          <cell r="T3567"/>
        </row>
        <row r="3568">
          <cell r="Q3568"/>
          <cell r="R3568"/>
          <cell r="S3568"/>
          <cell r="T3568"/>
        </row>
        <row r="3569">
          <cell r="Q3569"/>
          <cell r="R3569"/>
          <cell r="S3569"/>
          <cell r="T3569"/>
        </row>
        <row r="3570">
          <cell r="Q3570"/>
          <cell r="R3570"/>
          <cell r="S3570"/>
          <cell r="T3570"/>
        </row>
        <row r="3571">
          <cell r="Q3571"/>
          <cell r="R3571"/>
          <cell r="S3571"/>
          <cell r="T3571"/>
        </row>
        <row r="3572">
          <cell r="Q3572"/>
          <cell r="R3572"/>
          <cell r="S3572"/>
          <cell r="T3572"/>
        </row>
        <row r="3573">
          <cell r="Q3573"/>
          <cell r="R3573"/>
          <cell r="S3573"/>
          <cell r="T3573"/>
        </row>
        <row r="3574">
          <cell r="Q3574"/>
          <cell r="R3574"/>
          <cell r="S3574"/>
          <cell r="T3574"/>
        </row>
        <row r="3575">
          <cell r="Q3575"/>
          <cell r="R3575"/>
          <cell r="S3575"/>
          <cell r="T3575"/>
        </row>
        <row r="3576">
          <cell r="Q3576"/>
          <cell r="R3576"/>
          <cell r="S3576"/>
          <cell r="T3576"/>
        </row>
        <row r="3577">
          <cell r="Q3577"/>
          <cell r="R3577"/>
          <cell r="S3577"/>
          <cell r="T3577"/>
        </row>
        <row r="3578">
          <cell r="Q3578"/>
          <cell r="R3578"/>
          <cell r="S3578"/>
          <cell r="T3578"/>
        </row>
        <row r="3579">
          <cell r="Q3579"/>
          <cell r="R3579"/>
          <cell r="S3579"/>
          <cell r="T3579"/>
        </row>
        <row r="3580">
          <cell r="Q3580"/>
          <cell r="R3580"/>
          <cell r="S3580"/>
          <cell r="T3580"/>
        </row>
        <row r="3581">
          <cell r="Q3581"/>
          <cell r="R3581"/>
          <cell r="S3581"/>
          <cell r="T3581"/>
        </row>
        <row r="3582">
          <cell r="Q3582"/>
          <cell r="R3582"/>
          <cell r="S3582"/>
          <cell r="T3582"/>
        </row>
        <row r="3583">
          <cell r="Q3583"/>
          <cell r="R3583"/>
          <cell r="S3583"/>
          <cell r="T3583"/>
        </row>
        <row r="3584">
          <cell r="Q3584"/>
          <cell r="R3584"/>
          <cell r="S3584"/>
          <cell r="T3584"/>
        </row>
        <row r="3585">
          <cell r="Q3585"/>
          <cell r="R3585"/>
          <cell r="S3585"/>
          <cell r="T3585"/>
        </row>
        <row r="3586">
          <cell r="Q3586"/>
          <cell r="R3586"/>
          <cell r="S3586"/>
          <cell r="T3586"/>
        </row>
        <row r="3587">
          <cell r="Q3587"/>
          <cell r="R3587"/>
          <cell r="S3587"/>
          <cell r="T3587"/>
        </row>
        <row r="3588">
          <cell r="Q3588"/>
          <cell r="R3588"/>
          <cell r="S3588"/>
          <cell r="T3588"/>
        </row>
        <row r="3589">
          <cell r="Q3589"/>
          <cell r="R3589"/>
          <cell r="S3589"/>
          <cell r="T3589"/>
        </row>
        <row r="3590">
          <cell r="Q3590"/>
          <cell r="R3590"/>
          <cell r="S3590"/>
          <cell r="T3590"/>
        </row>
        <row r="3591">
          <cell r="Q3591"/>
          <cell r="R3591"/>
          <cell r="S3591"/>
          <cell r="T3591"/>
        </row>
        <row r="3592">
          <cell r="Q3592"/>
          <cell r="R3592"/>
          <cell r="S3592"/>
          <cell r="T3592"/>
        </row>
        <row r="3593">
          <cell r="Q3593"/>
          <cell r="R3593"/>
          <cell r="S3593"/>
          <cell r="T3593"/>
        </row>
        <row r="3594">
          <cell r="Q3594"/>
          <cell r="R3594"/>
          <cell r="S3594"/>
          <cell r="T3594"/>
        </row>
        <row r="3595">
          <cell r="Q3595"/>
          <cell r="R3595"/>
          <cell r="S3595"/>
          <cell r="T3595"/>
        </row>
        <row r="3596">
          <cell r="Q3596"/>
          <cell r="R3596"/>
          <cell r="S3596"/>
          <cell r="T3596"/>
        </row>
        <row r="3597">
          <cell r="Q3597"/>
          <cell r="R3597"/>
          <cell r="S3597"/>
          <cell r="T3597"/>
        </row>
        <row r="3598">
          <cell r="Q3598"/>
          <cell r="R3598"/>
          <cell r="S3598"/>
          <cell r="T3598"/>
        </row>
        <row r="3599">
          <cell r="Q3599"/>
          <cell r="R3599"/>
          <cell r="S3599"/>
          <cell r="T3599"/>
        </row>
        <row r="3600">
          <cell r="Q3600"/>
          <cell r="R3600"/>
          <cell r="S3600"/>
          <cell r="T3600"/>
        </row>
        <row r="3601">
          <cell r="Q3601"/>
          <cell r="R3601"/>
          <cell r="S3601"/>
          <cell r="T3601"/>
        </row>
        <row r="3602">
          <cell r="Q3602"/>
          <cell r="R3602"/>
          <cell r="S3602"/>
          <cell r="T3602"/>
        </row>
        <row r="3603">
          <cell r="Q3603"/>
          <cell r="R3603"/>
          <cell r="S3603"/>
          <cell r="T3603"/>
        </row>
        <row r="3604">
          <cell r="Q3604"/>
          <cell r="R3604"/>
          <cell r="S3604"/>
          <cell r="T3604"/>
        </row>
        <row r="3605">
          <cell r="Q3605"/>
          <cell r="R3605"/>
          <cell r="S3605"/>
          <cell r="T3605"/>
        </row>
        <row r="3606">
          <cell r="Q3606"/>
          <cell r="R3606"/>
          <cell r="S3606"/>
          <cell r="T3606"/>
        </row>
        <row r="3607">
          <cell r="Q3607"/>
          <cell r="R3607"/>
          <cell r="S3607"/>
          <cell r="T3607"/>
        </row>
        <row r="3608">
          <cell r="Q3608"/>
          <cell r="R3608"/>
          <cell r="S3608"/>
          <cell r="T3608"/>
        </row>
        <row r="3609">
          <cell r="Q3609"/>
          <cell r="R3609"/>
          <cell r="S3609"/>
          <cell r="T3609"/>
        </row>
        <row r="3610">
          <cell r="Q3610"/>
          <cell r="R3610"/>
          <cell r="S3610"/>
          <cell r="T3610"/>
        </row>
        <row r="3611">
          <cell r="Q3611"/>
          <cell r="R3611"/>
          <cell r="S3611"/>
          <cell r="T3611"/>
        </row>
        <row r="3612">
          <cell r="Q3612"/>
          <cell r="R3612"/>
          <cell r="S3612"/>
          <cell r="T3612"/>
        </row>
        <row r="3613">
          <cell r="Q3613"/>
          <cell r="R3613"/>
          <cell r="S3613"/>
          <cell r="T3613"/>
        </row>
        <row r="3614">
          <cell r="Q3614"/>
          <cell r="R3614"/>
          <cell r="S3614"/>
          <cell r="T3614"/>
        </row>
        <row r="3615">
          <cell r="Q3615"/>
          <cell r="R3615"/>
          <cell r="S3615"/>
          <cell r="T3615"/>
        </row>
        <row r="3616">
          <cell r="Q3616"/>
          <cell r="R3616"/>
          <cell r="S3616"/>
          <cell r="T3616"/>
        </row>
        <row r="3617">
          <cell r="Q3617"/>
          <cell r="R3617"/>
          <cell r="S3617"/>
          <cell r="T3617"/>
        </row>
        <row r="3618">
          <cell r="Q3618"/>
          <cell r="R3618"/>
          <cell r="S3618"/>
          <cell r="T3618"/>
        </row>
        <row r="3619">
          <cell r="Q3619"/>
          <cell r="R3619"/>
          <cell r="S3619"/>
          <cell r="T3619"/>
        </row>
        <row r="3620">
          <cell r="Q3620"/>
          <cell r="R3620"/>
          <cell r="S3620"/>
          <cell r="T3620"/>
        </row>
        <row r="3621">
          <cell r="Q3621"/>
          <cell r="R3621"/>
          <cell r="S3621"/>
          <cell r="T3621"/>
        </row>
        <row r="3622">
          <cell r="Q3622"/>
          <cell r="R3622"/>
          <cell r="S3622"/>
          <cell r="T3622"/>
        </row>
        <row r="3623">
          <cell r="Q3623"/>
          <cell r="R3623"/>
          <cell r="S3623"/>
          <cell r="T3623"/>
        </row>
        <row r="3624">
          <cell r="Q3624"/>
          <cell r="R3624"/>
          <cell r="S3624"/>
          <cell r="T3624"/>
        </row>
        <row r="3625">
          <cell r="Q3625"/>
          <cell r="R3625"/>
          <cell r="S3625"/>
          <cell r="T3625"/>
        </row>
        <row r="3626">
          <cell r="Q3626"/>
          <cell r="R3626"/>
          <cell r="S3626"/>
          <cell r="T3626"/>
        </row>
        <row r="3627">
          <cell r="Q3627"/>
          <cell r="R3627"/>
          <cell r="S3627"/>
          <cell r="T3627"/>
        </row>
        <row r="3628">
          <cell r="Q3628"/>
          <cell r="R3628"/>
          <cell r="S3628"/>
          <cell r="T3628"/>
        </row>
        <row r="3629">
          <cell r="Q3629"/>
          <cell r="R3629"/>
          <cell r="S3629"/>
          <cell r="T3629"/>
        </row>
        <row r="3630">
          <cell r="Q3630"/>
          <cell r="R3630"/>
          <cell r="S3630"/>
          <cell r="T3630"/>
        </row>
        <row r="3631">
          <cell r="Q3631"/>
          <cell r="R3631"/>
          <cell r="S3631"/>
          <cell r="T3631"/>
        </row>
        <row r="3632">
          <cell r="Q3632"/>
          <cell r="R3632"/>
          <cell r="S3632"/>
          <cell r="T3632"/>
        </row>
        <row r="3633">
          <cell r="Q3633"/>
          <cell r="R3633"/>
          <cell r="S3633"/>
          <cell r="T3633"/>
        </row>
        <row r="3634">
          <cell r="Q3634"/>
          <cell r="R3634"/>
          <cell r="S3634"/>
          <cell r="T3634"/>
        </row>
        <row r="3635">
          <cell r="Q3635"/>
          <cell r="R3635"/>
          <cell r="S3635"/>
          <cell r="T3635"/>
        </row>
        <row r="3636">
          <cell r="Q3636"/>
          <cell r="R3636"/>
          <cell r="S3636"/>
          <cell r="T3636"/>
        </row>
        <row r="3637">
          <cell r="Q3637"/>
          <cell r="R3637"/>
          <cell r="S3637"/>
          <cell r="T3637"/>
        </row>
        <row r="3638">
          <cell r="Q3638"/>
          <cell r="R3638"/>
          <cell r="S3638"/>
          <cell r="T3638"/>
        </row>
        <row r="3639">
          <cell r="Q3639"/>
          <cell r="R3639"/>
          <cell r="S3639"/>
          <cell r="T3639"/>
        </row>
        <row r="3640">
          <cell r="Q3640"/>
          <cell r="R3640"/>
          <cell r="S3640"/>
          <cell r="T3640"/>
        </row>
        <row r="3641">
          <cell r="Q3641"/>
          <cell r="R3641"/>
          <cell r="S3641"/>
          <cell r="T3641"/>
        </row>
        <row r="3642">
          <cell r="Q3642"/>
          <cell r="R3642"/>
          <cell r="S3642"/>
          <cell r="T3642"/>
        </row>
        <row r="3643">
          <cell r="Q3643"/>
          <cell r="R3643"/>
          <cell r="S3643"/>
          <cell r="T3643"/>
        </row>
        <row r="3644">
          <cell r="Q3644"/>
          <cell r="R3644"/>
          <cell r="S3644"/>
          <cell r="T3644"/>
        </row>
        <row r="3645">
          <cell r="Q3645"/>
          <cell r="R3645"/>
          <cell r="S3645"/>
          <cell r="T3645"/>
        </row>
        <row r="3646">
          <cell r="Q3646"/>
          <cell r="R3646"/>
          <cell r="S3646"/>
          <cell r="T3646"/>
        </row>
        <row r="3647">
          <cell r="Q3647"/>
          <cell r="R3647"/>
          <cell r="S3647"/>
          <cell r="T3647"/>
        </row>
        <row r="3648">
          <cell r="Q3648"/>
          <cell r="R3648"/>
          <cell r="S3648"/>
          <cell r="T3648"/>
        </row>
        <row r="3649">
          <cell r="Q3649"/>
          <cell r="R3649"/>
          <cell r="S3649"/>
          <cell r="T3649"/>
        </row>
        <row r="3650">
          <cell r="Q3650"/>
          <cell r="R3650"/>
          <cell r="S3650"/>
          <cell r="T3650"/>
        </row>
        <row r="3651">
          <cell r="Q3651"/>
          <cell r="R3651"/>
          <cell r="S3651"/>
          <cell r="T3651"/>
        </row>
        <row r="3652">
          <cell r="Q3652"/>
          <cell r="R3652"/>
          <cell r="S3652"/>
          <cell r="T3652"/>
        </row>
        <row r="3653">
          <cell r="Q3653"/>
          <cell r="R3653"/>
          <cell r="S3653"/>
          <cell r="T3653"/>
        </row>
        <row r="3654">
          <cell r="Q3654"/>
          <cell r="R3654"/>
          <cell r="S3654"/>
          <cell r="T3654"/>
        </row>
        <row r="3655">
          <cell r="Q3655"/>
          <cell r="R3655"/>
          <cell r="S3655"/>
          <cell r="T3655"/>
        </row>
        <row r="3656">
          <cell r="Q3656"/>
          <cell r="R3656"/>
          <cell r="S3656"/>
          <cell r="T3656"/>
        </row>
        <row r="3657">
          <cell r="Q3657"/>
          <cell r="R3657"/>
          <cell r="S3657"/>
          <cell r="T3657"/>
        </row>
        <row r="3658">
          <cell r="Q3658"/>
          <cell r="R3658"/>
          <cell r="S3658"/>
          <cell r="T3658"/>
        </row>
        <row r="3659">
          <cell r="Q3659"/>
          <cell r="R3659"/>
          <cell r="S3659"/>
          <cell r="T3659"/>
        </row>
        <row r="3660">
          <cell r="Q3660"/>
          <cell r="R3660"/>
          <cell r="S3660"/>
          <cell r="T3660"/>
        </row>
        <row r="3661">
          <cell r="Q3661"/>
          <cell r="R3661"/>
          <cell r="S3661"/>
          <cell r="T3661"/>
        </row>
        <row r="3662">
          <cell r="Q3662"/>
          <cell r="R3662"/>
          <cell r="S3662"/>
          <cell r="T3662"/>
        </row>
        <row r="3663">
          <cell r="Q3663"/>
          <cell r="R3663"/>
          <cell r="S3663"/>
          <cell r="T3663"/>
        </row>
        <row r="3664">
          <cell r="Q3664"/>
          <cell r="R3664"/>
          <cell r="S3664"/>
          <cell r="T3664"/>
        </row>
        <row r="3665">
          <cell r="Q3665"/>
          <cell r="R3665"/>
          <cell r="S3665"/>
          <cell r="T3665"/>
        </row>
        <row r="3666">
          <cell r="Q3666"/>
          <cell r="R3666"/>
          <cell r="S3666"/>
          <cell r="T3666"/>
        </row>
        <row r="3667">
          <cell r="Q3667"/>
          <cell r="R3667"/>
          <cell r="S3667"/>
          <cell r="T3667"/>
        </row>
        <row r="3668">
          <cell r="Q3668"/>
          <cell r="R3668"/>
          <cell r="S3668"/>
          <cell r="T3668"/>
        </row>
        <row r="3669">
          <cell r="Q3669"/>
          <cell r="R3669"/>
          <cell r="S3669"/>
          <cell r="T3669"/>
        </row>
        <row r="3670">
          <cell r="Q3670"/>
          <cell r="R3670"/>
          <cell r="S3670"/>
          <cell r="T3670"/>
        </row>
        <row r="3671">
          <cell r="Q3671"/>
          <cell r="R3671"/>
          <cell r="S3671"/>
          <cell r="T3671"/>
        </row>
        <row r="3672">
          <cell r="Q3672"/>
          <cell r="R3672"/>
          <cell r="S3672"/>
          <cell r="T3672"/>
        </row>
        <row r="3673">
          <cell r="Q3673"/>
          <cell r="R3673"/>
          <cell r="S3673"/>
          <cell r="T3673"/>
        </row>
        <row r="3674">
          <cell r="Q3674"/>
          <cell r="R3674"/>
          <cell r="S3674"/>
          <cell r="T3674"/>
        </row>
        <row r="3675">
          <cell r="Q3675"/>
          <cell r="R3675"/>
          <cell r="S3675"/>
          <cell r="T3675"/>
        </row>
        <row r="3676">
          <cell r="Q3676"/>
          <cell r="R3676"/>
          <cell r="S3676"/>
          <cell r="T3676"/>
        </row>
        <row r="3677">
          <cell r="Q3677"/>
          <cell r="R3677"/>
          <cell r="S3677"/>
          <cell r="T3677"/>
        </row>
        <row r="3678">
          <cell r="Q3678"/>
          <cell r="R3678"/>
          <cell r="S3678"/>
          <cell r="T3678"/>
        </row>
        <row r="3679">
          <cell r="Q3679"/>
          <cell r="R3679"/>
          <cell r="S3679"/>
          <cell r="T3679"/>
        </row>
        <row r="3680">
          <cell r="Q3680"/>
          <cell r="R3680"/>
          <cell r="S3680"/>
          <cell r="T3680"/>
        </row>
        <row r="3681">
          <cell r="Q3681"/>
          <cell r="R3681"/>
          <cell r="S3681"/>
          <cell r="T3681"/>
        </row>
        <row r="3682">
          <cell r="Q3682"/>
          <cell r="R3682"/>
          <cell r="S3682"/>
          <cell r="T3682"/>
        </row>
        <row r="3683">
          <cell r="Q3683"/>
          <cell r="R3683"/>
          <cell r="S3683"/>
          <cell r="T3683"/>
        </row>
        <row r="3684">
          <cell r="Q3684"/>
          <cell r="R3684"/>
          <cell r="S3684"/>
          <cell r="T3684"/>
        </row>
        <row r="3685">
          <cell r="Q3685"/>
          <cell r="R3685"/>
          <cell r="S3685"/>
          <cell r="T3685"/>
        </row>
        <row r="3686">
          <cell r="Q3686"/>
          <cell r="R3686"/>
          <cell r="S3686"/>
          <cell r="T3686"/>
        </row>
        <row r="3687">
          <cell r="Q3687"/>
          <cell r="R3687"/>
          <cell r="S3687"/>
          <cell r="T3687"/>
        </row>
        <row r="3688">
          <cell r="Q3688"/>
          <cell r="R3688"/>
          <cell r="S3688"/>
          <cell r="T3688"/>
        </row>
        <row r="3689">
          <cell r="Q3689"/>
          <cell r="R3689"/>
          <cell r="S3689"/>
          <cell r="T3689"/>
        </row>
        <row r="3690">
          <cell r="Q3690"/>
          <cell r="R3690"/>
          <cell r="S3690"/>
          <cell r="T3690"/>
        </row>
        <row r="3691">
          <cell r="Q3691"/>
          <cell r="R3691"/>
          <cell r="S3691"/>
          <cell r="T3691"/>
        </row>
        <row r="3692">
          <cell r="Q3692"/>
          <cell r="R3692"/>
          <cell r="S3692"/>
          <cell r="T3692"/>
        </row>
        <row r="3693">
          <cell r="Q3693"/>
          <cell r="R3693"/>
          <cell r="S3693"/>
          <cell r="T3693"/>
        </row>
        <row r="3694">
          <cell r="Q3694"/>
          <cell r="R3694"/>
          <cell r="S3694"/>
          <cell r="T3694"/>
        </row>
        <row r="3695">
          <cell r="Q3695"/>
          <cell r="R3695"/>
          <cell r="S3695"/>
          <cell r="T3695"/>
        </row>
        <row r="3696">
          <cell r="Q3696"/>
          <cell r="R3696"/>
          <cell r="S3696"/>
          <cell r="T3696"/>
        </row>
        <row r="3697">
          <cell r="Q3697"/>
          <cell r="R3697"/>
          <cell r="S3697"/>
          <cell r="T3697"/>
        </row>
        <row r="3698">
          <cell r="Q3698"/>
          <cell r="R3698"/>
          <cell r="S3698"/>
          <cell r="T3698"/>
        </row>
        <row r="3699">
          <cell r="Q3699"/>
          <cell r="R3699"/>
          <cell r="S3699"/>
          <cell r="T3699"/>
        </row>
        <row r="3700">
          <cell r="Q3700"/>
          <cell r="R3700"/>
          <cell r="S3700"/>
          <cell r="T3700"/>
        </row>
        <row r="3701">
          <cell r="Q3701"/>
          <cell r="R3701"/>
          <cell r="S3701"/>
          <cell r="T3701"/>
        </row>
        <row r="3702">
          <cell r="Q3702"/>
          <cell r="R3702"/>
          <cell r="S3702"/>
          <cell r="T3702"/>
        </row>
        <row r="3703">
          <cell r="Q3703"/>
          <cell r="R3703"/>
          <cell r="S3703"/>
          <cell r="T3703"/>
        </row>
        <row r="3704">
          <cell r="Q3704"/>
          <cell r="R3704"/>
          <cell r="S3704"/>
          <cell r="T3704"/>
        </row>
        <row r="3705">
          <cell r="Q3705"/>
          <cell r="R3705"/>
          <cell r="S3705"/>
          <cell r="T3705"/>
        </row>
        <row r="3706">
          <cell r="Q3706"/>
          <cell r="R3706"/>
          <cell r="S3706"/>
          <cell r="T3706"/>
        </row>
        <row r="3707">
          <cell r="Q3707"/>
          <cell r="R3707"/>
          <cell r="S3707"/>
          <cell r="T3707"/>
        </row>
        <row r="3708">
          <cell r="Q3708"/>
          <cell r="R3708"/>
          <cell r="S3708"/>
          <cell r="T3708"/>
        </row>
        <row r="3709">
          <cell r="Q3709"/>
          <cell r="R3709"/>
          <cell r="S3709"/>
          <cell r="T3709"/>
        </row>
        <row r="3710">
          <cell r="Q3710"/>
          <cell r="R3710"/>
          <cell r="S3710"/>
          <cell r="T3710"/>
        </row>
        <row r="3711">
          <cell r="Q3711"/>
          <cell r="R3711"/>
          <cell r="S3711"/>
          <cell r="T3711"/>
        </row>
        <row r="3712">
          <cell r="Q3712"/>
          <cell r="R3712"/>
          <cell r="S3712"/>
          <cell r="T3712"/>
        </row>
        <row r="3713">
          <cell r="Q3713"/>
          <cell r="R3713"/>
          <cell r="S3713"/>
          <cell r="T3713"/>
        </row>
        <row r="3714">
          <cell r="Q3714"/>
          <cell r="R3714"/>
          <cell r="S3714"/>
          <cell r="T3714"/>
        </row>
        <row r="3715">
          <cell r="Q3715"/>
          <cell r="R3715"/>
          <cell r="S3715"/>
          <cell r="T3715"/>
        </row>
        <row r="3716">
          <cell r="Q3716"/>
          <cell r="R3716"/>
          <cell r="S3716"/>
          <cell r="T3716"/>
        </row>
        <row r="3717">
          <cell r="Q3717"/>
          <cell r="R3717"/>
          <cell r="S3717"/>
          <cell r="T3717"/>
        </row>
        <row r="3718">
          <cell r="Q3718"/>
          <cell r="R3718"/>
          <cell r="S3718"/>
          <cell r="T3718"/>
        </row>
        <row r="3719">
          <cell r="Q3719"/>
          <cell r="R3719"/>
          <cell r="S3719"/>
          <cell r="T3719"/>
        </row>
        <row r="3720">
          <cell r="Q3720"/>
          <cell r="R3720"/>
          <cell r="S3720"/>
          <cell r="T3720"/>
        </row>
        <row r="3721">
          <cell r="Q3721"/>
          <cell r="R3721"/>
          <cell r="S3721"/>
          <cell r="T3721"/>
        </row>
        <row r="3722">
          <cell r="Q3722"/>
          <cell r="R3722"/>
          <cell r="S3722"/>
          <cell r="T3722"/>
        </row>
        <row r="3723">
          <cell r="Q3723"/>
          <cell r="R3723"/>
          <cell r="S3723"/>
          <cell r="T3723"/>
        </row>
        <row r="3724">
          <cell r="Q3724"/>
          <cell r="R3724"/>
          <cell r="S3724"/>
          <cell r="T3724"/>
        </row>
        <row r="3725">
          <cell r="Q3725"/>
          <cell r="R3725"/>
          <cell r="S3725"/>
          <cell r="T3725"/>
        </row>
        <row r="3726">
          <cell r="Q3726"/>
          <cell r="R3726"/>
          <cell r="S3726"/>
          <cell r="T3726"/>
        </row>
        <row r="3727">
          <cell r="Q3727"/>
          <cell r="R3727"/>
          <cell r="S3727"/>
          <cell r="T3727"/>
        </row>
        <row r="3728">
          <cell r="Q3728"/>
          <cell r="R3728"/>
          <cell r="S3728"/>
          <cell r="T3728"/>
        </row>
        <row r="3729">
          <cell r="Q3729"/>
          <cell r="R3729"/>
          <cell r="S3729"/>
          <cell r="T3729"/>
        </row>
        <row r="3730">
          <cell r="Q3730"/>
          <cell r="R3730"/>
          <cell r="S3730"/>
          <cell r="T3730"/>
        </row>
        <row r="3731">
          <cell r="Q3731"/>
          <cell r="R3731"/>
          <cell r="S3731"/>
          <cell r="T3731"/>
        </row>
        <row r="3732">
          <cell r="Q3732"/>
          <cell r="R3732"/>
          <cell r="S3732"/>
          <cell r="T3732"/>
        </row>
        <row r="3733">
          <cell r="Q3733"/>
          <cell r="R3733"/>
          <cell r="S3733"/>
          <cell r="T3733"/>
        </row>
        <row r="3734">
          <cell r="Q3734"/>
          <cell r="R3734"/>
          <cell r="S3734"/>
          <cell r="T3734"/>
        </row>
        <row r="3735">
          <cell r="Q3735"/>
          <cell r="R3735"/>
          <cell r="S3735"/>
          <cell r="T3735"/>
        </row>
        <row r="3736">
          <cell r="Q3736"/>
          <cell r="R3736"/>
          <cell r="S3736"/>
          <cell r="T3736"/>
        </row>
        <row r="3737">
          <cell r="Q3737"/>
          <cell r="R3737"/>
          <cell r="S3737"/>
          <cell r="T3737"/>
        </row>
        <row r="3738">
          <cell r="Q3738"/>
          <cell r="R3738"/>
          <cell r="S3738"/>
          <cell r="T3738"/>
        </row>
        <row r="3739">
          <cell r="Q3739"/>
          <cell r="R3739"/>
          <cell r="S3739"/>
          <cell r="T3739"/>
        </row>
        <row r="3740">
          <cell r="Q3740"/>
          <cell r="R3740"/>
          <cell r="S3740"/>
          <cell r="T3740"/>
        </row>
        <row r="3741">
          <cell r="Q3741"/>
          <cell r="R3741"/>
          <cell r="S3741"/>
          <cell r="T3741"/>
        </row>
        <row r="3742">
          <cell r="Q3742"/>
          <cell r="R3742"/>
          <cell r="S3742"/>
          <cell r="T3742"/>
        </row>
        <row r="3743">
          <cell r="Q3743"/>
          <cell r="R3743"/>
          <cell r="S3743"/>
          <cell r="T3743"/>
        </row>
        <row r="3744">
          <cell r="Q3744"/>
          <cell r="R3744"/>
          <cell r="S3744"/>
          <cell r="T3744"/>
        </row>
        <row r="3745">
          <cell r="Q3745"/>
          <cell r="R3745"/>
          <cell r="S3745"/>
          <cell r="T3745"/>
        </row>
        <row r="3746">
          <cell r="Q3746"/>
          <cell r="R3746"/>
          <cell r="S3746"/>
          <cell r="T3746"/>
        </row>
        <row r="3747">
          <cell r="Q3747"/>
          <cell r="R3747"/>
          <cell r="S3747"/>
          <cell r="T3747"/>
        </row>
        <row r="3748">
          <cell r="Q3748"/>
          <cell r="R3748"/>
          <cell r="S3748"/>
          <cell r="T3748"/>
        </row>
        <row r="3749">
          <cell r="Q3749"/>
          <cell r="R3749"/>
          <cell r="S3749"/>
          <cell r="T3749"/>
        </row>
        <row r="3750">
          <cell r="Q3750"/>
          <cell r="R3750"/>
          <cell r="S3750"/>
          <cell r="T3750"/>
        </row>
        <row r="3751">
          <cell r="Q3751"/>
          <cell r="R3751"/>
          <cell r="S3751"/>
          <cell r="T3751"/>
        </row>
        <row r="3752">
          <cell r="Q3752"/>
          <cell r="R3752"/>
          <cell r="S3752"/>
          <cell r="T3752"/>
        </row>
        <row r="3753">
          <cell r="Q3753"/>
          <cell r="R3753"/>
          <cell r="S3753"/>
          <cell r="T3753"/>
        </row>
        <row r="3754">
          <cell r="Q3754"/>
          <cell r="R3754"/>
          <cell r="S3754"/>
          <cell r="T3754"/>
        </row>
        <row r="3755">
          <cell r="Q3755"/>
          <cell r="R3755"/>
          <cell r="S3755"/>
          <cell r="T3755"/>
        </row>
        <row r="3756">
          <cell r="Q3756"/>
          <cell r="R3756"/>
          <cell r="S3756"/>
          <cell r="T3756"/>
        </row>
        <row r="3757">
          <cell r="Q3757"/>
          <cell r="R3757"/>
          <cell r="S3757"/>
          <cell r="T3757"/>
        </row>
        <row r="3758">
          <cell r="Q3758"/>
          <cell r="R3758"/>
          <cell r="S3758"/>
          <cell r="T3758"/>
        </row>
        <row r="3759">
          <cell r="Q3759"/>
          <cell r="R3759"/>
          <cell r="S3759"/>
          <cell r="T3759"/>
        </row>
        <row r="3760">
          <cell r="Q3760"/>
          <cell r="R3760"/>
          <cell r="S3760"/>
          <cell r="T3760"/>
        </row>
        <row r="3761">
          <cell r="Q3761"/>
          <cell r="R3761"/>
          <cell r="S3761"/>
          <cell r="T3761"/>
        </row>
        <row r="3762">
          <cell r="Q3762"/>
          <cell r="R3762"/>
          <cell r="S3762"/>
          <cell r="T3762"/>
        </row>
        <row r="3763">
          <cell r="Q3763"/>
          <cell r="R3763"/>
          <cell r="S3763"/>
          <cell r="T3763"/>
        </row>
        <row r="3764">
          <cell r="Q3764"/>
          <cell r="R3764"/>
          <cell r="S3764"/>
          <cell r="T3764"/>
        </row>
        <row r="3765">
          <cell r="Q3765"/>
          <cell r="R3765"/>
          <cell r="S3765"/>
          <cell r="T3765"/>
        </row>
        <row r="3766">
          <cell r="Q3766"/>
          <cell r="R3766"/>
          <cell r="S3766"/>
          <cell r="T3766"/>
        </row>
        <row r="3767">
          <cell r="Q3767"/>
          <cell r="R3767"/>
          <cell r="S3767"/>
          <cell r="T3767"/>
        </row>
        <row r="3768">
          <cell r="Q3768"/>
          <cell r="R3768"/>
          <cell r="S3768"/>
          <cell r="T3768"/>
        </row>
        <row r="3769">
          <cell r="Q3769"/>
          <cell r="R3769"/>
          <cell r="S3769"/>
          <cell r="T3769"/>
        </row>
        <row r="3770">
          <cell r="Q3770"/>
          <cell r="R3770"/>
          <cell r="S3770"/>
          <cell r="T3770"/>
        </row>
        <row r="3771">
          <cell r="Q3771"/>
          <cell r="R3771"/>
          <cell r="S3771"/>
          <cell r="T3771"/>
        </row>
        <row r="3772">
          <cell r="Q3772"/>
          <cell r="R3772"/>
          <cell r="S3772"/>
          <cell r="T3772"/>
        </row>
        <row r="3773">
          <cell r="Q3773"/>
          <cell r="R3773"/>
          <cell r="S3773"/>
          <cell r="T3773"/>
        </row>
        <row r="3774">
          <cell r="Q3774"/>
          <cell r="R3774"/>
          <cell r="S3774"/>
          <cell r="T3774"/>
        </row>
        <row r="3775">
          <cell r="Q3775"/>
          <cell r="R3775"/>
          <cell r="S3775"/>
          <cell r="T3775"/>
        </row>
        <row r="3776">
          <cell r="Q3776"/>
          <cell r="R3776"/>
          <cell r="S3776"/>
          <cell r="T3776"/>
        </row>
        <row r="3777">
          <cell r="Q3777"/>
          <cell r="R3777"/>
          <cell r="S3777"/>
          <cell r="T3777"/>
        </row>
        <row r="3778">
          <cell r="Q3778"/>
          <cell r="R3778"/>
          <cell r="S3778"/>
          <cell r="T3778"/>
        </row>
        <row r="3779">
          <cell r="Q3779"/>
          <cell r="R3779"/>
          <cell r="S3779"/>
          <cell r="T3779"/>
        </row>
        <row r="3780">
          <cell r="Q3780"/>
          <cell r="R3780"/>
          <cell r="S3780"/>
          <cell r="T3780"/>
        </row>
        <row r="3781">
          <cell r="Q3781"/>
          <cell r="R3781"/>
          <cell r="S3781"/>
          <cell r="T3781"/>
        </row>
        <row r="3782">
          <cell r="Q3782"/>
          <cell r="R3782"/>
          <cell r="S3782"/>
          <cell r="T3782"/>
        </row>
        <row r="3783">
          <cell r="Q3783"/>
          <cell r="R3783"/>
          <cell r="S3783"/>
          <cell r="T3783"/>
        </row>
        <row r="3784">
          <cell r="Q3784"/>
          <cell r="R3784"/>
          <cell r="S3784"/>
          <cell r="T3784"/>
        </row>
        <row r="3785">
          <cell r="Q3785"/>
          <cell r="R3785"/>
          <cell r="S3785"/>
          <cell r="T3785"/>
        </row>
        <row r="3786">
          <cell r="Q3786"/>
          <cell r="R3786"/>
          <cell r="S3786"/>
          <cell r="T3786"/>
        </row>
        <row r="3787">
          <cell r="Q3787"/>
          <cell r="R3787"/>
          <cell r="S3787"/>
          <cell r="T3787"/>
        </row>
        <row r="3788">
          <cell r="Q3788"/>
          <cell r="R3788"/>
          <cell r="S3788"/>
          <cell r="T3788"/>
        </row>
        <row r="3789">
          <cell r="Q3789"/>
          <cell r="R3789"/>
          <cell r="S3789"/>
          <cell r="T3789"/>
        </row>
        <row r="3790">
          <cell r="Q3790"/>
          <cell r="R3790"/>
          <cell r="S3790"/>
          <cell r="T3790"/>
        </row>
        <row r="3791">
          <cell r="Q3791"/>
          <cell r="R3791"/>
          <cell r="S3791"/>
          <cell r="T3791"/>
        </row>
        <row r="3792">
          <cell r="Q3792"/>
          <cell r="R3792"/>
          <cell r="S3792"/>
          <cell r="T3792"/>
        </row>
        <row r="3793">
          <cell r="Q3793"/>
          <cell r="R3793"/>
          <cell r="S3793"/>
          <cell r="T3793"/>
        </row>
        <row r="3794">
          <cell r="Q3794"/>
          <cell r="R3794"/>
          <cell r="S3794"/>
          <cell r="T3794"/>
        </row>
        <row r="3795">
          <cell r="Q3795"/>
          <cell r="R3795"/>
          <cell r="S3795"/>
          <cell r="T3795"/>
        </row>
        <row r="3796">
          <cell r="Q3796"/>
          <cell r="R3796"/>
          <cell r="S3796"/>
          <cell r="T3796"/>
        </row>
        <row r="3797">
          <cell r="Q3797"/>
          <cell r="R3797"/>
          <cell r="S3797"/>
          <cell r="T3797"/>
        </row>
        <row r="3798">
          <cell r="Q3798"/>
          <cell r="R3798"/>
          <cell r="S3798"/>
          <cell r="T3798"/>
        </row>
        <row r="3799">
          <cell r="Q3799"/>
          <cell r="R3799"/>
          <cell r="S3799"/>
          <cell r="T3799"/>
        </row>
        <row r="3800">
          <cell r="Q3800"/>
          <cell r="R3800"/>
          <cell r="S3800"/>
          <cell r="T3800"/>
        </row>
        <row r="3801">
          <cell r="Q3801"/>
          <cell r="R3801"/>
          <cell r="S3801"/>
          <cell r="T3801"/>
        </row>
        <row r="3802">
          <cell r="Q3802"/>
          <cell r="R3802"/>
          <cell r="S3802"/>
          <cell r="T3802"/>
        </row>
        <row r="3803">
          <cell r="Q3803"/>
          <cell r="R3803"/>
          <cell r="S3803"/>
          <cell r="T3803"/>
        </row>
        <row r="3804">
          <cell r="Q3804"/>
          <cell r="R3804"/>
          <cell r="S3804"/>
          <cell r="T3804"/>
        </row>
        <row r="3805">
          <cell r="Q3805"/>
          <cell r="R3805"/>
          <cell r="S3805"/>
          <cell r="T3805"/>
        </row>
        <row r="3806">
          <cell r="Q3806"/>
          <cell r="R3806"/>
          <cell r="S3806"/>
          <cell r="T3806"/>
        </row>
        <row r="3807">
          <cell r="Q3807"/>
          <cell r="R3807"/>
          <cell r="S3807"/>
          <cell r="T3807"/>
        </row>
        <row r="3808">
          <cell r="Q3808"/>
          <cell r="R3808"/>
          <cell r="S3808"/>
          <cell r="T3808"/>
        </row>
        <row r="3809">
          <cell r="Q3809"/>
          <cell r="R3809"/>
          <cell r="S3809"/>
          <cell r="T3809"/>
        </row>
        <row r="3810">
          <cell r="Q3810"/>
          <cell r="R3810"/>
          <cell r="S3810"/>
          <cell r="T3810"/>
        </row>
        <row r="3811">
          <cell r="Q3811"/>
          <cell r="R3811"/>
          <cell r="S3811"/>
          <cell r="T3811"/>
        </row>
        <row r="3812">
          <cell r="Q3812"/>
          <cell r="R3812"/>
          <cell r="S3812"/>
          <cell r="T3812"/>
        </row>
        <row r="3813">
          <cell r="Q3813"/>
          <cell r="R3813"/>
          <cell r="S3813"/>
          <cell r="T3813"/>
        </row>
        <row r="3814">
          <cell r="Q3814"/>
          <cell r="R3814"/>
          <cell r="S3814"/>
          <cell r="T3814"/>
        </row>
        <row r="3815">
          <cell r="Q3815"/>
          <cell r="R3815"/>
          <cell r="S3815"/>
          <cell r="T3815"/>
        </row>
        <row r="3816">
          <cell r="Q3816"/>
          <cell r="R3816"/>
          <cell r="S3816"/>
          <cell r="T3816"/>
        </row>
        <row r="3817">
          <cell r="Q3817"/>
          <cell r="R3817"/>
          <cell r="S3817"/>
          <cell r="T3817"/>
        </row>
        <row r="3818">
          <cell r="Q3818"/>
          <cell r="R3818"/>
          <cell r="S3818"/>
          <cell r="T3818"/>
        </row>
        <row r="3819">
          <cell r="Q3819"/>
          <cell r="R3819"/>
          <cell r="S3819"/>
          <cell r="T3819"/>
        </row>
        <row r="3820">
          <cell r="Q3820"/>
          <cell r="R3820"/>
          <cell r="S3820"/>
          <cell r="T3820"/>
        </row>
        <row r="3821">
          <cell r="Q3821"/>
          <cell r="R3821"/>
          <cell r="S3821"/>
          <cell r="T3821"/>
        </row>
        <row r="3822">
          <cell r="Q3822"/>
          <cell r="R3822"/>
          <cell r="S3822"/>
          <cell r="T3822"/>
        </row>
        <row r="3823">
          <cell r="Q3823"/>
          <cell r="R3823"/>
          <cell r="S3823"/>
          <cell r="T3823"/>
        </row>
        <row r="3824">
          <cell r="Q3824"/>
          <cell r="R3824"/>
          <cell r="S3824"/>
          <cell r="T3824"/>
        </row>
        <row r="3825">
          <cell r="Q3825"/>
          <cell r="R3825"/>
          <cell r="S3825"/>
          <cell r="T3825"/>
        </row>
        <row r="3826">
          <cell r="Q3826"/>
          <cell r="R3826"/>
          <cell r="S3826"/>
          <cell r="T3826"/>
        </row>
        <row r="3827">
          <cell r="Q3827"/>
          <cell r="R3827"/>
          <cell r="S3827"/>
          <cell r="T3827"/>
        </row>
        <row r="3828">
          <cell r="Q3828"/>
          <cell r="R3828"/>
          <cell r="S3828"/>
          <cell r="T3828"/>
        </row>
        <row r="3829">
          <cell r="Q3829"/>
          <cell r="R3829"/>
          <cell r="S3829"/>
          <cell r="T3829"/>
        </row>
        <row r="3830">
          <cell r="Q3830"/>
          <cell r="R3830"/>
          <cell r="S3830"/>
          <cell r="T3830"/>
        </row>
        <row r="3831">
          <cell r="Q3831"/>
          <cell r="R3831"/>
          <cell r="S3831"/>
          <cell r="T3831"/>
        </row>
        <row r="3832">
          <cell r="Q3832"/>
          <cell r="R3832"/>
          <cell r="S3832"/>
          <cell r="T3832"/>
        </row>
        <row r="3833">
          <cell r="Q3833"/>
          <cell r="R3833"/>
          <cell r="S3833"/>
          <cell r="T3833"/>
        </row>
        <row r="3834">
          <cell r="Q3834"/>
          <cell r="R3834"/>
          <cell r="S3834"/>
          <cell r="T3834"/>
        </row>
        <row r="3835">
          <cell r="Q3835"/>
          <cell r="R3835"/>
          <cell r="S3835"/>
          <cell r="T3835"/>
        </row>
        <row r="3836">
          <cell r="Q3836"/>
          <cell r="R3836"/>
          <cell r="S3836"/>
          <cell r="T3836"/>
        </row>
        <row r="3837">
          <cell r="Q3837"/>
          <cell r="R3837"/>
          <cell r="S3837"/>
          <cell r="T3837"/>
        </row>
        <row r="3838">
          <cell r="Q3838"/>
          <cell r="R3838"/>
          <cell r="S3838"/>
          <cell r="T3838"/>
        </row>
        <row r="3839">
          <cell r="Q3839"/>
          <cell r="R3839"/>
          <cell r="S3839"/>
          <cell r="T3839"/>
        </row>
        <row r="3840">
          <cell r="Q3840"/>
          <cell r="R3840"/>
          <cell r="S3840"/>
          <cell r="T3840"/>
        </row>
        <row r="3841">
          <cell r="Q3841"/>
          <cell r="R3841"/>
          <cell r="S3841"/>
          <cell r="T3841"/>
        </row>
        <row r="3842">
          <cell r="Q3842"/>
          <cell r="R3842"/>
          <cell r="S3842"/>
          <cell r="T3842"/>
        </row>
        <row r="3843">
          <cell r="Q3843"/>
          <cell r="R3843"/>
          <cell r="S3843"/>
          <cell r="T3843"/>
        </row>
        <row r="3844">
          <cell r="Q3844"/>
          <cell r="R3844"/>
          <cell r="S3844"/>
          <cell r="T3844"/>
        </row>
        <row r="3845">
          <cell r="Q3845"/>
          <cell r="R3845"/>
          <cell r="S3845"/>
          <cell r="T3845"/>
        </row>
        <row r="3846">
          <cell r="Q3846"/>
          <cell r="R3846"/>
          <cell r="S3846"/>
          <cell r="T3846"/>
        </row>
        <row r="3847">
          <cell r="Q3847"/>
          <cell r="R3847"/>
          <cell r="S3847"/>
          <cell r="T3847"/>
        </row>
        <row r="3848">
          <cell r="Q3848"/>
          <cell r="R3848"/>
          <cell r="S3848"/>
          <cell r="T3848"/>
        </row>
        <row r="3849">
          <cell r="Q3849"/>
          <cell r="R3849"/>
          <cell r="S3849"/>
          <cell r="T3849"/>
        </row>
        <row r="3850">
          <cell r="Q3850"/>
          <cell r="R3850"/>
          <cell r="S3850"/>
          <cell r="T3850"/>
        </row>
        <row r="3851">
          <cell r="Q3851"/>
          <cell r="R3851"/>
          <cell r="S3851"/>
          <cell r="T3851"/>
        </row>
        <row r="3852">
          <cell r="Q3852"/>
          <cell r="R3852"/>
          <cell r="S3852"/>
          <cell r="T3852"/>
        </row>
        <row r="3853">
          <cell r="Q3853"/>
          <cell r="R3853"/>
          <cell r="S3853"/>
          <cell r="T3853"/>
        </row>
        <row r="3854">
          <cell r="Q3854"/>
          <cell r="R3854"/>
          <cell r="S3854"/>
          <cell r="T3854"/>
        </row>
        <row r="3855">
          <cell r="Q3855"/>
          <cell r="R3855"/>
          <cell r="S3855"/>
          <cell r="T3855"/>
        </row>
        <row r="3856">
          <cell r="Q3856"/>
          <cell r="R3856"/>
          <cell r="S3856"/>
          <cell r="T3856"/>
        </row>
        <row r="3857">
          <cell r="Q3857"/>
          <cell r="R3857"/>
          <cell r="S3857"/>
          <cell r="T3857"/>
        </row>
        <row r="3858">
          <cell r="Q3858"/>
          <cell r="R3858"/>
          <cell r="S3858"/>
          <cell r="T3858"/>
        </row>
        <row r="3859">
          <cell r="Q3859"/>
          <cell r="R3859"/>
          <cell r="S3859"/>
          <cell r="T3859"/>
        </row>
        <row r="3860">
          <cell r="Q3860"/>
          <cell r="R3860"/>
          <cell r="S3860"/>
          <cell r="T3860"/>
        </row>
        <row r="3861">
          <cell r="Q3861"/>
          <cell r="R3861"/>
          <cell r="S3861"/>
          <cell r="T3861"/>
        </row>
        <row r="3862">
          <cell r="Q3862"/>
          <cell r="R3862"/>
          <cell r="S3862"/>
          <cell r="T3862"/>
        </row>
        <row r="3863">
          <cell r="Q3863"/>
          <cell r="R3863"/>
          <cell r="S3863"/>
          <cell r="T3863"/>
        </row>
        <row r="3864">
          <cell r="Q3864"/>
          <cell r="R3864"/>
          <cell r="S3864"/>
          <cell r="T3864"/>
        </row>
        <row r="3865">
          <cell r="Q3865"/>
          <cell r="R3865"/>
          <cell r="S3865"/>
          <cell r="T3865"/>
        </row>
        <row r="3866">
          <cell r="Q3866"/>
          <cell r="R3866"/>
          <cell r="S3866"/>
          <cell r="T3866"/>
        </row>
        <row r="3867">
          <cell r="Q3867"/>
          <cell r="R3867"/>
          <cell r="S3867"/>
          <cell r="T3867"/>
        </row>
        <row r="3868">
          <cell r="Q3868"/>
          <cell r="R3868"/>
          <cell r="S3868"/>
          <cell r="T3868"/>
        </row>
        <row r="3869">
          <cell r="Q3869"/>
          <cell r="R3869"/>
          <cell r="S3869"/>
          <cell r="T3869"/>
        </row>
        <row r="3870">
          <cell r="Q3870"/>
          <cell r="R3870"/>
          <cell r="S3870"/>
          <cell r="T3870"/>
        </row>
        <row r="3871">
          <cell r="Q3871"/>
          <cell r="R3871"/>
          <cell r="S3871"/>
          <cell r="T3871"/>
        </row>
        <row r="3872">
          <cell r="Q3872"/>
          <cell r="R3872"/>
          <cell r="S3872"/>
          <cell r="T3872"/>
        </row>
        <row r="3873">
          <cell r="Q3873"/>
          <cell r="R3873"/>
          <cell r="S3873"/>
          <cell r="T3873"/>
        </row>
        <row r="3874">
          <cell r="Q3874"/>
          <cell r="R3874"/>
          <cell r="S3874"/>
          <cell r="T3874"/>
        </row>
        <row r="3875">
          <cell r="Q3875"/>
          <cell r="R3875"/>
          <cell r="S3875"/>
          <cell r="T3875"/>
        </row>
        <row r="3876">
          <cell r="Q3876"/>
          <cell r="R3876"/>
          <cell r="S3876"/>
          <cell r="T3876"/>
        </row>
        <row r="3877">
          <cell r="Q3877"/>
          <cell r="R3877"/>
          <cell r="S3877"/>
          <cell r="T3877"/>
        </row>
        <row r="3878">
          <cell r="Q3878"/>
          <cell r="R3878"/>
          <cell r="S3878"/>
          <cell r="T3878"/>
        </row>
        <row r="3879">
          <cell r="Q3879"/>
          <cell r="R3879"/>
          <cell r="S3879"/>
          <cell r="T3879"/>
        </row>
        <row r="3880">
          <cell r="Q3880"/>
          <cell r="R3880"/>
          <cell r="S3880"/>
          <cell r="T3880"/>
        </row>
        <row r="3881">
          <cell r="Q3881"/>
          <cell r="R3881"/>
          <cell r="S3881"/>
          <cell r="T3881"/>
        </row>
        <row r="3882">
          <cell r="Q3882"/>
          <cell r="R3882"/>
          <cell r="S3882"/>
          <cell r="T3882"/>
        </row>
        <row r="3883">
          <cell r="Q3883"/>
          <cell r="R3883"/>
          <cell r="S3883"/>
          <cell r="T3883"/>
        </row>
        <row r="3884">
          <cell r="Q3884"/>
          <cell r="R3884"/>
          <cell r="S3884"/>
          <cell r="T3884"/>
        </row>
        <row r="3885">
          <cell r="Q3885"/>
          <cell r="R3885"/>
          <cell r="S3885"/>
          <cell r="T3885"/>
        </row>
        <row r="3886">
          <cell r="Q3886"/>
          <cell r="R3886"/>
          <cell r="S3886"/>
          <cell r="T3886"/>
        </row>
        <row r="3887">
          <cell r="Q3887"/>
          <cell r="R3887"/>
          <cell r="S3887"/>
          <cell r="T3887"/>
        </row>
        <row r="3888">
          <cell r="Q3888"/>
          <cell r="R3888"/>
          <cell r="S3888"/>
          <cell r="T3888"/>
        </row>
        <row r="3889">
          <cell r="Q3889"/>
          <cell r="R3889"/>
          <cell r="S3889"/>
          <cell r="T3889"/>
        </row>
        <row r="3890">
          <cell r="Q3890"/>
          <cell r="R3890"/>
          <cell r="S3890"/>
          <cell r="T3890"/>
        </row>
        <row r="3891">
          <cell r="Q3891"/>
          <cell r="R3891"/>
          <cell r="S3891"/>
          <cell r="T3891"/>
        </row>
        <row r="3892">
          <cell r="Q3892"/>
          <cell r="R3892"/>
          <cell r="S3892"/>
          <cell r="T3892"/>
        </row>
        <row r="3893">
          <cell r="Q3893"/>
          <cell r="R3893"/>
          <cell r="S3893"/>
          <cell r="T3893"/>
        </row>
        <row r="3894">
          <cell r="Q3894"/>
          <cell r="R3894"/>
          <cell r="S3894"/>
          <cell r="T3894"/>
        </row>
        <row r="3895">
          <cell r="Q3895"/>
          <cell r="R3895"/>
          <cell r="S3895"/>
          <cell r="T3895"/>
        </row>
        <row r="3896">
          <cell r="Q3896"/>
          <cell r="R3896"/>
          <cell r="S3896"/>
          <cell r="T3896"/>
        </row>
        <row r="3897">
          <cell r="Q3897"/>
          <cell r="R3897"/>
          <cell r="S3897"/>
          <cell r="T3897"/>
        </row>
        <row r="3898">
          <cell r="Q3898"/>
          <cell r="R3898"/>
          <cell r="S3898"/>
          <cell r="T3898"/>
        </row>
        <row r="3899">
          <cell r="Q3899"/>
          <cell r="R3899"/>
          <cell r="S3899"/>
          <cell r="T3899"/>
        </row>
        <row r="3900">
          <cell r="Q3900"/>
          <cell r="R3900"/>
          <cell r="S3900"/>
          <cell r="T3900"/>
        </row>
        <row r="3901">
          <cell r="Q3901"/>
          <cell r="R3901"/>
          <cell r="S3901"/>
          <cell r="T3901"/>
        </row>
        <row r="3902">
          <cell r="Q3902"/>
          <cell r="R3902"/>
          <cell r="S3902"/>
          <cell r="T3902"/>
        </row>
        <row r="3903">
          <cell r="Q3903"/>
          <cell r="R3903"/>
          <cell r="S3903"/>
          <cell r="T3903"/>
        </row>
        <row r="3904">
          <cell r="Q3904"/>
          <cell r="R3904"/>
          <cell r="S3904"/>
          <cell r="T3904"/>
        </row>
        <row r="3905">
          <cell r="Q3905"/>
          <cell r="R3905"/>
          <cell r="S3905"/>
          <cell r="T3905"/>
        </row>
        <row r="3906">
          <cell r="Q3906"/>
          <cell r="R3906"/>
          <cell r="S3906"/>
          <cell r="T3906"/>
        </row>
        <row r="3907">
          <cell r="Q3907"/>
          <cell r="R3907"/>
          <cell r="S3907"/>
          <cell r="T3907"/>
        </row>
        <row r="3908">
          <cell r="Q3908"/>
          <cell r="R3908"/>
          <cell r="S3908"/>
          <cell r="T3908"/>
        </row>
        <row r="3909">
          <cell r="Q3909"/>
          <cell r="R3909"/>
          <cell r="S3909"/>
          <cell r="T3909"/>
        </row>
        <row r="3910">
          <cell r="Q3910"/>
          <cell r="R3910"/>
          <cell r="S3910"/>
          <cell r="T3910"/>
        </row>
        <row r="3911">
          <cell r="Q3911"/>
          <cell r="R3911"/>
          <cell r="S3911"/>
          <cell r="T3911"/>
        </row>
        <row r="3912">
          <cell r="Q3912"/>
          <cell r="R3912"/>
          <cell r="S3912"/>
          <cell r="T3912"/>
        </row>
        <row r="3913">
          <cell r="Q3913"/>
          <cell r="R3913"/>
          <cell r="S3913"/>
          <cell r="T3913"/>
        </row>
        <row r="3914">
          <cell r="Q3914"/>
          <cell r="R3914"/>
          <cell r="S3914"/>
          <cell r="T3914"/>
        </row>
        <row r="3915">
          <cell r="Q3915"/>
          <cell r="R3915"/>
          <cell r="S3915"/>
          <cell r="T3915"/>
        </row>
        <row r="3916">
          <cell r="Q3916"/>
          <cell r="R3916"/>
          <cell r="S3916"/>
          <cell r="T3916"/>
        </row>
        <row r="3917">
          <cell r="Q3917"/>
          <cell r="R3917"/>
          <cell r="S3917"/>
          <cell r="T3917"/>
        </row>
        <row r="3918">
          <cell r="Q3918"/>
          <cell r="R3918"/>
          <cell r="S3918"/>
          <cell r="T3918"/>
        </row>
        <row r="3919">
          <cell r="Q3919"/>
          <cell r="R3919"/>
          <cell r="S3919"/>
          <cell r="T3919"/>
        </row>
        <row r="3920">
          <cell r="Q3920"/>
          <cell r="R3920"/>
          <cell r="S3920"/>
          <cell r="T3920"/>
        </row>
        <row r="3921">
          <cell r="Q3921"/>
          <cell r="R3921"/>
          <cell r="S3921"/>
          <cell r="T3921"/>
        </row>
        <row r="3922">
          <cell r="Q3922"/>
          <cell r="R3922"/>
          <cell r="S3922"/>
          <cell r="T3922"/>
        </row>
        <row r="3923">
          <cell r="Q3923"/>
          <cell r="R3923"/>
          <cell r="S3923"/>
          <cell r="T3923"/>
        </row>
        <row r="3924">
          <cell r="Q3924"/>
          <cell r="R3924"/>
          <cell r="S3924"/>
          <cell r="T3924"/>
        </row>
        <row r="3925">
          <cell r="Q3925"/>
          <cell r="R3925"/>
          <cell r="S3925"/>
          <cell r="T3925"/>
        </row>
        <row r="3926">
          <cell r="Q3926"/>
          <cell r="R3926"/>
          <cell r="S3926"/>
          <cell r="T3926"/>
        </row>
        <row r="3927">
          <cell r="Q3927"/>
          <cell r="R3927"/>
          <cell r="S3927"/>
          <cell r="T3927"/>
        </row>
        <row r="3928">
          <cell r="Q3928"/>
          <cell r="R3928"/>
          <cell r="S3928"/>
          <cell r="T3928"/>
        </row>
        <row r="3929">
          <cell r="Q3929"/>
          <cell r="R3929"/>
          <cell r="S3929"/>
          <cell r="T3929"/>
        </row>
        <row r="3930">
          <cell r="Q3930"/>
          <cell r="R3930"/>
          <cell r="S3930"/>
          <cell r="T3930"/>
        </row>
        <row r="3931">
          <cell r="Q3931"/>
          <cell r="R3931"/>
          <cell r="S3931"/>
          <cell r="T3931"/>
        </row>
        <row r="3932">
          <cell r="Q3932"/>
          <cell r="R3932"/>
          <cell r="S3932"/>
          <cell r="T3932"/>
        </row>
        <row r="3933">
          <cell r="Q3933"/>
          <cell r="R3933"/>
          <cell r="S3933"/>
          <cell r="T3933"/>
        </row>
        <row r="3934">
          <cell r="Q3934"/>
          <cell r="R3934"/>
          <cell r="S3934"/>
          <cell r="T3934"/>
        </row>
        <row r="3935">
          <cell r="Q3935"/>
          <cell r="R3935"/>
          <cell r="S3935"/>
          <cell r="T3935"/>
        </row>
        <row r="3936">
          <cell r="Q3936"/>
          <cell r="R3936"/>
          <cell r="S3936"/>
          <cell r="T3936"/>
        </row>
        <row r="3937">
          <cell r="Q3937"/>
          <cell r="R3937"/>
          <cell r="S3937"/>
          <cell r="T3937"/>
        </row>
        <row r="3938">
          <cell r="Q3938"/>
          <cell r="R3938"/>
          <cell r="S3938"/>
          <cell r="T3938"/>
        </row>
        <row r="3939">
          <cell r="Q3939"/>
          <cell r="R3939"/>
          <cell r="S3939"/>
          <cell r="T3939"/>
        </row>
        <row r="3940">
          <cell r="Q3940"/>
          <cell r="R3940"/>
          <cell r="S3940"/>
          <cell r="T3940"/>
        </row>
        <row r="3941">
          <cell r="Q3941"/>
          <cell r="R3941"/>
          <cell r="S3941"/>
          <cell r="T3941"/>
        </row>
        <row r="3942">
          <cell r="Q3942"/>
          <cell r="R3942"/>
          <cell r="S3942"/>
          <cell r="T3942"/>
        </row>
        <row r="3943">
          <cell r="Q3943"/>
          <cell r="R3943"/>
          <cell r="S3943"/>
          <cell r="T3943"/>
        </row>
        <row r="3944">
          <cell r="Q3944"/>
          <cell r="R3944"/>
          <cell r="S3944"/>
          <cell r="T3944"/>
        </row>
        <row r="3945">
          <cell r="Q3945"/>
          <cell r="R3945"/>
          <cell r="S3945"/>
          <cell r="T3945"/>
        </row>
        <row r="3946">
          <cell r="Q3946"/>
          <cell r="R3946"/>
          <cell r="S3946"/>
          <cell r="T3946"/>
        </row>
        <row r="3947">
          <cell r="Q3947"/>
          <cell r="R3947"/>
          <cell r="S3947"/>
          <cell r="T3947"/>
        </row>
        <row r="3948">
          <cell r="Q3948"/>
          <cell r="R3948"/>
          <cell r="S3948"/>
          <cell r="T3948"/>
        </row>
        <row r="3949">
          <cell r="Q3949"/>
          <cell r="R3949"/>
          <cell r="S3949"/>
          <cell r="T3949"/>
        </row>
        <row r="3950">
          <cell r="Q3950"/>
          <cell r="R3950"/>
          <cell r="S3950"/>
          <cell r="T3950"/>
        </row>
        <row r="3951">
          <cell r="Q3951"/>
          <cell r="R3951"/>
          <cell r="S3951"/>
          <cell r="T3951"/>
        </row>
        <row r="3952">
          <cell r="Q3952"/>
          <cell r="R3952"/>
          <cell r="S3952"/>
          <cell r="T3952"/>
        </row>
        <row r="3953">
          <cell r="Q3953"/>
          <cell r="R3953"/>
          <cell r="S3953"/>
          <cell r="T3953"/>
        </row>
        <row r="3954">
          <cell r="Q3954"/>
          <cell r="R3954"/>
          <cell r="S3954"/>
          <cell r="T3954"/>
        </row>
        <row r="3955">
          <cell r="Q3955"/>
          <cell r="R3955"/>
          <cell r="S3955"/>
          <cell r="T3955"/>
        </row>
        <row r="3956">
          <cell r="Q3956"/>
          <cell r="R3956"/>
          <cell r="S3956"/>
          <cell r="T3956"/>
        </row>
        <row r="3957">
          <cell r="Q3957"/>
          <cell r="R3957"/>
          <cell r="S3957"/>
          <cell r="T3957"/>
        </row>
        <row r="3958">
          <cell r="Q3958"/>
          <cell r="R3958"/>
          <cell r="S3958"/>
          <cell r="T3958"/>
        </row>
        <row r="3959">
          <cell r="Q3959"/>
          <cell r="R3959"/>
          <cell r="S3959"/>
          <cell r="T3959"/>
        </row>
        <row r="3960">
          <cell r="Q3960"/>
          <cell r="R3960"/>
          <cell r="S3960"/>
          <cell r="T3960"/>
        </row>
        <row r="3961">
          <cell r="Q3961"/>
          <cell r="R3961"/>
          <cell r="S3961"/>
          <cell r="T3961"/>
        </row>
        <row r="3962">
          <cell r="Q3962"/>
          <cell r="R3962"/>
          <cell r="S3962"/>
          <cell r="T3962"/>
        </row>
        <row r="3963">
          <cell r="Q3963"/>
          <cell r="R3963"/>
          <cell r="S3963"/>
          <cell r="T3963"/>
        </row>
        <row r="3964">
          <cell r="Q3964"/>
          <cell r="R3964"/>
          <cell r="S3964"/>
          <cell r="T3964"/>
        </row>
        <row r="3965">
          <cell r="Q3965"/>
          <cell r="R3965"/>
          <cell r="S3965"/>
          <cell r="T3965"/>
        </row>
        <row r="3966">
          <cell r="Q3966"/>
          <cell r="R3966"/>
          <cell r="S3966"/>
          <cell r="T3966"/>
        </row>
        <row r="3967">
          <cell r="Q3967"/>
          <cell r="R3967"/>
          <cell r="S3967"/>
          <cell r="T3967"/>
        </row>
        <row r="3968">
          <cell r="Q3968"/>
          <cell r="R3968"/>
          <cell r="S3968"/>
          <cell r="T3968"/>
        </row>
        <row r="3969">
          <cell r="Q3969"/>
          <cell r="R3969"/>
          <cell r="S3969"/>
          <cell r="T3969"/>
        </row>
        <row r="3970">
          <cell r="Q3970"/>
          <cell r="R3970"/>
          <cell r="S3970"/>
          <cell r="T3970"/>
        </row>
        <row r="3971">
          <cell r="Q3971"/>
          <cell r="R3971"/>
          <cell r="S3971"/>
          <cell r="T3971"/>
        </row>
        <row r="3972">
          <cell r="Q3972"/>
          <cell r="R3972"/>
          <cell r="S3972"/>
          <cell r="T3972"/>
        </row>
        <row r="3973">
          <cell r="Q3973"/>
          <cell r="R3973"/>
          <cell r="S3973"/>
          <cell r="T3973"/>
        </row>
        <row r="3974">
          <cell r="Q3974"/>
          <cell r="R3974"/>
          <cell r="S3974"/>
          <cell r="T3974"/>
        </row>
        <row r="3975">
          <cell r="Q3975"/>
          <cell r="R3975"/>
          <cell r="S3975"/>
          <cell r="T3975"/>
        </row>
        <row r="3976">
          <cell r="Q3976"/>
          <cell r="R3976"/>
          <cell r="S3976"/>
          <cell r="T3976"/>
        </row>
        <row r="3977">
          <cell r="Q3977"/>
          <cell r="R3977"/>
          <cell r="S3977"/>
          <cell r="T3977"/>
        </row>
        <row r="3978">
          <cell r="Q3978"/>
          <cell r="R3978"/>
          <cell r="S3978"/>
          <cell r="T3978"/>
        </row>
        <row r="3979">
          <cell r="Q3979"/>
          <cell r="R3979"/>
          <cell r="S3979"/>
          <cell r="T3979"/>
        </row>
        <row r="3980">
          <cell r="Q3980"/>
          <cell r="R3980"/>
          <cell r="S3980"/>
          <cell r="T3980"/>
        </row>
        <row r="3981">
          <cell r="Q3981"/>
          <cell r="R3981"/>
          <cell r="S3981"/>
          <cell r="T3981"/>
        </row>
        <row r="3982">
          <cell r="Q3982"/>
          <cell r="R3982"/>
          <cell r="S3982"/>
          <cell r="T3982"/>
        </row>
        <row r="3983">
          <cell r="Q3983"/>
          <cell r="R3983"/>
          <cell r="S3983"/>
          <cell r="T3983"/>
        </row>
        <row r="3984">
          <cell r="Q3984"/>
          <cell r="R3984"/>
          <cell r="S3984"/>
          <cell r="T3984"/>
        </row>
        <row r="3985">
          <cell r="Q3985"/>
          <cell r="R3985"/>
          <cell r="S3985"/>
          <cell r="T3985"/>
        </row>
        <row r="3986">
          <cell r="Q3986"/>
          <cell r="R3986"/>
          <cell r="S3986"/>
          <cell r="T3986"/>
        </row>
        <row r="3987">
          <cell r="Q3987"/>
          <cell r="R3987"/>
          <cell r="S3987"/>
          <cell r="T3987"/>
        </row>
        <row r="3988">
          <cell r="Q3988"/>
          <cell r="R3988"/>
          <cell r="S3988"/>
          <cell r="T3988"/>
        </row>
        <row r="3989">
          <cell r="Q3989"/>
          <cell r="R3989"/>
          <cell r="S3989"/>
          <cell r="T3989"/>
        </row>
        <row r="3990">
          <cell r="Q3990"/>
          <cell r="R3990"/>
          <cell r="S3990"/>
          <cell r="T3990"/>
        </row>
        <row r="3991">
          <cell r="Q3991"/>
          <cell r="R3991"/>
          <cell r="S3991"/>
          <cell r="T3991"/>
        </row>
        <row r="3992">
          <cell r="Q3992"/>
          <cell r="R3992"/>
          <cell r="S3992"/>
          <cell r="T3992"/>
        </row>
        <row r="3993">
          <cell r="Q3993"/>
          <cell r="R3993"/>
          <cell r="S3993"/>
          <cell r="T3993"/>
        </row>
        <row r="3994">
          <cell r="Q3994"/>
          <cell r="R3994"/>
          <cell r="S3994"/>
          <cell r="T3994"/>
        </row>
        <row r="3995">
          <cell r="Q3995"/>
          <cell r="R3995"/>
          <cell r="S3995"/>
          <cell r="T3995"/>
        </row>
        <row r="3996">
          <cell r="Q3996"/>
          <cell r="R3996"/>
          <cell r="S3996"/>
          <cell r="T3996"/>
        </row>
        <row r="3997">
          <cell r="Q3997"/>
          <cell r="R3997"/>
          <cell r="S3997"/>
          <cell r="T3997"/>
        </row>
        <row r="3998">
          <cell r="Q3998"/>
          <cell r="R3998"/>
          <cell r="S3998"/>
          <cell r="T3998"/>
        </row>
        <row r="3999">
          <cell r="Q3999"/>
          <cell r="R3999"/>
          <cell r="S3999"/>
          <cell r="T3999"/>
        </row>
        <row r="4000">
          <cell r="Q4000"/>
          <cell r="R4000"/>
          <cell r="S4000"/>
          <cell r="T4000"/>
        </row>
        <row r="4001">
          <cell r="Q4001"/>
          <cell r="R4001"/>
          <cell r="S4001"/>
          <cell r="T4001"/>
        </row>
        <row r="4002">
          <cell r="Q4002"/>
          <cell r="R4002"/>
          <cell r="S4002"/>
          <cell r="T4002"/>
        </row>
        <row r="4003">
          <cell r="Q4003"/>
          <cell r="R4003"/>
          <cell r="S4003"/>
          <cell r="T4003"/>
        </row>
        <row r="4004">
          <cell r="Q4004"/>
          <cell r="R4004"/>
          <cell r="S4004"/>
          <cell r="T4004"/>
        </row>
        <row r="4005">
          <cell r="Q4005"/>
          <cell r="R4005"/>
          <cell r="S4005"/>
          <cell r="T4005"/>
        </row>
        <row r="4006">
          <cell r="Q4006"/>
          <cell r="R4006"/>
          <cell r="S4006"/>
          <cell r="T4006"/>
        </row>
        <row r="4007">
          <cell r="Q4007"/>
          <cell r="R4007"/>
          <cell r="S4007"/>
          <cell r="T4007"/>
        </row>
        <row r="4008">
          <cell r="Q4008"/>
          <cell r="R4008"/>
          <cell r="S4008"/>
          <cell r="T4008"/>
        </row>
        <row r="4009">
          <cell r="Q4009"/>
          <cell r="R4009"/>
          <cell r="S4009"/>
          <cell r="T4009"/>
        </row>
        <row r="4010">
          <cell r="Q4010"/>
          <cell r="R4010"/>
          <cell r="S4010"/>
          <cell r="T4010"/>
        </row>
        <row r="4011">
          <cell r="Q4011"/>
          <cell r="R4011"/>
          <cell r="S4011"/>
          <cell r="T4011"/>
        </row>
        <row r="4012">
          <cell r="Q4012"/>
          <cell r="R4012"/>
          <cell r="S4012"/>
          <cell r="T4012"/>
        </row>
        <row r="4013">
          <cell r="Q4013"/>
          <cell r="R4013"/>
          <cell r="S4013"/>
          <cell r="T4013"/>
        </row>
        <row r="4014">
          <cell r="Q4014"/>
          <cell r="R4014"/>
          <cell r="S4014"/>
          <cell r="T4014"/>
        </row>
        <row r="4015">
          <cell r="Q4015"/>
          <cell r="R4015"/>
          <cell r="S4015"/>
          <cell r="T4015"/>
        </row>
        <row r="4016">
          <cell r="Q4016"/>
          <cell r="R4016"/>
          <cell r="S4016"/>
          <cell r="T4016"/>
        </row>
        <row r="4017">
          <cell r="Q4017"/>
          <cell r="R4017"/>
          <cell r="S4017"/>
          <cell r="T4017"/>
        </row>
        <row r="4018">
          <cell r="Q4018"/>
          <cell r="R4018"/>
          <cell r="S4018"/>
          <cell r="T4018"/>
        </row>
        <row r="4019">
          <cell r="Q4019"/>
          <cell r="R4019"/>
          <cell r="S4019"/>
          <cell r="T4019"/>
        </row>
        <row r="4020">
          <cell r="Q4020"/>
          <cell r="R4020"/>
          <cell r="S4020"/>
          <cell r="T4020"/>
        </row>
        <row r="4021">
          <cell r="Q4021"/>
          <cell r="R4021"/>
          <cell r="S4021"/>
          <cell r="T4021"/>
        </row>
        <row r="4022">
          <cell r="Q4022"/>
          <cell r="R4022"/>
          <cell r="S4022"/>
          <cell r="T4022"/>
        </row>
        <row r="4023">
          <cell r="Q4023"/>
          <cell r="R4023"/>
          <cell r="S4023"/>
          <cell r="T4023"/>
        </row>
        <row r="4024">
          <cell r="Q4024"/>
          <cell r="R4024"/>
          <cell r="S4024"/>
          <cell r="T4024"/>
        </row>
        <row r="4025">
          <cell r="Q4025"/>
          <cell r="R4025"/>
          <cell r="S4025"/>
          <cell r="T4025"/>
        </row>
        <row r="4026">
          <cell r="Q4026"/>
          <cell r="R4026"/>
          <cell r="S4026"/>
          <cell r="T4026"/>
        </row>
        <row r="4027">
          <cell r="Q4027"/>
          <cell r="R4027"/>
          <cell r="S4027"/>
          <cell r="T4027"/>
        </row>
        <row r="4028">
          <cell r="Q4028"/>
          <cell r="R4028"/>
          <cell r="S4028"/>
          <cell r="T4028"/>
        </row>
        <row r="4029">
          <cell r="Q4029"/>
          <cell r="R4029"/>
          <cell r="S4029"/>
          <cell r="T4029"/>
        </row>
        <row r="4030">
          <cell r="Q4030"/>
          <cell r="R4030"/>
          <cell r="S4030"/>
          <cell r="T4030"/>
        </row>
        <row r="4031">
          <cell r="Q4031"/>
          <cell r="R4031"/>
          <cell r="S4031"/>
          <cell r="T4031"/>
        </row>
        <row r="4032">
          <cell r="Q4032"/>
          <cell r="R4032"/>
          <cell r="S4032"/>
          <cell r="T4032"/>
        </row>
        <row r="4033">
          <cell r="Q4033"/>
          <cell r="R4033"/>
          <cell r="S4033"/>
          <cell r="T4033"/>
        </row>
        <row r="4034">
          <cell r="Q4034"/>
          <cell r="R4034"/>
          <cell r="S4034"/>
          <cell r="T4034"/>
        </row>
        <row r="4035">
          <cell r="Q4035"/>
          <cell r="R4035"/>
          <cell r="S4035"/>
          <cell r="T4035"/>
        </row>
        <row r="4036">
          <cell r="Q4036"/>
          <cell r="R4036"/>
          <cell r="S4036"/>
          <cell r="T4036"/>
        </row>
        <row r="4037">
          <cell r="Q4037"/>
          <cell r="R4037"/>
          <cell r="S4037"/>
          <cell r="T4037"/>
        </row>
        <row r="4038">
          <cell r="Q4038"/>
          <cell r="R4038"/>
          <cell r="S4038"/>
          <cell r="T4038"/>
        </row>
        <row r="4039">
          <cell r="Q4039"/>
          <cell r="R4039"/>
          <cell r="S4039"/>
          <cell r="T4039"/>
        </row>
        <row r="4040">
          <cell r="Q4040"/>
          <cell r="R4040"/>
          <cell r="S4040"/>
          <cell r="T4040"/>
        </row>
        <row r="4041">
          <cell r="Q4041"/>
          <cell r="R4041"/>
          <cell r="S4041"/>
          <cell r="T4041"/>
        </row>
        <row r="4042">
          <cell r="Q4042"/>
          <cell r="R4042"/>
          <cell r="S4042"/>
          <cell r="T4042"/>
        </row>
        <row r="4043">
          <cell r="Q4043"/>
          <cell r="R4043"/>
          <cell r="S4043"/>
          <cell r="T4043"/>
        </row>
        <row r="4044">
          <cell r="Q4044"/>
          <cell r="R4044"/>
          <cell r="S4044"/>
          <cell r="T4044"/>
        </row>
        <row r="4045">
          <cell r="Q4045"/>
          <cell r="R4045"/>
          <cell r="S4045"/>
          <cell r="T4045"/>
        </row>
        <row r="4046">
          <cell r="Q4046"/>
          <cell r="R4046"/>
          <cell r="S4046"/>
          <cell r="T4046"/>
        </row>
        <row r="4047">
          <cell r="Q4047"/>
          <cell r="R4047"/>
          <cell r="S4047"/>
          <cell r="T4047"/>
        </row>
        <row r="4048">
          <cell r="Q4048"/>
          <cell r="R4048"/>
          <cell r="S4048"/>
          <cell r="T4048"/>
        </row>
        <row r="4049">
          <cell r="Q4049"/>
          <cell r="R4049"/>
          <cell r="S4049"/>
          <cell r="T4049"/>
        </row>
        <row r="4050">
          <cell r="Q4050"/>
          <cell r="R4050"/>
          <cell r="S4050"/>
          <cell r="T4050"/>
        </row>
        <row r="4051">
          <cell r="Q4051"/>
          <cell r="R4051"/>
          <cell r="S4051"/>
          <cell r="T4051"/>
        </row>
        <row r="4052">
          <cell r="Q4052"/>
          <cell r="R4052"/>
          <cell r="S4052"/>
          <cell r="T4052"/>
        </row>
        <row r="4053">
          <cell r="Q4053"/>
          <cell r="R4053"/>
          <cell r="S4053"/>
          <cell r="T4053"/>
        </row>
        <row r="4054">
          <cell r="Q4054"/>
          <cell r="R4054"/>
          <cell r="S4054"/>
          <cell r="T4054"/>
        </row>
        <row r="4055">
          <cell r="Q4055"/>
          <cell r="R4055"/>
          <cell r="S4055"/>
          <cell r="T4055"/>
        </row>
        <row r="4056">
          <cell r="Q4056"/>
          <cell r="R4056"/>
          <cell r="S4056"/>
          <cell r="T4056"/>
        </row>
        <row r="4057">
          <cell r="Q4057"/>
          <cell r="R4057"/>
          <cell r="S4057"/>
          <cell r="T4057"/>
        </row>
        <row r="4058">
          <cell r="Q4058"/>
          <cell r="R4058"/>
          <cell r="S4058"/>
          <cell r="T4058"/>
        </row>
        <row r="4059">
          <cell r="Q4059"/>
          <cell r="R4059"/>
          <cell r="S4059"/>
          <cell r="T4059"/>
        </row>
        <row r="4060">
          <cell r="Q4060"/>
          <cell r="R4060"/>
          <cell r="S4060"/>
          <cell r="T4060"/>
        </row>
        <row r="4061">
          <cell r="Q4061"/>
          <cell r="R4061"/>
          <cell r="S4061"/>
          <cell r="T4061"/>
        </row>
        <row r="4062">
          <cell r="Q4062"/>
          <cell r="R4062"/>
          <cell r="S4062"/>
          <cell r="T4062"/>
        </row>
        <row r="4063">
          <cell r="Q4063"/>
          <cell r="R4063"/>
          <cell r="S4063"/>
          <cell r="T4063"/>
        </row>
        <row r="4064">
          <cell r="Q4064"/>
          <cell r="R4064"/>
          <cell r="S4064"/>
          <cell r="T4064"/>
        </row>
        <row r="4065">
          <cell r="Q4065"/>
          <cell r="R4065"/>
          <cell r="S4065"/>
          <cell r="T4065"/>
        </row>
        <row r="4066">
          <cell r="Q4066"/>
          <cell r="R4066"/>
          <cell r="S4066"/>
          <cell r="T4066"/>
        </row>
        <row r="4067">
          <cell r="Q4067"/>
          <cell r="R4067"/>
          <cell r="S4067"/>
          <cell r="T4067"/>
        </row>
        <row r="4068">
          <cell r="Q4068"/>
          <cell r="R4068"/>
          <cell r="S4068"/>
          <cell r="T4068"/>
        </row>
        <row r="4069">
          <cell r="Q4069"/>
          <cell r="R4069"/>
          <cell r="S4069"/>
          <cell r="T4069"/>
        </row>
        <row r="4070">
          <cell r="Q4070"/>
          <cell r="R4070"/>
          <cell r="S4070"/>
          <cell r="T4070"/>
        </row>
        <row r="4071">
          <cell r="Q4071"/>
          <cell r="R4071"/>
          <cell r="S4071"/>
          <cell r="T4071"/>
        </row>
        <row r="4072">
          <cell r="Q4072"/>
          <cell r="R4072"/>
          <cell r="S4072"/>
          <cell r="T4072"/>
        </row>
        <row r="4073">
          <cell r="Q4073"/>
          <cell r="R4073"/>
          <cell r="S4073"/>
          <cell r="T4073"/>
        </row>
        <row r="4074">
          <cell r="Q4074"/>
          <cell r="R4074"/>
          <cell r="S4074"/>
          <cell r="T4074"/>
        </row>
        <row r="4075">
          <cell r="Q4075"/>
          <cell r="R4075"/>
          <cell r="S4075"/>
          <cell r="T4075"/>
        </row>
        <row r="4076">
          <cell r="Q4076"/>
          <cell r="R4076"/>
          <cell r="S4076"/>
          <cell r="T4076"/>
        </row>
        <row r="4077">
          <cell r="Q4077"/>
          <cell r="R4077"/>
          <cell r="S4077"/>
          <cell r="T4077"/>
        </row>
        <row r="4078">
          <cell r="Q4078"/>
          <cell r="R4078"/>
          <cell r="S4078"/>
          <cell r="T4078"/>
        </row>
        <row r="4079">
          <cell r="Q4079"/>
          <cell r="R4079"/>
          <cell r="S4079"/>
          <cell r="T4079"/>
        </row>
        <row r="4080">
          <cell r="Q4080"/>
          <cell r="R4080"/>
          <cell r="S4080"/>
          <cell r="T4080"/>
        </row>
        <row r="4081">
          <cell r="Q4081"/>
          <cell r="R4081"/>
          <cell r="S4081"/>
          <cell r="T4081"/>
        </row>
        <row r="4082">
          <cell r="Q4082"/>
          <cell r="R4082"/>
          <cell r="S4082"/>
          <cell r="T4082"/>
        </row>
        <row r="4083">
          <cell r="Q4083"/>
          <cell r="R4083"/>
          <cell r="S4083"/>
          <cell r="T4083"/>
        </row>
        <row r="4084">
          <cell r="Q4084"/>
          <cell r="R4084"/>
          <cell r="S4084"/>
          <cell r="T4084"/>
        </row>
        <row r="4085">
          <cell r="Q4085"/>
          <cell r="R4085"/>
          <cell r="S4085"/>
          <cell r="T4085"/>
        </row>
        <row r="4086">
          <cell r="Q4086"/>
          <cell r="R4086"/>
          <cell r="S4086"/>
          <cell r="T4086"/>
        </row>
        <row r="4087">
          <cell r="Q4087"/>
          <cell r="R4087"/>
          <cell r="S4087"/>
          <cell r="T4087"/>
        </row>
        <row r="4088">
          <cell r="Q4088"/>
          <cell r="R4088"/>
          <cell r="S4088"/>
          <cell r="T4088"/>
        </row>
        <row r="4089">
          <cell r="Q4089"/>
          <cell r="R4089"/>
          <cell r="S4089"/>
          <cell r="T4089"/>
        </row>
        <row r="4090">
          <cell r="Q4090"/>
          <cell r="R4090"/>
          <cell r="S4090"/>
          <cell r="T4090"/>
        </row>
        <row r="4091">
          <cell r="Q4091"/>
          <cell r="R4091"/>
          <cell r="S4091"/>
          <cell r="T4091"/>
        </row>
        <row r="4092">
          <cell r="Q4092"/>
          <cell r="R4092"/>
          <cell r="S4092"/>
          <cell r="T4092"/>
        </row>
        <row r="4093">
          <cell r="Q4093"/>
          <cell r="R4093"/>
          <cell r="S4093"/>
          <cell r="T4093"/>
        </row>
        <row r="4094">
          <cell r="Q4094"/>
          <cell r="R4094"/>
          <cell r="S4094"/>
          <cell r="T4094"/>
        </row>
        <row r="4095">
          <cell r="Q4095"/>
          <cell r="R4095"/>
          <cell r="S4095"/>
          <cell r="T4095"/>
        </row>
        <row r="4096">
          <cell r="Q4096"/>
          <cell r="R4096"/>
          <cell r="S4096"/>
          <cell r="T4096"/>
        </row>
        <row r="4097">
          <cell r="Q4097"/>
          <cell r="R4097"/>
          <cell r="S4097"/>
          <cell r="T4097"/>
        </row>
        <row r="4098">
          <cell r="Q4098"/>
          <cell r="R4098"/>
          <cell r="S4098"/>
          <cell r="T4098"/>
        </row>
        <row r="4099">
          <cell r="Q4099"/>
          <cell r="R4099"/>
          <cell r="S4099"/>
          <cell r="T4099"/>
        </row>
        <row r="4100">
          <cell r="Q4100"/>
          <cell r="R4100"/>
          <cell r="S4100"/>
          <cell r="T4100"/>
        </row>
        <row r="4101">
          <cell r="Q4101"/>
          <cell r="R4101"/>
          <cell r="S4101"/>
          <cell r="T4101"/>
        </row>
        <row r="4102">
          <cell r="Q4102"/>
          <cell r="R4102"/>
          <cell r="S4102"/>
          <cell r="T4102"/>
        </row>
        <row r="4103">
          <cell r="Q4103"/>
          <cell r="R4103"/>
          <cell r="S4103"/>
          <cell r="T4103"/>
        </row>
        <row r="4104">
          <cell r="Q4104"/>
          <cell r="R4104"/>
          <cell r="S4104"/>
          <cell r="T4104"/>
        </row>
        <row r="4105">
          <cell r="Q4105"/>
          <cell r="R4105"/>
          <cell r="S4105"/>
          <cell r="T4105"/>
        </row>
        <row r="4106">
          <cell r="Q4106"/>
          <cell r="R4106"/>
          <cell r="S4106"/>
          <cell r="T4106"/>
        </row>
        <row r="4107">
          <cell r="Q4107"/>
          <cell r="R4107"/>
          <cell r="S4107"/>
          <cell r="T4107"/>
        </row>
        <row r="4108">
          <cell r="Q4108"/>
          <cell r="R4108"/>
          <cell r="S4108"/>
          <cell r="T4108"/>
        </row>
        <row r="4109">
          <cell r="Q4109"/>
          <cell r="R4109"/>
          <cell r="S4109"/>
          <cell r="T4109"/>
        </row>
        <row r="4110">
          <cell r="Q4110"/>
          <cell r="R4110"/>
          <cell r="S4110"/>
          <cell r="T4110"/>
        </row>
        <row r="4111">
          <cell r="Q4111"/>
          <cell r="R4111"/>
          <cell r="S4111"/>
          <cell r="T4111"/>
        </row>
        <row r="4112">
          <cell r="Q4112"/>
          <cell r="R4112"/>
          <cell r="S4112"/>
          <cell r="T4112"/>
        </row>
        <row r="4113">
          <cell r="Q4113"/>
          <cell r="R4113"/>
          <cell r="S4113"/>
          <cell r="T4113"/>
        </row>
        <row r="4114">
          <cell r="Q4114"/>
          <cell r="R4114"/>
          <cell r="S4114"/>
          <cell r="T4114"/>
        </row>
        <row r="4115">
          <cell r="Q4115"/>
          <cell r="R4115"/>
          <cell r="S4115"/>
          <cell r="T4115"/>
        </row>
        <row r="4116">
          <cell r="Q4116"/>
          <cell r="R4116"/>
          <cell r="S4116"/>
          <cell r="T4116"/>
        </row>
        <row r="4117">
          <cell r="Q4117"/>
          <cell r="R4117"/>
          <cell r="S4117"/>
          <cell r="T4117"/>
        </row>
        <row r="4118">
          <cell r="Q4118"/>
          <cell r="R4118"/>
          <cell r="S4118"/>
          <cell r="T4118"/>
        </row>
        <row r="4119">
          <cell r="Q4119"/>
          <cell r="R4119"/>
          <cell r="S4119"/>
          <cell r="T4119"/>
        </row>
        <row r="4120">
          <cell r="Q4120"/>
          <cell r="R4120"/>
          <cell r="S4120"/>
          <cell r="T4120"/>
        </row>
        <row r="4121">
          <cell r="Q4121"/>
          <cell r="R4121"/>
          <cell r="S4121"/>
          <cell r="T4121"/>
        </row>
        <row r="4122">
          <cell r="Q4122"/>
          <cell r="R4122"/>
          <cell r="S4122"/>
          <cell r="T4122"/>
        </row>
        <row r="4123">
          <cell r="Q4123"/>
          <cell r="R4123"/>
          <cell r="S4123"/>
          <cell r="T4123"/>
        </row>
        <row r="4124">
          <cell r="Q4124"/>
          <cell r="R4124"/>
          <cell r="S4124"/>
          <cell r="T4124"/>
        </row>
        <row r="4125">
          <cell r="Q4125"/>
          <cell r="R4125"/>
          <cell r="S4125"/>
          <cell r="T4125"/>
        </row>
        <row r="4126">
          <cell r="Q4126"/>
          <cell r="R4126"/>
          <cell r="S4126"/>
          <cell r="T4126"/>
        </row>
        <row r="4127">
          <cell r="Q4127"/>
          <cell r="R4127"/>
          <cell r="S4127"/>
          <cell r="T4127"/>
        </row>
        <row r="4128">
          <cell r="Q4128"/>
          <cell r="R4128"/>
          <cell r="S4128"/>
          <cell r="T4128"/>
        </row>
        <row r="4129">
          <cell r="Q4129"/>
          <cell r="R4129"/>
          <cell r="S4129"/>
          <cell r="T4129"/>
        </row>
        <row r="4130">
          <cell r="Q4130"/>
          <cell r="R4130"/>
          <cell r="S4130"/>
          <cell r="T4130"/>
        </row>
        <row r="4131">
          <cell r="Q4131"/>
          <cell r="R4131"/>
          <cell r="S4131"/>
          <cell r="T4131"/>
        </row>
        <row r="4132">
          <cell r="Q4132"/>
          <cell r="R4132"/>
          <cell r="S4132"/>
          <cell r="T4132"/>
        </row>
        <row r="4133">
          <cell r="Q4133"/>
          <cell r="R4133"/>
          <cell r="S4133"/>
          <cell r="T4133"/>
        </row>
        <row r="4134">
          <cell r="Q4134"/>
          <cell r="R4134"/>
          <cell r="S4134"/>
          <cell r="T4134"/>
        </row>
        <row r="4135">
          <cell r="Q4135"/>
          <cell r="R4135"/>
          <cell r="S4135"/>
          <cell r="T4135"/>
        </row>
        <row r="4136">
          <cell r="Q4136"/>
          <cell r="R4136"/>
          <cell r="S4136"/>
          <cell r="T4136"/>
        </row>
        <row r="4137">
          <cell r="Q4137"/>
          <cell r="R4137"/>
          <cell r="S4137"/>
          <cell r="T4137"/>
        </row>
        <row r="4138">
          <cell r="Q4138"/>
          <cell r="R4138"/>
          <cell r="S4138"/>
          <cell r="T4138"/>
        </row>
        <row r="4139">
          <cell r="Q4139"/>
          <cell r="R4139"/>
          <cell r="S4139"/>
          <cell r="T4139"/>
        </row>
        <row r="4140">
          <cell r="Q4140"/>
          <cell r="R4140"/>
          <cell r="S4140"/>
          <cell r="T4140"/>
        </row>
        <row r="4141">
          <cell r="Q4141"/>
          <cell r="R4141"/>
          <cell r="S4141"/>
          <cell r="T4141"/>
        </row>
        <row r="4142">
          <cell r="Q4142"/>
          <cell r="R4142"/>
          <cell r="S4142"/>
          <cell r="T4142"/>
        </row>
        <row r="4143">
          <cell r="Q4143"/>
          <cell r="R4143"/>
          <cell r="S4143"/>
          <cell r="T4143"/>
        </row>
        <row r="4144">
          <cell r="Q4144"/>
          <cell r="R4144"/>
          <cell r="S4144"/>
          <cell r="T4144"/>
        </row>
        <row r="4145">
          <cell r="Q4145"/>
          <cell r="R4145"/>
          <cell r="S4145"/>
          <cell r="T4145"/>
        </row>
        <row r="4146">
          <cell r="Q4146"/>
          <cell r="R4146"/>
          <cell r="S4146"/>
          <cell r="T4146"/>
        </row>
        <row r="4147">
          <cell r="Q4147"/>
          <cell r="R4147"/>
          <cell r="S4147"/>
          <cell r="T4147"/>
        </row>
        <row r="4148">
          <cell r="Q4148"/>
          <cell r="R4148"/>
          <cell r="S4148"/>
          <cell r="T4148"/>
        </row>
        <row r="4149">
          <cell r="Q4149"/>
          <cell r="R4149"/>
          <cell r="S4149"/>
          <cell r="T4149"/>
        </row>
        <row r="4150">
          <cell r="Q4150"/>
          <cell r="R4150"/>
          <cell r="S4150"/>
          <cell r="T4150"/>
        </row>
        <row r="4151">
          <cell r="Q4151"/>
          <cell r="R4151"/>
          <cell r="S4151"/>
          <cell r="T4151"/>
        </row>
        <row r="4152">
          <cell r="Q4152"/>
          <cell r="R4152"/>
          <cell r="S4152"/>
          <cell r="T4152"/>
        </row>
        <row r="4153">
          <cell r="Q4153"/>
          <cell r="R4153"/>
          <cell r="S4153"/>
          <cell r="T4153"/>
        </row>
        <row r="4154">
          <cell r="Q4154"/>
          <cell r="R4154"/>
          <cell r="S4154"/>
          <cell r="T4154"/>
        </row>
        <row r="4155">
          <cell r="Q4155"/>
          <cell r="R4155"/>
          <cell r="S4155"/>
          <cell r="T4155"/>
        </row>
        <row r="4156">
          <cell r="Q4156"/>
          <cell r="R4156"/>
          <cell r="S4156"/>
          <cell r="T4156"/>
        </row>
        <row r="4157">
          <cell r="Q4157"/>
          <cell r="R4157"/>
          <cell r="S4157"/>
          <cell r="T4157"/>
        </row>
        <row r="4158">
          <cell r="Q4158"/>
          <cell r="R4158"/>
          <cell r="S4158"/>
          <cell r="T4158"/>
        </row>
        <row r="4159">
          <cell r="Q4159"/>
          <cell r="R4159"/>
          <cell r="S4159"/>
          <cell r="T4159"/>
        </row>
        <row r="4160">
          <cell r="Q4160"/>
          <cell r="R4160"/>
          <cell r="S4160"/>
          <cell r="T4160"/>
        </row>
        <row r="4161">
          <cell r="Q4161"/>
          <cell r="R4161"/>
          <cell r="S4161"/>
          <cell r="T4161"/>
        </row>
        <row r="4162">
          <cell r="Q4162"/>
          <cell r="R4162"/>
          <cell r="S4162"/>
          <cell r="T4162"/>
        </row>
        <row r="4163">
          <cell r="Q4163"/>
          <cell r="R4163"/>
          <cell r="S4163"/>
          <cell r="T4163"/>
        </row>
        <row r="4164">
          <cell r="Q4164"/>
          <cell r="R4164"/>
          <cell r="S4164"/>
          <cell r="T4164"/>
        </row>
        <row r="4165">
          <cell r="Q4165"/>
          <cell r="R4165"/>
          <cell r="S4165"/>
          <cell r="T4165"/>
        </row>
        <row r="4166">
          <cell r="Q4166"/>
          <cell r="R4166"/>
          <cell r="S4166"/>
          <cell r="T4166"/>
        </row>
        <row r="4167">
          <cell r="Q4167"/>
          <cell r="R4167"/>
          <cell r="S4167"/>
          <cell r="T4167"/>
        </row>
        <row r="4168">
          <cell r="Q4168"/>
          <cell r="R4168"/>
          <cell r="S4168"/>
          <cell r="T4168"/>
        </row>
        <row r="4169">
          <cell r="Q4169"/>
          <cell r="R4169"/>
          <cell r="S4169"/>
          <cell r="T4169"/>
        </row>
        <row r="4170">
          <cell r="Q4170"/>
          <cell r="R4170"/>
          <cell r="S4170"/>
          <cell r="T4170"/>
        </row>
        <row r="4171">
          <cell r="Q4171"/>
          <cell r="R4171"/>
          <cell r="S4171"/>
          <cell r="T4171"/>
        </row>
        <row r="4172">
          <cell r="Q4172"/>
          <cell r="R4172"/>
          <cell r="S4172"/>
          <cell r="T4172"/>
        </row>
        <row r="4173">
          <cell r="Q4173"/>
          <cell r="R4173"/>
          <cell r="S4173"/>
          <cell r="T4173"/>
        </row>
        <row r="4174">
          <cell r="Q4174"/>
          <cell r="R4174"/>
          <cell r="S4174"/>
          <cell r="T4174"/>
        </row>
        <row r="4175">
          <cell r="Q4175"/>
          <cell r="R4175"/>
          <cell r="S4175"/>
          <cell r="T4175"/>
        </row>
        <row r="4176">
          <cell r="Q4176"/>
          <cell r="R4176"/>
          <cell r="S4176"/>
          <cell r="T4176"/>
        </row>
        <row r="4177">
          <cell r="Q4177"/>
          <cell r="R4177"/>
          <cell r="S4177"/>
          <cell r="T4177"/>
        </row>
        <row r="4178">
          <cell r="Q4178"/>
          <cell r="R4178"/>
          <cell r="S4178"/>
          <cell r="T4178"/>
        </row>
        <row r="4179">
          <cell r="Q4179"/>
          <cell r="R4179"/>
          <cell r="S4179"/>
          <cell r="T4179"/>
        </row>
        <row r="4180">
          <cell r="Q4180"/>
          <cell r="R4180"/>
          <cell r="S4180"/>
          <cell r="T4180"/>
        </row>
        <row r="4181">
          <cell r="Q4181"/>
          <cell r="R4181"/>
          <cell r="S4181"/>
          <cell r="T4181"/>
        </row>
        <row r="4182">
          <cell r="Q4182"/>
          <cell r="R4182"/>
          <cell r="S4182"/>
          <cell r="T4182"/>
        </row>
        <row r="4183">
          <cell r="Q4183"/>
          <cell r="R4183"/>
          <cell r="S4183"/>
          <cell r="T4183"/>
        </row>
        <row r="4184">
          <cell r="Q4184"/>
          <cell r="R4184"/>
          <cell r="S4184"/>
          <cell r="T4184"/>
        </row>
        <row r="4185">
          <cell r="Q4185"/>
          <cell r="R4185"/>
          <cell r="S4185"/>
          <cell r="T4185"/>
        </row>
        <row r="4186">
          <cell r="Q4186"/>
          <cell r="R4186"/>
          <cell r="S4186"/>
          <cell r="T4186"/>
        </row>
        <row r="4187">
          <cell r="Q4187"/>
          <cell r="R4187"/>
          <cell r="S4187"/>
          <cell r="T4187"/>
        </row>
        <row r="4188">
          <cell r="Q4188"/>
          <cell r="R4188"/>
          <cell r="S4188"/>
          <cell r="T4188"/>
        </row>
        <row r="4189">
          <cell r="Q4189"/>
          <cell r="R4189"/>
          <cell r="S4189"/>
          <cell r="T4189"/>
        </row>
        <row r="4190">
          <cell r="Q4190"/>
          <cell r="R4190"/>
          <cell r="S4190"/>
          <cell r="T4190"/>
        </row>
        <row r="4191">
          <cell r="Q4191"/>
          <cell r="R4191"/>
          <cell r="S4191"/>
          <cell r="T4191"/>
        </row>
        <row r="4192">
          <cell r="Q4192"/>
          <cell r="R4192"/>
          <cell r="S4192"/>
          <cell r="T4192"/>
        </row>
        <row r="4193">
          <cell r="Q4193"/>
          <cell r="R4193"/>
          <cell r="S4193"/>
          <cell r="T4193"/>
        </row>
        <row r="4194">
          <cell r="Q4194"/>
          <cell r="R4194"/>
          <cell r="S4194"/>
          <cell r="T4194"/>
        </row>
        <row r="4195">
          <cell r="Q4195"/>
          <cell r="R4195"/>
          <cell r="S4195"/>
          <cell r="T4195"/>
        </row>
        <row r="4196">
          <cell r="Q4196"/>
          <cell r="R4196"/>
          <cell r="S4196"/>
          <cell r="T4196"/>
        </row>
        <row r="4197">
          <cell r="Q4197"/>
          <cell r="R4197"/>
          <cell r="S4197"/>
          <cell r="T4197"/>
        </row>
        <row r="4198">
          <cell r="Q4198"/>
          <cell r="R4198"/>
          <cell r="S4198"/>
          <cell r="T4198"/>
        </row>
        <row r="4199">
          <cell r="Q4199"/>
          <cell r="R4199"/>
          <cell r="S4199"/>
          <cell r="T4199"/>
        </row>
        <row r="4200">
          <cell r="Q4200"/>
          <cell r="R4200"/>
          <cell r="S4200"/>
          <cell r="T4200"/>
        </row>
        <row r="4201">
          <cell r="Q4201"/>
          <cell r="R4201"/>
          <cell r="S4201"/>
          <cell r="T4201"/>
        </row>
        <row r="4202">
          <cell r="Q4202"/>
          <cell r="R4202"/>
          <cell r="S4202"/>
          <cell r="T4202"/>
        </row>
        <row r="4203">
          <cell r="Q4203"/>
          <cell r="R4203"/>
          <cell r="S4203"/>
          <cell r="T4203"/>
        </row>
        <row r="4204">
          <cell r="Q4204"/>
          <cell r="R4204"/>
          <cell r="S4204"/>
          <cell r="T4204"/>
        </row>
        <row r="4205">
          <cell r="Q4205"/>
          <cell r="R4205"/>
          <cell r="S4205"/>
          <cell r="T4205"/>
        </row>
        <row r="4206">
          <cell r="Q4206"/>
          <cell r="R4206"/>
          <cell r="S4206"/>
          <cell r="T4206"/>
        </row>
        <row r="4207">
          <cell r="Q4207"/>
          <cell r="R4207"/>
          <cell r="S4207"/>
          <cell r="T4207"/>
        </row>
        <row r="4208">
          <cell r="Q4208"/>
          <cell r="R4208"/>
          <cell r="S4208"/>
          <cell r="T4208"/>
        </row>
        <row r="4209">
          <cell r="Q4209"/>
          <cell r="R4209"/>
          <cell r="S4209"/>
          <cell r="T4209"/>
        </row>
        <row r="4210">
          <cell r="Q4210"/>
          <cell r="R4210"/>
          <cell r="S4210"/>
          <cell r="T4210"/>
        </row>
        <row r="4211">
          <cell r="Q4211"/>
          <cell r="R4211"/>
          <cell r="S4211"/>
          <cell r="T4211"/>
        </row>
        <row r="4212">
          <cell r="Q4212"/>
          <cell r="R4212"/>
          <cell r="S4212"/>
          <cell r="T4212"/>
        </row>
        <row r="4213">
          <cell r="Q4213"/>
          <cell r="R4213"/>
          <cell r="S4213"/>
          <cell r="T4213"/>
        </row>
        <row r="4214">
          <cell r="Q4214"/>
          <cell r="R4214"/>
          <cell r="S4214"/>
          <cell r="T4214"/>
        </row>
        <row r="4215">
          <cell r="Q4215"/>
          <cell r="R4215"/>
          <cell r="S4215"/>
          <cell r="T4215"/>
        </row>
        <row r="4216">
          <cell r="Q4216"/>
          <cell r="R4216"/>
          <cell r="S4216"/>
          <cell r="T4216"/>
        </row>
        <row r="4217">
          <cell r="Q4217"/>
          <cell r="R4217"/>
          <cell r="S4217"/>
          <cell r="T4217"/>
        </row>
        <row r="4218">
          <cell r="Q4218"/>
          <cell r="R4218"/>
          <cell r="S4218"/>
          <cell r="T4218"/>
        </row>
        <row r="4219">
          <cell r="Q4219"/>
          <cell r="R4219"/>
          <cell r="S4219"/>
          <cell r="T4219"/>
        </row>
        <row r="4220">
          <cell r="Q4220"/>
          <cell r="R4220"/>
          <cell r="S4220"/>
          <cell r="T4220"/>
        </row>
        <row r="4221">
          <cell r="Q4221"/>
          <cell r="R4221"/>
          <cell r="S4221"/>
          <cell r="T4221"/>
        </row>
        <row r="4222">
          <cell r="Q4222"/>
          <cell r="R4222"/>
          <cell r="S4222"/>
          <cell r="T4222"/>
        </row>
        <row r="4223">
          <cell r="Q4223"/>
          <cell r="R4223"/>
          <cell r="S4223"/>
          <cell r="T4223"/>
        </row>
        <row r="4224">
          <cell r="Q4224"/>
          <cell r="R4224"/>
          <cell r="S4224"/>
          <cell r="T4224"/>
        </row>
        <row r="4225">
          <cell r="Q4225"/>
          <cell r="R4225"/>
          <cell r="S4225"/>
          <cell r="T4225"/>
        </row>
        <row r="4226">
          <cell r="Q4226"/>
          <cell r="R4226"/>
          <cell r="S4226"/>
          <cell r="T4226"/>
        </row>
        <row r="4227">
          <cell r="Q4227"/>
          <cell r="R4227"/>
          <cell r="S4227"/>
          <cell r="T4227"/>
        </row>
        <row r="4228">
          <cell r="Q4228"/>
          <cell r="R4228"/>
          <cell r="S4228"/>
          <cell r="T4228"/>
        </row>
        <row r="4229">
          <cell r="Q4229"/>
          <cell r="R4229"/>
          <cell r="S4229"/>
          <cell r="T4229"/>
        </row>
        <row r="4230">
          <cell r="Q4230"/>
          <cell r="R4230"/>
          <cell r="S4230"/>
          <cell r="T4230"/>
        </row>
        <row r="4231">
          <cell r="Q4231"/>
          <cell r="R4231"/>
          <cell r="S4231"/>
          <cell r="T4231"/>
        </row>
        <row r="4232">
          <cell r="Q4232"/>
          <cell r="R4232"/>
          <cell r="S4232"/>
          <cell r="T4232"/>
        </row>
        <row r="4233">
          <cell r="Q4233"/>
          <cell r="R4233"/>
          <cell r="S4233"/>
          <cell r="T4233"/>
        </row>
        <row r="4234">
          <cell r="Q4234"/>
          <cell r="R4234"/>
          <cell r="S4234"/>
          <cell r="T4234"/>
        </row>
        <row r="4235">
          <cell r="Q4235"/>
          <cell r="R4235"/>
          <cell r="S4235"/>
          <cell r="T4235"/>
        </row>
        <row r="4236">
          <cell r="Q4236"/>
          <cell r="R4236"/>
          <cell r="S4236"/>
          <cell r="T4236"/>
        </row>
        <row r="4237">
          <cell r="Q4237"/>
          <cell r="R4237"/>
          <cell r="S4237"/>
          <cell r="T4237"/>
        </row>
        <row r="4238">
          <cell r="Q4238"/>
          <cell r="R4238"/>
          <cell r="S4238"/>
          <cell r="T4238"/>
        </row>
        <row r="4239">
          <cell r="Q4239"/>
          <cell r="R4239"/>
          <cell r="S4239"/>
          <cell r="T4239"/>
        </row>
        <row r="4240">
          <cell r="Q4240"/>
          <cell r="R4240"/>
          <cell r="S4240"/>
          <cell r="T4240"/>
        </row>
        <row r="4241">
          <cell r="Q4241"/>
          <cell r="R4241"/>
          <cell r="S4241"/>
          <cell r="T4241"/>
        </row>
        <row r="4242">
          <cell r="Q4242"/>
          <cell r="R4242"/>
          <cell r="S4242"/>
          <cell r="T4242"/>
        </row>
        <row r="4243">
          <cell r="Q4243"/>
          <cell r="R4243"/>
          <cell r="S4243"/>
          <cell r="T4243"/>
        </row>
        <row r="4244">
          <cell r="Q4244"/>
          <cell r="R4244"/>
          <cell r="S4244"/>
          <cell r="T4244"/>
        </row>
        <row r="4245">
          <cell r="Q4245"/>
          <cell r="R4245"/>
          <cell r="S4245"/>
          <cell r="T4245"/>
        </row>
        <row r="4246">
          <cell r="Q4246"/>
          <cell r="R4246"/>
          <cell r="S4246"/>
          <cell r="T4246"/>
        </row>
        <row r="4247">
          <cell r="Q4247"/>
          <cell r="R4247"/>
          <cell r="S4247"/>
          <cell r="T4247"/>
        </row>
        <row r="4248">
          <cell r="Q4248"/>
          <cell r="R4248"/>
          <cell r="S4248"/>
          <cell r="T4248"/>
        </row>
        <row r="4249">
          <cell r="Q4249"/>
          <cell r="R4249"/>
          <cell r="S4249"/>
          <cell r="T4249"/>
        </row>
        <row r="4250">
          <cell r="Q4250"/>
          <cell r="R4250"/>
          <cell r="S4250"/>
          <cell r="T4250"/>
        </row>
        <row r="4251">
          <cell r="Q4251"/>
          <cell r="R4251"/>
          <cell r="S4251"/>
          <cell r="T4251"/>
        </row>
        <row r="4252">
          <cell r="Q4252"/>
          <cell r="R4252"/>
          <cell r="S4252"/>
          <cell r="T4252"/>
        </row>
        <row r="4253">
          <cell r="Q4253"/>
          <cell r="R4253"/>
          <cell r="S4253"/>
          <cell r="T4253"/>
        </row>
        <row r="4254">
          <cell r="Q4254"/>
          <cell r="R4254"/>
          <cell r="S4254"/>
          <cell r="T4254"/>
        </row>
        <row r="4255">
          <cell r="Q4255"/>
          <cell r="R4255"/>
          <cell r="S4255"/>
          <cell r="T4255"/>
        </row>
        <row r="4256">
          <cell r="Q4256"/>
          <cell r="R4256"/>
          <cell r="S4256"/>
          <cell r="T4256"/>
        </row>
        <row r="4257">
          <cell r="Q4257"/>
          <cell r="R4257"/>
          <cell r="S4257"/>
          <cell r="T4257"/>
        </row>
        <row r="4258">
          <cell r="Q4258"/>
          <cell r="R4258"/>
          <cell r="S4258"/>
          <cell r="T4258"/>
        </row>
        <row r="4259">
          <cell r="Q4259"/>
          <cell r="R4259"/>
          <cell r="S4259"/>
          <cell r="T4259"/>
        </row>
        <row r="4260">
          <cell r="Q4260"/>
          <cell r="R4260"/>
          <cell r="S4260"/>
          <cell r="T4260"/>
        </row>
        <row r="4261">
          <cell r="Q4261"/>
          <cell r="R4261"/>
          <cell r="S4261"/>
          <cell r="T4261"/>
        </row>
        <row r="4262">
          <cell r="Q4262"/>
          <cell r="R4262"/>
          <cell r="S4262"/>
          <cell r="T4262"/>
        </row>
        <row r="4263">
          <cell r="Q4263"/>
          <cell r="R4263"/>
          <cell r="S4263"/>
          <cell r="T4263"/>
        </row>
        <row r="4264">
          <cell r="Q4264"/>
          <cell r="R4264"/>
          <cell r="S4264"/>
          <cell r="T4264"/>
        </row>
        <row r="4265">
          <cell r="Q4265"/>
          <cell r="R4265"/>
          <cell r="S4265"/>
          <cell r="T4265"/>
        </row>
        <row r="4266">
          <cell r="Q4266"/>
          <cell r="R4266"/>
          <cell r="S4266"/>
          <cell r="T4266"/>
        </row>
        <row r="4267">
          <cell r="Q4267"/>
          <cell r="R4267"/>
          <cell r="S4267"/>
          <cell r="T4267"/>
        </row>
        <row r="4268">
          <cell r="Q4268"/>
          <cell r="R4268"/>
          <cell r="S4268"/>
          <cell r="T4268"/>
        </row>
        <row r="4269">
          <cell r="Q4269"/>
          <cell r="R4269"/>
          <cell r="S4269"/>
          <cell r="T4269"/>
        </row>
        <row r="4270">
          <cell r="Q4270"/>
          <cell r="R4270"/>
          <cell r="S4270"/>
          <cell r="T4270"/>
        </row>
        <row r="4271">
          <cell r="Q4271"/>
          <cell r="R4271"/>
          <cell r="S4271"/>
          <cell r="T4271"/>
        </row>
        <row r="4272">
          <cell r="Q4272"/>
          <cell r="R4272"/>
          <cell r="S4272"/>
          <cell r="T4272"/>
        </row>
        <row r="4273">
          <cell r="Q4273"/>
          <cell r="R4273"/>
          <cell r="S4273"/>
          <cell r="T4273"/>
        </row>
        <row r="4274">
          <cell r="Q4274"/>
          <cell r="R4274"/>
          <cell r="S4274"/>
          <cell r="T4274"/>
        </row>
        <row r="4275">
          <cell r="Q4275"/>
          <cell r="R4275"/>
          <cell r="S4275"/>
          <cell r="T4275"/>
        </row>
        <row r="4276">
          <cell r="Q4276"/>
          <cell r="R4276"/>
          <cell r="S4276"/>
          <cell r="T4276"/>
        </row>
        <row r="4277">
          <cell r="Q4277"/>
          <cell r="R4277"/>
          <cell r="S4277"/>
          <cell r="T4277"/>
        </row>
        <row r="4278">
          <cell r="Q4278"/>
          <cell r="R4278"/>
          <cell r="S4278"/>
          <cell r="T4278"/>
        </row>
        <row r="4279">
          <cell r="Q4279"/>
          <cell r="R4279"/>
          <cell r="S4279"/>
          <cell r="T4279"/>
        </row>
        <row r="4280">
          <cell r="Q4280"/>
          <cell r="R4280"/>
          <cell r="S4280"/>
          <cell r="T4280"/>
        </row>
        <row r="4281">
          <cell r="Q4281"/>
          <cell r="R4281"/>
          <cell r="S4281"/>
          <cell r="T4281"/>
        </row>
        <row r="4282">
          <cell r="Q4282"/>
          <cell r="R4282"/>
          <cell r="S4282"/>
          <cell r="T4282"/>
        </row>
        <row r="4283">
          <cell r="Q4283"/>
          <cell r="R4283"/>
          <cell r="S4283"/>
          <cell r="T4283"/>
        </row>
        <row r="4284">
          <cell r="Q4284"/>
          <cell r="R4284"/>
          <cell r="S4284"/>
          <cell r="T4284"/>
        </row>
        <row r="4285">
          <cell r="Q4285"/>
          <cell r="R4285"/>
          <cell r="S4285"/>
          <cell r="T4285"/>
        </row>
        <row r="4286">
          <cell r="Q4286"/>
          <cell r="R4286"/>
          <cell r="S4286"/>
          <cell r="T4286"/>
        </row>
        <row r="4287">
          <cell r="Q4287"/>
          <cell r="R4287"/>
          <cell r="S4287"/>
          <cell r="T4287"/>
        </row>
        <row r="4288">
          <cell r="Q4288"/>
          <cell r="R4288"/>
          <cell r="S4288"/>
          <cell r="T4288"/>
        </row>
        <row r="4289">
          <cell r="Q4289"/>
          <cell r="R4289"/>
          <cell r="S4289"/>
          <cell r="T4289"/>
        </row>
        <row r="4290">
          <cell r="Q4290"/>
          <cell r="R4290"/>
          <cell r="S4290"/>
          <cell r="T4290"/>
        </row>
        <row r="4291">
          <cell r="Q4291"/>
          <cell r="R4291"/>
          <cell r="S4291"/>
          <cell r="T4291"/>
        </row>
        <row r="4292">
          <cell r="Q4292"/>
          <cell r="R4292"/>
          <cell r="S4292"/>
          <cell r="T4292"/>
        </row>
        <row r="4293">
          <cell r="Q4293"/>
          <cell r="R4293"/>
          <cell r="S4293"/>
          <cell r="T4293"/>
        </row>
        <row r="4294">
          <cell r="Q4294"/>
          <cell r="R4294"/>
          <cell r="S4294"/>
          <cell r="T4294"/>
        </row>
        <row r="4295">
          <cell r="Q4295"/>
          <cell r="R4295"/>
          <cell r="S4295"/>
          <cell r="T4295"/>
        </row>
        <row r="4296">
          <cell r="Q4296"/>
          <cell r="R4296"/>
          <cell r="S4296"/>
          <cell r="T4296"/>
        </row>
        <row r="4297">
          <cell r="Q4297"/>
          <cell r="R4297"/>
          <cell r="S4297"/>
          <cell r="T4297"/>
        </row>
        <row r="4298">
          <cell r="Q4298"/>
          <cell r="R4298"/>
          <cell r="S4298"/>
          <cell r="T4298"/>
        </row>
        <row r="4299">
          <cell r="Q4299"/>
          <cell r="R4299"/>
          <cell r="S4299"/>
          <cell r="T4299"/>
        </row>
        <row r="4300">
          <cell r="Q4300"/>
          <cell r="R4300"/>
          <cell r="S4300"/>
          <cell r="T4300"/>
        </row>
        <row r="4301">
          <cell r="Q4301"/>
          <cell r="R4301"/>
          <cell r="S4301"/>
          <cell r="T4301"/>
        </row>
        <row r="4302">
          <cell r="Q4302"/>
          <cell r="R4302"/>
          <cell r="S4302"/>
          <cell r="T4302"/>
        </row>
        <row r="4303">
          <cell r="Q4303"/>
          <cell r="R4303"/>
          <cell r="S4303"/>
          <cell r="T4303"/>
        </row>
        <row r="4304">
          <cell r="Q4304"/>
          <cell r="R4304"/>
          <cell r="S4304"/>
          <cell r="T4304"/>
        </row>
        <row r="4305">
          <cell r="Q4305"/>
          <cell r="R4305"/>
          <cell r="S4305"/>
          <cell r="T4305"/>
        </row>
        <row r="4306">
          <cell r="Q4306"/>
          <cell r="R4306"/>
          <cell r="S4306"/>
          <cell r="T4306"/>
        </row>
        <row r="4307">
          <cell r="Q4307"/>
          <cell r="R4307"/>
          <cell r="S4307"/>
          <cell r="T4307"/>
        </row>
        <row r="4308">
          <cell r="Q4308"/>
          <cell r="R4308"/>
          <cell r="S4308"/>
          <cell r="T4308"/>
        </row>
        <row r="4309">
          <cell r="Q4309"/>
          <cell r="R4309"/>
          <cell r="S4309"/>
          <cell r="T4309"/>
        </row>
        <row r="4310">
          <cell r="Q4310"/>
          <cell r="R4310"/>
          <cell r="S4310"/>
          <cell r="T4310"/>
        </row>
        <row r="4311">
          <cell r="Q4311"/>
          <cell r="R4311"/>
          <cell r="S4311"/>
          <cell r="T4311"/>
        </row>
        <row r="4312">
          <cell r="Q4312"/>
          <cell r="R4312"/>
          <cell r="S4312"/>
          <cell r="T4312"/>
        </row>
        <row r="4313">
          <cell r="Q4313"/>
          <cell r="R4313"/>
          <cell r="S4313"/>
          <cell r="T4313"/>
        </row>
        <row r="4314">
          <cell r="Q4314"/>
          <cell r="R4314"/>
          <cell r="S4314"/>
          <cell r="T4314"/>
        </row>
        <row r="4315">
          <cell r="Q4315"/>
          <cell r="R4315"/>
          <cell r="S4315"/>
          <cell r="T4315"/>
        </row>
        <row r="4316">
          <cell r="Q4316"/>
          <cell r="R4316"/>
          <cell r="S4316"/>
          <cell r="T4316"/>
        </row>
        <row r="4317">
          <cell r="Q4317"/>
          <cell r="R4317"/>
          <cell r="S4317"/>
          <cell r="T4317"/>
        </row>
        <row r="4318">
          <cell r="Q4318"/>
          <cell r="R4318"/>
          <cell r="S4318"/>
          <cell r="T4318"/>
        </row>
        <row r="4319">
          <cell r="Q4319"/>
          <cell r="R4319"/>
          <cell r="S4319"/>
          <cell r="T4319"/>
        </row>
        <row r="4320">
          <cell r="Q4320"/>
          <cell r="R4320"/>
          <cell r="S4320"/>
          <cell r="T4320"/>
        </row>
        <row r="4321">
          <cell r="Q4321"/>
          <cell r="R4321"/>
          <cell r="S4321"/>
          <cell r="T4321"/>
        </row>
        <row r="4322">
          <cell r="Q4322"/>
          <cell r="R4322"/>
          <cell r="S4322"/>
          <cell r="T4322"/>
        </row>
        <row r="4323">
          <cell r="Q4323"/>
          <cell r="R4323"/>
          <cell r="S4323"/>
          <cell r="T4323"/>
        </row>
        <row r="4324">
          <cell r="Q4324"/>
          <cell r="R4324"/>
          <cell r="S4324"/>
          <cell r="T4324"/>
        </row>
        <row r="4325">
          <cell r="Q4325"/>
          <cell r="R4325"/>
          <cell r="S4325"/>
          <cell r="T4325"/>
        </row>
        <row r="4326">
          <cell r="Q4326"/>
          <cell r="R4326"/>
          <cell r="S4326"/>
          <cell r="T4326"/>
        </row>
        <row r="4327">
          <cell r="Q4327"/>
          <cell r="R4327"/>
          <cell r="S4327"/>
          <cell r="T4327"/>
        </row>
        <row r="4328">
          <cell r="Q4328"/>
          <cell r="R4328"/>
          <cell r="S4328"/>
          <cell r="T4328"/>
        </row>
        <row r="4329">
          <cell r="Q4329"/>
          <cell r="R4329"/>
          <cell r="S4329"/>
          <cell r="T4329"/>
        </row>
        <row r="4330">
          <cell r="Q4330"/>
          <cell r="R4330"/>
          <cell r="S4330"/>
          <cell r="T4330"/>
        </row>
        <row r="4331">
          <cell r="Q4331"/>
          <cell r="R4331"/>
          <cell r="S4331"/>
          <cell r="T4331"/>
        </row>
        <row r="4332">
          <cell r="Q4332"/>
          <cell r="R4332"/>
          <cell r="S4332"/>
          <cell r="T4332"/>
        </row>
        <row r="4333">
          <cell r="Q4333"/>
          <cell r="R4333"/>
          <cell r="S4333"/>
          <cell r="T4333"/>
        </row>
        <row r="4334">
          <cell r="Q4334"/>
          <cell r="R4334"/>
          <cell r="S4334"/>
          <cell r="T4334"/>
        </row>
        <row r="4335">
          <cell r="Q4335"/>
          <cell r="R4335"/>
          <cell r="S4335"/>
          <cell r="T4335"/>
        </row>
        <row r="4336">
          <cell r="Q4336"/>
          <cell r="R4336"/>
          <cell r="S4336"/>
          <cell r="T4336"/>
        </row>
        <row r="4337">
          <cell r="Q4337"/>
          <cell r="R4337"/>
          <cell r="S4337"/>
          <cell r="T4337"/>
        </row>
        <row r="4338">
          <cell r="Q4338"/>
          <cell r="R4338"/>
          <cell r="S4338"/>
          <cell r="T4338"/>
        </row>
        <row r="4339">
          <cell r="Q4339"/>
          <cell r="R4339"/>
          <cell r="S4339"/>
          <cell r="T4339"/>
        </row>
        <row r="4340">
          <cell r="Q4340"/>
          <cell r="R4340"/>
          <cell r="S4340"/>
          <cell r="T4340"/>
        </row>
        <row r="4341">
          <cell r="Q4341"/>
          <cell r="R4341"/>
          <cell r="S4341"/>
          <cell r="T4341"/>
        </row>
        <row r="4342">
          <cell r="Q4342"/>
          <cell r="R4342"/>
          <cell r="S4342"/>
          <cell r="T4342"/>
        </row>
        <row r="4343">
          <cell r="Q4343"/>
          <cell r="R4343"/>
          <cell r="S4343"/>
          <cell r="T4343"/>
        </row>
        <row r="4344">
          <cell r="Q4344"/>
          <cell r="R4344"/>
          <cell r="S4344"/>
          <cell r="T4344"/>
        </row>
        <row r="4345">
          <cell r="Q4345"/>
          <cell r="R4345"/>
          <cell r="S4345"/>
          <cell r="T4345"/>
        </row>
        <row r="4346">
          <cell r="Q4346"/>
          <cell r="R4346"/>
          <cell r="S4346"/>
          <cell r="T4346"/>
        </row>
        <row r="4347">
          <cell r="Q4347"/>
          <cell r="R4347"/>
          <cell r="S4347"/>
          <cell r="T4347"/>
        </row>
        <row r="4348">
          <cell r="Q4348"/>
          <cell r="R4348"/>
          <cell r="S4348"/>
          <cell r="T4348"/>
        </row>
        <row r="4349">
          <cell r="Q4349"/>
          <cell r="R4349"/>
          <cell r="S4349"/>
          <cell r="T4349"/>
        </row>
        <row r="4350">
          <cell r="Q4350"/>
          <cell r="R4350"/>
          <cell r="S4350"/>
          <cell r="T4350"/>
        </row>
        <row r="4351">
          <cell r="Q4351"/>
          <cell r="R4351"/>
          <cell r="S4351"/>
          <cell r="T4351"/>
        </row>
        <row r="4352">
          <cell r="Q4352"/>
          <cell r="R4352"/>
          <cell r="S4352"/>
          <cell r="T4352"/>
        </row>
        <row r="4353">
          <cell r="Q4353"/>
          <cell r="R4353"/>
          <cell r="S4353"/>
          <cell r="T4353"/>
        </row>
        <row r="4354">
          <cell r="Q4354"/>
          <cell r="R4354"/>
          <cell r="S4354"/>
          <cell r="T4354"/>
        </row>
        <row r="4355">
          <cell r="Q4355"/>
          <cell r="R4355"/>
          <cell r="S4355"/>
          <cell r="T4355"/>
        </row>
        <row r="4356">
          <cell r="Q4356"/>
          <cell r="R4356"/>
          <cell r="S4356"/>
          <cell r="T4356"/>
        </row>
        <row r="4357">
          <cell r="Q4357"/>
          <cell r="R4357"/>
          <cell r="S4357"/>
          <cell r="T4357"/>
        </row>
        <row r="4358">
          <cell r="Q4358"/>
          <cell r="R4358"/>
          <cell r="S4358"/>
          <cell r="T4358"/>
        </row>
        <row r="4359">
          <cell r="Q4359"/>
          <cell r="R4359"/>
          <cell r="S4359"/>
          <cell r="T4359"/>
        </row>
        <row r="4360">
          <cell r="Q4360"/>
          <cell r="R4360"/>
          <cell r="S4360"/>
          <cell r="T4360"/>
        </row>
        <row r="4361">
          <cell r="Q4361"/>
          <cell r="R4361"/>
          <cell r="S4361"/>
          <cell r="T4361"/>
        </row>
        <row r="4362">
          <cell r="Q4362"/>
          <cell r="R4362"/>
          <cell r="S4362"/>
          <cell r="T4362"/>
        </row>
        <row r="4363">
          <cell r="Q4363"/>
          <cell r="R4363"/>
          <cell r="S4363"/>
          <cell r="T4363"/>
        </row>
        <row r="4364">
          <cell r="Q4364"/>
          <cell r="R4364"/>
          <cell r="S4364"/>
          <cell r="T4364"/>
        </row>
        <row r="4365">
          <cell r="Q4365"/>
          <cell r="R4365"/>
          <cell r="S4365"/>
          <cell r="T4365"/>
        </row>
        <row r="4366">
          <cell r="Q4366"/>
          <cell r="R4366"/>
          <cell r="S4366"/>
          <cell r="T4366"/>
        </row>
        <row r="4367">
          <cell r="Q4367"/>
          <cell r="R4367"/>
          <cell r="S4367"/>
          <cell r="T4367"/>
        </row>
        <row r="4368">
          <cell r="Q4368"/>
          <cell r="R4368"/>
          <cell r="S4368"/>
          <cell r="T4368"/>
        </row>
        <row r="4369">
          <cell r="Q4369"/>
          <cell r="R4369"/>
          <cell r="S4369"/>
          <cell r="T4369"/>
        </row>
        <row r="4370">
          <cell r="Q4370"/>
          <cell r="R4370"/>
          <cell r="S4370"/>
          <cell r="T4370"/>
        </row>
        <row r="4371">
          <cell r="Q4371"/>
          <cell r="R4371"/>
          <cell r="S4371"/>
          <cell r="T4371"/>
        </row>
        <row r="4372">
          <cell r="Q4372"/>
          <cell r="R4372"/>
          <cell r="S4372"/>
          <cell r="T4372"/>
        </row>
        <row r="4373">
          <cell r="Q4373"/>
          <cell r="R4373"/>
          <cell r="S4373"/>
          <cell r="T4373"/>
        </row>
        <row r="4374">
          <cell r="Q4374"/>
          <cell r="R4374"/>
          <cell r="S4374"/>
          <cell r="T4374"/>
        </row>
        <row r="4375">
          <cell r="Q4375"/>
          <cell r="R4375"/>
          <cell r="S4375"/>
          <cell r="T4375"/>
        </row>
        <row r="4376">
          <cell r="Q4376"/>
          <cell r="R4376"/>
          <cell r="S4376"/>
          <cell r="T4376"/>
        </row>
        <row r="4377">
          <cell r="Q4377"/>
          <cell r="R4377"/>
          <cell r="S4377"/>
          <cell r="T4377"/>
        </row>
        <row r="4378">
          <cell r="Q4378"/>
          <cell r="R4378"/>
          <cell r="S4378"/>
          <cell r="T4378"/>
        </row>
        <row r="4379">
          <cell r="Q4379"/>
          <cell r="R4379"/>
          <cell r="S4379"/>
          <cell r="T4379"/>
        </row>
        <row r="4380">
          <cell r="Q4380"/>
          <cell r="R4380"/>
          <cell r="S4380"/>
          <cell r="T4380"/>
        </row>
        <row r="4381">
          <cell r="Q4381"/>
          <cell r="R4381"/>
          <cell r="S4381"/>
          <cell r="T4381"/>
        </row>
        <row r="4382">
          <cell r="Q4382"/>
          <cell r="R4382"/>
          <cell r="S4382"/>
          <cell r="T4382"/>
        </row>
        <row r="4383">
          <cell r="Q4383"/>
          <cell r="R4383"/>
          <cell r="S4383"/>
          <cell r="T4383"/>
        </row>
        <row r="4384">
          <cell r="Q4384"/>
          <cell r="R4384"/>
          <cell r="S4384"/>
          <cell r="T4384"/>
        </row>
        <row r="4385">
          <cell r="Q4385"/>
          <cell r="R4385"/>
          <cell r="S4385"/>
          <cell r="T4385"/>
        </row>
        <row r="4386">
          <cell r="Q4386"/>
          <cell r="R4386"/>
          <cell r="S4386"/>
          <cell r="T4386"/>
        </row>
        <row r="4387">
          <cell r="Q4387"/>
          <cell r="R4387"/>
          <cell r="S4387"/>
          <cell r="T4387"/>
        </row>
        <row r="4388">
          <cell r="Q4388"/>
          <cell r="R4388"/>
          <cell r="S4388"/>
          <cell r="T4388"/>
        </row>
        <row r="4389">
          <cell r="Q4389"/>
          <cell r="R4389"/>
          <cell r="S4389"/>
          <cell r="T4389"/>
        </row>
        <row r="4390">
          <cell r="Q4390"/>
          <cell r="R4390"/>
          <cell r="S4390"/>
          <cell r="T4390"/>
        </row>
        <row r="4391">
          <cell r="Q4391"/>
          <cell r="R4391"/>
          <cell r="S4391"/>
          <cell r="T4391"/>
        </row>
        <row r="4392">
          <cell r="Q4392"/>
          <cell r="R4392"/>
          <cell r="S4392"/>
          <cell r="T4392"/>
        </row>
        <row r="4393">
          <cell r="Q4393"/>
          <cell r="R4393"/>
          <cell r="S4393"/>
          <cell r="T4393"/>
        </row>
        <row r="4394">
          <cell r="Q4394"/>
          <cell r="R4394"/>
          <cell r="S4394"/>
          <cell r="T4394"/>
        </row>
        <row r="4395">
          <cell r="Q4395"/>
          <cell r="R4395"/>
          <cell r="S4395"/>
          <cell r="T4395"/>
        </row>
        <row r="4396">
          <cell r="Q4396"/>
          <cell r="R4396"/>
          <cell r="S4396"/>
          <cell r="T4396"/>
        </row>
        <row r="4397">
          <cell r="Q4397"/>
          <cell r="R4397"/>
          <cell r="S4397"/>
          <cell r="T4397"/>
        </row>
        <row r="4398">
          <cell r="Q4398"/>
          <cell r="R4398"/>
          <cell r="S4398"/>
          <cell r="T4398"/>
        </row>
        <row r="4399">
          <cell r="Q4399"/>
          <cell r="R4399"/>
          <cell r="S4399"/>
          <cell r="T4399"/>
        </row>
        <row r="4400">
          <cell r="Q4400"/>
          <cell r="R4400"/>
          <cell r="S4400"/>
          <cell r="T4400"/>
        </row>
        <row r="4401">
          <cell r="Q4401"/>
          <cell r="R4401"/>
          <cell r="S4401"/>
          <cell r="T4401"/>
        </row>
        <row r="4402">
          <cell r="Q4402"/>
          <cell r="R4402"/>
          <cell r="S4402"/>
          <cell r="T4402"/>
        </row>
        <row r="4403">
          <cell r="Q4403"/>
          <cell r="R4403"/>
          <cell r="S4403"/>
          <cell r="T4403"/>
        </row>
        <row r="4404">
          <cell r="Q4404"/>
          <cell r="R4404"/>
          <cell r="S4404"/>
          <cell r="T4404"/>
        </row>
        <row r="4405">
          <cell r="Q4405"/>
          <cell r="R4405"/>
          <cell r="S4405"/>
          <cell r="T4405"/>
        </row>
        <row r="4406">
          <cell r="Q4406"/>
          <cell r="R4406"/>
          <cell r="S4406"/>
          <cell r="T4406"/>
        </row>
        <row r="4407">
          <cell r="Q4407"/>
          <cell r="R4407"/>
          <cell r="S4407"/>
          <cell r="T4407"/>
        </row>
        <row r="4408">
          <cell r="Q4408"/>
          <cell r="R4408"/>
          <cell r="S4408"/>
          <cell r="T4408"/>
        </row>
        <row r="4409">
          <cell r="Q4409"/>
          <cell r="R4409"/>
          <cell r="S4409"/>
          <cell r="T4409"/>
        </row>
        <row r="4410">
          <cell r="Q4410"/>
          <cell r="R4410"/>
          <cell r="S4410"/>
          <cell r="T4410"/>
        </row>
        <row r="4411">
          <cell r="Q4411"/>
          <cell r="R4411"/>
          <cell r="S4411"/>
          <cell r="T4411"/>
        </row>
        <row r="4412">
          <cell r="Q4412"/>
          <cell r="R4412"/>
          <cell r="S4412"/>
          <cell r="T4412"/>
        </row>
        <row r="4413">
          <cell r="Q4413"/>
          <cell r="R4413"/>
          <cell r="S4413"/>
          <cell r="T4413"/>
        </row>
        <row r="4414">
          <cell r="Q4414"/>
          <cell r="R4414"/>
          <cell r="S4414"/>
          <cell r="T4414"/>
        </row>
        <row r="4415">
          <cell r="Q4415"/>
          <cell r="R4415"/>
          <cell r="S4415"/>
          <cell r="T4415"/>
        </row>
        <row r="4416">
          <cell r="Q4416"/>
          <cell r="R4416"/>
          <cell r="S4416"/>
          <cell r="T4416"/>
        </row>
        <row r="4417">
          <cell r="Q4417"/>
          <cell r="R4417"/>
          <cell r="S4417"/>
          <cell r="T4417"/>
        </row>
        <row r="4418">
          <cell r="Q4418"/>
          <cell r="R4418"/>
          <cell r="S4418"/>
          <cell r="T4418"/>
        </row>
        <row r="4419">
          <cell r="Q4419"/>
          <cell r="R4419"/>
          <cell r="S4419"/>
          <cell r="T4419"/>
        </row>
        <row r="4420">
          <cell r="Q4420"/>
          <cell r="R4420"/>
          <cell r="S4420"/>
          <cell r="T4420"/>
        </row>
        <row r="4421">
          <cell r="Q4421"/>
          <cell r="R4421"/>
          <cell r="S4421"/>
          <cell r="T4421"/>
        </row>
        <row r="4422">
          <cell r="Q4422"/>
          <cell r="R4422"/>
          <cell r="S4422"/>
          <cell r="T4422"/>
        </row>
        <row r="4423">
          <cell r="Q4423"/>
          <cell r="R4423"/>
          <cell r="S4423"/>
          <cell r="T4423"/>
        </row>
        <row r="4424">
          <cell r="Q4424"/>
          <cell r="R4424"/>
          <cell r="S4424"/>
          <cell r="T4424"/>
        </row>
        <row r="4425">
          <cell r="Q4425"/>
          <cell r="R4425"/>
          <cell r="S4425"/>
          <cell r="T4425"/>
        </row>
        <row r="4426">
          <cell r="Q4426"/>
          <cell r="R4426"/>
          <cell r="S4426"/>
          <cell r="T4426"/>
        </row>
        <row r="4427">
          <cell r="Q4427"/>
          <cell r="R4427"/>
          <cell r="S4427"/>
          <cell r="T4427"/>
        </row>
        <row r="4428">
          <cell r="Q4428"/>
          <cell r="R4428"/>
          <cell r="S4428"/>
          <cell r="T4428"/>
        </row>
        <row r="4429">
          <cell r="Q4429"/>
          <cell r="R4429"/>
          <cell r="S4429"/>
          <cell r="T4429"/>
        </row>
        <row r="4430">
          <cell r="Q4430"/>
          <cell r="R4430"/>
          <cell r="S4430"/>
          <cell r="T4430"/>
        </row>
        <row r="4431">
          <cell r="Q4431"/>
          <cell r="R4431"/>
          <cell r="S4431"/>
          <cell r="T4431"/>
        </row>
        <row r="4432">
          <cell r="Q4432"/>
          <cell r="R4432"/>
          <cell r="S4432"/>
          <cell r="T4432"/>
        </row>
        <row r="4433">
          <cell r="Q4433"/>
          <cell r="R4433"/>
          <cell r="S4433"/>
          <cell r="T4433"/>
        </row>
        <row r="4434">
          <cell r="Q4434"/>
          <cell r="R4434"/>
          <cell r="S4434"/>
          <cell r="T4434"/>
        </row>
        <row r="4435">
          <cell r="Q4435"/>
          <cell r="R4435"/>
          <cell r="S4435"/>
          <cell r="T4435"/>
        </row>
        <row r="4436">
          <cell r="Q4436"/>
          <cell r="R4436"/>
          <cell r="S4436"/>
          <cell r="T4436"/>
        </row>
        <row r="4437">
          <cell r="Q4437"/>
          <cell r="R4437"/>
          <cell r="S4437"/>
          <cell r="T4437"/>
        </row>
        <row r="4438">
          <cell r="Q4438"/>
          <cell r="R4438"/>
          <cell r="S4438"/>
          <cell r="T4438"/>
        </row>
        <row r="4439">
          <cell r="Q4439"/>
          <cell r="R4439"/>
          <cell r="S4439"/>
          <cell r="T4439"/>
        </row>
        <row r="4440">
          <cell r="Q4440"/>
          <cell r="R4440"/>
          <cell r="S4440"/>
          <cell r="T4440"/>
        </row>
        <row r="4441">
          <cell r="Q4441"/>
          <cell r="R4441"/>
          <cell r="S4441"/>
          <cell r="T4441"/>
        </row>
        <row r="4442">
          <cell r="Q4442"/>
          <cell r="R4442"/>
          <cell r="S4442"/>
          <cell r="T4442"/>
        </row>
        <row r="4443">
          <cell r="Q4443"/>
          <cell r="R4443"/>
          <cell r="S4443"/>
          <cell r="T4443"/>
        </row>
        <row r="4444">
          <cell r="Q4444"/>
          <cell r="R4444"/>
          <cell r="S4444"/>
          <cell r="T4444"/>
        </row>
        <row r="4445">
          <cell r="Q4445"/>
          <cell r="R4445"/>
          <cell r="S4445"/>
          <cell r="T4445"/>
        </row>
        <row r="4446">
          <cell r="Q4446"/>
          <cell r="R4446"/>
          <cell r="S4446"/>
          <cell r="T4446"/>
        </row>
        <row r="4447">
          <cell r="Q4447"/>
          <cell r="R4447"/>
          <cell r="S4447"/>
          <cell r="T4447"/>
        </row>
        <row r="4448">
          <cell r="Q4448"/>
          <cell r="R4448"/>
          <cell r="S4448"/>
          <cell r="T4448"/>
        </row>
        <row r="4449">
          <cell r="Q4449"/>
          <cell r="R4449"/>
          <cell r="S4449"/>
          <cell r="T4449"/>
        </row>
        <row r="4450">
          <cell r="Q4450"/>
          <cell r="R4450"/>
          <cell r="S4450"/>
          <cell r="T4450"/>
        </row>
        <row r="4451">
          <cell r="Q4451"/>
          <cell r="R4451"/>
          <cell r="S4451"/>
          <cell r="T4451"/>
        </row>
        <row r="4452">
          <cell r="Q4452"/>
          <cell r="R4452"/>
          <cell r="S4452"/>
          <cell r="T4452"/>
        </row>
        <row r="4453">
          <cell r="Q4453"/>
          <cell r="R4453"/>
          <cell r="S4453"/>
          <cell r="T4453"/>
        </row>
        <row r="4454">
          <cell r="Q4454"/>
          <cell r="R4454"/>
          <cell r="S4454"/>
          <cell r="T4454"/>
        </row>
        <row r="4455">
          <cell r="Q4455"/>
          <cell r="R4455"/>
          <cell r="S4455"/>
          <cell r="T4455"/>
        </row>
        <row r="4456">
          <cell r="Q4456"/>
          <cell r="R4456"/>
          <cell r="S4456"/>
          <cell r="T4456"/>
        </row>
        <row r="4457">
          <cell r="Q4457"/>
          <cell r="R4457"/>
          <cell r="S4457"/>
          <cell r="T4457"/>
        </row>
        <row r="4458">
          <cell r="Q4458"/>
          <cell r="R4458"/>
          <cell r="S4458"/>
          <cell r="T4458"/>
        </row>
        <row r="4459">
          <cell r="Q4459"/>
          <cell r="R4459"/>
          <cell r="S4459"/>
          <cell r="T4459"/>
        </row>
        <row r="4460">
          <cell r="Q4460"/>
          <cell r="R4460"/>
          <cell r="S4460"/>
          <cell r="T4460"/>
        </row>
        <row r="4461">
          <cell r="Q4461"/>
          <cell r="R4461"/>
          <cell r="S4461"/>
          <cell r="T4461"/>
        </row>
        <row r="4462">
          <cell r="Q4462"/>
          <cell r="R4462"/>
          <cell r="S4462"/>
          <cell r="T4462"/>
        </row>
        <row r="4463">
          <cell r="Q4463"/>
          <cell r="R4463"/>
          <cell r="S4463"/>
          <cell r="T4463"/>
        </row>
        <row r="4464">
          <cell r="Q4464"/>
          <cell r="R4464"/>
          <cell r="S4464"/>
          <cell r="T4464"/>
        </row>
        <row r="4465">
          <cell r="Q4465"/>
          <cell r="R4465"/>
          <cell r="S4465"/>
          <cell r="T4465"/>
        </row>
        <row r="4466">
          <cell r="Q4466"/>
          <cell r="R4466"/>
          <cell r="S4466"/>
          <cell r="T4466"/>
        </row>
        <row r="4467">
          <cell r="Q4467"/>
          <cell r="R4467"/>
          <cell r="S4467"/>
          <cell r="T4467"/>
        </row>
        <row r="4468">
          <cell r="Q4468"/>
          <cell r="R4468"/>
          <cell r="S4468"/>
          <cell r="T4468"/>
        </row>
        <row r="4469">
          <cell r="Q4469"/>
          <cell r="R4469"/>
          <cell r="S4469"/>
          <cell r="T4469"/>
        </row>
        <row r="4470">
          <cell r="Q4470"/>
          <cell r="R4470"/>
          <cell r="S4470"/>
          <cell r="T4470"/>
        </row>
        <row r="4471">
          <cell r="Q4471"/>
          <cell r="R4471"/>
          <cell r="S4471"/>
          <cell r="T4471"/>
        </row>
        <row r="4472">
          <cell r="Q4472"/>
          <cell r="R4472"/>
          <cell r="S4472"/>
          <cell r="T4472"/>
        </row>
        <row r="4473">
          <cell r="Q4473"/>
          <cell r="R4473"/>
          <cell r="S4473"/>
          <cell r="T4473"/>
        </row>
        <row r="4474">
          <cell r="Q4474"/>
          <cell r="R4474"/>
          <cell r="S4474"/>
          <cell r="T4474"/>
        </row>
        <row r="4475">
          <cell r="Q4475"/>
          <cell r="R4475"/>
          <cell r="S4475"/>
          <cell r="T4475"/>
        </row>
        <row r="4476">
          <cell r="Q4476"/>
          <cell r="R4476"/>
          <cell r="S4476"/>
          <cell r="T4476"/>
        </row>
        <row r="4477">
          <cell r="Q4477"/>
          <cell r="R4477"/>
          <cell r="S4477"/>
          <cell r="T4477"/>
        </row>
        <row r="4478">
          <cell r="Q4478"/>
          <cell r="R4478"/>
          <cell r="S4478"/>
          <cell r="T4478"/>
        </row>
        <row r="4479">
          <cell r="Q4479"/>
          <cell r="R4479"/>
          <cell r="S4479"/>
          <cell r="T4479"/>
        </row>
        <row r="4480">
          <cell r="Q4480"/>
          <cell r="R4480"/>
          <cell r="S4480"/>
          <cell r="T4480"/>
        </row>
        <row r="4481">
          <cell r="Q4481"/>
          <cell r="R4481"/>
          <cell r="S4481"/>
          <cell r="T4481"/>
        </row>
        <row r="4482">
          <cell r="Q4482"/>
          <cell r="R4482"/>
          <cell r="S4482"/>
          <cell r="T4482"/>
        </row>
        <row r="4483">
          <cell r="Q4483"/>
          <cell r="R4483"/>
          <cell r="S4483"/>
          <cell r="T4483"/>
        </row>
        <row r="4484">
          <cell r="Q4484"/>
          <cell r="R4484"/>
          <cell r="S4484"/>
          <cell r="T4484"/>
        </row>
        <row r="4485">
          <cell r="Q4485"/>
          <cell r="R4485"/>
          <cell r="S4485"/>
          <cell r="T4485"/>
        </row>
        <row r="4486">
          <cell r="Q4486"/>
          <cell r="R4486"/>
          <cell r="S4486"/>
          <cell r="T4486"/>
        </row>
        <row r="4487">
          <cell r="Q4487"/>
          <cell r="R4487"/>
          <cell r="S4487"/>
          <cell r="T4487"/>
        </row>
        <row r="4488">
          <cell r="Q4488"/>
          <cell r="R4488"/>
          <cell r="S4488"/>
          <cell r="T4488"/>
        </row>
        <row r="4489">
          <cell r="Q4489"/>
          <cell r="R4489"/>
          <cell r="S4489"/>
          <cell r="T4489"/>
        </row>
        <row r="4490">
          <cell r="Q4490"/>
          <cell r="R4490"/>
          <cell r="S4490"/>
          <cell r="T4490"/>
        </row>
        <row r="4491">
          <cell r="Q4491"/>
          <cell r="R4491"/>
          <cell r="S4491"/>
          <cell r="T4491"/>
        </row>
        <row r="4492">
          <cell r="Q4492"/>
          <cell r="R4492"/>
          <cell r="S4492"/>
          <cell r="T4492"/>
        </row>
        <row r="4493">
          <cell r="Q4493"/>
          <cell r="R4493"/>
          <cell r="S4493"/>
          <cell r="T4493"/>
        </row>
        <row r="4494">
          <cell r="Q4494"/>
          <cell r="R4494"/>
          <cell r="S4494"/>
          <cell r="T4494"/>
        </row>
        <row r="4495">
          <cell r="Q4495"/>
          <cell r="R4495"/>
          <cell r="S4495"/>
          <cell r="T4495"/>
        </row>
        <row r="4496">
          <cell r="Q4496"/>
          <cell r="R4496"/>
          <cell r="S4496"/>
          <cell r="T4496"/>
        </row>
        <row r="4497">
          <cell r="Q4497"/>
          <cell r="R4497"/>
          <cell r="S4497"/>
          <cell r="T4497"/>
        </row>
        <row r="4498">
          <cell r="Q4498"/>
          <cell r="R4498"/>
          <cell r="S4498"/>
          <cell r="T4498"/>
        </row>
        <row r="4499">
          <cell r="Q4499"/>
          <cell r="R4499"/>
          <cell r="S4499"/>
          <cell r="T4499"/>
        </row>
        <row r="4500">
          <cell r="Q4500"/>
          <cell r="R4500"/>
          <cell r="S4500"/>
          <cell r="T4500"/>
        </row>
        <row r="4501">
          <cell r="Q4501"/>
          <cell r="R4501"/>
          <cell r="S4501"/>
          <cell r="T4501"/>
        </row>
        <row r="4502">
          <cell r="Q4502"/>
          <cell r="R4502"/>
          <cell r="S4502"/>
          <cell r="T4502"/>
        </row>
        <row r="4503">
          <cell r="Q4503"/>
          <cell r="R4503"/>
          <cell r="S4503"/>
          <cell r="T4503"/>
        </row>
        <row r="4504">
          <cell r="Q4504"/>
          <cell r="R4504"/>
          <cell r="S4504"/>
          <cell r="T4504"/>
        </row>
        <row r="4505">
          <cell r="Q4505"/>
          <cell r="R4505"/>
          <cell r="S4505"/>
          <cell r="T4505"/>
        </row>
        <row r="4506">
          <cell r="Q4506"/>
          <cell r="R4506"/>
          <cell r="S4506"/>
          <cell r="T4506"/>
        </row>
        <row r="4507">
          <cell r="Q4507"/>
          <cell r="R4507"/>
          <cell r="S4507"/>
          <cell r="T4507"/>
        </row>
        <row r="4508">
          <cell r="Q4508"/>
          <cell r="R4508"/>
          <cell r="S4508"/>
          <cell r="T4508"/>
        </row>
        <row r="4509">
          <cell r="Q4509"/>
          <cell r="R4509"/>
          <cell r="S4509"/>
          <cell r="T4509"/>
        </row>
        <row r="4510">
          <cell r="Q4510"/>
          <cell r="R4510"/>
          <cell r="S4510"/>
          <cell r="T4510"/>
        </row>
        <row r="4511">
          <cell r="Q4511"/>
          <cell r="R4511"/>
          <cell r="S4511"/>
          <cell r="T4511"/>
        </row>
        <row r="4512">
          <cell r="Q4512"/>
          <cell r="R4512"/>
          <cell r="S4512"/>
          <cell r="T4512"/>
        </row>
        <row r="4513">
          <cell r="Q4513"/>
          <cell r="R4513"/>
          <cell r="S4513"/>
          <cell r="T4513"/>
        </row>
        <row r="4514">
          <cell r="Q4514"/>
          <cell r="R4514"/>
          <cell r="S4514"/>
          <cell r="T4514"/>
        </row>
        <row r="4515">
          <cell r="Q4515"/>
          <cell r="R4515"/>
          <cell r="S4515"/>
          <cell r="T4515"/>
        </row>
        <row r="4516">
          <cell r="Q4516"/>
          <cell r="R4516"/>
          <cell r="S4516"/>
          <cell r="T4516"/>
        </row>
        <row r="4517">
          <cell r="Q4517"/>
          <cell r="R4517"/>
          <cell r="S4517"/>
          <cell r="T4517"/>
        </row>
        <row r="4518">
          <cell r="Q4518"/>
          <cell r="R4518"/>
          <cell r="S4518"/>
          <cell r="T4518"/>
        </row>
        <row r="4519">
          <cell r="Q4519"/>
          <cell r="R4519"/>
          <cell r="S4519"/>
          <cell r="T4519"/>
        </row>
        <row r="4520">
          <cell r="Q4520"/>
          <cell r="R4520"/>
          <cell r="S4520"/>
          <cell r="T4520"/>
        </row>
        <row r="4521">
          <cell r="Q4521"/>
          <cell r="R4521"/>
          <cell r="S4521"/>
          <cell r="T4521"/>
        </row>
        <row r="4522">
          <cell r="Q4522"/>
          <cell r="R4522"/>
          <cell r="S4522"/>
          <cell r="T4522"/>
        </row>
        <row r="4523">
          <cell r="Q4523"/>
          <cell r="R4523"/>
          <cell r="S4523"/>
          <cell r="T4523"/>
        </row>
        <row r="4524">
          <cell r="Q4524"/>
          <cell r="R4524"/>
          <cell r="S4524"/>
          <cell r="T4524"/>
        </row>
        <row r="4525">
          <cell r="Q4525"/>
          <cell r="R4525"/>
          <cell r="S4525"/>
          <cell r="T4525"/>
        </row>
        <row r="4526">
          <cell r="Q4526"/>
          <cell r="R4526"/>
          <cell r="S4526"/>
          <cell r="T4526"/>
        </row>
        <row r="4527">
          <cell r="Q4527"/>
          <cell r="R4527"/>
          <cell r="S4527"/>
          <cell r="T4527"/>
        </row>
        <row r="4528">
          <cell r="Q4528"/>
          <cell r="R4528"/>
          <cell r="S4528"/>
          <cell r="T4528"/>
        </row>
        <row r="4529">
          <cell r="Q4529"/>
          <cell r="R4529"/>
          <cell r="S4529"/>
          <cell r="T4529"/>
        </row>
        <row r="4530">
          <cell r="Q4530"/>
          <cell r="R4530"/>
          <cell r="S4530"/>
          <cell r="T4530"/>
        </row>
        <row r="4531">
          <cell r="Q4531"/>
          <cell r="R4531"/>
          <cell r="S4531"/>
          <cell r="T4531"/>
        </row>
        <row r="4532">
          <cell r="Q4532"/>
          <cell r="R4532"/>
          <cell r="S4532"/>
          <cell r="T4532"/>
        </row>
        <row r="4533">
          <cell r="Q4533"/>
          <cell r="R4533"/>
          <cell r="S4533"/>
          <cell r="T4533"/>
        </row>
        <row r="4534">
          <cell r="Q4534"/>
          <cell r="R4534"/>
          <cell r="S4534"/>
          <cell r="T4534"/>
        </row>
        <row r="4535">
          <cell r="Q4535"/>
          <cell r="R4535"/>
          <cell r="S4535"/>
          <cell r="T4535"/>
        </row>
        <row r="4536">
          <cell r="Q4536"/>
          <cell r="R4536"/>
          <cell r="S4536"/>
          <cell r="T4536"/>
        </row>
        <row r="4537">
          <cell r="Q4537"/>
          <cell r="R4537"/>
          <cell r="S4537"/>
          <cell r="T4537"/>
        </row>
        <row r="4538">
          <cell r="Q4538"/>
          <cell r="R4538"/>
          <cell r="S4538"/>
          <cell r="T4538"/>
        </row>
        <row r="4539">
          <cell r="Q4539"/>
          <cell r="R4539"/>
          <cell r="S4539"/>
          <cell r="T4539"/>
        </row>
        <row r="4540">
          <cell r="Q4540"/>
          <cell r="R4540"/>
          <cell r="S4540"/>
          <cell r="T4540"/>
        </row>
        <row r="4541">
          <cell r="Q4541"/>
          <cell r="R4541"/>
          <cell r="S4541"/>
          <cell r="T4541"/>
        </row>
        <row r="4542">
          <cell r="Q4542"/>
          <cell r="R4542"/>
          <cell r="S4542"/>
          <cell r="T4542"/>
        </row>
        <row r="4543">
          <cell r="Q4543"/>
          <cell r="R4543"/>
          <cell r="S4543"/>
          <cell r="T4543"/>
        </row>
        <row r="4544">
          <cell r="Q4544"/>
          <cell r="R4544"/>
          <cell r="S4544"/>
          <cell r="T4544"/>
        </row>
        <row r="4545">
          <cell r="Q4545"/>
          <cell r="R4545"/>
          <cell r="S4545"/>
          <cell r="T4545"/>
        </row>
        <row r="4546">
          <cell r="Q4546"/>
          <cell r="R4546"/>
          <cell r="S4546"/>
          <cell r="T4546"/>
        </row>
        <row r="4547">
          <cell r="Q4547"/>
          <cell r="R4547"/>
          <cell r="S4547"/>
          <cell r="T4547"/>
        </row>
        <row r="4548">
          <cell r="Q4548"/>
          <cell r="R4548"/>
          <cell r="S4548"/>
          <cell r="T4548"/>
        </row>
        <row r="4549">
          <cell r="Q4549"/>
          <cell r="R4549"/>
          <cell r="S4549"/>
          <cell r="T4549"/>
        </row>
        <row r="4550">
          <cell r="Q4550"/>
          <cell r="R4550"/>
          <cell r="S4550"/>
          <cell r="T4550"/>
        </row>
        <row r="4551">
          <cell r="Q4551"/>
          <cell r="R4551"/>
          <cell r="S4551"/>
          <cell r="T4551"/>
        </row>
        <row r="4552">
          <cell r="Q4552"/>
          <cell r="R4552"/>
          <cell r="S4552"/>
          <cell r="T4552"/>
        </row>
        <row r="4553">
          <cell r="Q4553"/>
          <cell r="R4553"/>
          <cell r="S4553"/>
          <cell r="T4553"/>
        </row>
        <row r="4554">
          <cell r="Q4554"/>
          <cell r="R4554"/>
          <cell r="S4554"/>
          <cell r="T4554"/>
        </row>
        <row r="4555">
          <cell r="Q4555"/>
          <cell r="R4555"/>
          <cell r="S4555"/>
          <cell r="T4555"/>
        </row>
        <row r="4556">
          <cell r="Q4556"/>
          <cell r="R4556"/>
          <cell r="S4556"/>
          <cell r="T4556"/>
        </row>
        <row r="4557">
          <cell r="Q4557"/>
          <cell r="R4557"/>
          <cell r="S4557"/>
          <cell r="T4557"/>
        </row>
        <row r="4558">
          <cell r="Q4558"/>
          <cell r="R4558"/>
          <cell r="S4558"/>
          <cell r="T4558"/>
        </row>
        <row r="4559">
          <cell r="Q4559"/>
          <cell r="R4559"/>
          <cell r="S4559"/>
          <cell r="T4559"/>
        </row>
        <row r="4560">
          <cell r="Q4560"/>
          <cell r="R4560"/>
          <cell r="S4560"/>
          <cell r="T4560"/>
        </row>
        <row r="4561">
          <cell r="Q4561"/>
          <cell r="R4561"/>
          <cell r="S4561"/>
          <cell r="T4561"/>
        </row>
        <row r="4562">
          <cell r="Q4562"/>
          <cell r="R4562"/>
          <cell r="S4562"/>
          <cell r="T4562"/>
        </row>
        <row r="4563">
          <cell r="Q4563"/>
          <cell r="R4563"/>
          <cell r="S4563"/>
          <cell r="T4563"/>
        </row>
        <row r="4564">
          <cell r="Q4564"/>
          <cell r="R4564"/>
          <cell r="S4564"/>
          <cell r="T4564"/>
        </row>
        <row r="4565">
          <cell r="Q4565"/>
          <cell r="R4565"/>
          <cell r="S4565"/>
          <cell r="T4565"/>
        </row>
        <row r="4566">
          <cell r="Q4566"/>
          <cell r="R4566"/>
          <cell r="S4566"/>
          <cell r="T4566"/>
        </row>
        <row r="4567">
          <cell r="Q4567"/>
          <cell r="R4567"/>
          <cell r="S4567"/>
          <cell r="T4567"/>
        </row>
        <row r="4568">
          <cell r="Q4568"/>
          <cell r="R4568"/>
          <cell r="S4568"/>
          <cell r="T4568"/>
        </row>
        <row r="4569">
          <cell r="Q4569"/>
          <cell r="R4569"/>
          <cell r="S4569"/>
          <cell r="T4569"/>
        </row>
        <row r="4570">
          <cell r="Q4570"/>
          <cell r="R4570"/>
          <cell r="S4570"/>
          <cell r="T4570"/>
        </row>
        <row r="4571">
          <cell r="Q4571"/>
          <cell r="R4571"/>
          <cell r="S4571"/>
          <cell r="T4571"/>
        </row>
        <row r="4572">
          <cell r="Q4572"/>
          <cell r="R4572"/>
          <cell r="S4572"/>
          <cell r="T4572"/>
        </row>
        <row r="4573">
          <cell r="Q4573"/>
          <cell r="R4573"/>
          <cell r="S4573"/>
          <cell r="T4573"/>
        </row>
        <row r="4574">
          <cell r="Q4574"/>
          <cell r="R4574"/>
          <cell r="S4574"/>
          <cell r="T4574"/>
        </row>
        <row r="4575">
          <cell r="Q4575"/>
          <cell r="R4575"/>
          <cell r="S4575"/>
          <cell r="T4575"/>
        </row>
        <row r="4576">
          <cell r="Q4576"/>
          <cell r="R4576"/>
          <cell r="S4576"/>
          <cell r="T4576"/>
        </row>
        <row r="4577">
          <cell r="Q4577"/>
          <cell r="R4577"/>
          <cell r="S4577"/>
          <cell r="T4577"/>
        </row>
        <row r="4578">
          <cell r="Q4578"/>
          <cell r="R4578"/>
          <cell r="S4578"/>
          <cell r="T4578"/>
        </row>
        <row r="4579">
          <cell r="Q4579"/>
          <cell r="R4579"/>
          <cell r="S4579"/>
          <cell r="T4579"/>
        </row>
        <row r="4580">
          <cell r="Q4580"/>
          <cell r="R4580"/>
          <cell r="S4580"/>
          <cell r="T4580"/>
        </row>
        <row r="4581">
          <cell r="Q4581"/>
          <cell r="R4581"/>
          <cell r="S4581"/>
          <cell r="T4581"/>
        </row>
        <row r="4582">
          <cell r="Q4582"/>
          <cell r="R4582"/>
          <cell r="S4582"/>
          <cell r="T4582"/>
        </row>
        <row r="4583">
          <cell r="Q4583"/>
          <cell r="R4583"/>
          <cell r="S4583"/>
          <cell r="T4583"/>
        </row>
        <row r="4584">
          <cell r="Q4584"/>
          <cell r="R4584"/>
          <cell r="S4584"/>
          <cell r="T4584"/>
        </row>
        <row r="4585">
          <cell r="Q4585"/>
          <cell r="R4585"/>
          <cell r="S4585"/>
          <cell r="T4585"/>
        </row>
        <row r="4586">
          <cell r="Q4586"/>
          <cell r="R4586"/>
          <cell r="S4586"/>
          <cell r="T4586"/>
        </row>
        <row r="4587">
          <cell r="Q4587"/>
          <cell r="R4587"/>
          <cell r="S4587"/>
          <cell r="T4587"/>
        </row>
        <row r="4588">
          <cell r="Q4588"/>
          <cell r="R4588"/>
          <cell r="S4588"/>
          <cell r="T4588"/>
        </row>
        <row r="4589">
          <cell r="Q4589"/>
          <cell r="R4589"/>
          <cell r="S4589"/>
          <cell r="T4589"/>
        </row>
        <row r="4590">
          <cell r="Q4590"/>
          <cell r="R4590"/>
          <cell r="S4590"/>
          <cell r="T4590"/>
        </row>
        <row r="4591">
          <cell r="Q4591"/>
          <cell r="R4591"/>
          <cell r="S4591"/>
          <cell r="T4591"/>
        </row>
        <row r="4592">
          <cell r="Q4592"/>
          <cell r="R4592"/>
          <cell r="S4592"/>
          <cell r="T4592"/>
        </row>
        <row r="4593">
          <cell r="Q4593"/>
          <cell r="R4593"/>
          <cell r="S4593"/>
          <cell r="T4593"/>
        </row>
        <row r="4594">
          <cell r="Q4594"/>
          <cell r="R4594"/>
          <cell r="S4594"/>
          <cell r="T4594"/>
        </row>
        <row r="4595">
          <cell r="Q4595"/>
          <cell r="R4595"/>
          <cell r="S4595"/>
          <cell r="T4595"/>
        </row>
        <row r="4596">
          <cell r="Q4596"/>
          <cell r="R4596"/>
          <cell r="S4596"/>
          <cell r="T4596"/>
        </row>
        <row r="4597">
          <cell r="Q4597"/>
          <cell r="R4597"/>
          <cell r="S4597"/>
          <cell r="T4597"/>
        </row>
        <row r="4598">
          <cell r="Q4598"/>
          <cell r="R4598"/>
          <cell r="S4598"/>
          <cell r="T4598"/>
        </row>
        <row r="4599">
          <cell r="Q4599"/>
          <cell r="R4599"/>
          <cell r="S4599"/>
          <cell r="T4599"/>
        </row>
        <row r="4600">
          <cell r="Q4600"/>
          <cell r="R4600"/>
          <cell r="S4600"/>
          <cell r="T4600"/>
        </row>
        <row r="4601">
          <cell r="Q4601"/>
          <cell r="R4601"/>
          <cell r="S4601"/>
          <cell r="T4601"/>
        </row>
        <row r="4602">
          <cell r="Q4602"/>
          <cell r="R4602"/>
          <cell r="S4602"/>
          <cell r="T4602"/>
        </row>
        <row r="4603">
          <cell r="Q4603"/>
          <cell r="R4603"/>
          <cell r="S4603"/>
          <cell r="T4603"/>
        </row>
        <row r="4604">
          <cell r="Q4604"/>
          <cell r="R4604"/>
          <cell r="S4604"/>
          <cell r="T4604"/>
        </row>
        <row r="4605">
          <cell r="Q4605"/>
          <cell r="R4605"/>
          <cell r="S4605"/>
          <cell r="T4605"/>
        </row>
        <row r="4606">
          <cell r="Q4606"/>
          <cell r="R4606"/>
          <cell r="S4606"/>
          <cell r="T4606"/>
        </row>
        <row r="4607">
          <cell r="Q4607"/>
          <cell r="R4607"/>
          <cell r="S4607"/>
          <cell r="T4607"/>
        </row>
        <row r="4608">
          <cell r="Q4608"/>
          <cell r="R4608"/>
          <cell r="S4608"/>
          <cell r="T4608"/>
        </row>
        <row r="4609">
          <cell r="Q4609"/>
          <cell r="R4609"/>
          <cell r="S4609"/>
          <cell r="T4609"/>
        </row>
        <row r="4610">
          <cell r="Q4610"/>
          <cell r="R4610"/>
          <cell r="S4610"/>
          <cell r="T4610"/>
        </row>
        <row r="4611">
          <cell r="Q4611"/>
          <cell r="R4611"/>
          <cell r="S4611"/>
          <cell r="T4611"/>
        </row>
        <row r="4612">
          <cell r="Q4612"/>
          <cell r="R4612"/>
          <cell r="S4612"/>
          <cell r="T4612"/>
        </row>
        <row r="4613">
          <cell r="Q4613"/>
          <cell r="R4613"/>
          <cell r="S4613"/>
          <cell r="T4613"/>
        </row>
        <row r="4614">
          <cell r="Q4614"/>
          <cell r="R4614"/>
          <cell r="S4614"/>
          <cell r="T4614"/>
        </row>
        <row r="4615">
          <cell r="Q4615"/>
          <cell r="R4615"/>
          <cell r="S4615"/>
          <cell r="T4615"/>
        </row>
        <row r="4616">
          <cell r="Q4616"/>
          <cell r="R4616"/>
          <cell r="S4616"/>
          <cell r="T4616"/>
        </row>
        <row r="4617">
          <cell r="Q4617"/>
          <cell r="R4617"/>
          <cell r="S4617"/>
          <cell r="T4617"/>
        </row>
        <row r="4618">
          <cell r="Q4618"/>
          <cell r="R4618"/>
          <cell r="S4618"/>
          <cell r="T4618"/>
        </row>
        <row r="4619">
          <cell r="Q4619"/>
          <cell r="R4619"/>
          <cell r="S4619"/>
          <cell r="T4619"/>
        </row>
        <row r="4620">
          <cell r="Q4620"/>
          <cell r="R4620"/>
          <cell r="S4620"/>
          <cell r="T4620"/>
        </row>
        <row r="4621">
          <cell r="Q4621"/>
          <cell r="R4621"/>
          <cell r="S4621"/>
          <cell r="T4621"/>
        </row>
        <row r="4622">
          <cell r="Q4622"/>
          <cell r="R4622"/>
          <cell r="S4622"/>
          <cell r="T4622"/>
        </row>
        <row r="4623">
          <cell r="Q4623"/>
          <cell r="R4623"/>
          <cell r="S4623"/>
          <cell r="T4623"/>
        </row>
        <row r="4624">
          <cell r="Q4624"/>
          <cell r="R4624"/>
          <cell r="S4624"/>
          <cell r="T4624"/>
        </row>
        <row r="4625">
          <cell r="Q4625"/>
          <cell r="R4625"/>
          <cell r="S4625"/>
          <cell r="T4625"/>
        </row>
        <row r="4626">
          <cell r="Q4626"/>
          <cell r="R4626"/>
          <cell r="S4626"/>
          <cell r="T4626"/>
        </row>
        <row r="4627">
          <cell r="Q4627"/>
          <cell r="R4627"/>
          <cell r="S4627"/>
          <cell r="T4627"/>
        </row>
        <row r="4628">
          <cell r="Q4628"/>
          <cell r="R4628"/>
          <cell r="S4628"/>
          <cell r="T4628"/>
        </row>
        <row r="4629">
          <cell r="Q4629"/>
          <cell r="R4629"/>
          <cell r="S4629"/>
          <cell r="T4629"/>
        </row>
        <row r="4630">
          <cell r="Q4630"/>
          <cell r="R4630"/>
          <cell r="S4630"/>
          <cell r="T4630"/>
        </row>
        <row r="4631">
          <cell r="Q4631"/>
          <cell r="R4631"/>
          <cell r="S4631"/>
          <cell r="T4631"/>
        </row>
        <row r="4632">
          <cell r="Q4632"/>
          <cell r="R4632"/>
          <cell r="S4632"/>
          <cell r="T4632"/>
        </row>
        <row r="4633">
          <cell r="Q4633"/>
          <cell r="R4633"/>
          <cell r="S4633"/>
          <cell r="T4633"/>
        </row>
        <row r="4634">
          <cell r="Q4634"/>
          <cell r="R4634"/>
          <cell r="S4634"/>
          <cell r="T4634"/>
        </row>
        <row r="4635">
          <cell r="Q4635"/>
          <cell r="R4635"/>
          <cell r="S4635"/>
          <cell r="T4635"/>
        </row>
        <row r="4636">
          <cell r="Q4636"/>
          <cell r="R4636"/>
          <cell r="S4636"/>
          <cell r="T4636"/>
        </row>
        <row r="4637">
          <cell r="Q4637"/>
          <cell r="R4637"/>
          <cell r="S4637"/>
          <cell r="T4637"/>
        </row>
        <row r="4638">
          <cell r="Q4638"/>
          <cell r="R4638"/>
          <cell r="S4638"/>
          <cell r="T4638"/>
        </row>
        <row r="4639">
          <cell r="Q4639"/>
          <cell r="R4639"/>
          <cell r="S4639"/>
          <cell r="T4639"/>
        </row>
        <row r="4640">
          <cell r="Q4640"/>
          <cell r="R4640"/>
          <cell r="S4640"/>
          <cell r="T4640"/>
        </row>
        <row r="4641">
          <cell r="Q4641"/>
          <cell r="R4641"/>
          <cell r="S4641"/>
          <cell r="T4641"/>
        </row>
        <row r="4642">
          <cell r="Q4642"/>
          <cell r="R4642"/>
          <cell r="S4642"/>
          <cell r="T4642"/>
        </row>
        <row r="4643">
          <cell r="Q4643"/>
          <cell r="R4643"/>
          <cell r="S4643"/>
          <cell r="T4643"/>
        </row>
        <row r="4644">
          <cell r="Q4644"/>
          <cell r="R4644"/>
          <cell r="S4644"/>
          <cell r="T4644"/>
        </row>
        <row r="4645">
          <cell r="Q4645"/>
          <cell r="R4645"/>
          <cell r="S4645"/>
          <cell r="T4645"/>
        </row>
        <row r="4646">
          <cell r="Q4646"/>
          <cell r="R4646"/>
          <cell r="S4646"/>
          <cell r="T4646"/>
        </row>
        <row r="4647">
          <cell r="Q4647"/>
          <cell r="R4647"/>
          <cell r="S4647"/>
          <cell r="T4647"/>
        </row>
        <row r="4648">
          <cell r="Q4648"/>
          <cell r="R4648"/>
          <cell r="S4648"/>
          <cell r="T4648"/>
        </row>
        <row r="4649">
          <cell r="Q4649"/>
          <cell r="R4649"/>
          <cell r="S4649"/>
          <cell r="T4649"/>
        </row>
        <row r="4650">
          <cell r="Q4650"/>
          <cell r="R4650"/>
          <cell r="S4650"/>
          <cell r="T4650"/>
        </row>
        <row r="4651">
          <cell r="Q4651"/>
          <cell r="R4651"/>
          <cell r="S4651"/>
          <cell r="T4651"/>
        </row>
        <row r="4652">
          <cell r="Q4652"/>
          <cell r="R4652"/>
          <cell r="S4652"/>
          <cell r="T4652"/>
        </row>
        <row r="4653">
          <cell r="Q4653"/>
          <cell r="R4653"/>
          <cell r="S4653"/>
          <cell r="T4653"/>
        </row>
        <row r="4654">
          <cell r="Q4654"/>
          <cell r="R4654"/>
          <cell r="S4654"/>
          <cell r="T4654"/>
        </row>
        <row r="4655">
          <cell r="Q4655"/>
          <cell r="R4655"/>
          <cell r="S4655"/>
          <cell r="T4655"/>
        </row>
        <row r="4656">
          <cell r="Q4656"/>
          <cell r="R4656"/>
          <cell r="S4656"/>
          <cell r="T4656"/>
        </row>
        <row r="4657">
          <cell r="Q4657"/>
          <cell r="R4657"/>
          <cell r="S4657"/>
          <cell r="T4657"/>
        </row>
        <row r="4658">
          <cell r="Q4658"/>
          <cell r="R4658"/>
          <cell r="S4658"/>
          <cell r="T4658"/>
        </row>
        <row r="4659">
          <cell r="Q4659"/>
          <cell r="R4659"/>
          <cell r="S4659"/>
          <cell r="T4659"/>
        </row>
        <row r="4660">
          <cell r="Q4660"/>
          <cell r="R4660"/>
          <cell r="S4660"/>
          <cell r="T4660"/>
        </row>
        <row r="4661">
          <cell r="Q4661"/>
          <cell r="R4661"/>
          <cell r="S4661"/>
          <cell r="T4661"/>
        </row>
        <row r="4662">
          <cell r="Q4662"/>
          <cell r="R4662"/>
          <cell r="S4662"/>
          <cell r="T4662"/>
        </row>
        <row r="4663">
          <cell r="Q4663"/>
          <cell r="R4663"/>
          <cell r="S4663"/>
          <cell r="T4663"/>
        </row>
        <row r="4664">
          <cell r="Q4664"/>
          <cell r="R4664"/>
          <cell r="S4664"/>
          <cell r="T4664"/>
        </row>
        <row r="4665">
          <cell r="Q4665"/>
          <cell r="R4665"/>
          <cell r="S4665"/>
          <cell r="T4665"/>
        </row>
        <row r="4666">
          <cell r="Q4666"/>
          <cell r="R4666"/>
          <cell r="S4666"/>
          <cell r="T4666"/>
        </row>
        <row r="4667">
          <cell r="Q4667"/>
          <cell r="R4667"/>
          <cell r="S4667"/>
          <cell r="T4667"/>
        </row>
        <row r="4668">
          <cell r="Q4668"/>
          <cell r="R4668"/>
          <cell r="S4668"/>
          <cell r="T4668"/>
        </row>
        <row r="4669">
          <cell r="Q4669"/>
          <cell r="R4669"/>
          <cell r="S4669"/>
          <cell r="T4669"/>
        </row>
        <row r="4670">
          <cell r="Q4670"/>
          <cell r="R4670"/>
          <cell r="S4670"/>
          <cell r="T4670"/>
        </row>
        <row r="4671">
          <cell r="Q4671"/>
          <cell r="R4671"/>
          <cell r="S4671"/>
          <cell r="T4671"/>
        </row>
        <row r="4672">
          <cell r="Q4672"/>
          <cell r="R4672"/>
          <cell r="S4672"/>
          <cell r="T4672"/>
        </row>
        <row r="4673">
          <cell r="Q4673"/>
          <cell r="R4673"/>
          <cell r="S4673"/>
          <cell r="T4673"/>
        </row>
        <row r="4674">
          <cell r="Q4674"/>
          <cell r="R4674"/>
          <cell r="S4674"/>
          <cell r="T4674"/>
        </row>
        <row r="4675">
          <cell r="Q4675"/>
          <cell r="R4675"/>
          <cell r="S4675"/>
          <cell r="T4675"/>
        </row>
        <row r="4676">
          <cell r="Q4676"/>
          <cell r="R4676"/>
          <cell r="S4676"/>
          <cell r="T4676"/>
        </row>
        <row r="4677">
          <cell r="Q4677"/>
          <cell r="R4677"/>
          <cell r="S4677"/>
          <cell r="T4677"/>
        </row>
        <row r="4678">
          <cell r="Q4678"/>
          <cell r="R4678"/>
          <cell r="S4678"/>
          <cell r="T4678"/>
        </row>
        <row r="4679">
          <cell r="Q4679"/>
          <cell r="R4679"/>
          <cell r="S4679"/>
          <cell r="T4679"/>
        </row>
        <row r="4680">
          <cell r="Q4680"/>
          <cell r="R4680"/>
          <cell r="S4680"/>
          <cell r="T4680"/>
        </row>
        <row r="4681">
          <cell r="Q4681"/>
          <cell r="R4681"/>
          <cell r="S4681"/>
          <cell r="T4681"/>
        </row>
        <row r="4682">
          <cell r="Q4682"/>
          <cell r="R4682"/>
          <cell r="S4682"/>
          <cell r="T4682"/>
        </row>
        <row r="4683">
          <cell r="Q4683"/>
          <cell r="R4683"/>
          <cell r="S4683"/>
          <cell r="T4683"/>
        </row>
        <row r="4684">
          <cell r="Q4684"/>
          <cell r="R4684"/>
          <cell r="S4684"/>
          <cell r="T4684"/>
        </row>
        <row r="4685">
          <cell r="Q4685"/>
          <cell r="R4685"/>
          <cell r="S4685"/>
          <cell r="T4685"/>
        </row>
        <row r="4686">
          <cell r="Q4686"/>
          <cell r="R4686"/>
          <cell r="S4686"/>
          <cell r="T4686"/>
        </row>
        <row r="4687">
          <cell r="Q4687"/>
          <cell r="R4687"/>
          <cell r="S4687"/>
          <cell r="T4687"/>
        </row>
        <row r="4688">
          <cell r="Q4688"/>
          <cell r="R4688"/>
          <cell r="S4688"/>
          <cell r="T4688"/>
        </row>
        <row r="4689">
          <cell r="Q4689"/>
          <cell r="R4689"/>
          <cell r="S4689"/>
          <cell r="T4689"/>
        </row>
        <row r="4690">
          <cell r="Q4690"/>
          <cell r="R4690"/>
          <cell r="S4690"/>
          <cell r="T4690"/>
        </row>
        <row r="4691">
          <cell r="Q4691"/>
          <cell r="R4691"/>
          <cell r="S4691"/>
          <cell r="T4691"/>
        </row>
        <row r="4692">
          <cell r="Q4692"/>
          <cell r="R4692"/>
          <cell r="S4692"/>
          <cell r="T4692"/>
        </row>
        <row r="4693">
          <cell r="Q4693"/>
          <cell r="R4693"/>
          <cell r="S4693"/>
          <cell r="T4693"/>
        </row>
        <row r="4694">
          <cell r="Q4694"/>
          <cell r="R4694"/>
          <cell r="S4694"/>
          <cell r="T4694"/>
        </row>
        <row r="4695">
          <cell r="Q4695"/>
          <cell r="R4695"/>
          <cell r="S4695"/>
          <cell r="T4695"/>
        </row>
        <row r="4696">
          <cell r="Q4696"/>
          <cell r="R4696"/>
          <cell r="S4696"/>
          <cell r="T4696"/>
        </row>
        <row r="4697">
          <cell r="Q4697"/>
          <cell r="R4697"/>
          <cell r="S4697"/>
          <cell r="T4697"/>
        </row>
        <row r="4698">
          <cell r="Q4698"/>
          <cell r="R4698"/>
          <cell r="S4698"/>
          <cell r="T4698"/>
        </row>
        <row r="4699">
          <cell r="Q4699"/>
          <cell r="R4699"/>
          <cell r="S4699"/>
          <cell r="T4699"/>
        </row>
        <row r="4700">
          <cell r="Q4700"/>
          <cell r="R4700"/>
          <cell r="S4700"/>
          <cell r="T4700"/>
        </row>
        <row r="4701">
          <cell r="Q4701"/>
          <cell r="R4701"/>
          <cell r="S4701"/>
          <cell r="T4701"/>
        </row>
        <row r="4702">
          <cell r="Q4702"/>
          <cell r="R4702"/>
          <cell r="S4702"/>
          <cell r="T4702"/>
        </row>
        <row r="4703">
          <cell r="Q4703"/>
          <cell r="R4703"/>
          <cell r="S4703"/>
          <cell r="T4703"/>
        </row>
        <row r="4704">
          <cell r="Q4704"/>
          <cell r="R4704"/>
          <cell r="S4704"/>
          <cell r="T4704"/>
        </row>
        <row r="4705">
          <cell r="Q4705"/>
          <cell r="R4705"/>
          <cell r="S4705"/>
          <cell r="T4705"/>
        </row>
        <row r="4706">
          <cell r="Q4706"/>
          <cell r="R4706"/>
          <cell r="S4706"/>
          <cell r="T4706"/>
        </row>
        <row r="4707">
          <cell r="Q4707"/>
          <cell r="R4707"/>
          <cell r="S4707"/>
          <cell r="T4707"/>
        </row>
        <row r="4708">
          <cell r="Q4708"/>
          <cell r="R4708"/>
          <cell r="S4708"/>
          <cell r="T4708"/>
        </row>
        <row r="4709">
          <cell r="Q4709"/>
          <cell r="R4709"/>
          <cell r="S4709"/>
          <cell r="T4709"/>
        </row>
        <row r="4710">
          <cell r="Q4710"/>
          <cell r="R4710"/>
          <cell r="S4710"/>
          <cell r="T4710"/>
        </row>
        <row r="4711">
          <cell r="Q4711"/>
          <cell r="R4711"/>
          <cell r="S4711"/>
          <cell r="T4711"/>
        </row>
        <row r="4712">
          <cell r="Q4712"/>
          <cell r="R4712"/>
          <cell r="S4712"/>
          <cell r="T4712"/>
        </row>
        <row r="4713">
          <cell r="Q4713"/>
          <cell r="R4713"/>
          <cell r="S4713"/>
          <cell r="T4713"/>
        </row>
        <row r="4714">
          <cell r="Q4714"/>
          <cell r="R4714"/>
          <cell r="S4714"/>
          <cell r="T4714"/>
        </row>
        <row r="4715">
          <cell r="Q4715"/>
          <cell r="R4715"/>
          <cell r="S4715"/>
          <cell r="T4715"/>
        </row>
        <row r="4716">
          <cell r="Q4716"/>
          <cell r="R4716"/>
          <cell r="S4716"/>
          <cell r="T4716"/>
        </row>
        <row r="4717">
          <cell r="Q4717"/>
          <cell r="R4717"/>
          <cell r="S4717"/>
          <cell r="T4717"/>
        </row>
        <row r="4718">
          <cell r="Q4718"/>
          <cell r="R4718"/>
          <cell r="S4718"/>
          <cell r="T4718"/>
        </row>
        <row r="4719">
          <cell r="Q4719"/>
          <cell r="R4719"/>
          <cell r="S4719"/>
          <cell r="T4719"/>
        </row>
        <row r="4720">
          <cell r="Q4720"/>
          <cell r="R4720"/>
          <cell r="S4720"/>
          <cell r="T4720"/>
        </row>
        <row r="4721">
          <cell r="Q4721"/>
          <cell r="R4721"/>
          <cell r="S4721"/>
          <cell r="T4721"/>
        </row>
        <row r="4722">
          <cell r="Q4722"/>
          <cell r="R4722"/>
          <cell r="S4722"/>
          <cell r="T4722"/>
        </row>
        <row r="4723">
          <cell r="Q4723"/>
          <cell r="R4723"/>
          <cell r="S4723"/>
          <cell r="T4723"/>
        </row>
        <row r="4724">
          <cell r="Q4724"/>
          <cell r="R4724"/>
          <cell r="S4724"/>
          <cell r="T4724"/>
        </row>
        <row r="4725">
          <cell r="Q4725"/>
          <cell r="R4725"/>
          <cell r="S4725"/>
          <cell r="T4725"/>
        </row>
        <row r="4726">
          <cell r="Q4726"/>
          <cell r="R4726"/>
          <cell r="S4726"/>
          <cell r="T4726"/>
        </row>
        <row r="4727">
          <cell r="Q4727"/>
          <cell r="R4727"/>
          <cell r="S4727"/>
          <cell r="T4727"/>
        </row>
        <row r="4728">
          <cell r="Q4728"/>
          <cell r="R4728"/>
          <cell r="S4728"/>
          <cell r="T4728"/>
        </row>
        <row r="4729">
          <cell r="Q4729"/>
          <cell r="R4729"/>
          <cell r="S4729"/>
          <cell r="T4729"/>
        </row>
        <row r="4730">
          <cell r="Q4730"/>
          <cell r="R4730"/>
          <cell r="S4730"/>
          <cell r="T4730"/>
        </row>
        <row r="4731">
          <cell r="Q4731"/>
          <cell r="R4731"/>
          <cell r="S4731"/>
          <cell r="T4731"/>
        </row>
        <row r="4732">
          <cell r="Q4732"/>
          <cell r="R4732"/>
          <cell r="S4732"/>
          <cell r="T4732"/>
        </row>
        <row r="4733">
          <cell r="Q4733"/>
          <cell r="R4733"/>
          <cell r="S4733"/>
          <cell r="T4733"/>
        </row>
        <row r="4734">
          <cell r="Q4734"/>
          <cell r="R4734"/>
          <cell r="S4734"/>
          <cell r="T4734"/>
        </row>
        <row r="4735">
          <cell r="Q4735"/>
          <cell r="R4735"/>
          <cell r="S4735"/>
          <cell r="T4735"/>
        </row>
        <row r="4736">
          <cell r="Q4736"/>
          <cell r="R4736"/>
          <cell r="S4736"/>
          <cell r="T4736"/>
        </row>
        <row r="4737">
          <cell r="Q4737"/>
          <cell r="R4737"/>
          <cell r="S4737"/>
          <cell r="T4737"/>
        </row>
        <row r="4738">
          <cell r="Q4738"/>
          <cell r="R4738"/>
          <cell r="S4738"/>
          <cell r="T4738"/>
        </row>
        <row r="4739">
          <cell r="Q4739"/>
          <cell r="R4739"/>
          <cell r="S4739"/>
          <cell r="T4739"/>
        </row>
        <row r="4740">
          <cell r="Q4740"/>
          <cell r="R4740"/>
          <cell r="S4740"/>
          <cell r="T4740"/>
        </row>
        <row r="4741">
          <cell r="Q4741"/>
          <cell r="R4741"/>
          <cell r="S4741"/>
          <cell r="T4741"/>
        </row>
        <row r="4742">
          <cell r="Q4742"/>
          <cell r="R4742"/>
          <cell r="S4742"/>
          <cell r="T4742"/>
        </row>
        <row r="4743">
          <cell r="Q4743"/>
          <cell r="R4743"/>
          <cell r="S4743"/>
          <cell r="T4743"/>
        </row>
        <row r="4744">
          <cell r="Q4744"/>
          <cell r="R4744"/>
          <cell r="S4744"/>
          <cell r="T4744"/>
        </row>
        <row r="4745">
          <cell r="Q4745"/>
          <cell r="R4745"/>
          <cell r="S4745"/>
          <cell r="T4745"/>
        </row>
        <row r="4746">
          <cell r="Q4746"/>
          <cell r="R4746"/>
          <cell r="S4746"/>
          <cell r="T4746"/>
        </row>
        <row r="4747">
          <cell r="Q4747"/>
          <cell r="R4747"/>
          <cell r="S4747"/>
          <cell r="T4747"/>
        </row>
        <row r="4748">
          <cell r="Q4748"/>
          <cell r="R4748"/>
          <cell r="S4748"/>
          <cell r="T4748"/>
        </row>
        <row r="4749">
          <cell r="Q4749"/>
          <cell r="R4749"/>
          <cell r="S4749"/>
          <cell r="T4749"/>
        </row>
        <row r="4750">
          <cell r="Q4750"/>
          <cell r="R4750"/>
          <cell r="S4750"/>
          <cell r="T4750"/>
        </row>
        <row r="4751">
          <cell r="Q4751"/>
          <cell r="R4751"/>
          <cell r="S4751"/>
          <cell r="T4751"/>
        </row>
        <row r="4752">
          <cell r="Q4752"/>
          <cell r="R4752"/>
          <cell r="S4752"/>
          <cell r="T4752"/>
        </row>
        <row r="4753">
          <cell r="Q4753"/>
          <cell r="R4753"/>
          <cell r="S4753"/>
          <cell r="T4753"/>
        </row>
        <row r="4754">
          <cell r="Q4754"/>
          <cell r="R4754"/>
          <cell r="S4754"/>
          <cell r="T4754"/>
        </row>
        <row r="4755">
          <cell r="Q4755"/>
          <cell r="R4755"/>
          <cell r="S4755"/>
          <cell r="T4755"/>
        </row>
        <row r="4756">
          <cell r="Q4756"/>
          <cell r="R4756"/>
          <cell r="S4756"/>
          <cell r="T4756"/>
        </row>
        <row r="4757">
          <cell r="Q4757"/>
          <cell r="R4757"/>
          <cell r="S4757"/>
          <cell r="T4757"/>
        </row>
        <row r="4758">
          <cell r="Q4758"/>
          <cell r="R4758"/>
          <cell r="S4758"/>
          <cell r="T4758"/>
        </row>
        <row r="4759">
          <cell r="Q4759"/>
          <cell r="R4759"/>
          <cell r="S4759"/>
          <cell r="T4759"/>
        </row>
        <row r="4760">
          <cell r="Q4760"/>
          <cell r="R4760"/>
          <cell r="S4760"/>
          <cell r="T4760"/>
        </row>
        <row r="4761">
          <cell r="Q4761"/>
          <cell r="R4761"/>
          <cell r="S4761"/>
          <cell r="T4761"/>
        </row>
        <row r="4762">
          <cell r="Q4762"/>
          <cell r="R4762"/>
          <cell r="S4762"/>
          <cell r="T4762"/>
        </row>
        <row r="4763">
          <cell r="Q4763"/>
          <cell r="R4763"/>
          <cell r="S4763"/>
          <cell r="T4763"/>
        </row>
        <row r="4764">
          <cell r="Q4764"/>
          <cell r="R4764"/>
          <cell r="S4764"/>
          <cell r="T4764"/>
        </row>
        <row r="4765">
          <cell r="Q4765"/>
          <cell r="R4765"/>
          <cell r="S4765"/>
          <cell r="T4765"/>
        </row>
        <row r="4766">
          <cell r="Q4766"/>
          <cell r="R4766"/>
          <cell r="S4766"/>
          <cell r="T4766"/>
        </row>
        <row r="4767">
          <cell r="Q4767"/>
          <cell r="R4767"/>
          <cell r="S4767"/>
          <cell r="T4767"/>
        </row>
        <row r="4768">
          <cell r="Q4768"/>
          <cell r="R4768"/>
          <cell r="S4768"/>
          <cell r="T4768"/>
        </row>
        <row r="4769">
          <cell r="Q4769"/>
          <cell r="R4769"/>
          <cell r="S4769"/>
          <cell r="T4769"/>
        </row>
        <row r="4770">
          <cell r="Q4770"/>
          <cell r="R4770"/>
          <cell r="S4770"/>
          <cell r="T4770"/>
        </row>
        <row r="4771">
          <cell r="Q4771"/>
          <cell r="R4771"/>
          <cell r="S4771"/>
          <cell r="T4771"/>
        </row>
        <row r="4772">
          <cell r="Q4772"/>
          <cell r="R4772"/>
          <cell r="S4772"/>
          <cell r="T4772"/>
        </row>
        <row r="4773">
          <cell r="Q4773"/>
          <cell r="R4773"/>
          <cell r="S4773"/>
          <cell r="T4773"/>
        </row>
        <row r="4774">
          <cell r="Q4774"/>
          <cell r="R4774"/>
          <cell r="S4774"/>
          <cell r="T4774"/>
        </row>
        <row r="4775">
          <cell r="Q4775"/>
          <cell r="R4775"/>
          <cell r="S4775"/>
          <cell r="T4775"/>
        </row>
        <row r="4776">
          <cell r="Q4776"/>
          <cell r="R4776"/>
          <cell r="S4776"/>
          <cell r="T4776"/>
        </row>
        <row r="4777">
          <cell r="Q4777"/>
          <cell r="R4777"/>
          <cell r="S4777"/>
          <cell r="T4777"/>
        </row>
        <row r="4778">
          <cell r="Q4778"/>
          <cell r="R4778"/>
          <cell r="S4778"/>
          <cell r="T4778"/>
        </row>
        <row r="4779">
          <cell r="Q4779"/>
          <cell r="R4779"/>
          <cell r="S4779"/>
          <cell r="T4779"/>
        </row>
        <row r="4780">
          <cell r="Q4780"/>
          <cell r="R4780"/>
          <cell r="S4780"/>
          <cell r="T4780"/>
        </row>
        <row r="4781">
          <cell r="Q4781"/>
          <cell r="R4781"/>
          <cell r="S4781"/>
          <cell r="T4781"/>
        </row>
        <row r="4782">
          <cell r="Q4782"/>
          <cell r="R4782"/>
          <cell r="S4782"/>
          <cell r="T4782"/>
        </row>
        <row r="4783">
          <cell r="Q4783"/>
          <cell r="R4783"/>
          <cell r="S4783"/>
          <cell r="T4783"/>
        </row>
        <row r="4784">
          <cell r="Q4784"/>
          <cell r="R4784"/>
          <cell r="S4784"/>
          <cell r="T4784"/>
        </row>
        <row r="4785">
          <cell r="Q4785"/>
          <cell r="R4785"/>
          <cell r="S4785"/>
          <cell r="T4785"/>
        </row>
        <row r="4786">
          <cell r="Q4786"/>
          <cell r="R4786"/>
          <cell r="S4786"/>
          <cell r="T4786"/>
        </row>
        <row r="4787">
          <cell r="Q4787"/>
          <cell r="R4787"/>
          <cell r="S4787"/>
          <cell r="T4787"/>
        </row>
        <row r="4788">
          <cell r="Q4788"/>
          <cell r="R4788"/>
          <cell r="S4788"/>
          <cell r="T4788"/>
        </row>
        <row r="4789">
          <cell r="Q4789"/>
          <cell r="R4789"/>
          <cell r="S4789"/>
          <cell r="T4789"/>
        </row>
        <row r="4790">
          <cell r="Q4790"/>
          <cell r="R4790"/>
          <cell r="S4790"/>
          <cell r="T4790"/>
        </row>
        <row r="4791">
          <cell r="Q4791"/>
          <cell r="R4791"/>
          <cell r="S4791"/>
          <cell r="T4791"/>
        </row>
        <row r="4792">
          <cell r="Q4792"/>
          <cell r="R4792"/>
          <cell r="S4792"/>
          <cell r="T4792"/>
        </row>
        <row r="4793">
          <cell r="Q4793"/>
          <cell r="R4793"/>
          <cell r="S4793"/>
          <cell r="T4793"/>
        </row>
        <row r="4794">
          <cell r="Q4794"/>
          <cell r="R4794"/>
          <cell r="S4794"/>
          <cell r="T4794"/>
        </row>
        <row r="4795">
          <cell r="Q4795"/>
          <cell r="R4795"/>
          <cell r="S4795"/>
          <cell r="T4795"/>
        </row>
        <row r="4796">
          <cell r="Q4796"/>
          <cell r="R4796"/>
          <cell r="S4796"/>
          <cell r="T4796"/>
        </row>
        <row r="4797">
          <cell r="Q4797"/>
          <cell r="R4797"/>
          <cell r="S4797"/>
          <cell r="T4797"/>
        </row>
        <row r="4798">
          <cell r="Q4798"/>
          <cell r="R4798"/>
          <cell r="S4798"/>
          <cell r="T4798"/>
        </row>
        <row r="4799">
          <cell r="Q4799"/>
          <cell r="R4799"/>
          <cell r="S4799"/>
          <cell r="T4799"/>
        </row>
        <row r="4800">
          <cell r="Q4800"/>
          <cell r="R4800"/>
          <cell r="S4800"/>
          <cell r="T4800"/>
        </row>
        <row r="4801">
          <cell r="Q4801"/>
          <cell r="R4801"/>
          <cell r="S4801"/>
          <cell r="T4801"/>
        </row>
        <row r="4802">
          <cell r="Q4802"/>
          <cell r="R4802"/>
          <cell r="S4802"/>
          <cell r="T4802"/>
        </row>
        <row r="4803">
          <cell r="Q4803"/>
          <cell r="R4803"/>
          <cell r="S4803"/>
          <cell r="T4803"/>
        </row>
        <row r="4804">
          <cell r="Q4804"/>
          <cell r="R4804"/>
          <cell r="S4804"/>
          <cell r="T4804"/>
        </row>
        <row r="4805">
          <cell r="Q4805"/>
          <cell r="R4805"/>
          <cell r="S4805"/>
          <cell r="T4805"/>
        </row>
        <row r="4806">
          <cell r="Q4806"/>
          <cell r="R4806"/>
          <cell r="S4806"/>
          <cell r="T4806"/>
        </row>
        <row r="4807">
          <cell r="Q4807"/>
          <cell r="R4807"/>
          <cell r="S4807"/>
          <cell r="T4807"/>
        </row>
        <row r="4808">
          <cell r="Q4808"/>
          <cell r="R4808"/>
          <cell r="S4808"/>
          <cell r="T4808"/>
        </row>
        <row r="4809">
          <cell r="Q4809"/>
          <cell r="R4809"/>
          <cell r="S4809"/>
          <cell r="T4809"/>
        </row>
        <row r="4810">
          <cell r="Q4810"/>
          <cell r="R4810"/>
          <cell r="S4810"/>
          <cell r="T4810"/>
        </row>
        <row r="4811">
          <cell r="Q4811"/>
          <cell r="R4811"/>
          <cell r="S4811"/>
          <cell r="T4811"/>
        </row>
        <row r="4812">
          <cell r="Q4812"/>
          <cell r="R4812"/>
          <cell r="S4812"/>
          <cell r="T4812"/>
        </row>
        <row r="4813">
          <cell r="Q4813"/>
          <cell r="R4813"/>
          <cell r="S4813"/>
          <cell r="T4813"/>
        </row>
        <row r="4814">
          <cell r="Q4814"/>
          <cell r="R4814"/>
          <cell r="S4814"/>
          <cell r="T4814"/>
        </row>
        <row r="4815">
          <cell r="Q4815"/>
          <cell r="R4815"/>
          <cell r="S4815"/>
          <cell r="T4815"/>
        </row>
        <row r="4816">
          <cell r="Q4816"/>
          <cell r="R4816"/>
          <cell r="S4816"/>
          <cell r="T4816"/>
        </row>
        <row r="4817">
          <cell r="Q4817"/>
          <cell r="R4817"/>
          <cell r="S4817"/>
          <cell r="T4817"/>
        </row>
        <row r="4818">
          <cell r="Q4818"/>
          <cell r="R4818"/>
          <cell r="S4818"/>
          <cell r="T4818"/>
        </row>
        <row r="4819">
          <cell r="Q4819"/>
          <cell r="R4819"/>
          <cell r="S4819"/>
          <cell r="T4819"/>
        </row>
        <row r="4820">
          <cell r="Q4820"/>
          <cell r="R4820"/>
          <cell r="S4820"/>
          <cell r="T4820"/>
        </row>
        <row r="4821">
          <cell r="Q4821"/>
          <cell r="R4821"/>
          <cell r="S4821"/>
          <cell r="T4821"/>
        </row>
        <row r="4822">
          <cell r="Q4822"/>
          <cell r="R4822"/>
          <cell r="S4822"/>
          <cell r="T4822"/>
        </row>
        <row r="4823">
          <cell r="Q4823"/>
          <cell r="R4823"/>
          <cell r="S4823"/>
          <cell r="T4823"/>
        </row>
        <row r="4824">
          <cell r="Q4824"/>
          <cell r="R4824"/>
          <cell r="S4824"/>
          <cell r="T4824"/>
        </row>
        <row r="4825">
          <cell r="Q4825"/>
          <cell r="R4825"/>
          <cell r="S4825"/>
          <cell r="T4825"/>
        </row>
        <row r="4826">
          <cell r="Q4826"/>
          <cell r="R4826"/>
          <cell r="S4826"/>
          <cell r="T4826"/>
        </row>
        <row r="4827">
          <cell r="Q4827"/>
          <cell r="R4827"/>
          <cell r="S4827"/>
          <cell r="T4827"/>
        </row>
        <row r="4828">
          <cell r="Q4828"/>
          <cell r="R4828"/>
          <cell r="S4828"/>
          <cell r="T4828"/>
        </row>
        <row r="4829">
          <cell r="Q4829"/>
          <cell r="R4829"/>
          <cell r="S4829"/>
          <cell r="T4829"/>
        </row>
        <row r="4830">
          <cell r="Q4830"/>
          <cell r="R4830"/>
          <cell r="S4830"/>
          <cell r="T4830"/>
        </row>
        <row r="4831">
          <cell r="Q4831"/>
          <cell r="R4831"/>
          <cell r="S4831"/>
          <cell r="T4831"/>
        </row>
        <row r="4832">
          <cell r="Q4832"/>
          <cell r="R4832"/>
          <cell r="S4832"/>
          <cell r="T4832"/>
        </row>
        <row r="4833">
          <cell r="Q4833"/>
          <cell r="R4833"/>
          <cell r="S4833"/>
          <cell r="T4833"/>
        </row>
        <row r="4834">
          <cell r="Q4834"/>
          <cell r="R4834"/>
          <cell r="S4834"/>
          <cell r="T4834"/>
        </row>
        <row r="4835">
          <cell r="Q4835"/>
          <cell r="R4835"/>
          <cell r="S4835"/>
          <cell r="T4835"/>
        </row>
        <row r="4836">
          <cell r="Q4836"/>
          <cell r="R4836"/>
          <cell r="S4836"/>
          <cell r="T4836"/>
        </row>
        <row r="4837">
          <cell r="Q4837"/>
          <cell r="R4837"/>
          <cell r="S4837"/>
          <cell r="T4837"/>
        </row>
        <row r="4838">
          <cell r="Q4838"/>
          <cell r="R4838"/>
          <cell r="S4838"/>
          <cell r="T4838"/>
        </row>
        <row r="4839">
          <cell r="Q4839"/>
          <cell r="R4839"/>
          <cell r="S4839"/>
          <cell r="T4839"/>
        </row>
        <row r="4840">
          <cell r="Q4840"/>
          <cell r="R4840"/>
          <cell r="S4840"/>
          <cell r="T4840"/>
        </row>
        <row r="4841">
          <cell r="Q4841"/>
          <cell r="R4841"/>
          <cell r="S4841"/>
          <cell r="T4841"/>
        </row>
        <row r="4842">
          <cell r="Q4842"/>
          <cell r="R4842"/>
          <cell r="S4842"/>
          <cell r="T4842"/>
        </row>
        <row r="4843">
          <cell r="Q4843"/>
          <cell r="R4843"/>
          <cell r="S4843"/>
          <cell r="T4843"/>
        </row>
        <row r="4844">
          <cell r="Q4844"/>
          <cell r="R4844"/>
          <cell r="S4844"/>
          <cell r="T4844"/>
        </row>
        <row r="4845">
          <cell r="Q4845"/>
          <cell r="R4845"/>
          <cell r="S4845"/>
          <cell r="T4845"/>
        </row>
        <row r="4846">
          <cell r="Q4846"/>
          <cell r="R4846"/>
          <cell r="S4846"/>
          <cell r="T4846"/>
        </row>
        <row r="4847">
          <cell r="Q4847"/>
          <cell r="R4847"/>
          <cell r="S4847"/>
          <cell r="T4847"/>
        </row>
        <row r="4848">
          <cell r="Q4848"/>
          <cell r="R4848"/>
          <cell r="S4848"/>
          <cell r="T4848"/>
        </row>
        <row r="4849">
          <cell r="Q4849"/>
          <cell r="R4849"/>
          <cell r="S4849"/>
          <cell r="T4849"/>
        </row>
        <row r="4850">
          <cell r="Q4850"/>
          <cell r="R4850"/>
          <cell r="S4850"/>
          <cell r="T4850"/>
        </row>
        <row r="4851">
          <cell r="Q4851"/>
          <cell r="R4851"/>
          <cell r="S4851"/>
          <cell r="T4851"/>
        </row>
        <row r="4852">
          <cell r="Q4852"/>
          <cell r="R4852"/>
          <cell r="S4852"/>
          <cell r="T4852"/>
        </row>
        <row r="4853">
          <cell r="Q4853"/>
          <cell r="R4853"/>
          <cell r="S4853"/>
          <cell r="T4853"/>
        </row>
        <row r="4854">
          <cell r="Q4854"/>
          <cell r="R4854"/>
          <cell r="S4854"/>
          <cell r="T4854"/>
        </row>
        <row r="4855">
          <cell r="Q4855"/>
          <cell r="R4855"/>
          <cell r="S4855"/>
          <cell r="T4855"/>
        </row>
        <row r="4856">
          <cell r="Q4856"/>
          <cell r="R4856"/>
          <cell r="S4856"/>
          <cell r="T4856"/>
        </row>
        <row r="4857">
          <cell r="Q4857"/>
          <cell r="R4857"/>
          <cell r="S4857"/>
          <cell r="T4857"/>
        </row>
        <row r="4858">
          <cell r="Q4858"/>
          <cell r="R4858"/>
          <cell r="S4858"/>
          <cell r="T4858"/>
        </row>
        <row r="4859">
          <cell r="Q4859"/>
          <cell r="R4859"/>
          <cell r="S4859"/>
          <cell r="T4859"/>
        </row>
        <row r="4860">
          <cell r="Q4860"/>
          <cell r="R4860"/>
          <cell r="S4860"/>
          <cell r="T4860"/>
        </row>
        <row r="4861">
          <cell r="Q4861"/>
          <cell r="R4861"/>
          <cell r="S4861"/>
          <cell r="T4861"/>
        </row>
        <row r="4862">
          <cell r="Q4862"/>
          <cell r="R4862"/>
          <cell r="S4862"/>
          <cell r="T4862"/>
        </row>
        <row r="4863">
          <cell r="Q4863"/>
          <cell r="R4863"/>
          <cell r="S4863"/>
          <cell r="T4863"/>
        </row>
        <row r="4864">
          <cell r="Q4864"/>
          <cell r="R4864"/>
          <cell r="S4864"/>
          <cell r="T4864"/>
        </row>
        <row r="4865">
          <cell r="Q4865"/>
          <cell r="R4865"/>
          <cell r="S4865"/>
          <cell r="T4865"/>
        </row>
        <row r="4866">
          <cell r="Q4866"/>
          <cell r="R4866"/>
          <cell r="S4866"/>
          <cell r="T4866"/>
        </row>
        <row r="4867">
          <cell r="Q4867"/>
          <cell r="R4867"/>
          <cell r="S4867"/>
          <cell r="T4867"/>
        </row>
        <row r="4868">
          <cell r="Q4868"/>
          <cell r="R4868"/>
          <cell r="S4868"/>
          <cell r="T4868"/>
        </row>
        <row r="4869">
          <cell r="Q4869"/>
          <cell r="R4869"/>
          <cell r="S4869"/>
          <cell r="T4869"/>
        </row>
        <row r="4870">
          <cell r="Q4870"/>
          <cell r="R4870"/>
          <cell r="S4870"/>
          <cell r="T4870"/>
        </row>
        <row r="4871">
          <cell r="Q4871"/>
          <cell r="R4871"/>
          <cell r="S4871"/>
          <cell r="T4871"/>
        </row>
        <row r="4872">
          <cell r="Q4872"/>
          <cell r="R4872"/>
          <cell r="S4872"/>
          <cell r="T4872"/>
        </row>
        <row r="4873">
          <cell r="Q4873"/>
          <cell r="R4873"/>
          <cell r="S4873"/>
          <cell r="T4873"/>
        </row>
        <row r="4874">
          <cell r="Q4874"/>
          <cell r="R4874"/>
          <cell r="S4874"/>
          <cell r="T4874"/>
        </row>
        <row r="4875">
          <cell r="Q4875"/>
          <cell r="R4875"/>
          <cell r="S4875"/>
          <cell r="T4875"/>
        </row>
        <row r="4876">
          <cell r="Q4876"/>
          <cell r="R4876"/>
          <cell r="S4876"/>
          <cell r="T4876"/>
        </row>
        <row r="4877">
          <cell r="Q4877"/>
          <cell r="R4877"/>
          <cell r="S4877"/>
          <cell r="T4877"/>
        </row>
        <row r="4878">
          <cell r="Q4878"/>
          <cell r="R4878"/>
          <cell r="S4878"/>
          <cell r="T4878"/>
        </row>
        <row r="4879">
          <cell r="Q4879"/>
          <cell r="R4879"/>
          <cell r="S4879"/>
          <cell r="T4879"/>
        </row>
        <row r="4880">
          <cell r="Q4880"/>
          <cell r="R4880"/>
          <cell r="S4880"/>
          <cell r="T4880"/>
        </row>
        <row r="4881">
          <cell r="Q4881"/>
          <cell r="R4881"/>
          <cell r="S4881"/>
          <cell r="T4881"/>
        </row>
        <row r="4882">
          <cell r="Q4882"/>
          <cell r="R4882"/>
          <cell r="S4882"/>
          <cell r="T4882"/>
        </row>
        <row r="4883">
          <cell r="Q4883"/>
          <cell r="R4883"/>
          <cell r="S4883"/>
          <cell r="T4883"/>
        </row>
        <row r="4884">
          <cell r="Q4884"/>
          <cell r="R4884"/>
          <cell r="S4884"/>
          <cell r="T4884"/>
        </row>
        <row r="4885">
          <cell r="Q4885"/>
          <cell r="R4885"/>
          <cell r="S4885"/>
          <cell r="T4885"/>
        </row>
        <row r="4886">
          <cell r="Q4886"/>
          <cell r="R4886"/>
          <cell r="S4886"/>
          <cell r="T4886"/>
        </row>
        <row r="4887">
          <cell r="Q4887"/>
          <cell r="R4887"/>
          <cell r="S4887"/>
          <cell r="T4887"/>
        </row>
        <row r="4888">
          <cell r="Q4888"/>
          <cell r="R4888"/>
          <cell r="S4888"/>
          <cell r="T4888"/>
        </row>
        <row r="4889">
          <cell r="Q4889"/>
          <cell r="R4889"/>
          <cell r="S4889"/>
          <cell r="T4889"/>
        </row>
        <row r="4890">
          <cell r="Q4890"/>
          <cell r="R4890"/>
          <cell r="S4890"/>
          <cell r="T4890"/>
        </row>
        <row r="4891">
          <cell r="Q4891"/>
          <cell r="R4891"/>
          <cell r="S4891"/>
          <cell r="T4891"/>
        </row>
        <row r="4892">
          <cell r="Q4892"/>
          <cell r="R4892"/>
          <cell r="S4892"/>
          <cell r="T4892"/>
        </row>
        <row r="4893">
          <cell r="Q4893"/>
          <cell r="R4893"/>
          <cell r="S4893"/>
          <cell r="T4893"/>
        </row>
        <row r="4894">
          <cell r="Q4894"/>
          <cell r="R4894"/>
          <cell r="S4894"/>
          <cell r="T4894"/>
        </row>
        <row r="4895">
          <cell r="Q4895"/>
          <cell r="R4895"/>
          <cell r="S4895"/>
          <cell r="T4895"/>
        </row>
        <row r="4896">
          <cell r="Q4896"/>
          <cell r="R4896"/>
          <cell r="S4896"/>
          <cell r="T4896"/>
        </row>
        <row r="4897">
          <cell r="Q4897"/>
          <cell r="R4897"/>
          <cell r="S4897"/>
          <cell r="T4897"/>
        </row>
        <row r="4898">
          <cell r="Q4898"/>
          <cell r="R4898"/>
          <cell r="S4898"/>
          <cell r="T4898"/>
        </row>
        <row r="4899">
          <cell r="Q4899"/>
          <cell r="R4899"/>
          <cell r="S4899"/>
          <cell r="T4899"/>
        </row>
        <row r="4900">
          <cell r="Q4900"/>
          <cell r="R4900"/>
          <cell r="S4900"/>
          <cell r="T4900"/>
        </row>
        <row r="4901">
          <cell r="Q4901"/>
          <cell r="R4901"/>
          <cell r="S4901"/>
          <cell r="T4901"/>
        </row>
        <row r="4902">
          <cell r="Q4902"/>
          <cell r="R4902"/>
          <cell r="S4902"/>
          <cell r="T4902"/>
        </row>
        <row r="4903">
          <cell r="Q4903"/>
          <cell r="R4903"/>
          <cell r="S4903"/>
          <cell r="T4903"/>
        </row>
        <row r="4904">
          <cell r="Q4904"/>
          <cell r="R4904"/>
          <cell r="S4904"/>
          <cell r="T4904"/>
        </row>
        <row r="4905">
          <cell r="Q4905"/>
          <cell r="R4905"/>
          <cell r="S4905"/>
          <cell r="T4905"/>
        </row>
        <row r="4906">
          <cell r="Q4906"/>
          <cell r="R4906"/>
          <cell r="S4906"/>
          <cell r="T4906"/>
        </row>
        <row r="4907">
          <cell r="Q4907"/>
          <cell r="R4907"/>
          <cell r="S4907"/>
          <cell r="T4907"/>
        </row>
        <row r="4908">
          <cell r="Q4908"/>
          <cell r="R4908"/>
          <cell r="S4908"/>
          <cell r="T4908"/>
        </row>
        <row r="4909">
          <cell r="Q4909"/>
          <cell r="R4909"/>
          <cell r="S4909"/>
          <cell r="T4909"/>
        </row>
        <row r="4910">
          <cell r="Q4910"/>
          <cell r="R4910"/>
          <cell r="S4910"/>
          <cell r="T4910"/>
        </row>
        <row r="4911">
          <cell r="Q4911"/>
          <cell r="R4911"/>
          <cell r="S4911"/>
          <cell r="T4911"/>
        </row>
        <row r="4912">
          <cell r="Q4912"/>
          <cell r="R4912"/>
          <cell r="S4912"/>
          <cell r="T4912"/>
        </row>
        <row r="4913">
          <cell r="Q4913"/>
          <cell r="R4913"/>
          <cell r="S4913"/>
          <cell r="T4913"/>
        </row>
        <row r="4914">
          <cell r="Q4914"/>
          <cell r="R4914"/>
          <cell r="S4914"/>
          <cell r="T4914"/>
        </row>
        <row r="4915">
          <cell r="Q4915"/>
          <cell r="R4915"/>
          <cell r="S4915"/>
          <cell r="T4915"/>
        </row>
        <row r="4916">
          <cell r="Q4916"/>
          <cell r="R4916"/>
          <cell r="S4916"/>
          <cell r="T4916"/>
        </row>
        <row r="4917">
          <cell r="Q4917"/>
          <cell r="R4917"/>
          <cell r="S4917"/>
          <cell r="T4917"/>
        </row>
        <row r="4918">
          <cell r="Q4918"/>
          <cell r="R4918"/>
          <cell r="S4918"/>
          <cell r="T4918"/>
        </row>
        <row r="4919">
          <cell r="Q4919"/>
          <cell r="R4919"/>
          <cell r="S4919"/>
          <cell r="T4919"/>
        </row>
        <row r="4920">
          <cell r="Q4920"/>
          <cell r="R4920"/>
          <cell r="S4920"/>
          <cell r="T4920"/>
        </row>
        <row r="4921">
          <cell r="Q4921"/>
          <cell r="R4921"/>
          <cell r="S4921"/>
          <cell r="T4921"/>
        </row>
        <row r="4922">
          <cell r="Q4922"/>
          <cell r="R4922"/>
          <cell r="S4922"/>
          <cell r="T4922"/>
        </row>
        <row r="4923">
          <cell r="Q4923"/>
          <cell r="R4923"/>
          <cell r="S4923"/>
          <cell r="T4923"/>
        </row>
        <row r="4924">
          <cell r="Q4924"/>
          <cell r="R4924"/>
          <cell r="S4924"/>
          <cell r="T4924"/>
        </row>
        <row r="4925">
          <cell r="Q4925"/>
          <cell r="R4925"/>
          <cell r="S4925"/>
          <cell r="T4925"/>
        </row>
        <row r="4926">
          <cell r="Q4926"/>
          <cell r="R4926"/>
          <cell r="S4926"/>
          <cell r="T4926"/>
        </row>
        <row r="4927">
          <cell r="Q4927"/>
          <cell r="R4927"/>
          <cell r="S4927"/>
          <cell r="T4927"/>
        </row>
        <row r="4928">
          <cell r="Q4928"/>
          <cell r="R4928"/>
          <cell r="S4928"/>
          <cell r="T4928"/>
        </row>
        <row r="4929">
          <cell r="Q4929"/>
          <cell r="R4929"/>
          <cell r="S4929"/>
          <cell r="T4929"/>
        </row>
        <row r="4930">
          <cell r="Q4930"/>
          <cell r="R4930"/>
          <cell r="S4930"/>
          <cell r="T4930"/>
        </row>
        <row r="4931">
          <cell r="Q4931"/>
          <cell r="R4931"/>
          <cell r="S4931"/>
          <cell r="T4931"/>
        </row>
        <row r="4932">
          <cell r="Q4932"/>
          <cell r="R4932"/>
          <cell r="S4932"/>
          <cell r="T4932"/>
        </row>
        <row r="4933">
          <cell r="Q4933"/>
          <cell r="R4933"/>
          <cell r="S4933"/>
          <cell r="T4933"/>
        </row>
        <row r="4934">
          <cell r="Q4934"/>
          <cell r="R4934"/>
          <cell r="S4934"/>
          <cell r="T4934"/>
        </row>
        <row r="4935">
          <cell r="Q4935"/>
          <cell r="R4935"/>
          <cell r="S4935"/>
          <cell r="T4935"/>
        </row>
        <row r="4936">
          <cell r="Q4936"/>
          <cell r="R4936"/>
          <cell r="S4936"/>
          <cell r="T4936"/>
        </row>
        <row r="4937">
          <cell r="Q4937"/>
          <cell r="R4937"/>
          <cell r="S4937"/>
          <cell r="T4937"/>
        </row>
        <row r="4938">
          <cell r="Q4938"/>
          <cell r="R4938"/>
          <cell r="S4938"/>
          <cell r="T4938"/>
        </row>
        <row r="4939">
          <cell r="Q4939"/>
          <cell r="R4939"/>
          <cell r="S4939"/>
          <cell r="T4939"/>
        </row>
        <row r="4940">
          <cell r="Q4940"/>
          <cell r="R4940"/>
          <cell r="S4940"/>
          <cell r="T4940"/>
        </row>
        <row r="4941">
          <cell r="Q4941"/>
          <cell r="R4941"/>
          <cell r="S4941"/>
          <cell r="T4941"/>
        </row>
        <row r="4942">
          <cell r="Q4942"/>
          <cell r="R4942"/>
          <cell r="S4942"/>
          <cell r="T4942"/>
        </row>
        <row r="4943">
          <cell r="Q4943"/>
          <cell r="R4943"/>
          <cell r="S4943"/>
          <cell r="T4943"/>
        </row>
        <row r="4944">
          <cell r="Q4944"/>
          <cell r="R4944"/>
          <cell r="S4944"/>
          <cell r="T4944"/>
        </row>
        <row r="4945">
          <cell r="Q4945"/>
          <cell r="R4945"/>
          <cell r="S4945"/>
          <cell r="T4945"/>
        </row>
        <row r="4946">
          <cell r="Q4946"/>
          <cell r="R4946"/>
          <cell r="S4946"/>
          <cell r="T4946"/>
        </row>
        <row r="4947">
          <cell r="Q4947"/>
          <cell r="R4947"/>
          <cell r="S4947"/>
          <cell r="T4947"/>
        </row>
        <row r="4948">
          <cell r="Q4948"/>
          <cell r="R4948"/>
          <cell r="S4948"/>
          <cell r="T4948"/>
        </row>
        <row r="4949">
          <cell r="Q4949"/>
          <cell r="R4949"/>
          <cell r="S4949"/>
          <cell r="T4949"/>
        </row>
        <row r="4950">
          <cell r="Q4950"/>
          <cell r="R4950"/>
          <cell r="S4950"/>
          <cell r="T4950"/>
        </row>
        <row r="4951">
          <cell r="Q4951"/>
          <cell r="R4951"/>
          <cell r="S4951"/>
          <cell r="T4951"/>
        </row>
        <row r="4952">
          <cell r="Q4952"/>
          <cell r="R4952"/>
          <cell r="S4952"/>
          <cell r="T4952"/>
        </row>
        <row r="4953">
          <cell r="Q4953"/>
          <cell r="R4953"/>
          <cell r="S4953"/>
          <cell r="T4953"/>
        </row>
        <row r="4954">
          <cell r="Q4954"/>
          <cell r="R4954"/>
          <cell r="S4954"/>
          <cell r="T4954"/>
        </row>
        <row r="4955">
          <cell r="Q4955"/>
          <cell r="R4955"/>
          <cell r="S4955"/>
          <cell r="T4955"/>
        </row>
        <row r="4956">
          <cell r="Q4956"/>
          <cell r="R4956"/>
          <cell r="S4956"/>
          <cell r="T4956"/>
        </row>
        <row r="4957">
          <cell r="Q4957"/>
          <cell r="R4957"/>
          <cell r="S4957"/>
          <cell r="T4957"/>
        </row>
        <row r="4958">
          <cell r="Q4958"/>
          <cell r="R4958"/>
          <cell r="S4958"/>
          <cell r="T4958"/>
        </row>
        <row r="4959">
          <cell r="Q4959"/>
          <cell r="R4959"/>
          <cell r="S4959"/>
          <cell r="T4959"/>
        </row>
        <row r="4960">
          <cell r="Q4960"/>
          <cell r="R4960"/>
          <cell r="S4960"/>
          <cell r="T4960"/>
        </row>
        <row r="4961">
          <cell r="Q4961"/>
          <cell r="R4961"/>
          <cell r="S4961"/>
          <cell r="T4961"/>
        </row>
        <row r="4962">
          <cell r="Q4962"/>
          <cell r="R4962"/>
          <cell r="S4962"/>
          <cell r="T4962"/>
        </row>
        <row r="4963">
          <cell r="Q4963"/>
          <cell r="R4963"/>
          <cell r="S4963"/>
          <cell r="T4963"/>
        </row>
        <row r="4964">
          <cell r="Q4964"/>
          <cell r="R4964"/>
          <cell r="S4964"/>
          <cell r="T4964"/>
        </row>
        <row r="4965">
          <cell r="Q4965"/>
          <cell r="R4965"/>
          <cell r="S4965"/>
          <cell r="T4965"/>
        </row>
        <row r="4966">
          <cell r="Q4966"/>
          <cell r="R4966"/>
          <cell r="S4966"/>
          <cell r="T4966"/>
        </row>
        <row r="4967">
          <cell r="Q4967"/>
          <cell r="R4967"/>
          <cell r="S4967"/>
          <cell r="T4967"/>
        </row>
        <row r="4968">
          <cell r="Q4968"/>
          <cell r="R4968"/>
          <cell r="S4968"/>
          <cell r="T4968"/>
        </row>
        <row r="4969">
          <cell r="Q4969"/>
          <cell r="R4969"/>
          <cell r="S4969"/>
          <cell r="T4969"/>
        </row>
        <row r="4970">
          <cell r="Q4970"/>
          <cell r="R4970"/>
          <cell r="S4970"/>
          <cell r="T4970"/>
        </row>
        <row r="4971">
          <cell r="Q4971"/>
          <cell r="R4971"/>
          <cell r="S4971"/>
          <cell r="T4971"/>
        </row>
        <row r="4972">
          <cell r="Q4972"/>
          <cell r="R4972"/>
          <cell r="S4972"/>
          <cell r="T4972"/>
        </row>
        <row r="4973">
          <cell r="Q4973"/>
          <cell r="R4973"/>
          <cell r="S4973"/>
          <cell r="T4973"/>
        </row>
        <row r="4974">
          <cell r="Q4974"/>
          <cell r="R4974"/>
          <cell r="S4974"/>
          <cell r="T4974"/>
        </row>
        <row r="4975">
          <cell r="Q4975"/>
          <cell r="R4975"/>
          <cell r="S4975"/>
          <cell r="T4975"/>
        </row>
        <row r="4976">
          <cell r="Q4976"/>
          <cell r="R4976"/>
          <cell r="S4976"/>
          <cell r="T4976"/>
        </row>
        <row r="4977">
          <cell r="Q4977"/>
          <cell r="R4977"/>
          <cell r="S4977"/>
          <cell r="T4977"/>
        </row>
        <row r="4978">
          <cell r="Q4978"/>
          <cell r="R4978"/>
          <cell r="S4978"/>
          <cell r="T4978"/>
        </row>
        <row r="4979">
          <cell r="Q4979"/>
          <cell r="R4979"/>
          <cell r="S4979"/>
          <cell r="T4979"/>
        </row>
        <row r="4980">
          <cell r="Q4980"/>
          <cell r="R4980"/>
          <cell r="S4980"/>
          <cell r="T4980"/>
        </row>
        <row r="4981">
          <cell r="Q4981"/>
          <cell r="R4981"/>
          <cell r="S4981"/>
          <cell r="T4981"/>
        </row>
        <row r="4982">
          <cell r="Q4982"/>
          <cell r="R4982"/>
          <cell r="S4982"/>
          <cell r="T4982"/>
        </row>
        <row r="4983">
          <cell r="Q4983"/>
          <cell r="R4983"/>
          <cell r="S4983"/>
          <cell r="T4983"/>
        </row>
        <row r="4984">
          <cell r="Q4984"/>
          <cell r="R4984"/>
          <cell r="S4984"/>
          <cell r="T4984"/>
        </row>
        <row r="4985">
          <cell r="Q4985"/>
          <cell r="R4985"/>
          <cell r="S4985"/>
          <cell r="T4985"/>
        </row>
        <row r="4986">
          <cell r="Q4986"/>
          <cell r="R4986"/>
          <cell r="S4986"/>
          <cell r="T4986"/>
        </row>
        <row r="4987">
          <cell r="Q4987"/>
          <cell r="R4987"/>
          <cell r="S4987"/>
          <cell r="T4987"/>
        </row>
        <row r="4988">
          <cell r="Q4988"/>
          <cell r="R4988"/>
          <cell r="S4988"/>
          <cell r="T4988"/>
        </row>
        <row r="4989">
          <cell r="Q4989"/>
          <cell r="R4989"/>
          <cell r="S4989"/>
          <cell r="T4989"/>
        </row>
        <row r="4990">
          <cell r="Q4990"/>
          <cell r="R4990"/>
          <cell r="S4990"/>
          <cell r="T4990"/>
        </row>
        <row r="4991">
          <cell r="Q4991"/>
          <cell r="R4991"/>
          <cell r="S4991"/>
          <cell r="T4991"/>
        </row>
        <row r="4992">
          <cell r="Q4992"/>
          <cell r="R4992"/>
          <cell r="S4992"/>
          <cell r="T4992"/>
        </row>
        <row r="4993">
          <cell r="Q4993"/>
          <cell r="R4993"/>
          <cell r="S4993"/>
          <cell r="T4993"/>
        </row>
        <row r="4994">
          <cell r="Q4994"/>
          <cell r="R4994"/>
          <cell r="S4994"/>
          <cell r="T4994"/>
        </row>
        <row r="4995">
          <cell r="Q4995"/>
          <cell r="R4995"/>
          <cell r="S4995"/>
          <cell r="T4995"/>
        </row>
        <row r="4996">
          <cell r="Q4996"/>
          <cell r="R4996"/>
          <cell r="S4996"/>
          <cell r="T4996"/>
        </row>
        <row r="4997">
          <cell r="Q4997"/>
          <cell r="R4997"/>
          <cell r="S4997"/>
          <cell r="T4997"/>
        </row>
        <row r="4998">
          <cell r="Q4998"/>
          <cell r="R4998"/>
          <cell r="S4998"/>
          <cell r="T4998"/>
        </row>
        <row r="4999">
          <cell r="Q4999"/>
          <cell r="R4999"/>
          <cell r="S4999"/>
          <cell r="T4999"/>
        </row>
        <row r="5000">
          <cell r="Q5000"/>
          <cell r="R5000"/>
          <cell r="S5000"/>
          <cell r="T5000"/>
        </row>
        <row r="5001">
          <cell r="Q5001"/>
          <cell r="R5001"/>
          <cell r="S5001"/>
          <cell r="T5001"/>
        </row>
        <row r="5002">
          <cell r="Q5002"/>
          <cell r="R5002"/>
          <cell r="S5002"/>
          <cell r="T5002"/>
        </row>
        <row r="5003">
          <cell r="Q5003"/>
          <cell r="R5003"/>
          <cell r="S5003"/>
          <cell r="T5003"/>
        </row>
        <row r="5004">
          <cell r="Q5004"/>
          <cell r="R5004"/>
          <cell r="S5004"/>
          <cell r="T5004"/>
        </row>
        <row r="5005">
          <cell r="Q5005"/>
          <cell r="R5005"/>
          <cell r="S5005"/>
          <cell r="T5005"/>
        </row>
        <row r="5006">
          <cell r="Q5006"/>
          <cell r="R5006"/>
          <cell r="S5006"/>
          <cell r="T5006"/>
        </row>
        <row r="5007">
          <cell r="Q5007"/>
          <cell r="R5007"/>
          <cell r="S5007"/>
          <cell r="T5007"/>
        </row>
        <row r="5008">
          <cell r="Q5008"/>
          <cell r="R5008"/>
          <cell r="S5008"/>
          <cell r="T5008"/>
        </row>
        <row r="5009">
          <cell r="Q5009"/>
          <cell r="R5009"/>
          <cell r="S5009"/>
          <cell r="T5009"/>
        </row>
        <row r="5010">
          <cell r="Q5010"/>
          <cell r="R5010"/>
          <cell r="S5010"/>
          <cell r="T5010"/>
        </row>
        <row r="5011">
          <cell r="Q5011"/>
          <cell r="R5011"/>
          <cell r="S5011"/>
          <cell r="T5011"/>
        </row>
        <row r="5012">
          <cell r="Q5012"/>
          <cell r="R5012"/>
          <cell r="S5012"/>
          <cell r="T5012"/>
        </row>
        <row r="5013">
          <cell r="Q5013"/>
          <cell r="R5013"/>
          <cell r="S5013"/>
          <cell r="T5013"/>
        </row>
        <row r="5014">
          <cell r="Q5014"/>
          <cell r="R5014"/>
          <cell r="S5014"/>
          <cell r="T5014"/>
        </row>
        <row r="5015">
          <cell r="Q5015"/>
          <cell r="R5015"/>
          <cell r="S5015"/>
          <cell r="T5015"/>
        </row>
        <row r="5016">
          <cell r="Q5016"/>
          <cell r="R5016"/>
          <cell r="S5016"/>
          <cell r="T5016"/>
        </row>
        <row r="5017">
          <cell r="Q5017"/>
          <cell r="R5017"/>
          <cell r="S5017"/>
          <cell r="T5017"/>
        </row>
        <row r="5018">
          <cell r="Q5018"/>
          <cell r="R5018"/>
          <cell r="S5018"/>
          <cell r="T5018"/>
        </row>
        <row r="5019">
          <cell r="Q5019"/>
          <cell r="R5019"/>
          <cell r="S5019"/>
          <cell r="T5019"/>
        </row>
        <row r="5020">
          <cell r="Q5020"/>
          <cell r="R5020"/>
          <cell r="S5020"/>
          <cell r="T5020"/>
        </row>
        <row r="5021">
          <cell r="Q5021"/>
          <cell r="R5021"/>
          <cell r="S5021"/>
          <cell r="T5021"/>
        </row>
        <row r="5022">
          <cell r="Q5022"/>
          <cell r="R5022"/>
          <cell r="S5022"/>
          <cell r="T5022"/>
        </row>
        <row r="5023">
          <cell r="Q5023"/>
          <cell r="R5023"/>
          <cell r="S5023"/>
          <cell r="T5023"/>
        </row>
        <row r="5024">
          <cell r="Q5024"/>
          <cell r="R5024"/>
          <cell r="S5024"/>
          <cell r="T5024"/>
        </row>
        <row r="5025">
          <cell r="Q5025"/>
          <cell r="R5025"/>
          <cell r="S5025"/>
          <cell r="T5025"/>
        </row>
        <row r="5026">
          <cell r="Q5026"/>
          <cell r="R5026"/>
          <cell r="S5026"/>
          <cell r="T5026"/>
        </row>
        <row r="5027">
          <cell r="Q5027"/>
          <cell r="R5027"/>
          <cell r="S5027"/>
          <cell r="T5027"/>
        </row>
        <row r="5028">
          <cell r="Q5028"/>
          <cell r="R5028"/>
          <cell r="S5028"/>
          <cell r="T5028"/>
        </row>
        <row r="5029">
          <cell r="Q5029"/>
          <cell r="R5029"/>
          <cell r="S5029"/>
          <cell r="T5029"/>
        </row>
        <row r="5030">
          <cell r="Q5030"/>
          <cell r="R5030"/>
          <cell r="S5030"/>
          <cell r="T5030"/>
        </row>
        <row r="5031">
          <cell r="Q5031"/>
          <cell r="R5031"/>
          <cell r="S5031"/>
          <cell r="T5031"/>
        </row>
        <row r="5032">
          <cell r="Q5032"/>
          <cell r="R5032"/>
          <cell r="S5032"/>
          <cell r="T5032"/>
        </row>
        <row r="5033">
          <cell r="Q5033"/>
          <cell r="R5033"/>
          <cell r="S5033"/>
          <cell r="T5033"/>
        </row>
        <row r="5034">
          <cell r="Q5034"/>
          <cell r="R5034"/>
          <cell r="S5034"/>
          <cell r="T5034"/>
        </row>
        <row r="5035">
          <cell r="Q5035"/>
          <cell r="R5035"/>
          <cell r="S5035"/>
          <cell r="T5035"/>
        </row>
        <row r="5036">
          <cell r="Q5036"/>
          <cell r="R5036"/>
          <cell r="S5036"/>
          <cell r="T5036"/>
        </row>
        <row r="5037">
          <cell r="Q5037"/>
          <cell r="R5037"/>
          <cell r="S5037"/>
          <cell r="T5037"/>
        </row>
        <row r="5038">
          <cell r="Q5038"/>
          <cell r="R5038"/>
          <cell r="S5038"/>
          <cell r="T5038"/>
        </row>
        <row r="5039">
          <cell r="Q5039"/>
          <cell r="R5039"/>
          <cell r="S5039"/>
          <cell r="T5039"/>
        </row>
        <row r="5040">
          <cell r="Q5040"/>
          <cell r="R5040"/>
          <cell r="S5040"/>
          <cell r="T5040"/>
        </row>
        <row r="5041">
          <cell r="Q5041"/>
          <cell r="R5041"/>
          <cell r="S5041"/>
          <cell r="T5041"/>
        </row>
        <row r="5042">
          <cell r="Q5042"/>
          <cell r="R5042"/>
          <cell r="S5042"/>
          <cell r="T5042"/>
        </row>
        <row r="5043">
          <cell r="Q5043"/>
          <cell r="R5043"/>
          <cell r="S5043"/>
          <cell r="T5043"/>
        </row>
        <row r="5044">
          <cell r="Q5044"/>
          <cell r="R5044"/>
          <cell r="S5044"/>
          <cell r="T5044"/>
        </row>
        <row r="5045">
          <cell r="Q5045"/>
          <cell r="R5045"/>
          <cell r="S5045"/>
          <cell r="T5045"/>
        </row>
        <row r="5046">
          <cell r="Q5046"/>
          <cell r="R5046"/>
          <cell r="S5046"/>
          <cell r="T5046"/>
        </row>
        <row r="5047">
          <cell r="Q5047"/>
          <cell r="R5047"/>
          <cell r="S5047"/>
          <cell r="T5047"/>
        </row>
        <row r="5048">
          <cell r="Q5048"/>
          <cell r="R5048"/>
          <cell r="S5048"/>
          <cell r="T5048"/>
        </row>
        <row r="5049">
          <cell r="Q5049"/>
          <cell r="R5049"/>
          <cell r="S5049"/>
          <cell r="T5049"/>
        </row>
        <row r="5050">
          <cell r="Q5050"/>
          <cell r="R5050"/>
          <cell r="S5050"/>
          <cell r="T5050"/>
        </row>
        <row r="5051">
          <cell r="Q5051"/>
          <cell r="R5051"/>
          <cell r="S5051"/>
          <cell r="T5051"/>
        </row>
        <row r="5052">
          <cell r="Q5052"/>
          <cell r="R5052"/>
          <cell r="S5052"/>
          <cell r="T5052"/>
        </row>
        <row r="5053">
          <cell r="Q5053"/>
          <cell r="R5053"/>
          <cell r="S5053"/>
          <cell r="T5053"/>
        </row>
        <row r="5054">
          <cell r="Q5054"/>
          <cell r="R5054"/>
          <cell r="S5054"/>
          <cell r="T5054"/>
        </row>
        <row r="5055">
          <cell r="Q5055"/>
          <cell r="R5055"/>
          <cell r="S5055"/>
          <cell r="T5055"/>
        </row>
        <row r="5056">
          <cell r="Q5056"/>
          <cell r="R5056"/>
          <cell r="S5056"/>
          <cell r="T5056"/>
        </row>
        <row r="5057">
          <cell r="Q5057"/>
          <cell r="R5057"/>
          <cell r="S5057"/>
          <cell r="T5057"/>
        </row>
        <row r="5058">
          <cell r="Q5058"/>
          <cell r="R5058"/>
          <cell r="S5058"/>
          <cell r="T5058"/>
        </row>
        <row r="5059">
          <cell r="Q5059"/>
          <cell r="R5059"/>
          <cell r="S5059"/>
          <cell r="T5059"/>
        </row>
        <row r="5060">
          <cell r="Q5060"/>
          <cell r="R5060"/>
          <cell r="S5060"/>
          <cell r="T5060"/>
        </row>
        <row r="5061">
          <cell r="Q5061"/>
          <cell r="R5061"/>
          <cell r="S5061"/>
          <cell r="T5061"/>
        </row>
        <row r="5062">
          <cell r="Q5062"/>
          <cell r="R5062"/>
          <cell r="S5062"/>
          <cell r="T5062"/>
        </row>
        <row r="5063">
          <cell r="Q5063"/>
          <cell r="R5063"/>
          <cell r="S5063"/>
          <cell r="T5063"/>
        </row>
        <row r="5064">
          <cell r="Q5064"/>
          <cell r="R5064"/>
          <cell r="S5064"/>
          <cell r="T5064"/>
        </row>
        <row r="5065">
          <cell r="Q5065"/>
          <cell r="R5065"/>
          <cell r="S5065"/>
          <cell r="T5065"/>
        </row>
        <row r="5066">
          <cell r="Q5066"/>
          <cell r="R5066"/>
          <cell r="S5066"/>
          <cell r="T5066"/>
        </row>
        <row r="5067">
          <cell r="Q5067"/>
          <cell r="R5067"/>
          <cell r="S5067"/>
          <cell r="T5067"/>
        </row>
        <row r="5068">
          <cell r="Q5068"/>
          <cell r="R5068"/>
          <cell r="S5068"/>
          <cell r="T5068"/>
        </row>
        <row r="5069">
          <cell r="Q5069"/>
          <cell r="R5069"/>
          <cell r="S5069"/>
          <cell r="T5069"/>
        </row>
        <row r="5070">
          <cell r="Q5070"/>
          <cell r="R5070"/>
          <cell r="S5070"/>
          <cell r="T5070"/>
        </row>
        <row r="5071">
          <cell r="Q5071"/>
          <cell r="R5071"/>
          <cell r="S5071"/>
          <cell r="T5071"/>
        </row>
        <row r="5072">
          <cell r="Q5072"/>
          <cell r="R5072"/>
          <cell r="S5072"/>
          <cell r="T5072"/>
        </row>
        <row r="5073">
          <cell r="Q5073"/>
          <cell r="R5073"/>
          <cell r="S5073"/>
          <cell r="T5073"/>
        </row>
        <row r="5074">
          <cell r="Q5074"/>
          <cell r="R5074"/>
          <cell r="S5074"/>
          <cell r="T5074"/>
        </row>
        <row r="5075">
          <cell r="Q5075"/>
          <cell r="R5075"/>
          <cell r="S5075"/>
          <cell r="T5075"/>
        </row>
        <row r="5076">
          <cell r="Q5076"/>
          <cell r="R5076"/>
          <cell r="S5076"/>
          <cell r="T5076"/>
        </row>
        <row r="5077">
          <cell r="Q5077"/>
          <cell r="R5077"/>
          <cell r="S5077"/>
          <cell r="T5077"/>
        </row>
        <row r="5078">
          <cell r="Q5078"/>
          <cell r="R5078"/>
          <cell r="S5078"/>
          <cell r="T5078"/>
        </row>
        <row r="5079">
          <cell r="Q5079"/>
          <cell r="R5079"/>
          <cell r="S5079"/>
          <cell r="T5079"/>
        </row>
        <row r="5080">
          <cell r="Q5080"/>
          <cell r="R5080"/>
          <cell r="S5080"/>
          <cell r="T5080"/>
        </row>
        <row r="5081">
          <cell r="Q5081"/>
          <cell r="R5081"/>
          <cell r="S5081"/>
          <cell r="T5081"/>
        </row>
        <row r="5082">
          <cell r="Q5082"/>
          <cell r="R5082"/>
          <cell r="S5082"/>
          <cell r="T5082"/>
        </row>
        <row r="5083">
          <cell r="Q5083"/>
          <cell r="R5083"/>
          <cell r="S5083"/>
          <cell r="T5083"/>
        </row>
        <row r="5084">
          <cell r="Q5084"/>
          <cell r="R5084"/>
          <cell r="S5084"/>
          <cell r="T5084"/>
        </row>
        <row r="5085">
          <cell r="Q5085"/>
          <cell r="R5085"/>
          <cell r="S5085"/>
          <cell r="T5085"/>
        </row>
        <row r="5086">
          <cell r="Q5086"/>
          <cell r="R5086"/>
          <cell r="S5086"/>
          <cell r="T5086"/>
        </row>
        <row r="5087">
          <cell r="Q5087"/>
          <cell r="R5087"/>
          <cell r="S5087"/>
          <cell r="T5087"/>
        </row>
        <row r="5088">
          <cell r="Q5088"/>
          <cell r="R5088"/>
          <cell r="S5088"/>
          <cell r="T5088"/>
        </row>
        <row r="5089">
          <cell r="Q5089"/>
          <cell r="R5089"/>
          <cell r="S5089"/>
          <cell r="T5089"/>
        </row>
        <row r="5090">
          <cell r="Q5090"/>
          <cell r="R5090"/>
          <cell r="S5090"/>
          <cell r="T5090"/>
        </row>
        <row r="5091">
          <cell r="Q5091"/>
          <cell r="R5091"/>
          <cell r="S5091"/>
          <cell r="T5091"/>
        </row>
        <row r="5092">
          <cell r="Q5092"/>
          <cell r="R5092"/>
          <cell r="S5092"/>
          <cell r="T5092"/>
        </row>
        <row r="5093">
          <cell r="Q5093"/>
          <cell r="R5093"/>
          <cell r="S5093"/>
          <cell r="T5093"/>
        </row>
        <row r="5094">
          <cell r="Q5094"/>
          <cell r="R5094"/>
          <cell r="S5094"/>
          <cell r="T5094"/>
        </row>
        <row r="5095">
          <cell r="Q5095"/>
          <cell r="R5095"/>
          <cell r="S5095"/>
          <cell r="T5095"/>
        </row>
        <row r="5096">
          <cell r="Q5096"/>
          <cell r="R5096"/>
          <cell r="S5096"/>
          <cell r="T5096"/>
        </row>
        <row r="5097">
          <cell r="Q5097"/>
          <cell r="R5097"/>
          <cell r="S5097"/>
          <cell r="T5097"/>
        </row>
        <row r="5098">
          <cell r="Q5098"/>
          <cell r="R5098"/>
          <cell r="S5098"/>
          <cell r="T5098"/>
        </row>
        <row r="5099">
          <cell r="Q5099"/>
          <cell r="R5099"/>
          <cell r="S5099"/>
          <cell r="T5099"/>
        </row>
        <row r="5100">
          <cell r="Q5100"/>
          <cell r="R5100"/>
          <cell r="S5100"/>
          <cell r="T5100"/>
        </row>
        <row r="5101">
          <cell r="Q5101"/>
          <cell r="R5101"/>
          <cell r="S5101"/>
          <cell r="T5101"/>
        </row>
        <row r="5102">
          <cell r="Q5102"/>
          <cell r="R5102"/>
          <cell r="S5102"/>
          <cell r="T5102"/>
        </row>
        <row r="5103">
          <cell r="Q5103"/>
          <cell r="R5103"/>
          <cell r="S5103"/>
          <cell r="T5103"/>
        </row>
        <row r="5104">
          <cell r="Q5104"/>
          <cell r="R5104"/>
          <cell r="S5104"/>
          <cell r="T5104"/>
        </row>
        <row r="5105">
          <cell r="Q5105"/>
          <cell r="R5105"/>
          <cell r="S5105"/>
          <cell r="T5105"/>
        </row>
        <row r="5106">
          <cell r="Q5106"/>
          <cell r="R5106"/>
          <cell r="S5106"/>
          <cell r="T5106"/>
        </row>
        <row r="5107">
          <cell r="Q5107"/>
          <cell r="R5107"/>
          <cell r="S5107"/>
          <cell r="T5107"/>
        </row>
        <row r="5108">
          <cell r="Q5108"/>
          <cell r="R5108"/>
          <cell r="S5108"/>
          <cell r="T5108"/>
        </row>
        <row r="5109">
          <cell r="Q5109"/>
          <cell r="R5109"/>
          <cell r="S5109"/>
          <cell r="T5109"/>
        </row>
        <row r="5110">
          <cell r="Q5110"/>
          <cell r="R5110"/>
          <cell r="S5110"/>
          <cell r="T5110"/>
        </row>
        <row r="5111">
          <cell r="Q5111"/>
          <cell r="R5111"/>
          <cell r="S5111"/>
          <cell r="T5111"/>
        </row>
        <row r="5112">
          <cell r="Q5112"/>
          <cell r="R5112"/>
          <cell r="S5112"/>
          <cell r="T5112"/>
        </row>
        <row r="5113">
          <cell r="Q5113"/>
          <cell r="R5113"/>
          <cell r="S5113"/>
          <cell r="T5113"/>
        </row>
        <row r="5114">
          <cell r="Q5114"/>
          <cell r="R5114"/>
          <cell r="S5114"/>
          <cell r="T5114"/>
        </row>
        <row r="5115">
          <cell r="Q5115"/>
          <cell r="R5115"/>
          <cell r="S5115"/>
          <cell r="T5115"/>
        </row>
        <row r="5116">
          <cell r="Q5116"/>
          <cell r="R5116"/>
          <cell r="S5116"/>
          <cell r="T5116"/>
        </row>
        <row r="5117">
          <cell r="Q5117"/>
          <cell r="R5117"/>
          <cell r="S5117"/>
          <cell r="T5117"/>
        </row>
        <row r="5118">
          <cell r="Q5118"/>
          <cell r="R5118"/>
          <cell r="S5118"/>
          <cell r="T5118"/>
        </row>
        <row r="5119">
          <cell r="Q5119"/>
          <cell r="R5119"/>
          <cell r="S5119"/>
          <cell r="T5119"/>
        </row>
        <row r="5120">
          <cell r="Q5120"/>
          <cell r="R5120"/>
          <cell r="S5120"/>
          <cell r="T5120"/>
        </row>
        <row r="5121">
          <cell r="Q5121"/>
          <cell r="R5121"/>
          <cell r="S5121"/>
          <cell r="T5121"/>
        </row>
        <row r="5122">
          <cell r="Q5122"/>
          <cell r="R5122"/>
          <cell r="S5122"/>
          <cell r="T5122"/>
        </row>
        <row r="5123">
          <cell r="Q5123"/>
          <cell r="R5123"/>
          <cell r="S5123"/>
          <cell r="T5123"/>
        </row>
        <row r="5124">
          <cell r="Q5124"/>
          <cell r="R5124"/>
          <cell r="S5124"/>
          <cell r="T5124"/>
        </row>
        <row r="5125">
          <cell r="Q5125"/>
          <cell r="R5125"/>
          <cell r="S5125"/>
          <cell r="T5125"/>
        </row>
        <row r="5126">
          <cell r="Q5126"/>
          <cell r="R5126"/>
          <cell r="S5126"/>
          <cell r="T5126"/>
        </row>
        <row r="5127">
          <cell r="Q5127"/>
          <cell r="R5127"/>
          <cell r="S5127"/>
          <cell r="T5127"/>
        </row>
        <row r="5128">
          <cell r="Q5128"/>
          <cell r="R5128"/>
          <cell r="S5128"/>
          <cell r="T5128"/>
        </row>
        <row r="5129">
          <cell r="Q5129"/>
          <cell r="R5129"/>
          <cell r="S5129"/>
          <cell r="T5129"/>
        </row>
        <row r="5130">
          <cell r="Q5130"/>
          <cell r="R5130"/>
          <cell r="S5130"/>
          <cell r="T5130"/>
        </row>
        <row r="5131">
          <cell r="Q5131"/>
          <cell r="R5131"/>
          <cell r="S5131"/>
          <cell r="T5131"/>
        </row>
        <row r="5132">
          <cell r="Q5132"/>
          <cell r="R5132"/>
          <cell r="S5132"/>
          <cell r="T5132"/>
        </row>
        <row r="5133">
          <cell r="Q5133"/>
          <cell r="R5133"/>
          <cell r="S5133"/>
          <cell r="T5133"/>
        </row>
        <row r="5134">
          <cell r="Q5134"/>
          <cell r="R5134"/>
          <cell r="S5134"/>
          <cell r="T5134"/>
        </row>
        <row r="5135">
          <cell r="Q5135"/>
          <cell r="R5135"/>
          <cell r="S5135"/>
          <cell r="T5135"/>
        </row>
        <row r="5136">
          <cell r="Q5136"/>
          <cell r="R5136"/>
          <cell r="S5136"/>
          <cell r="T5136"/>
        </row>
        <row r="5137">
          <cell r="Q5137"/>
          <cell r="R5137"/>
          <cell r="S5137"/>
          <cell r="T5137"/>
        </row>
        <row r="5138">
          <cell r="Q5138"/>
          <cell r="R5138"/>
          <cell r="S5138"/>
          <cell r="T5138"/>
        </row>
        <row r="5139">
          <cell r="Q5139"/>
          <cell r="R5139"/>
          <cell r="S5139"/>
          <cell r="T5139"/>
        </row>
        <row r="5140">
          <cell r="Q5140"/>
          <cell r="R5140"/>
          <cell r="S5140"/>
          <cell r="T5140"/>
        </row>
        <row r="5141">
          <cell r="Q5141"/>
          <cell r="R5141"/>
          <cell r="S5141"/>
          <cell r="T5141"/>
        </row>
        <row r="5142">
          <cell r="Q5142"/>
          <cell r="R5142"/>
          <cell r="S5142"/>
          <cell r="T5142"/>
        </row>
        <row r="5143">
          <cell r="Q5143"/>
          <cell r="R5143"/>
          <cell r="S5143"/>
          <cell r="T5143"/>
        </row>
        <row r="5144">
          <cell r="Q5144"/>
          <cell r="R5144"/>
          <cell r="S5144"/>
          <cell r="T5144"/>
        </row>
        <row r="5145">
          <cell r="Q5145"/>
          <cell r="R5145"/>
          <cell r="S5145"/>
          <cell r="T5145"/>
        </row>
        <row r="5146">
          <cell r="Q5146"/>
          <cell r="R5146"/>
          <cell r="S5146"/>
          <cell r="T5146"/>
        </row>
        <row r="5147">
          <cell r="Q5147"/>
          <cell r="R5147"/>
          <cell r="S5147"/>
          <cell r="T5147"/>
        </row>
        <row r="5148">
          <cell r="Q5148"/>
          <cell r="R5148"/>
          <cell r="S5148"/>
          <cell r="T5148"/>
        </row>
        <row r="5149">
          <cell r="Q5149"/>
          <cell r="R5149"/>
          <cell r="S5149"/>
          <cell r="T5149"/>
        </row>
        <row r="5150">
          <cell r="Q5150"/>
          <cell r="R5150"/>
          <cell r="S5150"/>
          <cell r="T5150"/>
        </row>
        <row r="5151">
          <cell r="Q5151"/>
          <cell r="R5151"/>
          <cell r="S5151"/>
          <cell r="T5151"/>
        </row>
        <row r="5152">
          <cell r="Q5152"/>
          <cell r="R5152"/>
          <cell r="S5152"/>
          <cell r="T5152"/>
        </row>
        <row r="5153">
          <cell r="Q5153"/>
          <cell r="R5153"/>
          <cell r="S5153"/>
          <cell r="T5153"/>
        </row>
        <row r="5154">
          <cell r="Q5154"/>
          <cell r="R5154"/>
          <cell r="S5154"/>
          <cell r="T5154"/>
        </row>
        <row r="5155">
          <cell r="Q5155"/>
          <cell r="R5155"/>
          <cell r="S5155"/>
          <cell r="T5155"/>
        </row>
        <row r="5156">
          <cell r="Q5156"/>
          <cell r="R5156"/>
          <cell r="S5156"/>
          <cell r="T5156"/>
        </row>
        <row r="5157">
          <cell r="Q5157"/>
          <cell r="R5157"/>
          <cell r="S5157"/>
          <cell r="T5157"/>
        </row>
        <row r="5158">
          <cell r="Q5158"/>
          <cell r="R5158"/>
          <cell r="S5158"/>
          <cell r="T5158"/>
        </row>
        <row r="5159">
          <cell r="Q5159"/>
          <cell r="R5159"/>
          <cell r="S5159"/>
          <cell r="T5159"/>
        </row>
        <row r="5160">
          <cell r="Q5160"/>
          <cell r="R5160"/>
          <cell r="S5160"/>
          <cell r="T5160"/>
        </row>
        <row r="5161">
          <cell r="Q5161"/>
          <cell r="R5161"/>
          <cell r="S5161"/>
          <cell r="T5161"/>
        </row>
        <row r="5162">
          <cell r="Q5162"/>
          <cell r="R5162"/>
          <cell r="S5162"/>
          <cell r="T5162"/>
        </row>
        <row r="5163">
          <cell r="Q5163"/>
          <cell r="R5163"/>
          <cell r="S5163"/>
          <cell r="T5163"/>
        </row>
        <row r="5164">
          <cell r="Q5164"/>
          <cell r="R5164"/>
          <cell r="S5164"/>
          <cell r="T5164"/>
        </row>
        <row r="5165">
          <cell r="Q5165"/>
          <cell r="R5165"/>
          <cell r="S5165"/>
          <cell r="T5165"/>
        </row>
        <row r="5166">
          <cell r="Q5166"/>
          <cell r="R5166"/>
          <cell r="S5166"/>
          <cell r="T5166"/>
        </row>
        <row r="5167">
          <cell r="Q5167"/>
          <cell r="R5167"/>
          <cell r="S5167"/>
          <cell r="T5167"/>
        </row>
        <row r="5168">
          <cell r="Q5168"/>
          <cell r="R5168"/>
          <cell r="S5168"/>
          <cell r="T5168"/>
        </row>
        <row r="5169">
          <cell r="Q5169"/>
          <cell r="R5169"/>
          <cell r="S5169"/>
          <cell r="T5169"/>
        </row>
        <row r="5170">
          <cell r="Q5170"/>
          <cell r="R5170"/>
          <cell r="S5170"/>
          <cell r="T5170"/>
        </row>
        <row r="5171">
          <cell r="Q5171"/>
          <cell r="R5171"/>
          <cell r="S5171"/>
          <cell r="T5171"/>
        </row>
        <row r="5172">
          <cell r="Q5172"/>
          <cell r="R5172"/>
          <cell r="S5172"/>
          <cell r="T5172"/>
        </row>
        <row r="5173">
          <cell r="Q5173"/>
          <cell r="R5173"/>
          <cell r="S5173"/>
          <cell r="T5173"/>
        </row>
        <row r="5174">
          <cell r="Q5174"/>
          <cell r="R5174"/>
          <cell r="S5174"/>
          <cell r="T5174"/>
        </row>
        <row r="5175">
          <cell r="Q5175"/>
          <cell r="R5175"/>
          <cell r="S5175"/>
          <cell r="T5175"/>
        </row>
        <row r="5176">
          <cell r="Q5176"/>
          <cell r="R5176"/>
          <cell r="S5176"/>
          <cell r="T5176"/>
        </row>
        <row r="5177">
          <cell r="Q5177"/>
          <cell r="R5177"/>
          <cell r="S5177"/>
          <cell r="T5177"/>
        </row>
        <row r="5178">
          <cell r="Q5178"/>
          <cell r="R5178"/>
          <cell r="S5178"/>
          <cell r="T5178"/>
        </row>
        <row r="5179">
          <cell r="Q5179"/>
          <cell r="R5179"/>
          <cell r="S5179"/>
          <cell r="T5179"/>
        </row>
        <row r="5180">
          <cell r="Q5180"/>
          <cell r="R5180"/>
          <cell r="S5180"/>
          <cell r="T5180"/>
        </row>
        <row r="5181">
          <cell r="Q5181"/>
          <cell r="R5181"/>
          <cell r="S5181"/>
          <cell r="T5181"/>
        </row>
        <row r="5182">
          <cell r="Q5182"/>
          <cell r="R5182"/>
          <cell r="S5182"/>
          <cell r="T5182"/>
        </row>
        <row r="5183">
          <cell r="Q5183"/>
          <cell r="R5183"/>
          <cell r="S5183"/>
          <cell r="T5183"/>
        </row>
        <row r="5184">
          <cell r="Q5184"/>
          <cell r="R5184"/>
          <cell r="S5184"/>
          <cell r="T5184"/>
        </row>
        <row r="5185">
          <cell r="Q5185"/>
          <cell r="R5185"/>
          <cell r="S5185"/>
          <cell r="T5185"/>
        </row>
        <row r="5186">
          <cell r="Q5186"/>
          <cell r="R5186"/>
          <cell r="S5186"/>
          <cell r="T5186"/>
        </row>
        <row r="5187">
          <cell r="Q5187"/>
          <cell r="R5187"/>
          <cell r="S5187"/>
          <cell r="T5187"/>
        </row>
        <row r="5188">
          <cell r="Q5188"/>
          <cell r="R5188"/>
          <cell r="S5188"/>
          <cell r="T5188"/>
        </row>
        <row r="5189">
          <cell r="Q5189"/>
          <cell r="R5189"/>
          <cell r="S5189"/>
          <cell r="T5189"/>
        </row>
        <row r="5190">
          <cell r="Q5190"/>
          <cell r="R5190"/>
          <cell r="S5190"/>
          <cell r="T5190"/>
        </row>
        <row r="5191">
          <cell r="Q5191"/>
          <cell r="R5191"/>
          <cell r="S5191"/>
          <cell r="T5191"/>
        </row>
        <row r="5192">
          <cell r="Q5192"/>
          <cell r="R5192"/>
          <cell r="S5192"/>
          <cell r="T5192"/>
        </row>
        <row r="5193">
          <cell r="Q5193"/>
          <cell r="R5193"/>
          <cell r="S5193"/>
          <cell r="T5193"/>
        </row>
        <row r="5194">
          <cell r="Q5194"/>
          <cell r="R5194"/>
          <cell r="S5194"/>
          <cell r="T5194"/>
        </row>
        <row r="5195">
          <cell r="Q5195"/>
          <cell r="R5195"/>
          <cell r="S5195"/>
          <cell r="T5195"/>
        </row>
        <row r="5196">
          <cell r="Q5196"/>
          <cell r="R5196"/>
          <cell r="S5196"/>
          <cell r="T5196"/>
        </row>
        <row r="5197">
          <cell r="Q5197"/>
          <cell r="R5197"/>
          <cell r="S5197"/>
          <cell r="T5197"/>
        </row>
        <row r="5198">
          <cell r="Q5198"/>
          <cell r="R5198"/>
          <cell r="S5198"/>
          <cell r="T5198"/>
        </row>
        <row r="5199">
          <cell r="Q5199"/>
          <cell r="R5199"/>
          <cell r="S5199"/>
          <cell r="T5199"/>
        </row>
        <row r="5200">
          <cell r="Q5200"/>
          <cell r="R5200"/>
          <cell r="S5200"/>
          <cell r="T5200"/>
        </row>
        <row r="5201">
          <cell r="Q5201"/>
          <cell r="R5201"/>
          <cell r="S5201"/>
          <cell r="T5201"/>
        </row>
        <row r="5202">
          <cell r="Q5202"/>
          <cell r="R5202"/>
          <cell r="S5202"/>
          <cell r="T5202"/>
        </row>
        <row r="5203">
          <cell r="Q5203"/>
          <cell r="R5203"/>
          <cell r="S5203"/>
          <cell r="T5203"/>
        </row>
        <row r="5204">
          <cell r="Q5204"/>
          <cell r="R5204"/>
          <cell r="S5204"/>
          <cell r="T5204"/>
        </row>
        <row r="5205">
          <cell r="Q5205"/>
          <cell r="R5205"/>
          <cell r="S5205"/>
          <cell r="T5205"/>
        </row>
        <row r="5206">
          <cell r="Q5206"/>
          <cell r="R5206"/>
          <cell r="S5206"/>
          <cell r="T5206"/>
        </row>
        <row r="5207">
          <cell r="Q5207"/>
          <cell r="R5207"/>
          <cell r="S5207"/>
          <cell r="T5207"/>
        </row>
        <row r="5208">
          <cell r="Q5208"/>
          <cell r="R5208"/>
          <cell r="S5208"/>
          <cell r="T5208"/>
        </row>
        <row r="5209">
          <cell r="Q5209"/>
          <cell r="R5209"/>
          <cell r="S5209"/>
          <cell r="T5209"/>
        </row>
        <row r="5210">
          <cell r="Q5210"/>
          <cell r="R5210"/>
          <cell r="S5210"/>
          <cell r="T5210"/>
        </row>
        <row r="5211">
          <cell r="Q5211"/>
          <cell r="R5211"/>
          <cell r="S5211"/>
          <cell r="T5211"/>
        </row>
        <row r="5212">
          <cell r="Q5212"/>
          <cell r="R5212"/>
          <cell r="S5212"/>
          <cell r="T5212"/>
        </row>
        <row r="5213">
          <cell r="Q5213"/>
          <cell r="R5213"/>
          <cell r="S5213"/>
          <cell r="T5213"/>
        </row>
        <row r="5214">
          <cell r="Q5214"/>
          <cell r="R5214"/>
          <cell r="S5214"/>
          <cell r="T5214"/>
        </row>
        <row r="5215">
          <cell r="Q5215"/>
          <cell r="R5215"/>
          <cell r="S5215"/>
          <cell r="T5215"/>
        </row>
        <row r="5216">
          <cell r="Q5216"/>
          <cell r="R5216"/>
          <cell r="S5216"/>
          <cell r="T5216"/>
        </row>
        <row r="5217">
          <cell r="Q5217"/>
          <cell r="R5217"/>
          <cell r="S5217"/>
          <cell r="T5217"/>
        </row>
        <row r="5218">
          <cell r="Q5218"/>
          <cell r="R5218"/>
          <cell r="S5218"/>
          <cell r="T5218"/>
        </row>
        <row r="5219">
          <cell r="Q5219"/>
          <cell r="R5219"/>
          <cell r="S5219"/>
          <cell r="T5219"/>
        </row>
        <row r="5220">
          <cell r="Q5220"/>
          <cell r="R5220"/>
          <cell r="S5220"/>
          <cell r="T5220"/>
        </row>
        <row r="5221">
          <cell r="Q5221"/>
          <cell r="R5221"/>
          <cell r="S5221"/>
          <cell r="T5221"/>
        </row>
        <row r="5222">
          <cell r="Q5222"/>
          <cell r="R5222"/>
          <cell r="S5222"/>
          <cell r="T5222"/>
        </row>
        <row r="5223">
          <cell r="Q5223"/>
          <cell r="R5223"/>
          <cell r="S5223"/>
          <cell r="T5223"/>
        </row>
        <row r="5224">
          <cell r="Q5224"/>
          <cell r="R5224"/>
          <cell r="S5224"/>
          <cell r="T5224"/>
        </row>
        <row r="5225">
          <cell r="Q5225"/>
          <cell r="R5225"/>
          <cell r="S5225"/>
          <cell r="T5225"/>
        </row>
        <row r="5226">
          <cell r="Q5226"/>
          <cell r="R5226"/>
          <cell r="S5226"/>
          <cell r="T5226"/>
        </row>
        <row r="5227">
          <cell r="Q5227"/>
          <cell r="R5227"/>
          <cell r="S5227"/>
          <cell r="T5227"/>
        </row>
        <row r="5228">
          <cell r="Q5228"/>
          <cell r="R5228"/>
          <cell r="S5228"/>
          <cell r="T5228"/>
        </row>
        <row r="5229">
          <cell r="Q5229"/>
          <cell r="R5229"/>
          <cell r="S5229"/>
          <cell r="T5229"/>
        </row>
        <row r="5230">
          <cell r="Q5230"/>
          <cell r="R5230"/>
          <cell r="S5230"/>
          <cell r="T5230"/>
        </row>
        <row r="5231">
          <cell r="Q5231"/>
          <cell r="R5231"/>
          <cell r="S5231"/>
          <cell r="T5231"/>
        </row>
        <row r="5232">
          <cell r="Q5232"/>
          <cell r="R5232"/>
          <cell r="S5232"/>
          <cell r="T5232"/>
        </row>
        <row r="5233">
          <cell r="Q5233"/>
          <cell r="R5233"/>
          <cell r="S5233"/>
          <cell r="T5233"/>
        </row>
        <row r="5234">
          <cell r="Q5234"/>
          <cell r="R5234"/>
          <cell r="S5234"/>
          <cell r="T5234"/>
        </row>
        <row r="5235">
          <cell r="Q5235"/>
          <cell r="R5235"/>
          <cell r="S5235"/>
          <cell r="T5235"/>
        </row>
        <row r="5236">
          <cell r="Q5236"/>
          <cell r="R5236"/>
          <cell r="S5236"/>
          <cell r="T5236"/>
        </row>
        <row r="5237">
          <cell r="Q5237"/>
          <cell r="R5237"/>
          <cell r="S5237"/>
          <cell r="T5237"/>
        </row>
        <row r="5238">
          <cell r="Q5238"/>
          <cell r="R5238"/>
          <cell r="S5238"/>
          <cell r="T5238"/>
        </row>
        <row r="5239">
          <cell r="Q5239"/>
          <cell r="R5239"/>
          <cell r="S5239"/>
          <cell r="T5239"/>
        </row>
        <row r="5240">
          <cell r="Q5240"/>
          <cell r="R5240"/>
          <cell r="S5240"/>
          <cell r="T5240"/>
        </row>
        <row r="5241">
          <cell r="Q5241"/>
          <cell r="R5241"/>
          <cell r="S5241"/>
          <cell r="T5241"/>
        </row>
        <row r="5242">
          <cell r="Q5242"/>
          <cell r="R5242"/>
          <cell r="S5242"/>
          <cell r="T5242"/>
        </row>
        <row r="5243">
          <cell r="Q5243"/>
          <cell r="R5243"/>
          <cell r="S5243"/>
          <cell r="T5243"/>
        </row>
        <row r="5244">
          <cell r="Q5244"/>
          <cell r="R5244"/>
          <cell r="S5244"/>
          <cell r="T5244"/>
        </row>
        <row r="5245">
          <cell r="Q5245"/>
          <cell r="R5245"/>
          <cell r="S5245"/>
          <cell r="T5245"/>
        </row>
        <row r="5246">
          <cell r="Q5246"/>
          <cell r="R5246"/>
          <cell r="S5246"/>
          <cell r="T5246"/>
        </row>
        <row r="5247">
          <cell r="Q5247"/>
          <cell r="R5247"/>
          <cell r="S5247"/>
          <cell r="T5247"/>
        </row>
        <row r="5248">
          <cell r="Q5248"/>
          <cell r="R5248"/>
          <cell r="S5248"/>
          <cell r="T5248"/>
        </row>
        <row r="5249">
          <cell r="Q5249"/>
          <cell r="R5249"/>
          <cell r="S5249"/>
          <cell r="T5249"/>
        </row>
        <row r="5250">
          <cell r="Q5250"/>
          <cell r="R5250"/>
          <cell r="S5250"/>
          <cell r="T5250"/>
        </row>
        <row r="5251">
          <cell r="Q5251"/>
          <cell r="R5251"/>
          <cell r="S5251"/>
          <cell r="T5251"/>
        </row>
        <row r="5252">
          <cell r="Q5252"/>
          <cell r="R5252"/>
          <cell r="S5252"/>
          <cell r="T5252"/>
        </row>
        <row r="5253">
          <cell r="Q5253"/>
          <cell r="R5253"/>
          <cell r="S5253"/>
          <cell r="T5253"/>
        </row>
        <row r="5254">
          <cell r="Q5254"/>
          <cell r="R5254"/>
          <cell r="S5254"/>
          <cell r="T5254"/>
        </row>
        <row r="5255">
          <cell r="Q5255"/>
          <cell r="R5255"/>
          <cell r="S5255"/>
          <cell r="T5255"/>
        </row>
        <row r="5256">
          <cell r="Q5256"/>
          <cell r="R5256"/>
          <cell r="S5256"/>
          <cell r="T5256"/>
        </row>
        <row r="5257">
          <cell r="Q5257"/>
          <cell r="R5257"/>
          <cell r="S5257"/>
          <cell r="T5257"/>
        </row>
        <row r="5258">
          <cell r="Q5258"/>
          <cell r="R5258"/>
          <cell r="S5258"/>
          <cell r="T5258"/>
        </row>
        <row r="5259">
          <cell r="Q5259"/>
          <cell r="R5259"/>
          <cell r="S5259"/>
          <cell r="T5259"/>
        </row>
        <row r="5260">
          <cell r="Q5260"/>
          <cell r="R5260"/>
          <cell r="S5260"/>
          <cell r="T5260"/>
        </row>
        <row r="5261">
          <cell r="Q5261"/>
          <cell r="R5261"/>
          <cell r="S5261"/>
          <cell r="T5261"/>
        </row>
        <row r="5262">
          <cell r="Q5262"/>
          <cell r="R5262"/>
          <cell r="S5262"/>
          <cell r="T5262"/>
        </row>
        <row r="5263">
          <cell r="Q5263"/>
          <cell r="R5263"/>
          <cell r="S5263"/>
          <cell r="T5263"/>
        </row>
        <row r="5264">
          <cell r="Q5264"/>
          <cell r="R5264"/>
          <cell r="S5264"/>
          <cell r="T5264"/>
        </row>
        <row r="5265">
          <cell r="Q5265"/>
          <cell r="R5265"/>
          <cell r="S5265"/>
          <cell r="T5265"/>
        </row>
        <row r="5266">
          <cell r="Q5266"/>
          <cell r="R5266"/>
          <cell r="S5266"/>
          <cell r="T5266"/>
        </row>
        <row r="5267">
          <cell r="Q5267"/>
          <cell r="R5267"/>
          <cell r="S5267"/>
          <cell r="T5267"/>
        </row>
        <row r="5268">
          <cell r="Q5268"/>
          <cell r="R5268"/>
          <cell r="S5268"/>
          <cell r="T5268"/>
        </row>
        <row r="5269">
          <cell r="Q5269"/>
          <cell r="R5269"/>
          <cell r="S5269"/>
          <cell r="T5269"/>
        </row>
        <row r="5270">
          <cell r="Q5270"/>
          <cell r="R5270"/>
          <cell r="S5270"/>
          <cell r="T5270"/>
        </row>
        <row r="5271">
          <cell r="Q5271"/>
          <cell r="R5271"/>
          <cell r="S5271"/>
          <cell r="T5271"/>
        </row>
        <row r="5272">
          <cell r="Q5272"/>
          <cell r="R5272"/>
          <cell r="S5272"/>
          <cell r="T5272"/>
        </row>
        <row r="5273">
          <cell r="Q5273"/>
          <cell r="R5273"/>
          <cell r="S5273"/>
          <cell r="T5273"/>
        </row>
        <row r="5274">
          <cell r="Q5274"/>
          <cell r="R5274"/>
          <cell r="S5274"/>
          <cell r="T5274"/>
        </row>
        <row r="5275">
          <cell r="Q5275"/>
          <cell r="R5275"/>
          <cell r="S5275"/>
          <cell r="T5275"/>
        </row>
        <row r="5276">
          <cell r="Q5276"/>
          <cell r="R5276"/>
          <cell r="S5276"/>
          <cell r="T5276"/>
        </row>
        <row r="5277">
          <cell r="Q5277"/>
          <cell r="R5277"/>
          <cell r="S5277"/>
          <cell r="T5277"/>
        </row>
        <row r="5278">
          <cell r="Q5278"/>
          <cell r="R5278"/>
          <cell r="S5278"/>
          <cell r="T5278"/>
        </row>
        <row r="5279">
          <cell r="Q5279"/>
          <cell r="R5279"/>
          <cell r="S5279"/>
          <cell r="T5279"/>
        </row>
        <row r="5280">
          <cell r="Q5280"/>
          <cell r="R5280"/>
          <cell r="S5280"/>
          <cell r="T5280"/>
        </row>
        <row r="5281">
          <cell r="Q5281"/>
          <cell r="R5281"/>
          <cell r="S5281"/>
          <cell r="T5281"/>
        </row>
        <row r="5282">
          <cell r="Q5282"/>
          <cell r="R5282"/>
          <cell r="S5282"/>
          <cell r="T5282"/>
        </row>
        <row r="5283">
          <cell r="Q5283"/>
          <cell r="R5283"/>
          <cell r="S5283"/>
          <cell r="T5283"/>
        </row>
        <row r="5284">
          <cell r="Q5284"/>
          <cell r="R5284"/>
          <cell r="S5284"/>
          <cell r="T5284"/>
        </row>
        <row r="5285">
          <cell r="Q5285"/>
          <cell r="R5285"/>
          <cell r="S5285"/>
          <cell r="T5285"/>
        </row>
        <row r="5286">
          <cell r="Q5286"/>
          <cell r="R5286"/>
          <cell r="S5286"/>
          <cell r="T5286"/>
        </row>
        <row r="5287">
          <cell r="Q5287"/>
          <cell r="R5287"/>
          <cell r="S5287"/>
          <cell r="T5287"/>
        </row>
        <row r="5288">
          <cell r="Q5288"/>
          <cell r="R5288"/>
          <cell r="S5288"/>
          <cell r="T5288"/>
        </row>
        <row r="5289">
          <cell r="Q5289"/>
          <cell r="R5289"/>
          <cell r="S5289"/>
          <cell r="T5289"/>
        </row>
        <row r="5290">
          <cell r="Q5290"/>
          <cell r="R5290"/>
          <cell r="S5290"/>
          <cell r="T5290"/>
        </row>
        <row r="5291">
          <cell r="Q5291"/>
          <cell r="R5291"/>
          <cell r="S5291"/>
          <cell r="T5291"/>
        </row>
        <row r="5292">
          <cell r="Q5292"/>
          <cell r="R5292"/>
          <cell r="S5292"/>
          <cell r="T5292"/>
        </row>
        <row r="5293">
          <cell r="Q5293"/>
          <cell r="R5293"/>
          <cell r="S5293"/>
          <cell r="T5293"/>
        </row>
        <row r="5294">
          <cell r="Q5294"/>
          <cell r="R5294"/>
          <cell r="S5294"/>
          <cell r="T5294"/>
        </row>
        <row r="5295">
          <cell r="Q5295"/>
          <cell r="R5295"/>
          <cell r="S5295"/>
          <cell r="T5295"/>
        </row>
        <row r="5296">
          <cell r="Q5296"/>
          <cell r="R5296"/>
          <cell r="S5296"/>
          <cell r="T5296"/>
        </row>
        <row r="5297">
          <cell r="Q5297"/>
          <cell r="R5297"/>
          <cell r="S5297"/>
          <cell r="T5297"/>
        </row>
        <row r="5298">
          <cell r="Q5298"/>
          <cell r="R5298"/>
          <cell r="S5298"/>
          <cell r="T5298"/>
        </row>
        <row r="5299">
          <cell r="Q5299"/>
          <cell r="R5299"/>
          <cell r="S5299"/>
          <cell r="T5299"/>
        </row>
        <row r="5300">
          <cell r="Q5300"/>
          <cell r="R5300"/>
          <cell r="S5300"/>
          <cell r="T5300"/>
        </row>
        <row r="5301">
          <cell r="Q5301"/>
          <cell r="R5301"/>
          <cell r="S5301"/>
          <cell r="T5301"/>
        </row>
        <row r="5302">
          <cell r="Q5302"/>
          <cell r="R5302"/>
          <cell r="S5302"/>
          <cell r="T5302"/>
        </row>
        <row r="5303">
          <cell r="Q5303"/>
          <cell r="R5303"/>
          <cell r="S5303"/>
          <cell r="T5303"/>
        </row>
        <row r="5304">
          <cell r="Q5304"/>
          <cell r="R5304"/>
          <cell r="S5304"/>
          <cell r="T5304"/>
        </row>
        <row r="5305">
          <cell r="Q5305"/>
          <cell r="R5305"/>
          <cell r="S5305"/>
          <cell r="T5305"/>
        </row>
        <row r="5306">
          <cell r="Q5306"/>
          <cell r="R5306"/>
          <cell r="S5306"/>
          <cell r="T5306"/>
        </row>
        <row r="5307">
          <cell r="Q5307"/>
          <cell r="R5307"/>
          <cell r="S5307"/>
          <cell r="T5307"/>
        </row>
        <row r="5308">
          <cell r="Q5308"/>
          <cell r="R5308"/>
          <cell r="S5308"/>
          <cell r="T5308"/>
        </row>
        <row r="5309">
          <cell r="Q5309"/>
          <cell r="R5309"/>
          <cell r="S5309"/>
          <cell r="T5309"/>
        </row>
        <row r="5310">
          <cell r="Q5310"/>
          <cell r="R5310"/>
          <cell r="S5310"/>
          <cell r="T5310"/>
        </row>
        <row r="5311">
          <cell r="Q5311"/>
          <cell r="R5311"/>
          <cell r="S5311"/>
          <cell r="T5311"/>
        </row>
        <row r="5312">
          <cell r="Q5312"/>
          <cell r="R5312"/>
          <cell r="S5312"/>
          <cell r="T5312"/>
        </row>
        <row r="5313">
          <cell r="Q5313"/>
          <cell r="R5313"/>
          <cell r="S5313"/>
          <cell r="T5313"/>
        </row>
        <row r="5314">
          <cell r="Q5314"/>
          <cell r="R5314"/>
          <cell r="S5314"/>
          <cell r="T5314"/>
        </row>
        <row r="5315">
          <cell r="Q5315"/>
          <cell r="R5315"/>
          <cell r="S5315"/>
          <cell r="T5315"/>
        </row>
        <row r="5316">
          <cell r="Q5316"/>
          <cell r="R5316"/>
          <cell r="S5316"/>
          <cell r="T5316"/>
        </row>
        <row r="5317">
          <cell r="Q5317"/>
          <cell r="R5317"/>
          <cell r="S5317"/>
          <cell r="T5317"/>
        </row>
        <row r="5318">
          <cell r="Q5318"/>
          <cell r="R5318"/>
          <cell r="S5318"/>
          <cell r="T5318"/>
        </row>
        <row r="5319">
          <cell r="Q5319"/>
          <cell r="R5319"/>
          <cell r="S5319"/>
          <cell r="T5319"/>
        </row>
        <row r="5320">
          <cell r="Q5320"/>
          <cell r="R5320"/>
          <cell r="S5320"/>
          <cell r="T5320"/>
        </row>
        <row r="5321">
          <cell r="Q5321"/>
          <cell r="R5321"/>
          <cell r="S5321"/>
          <cell r="T5321"/>
        </row>
        <row r="5322">
          <cell r="Q5322"/>
          <cell r="R5322"/>
          <cell r="S5322"/>
          <cell r="T5322"/>
        </row>
        <row r="5323">
          <cell r="Q5323"/>
          <cell r="R5323"/>
          <cell r="S5323"/>
          <cell r="T5323"/>
        </row>
        <row r="5324">
          <cell r="Q5324"/>
          <cell r="R5324"/>
          <cell r="S5324"/>
          <cell r="T5324"/>
        </row>
        <row r="5325">
          <cell r="Q5325"/>
          <cell r="R5325"/>
          <cell r="S5325"/>
          <cell r="T5325"/>
        </row>
        <row r="5326">
          <cell r="Q5326"/>
          <cell r="R5326"/>
          <cell r="S5326"/>
          <cell r="T5326"/>
        </row>
        <row r="5327">
          <cell r="Q5327"/>
          <cell r="R5327"/>
          <cell r="S5327"/>
          <cell r="T5327"/>
        </row>
        <row r="5328">
          <cell r="Q5328"/>
          <cell r="R5328"/>
          <cell r="S5328"/>
          <cell r="T5328"/>
        </row>
        <row r="5329">
          <cell r="Q5329"/>
          <cell r="R5329"/>
          <cell r="S5329"/>
          <cell r="T5329"/>
        </row>
        <row r="5330">
          <cell r="Q5330"/>
          <cell r="R5330"/>
          <cell r="S5330"/>
          <cell r="T5330"/>
        </row>
        <row r="5331">
          <cell r="Q5331"/>
          <cell r="R5331"/>
          <cell r="S5331"/>
          <cell r="T5331"/>
        </row>
        <row r="5332">
          <cell r="Q5332"/>
          <cell r="R5332"/>
          <cell r="S5332"/>
          <cell r="T5332"/>
        </row>
        <row r="5333">
          <cell r="Q5333"/>
          <cell r="R5333"/>
          <cell r="S5333"/>
          <cell r="T5333"/>
        </row>
        <row r="5334">
          <cell r="Q5334"/>
          <cell r="R5334"/>
          <cell r="S5334"/>
          <cell r="T5334"/>
        </row>
        <row r="5335">
          <cell r="Q5335"/>
          <cell r="R5335"/>
          <cell r="S5335"/>
          <cell r="T5335"/>
        </row>
        <row r="5336">
          <cell r="Q5336"/>
          <cell r="R5336"/>
          <cell r="S5336"/>
          <cell r="T5336"/>
        </row>
        <row r="5337">
          <cell r="Q5337"/>
          <cell r="R5337"/>
          <cell r="S5337"/>
          <cell r="T5337"/>
        </row>
        <row r="5338">
          <cell r="Q5338"/>
          <cell r="R5338"/>
          <cell r="S5338"/>
          <cell r="T5338"/>
        </row>
        <row r="5339">
          <cell r="Q5339"/>
          <cell r="R5339"/>
          <cell r="S5339"/>
          <cell r="T5339"/>
        </row>
        <row r="5340">
          <cell r="Q5340"/>
          <cell r="R5340"/>
          <cell r="S5340"/>
          <cell r="T5340"/>
        </row>
        <row r="5341">
          <cell r="Q5341"/>
          <cell r="R5341"/>
          <cell r="S5341"/>
          <cell r="T5341"/>
        </row>
        <row r="5342">
          <cell r="Q5342"/>
          <cell r="R5342"/>
          <cell r="S5342"/>
          <cell r="T5342"/>
        </row>
        <row r="5343">
          <cell r="Q5343"/>
          <cell r="R5343"/>
          <cell r="S5343"/>
          <cell r="T5343"/>
        </row>
        <row r="5344">
          <cell r="Q5344"/>
          <cell r="R5344"/>
          <cell r="S5344"/>
          <cell r="T5344"/>
        </row>
        <row r="5345">
          <cell r="Q5345"/>
          <cell r="R5345"/>
          <cell r="S5345"/>
          <cell r="T5345"/>
        </row>
        <row r="5346">
          <cell r="Q5346"/>
          <cell r="R5346"/>
          <cell r="S5346"/>
          <cell r="T5346"/>
        </row>
        <row r="5347">
          <cell r="Q5347"/>
          <cell r="R5347"/>
          <cell r="S5347"/>
          <cell r="T5347"/>
        </row>
        <row r="5348">
          <cell r="Q5348"/>
          <cell r="R5348"/>
          <cell r="S5348"/>
          <cell r="T5348"/>
        </row>
        <row r="5349">
          <cell r="Q5349"/>
          <cell r="R5349"/>
          <cell r="S5349"/>
          <cell r="T5349"/>
        </row>
        <row r="5350">
          <cell r="Q5350"/>
          <cell r="R5350"/>
          <cell r="S5350"/>
          <cell r="T5350"/>
        </row>
        <row r="5351">
          <cell r="Q5351"/>
          <cell r="R5351"/>
          <cell r="S5351"/>
          <cell r="T5351"/>
        </row>
        <row r="5352">
          <cell r="Q5352"/>
          <cell r="R5352"/>
          <cell r="S5352"/>
          <cell r="T5352"/>
        </row>
        <row r="5353">
          <cell r="Q5353"/>
          <cell r="R5353"/>
          <cell r="S5353"/>
          <cell r="T5353"/>
        </row>
        <row r="5354">
          <cell r="Q5354"/>
          <cell r="R5354"/>
          <cell r="S5354"/>
          <cell r="T5354"/>
        </row>
        <row r="5355">
          <cell r="Q5355"/>
          <cell r="R5355"/>
          <cell r="S5355"/>
          <cell r="T5355"/>
        </row>
        <row r="5356">
          <cell r="Q5356"/>
          <cell r="R5356"/>
          <cell r="S5356"/>
          <cell r="T5356"/>
        </row>
        <row r="5357">
          <cell r="Q5357"/>
          <cell r="R5357"/>
          <cell r="S5357"/>
          <cell r="T5357"/>
        </row>
        <row r="5358">
          <cell r="Q5358"/>
          <cell r="R5358"/>
          <cell r="S5358"/>
          <cell r="T5358"/>
        </row>
        <row r="5359">
          <cell r="Q5359"/>
          <cell r="R5359"/>
          <cell r="S5359"/>
          <cell r="T5359"/>
        </row>
        <row r="5360">
          <cell r="Q5360"/>
          <cell r="R5360"/>
          <cell r="S5360"/>
          <cell r="T5360"/>
        </row>
        <row r="5361">
          <cell r="Q5361"/>
          <cell r="R5361"/>
          <cell r="S5361"/>
          <cell r="T5361"/>
        </row>
        <row r="5362">
          <cell r="Q5362"/>
          <cell r="R5362"/>
          <cell r="S5362"/>
          <cell r="T5362"/>
        </row>
        <row r="5363">
          <cell r="Q5363"/>
          <cell r="R5363"/>
          <cell r="S5363"/>
          <cell r="T5363"/>
        </row>
        <row r="5364">
          <cell r="Q5364"/>
          <cell r="R5364"/>
          <cell r="S5364"/>
          <cell r="T5364"/>
        </row>
        <row r="5365">
          <cell r="Q5365"/>
          <cell r="R5365"/>
          <cell r="S5365"/>
          <cell r="T5365"/>
        </row>
        <row r="5366">
          <cell r="Q5366"/>
          <cell r="R5366"/>
          <cell r="S5366"/>
          <cell r="T5366"/>
        </row>
        <row r="5367">
          <cell r="Q5367"/>
          <cell r="R5367"/>
          <cell r="S5367"/>
          <cell r="T5367"/>
        </row>
        <row r="5368">
          <cell r="Q5368"/>
          <cell r="R5368"/>
          <cell r="S5368"/>
          <cell r="T5368"/>
        </row>
        <row r="5369">
          <cell r="Q5369"/>
          <cell r="R5369"/>
          <cell r="S5369"/>
          <cell r="T5369"/>
        </row>
        <row r="5370">
          <cell r="Q5370"/>
          <cell r="R5370"/>
          <cell r="S5370"/>
          <cell r="T5370"/>
        </row>
        <row r="5371">
          <cell r="Q5371"/>
          <cell r="R5371"/>
          <cell r="S5371"/>
          <cell r="T5371"/>
        </row>
        <row r="5372">
          <cell r="Q5372"/>
          <cell r="R5372"/>
          <cell r="S5372"/>
          <cell r="T5372"/>
        </row>
        <row r="5373">
          <cell r="Q5373"/>
          <cell r="R5373"/>
          <cell r="S5373"/>
          <cell r="T5373"/>
        </row>
        <row r="5374">
          <cell r="Q5374"/>
          <cell r="R5374"/>
          <cell r="S5374"/>
          <cell r="T5374"/>
        </row>
        <row r="5375">
          <cell r="Q5375"/>
          <cell r="R5375"/>
          <cell r="S5375"/>
          <cell r="T5375"/>
        </row>
        <row r="5376">
          <cell r="Q5376"/>
          <cell r="R5376"/>
          <cell r="S5376"/>
          <cell r="T5376"/>
        </row>
        <row r="5377">
          <cell r="Q5377"/>
          <cell r="R5377"/>
          <cell r="S5377"/>
          <cell r="T5377"/>
        </row>
        <row r="5378">
          <cell r="Q5378"/>
          <cell r="R5378"/>
          <cell r="S5378"/>
          <cell r="T5378"/>
        </row>
        <row r="5379">
          <cell r="Q5379"/>
          <cell r="R5379"/>
          <cell r="S5379"/>
          <cell r="T5379"/>
        </row>
        <row r="5380">
          <cell r="Q5380"/>
          <cell r="R5380"/>
          <cell r="S5380"/>
          <cell r="T5380"/>
        </row>
        <row r="5381">
          <cell r="Q5381"/>
          <cell r="R5381"/>
          <cell r="S5381"/>
          <cell r="T5381"/>
        </row>
        <row r="5382">
          <cell r="Q5382"/>
          <cell r="R5382"/>
          <cell r="S5382"/>
          <cell r="T5382"/>
        </row>
        <row r="5383">
          <cell r="Q5383"/>
          <cell r="R5383"/>
          <cell r="S5383"/>
          <cell r="T5383"/>
        </row>
        <row r="5384">
          <cell r="Q5384"/>
          <cell r="R5384"/>
          <cell r="S5384"/>
          <cell r="T5384"/>
        </row>
        <row r="5385">
          <cell r="Q5385"/>
          <cell r="R5385"/>
          <cell r="S5385"/>
          <cell r="T5385"/>
        </row>
        <row r="5386">
          <cell r="Q5386"/>
          <cell r="R5386"/>
          <cell r="S5386"/>
          <cell r="T5386"/>
        </row>
        <row r="5387">
          <cell r="Q5387"/>
          <cell r="R5387"/>
          <cell r="S5387"/>
          <cell r="T5387"/>
        </row>
        <row r="5388">
          <cell r="Q5388"/>
          <cell r="R5388"/>
          <cell r="S5388"/>
          <cell r="T5388"/>
        </row>
        <row r="5389">
          <cell r="Q5389"/>
          <cell r="R5389"/>
          <cell r="S5389"/>
          <cell r="T5389"/>
        </row>
        <row r="5390">
          <cell r="Q5390"/>
          <cell r="R5390"/>
          <cell r="S5390"/>
          <cell r="T5390"/>
        </row>
        <row r="5391">
          <cell r="Q5391"/>
          <cell r="R5391"/>
          <cell r="S5391"/>
          <cell r="T5391"/>
        </row>
        <row r="5392">
          <cell r="Q5392"/>
          <cell r="R5392"/>
          <cell r="S5392"/>
          <cell r="T5392"/>
        </row>
        <row r="5393">
          <cell r="Q5393"/>
          <cell r="R5393"/>
          <cell r="S5393"/>
          <cell r="T5393"/>
        </row>
        <row r="5394">
          <cell r="Q5394"/>
          <cell r="R5394"/>
          <cell r="S5394"/>
          <cell r="T5394"/>
        </row>
        <row r="5395">
          <cell r="Q5395"/>
          <cell r="R5395"/>
          <cell r="S5395"/>
          <cell r="T5395"/>
        </row>
        <row r="5396">
          <cell r="Q5396"/>
          <cell r="R5396"/>
          <cell r="S5396"/>
          <cell r="T5396"/>
        </row>
        <row r="5397">
          <cell r="Q5397"/>
          <cell r="R5397"/>
          <cell r="S5397"/>
          <cell r="T5397"/>
        </row>
        <row r="5398">
          <cell r="Q5398"/>
          <cell r="R5398"/>
          <cell r="S5398"/>
          <cell r="T5398"/>
        </row>
        <row r="5399">
          <cell r="Q5399"/>
          <cell r="R5399"/>
          <cell r="S5399"/>
          <cell r="T5399"/>
        </row>
        <row r="5400">
          <cell r="Q5400"/>
          <cell r="R5400"/>
          <cell r="S5400"/>
          <cell r="T5400"/>
        </row>
        <row r="5401">
          <cell r="Q5401"/>
          <cell r="R5401"/>
          <cell r="S5401"/>
          <cell r="T5401"/>
        </row>
        <row r="5402">
          <cell r="Q5402"/>
          <cell r="R5402"/>
          <cell r="S5402"/>
          <cell r="T5402"/>
        </row>
        <row r="5403">
          <cell r="Q5403"/>
          <cell r="R5403"/>
          <cell r="S5403"/>
          <cell r="T5403"/>
        </row>
        <row r="5404">
          <cell r="Q5404"/>
          <cell r="R5404"/>
          <cell r="S5404"/>
          <cell r="T5404"/>
        </row>
        <row r="5405">
          <cell r="Q5405"/>
          <cell r="R5405"/>
          <cell r="S5405"/>
          <cell r="T5405"/>
        </row>
        <row r="5406">
          <cell r="Q5406"/>
          <cell r="R5406"/>
          <cell r="S5406"/>
          <cell r="T5406"/>
        </row>
        <row r="5407">
          <cell r="Q5407"/>
          <cell r="R5407"/>
          <cell r="S5407"/>
          <cell r="T5407"/>
        </row>
        <row r="5408">
          <cell r="Q5408"/>
          <cell r="R5408"/>
          <cell r="S5408"/>
          <cell r="T5408"/>
        </row>
        <row r="5409">
          <cell r="Q5409"/>
          <cell r="R5409"/>
          <cell r="S5409"/>
          <cell r="T5409"/>
        </row>
        <row r="5410">
          <cell r="Q5410"/>
          <cell r="R5410"/>
          <cell r="S5410"/>
          <cell r="T5410"/>
        </row>
        <row r="5411">
          <cell r="Q5411"/>
          <cell r="R5411"/>
          <cell r="S5411"/>
          <cell r="T5411"/>
        </row>
        <row r="5412">
          <cell r="Q5412"/>
          <cell r="R5412"/>
          <cell r="S5412"/>
          <cell r="T5412"/>
        </row>
        <row r="5413">
          <cell r="Q5413"/>
          <cell r="R5413"/>
          <cell r="S5413"/>
          <cell r="T5413"/>
        </row>
        <row r="5414">
          <cell r="Q5414"/>
          <cell r="R5414"/>
          <cell r="S5414"/>
          <cell r="T5414"/>
        </row>
        <row r="5415">
          <cell r="Q5415"/>
          <cell r="R5415"/>
          <cell r="S5415"/>
          <cell r="T5415"/>
        </row>
        <row r="5416">
          <cell r="Q5416"/>
          <cell r="R5416"/>
          <cell r="S5416"/>
          <cell r="T5416"/>
        </row>
        <row r="5417">
          <cell r="Q5417"/>
          <cell r="R5417"/>
          <cell r="S5417"/>
          <cell r="T5417"/>
        </row>
        <row r="5418">
          <cell r="Q5418"/>
          <cell r="R5418"/>
          <cell r="S5418"/>
          <cell r="T5418"/>
        </row>
        <row r="5419">
          <cell r="Q5419"/>
          <cell r="R5419"/>
          <cell r="S5419"/>
          <cell r="T5419"/>
        </row>
        <row r="5420">
          <cell r="Q5420"/>
          <cell r="R5420"/>
          <cell r="S5420"/>
          <cell r="T5420"/>
        </row>
        <row r="5421">
          <cell r="Q5421"/>
          <cell r="R5421"/>
          <cell r="S5421"/>
          <cell r="T5421"/>
        </row>
        <row r="5422">
          <cell r="Q5422"/>
          <cell r="R5422"/>
          <cell r="S5422"/>
          <cell r="T5422"/>
        </row>
        <row r="5423">
          <cell r="Q5423"/>
          <cell r="R5423"/>
          <cell r="S5423"/>
          <cell r="T5423"/>
        </row>
        <row r="5424">
          <cell r="Q5424"/>
          <cell r="R5424"/>
          <cell r="S5424"/>
          <cell r="T5424"/>
        </row>
        <row r="5425">
          <cell r="Q5425"/>
          <cell r="R5425"/>
          <cell r="S5425"/>
          <cell r="T5425"/>
        </row>
        <row r="5426">
          <cell r="Q5426"/>
          <cell r="R5426"/>
          <cell r="S5426"/>
          <cell r="T5426"/>
        </row>
        <row r="5427">
          <cell r="Q5427"/>
          <cell r="R5427"/>
          <cell r="S5427"/>
          <cell r="T5427"/>
        </row>
        <row r="5428">
          <cell r="Q5428"/>
          <cell r="R5428"/>
          <cell r="S5428"/>
          <cell r="T5428"/>
        </row>
        <row r="5429">
          <cell r="Q5429"/>
          <cell r="R5429"/>
          <cell r="S5429"/>
          <cell r="T5429"/>
        </row>
        <row r="5430">
          <cell r="Q5430"/>
          <cell r="R5430"/>
          <cell r="S5430"/>
          <cell r="T5430"/>
        </row>
        <row r="5431">
          <cell r="Q5431"/>
          <cell r="R5431"/>
          <cell r="S5431"/>
          <cell r="T5431"/>
        </row>
        <row r="5432">
          <cell r="Q5432"/>
          <cell r="R5432"/>
          <cell r="S5432"/>
          <cell r="T5432"/>
        </row>
        <row r="5433">
          <cell r="Q5433"/>
          <cell r="R5433"/>
          <cell r="S5433"/>
          <cell r="T5433"/>
        </row>
        <row r="5434">
          <cell r="Q5434"/>
          <cell r="R5434"/>
          <cell r="S5434"/>
          <cell r="T5434"/>
        </row>
        <row r="5435">
          <cell r="Q5435"/>
          <cell r="R5435"/>
          <cell r="S5435"/>
          <cell r="T5435"/>
        </row>
        <row r="5436">
          <cell r="Q5436"/>
          <cell r="R5436"/>
          <cell r="S5436"/>
          <cell r="T5436"/>
        </row>
        <row r="5437">
          <cell r="Q5437"/>
          <cell r="R5437"/>
          <cell r="S5437"/>
          <cell r="T5437"/>
        </row>
        <row r="5438">
          <cell r="Q5438"/>
          <cell r="R5438"/>
          <cell r="S5438"/>
          <cell r="T5438"/>
        </row>
        <row r="5439">
          <cell r="Q5439"/>
          <cell r="R5439"/>
          <cell r="S5439"/>
          <cell r="T5439"/>
        </row>
        <row r="5440">
          <cell r="Q5440"/>
          <cell r="R5440"/>
          <cell r="S5440"/>
          <cell r="T5440"/>
        </row>
        <row r="5441">
          <cell r="Q5441"/>
          <cell r="R5441"/>
          <cell r="S5441"/>
          <cell r="T5441"/>
        </row>
        <row r="5442">
          <cell r="Q5442"/>
          <cell r="R5442"/>
          <cell r="S5442"/>
          <cell r="T5442"/>
        </row>
        <row r="5443">
          <cell r="Q5443"/>
          <cell r="R5443"/>
          <cell r="S5443"/>
          <cell r="T5443"/>
        </row>
        <row r="5444">
          <cell r="Q5444"/>
          <cell r="R5444"/>
          <cell r="S5444"/>
          <cell r="T5444"/>
        </row>
        <row r="5445">
          <cell r="Q5445"/>
          <cell r="R5445"/>
          <cell r="S5445"/>
          <cell r="T5445"/>
        </row>
        <row r="5446">
          <cell r="Q5446"/>
          <cell r="R5446"/>
          <cell r="S5446"/>
          <cell r="T5446"/>
        </row>
        <row r="5447">
          <cell r="Q5447"/>
          <cell r="R5447"/>
          <cell r="S5447"/>
          <cell r="T5447"/>
        </row>
        <row r="5448">
          <cell r="Q5448"/>
          <cell r="R5448"/>
          <cell r="S5448"/>
          <cell r="T5448"/>
        </row>
        <row r="5449">
          <cell r="Q5449"/>
          <cell r="R5449"/>
          <cell r="S5449"/>
          <cell r="T5449"/>
        </row>
        <row r="5450">
          <cell r="Q5450"/>
          <cell r="R5450"/>
          <cell r="S5450"/>
          <cell r="T5450"/>
        </row>
        <row r="5451">
          <cell r="Q5451"/>
          <cell r="R5451"/>
          <cell r="S5451"/>
          <cell r="T5451"/>
        </row>
        <row r="5452">
          <cell r="Q5452"/>
          <cell r="R5452"/>
          <cell r="S5452"/>
          <cell r="T5452"/>
        </row>
        <row r="5453">
          <cell r="Q5453"/>
          <cell r="R5453"/>
          <cell r="S5453"/>
          <cell r="T5453"/>
        </row>
        <row r="5454">
          <cell r="Q5454"/>
          <cell r="R5454"/>
          <cell r="S5454"/>
          <cell r="T5454"/>
        </row>
        <row r="5455">
          <cell r="Q5455"/>
          <cell r="R5455"/>
          <cell r="S5455"/>
          <cell r="T5455"/>
        </row>
        <row r="5456">
          <cell r="Q5456"/>
          <cell r="R5456"/>
          <cell r="S5456"/>
          <cell r="T5456"/>
        </row>
        <row r="5457">
          <cell r="Q5457"/>
          <cell r="R5457"/>
          <cell r="S5457"/>
          <cell r="T5457"/>
        </row>
        <row r="5458">
          <cell r="Q5458"/>
          <cell r="R5458"/>
          <cell r="S5458"/>
          <cell r="T5458"/>
        </row>
        <row r="5459">
          <cell r="Q5459"/>
          <cell r="R5459"/>
          <cell r="S5459"/>
          <cell r="T5459"/>
        </row>
        <row r="5460">
          <cell r="Q5460"/>
          <cell r="R5460"/>
          <cell r="S5460"/>
          <cell r="T5460"/>
        </row>
        <row r="5461">
          <cell r="Q5461"/>
          <cell r="R5461"/>
          <cell r="S5461"/>
          <cell r="T5461"/>
        </row>
        <row r="5462">
          <cell r="Q5462"/>
          <cell r="R5462"/>
          <cell r="S5462"/>
          <cell r="T5462"/>
        </row>
        <row r="5463">
          <cell r="Q5463"/>
          <cell r="R5463"/>
          <cell r="S5463"/>
          <cell r="T5463"/>
        </row>
        <row r="5464">
          <cell r="Q5464"/>
          <cell r="R5464"/>
          <cell r="S5464"/>
          <cell r="T5464"/>
        </row>
        <row r="5465">
          <cell r="Q5465"/>
          <cell r="R5465"/>
          <cell r="S5465"/>
          <cell r="T5465"/>
        </row>
        <row r="5466">
          <cell r="Q5466"/>
          <cell r="R5466"/>
          <cell r="S5466"/>
          <cell r="T5466"/>
        </row>
        <row r="5467">
          <cell r="Q5467"/>
          <cell r="R5467"/>
          <cell r="S5467"/>
          <cell r="T5467"/>
        </row>
        <row r="5468">
          <cell r="Q5468"/>
          <cell r="R5468"/>
          <cell r="S5468"/>
          <cell r="T5468"/>
        </row>
        <row r="5469">
          <cell r="Q5469"/>
          <cell r="R5469"/>
          <cell r="S5469"/>
          <cell r="T5469"/>
        </row>
        <row r="5470">
          <cell r="Q5470"/>
          <cell r="R5470"/>
          <cell r="S5470"/>
          <cell r="T5470"/>
        </row>
        <row r="5471">
          <cell r="Q5471"/>
          <cell r="R5471"/>
          <cell r="S5471"/>
          <cell r="T5471"/>
        </row>
        <row r="5472">
          <cell r="Q5472"/>
          <cell r="R5472"/>
          <cell r="S5472"/>
          <cell r="T5472"/>
        </row>
        <row r="5473">
          <cell r="Q5473"/>
          <cell r="R5473"/>
          <cell r="S5473"/>
          <cell r="T5473"/>
        </row>
        <row r="5474">
          <cell r="Q5474"/>
          <cell r="R5474"/>
          <cell r="S5474"/>
          <cell r="T5474"/>
        </row>
        <row r="5475">
          <cell r="Q5475"/>
          <cell r="R5475"/>
          <cell r="S5475"/>
          <cell r="T5475"/>
        </row>
        <row r="5476">
          <cell r="Q5476"/>
          <cell r="R5476"/>
          <cell r="S5476"/>
          <cell r="T5476"/>
        </row>
        <row r="5477">
          <cell r="Q5477"/>
          <cell r="R5477"/>
          <cell r="S5477"/>
          <cell r="T5477"/>
        </row>
        <row r="5478">
          <cell r="Q5478"/>
          <cell r="R5478"/>
          <cell r="S5478"/>
          <cell r="T5478"/>
        </row>
        <row r="5479">
          <cell r="Q5479"/>
          <cell r="R5479"/>
          <cell r="S5479"/>
          <cell r="T5479"/>
        </row>
        <row r="5480">
          <cell r="Q5480"/>
          <cell r="R5480"/>
          <cell r="S5480"/>
          <cell r="T5480"/>
        </row>
        <row r="5481">
          <cell r="Q5481"/>
          <cell r="R5481"/>
          <cell r="S5481"/>
          <cell r="T5481"/>
        </row>
        <row r="5482">
          <cell r="Q5482"/>
          <cell r="R5482"/>
          <cell r="S5482"/>
          <cell r="T5482"/>
        </row>
        <row r="5483">
          <cell r="Q5483"/>
          <cell r="R5483"/>
          <cell r="S5483"/>
          <cell r="T5483"/>
        </row>
        <row r="5484">
          <cell r="Q5484"/>
          <cell r="R5484"/>
          <cell r="S5484"/>
          <cell r="T5484"/>
        </row>
        <row r="5485">
          <cell r="Q5485"/>
          <cell r="R5485"/>
          <cell r="S5485"/>
          <cell r="T5485"/>
        </row>
        <row r="5486">
          <cell r="Q5486"/>
          <cell r="R5486"/>
          <cell r="S5486"/>
          <cell r="T5486"/>
        </row>
        <row r="5487">
          <cell r="Q5487"/>
          <cell r="R5487"/>
          <cell r="S5487"/>
          <cell r="T5487"/>
        </row>
        <row r="5488">
          <cell r="Q5488"/>
          <cell r="R5488"/>
          <cell r="S5488"/>
          <cell r="T5488"/>
        </row>
        <row r="5489">
          <cell r="Q5489"/>
          <cell r="R5489"/>
          <cell r="S5489"/>
          <cell r="T5489"/>
        </row>
        <row r="5490">
          <cell r="Q5490"/>
          <cell r="R5490"/>
          <cell r="S5490"/>
          <cell r="T5490"/>
        </row>
        <row r="5491">
          <cell r="Q5491"/>
          <cell r="R5491"/>
          <cell r="S5491"/>
          <cell r="T5491"/>
        </row>
        <row r="5492">
          <cell r="Q5492"/>
          <cell r="R5492"/>
          <cell r="S5492"/>
          <cell r="T5492"/>
        </row>
        <row r="5493">
          <cell r="Q5493"/>
          <cell r="R5493"/>
          <cell r="S5493"/>
          <cell r="T5493"/>
        </row>
        <row r="5494">
          <cell r="Q5494"/>
          <cell r="R5494"/>
          <cell r="S5494"/>
          <cell r="T5494"/>
        </row>
        <row r="5495">
          <cell r="Q5495"/>
          <cell r="R5495"/>
          <cell r="S5495"/>
          <cell r="T5495"/>
        </row>
        <row r="5496">
          <cell r="Q5496"/>
          <cell r="R5496"/>
          <cell r="S5496"/>
          <cell r="T5496"/>
        </row>
        <row r="5497">
          <cell r="Q5497"/>
          <cell r="R5497"/>
          <cell r="S5497"/>
          <cell r="T5497"/>
        </row>
        <row r="5498">
          <cell r="Q5498"/>
          <cell r="R5498"/>
          <cell r="S5498"/>
          <cell r="T5498"/>
        </row>
        <row r="5499">
          <cell r="Q5499"/>
          <cell r="R5499"/>
          <cell r="S5499"/>
          <cell r="T5499"/>
        </row>
        <row r="5500">
          <cell r="Q5500"/>
          <cell r="R5500"/>
          <cell r="S5500"/>
          <cell r="T5500"/>
        </row>
        <row r="5501">
          <cell r="Q5501"/>
          <cell r="R5501"/>
          <cell r="S5501"/>
          <cell r="T5501"/>
        </row>
        <row r="5502">
          <cell r="Q5502"/>
          <cell r="R5502"/>
          <cell r="S5502"/>
          <cell r="T5502"/>
        </row>
        <row r="5503">
          <cell r="Q5503"/>
          <cell r="R5503"/>
          <cell r="S5503"/>
          <cell r="T5503"/>
        </row>
        <row r="5504">
          <cell r="Q5504"/>
          <cell r="R5504"/>
          <cell r="S5504"/>
          <cell r="T5504"/>
        </row>
        <row r="5505">
          <cell r="Q5505"/>
          <cell r="R5505"/>
          <cell r="S5505"/>
          <cell r="T5505"/>
        </row>
        <row r="5506">
          <cell r="Q5506"/>
          <cell r="R5506"/>
          <cell r="S5506"/>
          <cell r="T5506"/>
        </row>
        <row r="5507">
          <cell r="Q5507"/>
          <cell r="R5507"/>
          <cell r="S5507"/>
          <cell r="T5507"/>
        </row>
        <row r="5508">
          <cell r="Q5508"/>
          <cell r="R5508"/>
          <cell r="S5508"/>
          <cell r="T5508"/>
        </row>
        <row r="5509">
          <cell r="Q5509"/>
          <cell r="R5509"/>
          <cell r="S5509"/>
          <cell r="T5509"/>
        </row>
        <row r="5510">
          <cell r="Q5510"/>
          <cell r="R5510"/>
          <cell r="S5510"/>
          <cell r="T5510"/>
        </row>
        <row r="5511">
          <cell r="Q5511"/>
          <cell r="R5511"/>
          <cell r="S5511"/>
          <cell r="T5511"/>
        </row>
        <row r="5512">
          <cell r="Q5512"/>
          <cell r="R5512"/>
          <cell r="S5512"/>
          <cell r="T5512"/>
        </row>
        <row r="5513">
          <cell r="Q5513"/>
          <cell r="R5513"/>
          <cell r="S5513"/>
          <cell r="T5513"/>
        </row>
        <row r="5514">
          <cell r="Q5514"/>
          <cell r="R5514"/>
          <cell r="S5514"/>
          <cell r="T5514"/>
        </row>
        <row r="5515">
          <cell r="Q5515"/>
          <cell r="R5515"/>
          <cell r="S5515"/>
          <cell r="T5515"/>
        </row>
        <row r="5516">
          <cell r="Q5516"/>
          <cell r="R5516"/>
          <cell r="S5516"/>
          <cell r="T5516"/>
        </row>
        <row r="5517">
          <cell r="Q5517"/>
          <cell r="R5517"/>
          <cell r="S5517"/>
          <cell r="T5517"/>
        </row>
        <row r="5518">
          <cell r="Q5518"/>
          <cell r="R5518"/>
          <cell r="S5518"/>
          <cell r="T5518"/>
        </row>
        <row r="5519">
          <cell r="Q5519"/>
          <cell r="R5519"/>
          <cell r="S5519"/>
          <cell r="T5519"/>
        </row>
        <row r="5520">
          <cell r="Q5520"/>
          <cell r="R5520"/>
          <cell r="S5520"/>
          <cell r="T5520"/>
        </row>
        <row r="5521">
          <cell r="Q5521"/>
          <cell r="R5521"/>
          <cell r="S5521"/>
          <cell r="T5521"/>
        </row>
        <row r="5522">
          <cell r="Q5522"/>
          <cell r="R5522"/>
          <cell r="S5522"/>
          <cell r="T5522"/>
        </row>
        <row r="5523">
          <cell r="Q5523"/>
          <cell r="R5523"/>
          <cell r="S5523"/>
          <cell r="T5523"/>
        </row>
        <row r="5524">
          <cell r="Q5524"/>
          <cell r="R5524"/>
          <cell r="S5524"/>
          <cell r="T5524"/>
        </row>
        <row r="5525">
          <cell r="Q5525"/>
          <cell r="R5525"/>
          <cell r="S5525"/>
          <cell r="T5525"/>
        </row>
        <row r="5526">
          <cell r="Q5526"/>
          <cell r="R5526"/>
          <cell r="S5526"/>
          <cell r="T5526"/>
        </row>
        <row r="5527">
          <cell r="Q5527"/>
          <cell r="R5527"/>
          <cell r="S5527"/>
          <cell r="T5527"/>
        </row>
        <row r="5528">
          <cell r="Q5528"/>
          <cell r="R5528"/>
          <cell r="S5528"/>
          <cell r="T5528"/>
        </row>
        <row r="5529">
          <cell r="Q5529"/>
          <cell r="R5529"/>
          <cell r="S5529"/>
          <cell r="T5529"/>
        </row>
        <row r="5530">
          <cell r="Q5530"/>
          <cell r="R5530"/>
          <cell r="S5530"/>
          <cell r="T5530"/>
        </row>
        <row r="5531">
          <cell r="Q5531"/>
          <cell r="R5531"/>
          <cell r="S5531"/>
          <cell r="T5531"/>
        </row>
        <row r="5532">
          <cell r="Q5532"/>
          <cell r="R5532"/>
          <cell r="S5532"/>
          <cell r="T5532"/>
        </row>
        <row r="5533">
          <cell r="Q5533"/>
          <cell r="R5533"/>
          <cell r="S5533"/>
          <cell r="T5533"/>
        </row>
        <row r="5534">
          <cell r="Q5534"/>
          <cell r="R5534"/>
          <cell r="S5534"/>
          <cell r="T5534"/>
        </row>
        <row r="5535">
          <cell r="Q5535"/>
          <cell r="R5535"/>
          <cell r="S5535"/>
          <cell r="T5535"/>
        </row>
        <row r="5536">
          <cell r="Q5536"/>
          <cell r="R5536"/>
          <cell r="S5536"/>
          <cell r="T5536"/>
        </row>
        <row r="5537">
          <cell r="Q5537"/>
          <cell r="R5537"/>
          <cell r="S5537"/>
          <cell r="T5537"/>
        </row>
        <row r="5538">
          <cell r="Q5538"/>
          <cell r="R5538"/>
          <cell r="S5538"/>
          <cell r="T5538"/>
        </row>
        <row r="5539">
          <cell r="Q5539"/>
          <cell r="R5539"/>
          <cell r="S5539"/>
          <cell r="T5539"/>
        </row>
        <row r="5540">
          <cell r="Q5540"/>
          <cell r="R5540"/>
          <cell r="S5540"/>
          <cell r="T5540"/>
        </row>
        <row r="5541">
          <cell r="Q5541"/>
          <cell r="R5541"/>
          <cell r="S5541"/>
          <cell r="T5541"/>
        </row>
        <row r="5542">
          <cell r="Q5542"/>
          <cell r="R5542"/>
          <cell r="S5542"/>
          <cell r="T5542"/>
        </row>
        <row r="5543">
          <cell r="Q5543"/>
          <cell r="R5543"/>
          <cell r="S5543"/>
          <cell r="T5543"/>
        </row>
        <row r="5544">
          <cell r="Q5544"/>
          <cell r="R5544"/>
          <cell r="S5544"/>
          <cell r="T5544"/>
        </row>
        <row r="5545">
          <cell r="Q5545"/>
          <cell r="R5545"/>
          <cell r="S5545"/>
          <cell r="T5545"/>
        </row>
        <row r="5546">
          <cell r="Q5546"/>
          <cell r="R5546"/>
          <cell r="S5546"/>
          <cell r="T5546"/>
        </row>
        <row r="5547">
          <cell r="Q5547"/>
          <cell r="R5547"/>
          <cell r="S5547"/>
          <cell r="T5547"/>
        </row>
        <row r="5548">
          <cell r="Q5548"/>
          <cell r="R5548"/>
          <cell r="S5548"/>
          <cell r="T5548"/>
        </row>
        <row r="5549">
          <cell r="Q5549"/>
          <cell r="R5549"/>
          <cell r="S5549"/>
          <cell r="T5549"/>
        </row>
        <row r="5550">
          <cell r="Q5550"/>
          <cell r="R5550"/>
          <cell r="S5550"/>
          <cell r="T5550"/>
        </row>
        <row r="5551">
          <cell r="Q5551"/>
          <cell r="R5551"/>
          <cell r="S5551"/>
          <cell r="T5551"/>
        </row>
        <row r="5552">
          <cell r="Q5552"/>
          <cell r="R5552"/>
          <cell r="S5552"/>
          <cell r="T5552"/>
        </row>
        <row r="5553">
          <cell r="Q5553"/>
          <cell r="R5553"/>
          <cell r="S5553"/>
          <cell r="T5553"/>
        </row>
        <row r="5554">
          <cell r="Q5554"/>
          <cell r="R5554"/>
          <cell r="S5554"/>
          <cell r="T5554"/>
        </row>
        <row r="5555">
          <cell r="Q5555"/>
          <cell r="R5555"/>
          <cell r="S5555"/>
          <cell r="T5555"/>
        </row>
        <row r="5556">
          <cell r="Q5556"/>
          <cell r="R5556"/>
          <cell r="S5556"/>
          <cell r="T5556"/>
        </row>
        <row r="5557">
          <cell r="Q5557"/>
          <cell r="R5557"/>
          <cell r="S5557"/>
          <cell r="T5557"/>
        </row>
        <row r="5558">
          <cell r="Q5558"/>
          <cell r="R5558"/>
          <cell r="S5558"/>
          <cell r="T5558"/>
        </row>
        <row r="5559">
          <cell r="Q5559"/>
          <cell r="R5559"/>
          <cell r="S5559"/>
          <cell r="T5559"/>
        </row>
        <row r="5560">
          <cell r="Q5560"/>
          <cell r="R5560"/>
          <cell r="S5560"/>
          <cell r="T5560"/>
        </row>
        <row r="5561">
          <cell r="Q5561"/>
          <cell r="R5561"/>
          <cell r="S5561"/>
          <cell r="T5561"/>
        </row>
        <row r="5562">
          <cell r="Q5562"/>
          <cell r="R5562"/>
          <cell r="S5562"/>
          <cell r="T5562"/>
        </row>
        <row r="5563">
          <cell r="Q5563"/>
          <cell r="R5563"/>
          <cell r="S5563"/>
          <cell r="T5563"/>
        </row>
        <row r="5564">
          <cell r="Q5564"/>
          <cell r="R5564"/>
          <cell r="S5564"/>
          <cell r="T5564"/>
        </row>
        <row r="5565">
          <cell r="Q5565"/>
          <cell r="R5565"/>
          <cell r="S5565"/>
          <cell r="T5565"/>
        </row>
        <row r="5566">
          <cell r="Q5566"/>
          <cell r="R5566"/>
          <cell r="S5566"/>
          <cell r="T5566"/>
        </row>
        <row r="5567">
          <cell r="Q5567"/>
          <cell r="R5567"/>
          <cell r="S5567"/>
          <cell r="T5567"/>
        </row>
        <row r="5568">
          <cell r="Q5568"/>
          <cell r="R5568"/>
          <cell r="S5568"/>
          <cell r="T5568"/>
        </row>
        <row r="5569">
          <cell r="Q5569"/>
          <cell r="R5569"/>
          <cell r="S5569"/>
          <cell r="T5569"/>
        </row>
        <row r="5570">
          <cell r="Q5570"/>
          <cell r="R5570"/>
          <cell r="S5570"/>
          <cell r="T5570"/>
        </row>
        <row r="5571">
          <cell r="Q5571"/>
          <cell r="R5571"/>
          <cell r="S5571"/>
          <cell r="T5571"/>
        </row>
        <row r="5572">
          <cell r="Q5572"/>
          <cell r="R5572"/>
          <cell r="S5572"/>
          <cell r="T5572"/>
        </row>
        <row r="5573">
          <cell r="Q5573"/>
          <cell r="R5573"/>
          <cell r="S5573"/>
          <cell r="T5573"/>
        </row>
        <row r="5574">
          <cell r="Q5574"/>
          <cell r="R5574"/>
          <cell r="S5574"/>
          <cell r="T5574"/>
        </row>
        <row r="5575">
          <cell r="Q5575"/>
          <cell r="R5575"/>
          <cell r="S5575"/>
          <cell r="T5575"/>
        </row>
        <row r="5576">
          <cell r="Q5576"/>
          <cell r="R5576"/>
          <cell r="S5576"/>
          <cell r="T5576"/>
        </row>
        <row r="5577">
          <cell r="Q5577"/>
          <cell r="R5577"/>
          <cell r="S5577"/>
          <cell r="T5577"/>
        </row>
        <row r="5578">
          <cell r="Q5578"/>
          <cell r="R5578"/>
          <cell r="S5578"/>
          <cell r="T5578"/>
        </row>
        <row r="5579">
          <cell r="Q5579"/>
          <cell r="R5579"/>
          <cell r="S5579"/>
          <cell r="T5579"/>
        </row>
        <row r="5580">
          <cell r="Q5580"/>
          <cell r="R5580"/>
          <cell r="S5580"/>
          <cell r="T5580"/>
        </row>
        <row r="5581">
          <cell r="Q5581"/>
          <cell r="R5581"/>
          <cell r="S5581"/>
          <cell r="T5581"/>
        </row>
        <row r="5582">
          <cell r="Q5582"/>
          <cell r="R5582"/>
          <cell r="S5582"/>
          <cell r="T5582"/>
        </row>
        <row r="5583">
          <cell r="Q5583"/>
          <cell r="R5583"/>
          <cell r="S5583"/>
          <cell r="T5583"/>
        </row>
        <row r="5584">
          <cell r="Q5584"/>
          <cell r="R5584"/>
          <cell r="S5584"/>
          <cell r="T5584"/>
        </row>
        <row r="5585">
          <cell r="Q5585"/>
          <cell r="R5585"/>
          <cell r="S5585"/>
          <cell r="T5585"/>
        </row>
        <row r="5586">
          <cell r="Q5586"/>
          <cell r="R5586"/>
          <cell r="S5586"/>
          <cell r="T5586"/>
        </row>
        <row r="5587">
          <cell r="Q5587"/>
          <cell r="R5587"/>
          <cell r="S5587"/>
          <cell r="T5587"/>
        </row>
        <row r="5588">
          <cell r="Q5588"/>
          <cell r="R5588"/>
          <cell r="S5588"/>
          <cell r="T5588"/>
        </row>
        <row r="5589">
          <cell r="Q5589"/>
          <cell r="R5589"/>
          <cell r="S5589"/>
          <cell r="T5589"/>
        </row>
        <row r="5590">
          <cell r="Q5590"/>
          <cell r="R5590"/>
          <cell r="S5590"/>
          <cell r="T5590"/>
        </row>
        <row r="5591">
          <cell r="Q5591"/>
          <cell r="R5591"/>
          <cell r="S5591"/>
          <cell r="T5591"/>
        </row>
        <row r="5592">
          <cell r="Q5592"/>
          <cell r="R5592"/>
          <cell r="S5592"/>
          <cell r="T5592"/>
        </row>
        <row r="5593">
          <cell r="Q5593"/>
          <cell r="R5593"/>
          <cell r="S5593"/>
          <cell r="T5593"/>
        </row>
        <row r="5594">
          <cell r="Q5594"/>
          <cell r="R5594"/>
          <cell r="S5594"/>
          <cell r="T5594"/>
        </row>
        <row r="5595">
          <cell r="Q5595"/>
          <cell r="R5595"/>
          <cell r="S5595"/>
          <cell r="T5595"/>
        </row>
        <row r="5596">
          <cell r="Q5596"/>
          <cell r="R5596"/>
          <cell r="S5596"/>
          <cell r="T5596"/>
        </row>
        <row r="5597">
          <cell r="Q5597"/>
          <cell r="R5597"/>
          <cell r="S5597"/>
          <cell r="T5597"/>
        </row>
        <row r="5598">
          <cell r="Q5598"/>
          <cell r="R5598"/>
          <cell r="S5598"/>
          <cell r="T5598"/>
        </row>
        <row r="5599">
          <cell r="Q5599"/>
          <cell r="R5599"/>
          <cell r="S5599"/>
          <cell r="T5599"/>
        </row>
        <row r="5600">
          <cell r="Q5600"/>
          <cell r="R5600"/>
          <cell r="S5600"/>
          <cell r="T5600"/>
        </row>
        <row r="5601">
          <cell r="Q5601"/>
          <cell r="R5601"/>
          <cell r="S5601"/>
          <cell r="T5601"/>
        </row>
        <row r="5602">
          <cell r="Q5602"/>
          <cell r="R5602"/>
          <cell r="S5602"/>
          <cell r="T5602"/>
        </row>
        <row r="5603">
          <cell r="Q5603"/>
          <cell r="R5603"/>
          <cell r="S5603"/>
          <cell r="T5603"/>
        </row>
        <row r="5604">
          <cell r="Q5604"/>
          <cell r="R5604"/>
          <cell r="S5604"/>
          <cell r="T5604"/>
        </row>
        <row r="5605">
          <cell r="Q5605"/>
          <cell r="R5605"/>
          <cell r="S5605"/>
          <cell r="T5605"/>
        </row>
        <row r="5606">
          <cell r="Q5606"/>
          <cell r="R5606"/>
          <cell r="S5606"/>
          <cell r="T5606"/>
        </row>
        <row r="5607">
          <cell r="Q5607"/>
          <cell r="R5607"/>
          <cell r="S5607"/>
          <cell r="T5607"/>
        </row>
        <row r="5608">
          <cell r="Q5608"/>
          <cell r="R5608"/>
          <cell r="S5608"/>
          <cell r="T5608"/>
        </row>
        <row r="5609">
          <cell r="Q5609"/>
          <cell r="R5609"/>
          <cell r="S5609"/>
          <cell r="T5609"/>
        </row>
        <row r="5610">
          <cell r="Q5610"/>
          <cell r="R5610"/>
          <cell r="S5610"/>
          <cell r="T5610"/>
        </row>
        <row r="5611">
          <cell r="Q5611"/>
          <cell r="R5611"/>
          <cell r="S5611"/>
          <cell r="T5611"/>
        </row>
        <row r="5612">
          <cell r="Q5612"/>
          <cell r="R5612"/>
          <cell r="S5612"/>
          <cell r="T5612"/>
        </row>
        <row r="5613">
          <cell r="Q5613"/>
          <cell r="R5613"/>
          <cell r="S5613"/>
          <cell r="T5613"/>
        </row>
        <row r="5614">
          <cell r="Q5614"/>
          <cell r="R5614"/>
          <cell r="S5614"/>
          <cell r="T5614"/>
        </row>
        <row r="5615">
          <cell r="Q5615"/>
          <cell r="R5615"/>
          <cell r="S5615"/>
          <cell r="T5615"/>
        </row>
        <row r="5616">
          <cell r="Q5616"/>
          <cell r="R5616"/>
          <cell r="S5616"/>
          <cell r="T5616"/>
        </row>
        <row r="5617">
          <cell r="Q5617"/>
          <cell r="R5617"/>
          <cell r="S5617"/>
          <cell r="T5617"/>
        </row>
        <row r="5618">
          <cell r="Q5618"/>
          <cell r="R5618"/>
          <cell r="S5618"/>
          <cell r="T5618"/>
        </row>
        <row r="5619">
          <cell r="Q5619"/>
          <cell r="R5619"/>
          <cell r="S5619"/>
          <cell r="T5619"/>
        </row>
        <row r="5620">
          <cell r="Q5620"/>
          <cell r="R5620"/>
          <cell r="S5620"/>
          <cell r="T5620"/>
        </row>
        <row r="5621">
          <cell r="Q5621"/>
          <cell r="R5621"/>
          <cell r="S5621"/>
          <cell r="T5621"/>
        </row>
        <row r="5622">
          <cell r="Q5622"/>
          <cell r="R5622"/>
          <cell r="S5622"/>
          <cell r="T5622"/>
        </row>
        <row r="5623">
          <cell r="Q5623"/>
          <cell r="R5623"/>
          <cell r="S5623"/>
          <cell r="T5623"/>
        </row>
        <row r="5624">
          <cell r="Q5624"/>
          <cell r="R5624"/>
          <cell r="S5624"/>
          <cell r="T5624"/>
        </row>
        <row r="5625">
          <cell r="Q5625"/>
          <cell r="R5625"/>
          <cell r="S5625"/>
          <cell r="T5625"/>
        </row>
        <row r="5626">
          <cell r="Q5626"/>
          <cell r="R5626"/>
          <cell r="S5626"/>
          <cell r="T5626"/>
        </row>
        <row r="5627">
          <cell r="Q5627"/>
          <cell r="R5627"/>
          <cell r="S5627"/>
          <cell r="T5627"/>
        </row>
        <row r="5628">
          <cell r="Q5628"/>
          <cell r="R5628"/>
          <cell r="S5628"/>
          <cell r="T5628"/>
        </row>
        <row r="5629">
          <cell r="Q5629"/>
          <cell r="R5629"/>
          <cell r="S5629"/>
          <cell r="T5629"/>
        </row>
        <row r="5630">
          <cell r="Q5630"/>
          <cell r="R5630"/>
          <cell r="S5630"/>
          <cell r="T5630"/>
        </row>
        <row r="5631">
          <cell r="Q5631"/>
          <cell r="R5631"/>
          <cell r="S5631"/>
          <cell r="T5631"/>
        </row>
        <row r="5632">
          <cell r="Q5632"/>
          <cell r="R5632"/>
          <cell r="S5632"/>
          <cell r="T5632"/>
        </row>
        <row r="5633">
          <cell r="Q5633"/>
          <cell r="R5633"/>
          <cell r="S5633"/>
          <cell r="T5633"/>
        </row>
        <row r="5634">
          <cell r="Q5634"/>
          <cell r="R5634"/>
          <cell r="S5634"/>
          <cell r="T5634"/>
        </row>
        <row r="5635">
          <cell r="Q5635"/>
          <cell r="R5635"/>
          <cell r="S5635"/>
          <cell r="T5635"/>
        </row>
        <row r="5636">
          <cell r="Q5636"/>
          <cell r="R5636"/>
          <cell r="S5636"/>
          <cell r="T5636"/>
        </row>
        <row r="5637">
          <cell r="Q5637"/>
          <cell r="R5637"/>
          <cell r="S5637"/>
          <cell r="T5637"/>
        </row>
        <row r="5638">
          <cell r="Q5638"/>
          <cell r="R5638"/>
          <cell r="S5638"/>
          <cell r="T5638"/>
        </row>
        <row r="5639">
          <cell r="Q5639"/>
          <cell r="R5639"/>
          <cell r="S5639"/>
          <cell r="T5639"/>
        </row>
        <row r="5640">
          <cell r="Q5640"/>
          <cell r="R5640"/>
          <cell r="S5640"/>
          <cell r="T5640"/>
        </row>
        <row r="5641">
          <cell r="Q5641"/>
          <cell r="R5641"/>
          <cell r="S5641"/>
          <cell r="T5641"/>
        </row>
        <row r="5642">
          <cell r="Q5642"/>
          <cell r="R5642"/>
          <cell r="S5642"/>
          <cell r="T5642"/>
        </row>
        <row r="5643">
          <cell r="Q5643"/>
          <cell r="R5643"/>
          <cell r="S5643"/>
          <cell r="T5643"/>
        </row>
        <row r="5644">
          <cell r="Q5644"/>
          <cell r="R5644"/>
          <cell r="S5644"/>
          <cell r="T5644"/>
        </row>
        <row r="5645">
          <cell r="Q5645"/>
          <cell r="R5645"/>
          <cell r="S5645"/>
          <cell r="T5645"/>
        </row>
        <row r="5646">
          <cell r="Q5646"/>
          <cell r="R5646"/>
          <cell r="S5646"/>
          <cell r="T5646"/>
        </row>
        <row r="5647">
          <cell r="Q5647"/>
          <cell r="R5647"/>
          <cell r="S5647"/>
          <cell r="T5647"/>
        </row>
        <row r="5648">
          <cell r="Q5648"/>
          <cell r="R5648"/>
          <cell r="S5648"/>
          <cell r="T5648"/>
        </row>
        <row r="5649">
          <cell r="Q5649"/>
          <cell r="R5649"/>
          <cell r="S5649"/>
          <cell r="T5649"/>
        </row>
        <row r="5650">
          <cell r="Q5650"/>
          <cell r="R5650"/>
          <cell r="S5650"/>
          <cell r="T5650"/>
        </row>
        <row r="5651">
          <cell r="Q5651"/>
          <cell r="R5651"/>
          <cell r="S5651"/>
          <cell r="T5651"/>
        </row>
        <row r="5652">
          <cell r="Q5652"/>
          <cell r="R5652"/>
          <cell r="S5652"/>
          <cell r="T5652"/>
        </row>
        <row r="5653">
          <cell r="Q5653"/>
          <cell r="R5653"/>
          <cell r="S5653"/>
          <cell r="T5653"/>
        </row>
        <row r="5654">
          <cell r="Q5654"/>
          <cell r="R5654"/>
          <cell r="S5654"/>
          <cell r="T5654"/>
        </row>
        <row r="5655">
          <cell r="Q5655"/>
          <cell r="R5655"/>
          <cell r="S5655"/>
          <cell r="T5655"/>
        </row>
        <row r="5656">
          <cell r="Q5656"/>
          <cell r="R5656"/>
          <cell r="S5656"/>
          <cell r="T5656"/>
        </row>
        <row r="5657">
          <cell r="Q5657"/>
          <cell r="R5657"/>
          <cell r="S5657"/>
          <cell r="T5657"/>
        </row>
        <row r="5658">
          <cell r="Q5658"/>
          <cell r="R5658"/>
          <cell r="S5658"/>
          <cell r="T5658"/>
        </row>
        <row r="5659">
          <cell r="Q5659"/>
          <cell r="R5659"/>
          <cell r="S5659"/>
          <cell r="T5659"/>
        </row>
        <row r="5660">
          <cell r="Q5660"/>
          <cell r="R5660"/>
          <cell r="S5660"/>
          <cell r="T5660"/>
        </row>
        <row r="5661">
          <cell r="Q5661"/>
          <cell r="R5661"/>
          <cell r="S5661"/>
          <cell r="T5661"/>
        </row>
        <row r="5662">
          <cell r="Q5662"/>
          <cell r="R5662"/>
          <cell r="S5662"/>
          <cell r="T5662"/>
        </row>
        <row r="5663">
          <cell r="Q5663"/>
          <cell r="R5663"/>
          <cell r="S5663"/>
          <cell r="T5663"/>
        </row>
        <row r="5664">
          <cell r="Q5664"/>
          <cell r="R5664"/>
          <cell r="S5664"/>
          <cell r="T5664"/>
        </row>
        <row r="5665">
          <cell r="Q5665"/>
          <cell r="R5665"/>
          <cell r="S5665"/>
          <cell r="T5665"/>
        </row>
        <row r="5666">
          <cell r="Q5666"/>
          <cell r="R5666"/>
          <cell r="S5666"/>
          <cell r="T5666"/>
        </row>
        <row r="5667">
          <cell r="Q5667"/>
          <cell r="R5667"/>
          <cell r="S5667"/>
          <cell r="T5667"/>
        </row>
        <row r="5668">
          <cell r="Q5668"/>
          <cell r="R5668"/>
          <cell r="S5668"/>
          <cell r="T5668"/>
        </row>
        <row r="5669">
          <cell r="Q5669"/>
          <cell r="R5669"/>
          <cell r="S5669"/>
          <cell r="T5669"/>
        </row>
        <row r="5670">
          <cell r="Q5670"/>
          <cell r="R5670"/>
          <cell r="S5670"/>
          <cell r="T5670"/>
        </row>
        <row r="5671">
          <cell r="Q5671"/>
          <cell r="R5671"/>
          <cell r="S5671"/>
          <cell r="T5671"/>
        </row>
        <row r="5672">
          <cell r="Q5672"/>
          <cell r="R5672"/>
          <cell r="S5672"/>
          <cell r="T5672"/>
        </row>
        <row r="5673">
          <cell r="Q5673"/>
          <cell r="R5673"/>
          <cell r="S5673"/>
          <cell r="T5673"/>
        </row>
        <row r="5674">
          <cell r="Q5674"/>
          <cell r="R5674"/>
          <cell r="S5674"/>
          <cell r="T5674"/>
        </row>
        <row r="5675">
          <cell r="Q5675"/>
          <cell r="R5675"/>
          <cell r="S5675"/>
          <cell r="T5675"/>
        </row>
        <row r="5676">
          <cell r="Q5676"/>
          <cell r="R5676"/>
          <cell r="S5676"/>
          <cell r="T5676"/>
        </row>
        <row r="5677">
          <cell r="Q5677"/>
          <cell r="R5677"/>
          <cell r="S5677"/>
          <cell r="T5677"/>
        </row>
        <row r="5678">
          <cell r="Q5678"/>
          <cell r="R5678"/>
          <cell r="S5678"/>
          <cell r="T5678"/>
        </row>
        <row r="5679">
          <cell r="Q5679"/>
          <cell r="R5679"/>
          <cell r="S5679"/>
          <cell r="T5679"/>
        </row>
        <row r="5680">
          <cell r="Q5680"/>
          <cell r="R5680"/>
          <cell r="S5680"/>
          <cell r="T5680"/>
        </row>
        <row r="5681">
          <cell r="Q5681"/>
          <cell r="R5681"/>
          <cell r="S5681"/>
          <cell r="T5681"/>
        </row>
        <row r="5682">
          <cell r="Q5682"/>
          <cell r="R5682"/>
          <cell r="S5682"/>
          <cell r="T5682"/>
        </row>
        <row r="5683">
          <cell r="Q5683"/>
          <cell r="R5683"/>
          <cell r="S5683"/>
          <cell r="T5683"/>
        </row>
        <row r="5684">
          <cell r="Q5684"/>
          <cell r="R5684"/>
          <cell r="S5684"/>
          <cell r="T5684"/>
        </row>
        <row r="5685">
          <cell r="Q5685"/>
          <cell r="R5685"/>
          <cell r="S5685"/>
          <cell r="T5685"/>
        </row>
        <row r="5686">
          <cell r="Q5686"/>
          <cell r="R5686"/>
          <cell r="S5686"/>
          <cell r="T5686"/>
        </row>
        <row r="5687">
          <cell r="Q5687"/>
          <cell r="R5687"/>
          <cell r="S5687"/>
          <cell r="T5687"/>
        </row>
        <row r="5688">
          <cell r="Q5688"/>
          <cell r="R5688"/>
          <cell r="S5688"/>
          <cell r="T5688"/>
        </row>
        <row r="5689">
          <cell r="Q5689"/>
          <cell r="R5689"/>
          <cell r="S5689"/>
          <cell r="T5689"/>
        </row>
        <row r="5690">
          <cell r="Q5690"/>
          <cell r="R5690"/>
          <cell r="S5690"/>
          <cell r="T5690"/>
        </row>
        <row r="5691">
          <cell r="Q5691"/>
          <cell r="R5691"/>
          <cell r="S5691"/>
          <cell r="T5691"/>
        </row>
        <row r="5692">
          <cell r="Q5692"/>
          <cell r="R5692"/>
          <cell r="S5692"/>
          <cell r="T5692"/>
        </row>
        <row r="5693">
          <cell r="Q5693"/>
          <cell r="R5693"/>
          <cell r="S5693"/>
          <cell r="T5693"/>
        </row>
        <row r="5694">
          <cell r="Q5694"/>
          <cell r="R5694"/>
          <cell r="S5694"/>
          <cell r="T5694"/>
        </row>
        <row r="5695">
          <cell r="Q5695"/>
          <cell r="R5695"/>
          <cell r="S5695"/>
          <cell r="T5695"/>
        </row>
        <row r="5696">
          <cell r="Q5696"/>
          <cell r="R5696"/>
          <cell r="S5696"/>
          <cell r="T5696"/>
        </row>
        <row r="5697">
          <cell r="Q5697"/>
          <cell r="R5697"/>
          <cell r="S5697"/>
          <cell r="T5697"/>
        </row>
        <row r="5698">
          <cell r="Q5698"/>
          <cell r="R5698"/>
          <cell r="S5698"/>
          <cell r="T5698"/>
        </row>
        <row r="5699">
          <cell r="Q5699"/>
          <cell r="R5699"/>
          <cell r="S5699"/>
          <cell r="T5699"/>
        </row>
        <row r="5700">
          <cell r="Q5700"/>
          <cell r="R5700"/>
          <cell r="S5700"/>
          <cell r="T5700"/>
        </row>
        <row r="5701">
          <cell r="Q5701"/>
          <cell r="R5701"/>
          <cell r="S5701"/>
          <cell r="T5701"/>
        </row>
        <row r="5702">
          <cell r="Q5702"/>
          <cell r="R5702"/>
          <cell r="S5702"/>
          <cell r="T5702"/>
        </row>
        <row r="5703">
          <cell r="Q5703"/>
          <cell r="R5703"/>
          <cell r="S5703"/>
          <cell r="T5703"/>
        </row>
        <row r="5704">
          <cell r="Q5704"/>
          <cell r="R5704"/>
          <cell r="S5704"/>
          <cell r="T5704"/>
        </row>
        <row r="5705">
          <cell r="Q5705"/>
          <cell r="R5705"/>
          <cell r="S5705"/>
          <cell r="T5705"/>
        </row>
        <row r="5706">
          <cell r="Q5706"/>
          <cell r="R5706"/>
          <cell r="S5706"/>
          <cell r="T5706"/>
        </row>
        <row r="5707">
          <cell r="Q5707"/>
          <cell r="R5707"/>
          <cell r="S5707"/>
          <cell r="T5707"/>
        </row>
        <row r="5708">
          <cell r="Q5708"/>
          <cell r="R5708"/>
          <cell r="S5708"/>
          <cell r="T5708"/>
        </row>
        <row r="5709">
          <cell r="Q5709"/>
          <cell r="R5709"/>
          <cell r="S5709"/>
          <cell r="T5709"/>
        </row>
        <row r="5710">
          <cell r="Q5710"/>
          <cell r="R5710"/>
          <cell r="S5710"/>
          <cell r="T5710"/>
        </row>
        <row r="5711">
          <cell r="Q5711"/>
          <cell r="R5711"/>
          <cell r="S5711"/>
          <cell r="T5711"/>
        </row>
        <row r="5712">
          <cell r="Q5712"/>
          <cell r="R5712"/>
          <cell r="S5712"/>
          <cell r="T5712"/>
        </row>
        <row r="5713">
          <cell r="Q5713"/>
          <cell r="R5713"/>
          <cell r="S5713"/>
          <cell r="T5713"/>
        </row>
        <row r="5714">
          <cell r="Q5714"/>
          <cell r="R5714"/>
          <cell r="S5714"/>
          <cell r="T5714"/>
        </row>
        <row r="5715">
          <cell r="Q5715"/>
          <cell r="R5715"/>
          <cell r="S5715"/>
          <cell r="T5715"/>
        </row>
        <row r="5716">
          <cell r="Q5716"/>
          <cell r="R5716"/>
          <cell r="S5716"/>
          <cell r="T5716"/>
        </row>
        <row r="5717">
          <cell r="Q5717"/>
          <cell r="R5717"/>
          <cell r="S5717"/>
          <cell r="T5717"/>
        </row>
        <row r="5718">
          <cell r="Q5718"/>
          <cell r="R5718"/>
          <cell r="S5718"/>
          <cell r="T5718"/>
        </row>
        <row r="5719">
          <cell r="Q5719"/>
          <cell r="R5719"/>
          <cell r="S5719"/>
          <cell r="T5719"/>
        </row>
        <row r="5720">
          <cell r="Q5720"/>
          <cell r="R5720"/>
          <cell r="S5720"/>
          <cell r="T5720"/>
        </row>
        <row r="5721">
          <cell r="Q5721"/>
          <cell r="R5721"/>
          <cell r="S5721"/>
          <cell r="T5721"/>
        </row>
        <row r="5722">
          <cell r="Q5722"/>
          <cell r="R5722"/>
          <cell r="S5722"/>
          <cell r="T5722"/>
        </row>
        <row r="5723">
          <cell r="Q5723"/>
          <cell r="R5723"/>
          <cell r="S5723"/>
          <cell r="T5723"/>
        </row>
        <row r="5724">
          <cell r="Q5724"/>
          <cell r="R5724"/>
          <cell r="S5724"/>
          <cell r="T5724"/>
        </row>
        <row r="5725">
          <cell r="Q5725"/>
          <cell r="R5725"/>
          <cell r="S5725"/>
          <cell r="T5725"/>
        </row>
        <row r="5726">
          <cell r="Q5726"/>
          <cell r="R5726"/>
          <cell r="S5726"/>
          <cell r="T5726"/>
        </row>
        <row r="5727">
          <cell r="Q5727"/>
          <cell r="R5727"/>
          <cell r="S5727"/>
          <cell r="T5727"/>
        </row>
        <row r="5728">
          <cell r="Q5728"/>
          <cell r="R5728"/>
          <cell r="S5728"/>
          <cell r="T5728"/>
        </row>
        <row r="5729">
          <cell r="Q5729"/>
          <cell r="R5729"/>
          <cell r="S5729"/>
          <cell r="T5729"/>
        </row>
        <row r="5730">
          <cell r="Q5730"/>
          <cell r="R5730"/>
          <cell r="S5730"/>
          <cell r="T5730"/>
        </row>
        <row r="5731">
          <cell r="Q5731"/>
          <cell r="R5731"/>
          <cell r="S5731"/>
          <cell r="T5731"/>
        </row>
        <row r="5732">
          <cell r="Q5732"/>
          <cell r="R5732"/>
          <cell r="S5732"/>
          <cell r="T5732"/>
        </row>
        <row r="5733">
          <cell r="Q5733"/>
          <cell r="R5733"/>
          <cell r="S5733"/>
          <cell r="T5733"/>
        </row>
        <row r="5734">
          <cell r="Q5734"/>
          <cell r="R5734"/>
          <cell r="S5734"/>
          <cell r="T5734"/>
        </row>
        <row r="5735">
          <cell r="Q5735"/>
          <cell r="R5735"/>
          <cell r="S5735"/>
          <cell r="T5735"/>
        </row>
        <row r="5736">
          <cell r="Q5736"/>
          <cell r="R5736"/>
          <cell r="S5736"/>
          <cell r="T5736"/>
        </row>
        <row r="5737">
          <cell r="Q5737"/>
          <cell r="R5737"/>
          <cell r="S5737"/>
          <cell r="T5737"/>
        </row>
        <row r="5738">
          <cell r="Q5738"/>
          <cell r="R5738"/>
          <cell r="S5738"/>
          <cell r="T5738"/>
        </row>
        <row r="5739">
          <cell r="Q5739"/>
          <cell r="R5739"/>
          <cell r="S5739"/>
          <cell r="T5739"/>
        </row>
        <row r="5740">
          <cell r="Q5740"/>
          <cell r="R5740"/>
          <cell r="S5740"/>
          <cell r="T5740"/>
        </row>
        <row r="5741">
          <cell r="Q5741"/>
          <cell r="R5741"/>
          <cell r="S5741"/>
          <cell r="T5741"/>
        </row>
        <row r="5742">
          <cell r="Q5742"/>
          <cell r="R5742"/>
          <cell r="S5742"/>
          <cell r="T5742"/>
        </row>
        <row r="5743">
          <cell r="Q5743"/>
          <cell r="R5743"/>
          <cell r="S5743"/>
          <cell r="T5743"/>
        </row>
        <row r="5744">
          <cell r="Q5744"/>
          <cell r="R5744"/>
          <cell r="S5744"/>
          <cell r="T5744"/>
        </row>
        <row r="5745">
          <cell r="Q5745"/>
          <cell r="R5745"/>
          <cell r="S5745"/>
          <cell r="T5745"/>
        </row>
        <row r="5746">
          <cell r="Q5746"/>
          <cell r="R5746"/>
          <cell r="S5746"/>
          <cell r="T5746"/>
        </row>
        <row r="5747">
          <cell r="Q5747"/>
          <cell r="R5747"/>
          <cell r="S5747"/>
          <cell r="T5747"/>
        </row>
        <row r="5748">
          <cell r="Q5748"/>
          <cell r="R5748"/>
          <cell r="S5748"/>
          <cell r="T5748"/>
        </row>
        <row r="5749">
          <cell r="Q5749"/>
          <cell r="R5749"/>
          <cell r="S5749"/>
          <cell r="T5749"/>
        </row>
        <row r="5750">
          <cell r="Q5750"/>
          <cell r="R5750"/>
          <cell r="S5750"/>
          <cell r="T5750"/>
        </row>
        <row r="5751">
          <cell r="Q5751"/>
          <cell r="R5751"/>
          <cell r="S5751"/>
          <cell r="T5751"/>
        </row>
        <row r="5752">
          <cell r="Q5752"/>
          <cell r="R5752"/>
          <cell r="S5752"/>
          <cell r="T5752"/>
        </row>
        <row r="5753">
          <cell r="Q5753"/>
          <cell r="R5753"/>
          <cell r="S5753"/>
          <cell r="T5753"/>
        </row>
        <row r="5754">
          <cell r="Q5754"/>
          <cell r="R5754"/>
          <cell r="S5754"/>
          <cell r="T5754"/>
        </row>
        <row r="5755">
          <cell r="Q5755"/>
          <cell r="R5755"/>
          <cell r="S5755"/>
          <cell r="T5755"/>
        </row>
        <row r="5756">
          <cell r="Q5756"/>
          <cell r="R5756"/>
          <cell r="S5756"/>
          <cell r="T5756"/>
        </row>
        <row r="5757">
          <cell r="Q5757"/>
          <cell r="R5757"/>
          <cell r="S5757"/>
          <cell r="T5757"/>
        </row>
        <row r="5758">
          <cell r="Q5758"/>
          <cell r="R5758"/>
          <cell r="S5758"/>
          <cell r="T5758"/>
        </row>
        <row r="5759">
          <cell r="Q5759"/>
          <cell r="R5759"/>
          <cell r="S5759"/>
          <cell r="T5759"/>
        </row>
        <row r="5760">
          <cell r="Q5760"/>
          <cell r="R5760"/>
          <cell r="S5760"/>
          <cell r="T5760"/>
        </row>
        <row r="5761">
          <cell r="Q5761"/>
          <cell r="R5761"/>
          <cell r="S5761"/>
          <cell r="T5761"/>
        </row>
        <row r="5762">
          <cell r="Q5762"/>
          <cell r="R5762"/>
          <cell r="S5762"/>
          <cell r="T5762"/>
        </row>
        <row r="5763">
          <cell r="Q5763"/>
          <cell r="R5763"/>
          <cell r="S5763"/>
          <cell r="T5763"/>
        </row>
        <row r="5764">
          <cell r="Q5764"/>
          <cell r="R5764"/>
          <cell r="S5764"/>
          <cell r="T5764"/>
        </row>
        <row r="5765">
          <cell r="Q5765"/>
          <cell r="R5765"/>
          <cell r="S5765"/>
          <cell r="T5765"/>
        </row>
        <row r="5766">
          <cell r="Q5766"/>
          <cell r="R5766"/>
          <cell r="S5766"/>
          <cell r="T5766"/>
        </row>
        <row r="5767">
          <cell r="Q5767"/>
          <cell r="R5767"/>
          <cell r="S5767"/>
          <cell r="T5767"/>
        </row>
        <row r="5768">
          <cell r="Q5768"/>
          <cell r="R5768"/>
          <cell r="S5768"/>
          <cell r="T5768"/>
        </row>
        <row r="5769">
          <cell r="Q5769"/>
          <cell r="R5769"/>
          <cell r="S5769"/>
          <cell r="T5769"/>
        </row>
        <row r="5770">
          <cell r="Q5770"/>
          <cell r="R5770"/>
          <cell r="S5770"/>
          <cell r="T5770"/>
        </row>
        <row r="5771">
          <cell r="Q5771"/>
          <cell r="R5771"/>
          <cell r="S5771"/>
          <cell r="T5771"/>
        </row>
        <row r="5772">
          <cell r="Q5772"/>
          <cell r="R5772"/>
          <cell r="S5772"/>
          <cell r="T5772"/>
        </row>
        <row r="5773">
          <cell r="Q5773"/>
          <cell r="R5773"/>
          <cell r="S5773"/>
          <cell r="T5773"/>
        </row>
        <row r="5774">
          <cell r="Q5774"/>
          <cell r="R5774"/>
          <cell r="S5774"/>
          <cell r="T5774"/>
        </row>
        <row r="5775">
          <cell r="Q5775"/>
          <cell r="R5775"/>
          <cell r="S5775"/>
          <cell r="T5775"/>
        </row>
        <row r="5776">
          <cell r="Q5776"/>
          <cell r="R5776"/>
          <cell r="S5776"/>
          <cell r="T5776"/>
        </row>
        <row r="5777">
          <cell r="Q5777"/>
          <cell r="R5777"/>
          <cell r="S5777"/>
          <cell r="T5777"/>
        </row>
        <row r="5778">
          <cell r="Q5778"/>
          <cell r="R5778"/>
          <cell r="S5778"/>
          <cell r="T5778"/>
        </row>
        <row r="5779">
          <cell r="Q5779"/>
          <cell r="R5779"/>
          <cell r="S5779"/>
          <cell r="T5779"/>
        </row>
        <row r="5780">
          <cell r="Q5780"/>
          <cell r="R5780"/>
          <cell r="S5780"/>
          <cell r="T5780"/>
        </row>
        <row r="5781">
          <cell r="Q5781"/>
          <cell r="R5781"/>
          <cell r="S5781"/>
          <cell r="T5781"/>
        </row>
        <row r="5782">
          <cell r="Q5782"/>
          <cell r="R5782"/>
          <cell r="S5782"/>
          <cell r="T5782"/>
        </row>
        <row r="5783">
          <cell r="Q5783"/>
          <cell r="R5783"/>
          <cell r="S5783"/>
          <cell r="T5783"/>
        </row>
        <row r="5784">
          <cell r="Q5784"/>
          <cell r="R5784"/>
          <cell r="S5784"/>
          <cell r="T5784"/>
        </row>
        <row r="5785">
          <cell r="Q5785"/>
          <cell r="R5785"/>
          <cell r="S5785"/>
          <cell r="T5785"/>
        </row>
        <row r="5786">
          <cell r="Q5786"/>
          <cell r="R5786"/>
          <cell r="S5786"/>
          <cell r="T5786"/>
        </row>
        <row r="5787">
          <cell r="Q5787"/>
          <cell r="R5787"/>
          <cell r="S5787"/>
          <cell r="T5787"/>
        </row>
        <row r="5788">
          <cell r="Q5788"/>
          <cell r="R5788"/>
          <cell r="S5788"/>
          <cell r="T5788"/>
        </row>
        <row r="5789">
          <cell r="Q5789"/>
          <cell r="R5789"/>
          <cell r="S5789"/>
          <cell r="T5789"/>
        </row>
        <row r="5790">
          <cell r="Q5790"/>
          <cell r="R5790"/>
          <cell r="S5790"/>
          <cell r="T5790"/>
        </row>
        <row r="5791">
          <cell r="Q5791"/>
          <cell r="R5791"/>
          <cell r="S5791"/>
          <cell r="T5791"/>
        </row>
        <row r="5792">
          <cell r="Q5792"/>
          <cell r="R5792"/>
          <cell r="S5792"/>
          <cell r="T5792"/>
        </row>
        <row r="5793">
          <cell r="Q5793"/>
          <cell r="R5793"/>
          <cell r="S5793"/>
          <cell r="T5793"/>
        </row>
        <row r="5794">
          <cell r="Q5794"/>
          <cell r="R5794"/>
          <cell r="S5794"/>
          <cell r="T5794"/>
        </row>
        <row r="5795">
          <cell r="Q5795"/>
          <cell r="R5795"/>
          <cell r="S5795"/>
          <cell r="T5795"/>
        </row>
        <row r="5796">
          <cell r="Q5796"/>
          <cell r="R5796"/>
          <cell r="S5796"/>
          <cell r="T5796"/>
        </row>
        <row r="5797">
          <cell r="Q5797"/>
          <cell r="R5797"/>
          <cell r="S5797"/>
          <cell r="T5797"/>
        </row>
        <row r="5798">
          <cell r="Q5798"/>
          <cell r="R5798"/>
          <cell r="S5798"/>
          <cell r="T5798"/>
        </row>
        <row r="5799">
          <cell r="Q5799"/>
          <cell r="R5799"/>
          <cell r="S5799"/>
          <cell r="T5799"/>
        </row>
        <row r="5800">
          <cell r="Q5800"/>
          <cell r="R5800"/>
          <cell r="S5800"/>
          <cell r="T5800"/>
        </row>
        <row r="5801">
          <cell r="Q5801"/>
          <cell r="R5801"/>
          <cell r="S5801"/>
          <cell r="T5801"/>
        </row>
        <row r="5802">
          <cell r="Q5802"/>
          <cell r="R5802"/>
          <cell r="S5802"/>
          <cell r="T5802"/>
        </row>
        <row r="5803">
          <cell r="Q5803"/>
          <cell r="R5803"/>
          <cell r="S5803"/>
          <cell r="T5803"/>
        </row>
        <row r="5804">
          <cell r="Q5804"/>
          <cell r="R5804"/>
          <cell r="S5804"/>
          <cell r="T5804"/>
        </row>
        <row r="5805">
          <cell r="Q5805"/>
          <cell r="R5805"/>
          <cell r="S5805"/>
          <cell r="T5805"/>
        </row>
        <row r="5806">
          <cell r="Q5806"/>
          <cell r="R5806"/>
          <cell r="S5806"/>
          <cell r="T5806"/>
        </row>
        <row r="5807">
          <cell r="Q5807"/>
          <cell r="R5807"/>
          <cell r="S5807"/>
          <cell r="T5807"/>
        </row>
        <row r="5808">
          <cell r="Q5808"/>
          <cell r="R5808"/>
          <cell r="S5808"/>
          <cell r="T5808"/>
        </row>
        <row r="5809">
          <cell r="Q5809"/>
          <cell r="R5809"/>
          <cell r="S5809"/>
          <cell r="T5809"/>
        </row>
        <row r="5810">
          <cell r="Q5810"/>
          <cell r="R5810"/>
          <cell r="S5810"/>
          <cell r="T5810"/>
        </row>
        <row r="5811">
          <cell r="Q5811"/>
          <cell r="R5811"/>
          <cell r="S5811"/>
          <cell r="T5811"/>
        </row>
        <row r="5812">
          <cell r="Q5812"/>
          <cell r="R5812"/>
          <cell r="S5812"/>
          <cell r="T5812"/>
        </row>
        <row r="5813">
          <cell r="Q5813"/>
          <cell r="R5813"/>
          <cell r="S5813"/>
          <cell r="T5813"/>
        </row>
        <row r="5814">
          <cell r="Q5814"/>
          <cell r="R5814"/>
          <cell r="S5814"/>
          <cell r="T5814"/>
        </row>
        <row r="5815">
          <cell r="Q5815"/>
          <cell r="R5815"/>
          <cell r="S5815"/>
          <cell r="T5815"/>
        </row>
        <row r="5816">
          <cell r="Q5816"/>
          <cell r="R5816"/>
          <cell r="S5816"/>
          <cell r="T5816"/>
        </row>
        <row r="5817">
          <cell r="Q5817"/>
          <cell r="R5817"/>
          <cell r="S5817"/>
          <cell r="T5817"/>
        </row>
        <row r="5818">
          <cell r="Q5818"/>
          <cell r="R5818"/>
          <cell r="S5818"/>
          <cell r="T5818"/>
        </row>
        <row r="5819">
          <cell r="Q5819"/>
          <cell r="R5819"/>
          <cell r="S5819"/>
          <cell r="T5819"/>
        </row>
        <row r="5820">
          <cell r="Q5820"/>
          <cell r="R5820"/>
          <cell r="S5820"/>
          <cell r="T5820"/>
        </row>
        <row r="5821">
          <cell r="Q5821"/>
          <cell r="R5821"/>
          <cell r="S5821"/>
          <cell r="T5821"/>
        </row>
        <row r="5822">
          <cell r="Q5822"/>
          <cell r="R5822"/>
          <cell r="S5822"/>
          <cell r="T5822"/>
        </row>
        <row r="5823">
          <cell r="Q5823"/>
          <cell r="R5823"/>
          <cell r="S5823"/>
          <cell r="T5823"/>
        </row>
        <row r="5824">
          <cell r="Q5824"/>
          <cell r="R5824"/>
          <cell r="S5824"/>
          <cell r="T5824"/>
        </row>
        <row r="5825">
          <cell r="Q5825"/>
          <cell r="R5825"/>
          <cell r="S5825"/>
          <cell r="T5825"/>
        </row>
        <row r="5826">
          <cell r="Q5826"/>
          <cell r="R5826"/>
          <cell r="S5826"/>
          <cell r="T5826"/>
        </row>
        <row r="5827">
          <cell r="Q5827"/>
          <cell r="R5827"/>
          <cell r="S5827"/>
          <cell r="T5827"/>
        </row>
        <row r="5828">
          <cell r="Q5828"/>
          <cell r="R5828"/>
          <cell r="S5828"/>
          <cell r="T5828"/>
        </row>
        <row r="5829">
          <cell r="Q5829"/>
          <cell r="R5829"/>
          <cell r="S5829"/>
          <cell r="T5829"/>
        </row>
        <row r="5830">
          <cell r="Q5830"/>
          <cell r="R5830"/>
          <cell r="S5830"/>
          <cell r="T5830"/>
        </row>
        <row r="5831">
          <cell r="Q5831"/>
          <cell r="R5831"/>
          <cell r="S5831"/>
          <cell r="T5831"/>
        </row>
        <row r="5832">
          <cell r="Q5832"/>
          <cell r="R5832"/>
          <cell r="S5832"/>
          <cell r="T5832"/>
        </row>
        <row r="5833">
          <cell r="Q5833"/>
          <cell r="R5833"/>
          <cell r="S5833"/>
          <cell r="T5833"/>
        </row>
        <row r="5834">
          <cell r="Q5834"/>
          <cell r="R5834"/>
          <cell r="S5834"/>
          <cell r="T5834"/>
        </row>
        <row r="5835">
          <cell r="Q5835"/>
          <cell r="R5835"/>
          <cell r="S5835"/>
          <cell r="T5835"/>
        </row>
        <row r="5836">
          <cell r="Q5836"/>
          <cell r="R5836"/>
          <cell r="S5836"/>
          <cell r="T5836"/>
        </row>
        <row r="5837">
          <cell r="Q5837"/>
          <cell r="R5837"/>
          <cell r="S5837"/>
          <cell r="T5837"/>
        </row>
        <row r="5838">
          <cell r="Q5838"/>
          <cell r="R5838"/>
          <cell r="S5838"/>
          <cell r="T5838"/>
        </row>
        <row r="5839">
          <cell r="Q5839"/>
          <cell r="R5839"/>
          <cell r="S5839"/>
          <cell r="T5839"/>
        </row>
        <row r="5840">
          <cell r="Q5840"/>
          <cell r="R5840"/>
          <cell r="S5840"/>
          <cell r="T5840"/>
        </row>
        <row r="5841">
          <cell r="Q5841"/>
          <cell r="R5841"/>
          <cell r="S5841"/>
          <cell r="T5841"/>
        </row>
        <row r="5842">
          <cell r="Q5842"/>
          <cell r="R5842"/>
          <cell r="S5842"/>
          <cell r="T5842"/>
        </row>
        <row r="5843">
          <cell r="Q5843"/>
          <cell r="R5843"/>
          <cell r="S5843"/>
          <cell r="T5843"/>
        </row>
        <row r="5844">
          <cell r="Q5844"/>
          <cell r="R5844"/>
          <cell r="S5844"/>
          <cell r="T5844"/>
        </row>
        <row r="5845">
          <cell r="Q5845"/>
          <cell r="R5845"/>
          <cell r="S5845"/>
          <cell r="T5845"/>
        </row>
        <row r="5846">
          <cell r="Q5846"/>
          <cell r="R5846"/>
          <cell r="S5846"/>
          <cell r="T5846"/>
        </row>
        <row r="5847">
          <cell r="Q5847"/>
          <cell r="R5847"/>
          <cell r="S5847"/>
          <cell r="T5847"/>
        </row>
        <row r="5848">
          <cell r="Q5848"/>
          <cell r="R5848"/>
          <cell r="S5848"/>
          <cell r="T5848"/>
        </row>
        <row r="5849">
          <cell r="Q5849"/>
          <cell r="R5849"/>
          <cell r="S5849"/>
          <cell r="T5849"/>
        </row>
        <row r="5850">
          <cell r="Q5850"/>
          <cell r="R5850"/>
          <cell r="S5850"/>
          <cell r="T5850"/>
        </row>
        <row r="5851">
          <cell r="Q5851"/>
          <cell r="R5851"/>
          <cell r="S5851"/>
          <cell r="T5851"/>
        </row>
        <row r="5852">
          <cell r="Q5852"/>
          <cell r="R5852"/>
          <cell r="S5852"/>
          <cell r="T5852"/>
        </row>
        <row r="5853">
          <cell r="Q5853"/>
          <cell r="R5853"/>
          <cell r="S5853"/>
          <cell r="T5853"/>
        </row>
        <row r="5854">
          <cell r="Q5854"/>
          <cell r="R5854"/>
          <cell r="S5854"/>
          <cell r="T5854"/>
        </row>
        <row r="5855">
          <cell r="Q5855"/>
          <cell r="R5855"/>
          <cell r="S5855"/>
          <cell r="T5855"/>
        </row>
        <row r="5856">
          <cell r="Q5856"/>
          <cell r="R5856"/>
          <cell r="S5856"/>
          <cell r="T5856"/>
        </row>
        <row r="5857">
          <cell r="Q5857"/>
          <cell r="R5857"/>
          <cell r="S5857"/>
          <cell r="T5857"/>
        </row>
        <row r="5858">
          <cell r="Q5858"/>
          <cell r="R5858"/>
          <cell r="S5858"/>
          <cell r="T5858"/>
        </row>
        <row r="5859">
          <cell r="Q5859"/>
          <cell r="R5859"/>
          <cell r="S5859"/>
          <cell r="T5859"/>
        </row>
        <row r="5860">
          <cell r="Q5860"/>
          <cell r="R5860"/>
          <cell r="S5860"/>
          <cell r="T5860"/>
        </row>
        <row r="5861">
          <cell r="Q5861"/>
          <cell r="R5861"/>
          <cell r="S5861"/>
          <cell r="T5861"/>
        </row>
        <row r="5862">
          <cell r="Q5862"/>
          <cell r="R5862"/>
          <cell r="S5862"/>
          <cell r="T5862"/>
        </row>
        <row r="5863">
          <cell r="Q5863"/>
          <cell r="R5863"/>
          <cell r="S5863"/>
          <cell r="T5863"/>
        </row>
        <row r="5864">
          <cell r="Q5864"/>
          <cell r="R5864"/>
          <cell r="S5864"/>
          <cell r="T5864"/>
        </row>
        <row r="5865">
          <cell r="Q5865"/>
          <cell r="R5865"/>
          <cell r="S5865"/>
          <cell r="T5865"/>
        </row>
        <row r="5866">
          <cell r="Q5866"/>
          <cell r="R5866"/>
          <cell r="S5866"/>
          <cell r="T5866"/>
        </row>
        <row r="5867">
          <cell r="Q5867"/>
          <cell r="R5867"/>
          <cell r="S5867"/>
          <cell r="T5867"/>
        </row>
        <row r="5868">
          <cell r="Q5868"/>
          <cell r="R5868"/>
          <cell r="S5868"/>
          <cell r="T5868"/>
        </row>
        <row r="5869">
          <cell r="Q5869"/>
          <cell r="R5869"/>
          <cell r="S5869"/>
          <cell r="T5869"/>
        </row>
        <row r="5870">
          <cell r="Q5870"/>
          <cell r="R5870"/>
          <cell r="S5870"/>
          <cell r="T5870"/>
        </row>
        <row r="5871">
          <cell r="Q5871"/>
          <cell r="R5871"/>
          <cell r="S5871"/>
          <cell r="T5871"/>
        </row>
        <row r="5872">
          <cell r="Q5872"/>
          <cell r="R5872"/>
          <cell r="S5872"/>
          <cell r="T5872"/>
        </row>
        <row r="5873">
          <cell r="Q5873"/>
          <cell r="R5873"/>
          <cell r="S5873"/>
          <cell r="T5873"/>
        </row>
        <row r="5874">
          <cell r="Q5874"/>
          <cell r="R5874"/>
          <cell r="S5874"/>
          <cell r="T5874"/>
        </row>
        <row r="5875">
          <cell r="Q5875"/>
          <cell r="R5875"/>
          <cell r="S5875"/>
          <cell r="T5875"/>
        </row>
        <row r="5876">
          <cell r="Q5876"/>
          <cell r="R5876"/>
          <cell r="S5876"/>
          <cell r="T5876"/>
        </row>
        <row r="5877">
          <cell r="Q5877"/>
          <cell r="R5877"/>
          <cell r="S5877"/>
          <cell r="T5877"/>
        </row>
        <row r="5878">
          <cell r="Q5878"/>
          <cell r="R5878"/>
          <cell r="S5878"/>
          <cell r="T5878"/>
        </row>
        <row r="5879">
          <cell r="Q5879"/>
          <cell r="R5879"/>
          <cell r="S5879"/>
          <cell r="T5879"/>
        </row>
        <row r="5880">
          <cell r="Q5880"/>
          <cell r="R5880"/>
          <cell r="S5880"/>
          <cell r="T5880"/>
        </row>
        <row r="5881">
          <cell r="Q5881"/>
          <cell r="R5881"/>
          <cell r="S5881"/>
          <cell r="T5881"/>
        </row>
        <row r="5882">
          <cell r="Q5882"/>
          <cell r="R5882"/>
          <cell r="S5882"/>
          <cell r="T5882"/>
        </row>
        <row r="5883">
          <cell r="Q5883"/>
          <cell r="R5883"/>
          <cell r="S5883"/>
          <cell r="T5883"/>
        </row>
        <row r="5884">
          <cell r="Q5884"/>
          <cell r="R5884"/>
          <cell r="S5884"/>
          <cell r="T5884"/>
        </row>
        <row r="5885">
          <cell r="Q5885"/>
          <cell r="R5885"/>
          <cell r="S5885"/>
          <cell r="T5885"/>
        </row>
        <row r="5886">
          <cell r="Q5886"/>
          <cell r="R5886"/>
          <cell r="S5886"/>
          <cell r="T5886"/>
        </row>
        <row r="5887">
          <cell r="Q5887"/>
          <cell r="R5887"/>
          <cell r="S5887"/>
          <cell r="T5887"/>
        </row>
        <row r="5888">
          <cell r="Q5888"/>
          <cell r="R5888"/>
          <cell r="S5888"/>
          <cell r="T5888"/>
        </row>
        <row r="5889">
          <cell r="Q5889"/>
          <cell r="R5889"/>
          <cell r="S5889"/>
          <cell r="T5889"/>
        </row>
        <row r="5890">
          <cell r="Q5890"/>
          <cell r="R5890"/>
          <cell r="S5890"/>
          <cell r="T5890"/>
        </row>
        <row r="5891">
          <cell r="Q5891"/>
          <cell r="R5891"/>
          <cell r="S5891"/>
          <cell r="T5891"/>
        </row>
        <row r="5892">
          <cell r="Q5892"/>
          <cell r="R5892"/>
          <cell r="S5892"/>
          <cell r="T5892"/>
        </row>
        <row r="5893">
          <cell r="Q5893"/>
          <cell r="R5893"/>
          <cell r="S5893"/>
          <cell r="T5893"/>
        </row>
        <row r="5894">
          <cell r="Q5894"/>
          <cell r="R5894"/>
          <cell r="S5894"/>
          <cell r="T5894"/>
        </row>
        <row r="5895">
          <cell r="Q5895"/>
          <cell r="R5895"/>
          <cell r="S5895"/>
          <cell r="T5895"/>
        </row>
        <row r="5896">
          <cell r="Q5896"/>
          <cell r="R5896"/>
          <cell r="S5896"/>
          <cell r="T5896"/>
        </row>
        <row r="5897">
          <cell r="Q5897"/>
          <cell r="R5897"/>
          <cell r="S5897"/>
          <cell r="T5897"/>
        </row>
        <row r="5898">
          <cell r="Q5898"/>
          <cell r="R5898"/>
          <cell r="S5898"/>
          <cell r="T5898"/>
        </row>
        <row r="5899">
          <cell r="Q5899"/>
          <cell r="R5899"/>
          <cell r="S5899"/>
          <cell r="T5899"/>
        </row>
        <row r="5900">
          <cell r="Q5900"/>
          <cell r="R5900"/>
          <cell r="S5900"/>
          <cell r="T5900"/>
        </row>
        <row r="5901">
          <cell r="Q5901"/>
          <cell r="R5901"/>
          <cell r="S5901"/>
          <cell r="T5901"/>
        </row>
        <row r="5902">
          <cell r="Q5902"/>
          <cell r="R5902"/>
          <cell r="S5902"/>
          <cell r="T5902"/>
        </row>
        <row r="5903">
          <cell r="Q5903"/>
          <cell r="R5903"/>
          <cell r="S5903"/>
          <cell r="T5903"/>
        </row>
        <row r="5904">
          <cell r="Q5904"/>
          <cell r="R5904"/>
          <cell r="S5904"/>
          <cell r="T5904"/>
        </row>
        <row r="5905">
          <cell r="Q5905"/>
          <cell r="R5905"/>
          <cell r="S5905"/>
          <cell r="T5905"/>
        </row>
        <row r="5906">
          <cell r="Q5906"/>
          <cell r="R5906"/>
          <cell r="S5906"/>
          <cell r="T5906"/>
        </row>
        <row r="5907">
          <cell r="Q5907"/>
          <cell r="R5907"/>
          <cell r="S5907"/>
          <cell r="T5907"/>
        </row>
        <row r="5908">
          <cell r="Q5908"/>
          <cell r="R5908"/>
          <cell r="S5908"/>
          <cell r="T5908"/>
        </row>
        <row r="5909">
          <cell r="Q5909"/>
          <cell r="R5909"/>
          <cell r="S5909"/>
          <cell r="T5909"/>
        </row>
        <row r="5910">
          <cell r="Q5910"/>
          <cell r="R5910"/>
          <cell r="S5910"/>
          <cell r="T5910"/>
        </row>
        <row r="5911">
          <cell r="Q5911"/>
          <cell r="R5911"/>
          <cell r="S5911"/>
          <cell r="T5911"/>
        </row>
        <row r="5912">
          <cell r="Q5912"/>
          <cell r="R5912"/>
          <cell r="S5912"/>
          <cell r="T5912"/>
        </row>
        <row r="5913">
          <cell r="Q5913"/>
          <cell r="R5913"/>
          <cell r="S5913"/>
          <cell r="T5913"/>
        </row>
        <row r="5914">
          <cell r="Q5914"/>
          <cell r="R5914"/>
          <cell r="S5914"/>
          <cell r="T5914"/>
        </row>
        <row r="5915">
          <cell r="Q5915"/>
          <cell r="R5915"/>
          <cell r="S5915"/>
          <cell r="T5915"/>
        </row>
        <row r="5916">
          <cell r="Q5916"/>
          <cell r="R5916"/>
          <cell r="S5916"/>
          <cell r="T5916"/>
        </row>
        <row r="5917">
          <cell r="Q5917"/>
          <cell r="R5917"/>
          <cell r="S5917"/>
          <cell r="T5917"/>
        </row>
        <row r="5918">
          <cell r="Q5918"/>
          <cell r="R5918"/>
          <cell r="S5918"/>
          <cell r="T5918"/>
        </row>
        <row r="5919">
          <cell r="Q5919"/>
          <cell r="R5919"/>
          <cell r="S5919"/>
          <cell r="T5919"/>
        </row>
        <row r="5920">
          <cell r="Q5920"/>
          <cell r="R5920"/>
          <cell r="S5920"/>
          <cell r="T5920"/>
        </row>
        <row r="5921">
          <cell r="Q5921"/>
          <cell r="R5921"/>
          <cell r="S5921"/>
          <cell r="T5921"/>
        </row>
        <row r="5922">
          <cell r="Q5922"/>
          <cell r="R5922"/>
          <cell r="S5922"/>
          <cell r="T5922"/>
        </row>
        <row r="5923">
          <cell r="Q5923"/>
          <cell r="R5923"/>
          <cell r="S5923"/>
          <cell r="T5923"/>
        </row>
        <row r="5924">
          <cell r="Q5924"/>
          <cell r="R5924"/>
          <cell r="S5924"/>
          <cell r="T5924"/>
        </row>
        <row r="5925">
          <cell r="Q5925"/>
          <cell r="R5925"/>
          <cell r="S5925"/>
          <cell r="T5925"/>
        </row>
        <row r="5926">
          <cell r="Q5926"/>
          <cell r="R5926"/>
          <cell r="S5926"/>
          <cell r="T5926"/>
        </row>
        <row r="5927">
          <cell r="Q5927"/>
          <cell r="R5927"/>
          <cell r="S5927"/>
          <cell r="T5927"/>
        </row>
        <row r="5928">
          <cell r="Q5928"/>
          <cell r="R5928"/>
          <cell r="S5928"/>
          <cell r="T5928"/>
        </row>
        <row r="5929">
          <cell r="Q5929"/>
          <cell r="R5929"/>
          <cell r="S5929"/>
          <cell r="T5929"/>
        </row>
        <row r="5930">
          <cell r="Q5930"/>
          <cell r="R5930"/>
          <cell r="S5930"/>
          <cell r="T5930"/>
        </row>
        <row r="5931">
          <cell r="Q5931"/>
          <cell r="R5931"/>
          <cell r="S5931"/>
          <cell r="T5931"/>
        </row>
        <row r="5932">
          <cell r="Q5932"/>
          <cell r="R5932"/>
          <cell r="S5932"/>
          <cell r="T5932"/>
        </row>
        <row r="5933">
          <cell r="Q5933"/>
          <cell r="R5933"/>
          <cell r="S5933"/>
          <cell r="T5933"/>
        </row>
        <row r="5934">
          <cell r="Q5934"/>
          <cell r="R5934"/>
          <cell r="S5934"/>
          <cell r="T5934"/>
        </row>
        <row r="5935">
          <cell r="Q5935"/>
          <cell r="R5935"/>
          <cell r="S5935"/>
          <cell r="T5935"/>
        </row>
        <row r="5936">
          <cell r="Q5936"/>
          <cell r="R5936"/>
          <cell r="S5936"/>
          <cell r="T5936"/>
        </row>
        <row r="5937">
          <cell r="Q5937"/>
          <cell r="R5937"/>
          <cell r="S5937"/>
          <cell r="T5937"/>
        </row>
        <row r="5938">
          <cell r="Q5938"/>
          <cell r="R5938"/>
          <cell r="S5938"/>
          <cell r="T5938"/>
        </row>
        <row r="5939">
          <cell r="Q5939"/>
          <cell r="R5939"/>
          <cell r="S5939"/>
          <cell r="T5939"/>
        </row>
        <row r="5940">
          <cell r="Q5940"/>
          <cell r="R5940"/>
          <cell r="S5940"/>
          <cell r="T5940"/>
        </row>
        <row r="5941">
          <cell r="Q5941"/>
          <cell r="R5941"/>
          <cell r="S5941"/>
          <cell r="T5941"/>
        </row>
        <row r="5942">
          <cell r="Q5942"/>
          <cell r="R5942"/>
          <cell r="S5942"/>
          <cell r="T5942"/>
        </row>
        <row r="5943">
          <cell r="Q5943"/>
          <cell r="R5943"/>
          <cell r="S5943"/>
          <cell r="T5943"/>
        </row>
        <row r="5944">
          <cell r="Q5944"/>
          <cell r="R5944"/>
          <cell r="S5944"/>
          <cell r="T5944"/>
        </row>
        <row r="5945">
          <cell r="Q5945"/>
          <cell r="R5945"/>
          <cell r="S5945"/>
          <cell r="T5945"/>
        </row>
        <row r="5946">
          <cell r="Q5946"/>
          <cell r="R5946"/>
          <cell r="S5946"/>
          <cell r="T5946"/>
        </row>
        <row r="5947">
          <cell r="Q5947"/>
          <cell r="R5947"/>
          <cell r="S5947"/>
          <cell r="T5947"/>
        </row>
        <row r="5948">
          <cell r="Q5948"/>
          <cell r="R5948"/>
          <cell r="S5948"/>
          <cell r="T5948"/>
        </row>
        <row r="5949">
          <cell r="Q5949"/>
          <cell r="R5949"/>
          <cell r="S5949"/>
          <cell r="T5949"/>
        </row>
        <row r="5950">
          <cell r="Q5950"/>
          <cell r="R5950"/>
          <cell r="S5950"/>
          <cell r="T5950"/>
        </row>
        <row r="5951">
          <cell r="Q5951"/>
          <cell r="R5951"/>
          <cell r="S5951"/>
          <cell r="T5951"/>
        </row>
        <row r="5952">
          <cell r="Q5952"/>
          <cell r="R5952"/>
          <cell r="S5952"/>
          <cell r="T5952"/>
        </row>
        <row r="5953">
          <cell r="Q5953"/>
          <cell r="R5953"/>
          <cell r="S5953"/>
          <cell r="T5953"/>
        </row>
        <row r="5954">
          <cell r="Q5954"/>
          <cell r="R5954"/>
          <cell r="S5954"/>
          <cell r="T5954"/>
        </row>
        <row r="5955">
          <cell r="Q5955"/>
          <cell r="R5955"/>
          <cell r="S5955"/>
          <cell r="T5955"/>
        </row>
        <row r="5956">
          <cell r="Q5956"/>
          <cell r="R5956"/>
          <cell r="S5956"/>
          <cell r="T5956"/>
        </row>
        <row r="5957">
          <cell r="Q5957"/>
          <cell r="R5957"/>
          <cell r="S5957"/>
          <cell r="T5957"/>
        </row>
        <row r="5958">
          <cell r="Q5958"/>
          <cell r="R5958"/>
          <cell r="S5958"/>
          <cell r="T5958"/>
        </row>
        <row r="5959">
          <cell r="Q5959"/>
          <cell r="R5959"/>
          <cell r="S5959"/>
          <cell r="T5959"/>
        </row>
        <row r="5960">
          <cell r="Q5960"/>
          <cell r="R5960"/>
          <cell r="S5960"/>
          <cell r="T5960"/>
        </row>
        <row r="5961">
          <cell r="Q5961"/>
          <cell r="R5961"/>
          <cell r="S5961"/>
          <cell r="T5961"/>
        </row>
        <row r="5962">
          <cell r="Q5962"/>
          <cell r="R5962"/>
          <cell r="S5962"/>
          <cell r="T5962"/>
        </row>
        <row r="5963">
          <cell r="Q5963"/>
          <cell r="R5963"/>
          <cell r="S5963"/>
          <cell r="T5963"/>
        </row>
        <row r="5964">
          <cell r="Q5964"/>
          <cell r="R5964"/>
          <cell r="S5964"/>
          <cell r="T5964"/>
        </row>
        <row r="5965">
          <cell r="Q5965"/>
          <cell r="R5965"/>
          <cell r="S5965"/>
          <cell r="T5965"/>
        </row>
        <row r="5966">
          <cell r="Q5966"/>
          <cell r="R5966"/>
          <cell r="S5966"/>
          <cell r="T5966"/>
        </row>
        <row r="5967">
          <cell r="Q5967"/>
          <cell r="R5967"/>
          <cell r="S5967"/>
          <cell r="T5967"/>
        </row>
        <row r="5968">
          <cell r="Q5968"/>
          <cell r="R5968"/>
          <cell r="S5968"/>
          <cell r="T5968"/>
        </row>
        <row r="5969">
          <cell r="Q5969"/>
          <cell r="R5969"/>
          <cell r="S5969"/>
          <cell r="T5969"/>
        </row>
        <row r="5970">
          <cell r="Q5970"/>
          <cell r="R5970"/>
          <cell r="S5970"/>
          <cell r="T5970"/>
        </row>
        <row r="5971">
          <cell r="Q5971"/>
          <cell r="R5971"/>
          <cell r="S5971"/>
          <cell r="T5971"/>
        </row>
        <row r="5972">
          <cell r="Q5972"/>
          <cell r="R5972"/>
          <cell r="S5972"/>
          <cell r="T5972"/>
        </row>
        <row r="5973">
          <cell r="Q5973"/>
          <cell r="R5973"/>
          <cell r="S5973"/>
          <cell r="T5973"/>
        </row>
        <row r="5974">
          <cell r="Q5974"/>
          <cell r="R5974"/>
          <cell r="S5974"/>
          <cell r="T5974"/>
        </row>
        <row r="5975">
          <cell r="Q5975"/>
          <cell r="R5975"/>
          <cell r="S5975"/>
          <cell r="T5975"/>
        </row>
        <row r="5976">
          <cell r="Q5976"/>
          <cell r="R5976"/>
          <cell r="S5976"/>
          <cell r="T5976"/>
        </row>
        <row r="5977">
          <cell r="Q5977"/>
          <cell r="R5977"/>
          <cell r="S5977"/>
          <cell r="T5977"/>
        </row>
        <row r="5978">
          <cell r="Q5978"/>
          <cell r="R5978"/>
          <cell r="S5978"/>
          <cell r="T5978"/>
        </row>
        <row r="5979">
          <cell r="Q5979"/>
          <cell r="R5979"/>
          <cell r="S5979"/>
          <cell r="T5979"/>
        </row>
        <row r="5980">
          <cell r="Q5980"/>
          <cell r="R5980"/>
          <cell r="S5980"/>
          <cell r="T5980"/>
        </row>
        <row r="5981">
          <cell r="Q5981"/>
          <cell r="R5981"/>
          <cell r="S5981"/>
          <cell r="T5981"/>
        </row>
        <row r="5982">
          <cell r="Q5982"/>
          <cell r="R5982"/>
          <cell r="S5982"/>
          <cell r="T5982"/>
        </row>
        <row r="5983">
          <cell r="Q5983"/>
          <cell r="R5983"/>
          <cell r="S5983"/>
          <cell r="T5983"/>
        </row>
        <row r="5984">
          <cell r="Q5984"/>
          <cell r="R5984"/>
          <cell r="S5984"/>
          <cell r="T5984"/>
        </row>
        <row r="5985">
          <cell r="Q5985"/>
          <cell r="R5985"/>
          <cell r="S5985"/>
          <cell r="T5985"/>
        </row>
        <row r="5986">
          <cell r="Q5986"/>
          <cell r="R5986"/>
          <cell r="S5986"/>
          <cell r="T5986"/>
        </row>
        <row r="5987">
          <cell r="Q5987"/>
          <cell r="R5987"/>
          <cell r="S5987"/>
          <cell r="T5987"/>
        </row>
        <row r="5988">
          <cell r="Q5988"/>
          <cell r="R5988"/>
          <cell r="S5988"/>
          <cell r="T5988"/>
        </row>
        <row r="5989">
          <cell r="Q5989"/>
          <cell r="R5989"/>
          <cell r="S5989"/>
          <cell r="T5989"/>
        </row>
        <row r="5990">
          <cell r="Q5990"/>
          <cell r="R5990"/>
          <cell r="S5990"/>
          <cell r="T5990"/>
        </row>
        <row r="5991">
          <cell r="Q5991"/>
          <cell r="R5991"/>
          <cell r="S5991"/>
          <cell r="T5991"/>
        </row>
        <row r="5992">
          <cell r="Q5992"/>
          <cell r="R5992"/>
          <cell r="S5992"/>
          <cell r="T5992"/>
        </row>
        <row r="5993">
          <cell r="Q5993"/>
          <cell r="R5993"/>
          <cell r="S5993"/>
          <cell r="T5993"/>
        </row>
        <row r="5994">
          <cell r="Q5994"/>
          <cell r="R5994"/>
          <cell r="S5994"/>
          <cell r="T5994"/>
        </row>
        <row r="5995">
          <cell r="Q5995"/>
          <cell r="R5995"/>
          <cell r="S5995"/>
          <cell r="T5995"/>
        </row>
        <row r="5996">
          <cell r="Q5996"/>
          <cell r="R5996"/>
          <cell r="S5996"/>
          <cell r="T5996"/>
        </row>
        <row r="5997">
          <cell r="Q5997"/>
          <cell r="R5997"/>
          <cell r="S5997"/>
          <cell r="T5997"/>
        </row>
        <row r="5998">
          <cell r="Q5998"/>
          <cell r="R5998"/>
          <cell r="S5998"/>
          <cell r="T5998"/>
        </row>
        <row r="5999">
          <cell r="Q5999"/>
          <cell r="R5999"/>
          <cell r="S5999"/>
          <cell r="T5999"/>
        </row>
        <row r="6000">
          <cell r="Q6000"/>
          <cell r="R6000"/>
          <cell r="S6000"/>
          <cell r="T6000"/>
        </row>
        <row r="6001">
          <cell r="Q6001"/>
          <cell r="R6001"/>
          <cell r="S6001"/>
          <cell r="T6001"/>
        </row>
        <row r="6002">
          <cell r="Q6002"/>
          <cell r="R6002"/>
          <cell r="S6002"/>
          <cell r="T6002"/>
        </row>
        <row r="6003">
          <cell r="Q6003"/>
          <cell r="R6003"/>
          <cell r="S6003"/>
          <cell r="T6003"/>
        </row>
        <row r="6004">
          <cell r="Q6004"/>
          <cell r="R6004"/>
          <cell r="S6004"/>
          <cell r="T6004"/>
        </row>
        <row r="6005">
          <cell r="Q6005"/>
          <cell r="R6005"/>
          <cell r="S6005"/>
          <cell r="T6005"/>
        </row>
        <row r="6006">
          <cell r="Q6006"/>
          <cell r="R6006"/>
          <cell r="S6006"/>
          <cell r="T6006"/>
        </row>
        <row r="6007">
          <cell r="Q6007"/>
          <cell r="R6007"/>
          <cell r="S6007"/>
          <cell r="T6007"/>
        </row>
        <row r="6008">
          <cell r="Q6008"/>
          <cell r="R6008"/>
          <cell r="S6008"/>
          <cell r="T6008"/>
        </row>
        <row r="6009">
          <cell r="Q6009"/>
          <cell r="R6009"/>
          <cell r="S6009"/>
          <cell r="T6009"/>
        </row>
        <row r="6010">
          <cell r="Q6010"/>
          <cell r="R6010"/>
          <cell r="S6010"/>
          <cell r="T6010"/>
        </row>
        <row r="6011">
          <cell r="Q6011"/>
          <cell r="R6011"/>
          <cell r="S6011"/>
          <cell r="T6011"/>
        </row>
        <row r="6012">
          <cell r="Q6012"/>
          <cell r="R6012"/>
          <cell r="S6012"/>
          <cell r="T6012"/>
        </row>
        <row r="6013">
          <cell r="Q6013"/>
          <cell r="R6013"/>
          <cell r="S6013"/>
          <cell r="T6013"/>
        </row>
        <row r="6014">
          <cell r="Q6014"/>
          <cell r="R6014"/>
          <cell r="S6014"/>
          <cell r="T6014"/>
        </row>
        <row r="6015">
          <cell r="Q6015"/>
          <cell r="R6015"/>
          <cell r="S6015"/>
          <cell r="T6015"/>
        </row>
        <row r="6016">
          <cell r="Q6016"/>
          <cell r="R6016"/>
          <cell r="S6016"/>
          <cell r="T6016"/>
        </row>
        <row r="6017">
          <cell r="Q6017"/>
          <cell r="R6017"/>
          <cell r="S6017"/>
          <cell r="T6017"/>
        </row>
        <row r="6018">
          <cell r="Q6018"/>
          <cell r="R6018"/>
          <cell r="S6018"/>
          <cell r="T6018"/>
        </row>
        <row r="6019">
          <cell r="Q6019"/>
          <cell r="R6019"/>
          <cell r="S6019"/>
          <cell r="T6019"/>
        </row>
        <row r="6020">
          <cell r="Q6020"/>
          <cell r="R6020"/>
          <cell r="S6020"/>
          <cell r="T6020"/>
        </row>
        <row r="6021">
          <cell r="Q6021"/>
          <cell r="R6021"/>
          <cell r="S6021"/>
          <cell r="T6021"/>
        </row>
        <row r="6022">
          <cell r="Q6022"/>
          <cell r="R6022"/>
          <cell r="S6022"/>
          <cell r="T6022"/>
        </row>
        <row r="6023">
          <cell r="Q6023"/>
          <cell r="R6023"/>
          <cell r="S6023"/>
          <cell r="T6023"/>
        </row>
        <row r="6024">
          <cell r="Q6024"/>
          <cell r="R6024"/>
          <cell r="S6024"/>
          <cell r="T6024"/>
        </row>
        <row r="6025">
          <cell r="Q6025"/>
          <cell r="R6025"/>
          <cell r="S6025"/>
          <cell r="T6025"/>
        </row>
        <row r="6026">
          <cell r="Q6026"/>
          <cell r="R6026"/>
          <cell r="S6026"/>
          <cell r="T6026"/>
        </row>
        <row r="6027">
          <cell r="Q6027"/>
          <cell r="R6027"/>
          <cell r="S6027"/>
          <cell r="T6027"/>
        </row>
        <row r="6028">
          <cell r="Q6028"/>
          <cell r="R6028"/>
          <cell r="S6028"/>
          <cell r="T6028"/>
        </row>
        <row r="6029">
          <cell r="Q6029"/>
          <cell r="R6029"/>
          <cell r="S6029"/>
          <cell r="T6029"/>
        </row>
        <row r="6030">
          <cell r="Q6030"/>
          <cell r="R6030"/>
          <cell r="S6030"/>
          <cell r="T6030"/>
        </row>
        <row r="6031">
          <cell r="Q6031"/>
          <cell r="R6031"/>
          <cell r="S6031"/>
          <cell r="T6031"/>
        </row>
        <row r="6032">
          <cell r="Q6032"/>
          <cell r="R6032"/>
          <cell r="S6032"/>
          <cell r="T6032"/>
        </row>
        <row r="6033">
          <cell r="Q6033"/>
          <cell r="R6033"/>
          <cell r="S6033"/>
          <cell r="T6033"/>
        </row>
        <row r="6034">
          <cell r="Q6034"/>
          <cell r="R6034"/>
          <cell r="S6034"/>
          <cell r="T6034"/>
        </row>
        <row r="6035">
          <cell r="Q6035"/>
          <cell r="R6035"/>
          <cell r="S6035"/>
          <cell r="T6035"/>
        </row>
        <row r="6036">
          <cell r="Q6036"/>
          <cell r="R6036"/>
          <cell r="S6036"/>
          <cell r="T6036"/>
        </row>
        <row r="6037">
          <cell r="Q6037"/>
          <cell r="R6037"/>
          <cell r="S6037"/>
          <cell r="T6037"/>
        </row>
        <row r="6038">
          <cell r="Q6038"/>
          <cell r="R6038"/>
          <cell r="S6038"/>
          <cell r="T6038"/>
        </row>
        <row r="6039">
          <cell r="Q6039"/>
          <cell r="R6039"/>
          <cell r="S6039"/>
          <cell r="T6039"/>
        </row>
        <row r="6040">
          <cell r="Q6040"/>
          <cell r="R6040"/>
          <cell r="S6040"/>
          <cell r="T6040"/>
        </row>
        <row r="6041">
          <cell r="Q6041"/>
          <cell r="R6041"/>
          <cell r="S6041"/>
          <cell r="T6041"/>
        </row>
        <row r="6042">
          <cell r="Q6042"/>
          <cell r="R6042"/>
          <cell r="S6042"/>
          <cell r="T6042"/>
        </row>
        <row r="6043">
          <cell r="Q6043"/>
          <cell r="R6043"/>
          <cell r="S6043"/>
          <cell r="T6043"/>
        </row>
        <row r="6044">
          <cell r="Q6044"/>
          <cell r="R6044"/>
          <cell r="S6044"/>
          <cell r="T6044"/>
        </row>
        <row r="6045">
          <cell r="Q6045"/>
          <cell r="R6045"/>
          <cell r="S6045"/>
          <cell r="T6045"/>
        </row>
        <row r="6046">
          <cell r="Q6046"/>
          <cell r="R6046"/>
          <cell r="S6046"/>
          <cell r="T6046"/>
        </row>
        <row r="6047">
          <cell r="Q6047"/>
          <cell r="R6047"/>
          <cell r="S6047"/>
          <cell r="T6047"/>
        </row>
        <row r="6048">
          <cell r="Q6048"/>
          <cell r="R6048"/>
          <cell r="S6048"/>
          <cell r="T6048"/>
        </row>
        <row r="6049">
          <cell r="Q6049"/>
          <cell r="R6049"/>
          <cell r="S6049"/>
          <cell r="T6049"/>
        </row>
        <row r="6050">
          <cell r="Q6050"/>
          <cell r="R6050"/>
          <cell r="S6050"/>
          <cell r="T6050"/>
        </row>
        <row r="6051">
          <cell r="Q6051"/>
          <cell r="R6051"/>
          <cell r="S6051"/>
          <cell r="T6051"/>
        </row>
        <row r="6052">
          <cell r="Q6052"/>
          <cell r="R6052"/>
          <cell r="S6052"/>
          <cell r="T6052"/>
        </row>
        <row r="6053">
          <cell r="Q6053"/>
          <cell r="R6053"/>
          <cell r="S6053"/>
          <cell r="T6053"/>
        </row>
        <row r="6054">
          <cell r="Q6054"/>
          <cell r="R6054"/>
          <cell r="S6054"/>
          <cell r="T6054"/>
        </row>
        <row r="6055">
          <cell r="Q6055"/>
          <cell r="R6055"/>
          <cell r="S6055"/>
          <cell r="T6055"/>
        </row>
        <row r="6056">
          <cell r="Q6056"/>
          <cell r="R6056"/>
          <cell r="S6056"/>
          <cell r="T6056"/>
        </row>
        <row r="6057">
          <cell r="Q6057"/>
          <cell r="R6057"/>
          <cell r="S6057"/>
          <cell r="T6057"/>
        </row>
        <row r="6058">
          <cell r="Q6058"/>
          <cell r="R6058"/>
          <cell r="S6058"/>
          <cell r="T6058"/>
        </row>
        <row r="6059">
          <cell r="Q6059"/>
          <cell r="R6059"/>
          <cell r="S6059"/>
          <cell r="T6059"/>
        </row>
        <row r="6060">
          <cell r="Q6060"/>
          <cell r="R6060"/>
          <cell r="S6060"/>
          <cell r="T6060"/>
        </row>
        <row r="6061">
          <cell r="Q6061"/>
          <cell r="R6061"/>
          <cell r="S6061"/>
          <cell r="T6061"/>
        </row>
        <row r="6062">
          <cell r="Q6062"/>
          <cell r="R6062"/>
          <cell r="S6062"/>
          <cell r="T6062"/>
        </row>
        <row r="6063">
          <cell r="Q6063"/>
          <cell r="R6063"/>
          <cell r="S6063"/>
          <cell r="T6063"/>
        </row>
        <row r="6064">
          <cell r="Q6064"/>
          <cell r="R6064"/>
          <cell r="S6064"/>
          <cell r="T6064"/>
        </row>
        <row r="6065">
          <cell r="Q6065"/>
          <cell r="R6065"/>
          <cell r="S6065"/>
          <cell r="T6065"/>
        </row>
        <row r="6066">
          <cell r="Q6066"/>
          <cell r="R6066"/>
          <cell r="S6066"/>
          <cell r="T6066"/>
        </row>
        <row r="6067">
          <cell r="Q6067"/>
          <cell r="R6067"/>
          <cell r="S6067"/>
          <cell r="T6067"/>
        </row>
        <row r="6068">
          <cell r="Q6068"/>
          <cell r="R6068"/>
          <cell r="S6068"/>
          <cell r="T6068"/>
        </row>
        <row r="6069">
          <cell r="Q6069"/>
          <cell r="R6069"/>
          <cell r="S6069"/>
          <cell r="T6069"/>
        </row>
        <row r="6070">
          <cell r="Q6070"/>
          <cell r="R6070"/>
          <cell r="S6070"/>
          <cell r="T6070"/>
        </row>
        <row r="6071">
          <cell r="Q6071"/>
          <cell r="R6071"/>
          <cell r="S6071"/>
          <cell r="T6071"/>
        </row>
        <row r="6072">
          <cell r="Q6072"/>
          <cell r="R6072"/>
          <cell r="S6072"/>
          <cell r="T6072"/>
        </row>
        <row r="6073">
          <cell r="Q6073"/>
          <cell r="R6073"/>
          <cell r="S6073"/>
          <cell r="T6073"/>
        </row>
        <row r="6074">
          <cell r="Q6074"/>
          <cell r="R6074"/>
          <cell r="S6074"/>
          <cell r="T6074"/>
        </row>
        <row r="6075">
          <cell r="Q6075"/>
          <cell r="R6075"/>
          <cell r="S6075"/>
          <cell r="T6075"/>
        </row>
        <row r="6076">
          <cell r="Q6076"/>
          <cell r="R6076"/>
          <cell r="S6076"/>
          <cell r="T6076"/>
        </row>
        <row r="6077">
          <cell r="Q6077"/>
          <cell r="R6077"/>
          <cell r="S6077"/>
          <cell r="T6077"/>
        </row>
        <row r="6078">
          <cell r="Q6078"/>
          <cell r="R6078"/>
          <cell r="S6078"/>
          <cell r="T6078"/>
        </row>
        <row r="6079">
          <cell r="Q6079"/>
          <cell r="R6079"/>
          <cell r="S6079"/>
          <cell r="T6079"/>
        </row>
        <row r="6080">
          <cell r="Q6080"/>
          <cell r="R6080"/>
          <cell r="S6080"/>
          <cell r="T6080"/>
        </row>
        <row r="6081">
          <cell r="Q6081"/>
          <cell r="R6081"/>
          <cell r="S6081"/>
          <cell r="T6081"/>
        </row>
        <row r="6082">
          <cell r="Q6082"/>
          <cell r="R6082"/>
          <cell r="S6082"/>
          <cell r="T6082"/>
        </row>
        <row r="6083">
          <cell r="Q6083"/>
          <cell r="R6083"/>
          <cell r="S6083"/>
          <cell r="T6083"/>
        </row>
        <row r="6084">
          <cell r="Q6084"/>
          <cell r="R6084"/>
          <cell r="S6084"/>
          <cell r="T6084"/>
        </row>
        <row r="6085">
          <cell r="Q6085"/>
          <cell r="R6085"/>
          <cell r="S6085"/>
          <cell r="T6085"/>
        </row>
        <row r="6086">
          <cell r="Q6086"/>
          <cell r="R6086"/>
          <cell r="S6086"/>
          <cell r="T6086"/>
        </row>
        <row r="6087">
          <cell r="Q6087"/>
          <cell r="R6087"/>
          <cell r="S6087"/>
          <cell r="T6087"/>
        </row>
        <row r="6088">
          <cell r="Q6088"/>
          <cell r="R6088"/>
          <cell r="S6088"/>
          <cell r="T6088"/>
        </row>
        <row r="6089">
          <cell r="Q6089"/>
          <cell r="R6089"/>
          <cell r="S6089"/>
          <cell r="T6089"/>
        </row>
        <row r="6090">
          <cell r="Q6090"/>
          <cell r="R6090"/>
          <cell r="S6090"/>
          <cell r="T6090"/>
        </row>
        <row r="6091">
          <cell r="Q6091"/>
          <cell r="R6091"/>
          <cell r="S6091"/>
          <cell r="T6091"/>
        </row>
        <row r="6092">
          <cell r="Q6092"/>
          <cell r="R6092"/>
          <cell r="S6092"/>
          <cell r="T6092"/>
        </row>
        <row r="6093">
          <cell r="Q6093"/>
          <cell r="R6093"/>
          <cell r="S6093"/>
          <cell r="T6093"/>
        </row>
        <row r="6094">
          <cell r="Q6094"/>
          <cell r="R6094"/>
          <cell r="S6094"/>
          <cell r="T6094"/>
        </row>
        <row r="6095">
          <cell r="Q6095"/>
          <cell r="R6095"/>
          <cell r="S6095"/>
          <cell r="T6095"/>
        </row>
        <row r="6096">
          <cell r="Q6096"/>
          <cell r="R6096"/>
          <cell r="S6096"/>
          <cell r="T6096"/>
        </row>
        <row r="6097">
          <cell r="Q6097"/>
          <cell r="R6097"/>
          <cell r="S6097"/>
          <cell r="T6097"/>
        </row>
        <row r="6098">
          <cell r="Q6098"/>
          <cell r="R6098"/>
          <cell r="S6098"/>
          <cell r="T6098"/>
        </row>
        <row r="6099">
          <cell r="Q6099"/>
          <cell r="R6099"/>
          <cell r="S6099"/>
          <cell r="T6099"/>
        </row>
        <row r="6100">
          <cell r="Q6100"/>
          <cell r="R6100"/>
          <cell r="S6100"/>
          <cell r="T6100"/>
        </row>
        <row r="6101">
          <cell r="Q6101"/>
          <cell r="R6101"/>
          <cell r="S6101"/>
          <cell r="T6101"/>
        </row>
        <row r="6102">
          <cell r="Q6102"/>
          <cell r="R6102"/>
          <cell r="S6102"/>
          <cell r="T6102"/>
        </row>
        <row r="6103">
          <cell r="Q6103"/>
          <cell r="R6103"/>
          <cell r="S6103"/>
          <cell r="T6103"/>
        </row>
        <row r="6104">
          <cell r="Q6104"/>
          <cell r="R6104"/>
          <cell r="S6104"/>
          <cell r="T6104"/>
        </row>
        <row r="6105">
          <cell r="Q6105"/>
          <cell r="R6105"/>
          <cell r="S6105"/>
          <cell r="T6105"/>
        </row>
        <row r="6106">
          <cell r="Q6106"/>
          <cell r="R6106"/>
          <cell r="S6106"/>
          <cell r="T6106"/>
        </row>
        <row r="6107">
          <cell r="Q6107"/>
          <cell r="R6107"/>
          <cell r="S6107"/>
          <cell r="T6107"/>
        </row>
        <row r="6108">
          <cell r="Q6108"/>
          <cell r="R6108"/>
          <cell r="S6108"/>
          <cell r="T6108"/>
        </row>
        <row r="6109">
          <cell r="Q6109"/>
          <cell r="R6109"/>
          <cell r="S6109"/>
          <cell r="T6109"/>
        </row>
        <row r="6110">
          <cell r="Q6110"/>
          <cell r="R6110"/>
          <cell r="S6110"/>
          <cell r="T6110"/>
        </row>
        <row r="6111">
          <cell r="Q6111"/>
          <cell r="R6111"/>
          <cell r="S6111"/>
          <cell r="T6111"/>
        </row>
        <row r="6112">
          <cell r="Q6112"/>
          <cell r="R6112"/>
          <cell r="S6112"/>
          <cell r="T6112"/>
        </row>
        <row r="6113">
          <cell r="Q6113"/>
          <cell r="R6113"/>
          <cell r="S6113"/>
          <cell r="T6113"/>
        </row>
        <row r="6114">
          <cell r="Q6114"/>
          <cell r="R6114"/>
          <cell r="S6114"/>
          <cell r="T6114"/>
        </row>
        <row r="6115">
          <cell r="Q6115"/>
          <cell r="R6115"/>
          <cell r="S6115"/>
          <cell r="T6115"/>
        </row>
        <row r="6116">
          <cell r="Q6116"/>
          <cell r="R6116"/>
          <cell r="S6116"/>
          <cell r="T6116"/>
        </row>
        <row r="6117">
          <cell r="Q6117"/>
          <cell r="R6117"/>
          <cell r="S6117"/>
          <cell r="T6117"/>
        </row>
        <row r="6118">
          <cell r="Q6118"/>
          <cell r="R6118"/>
          <cell r="S6118"/>
          <cell r="T6118"/>
        </row>
        <row r="6119">
          <cell r="Q6119"/>
          <cell r="R6119"/>
          <cell r="S6119"/>
          <cell r="T6119"/>
        </row>
        <row r="6120">
          <cell r="Q6120"/>
          <cell r="R6120"/>
          <cell r="S6120"/>
          <cell r="T6120"/>
        </row>
        <row r="6121">
          <cell r="Q6121"/>
          <cell r="R6121"/>
          <cell r="S6121"/>
          <cell r="T6121"/>
        </row>
        <row r="6122">
          <cell r="Q6122"/>
          <cell r="R6122"/>
          <cell r="S6122"/>
          <cell r="T6122"/>
        </row>
        <row r="6123">
          <cell r="Q6123"/>
          <cell r="R6123"/>
          <cell r="S6123"/>
          <cell r="T6123"/>
        </row>
        <row r="6124">
          <cell r="Q6124"/>
          <cell r="R6124"/>
          <cell r="S6124"/>
          <cell r="T6124"/>
        </row>
        <row r="6125">
          <cell r="Q6125"/>
          <cell r="R6125"/>
          <cell r="S6125"/>
          <cell r="T6125"/>
        </row>
        <row r="6126">
          <cell r="Q6126"/>
          <cell r="R6126"/>
          <cell r="S6126"/>
          <cell r="T6126"/>
        </row>
        <row r="6127">
          <cell r="Q6127"/>
          <cell r="R6127"/>
          <cell r="S6127"/>
          <cell r="T6127"/>
        </row>
        <row r="6128">
          <cell r="Q6128"/>
          <cell r="R6128"/>
          <cell r="S6128"/>
          <cell r="T6128"/>
        </row>
        <row r="6129">
          <cell r="Q6129"/>
          <cell r="R6129"/>
          <cell r="S6129"/>
          <cell r="T6129"/>
        </row>
        <row r="6130">
          <cell r="Q6130"/>
          <cell r="R6130"/>
          <cell r="S6130"/>
          <cell r="T6130"/>
        </row>
        <row r="6131">
          <cell r="Q6131"/>
          <cell r="R6131"/>
          <cell r="S6131"/>
          <cell r="T6131"/>
        </row>
        <row r="6132">
          <cell r="Q6132"/>
          <cell r="R6132"/>
          <cell r="S6132"/>
          <cell r="T6132"/>
        </row>
        <row r="6133">
          <cell r="Q6133"/>
          <cell r="R6133"/>
          <cell r="S6133"/>
          <cell r="T6133"/>
        </row>
        <row r="6134">
          <cell r="Q6134"/>
          <cell r="R6134"/>
          <cell r="S6134"/>
          <cell r="T6134"/>
        </row>
        <row r="6135">
          <cell r="Q6135"/>
          <cell r="R6135"/>
          <cell r="S6135"/>
          <cell r="T6135"/>
        </row>
        <row r="6136">
          <cell r="Q6136"/>
          <cell r="R6136"/>
          <cell r="S6136"/>
          <cell r="T6136"/>
        </row>
        <row r="6137">
          <cell r="Q6137"/>
          <cell r="R6137"/>
          <cell r="S6137"/>
          <cell r="T6137"/>
        </row>
        <row r="6138">
          <cell r="Q6138"/>
          <cell r="R6138"/>
          <cell r="S6138"/>
          <cell r="T6138"/>
        </row>
        <row r="6139">
          <cell r="Q6139"/>
          <cell r="R6139"/>
          <cell r="S6139"/>
          <cell r="T6139"/>
        </row>
        <row r="6140">
          <cell r="Q6140"/>
          <cell r="R6140"/>
          <cell r="S6140"/>
          <cell r="T6140"/>
        </row>
        <row r="6141">
          <cell r="Q6141"/>
          <cell r="R6141"/>
          <cell r="S6141"/>
          <cell r="T6141"/>
        </row>
        <row r="6142">
          <cell r="Q6142"/>
          <cell r="R6142"/>
          <cell r="S6142"/>
          <cell r="T6142"/>
        </row>
        <row r="6143">
          <cell r="Q6143"/>
          <cell r="R6143"/>
          <cell r="S6143"/>
          <cell r="T6143"/>
        </row>
        <row r="6144">
          <cell r="Q6144"/>
          <cell r="R6144"/>
          <cell r="S6144"/>
          <cell r="T6144"/>
        </row>
        <row r="6145">
          <cell r="Q6145"/>
          <cell r="R6145"/>
          <cell r="S6145"/>
          <cell r="T6145"/>
        </row>
        <row r="6146">
          <cell r="Q6146"/>
          <cell r="R6146"/>
          <cell r="S6146"/>
          <cell r="T6146"/>
        </row>
        <row r="6147">
          <cell r="Q6147"/>
          <cell r="R6147"/>
          <cell r="S6147"/>
          <cell r="T6147"/>
        </row>
        <row r="6148">
          <cell r="Q6148"/>
          <cell r="R6148"/>
          <cell r="S6148"/>
          <cell r="T6148"/>
        </row>
        <row r="6149">
          <cell r="Q6149"/>
          <cell r="R6149"/>
          <cell r="S6149"/>
          <cell r="T6149"/>
        </row>
        <row r="6150">
          <cell r="Q6150"/>
          <cell r="R6150"/>
          <cell r="S6150"/>
          <cell r="T6150"/>
        </row>
        <row r="6151">
          <cell r="Q6151"/>
          <cell r="R6151"/>
          <cell r="S6151"/>
          <cell r="T6151"/>
        </row>
        <row r="6152">
          <cell r="Q6152"/>
          <cell r="R6152"/>
          <cell r="S6152"/>
          <cell r="T6152"/>
        </row>
        <row r="6153">
          <cell r="Q6153"/>
          <cell r="R6153"/>
          <cell r="S6153"/>
          <cell r="T6153"/>
        </row>
        <row r="6154">
          <cell r="Q6154"/>
          <cell r="R6154"/>
          <cell r="S6154"/>
          <cell r="T6154"/>
        </row>
        <row r="6155">
          <cell r="Q6155"/>
          <cell r="R6155"/>
          <cell r="S6155"/>
          <cell r="T6155"/>
        </row>
        <row r="6156">
          <cell r="Q6156"/>
          <cell r="R6156"/>
          <cell r="S6156"/>
          <cell r="T6156"/>
        </row>
        <row r="6157">
          <cell r="Q6157"/>
          <cell r="R6157"/>
          <cell r="S6157"/>
          <cell r="T6157"/>
        </row>
        <row r="6158">
          <cell r="Q6158"/>
          <cell r="R6158"/>
          <cell r="S6158"/>
          <cell r="T6158"/>
        </row>
        <row r="6159">
          <cell r="Q6159"/>
          <cell r="R6159"/>
          <cell r="S6159"/>
          <cell r="T6159"/>
        </row>
        <row r="6160">
          <cell r="Q6160"/>
          <cell r="R6160"/>
          <cell r="S6160"/>
          <cell r="T6160"/>
        </row>
        <row r="6161">
          <cell r="Q6161"/>
          <cell r="R6161"/>
          <cell r="S6161"/>
          <cell r="T6161"/>
        </row>
        <row r="6162">
          <cell r="Q6162"/>
          <cell r="R6162"/>
          <cell r="S6162"/>
          <cell r="T6162"/>
        </row>
        <row r="6163">
          <cell r="Q6163"/>
          <cell r="R6163"/>
          <cell r="S6163"/>
          <cell r="T6163"/>
        </row>
        <row r="6164">
          <cell r="Q6164"/>
          <cell r="R6164"/>
          <cell r="S6164"/>
          <cell r="T6164"/>
        </row>
        <row r="6165">
          <cell r="Q6165"/>
          <cell r="R6165"/>
          <cell r="S6165"/>
          <cell r="T6165"/>
        </row>
        <row r="6166">
          <cell r="Q6166"/>
          <cell r="R6166"/>
          <cell r="S6166"/>
          <cell r="T6166"/>
        </row>
        <row r="6167">
          <cell r="Q6167"/>
          <cell r="R6167"/>
          <cell r="S6167"/>
          <cell r="T6167"/>
        </row>
        <row r="6168">
          <cell r="Q6168"/>
          <cell r="R6168"/>
          <cell r="S6168"/>
          <cell r="T6168"/>
        </row>
        <row r="6169">
          <cell r="Q6169"/>
          <cell r="R6169"/>
          <cell r="S6169"/>
          <cell r="T6169"/>
        </row>
        <row r="6170">
          <cell r="Q6170"/>
          <cell r="R6170"/>
          <cell r="S6170"/>
          <cell r="T6170"/>
        </row>
        <row r="6171">
          <cell r="Q6171"/>
          <cell r="R6171"/>
          <cell r="S6171"/>
          <cell r="T6171"/>
        </row>
        <row r="6172">
          <cell r="Q6172"/>
          <cell r="R6172"/>
          <cell r="S6172"/>
          <cell r="T6172"/>
        </row>
        <row r="6173">
          <cell r="Q6173"/>
          <cell r="R6173"/>
          <cell r="S6173"/>
          <cell r="T6173"/>
        </row>
        <row r="6174">
          <cell r="Q6174"/>
          <cell r="R6174"/>
          <cell r="S6174"/>
          <cell r="T6174"/>
        </row>
        <row r="6175">
          <cell r="Q6175"/>
          <cell r="R6175"/>
          <cell r="S6175"/>
          <cell r="T6175"/>
        </row>
        <row r="6176">
          <cell r="Q6176"/>
          <cell r="R6176"/>
          <cell r="S6176"/>
          <cell r="T6176"/>
        </row>
        <row r="6177">
          <cell r="Q6177"/>
          <cell r="R6177"/>
          <cell r="S6177"/>
          <cell r="T6177"/>
        </row>
        <row r="6178">
          <cell r="Q6178"/>
          <cell r="R6178"/>
          <cell r="S6178"/>
          <cell r="T6178"/>
        </row>
        <row r="6179">
          <cell r="Q6179"/>
          <cell r="R6179"/>
          <cell r="S6179"/>
          <cell r="T6179"/>
        </row>
        <row r="6180">
          <cell r="Q6180"/>
          <cell r="R6180"/>
          <cell r="S6180"/>
          <cell r="T6180"/>
        </row>
        <row r="6181">
          <cell r="Q6181"/>
          <cell r="R6181"/>
          <cell r="S6181"/>
          <cell r="T6181"/>
        </row>
        <row r="6182">
          <cell r="Q6182"/>
          <cell r="R6182"/>
          <cell r="S6182"/>
          <cell r="T6182"/>
        </row>
        <row r="6183">
          <cell r="Q6183"/>
          <cell r="R6183"/>
          <cell r="S6183"/>
          <cell r="T6183"/>
        </row>
        <row r="6184">
          <cell r="Q6184"/>
          <cell r="R6184"/>
          <cell r="S6184"/>
          <cell r="T6184"/>
        </row>
        <row r="6185">
          <cell r="Q6185"/>
          <cell r="R6185"/>
          <cell r="S6185"/>
          <cell r="T6185"/>
        </row>
        <row r="6186">
          <cell r="Q6186"/>
          <cell r="R6186"/>
          <cell r="S6186"/>
          <cell r="T6186"/>
        </row>
        <row r="6187">
          <cell r="Q6187"/>
          <cell r="R6187"/>
          <cell r="S6187"/>
          <cell r="T6187"/>
        </row>
        <row r="6188">
          <cell r="Q6188"/>
          <cell r="R6188"/>
          <cell r="S6188"/>
          <cell r="T6188"/>
        </row>
        <row r="6189">
          <cell r="Q6189"/>
          <cell r="R6189"/>
          <cell r="S6189"/>
          <cell r="T6189"/>
        </row>
        <row r="6190">
          <cell r="Q6190"/>
          <cell r="R6190"/>
          <cell r="S6190"/>
          <cell r="T6190"/>
        </row>
        <row r="6191">
          <cell r="Q6191"/>
          <cell r="R6191"/>
          <cell r="S6191"/>
          <cell r="T6191"/>
        </row>
        <row r="6192">
          <cell r="Q6192"/>
          <cell r="R6192"/>
          <cell r="S6192"/>
          <cell r="T6192"/>
        </row>
        <row r="6193">
          <cell r="Q6193"/>
          <cell r="R6193"/>
          <cell r="S6193"/>
          <cell r="T6193"/>
        </row>
        <row r="6194">
          <cell r="Q6194"/>
          <cell r="R6194"/>
          <cell r="S6194"/>
          <cell r="T6194"/>
        </row>
        <row r="6195">
          <cell r="Q6195"/>
          <cell r="R6195"/>
          <cell r="S6195"/>
          <cell r="T6195"/>
        </row>
        <row r="6196">
          <cell r="Q6196"/>
          <cell r="R6196"/>
          <cell r="S6196"/>
          <cell r="T6196"/>
        </row>
        <row r="6197">
          <cell r="Q6197"/>
          <cell r="R6197"/>
          <cell r="S6197"/>
          <cell r="T6197"/>
        </row>
        <row r="6198">
          <cell r="Q6198"/>
          <cell r="R6198"/>
          <cell r="S6198"/>
          <cell r="T6198"/>
        </row>
        <row r="6199">
          <cell r="Q6199"/>
          <cell r="R6199"/>
          <cell r="S6199"/>
          <cell r="T6199"/>
        </row>
        <row r="6200">
          <cell r="Q6200"/>
          <cell r="R6200"/>
          <cell r="S6200"/>
          <cell r="T6200"/>
        </row>
        <row r="6201">
          <cell r="Q6201"/>
          <cell r="R6201"/>
          <cell r="S6201"/>
          <cell r="T6201"/>
        </row>
        <row r="6202">
          <cell r="Q6202"/>
          <cell r="R6202"/>
          <cell r="S6202"/>
          <cell r="T6202"/>
        </row>
        <row r="6203">
          <cell r="Q6203"/>
          <cell r="R6203"/>
          <cell r="S6203"/>
          <cell r="T6203"/>
        </row>
        <row r="6204">
          <cell r="Q6204"/>
          <cell r="R6204"/>
          <cell r="S6204"/>
          <cell r="T6204"/>
        </row>
        <row r="6205">
          <cell r="Q6205"/>
          <cell r="R6205"/>
          <cell r="S6205"/>
          <cell r="T6205"/>
        </row>
        <row r="6206">
          <cell r="Q6206"/>
          <cell r="R6206"/>
          <cell r="S6206"/>
          <cell r="T6206"/>
        </row>
        <row r="6207">
          <cell r="Q6207"/>
          <cell r="R6207"/>
          <cell r="S6207"/>
          <cell r="T6207"/>
        </row>
        <row r="6208">
          <cell r="Q6208"/>
          <cell r="R6208"/>
          <cell r="S6208"/>
          <cell r="T6208"/>
        </row>
        <row r="6209">
          <cell r="Q6209"/>
          <cell r="R6209"/>
          <cell r="S6209"/>
          <cell r="T6209"/>
        </row>
        <row r="6210">
          <cell r="Q6210"/>
          <cell r="R6210"/>
          <cell r="S6210"/>
          <cell r="T6210"/>
        </row>
        <row r="6211">
          <cell r="Q6211"/>
          <cell r="R6211"/>
          <cell r="S6211"/>
          <cell r="T6211"/>
        </row>
        <row r="6212">
          <cell r="Q6212"/>
          <cell r="R6212"/>
          <cell r="S6212"/>
          <cell r="T6212"/>
        </row>
        <row r="6213">
          <cell r="Q6213"/>
          <cell r="R6213"/>
          <cell r="S6213"/>
          <cell r="T6213"/>
        </row>
        <row r="6214">
          <cell r="Q6214"/>
          <cell r="R6214"/>
          <cell r="S6214"/>
          <cell r="T6214"/>
        </row>
        <row r="6215">
          <cell r="Q6215"/>
          <cell r="R6215"/>
          <cell r="S6215"/>
          <cell r="T6215"/>
        </row>
        <row r="6216">
          <cell r="Q6216"/>
          <cell r="R6216"/>
          <cell r="S6216"/>
          <cell r="T6216"/>
        </row>
        <row r="6217">
          <cell r="Q6217"/>
          <cell r="R6217"/>
          <cell r="S6217"/>
          <cell r="T6217"/>
        </row>
        <row r="6218">
          <cell r="Q6218"/>
          <cell r="R6218"/>
          <cell r="S6218"/>
          <cell r="T6218"/>
        </row>
        <row r="6219">
          <cell r="Q6219"/>
          <cell r="R6219"/>
          <cell r="S6219"/>
          <cell r="T6219"/>
        </row>
        <row r="6220">
          <cell r="Q6220"/>
          <cell r="R6220"/>
          <cell r="S6220"/>
          <cell r="T6220"/>
        </row>
        <row r="6221">
          <cell r="Q6221"/>
          <cell r="R6221"/>
          <cell r="S6221"/>
          <cell r="T6221"/>
        </row>
        <row r="6222">
          <cell r="Q6222"/>
          <cell r="R6222"/>
          <cell r="S6222"/>
          <cell r="T6222"/>
        </row>
        <row r="6223">
          <cell r="Q6223"/>
          <cell r="R6223"/>
          <cell r="S6223"/>
          <cell r="T6223"/>
        </row>
        <row r="6224">
          <cell r="Q6224"/>
          <cell r="R6224"/>
          <cell r="S6224"/>
          <cell r="T6224"/>
        </row>
        <row r="6225">
          <cell r="Q6225"/>
          <cell r="R6225"/>
          <cell r="S6225"/>
          <cell r="T6225"/>
        </row>
        <row r="6226">
          <cell r="Q6226"/>
          <cell r="R6226"/>
          <cell r="S6226"/>
          <cell r="T6226"/>
        </row>
        <row r="6227">
          <cell r="Q6227"/>
          <cell r="R6227"/>
          <cell r="S6227"/>
          <cell r="T6227"/>
        </row>
        <row r="6228">
          <cell r="Q6228"/>
          <cell r="R6228"/>
          <cell r="S6228"/>
          <cell r="T6228"/>
        </row>
        <row r="6229">
          <cell r="Q6229"/>
          <cell r="R6229"/>
          <cell r="S6229"/>
          <cell r="T6229"/>
        </row>
        <row r="6230">
          <cell r="Q6230"/>
          <cell r="R6230"/>
          <cell r="S6230"/>
          <cell r="T6230"/>
        </row>
        <row r="6231">
          <cell r="Q6231"/>
          <cell r="R6231"/>
          <cell r="S6231"/>
          <cell r="T6231"/>
        </row>
        <row r="6232">
          <cell r="Q6232"/>
          <cell r="R6232"/>
          <cell r="S6232"/>
          <cell r="T6232"/>
        </row>
        <row r="6233">
          <cell r="Q6233"/>
          <cell r="R6233"/>
          <cell r="S6233"/>
          <cell r="T6233"/>
        </row>
        <row r="6234">
          <cell r="Q6234"/>
          <cell r="R6234"/>
          <cell r="S6234"/>
          <cell r="T6234"/>
        </row>
        <row r="6235">
          <cell r="Q6235"/>
          <cell r="R6235"/>
          <cell r="S6235"/>
          <cell r="T6235"/>
        </row>
        <row r="6236">
          <cell r="Q6236"/>
          <cell r="R6236"/>
          <cell r="S6236"/>
          <cell r="T6236"/>
        </row>
        <row r="6237">
          <cell r="Q6237"/>
          <cell r="R6237"/>
          <cell r="S6237"/>
          <cell r="T6237"/>
        </row>
        <row r="6238">
          <cell r="Q6238"/>
          <cell r="R6238"/>
          <cell r="S6238"/>
          <cell r="T6238"/>
        </row>
        <row r="6239">
          <cell r="Q6239"/>
          <cell r="R6239"/>
          <cell r="S6239"/>
          <cell r="T6239"/>
        </row>
        <row r="6240">
          <cell r="Q6240"/>
          <cell r="R6240"/>
          <cell r="S6240"/>
          <cell r="T6240"/>
        </row>
        <row r="6241">
          <cell r="Q6241"/>
          <cell r="R6241"/>
          <cell r="S6241"/>
          <cell r="T6241"/>
        </row>
        <row r="6242">
          <cell r="Q6242"/>
          <cell r="R6242"/>
          <cell r="S6242"/>
          <cell r="T6242"/>
        </row>
        <row r="6243">
          <cell r="Q6243"/>
          <cell r="R6243"/>
          <cell r="S6243"/>
          <cell r="T6243"/>
        </row>
        <row r="6244">
          <cell r="Q6244"/>
          <cell r="R6244"/>
          <cell r="S6244"/>
          <cell r="T6244"/>
        </row>
        <row r="6245">
          <cell r="Q6245"/>
          <cell r="R6245"/>
          <cell r="S6245"/>
          <cell r="T6245"/>
        </row>
        <row r="6246">
          <cell r="Q6246"/>
          <cell r="R6246"/>
          <cell r="S6246"/>
          <cell r="T6246"/>
        </row>
        <row r="6247">
          <cell r="Q6247"/>
          <cell r="R6247"/>
          <cell r="S6247"/>
          <cell r="T6247"/>
        </row>
        <row r="6248">
          <cell r="Q6248"/>
          <cell r="R6248"/>
          <cell r="S6248"/>
          <cell r="T6248"/>
        </row>
        <row r="6249">
          <cell r="Q6249"/>
          <cell r="R6249"/>
          <cell r="S6249"/>
          <cell r="T6249"/>
        </row>
        <row r="6250">
          <cell r="Q6250"/>
          <cell r="R6250"/>
          <cell r="S6250"/>
          <cell r="T6250"/>
        </row>
        <row r="6251">
          <cell r="Q6251"/>
          <cell r="R6251"/>
          <cell r="S6251"/>
          <cell r="T6251"/>
        </row>
        <row r="6252">
          <cell r="Q6252"/>
          <cell r="R6252"/>
          <cell r="S6252"/>
          <cell r="T6252"/>
        </row>
        <row r="6253">
          <cell r="Q6253"/>
          <cell r="R6253"/>
          <cell r="S6253"/>
          <cell r="T6253"/>
        </row>
        <row r="6254">
          <cell r="Q6254"/>
          <cell r="R6254"/>
          <cell r="S6254"/>
          <cell r="T6254"/>
        </row>
        <row r="6255">
          <cell r="Q6255"/>
          <cell r="R6255"/>
          <cell r="S6255"/>
          <cell r="T6255"/>
        </row>
        <row r="6256">
          <cell r="Q6256"/>
          <cell r="R6256"/>
          <cell r="S6256"/>
          <cell r="T6256"/>
        </row>
        <row r="6257">
          <cell r="Q6257"/>
          <cell r="R6257"/>
          <cell r="S6257"/>
          <cell r="T6257"/>
        </row>
        <row r="6258">
          <cell r="Q6258"/>
          <cell r="R6258"/>
          <cell r="S6258"/>
          <cell r="T6258"/>
        </row>
        <row r="6259">
          <cell r="Q6259"/>
          <cell r="R6259"/>
          <cell r="S6259"/>
          <cell r="T6259"/>
        </row>
        <row r="6260">
          <cell r="Q6260"/>
          <cell r="R6260"/>
          <cell r="S6260"/>
          <cell r="T6260"/>
        </row>
        <row r="6261">
          <cell r="Q6261"/>
          <cell r="R6261"/>
          <cell r="S6261"/>
          <cell r="T6261"/>
        </row>
        <row r="6262">
          <cell r="Q6262"/>
          <cell r="R6262"/>
          <cell r="S6262"/>
          <cell r="T6262"/>
        </row>
        <row r="6263">
          <cell r="Q6263"/>
          <cell r="R6263"/>
          <cell r="S6263"/>
          <cell r="T6263"/>
        </row>
        <row r="6264">
          <cell r="Q6264"/>
          <cell r="R6264"/>
          <cell r="S6264"/>
          <cell r="T6264"/>
        </row>
        <row r="6265">
          <cell r="Q6265"/>
          <cell r="R6265"/>
          <cell r="S6265"/>
          <cell r="T6265"/>
        </row>
        <row r="6266">
          <cell r="Q6266"/>
          <cell r="R6266"/>
          <cell r="S6266"/>
          <cell r="T6266"/>
        </row>
        <row r="6267">
          <cell r="Q6267"/>
          <cell r="R6267"/>
          <cell r="S6267"/>
          <cell r="T6267"/>
        </row>
        <row r="6268">
          <cell r="Q6268"/>
          <cell r="R6268"/>
          <cell r="S6268"/>
          <cell r="T6268"/>
        </row>
        <row r="6269">
          <cell r="Q6269"/>
          <cell r="R6269"/>
          <cell r="S6269"/>
          <cell r="T6269"/>
        </row>
        <row r="6270">
          <cell r="Q6270"/>
          <cell r="R6270"/>
          <cell r="S6270"/>
          <cell r="T6270"/>
        </row>
        <row r="6271">
          <cell r="Q6271"/>
          <cell r="R6271"/>
          <cell r="S6271"/>
          <cell r="T6271"/>
        </row>
        <row r="6272">
          <cell r="Q6272"/>
          <cell r="R6272"/>
          <cell r="S6272"/>
          <cell r="T6272"/>
        </row>
        <row r="6273">
          <cell r="Q6273"/>
          <cell r="R6273"/>
          <cell r="S6273"/>
          <cell r="T6273"/>
        </row>
        <row r="6274">
          <cell r="Q6274"/>
          <cell r="R6274"/>
          <cell r="S6274"/>
          <cell r="T6274"/>
        </row>
        <row r="6275">
          <cell r="Q6275"/>
          <cell r="R6275"/>
          <cell r="S6275"/>
          <cell r="T6275"/>
        </row>
        <row r="6276">
          <cell r="Q6276"/>
          <cell r="R6276"/>
          <cell r="S6276"/>
          <cell r="T6276"/>
        </row>
        <row r="6277">
          <cell r="Q6277"/>
          <cell r="R6277"/>
          <cell r="S6277"/>
          <cell r="T6277"/>
        </row>
        <row r="6278">
          <cell r="Q6278"/>
          <cell r="R6278"/>
          <cell r="S6278"/>
          <cell r="T6278"/>
        </row>
        <row r="6279">
          <cell r="Q6279"/>
          <cell r="R6279"/>
          <cell r="S6279"/>
          <cell r="T6279"/>
        </row>
        <row r="6280">
          <cell r="Q6280"/>
          <cell r="R6280"/>
          <cell r="S6280"/>
          <cell r="T6280"/>
        </row>
        <row r="6281">
          <cell r="Q6281"/>
          <cell r="R6281"/>
          <cell r="S6281"/>
          <cell r="T6281"/>
        </row>
        <row r="6282">
          <cell r="Q6282"/>
          <cell r="R6282"/>
          <cell r="S6282"/>
          <cell r="T6282"/>
        </row>
        <row r="6283">
          <cell r="Q6283"/>
          <cell r="R6283"/>
          <cell r="S6283"/>
          <cell r="T6283"/>
        </row>
        <row r="6284">
          <cell r="Q6284"/>
          <cell r="R6284"/>
          <cell r="S6284"/>
          <cell r="T6284"/>
        </row>
        <row r="6285">
          <cell r="Q6285"/>
          <cell r="R6285"/>
          <cell r="S6285"/>
          <cell r="T6285"/>
        </row>
        <row r="6286">
          <cell r="Q6286"/>
          <cell r="R6286"/>
          <cell r="S6286"/>
          <cell r="T6286"/>
        </row>
        <row r="6287">
          <cell r="Q6287"/>
          <cell r="R6287"/>
          <cell r="S6287"/>
          <cell r="T6287"/>
        </row>
        <row r="6288">
          <cell r="Q6288"/>
          <cell r="R6288"/>
          <cell r="S6288"/>
          <cell r="T6288"/>
        </row>
        <row r="6289">
          <cell r="Q6289"/>
          <cell r="R6289"/>
          <cell r="S6289"/>
          <cell r="T6289"/>
        </row>
        <row r="6290">
          <cell r="Q6290"/>
          <cell r="R6290"/>
          <cell r="S6290"/>
          <cell r="T6290"/>
        </row>
        <row r="6291">
          <cell r="Q6291"/>
          <cell r="R6291"/>
          <cell r="S6291"/>
          <cell r="T6291"/>
        </row>
        <row r="6292">
          <cell r="Q6292"/>
          <cell r="R6292"/>
          <cell r="S6292"/>
          <cell r="T6292"/>
        </row>
        <row r="6293">
          <cell r="Q6293"/>
          <cell r="R6293"/>
          <cell r="S6293"/>
          <cell r="T6293"/>
        </row>
        <row r="6294">
          <cell r="Q6294"/>
          <cell r="R6294"/>
          <cell r="S6294"/>
          <cell r="T6294"/>
        </row>
        <row r="6295">
          <cell r="Q6295"/>
          <cell r="R6295"/>
          <cell r="S6295"/>
          <cell r="T6295"/>
        </row>
        <row r="6296">
          <cell r="Q6296"/>
          <cell r="R6296"/>
          <cell r="S6296"/>
          <cell r="T6296"/>
        </row>
        <row r="6297">
          <cell r="Q6297"/>
          <cell r="R6297"/>
          <cell r="S6297"/>
          <cell r="T6297"/>
        </row>
        <row r="6298">
          <cell r="Q6298"/>
          <cell r="R6298"/>
          <cell r="S6298"/>
          <cell r="T6298"/>
        </row>
        <row r="6299">
          <cell r="Q6299"/>
          <cell r="R6299"/>
          <cell r="S6299"/>
          <cell r="T6299"/>
        </row>
        <row r="6300">
          <cell r="Q6300"/>
          <cell r="R6300"/>
          <cell r="S6300"/>
          <cell r="T6300"/>
        </row>
        <row r="6301">
          <cell r="Q6301"/>
          <cell r="R6301"/>
          <cell r="S6301"/>
          <cell r="T6301"/>
        </row>
        <row r="6302">
          <cell r="Q6302"/>
          <cell r="R6302"/>
          <cell r="S6302"/>
          <cell r="T6302"/>
        </row>
        <row r="6303">
          <cell r="Q6303"/>
          <cell r="R6303"/>
          <cell r="S6303"/>
          <cell r="T6303"/>
        </row>
        <row r="6304">
          <cell r="Q6304"/>
          <cell r="R6304"/>
          <cell r="S6304"/>
          <cell r="T6304"/>
        </row>
        <row r="6305">
          <cell r="Q6305"/>
          <cell r="R6305"/>
          <cell r="S6305"/>
          <cell r="T6305"/>
        </row>
        <row r="6306">
          <cell r="Q6306"/>
          <cell r="R6306"/>
          <cell r="S6306"/>
          <cell r="T6306"/>
        </row>
        <row r="6307">
          <cell r="Q6307"/>
          <cell r="R6307"/>
          <cell r="S6307"/>
          <cell r="T6307"/>
        </row>
        <row r="6308">
          <cell r="Q6308"/>
          <cell r="R6308"/>
          <cell r="S6308"/>
          <cell r="T6308"/>
        </row>
        <row r="6309">
          <cell r="Q6309"/>
          <cell r="R6309"/>
          <cell r="S6309"/>
          <cell r="T6309"/>
        </row>
        <row r="6310">
          <cell r="Q6310"/>
          <cell r="R6310"/>
          <cell r="S6310"/>
          <cell r="T6310"/>
        </row>
        <row r="6311">
          <cell r="Q6311"/>
          <cell r="R6311"/>
          <cell r="S6311"/>
          <cell r="T6311"/>
        </row>
        <row r="6312">
          <cell r="Q6312"/>
          <cell r="R6312"/>
          <cell r="S6312"/>
          <cell r="T6312"/>
        </row>
        <row r="6313">
          <cell r="Q6313"/>
          <cell r="R6313"/>
          <cell r="S6313"/>
          <cell r="T6313"/>
        </row>
        <row r="6314">
          <cell r="Q6314"/>
          <cell r="R6314"/>
          <cell r="S6314"/>
          <cell r="T6314"/>
        </row>
        <row r="6315">
          <cell r="Q6315"/>
          <cell r="R6315"/>
          <cell r="S6315"/>
          <cell r="T6315"/>
        </row>
        <row r="6316">
          <cell r="Q6316"/>
          <cell r="R6316"/>
          <cell r="S6316"/>
          <cell r="T6316"/>
        </row>
        <row r="6317">
          <cell r="Q6317"/>
          <cell r="R6317"/>
          <cell r="S6317"/>
          <cell r="T6317"/>
        </row>
        <row r="6318">
          <cell r="Q6318"/>
          <cell r="R6318"/>
          <cell r="S6318"/>
          <cell r="T6318"/>
        </row>
        <row r="6319">
          <cell r="Q6319"/>
          <cell r="R6319"/>
          <cell r="S6319"/>
          <cell r="T6319"/>
        </row>
        <row r="6320">
          <cell r="Q6320"/>
          <cell r="R6320"/>
          <cell r="S6320"/>
          <cell r="T6320"/>
        </row>
        <row r="6321">
          <cell r="Q6321"/>
          <cell r="R6321"/>
          <cell r="S6321"/>
          <cell r="T6321"/>
        </row>
        <row r="6322">
          <cell r="Q6322"/>
          <cell r="R6322"/>
          <cell r="S6322"/>
          <cell r="T6322"/>
        </row>
        <row r="6323">
          <cell r="Q6323"/>
          <cell r="R6323"/>
          <cell r="S6323"/>
          <cell r="T6323"/>
        </row>
        <row r="6324">
          <cell r="Q6324"/>
          <cell r="R6324"/>
          <cell r="S6324"/>
          <cell r="T6324"/>
        </row>
        <row r="6325">
          <cell r="Q6325"/>
          <cell r="R6325"/>
          <cell r="S6325"/>
          <cell r="T6325"/>
        </row>
        <row r="6326">
          <cell r="Q6326"/>
          <cell r="R6326"/>
          <cell r="S6326"/>
          <cell r="T6326"/>
        </row>
        <row r="6327">
          <cell r="Q6327"/>
          <cell r="R6327"/>
          <cell r="S6327"/>
          <cell r="T6327"/>
        </row>
        <row r="6328">
          <cell r="Q6328"/>
          <cell r="R6328"/>
          <cell r="S6328"/>
          <cell r="T6328"/>
        </row>
        <row r="6329">
          <cell r="Q6329"/>
          <cell r="R6329"/>
          <cell r="S6329"/>
          <cell r="T6329"/>
        </row>
        <row r="6330">
          <cell r="Q6330"/>
          <cell r="R6330"/>
          <cell r="S6330"/>
          <cell r="T6330"/>
        </row>
        <row r="6331">
          <cell r="Q6331"/>
          <cell r="R6331"/>
          <cell r="S6331"/>
          <cell r="T6331"/>
        </row>
        <row r="6332">
          <cell r="Q6332"/>
          <cell r="R6332"/>
          <cell r="S6332"/>
          <cell r="T6332"/>
        </row>
        <row r="6333">
          <cell r="Q6333"/>
          <cell r="R6333"/>
          <cell r="S6333"/>
          <cell r="T6333"/>
        </row>
        <row r="6334">
          <cell r="Q6334"/>
          <cell r="R6334"/>
          <cell r="S6334"/>
          <cell r="T6334"/>
        </row>
        <row r="6335">
          <cell r="Q6335"/>
          <cell r="R6335"/>
          <cell r="S6335"/>
          <cell r="T6335"/>
        </row>
        <row r="6336">
          <cell r="Q6336"/>
          <cell r="R6336"/>
          <cell r="S6336"/>
          <cell r="T6336"/>
        </row>
        <row r="6337">
          <cell r="Q6337"/>
          <cell r="R6337"/>
          <cell r="S6337"/>
          <cell r="T6337"/>
        </row>
        <row r="6338">
          <cell r="Q6338"/>
          <cell r="R6338"/>
          <cell r="S6338"/>
          <cell r="T6338"/>
        </row>
        <row r="6339">
          <cell r="Q6339"/>
          <cell r="R6339"/>
          <cell r="S6339"/>
          <cell r="T6339"/>
        </row>
        <row r="6340">
          <cell r="Q6340"/>
          <cell r="R6340"/>
          <cell r="S6340"/>
          <cell r="T6340"/>
        </row>
        <row r="6341">
          <cell r="Q6341"/>
          <cell r="R6341"/>
          <cell r="S6341"/>
          <cell r="T6341"/>
        </row>
        <row r="6342">
          <cell r="Q6342"/>
          <cell r="R6342"/>
          <cell r="S6342"/>
          <cell r="T6342"/>
        </row>
        <row r="6343">
          <cell r="Q6343"/>
          <cell r="R6343"/>
          <cell r="S6343"/>
          <cell r="T6343"/>
        </row>
        <row r="6344">
          <cell r="Q6344"/>
          <cell r="R6344"/>
          <cell r="S6344"/>
          <cell r="T6344"/>
        </row>
        <row r="6345">
          <cell r="Q6345"/>
          <cell r="R6345"/>
          <cell r="S6345"/>
          <cell r="T6345"/>
        </row>
        <row r="6346">
          <cell r="Q6346"/>
          <cell r="R6346"/>
          <cell r="S6346"/>
          <cell r="T6346"/>
        </row>
        <row r="6347">
          <cell r="Q6347"/>
          <cell r="R6347"/>
          <cell r="S6347"/>
          <cell r="T6347"/>
        </row>
        <row r="6348">
          <cell r="Q6348"/>
          <cell r="R6348"/>
          <cell r="S6348"/>
          <cell r="T6348"/>
        </row>
        <row r="6349">
          <cell r="Q6349"/>
          <cell r="R6349"/>
          <cell r="S6349"/>
          <cell r="T6349"/>
        </row>
        <row r="6350">
          <cell r="Q6350"/>
          <cell r="R6350"/>
          <cell r="S6350"/>
          <cell r="T6350"/>
        </row>
        <row r="6351">
          <cell r="Q6351"/>
          <cell r="R6351"/>
          <cell r="S6351"/>
          <cell r="T6351"/>
        </row>
        <row r="6352">
          <cell r="Q6352"/>
          <cell r="R6352"/>
          <cell r="S6352"/>
          <cell r="T6352"/>
        </row>
        <row r="6353">
          <cell r="Q6353"/>
          <cell r="R6353"/>
          <cell r="S6353"/>
          <cell r="T6353"/>
        </row>
        <row r="6354">
          <cell r="Q6354"/>
          <cell r="R6354"/>
          <cell r="S6354"/>
          <cell r="T6354"/>
        </row>
        <row r="6355">
          <cell r="Q6355"/>
          <cell r="R6355"/>
          <cell r="S6355"/>
          <cell r="T6355"/>
        </row>
        <row r="6356">
          <cell r="Q6356"/>
          <cell r="R6356"/>
          <cell r="S6356"/>
          <cell r="T6356"/>
        </row>
        <row r="6357">
          <cell r="Q6357"/>
          <cell r="R6357"/>
          <cell r="S6357"/>
          <cell r="T6357"/>
        </row>
        <row r="6358">
          <cell r="Q6358"/>
          <cell r="R6358"/>
          <cell r="S6358"/>
          <cell r="T6358"/>
        </row>
        <row r="6359">
          <cell r="Q6359"/>
          <cell r="R6359"/>
          <cell r="S6359"/>
          <cell r="T6359"/>
        </row>
        <row r="6360">
          <cell r="Q6360"/>
          <cell r="R6360"/>
          <cell r="S6360"/>
          <cell r="T6360"/>
        </row>
        <row r="6361">
          <cell r="Q6361"/>
          <cell r="R6361"/>
          <cell r="S6361"/>
          <cell r="T6361"/>
        </row>
        <row r="6362">
          <cell r="Q6362"/>
          <cell r="R6362"/>
          <cell r="S6362"/>
          <cell r="T6362"/>
        </row>
        <row r="6363">
          <cell r="Q6363"/>
          <cell r="R6363"/>
          <cell r="S6363"/>
          <cell r="T6363"/>
        </row>
        <row r="6364">
          <cell r="Q6364"/>
          <cell r="R6364"/>
          <cell r="S6364"/>
          <cell r="T6364"/>
        </row>
        <row r="6365">
          <cell r="Q6365"/>
          <cell r="R6365"/>
          <cell r="S6365"/>
          <cell r="T6365"/>
        </row>
        <row r="6366">
          <cell r="Q6366"/>
          <cell r="R6366"/>
          <cell r="S6366"/>
          <cell r="T6366"/>
        </row>
        <row r="6367">
          <cell r="Q6367"/>
          <cell r="R6367"/>
          <cell r="S6367"/>
          <cell r="T6367"/>
        </row>
        <row r="6368">
          <cell r="Q6368"/>
          <cell r="R6368"/>
          <cell r="S6368"/>
          <cell r="T6368"/>
        </row>
        <row r="6369">
          <cell r="Q6369"/>
          <cell r="R6369"/>
          <cell r="S6369"/>
          <cell r="T6369"/>
        </row>
        <row r="6370">
          <cell r="Q6370"/>
          <cell r="R6370"/>
          <cell r="S6370"/>
          <cell r="T6370"/>
        </row>
        <row r="6371">
          <cell r="Q6371"/>
          <cell r="R6371"/>
          <cell r="S6371"/>
          <cell r="T6371"/>
        </row>
        <row r="6372">
          <cell r="Q6372"/>
          <cell r="R6372"/>
          <cell r="S6372"/>
          <cell r="T6372"/>
        </row>
        <row r="6373">
          <cell r="Q6373"/>
          <cell r="R6373"/>
          <cell r="S6373"/>
          <cell r="T6373"/>
        </row>
        <row r="6374">
          <cell r="Q6374"/>
          <cell r="R6374"/>
          <cell r="S6374"/>
          <cell r="T6374"/>
        </row>
        <row r="6375">
          <cell r="Q6375"/>
          <cell r="R6375"/>
          <cell r="S6375"/>
          <cell r="T6375"/>
        </row>
        <row r="6376">
          <cell r="Q6376"/>
          <cell r="R6376"/>
          <cell r="S6376"/>
          <cell r="T6376"/>
        </row>
        <row r="6377">
          <cell r="Q6377"/>
          <cell r="R6377"/>
          <cell r="S6377"/>
          <cell r="T6377"/>
        </row>
        <row r="6378">
          <cell r="Q6378"/>
          <cell r="R6378"/>
          <cell r="S6378"/>
          <cell r="T6378"/>
        </row>
        <row r="6379">
          <cell r="Q6379"/>
          <cell r="R6379"/>
          <cell r="S6379"/>
          <cell r="T6379"/>
        </row>
        <row r="6380">
          <cell r="Q6380"/>
          <cell r="R6380"/>
          <cell r="S6380"/>
          <cell r="T6380"/>
        </row>
        <row r="6381">
          <cell r="Q6381"/>
          <cell r="R6381"/>
          <cell r="S6381"/>
          <cell r="T6381"/>
        </row>
        <row r="6382">
          <cell r="Q6382"/>
          <cell r="R6382"/>
          <cell r="S6382"/>
          <cell r="T6382"/>
        </row>
        <row r="6383">
          <cell r="Q6383"/>
          <cell r="R6383"/>
          <cell r="S6383"/>
          <cell r="T6383"/>
        </row>
        <row r="6384">
          <cell r="Q6384"/>
          <cell r="R6384"/>
          <cell r="S6384"/>
          <cell r="T6384"/>
        </row>
        <row r="6385">
          <cell r="Q6385"/>
          <cell r="R6385"/>
          <cell r="S6385"/>
          <cell r="T6385"/>
        </row>
        <row r="6386">
          <cell r="Q6386"/>
          <cell r="R6386"/>
          <cell r="S6386"/>
          <cell r="T6386"/>
        </row>
        <row r="6387">
          <cell r="Q6387"/>
          <cell r="R6387"/>
          <cell r="S6387"/>
          <cell r="T6387"/>
        </row>
        <row r="6388">
          <cell r="Q6388"/>
          <cell r="R6388"/>
          <cell r="S6388"/>
          <cell r="T6388"/>
        </row>
        <row r="6389">
          <cell r="Q6389"/>
          <cell r="R6389"/>
          <cell r="S6389"/>
          <cell r="T6389"/>
        </row>
        <row r="6390">
          <cell r="Q6390"/>
          <cell r="R6390"/>
          <cell r="S6390"/>
          <cell r="T6390"/>
        </row>
        <row r="6391">
          <cell r="Q6391"/>
          <cell r="R6391"/>
          <cell r="S6391"/>
          <cell r="T6391"/>
        </row>
        <row r="6392">
          <cell r="Q6392"/>
          <cell r="R6392"/>
          <cell r="S6392"/>
          <cell r="T6392"/>
        </row>
        <row r="6393">
          <cell r="Q6393"/>
          <cell r="R6393"/>
          <cell r="S6393"/>
          <cell r="T6393"/>
        </row>
        <row r="6394">
          <cell r="Q6394"/>
          <cell r="R6394"/>
          <cell r="S6394"/>
          <cell r="T6394"/>
        </row>
        <row r="6395">
          <cell r="Q6395"/>
          <cell r="R6395"/>
          <cell r="S6395"/>
          <cell r="T6395"/>
        </row>
        <row r="6396">
          <cell r="Q6396"/>
          <cell r="R6396"/>
          <cell r="S6396"/>
          <cell r="T6396"/>
        </row>
        <row r="6397">
          <cell r="Q6397"/>
          <cell r="R6397"/>
          <cell r="S6397"/>
          <cell r="T6397"/>
        </row>
        <row r="6398">
          <cell r="Q6398"/>
          <cell r="R6398"/>
          <cell r="S6398"/>
          <cell r="T6398"/>
        </row>
        <row r="6399">
          <cell r="Q6399"/>
          <cell r="R6399"/>
          <cell r="S6399"/>
          <cell r="T6399"/>
        </row>
        <row r="6400">
          <cell r="Q6400"/>
          <cell r="R6400"/>
          <cell r="S6400"/>
          <cell r="T6400"/>
        </row>
        <row r="6401">
          <cell r="Q6401"/>
          <cell r="R6401"/>
          <cell r="S6401"/>
          <cell r="T6401"/>
        </row>
        <row r="6402">
          <cell r="Q6402"/>
          <cell r="R6402"/>
          <cell r="S6402"/>
          <cell r="T6402"/>
        </row>
        <row r="6403">
          <cell r="Q6403"/>
          <cell r="R6403"/>
          <cell r="S6403"/>
          <cell r="T6403"/>
        </row>
        <row r="6404">
          <cell r="Q6404"/>
          <cell r="R6404"/>
          <cell r="S6404"/>
          <cell r="T6404"/>
        </row>
        <row r="6405">
          <cell r="Q6405"/>
          <cell r="R6405"/>
          <cell r="S6405"/>
          <cell r="T6405"/>
        </row>
        <row r="6406">
          <cell r="Q6406"/>
          <cell r="R6406"/>
          <cell r="S6406"/>
          <cell r="T6406"/>
        </row>
        <row r="6407">
          <cell r="Q6407"/>
          <cell r="R6407"/>
          <cell r="S6407"/>
          <cell r="T6407"/>
        </row>
        <row r="6408">
          <cell r="Q6408"/>
          <cell r="R6408"/>
          <cell r="S6408"/>
          <cell r="T6408"/>
        </row>
        <row r="6409">
          <cell r="Q6409"/>
          <cell r="R6409"/>
          <cell r="S6409"/>
          <cell r="T6409"/>
        </row>
        <row r="6410">
          <cell r="Q6410"/>
          <cell r="R6410"/>
          <cell r="S6410"/>
          <cell r="T6410"/>
        </row>
        <row r="6411">
          <cell r="Q6411"/>
          <cell r="R6411"/>
          <cell r="S6411"/>
          <cell r="T6411"/>
        </row>
        <row r="6412">
          <cell r="Q6412"/>
          <cell r="R6412"/>
          <cell r="S6412"/>
          <cell r="T6412"/>
        </row>
        <row r="6413">
          <cell r="Q6413"/>
          <cell r="R6413"/>
          <cell r="S6413"/>
          <cell r="T6413"/>
        </row>
        <row r="6414">
          <cell r="Q6414"/>
          <cell r="R6414"/>
          <cell r="S6414"/>
          <cell r="T6414"/>
        </row>
        <row r="6415">
          <cell r="Q6415"/>
          <cell r="R6415"/>
          <cell r="S6415"/>
          <cell r="T6415"/>
        </row>
        <row r="6416">
          <cell r="Q6416"/>
          <cell r="R6416"/>
          <cell r="S6416"/>
          <cell r="T6416"/>
        </row>
        <row r="6417">
          <cell r="Q6417"/>
          <cell r="R6417"/>
          <cell r="S6417"/>
          <cell r="T6417"/>
        </row>
        <row r="6418">
          <cell r="Q6418"/>
          <cell r="R6418"/>
          <cell r="S6418"/>
          <cell r="T6418"/>
        </row>
        <row r="6419">
          <cell r="Q6419"/>
          <cell r="R6419"/>
          <cell r="S6419"/>
          <cell r="T6419"/>
        </row>
        <row r="6420">
          <cell r="Q6420"/>
          <cell r="R6420"/>
          <cell r="S6420"/>
          <cell r="T6420"/>
        </row>
        <row r="6421">
          <cell r="Q6421"/>
          <cell r="R6421"/>
          <cell r="S6421"/>
          <cell r="T6421"/>
        </row>
        <row r="6422">
          <cell r="Q6422"/>
          <cell r="R6422"/>
          <cell r="S6422"/>
          <cell r="T6422"/>
        </row>
        <row r="6423">
          <cell r="Q6423"/>
          <cell r="R6423"/>
          <cell r="S6423"/>
          <cell r="T6423"/>
        </row>
        <row r="6424">
          <cell r="Q6424"/>
          <cell r="R6424"/>
          <cell r="S6424"/>
          <cell r="T6424"/>
        </row>
        <row r="6425">
          <cell r="Q6425"/>
          <cell r="R6425"/>
          <cell r="S6425"/>
          <cell r="T6425"/>
        </row>
        <row r="6426">
          <cell r="Q6426"/>
          <cell r="R6426"/>
          <cell r="S6426"/>
          <cell r="T6426"/>
        </row>
        <row r="6427">
          <cell r="Q6427"/>
          <cell r="R6427"/>
          <cell r="S6427"/>
          <cell r="T6427"/>
        </row>
        <row r="6428">
          <cell r="Q6428"/>
          <cell r="R6428"/>
          <cell r="S6428"/>
          <cell r="T6428"/>
        </row>
        <row r="6429">
          <cell r="Q6429"/>
          <cell r="R6429"/>
          <cell r="S6429"/>
          <cell r="T6429"/>
        </row>
        <row r="6430">
          <cell r="Q6430"/>
          <cell r="R6430"/>
          <cell r="S6430"/>
          <cell r="T6430"/>
        </row>
        <row r="6431">
          <cell r="Q6431"/>
          <cell r="R6431"/>
          <cell r="S6431"/>
          <cell r="T6431"/>
        </row>
        <row r="6432">
          <cell r="Q6432"/>
          <cell r="R6432"/>
          <cell r="S6432"/>
          <cell r="T6432"/>
        </row>
        <row r="6433">
          <cell r="Q6433"/>
          <cell r="R6433"/>
          <cell r="S6433"/>
          <cell r="T6433"/>
        </row>
        <row r="6434">
          <cell r="Q6434"/>
          <cell r="R6434"/>
          <cell r="S6434"/>
          <cell r="T6434"/>
        </row>
        <row r="6435">
          <cell r="Q6435"/>
          <cell r="R6435"/>
          <cell r="S6435"/>
          <cell r="T6435"/>
        </row>
        <row r="6436">
          <cell r="Q6436"/>
          <cell r="R6436"/>
          <cell r="S6436"/>
          <cell r="T6436"/>
        </row>
        <row r="6437">
          <cell r="Q6437"/>
          <cell r="R6437"/>
          <cell r="S6437"/>
          <cell r="T6437"/>
        </row>
        <row r="6438">
          <cell r="Q6438"/>
          <cell r="R6438"/>
          <cell r="S6438"/>
          <cell r="T6438"/>
        </row>
        <row r="6439">
          <cell r="Q6439"/>
          <cell r="R6439"/>
          <cell r="S6439"/>
          <cell r="T6439"/>
        </row>
        <row r="6440">
          <cell r="Q6440"/>
          <cell r="R6440"/>
          <cell r="S6440"/>
          <cell r="T6440"/>
        </row>
        <row r="6441">
          <cell r="Q6441"/>
          <cell r="R6441"/>
          <cell r="S6441"/>
          <cell r="T6441"/>
        </row>
        <row r="6442">
          <cell r="Q6442"/>
          <cell r="R6442"/>
          <cell r="S6442"/>
          <cell r="T6442"/>
        </row>
        <row r="6443">
          <cell r="Q6443"/>
          <cell r="R6443"/>
          <cell r="S6443"/>
          <cell r="T6443"/>
        </row>
        <row r="6444">
          <cell r="Q6444"/>
          <cell r="R6444"/>
          <cell r="S6444"/>
          <cell r="T6444"/>
        </row>
        <row r="6445">
          <cell r="Q6445"/>
          <cell r="R6445"/>
          <cell r="S6445"/>
          <cell r="T6445"/>
        </row>
        <row r="6446">
          <cell r="Q6446"/>
          <cell r="R6446"/>
          <cell r="S6446"/>
          <cell r="T6446"/>
        </row>
        <row r="6447">
          <cell r="Q6447"/>
          <cell r="R6447"/>
          <cell r="S6447"/>
          <cell r="T6447"/>
        </row>
        <row r="6448">
          <cell r="Q6448"/>
          <cell r="R6448"/>
          <cell r="S6448"/>
          <cell r="T6448"/>
        </row>
        <row r="6449">
          <cell r="Q6449"/>
          <cell r="R6449"/>
          <cell r="S6449"/>
          <cell r="T6449"/>
        </row>
        <row r="6450">
          <cell r="Q6450"/>
          <cell r="R6450"/>
          <cell r="S6450"/>
          <cell r="T6450"/>
        </row>
        <row r="6451">
          <cell r="Q6451"/>
          <cell r="R6451"/>
          <cell r="S6451"/>
          <cell r="T6451"/>
        </row>
        <row r="6452">
          <cell r="Q6452"/>
          <cell r="R6452"/>
          <cell r="S6452"/>
          <cell r="T6452"/>
        </row>
        <row r="6453">
          <cell r="Q6453"/>
          <cell r="R6453"/>
          <cell r="S6453"/>
          <cell r="T6453"/>
        </row>
        <row r="6454">
          <cell r="Q6454"/>
          <cell r="R6454"/>
          <cell r="S6454"/>
          <cell r="T6454"/>
        </row>
        <row r="6455">
          <cell r="Q6455"/>
          <cell r="R6455"/>
          <cell r="S6455"/>
          <cell r="T6455"/>
        </row>
        <row r="6456">
          <cell r="Q6456"/>
          <cell r="R6456"/>
          <cell r="S6456"/>
          <cell r="T6456"/>
        </row>
        <row r="6457">
          <cell r="Q6457"/>
          <cell r="R6457"/>
          <cell r="S6457"/>
          <cell r="T6457"/>
        </row>
        <row r="6458">
          <cell r="Q6458"/>
          <cell r="R6458"/>
          <cell r="S6458"/>
          <cell r="T6458"/>
        </row>
        <row r="6459">
          <cell r="Q6459"/>
          <cell r="R6459"/>
          <cell r="S6459"/>
          <cell r="T6459"/>
        </row>
        <row r="6460">
          <cell r="Q6460"/>
          <cell r="R6460"/>
          <cell r="S6460"/>
          <cell r="T6460"/>
        </row>
        <row r="6461">
          <cell r="Q6461"/>
          <cell r="R6461"/>
          <cell r="S6461"/>
          <cell r="T6461"/>
        </row>
        <row r="6462">
          <cell r="Q6462"/>
          <cell r="R6462"/>
          <cell r="S6462"/>
          <cell r="T6462"/>
        </row>
        <row r="6463">
          <cell r="Q6463"/>
          <cell r="R6463"/>
          <cell r="S6463"/>
          <cell r="T6463"/>
        </row>
        <row r="6464">
          <cell r="Q6464"/>
          <cell r="R6464"/>
          <cell r="S6464"/>
          <cell r="T6464"/>
        </row>
        <row r="6465">
          <cell r="Q6465"/>
          <cell r="R6465"/>
          <cell r="S6465"/>
          <cell r="T6465"/>
        </row>
        <row r="6466">
          <cell r="Q6466"/>
          <cell r="R6466"/>
          <cell r="S6466"/>
          <cell r="T6466"/>
        </row>
        <row r="6467">
          <cell r="Q6467"/>
          <cell r="R6467"/>
          <cell r="S6467"/>
          <cell r="T6467"/>
        </row>
        <row r="6468">
          <cell r="Q6468"/>
          <cell r="R6468"/>
          <cell r="S6468"/>
          <cell r="T6468"/>
        </row>
        <row r="6469">
          <cell r="Q6469"/>
          <cell r="R6469"/>
          <cell r="S6469"/>
          <cell r="T6469"/>
        </row>
        <row r="6470">
          <cell r="Q6470"/>
          <cell r="R6470"/>
          <cell r="S6470"/>
          <cell r="T6470"/>
        </row>
        <row r="6471">
          <cell r="Q6471"/>
          <cell r="R6471"/>
          <cell r="S6471"/>
          <cell r="T6471"/>
        </row>
        <row r="6472">
          <cell r="Q6472"/>
          <cell r="R6472"/>
          <cell r="S6472"/>
          <cell r="T6472"/>
        </row>
        <row r="6473">
          <cell r="Q6473"/>
          <cell r="R6473"/>
          <cell r="S6473"/>
          <cell r="T6473"/>
        </row>
        <row r="6474">
          <cell r="Q6474"/>
          <cell r="R6474"/>
          <cell r="S6474"/>
          <cell r="T6474"/>
        </row>
        <row r="6475">
          <cell r="Q6475"/>
          <cell r="R6475"/>
          <cell r="S6475"/>
          <cell r="T6475"/>
        </row>
        <row r="6476">
          <cell r="Q6476"/>
          <cell r="R6476"/>
          <cell r="S6476"/>
          <cell r="T6476"/>
        </row>
        <row r="6477">
          <cell r="Q6477"/>
          <cell r="R6477"/>
          <cell r="S6477"/>
          <cell r="T6477"/>
        </row>
        <row r="6478">
          <cell r="Q6478"/>
          <cell r="R6478"/>
          <cell r="S6478"/>
          <cell r="T6478"/>
        </row>
        <row r="6479">
          <cell r="Q6479"/>
          <cell r="R6479"/>
          <cell r="S6479"/>
          <cell r="T6479"/>
        </row>
        <row r="6480">
          <cell r="Q6480"/>
          <cell r="R6480"/>
          <cell r="S6480"/>
          <cell r="T6480"/>
        </row>
        <row r="6481">
          <cell r="Q6481"/>
          <cell r="R6481"/>
          <cell r="S6481"/>
          <cell r="T6481"/>
        </row>
        <row r="6482">
          <cell r="Q6482"/>
          <cell r="R6482"/>
          <cell r="S6482"/>
          <cell r="T6482"/>
        </row>
        <row r="6483">
          <cell r="Q6483"/>
          <cell r="R6483"/>
          <cell r="S6483"/>
          <cell r="T6483"/>
        </row>
        <row r="6484">
          <cell r="Q6484"/>
          <cell r="R6484"/>
          <cell r="S6484"/>
          <cell r="T6484"/>
        </row>
        <row r="6485">
          <cell r="Q6485"/>
          <cell r="R6485"/>
          <cell r="S6485"/>
          <cell r="T6485"/>
        </row>
        <row r="6486">
          <cell r="Q6486"/>
          <cell r="R6486"/>
          <cell r="S6486"/>
          <cell r="T6486"/>
        </row>
        <row r="6487">
          <cell r="Q6487"/>
          <cell r="R6487"/>
          <cell r="S6487"/>
          <cell r="T6487"/>
        </row>
        <row r="6488">
          <cell r="Q6488"/>
          <cell r="R6488"/>
          <cell r="S6488"/>
          <cell r="T6488"/>
        </row>
        <row r="6489">
          <cell r="Q6489"/>
          <cell r="R6489"/>
          <cell r="S6489"/>
          <cell r="T6489"/>
        </row>
        <row r="6490">
          <cell r="Q6490"/>
          <cell r="R6490"/>
          <cell r="S6490"/>
          <cell r="T6490"/>
        </row>
        <row r="6491">
          <cell r="Q6491"/>
          <cell r="R6491"/>
          <cell r="S6491"/>
          <cell r="T6491"/>
        </row>
        <row r="6492">
          <cell r="Q6492"/>
          <cell r="R6492"/>
          <cell r="S6492"/>
          <cell r="T6492"/>
        </row>
        <row r="6493">
          <cell r="Q6493"/>
          <cell r="R6493"/>
          <cell r="S6493"/>
          <cell r="T6493"/>
        </row>
        <row r="6494">
          <cell r="Q6494"/>
          <cell r="R6494"/>
          <cell r="S6494"/>
          <cell r="T6494"/>
        </row>
        <row r="6495">
          <cell r="Q6495"/>
          <cell r="R6495"/>
          <cell r="S6495"/>
          <cell r="T6495"/>
        </row>
        <row r="6496">
          <cell r="Q6496"/>
          <cell r="R6496"/>
          <cell r="S6496"/>
          <cell r="T6496"/>
        </row>
        <row r="6497">
          <cell r="Q6497"/>
          <cell r="R6497"/>
          <cell r="S6497"/>
          <cell r="T6497"/>
        </row>
        <row r="6498">
          <cell r="Q6498"/>
          <cell r="R6498"/>
          <cell r="S6498"/>
          <cell r="T6498"/>
        </row>
        <row r="6499">
          <cell r="Q6499"/>
          <cell r="R6499"/>
          <cell r="S6499"/>
          <cell r="T6499"/>
        </row>
        <row r="6500">
          <cell r="Q6500"/>
          <cell r="R6500"/>
          <cell r="S6500"/>
          <cell r="T6500"/>
        </row>
        <row r="6501">
          <cell r="Q6501"/>
          <cell r="R6501"/>
          <cell r="S6501"/>
          <cell r="T6501"/>
        </row>
        <row r="6502">
          <cell r="Q6502"/>
          <cell r="R6502"/>
          <cell r="S6502"/>
          <cell r="T6502"/>
        </row>
        <row r="6503">
          <cell r="Q6503"/>
          <cell r="R6503"/>
          <cell r="S6503"/>
          <cell r="T6503"/>
        </row>
        <row r="6504">
          <cell r="Q6504"/>
          <cell r="R6504"/>
          <cell r="S6504"/>
          <cell r="T6504"/>
        </row>
        <row r="6505">
          <cell r="Q6505"/>
          <cell r="R6505"/>
          <cell r="S6505"/>
          <cell r="T6505"/>
        </row>
        <row r="6506">
          <cell r="Q6506"/>
          <cell r="R6506"/>
          <cell r="S6506"/>
          <cell r="T6506"/>
        </row>
        <row r="6507">
          <cell r="Q6507"/>
          <cell r="R6507"/>
          <cell r="S6507"/>
          <cell r="T6507"/>
        </row>
        <row r="6508">
          <cell r="Q6508"/>
          <cell r="R6508"/>
          <cell r="S6508"/>
          <cell r="T6508"/>
        </row>
        <row r="6509">
          <cell r="Q6509"/>
          <cell r="R6509"/>
          <cell r="S6509"/>
          <cell r="T6509"/>
        </row>
        <row r="6510">
          <cell r="Q6510"/>
          <cell r="R6510"/>
          <cell r="S6510"/>
          <cell r="T6510"/>
        </row>
        <row r="6511">
          <cell r="Q6511"/>
          <cell r="R6511"/>
          <cell r="S6511"/>
          <cell r="T6511"/>
        </row>
        <row r="6512">
          <cell r="Q6512"/>
          <cell r="R6512"/>
          <cell r="S6512"/>
          <cell r="T6512"/>
        </row>
        <row r="6513">
          <cell r="Q6513"/>
          <cell r="R6513"/>
          <cell r="S6513"/>
          <cell r="T6513"/>
        </row>
        <row r="6514">
          <cell r="Q6514"/>
          <cell r="R6514"/>
          <cell r="S6514"/>
          <cell r="T6514"/>
        </row>
        <row r="6515">
          <cell r="Q6515"/>
          <cell r="R6515"/>
          <cell r="S6515"/>
          <cell r="T6515"/>
        </row>
        <row r="6516">
          <cell r="Q6516"/>
          <cell r="R6516"/>
          <cell r="S6516"/>
          <cell r="T6516"/>
        </row>
        <row r="6517">
          <cell r="Q6517"/>
          <cell r="R6517"/>
          <cell r="S6517"/>
          <cell r="T6517"/>
        </row>
        <row r="6518">
          <cell r="Q6518"/>
          <cell r="R6518"/>
          <cell r="S6518"/>
          <cell r="T6518"/>
        </row>
        <row r="6519">
          <cell r="Q6519"/>
          <cell r="R6519"/>
          <cell r="S6519"/>
          <cell r="T6519"/>
        </row>
        <row r="6520">
          <cell r="Q6520"/>
          <cell r="R6520"/>
          <cell r="S6520"/>
          <cell r="T6520"/>
        </row>
        <row r="6521">
          <cell r="Q6521"/>
          <cell r="R6521"/>
          <cell r="S6521"/>
          <cell r="T6521"/>
        </row>
        <row r="6522">
          <cell r="Q6522"/>
          <cell r="R6522"/>
          <cell r="S6522"/>
          <cell r="T6522"/>
        </row>
        <row r="6523">
          <cell r="Q6523"/>
          <cell r="R6523"/>
          <cell r="S6523"/>
          <cell r="T6523"/>
        </row>
        <row r="6524">
          <cell r="Q6524"/>
          <cell r="R6524"/>
          <cell r="S6524"/>
          <cell r="T6524"/>
        </row>
        <row r="6525">
          <cell r="Q6525"/>
          <cell r="R6525"/>
          <cell r="S6525"/>
          <cell r="T6525"/>
        </row>
        <row r="6526">
          <cell r="Q6526"/>
          <cell r="R6526"/>
          <cell r="S6526"/>
          <cell r="T6526"/>
        </row>
        <row r="6527">
          <cell r="Q6527"/>
          <cell r="R6527"/>
          <cell r="S6527"/>
          <cell r="T6527"/>
        </row>
        <row r="6528">
          <cell r="Q6528"/>
          <cell r="R6528"/>
          <cell r="S6528"/>
          <cell r="T6528"/>
        </row>
        <row r="6529">
          <cell r="Q6529"/>
          <cell r="R6529"/>
          <cell r="S6529"/>
          <cell r="T6529"/>
        </row>
        <row r="6530">
          <cell r="Q6530"/>
          <cell r="R6530"/>
          <cell r="S6530"/>
          <cell r="T6530"/>
        </row>
        <row r="6531">
          <cell r="Q6531"/>
          <cell r="R6531"/>
          <cell r="S6531"/>
          <cell r="T6531"/>
        </row>
        <row r="6532">
          <cell r="Q6532"/>
          <cell r="R6532"/>
          <cell r="S6532"/>
          <cell r="T6532"/>
        </row>
        <row r="6533">
          <cell r="Q6533"/>
          <cell r="R6533"/>
          <cell r="S6533"/>
          <cell r="T6533"/>
        </row>
        <row r="6534">
          <cell r="Q6534"/>
          <cell r="R6534"/>
          <cell r="S6534"/>
          <cell r="T6534"/>
        </row>
        <row r="6535">
          <cell r="Q6535"/>
          <cell r="R6535"/>
          <cell r="S6535"/>
          <cell r="T6535"/>
        </row>
        <row r="6536">
          <cell r="Q6536"/>
          <cell r="R6536"/>
          <cell r="S6536"/>
          <cell r="T6536"/>
        </row>
        <row r="6537">
          <cell r="Q6537"/>
          <cell r="R6537"/>
          <cell r="S6537"/>
          <cell r="T6537"/>
        </row>
        <row r="6538">
          <cell r="Q6538"/>
          <cell r="R6538"/>
          <cell r="S6538"/>
          <cell r="T6538"/>
        </row>
        <row r="6539">
          <cell r="Q6539"/>
          <cell r="R6539"/>
          <cell r="S6539"/>
          <cell r="T6539"/>
        </row>
        <row r="6540">
          <cell r="Q6540"/>
          <cell r="R6540"/>
          <cell r="S6540"/>
          <cell r="T6540"/>
        </row>
        <row r="6541">
          <cell r="Q6541"/>
          <cell r="R6541"/>
          <cell r="S6541"/>
          <cell r="T6541"/>
        </row>
        <row r="6542">
          <cell r="Q6542"/>
          <cell r="R6542"/>
          <cell r="S6542"/>
          <cell r="T6542"/>
        </row>
        <row r="6543">
          <cell r="Q6543"/>
          <cell r="R6543"/>
          <cell r="S6543"/>
          <cell r="T6543"/>
        </row>
        <row r="6544">
          <cell r="Q6544"/>
          <cell r="R6544"/>
          <cell r="S6544"/>
          <cell r="T6544"/>
        </row>
        <row r="6545">
          <cell r="Q6545"/>
          <cell r="R6545"/>
          <cell r="S6545"/>
          <cell r="T6545"/>
        </row>
        <row r="6546">
          <cell r="Q6546"/>
          <cell r="R6546"/>
          <cell r="S6546"/>
          <cell r="T6546"/>
        </row>
        <row r="6547">
          <cell r="Q6547"/>
          <cell r="R6547"/>
          <cell r="S6547"/>
          <cell r="T6547"/>
        </row>
        <row r="6548">
          <cell r="Q6548"/>
          <cell r="R6548"/>
          <cell r="S6548"/>
          <cell r="T6548"/>
        </row>
        <row r="6549">
          <cell r="Q6549"/>
          <cell r="R6549"/>
          <cell r="S6549"/>
          <cell r="T6549"/>
        </row>
        <row r="6550">
          <cell r="Q6550"/>
          <cell r="R6550"/>
          <cell r="S6550"/>
          <cell r="T6550"/>
        </row>
        <row r="6551">
          <cell r="Q6551"/>
          <cell r="R6551"/>
          <cell r="S6551"/>
          <cell r="T6551"/>
        </row>
        <row r="6552">
          <cell r="Q6552"/>
          <cell r="R6552"/>
          <cell r="S6552"/>
          <cell r="T6552"/>
        </row>
        <row r="6553">
          <cell r="Q6553"/>
          <cell r="R6553"/>
          <cell r="S6553"/>
          <cell r="T6553"/>
        </row>
        <row r="6554">
          <cell r="Q6554"/>
          <cell r="R6554"/>
          <cell r="S6554"/>
          <cell r="T6554"/>
        </row>
        <row r="6555">
          <cell r="Q6555"/>
          <cell r="R6555"/>
          <cell r="S6555"/>
          <cell r="T6555"/>
        </row>
        <row r="6556">
          <cell r="Q6556"/>
          <cell r="R6556"/>
          <cell r="S6556"/>
          <cell r="T6556"/>
        </row>
        <row r="6557">
          <cell r="Q6557"/>
          <cell r="R6557"/>
          <cell r="S6557"/>
          <cell r="T6557"/>
        </row>
        <row r="6558">
          <cell r="Q6558"/>
          <cell r="R6558"/>
          <cell r="S6558"/>
          <cell r="T6558"/>
        </row>
        <row r="6559">
          <cell r="Q6559"/>
          <cell r="R6559"/>
          <cell r="S6559"/>
          <cell r="T6559"/>
        </row>
        <row r="6560">
          <cell r="Q6560"/>
          <cell r="R6560"/>
          <cell r="S6560"/>
          <cell r="T6560"/>
        </row>
        <row r="6561">
          <cell r="Q6561"/>
          <cell r="R6561"/>
          <cell r="S6561"/>
          <cell r="T6561"/>
        </row>
        <row r="6562">
          <cell r="Q6562"/>
          <cell r="R6562"/>
          <cell r="S6562"/>
          <cell r="T6562"/>
        </row>
        <row r="6563">
          <cell r="Q6563"/>
          <cell r="R6563"/>
          <cell r="S6563"/>
          <cell r="T6563"/>
        </row>
        <row r="6564">
          <cell r="Q6564"/>
          <cell r="R6564"/>
          <cell r="S6564"/>
          <cell r="T6564"/>
        </row>
        <row r="6565">
          <cell r="Q6565"/>
          <cell r="R6565"/>
          <cell r="S6565"/>
          <cell r="T6565"/>
        </row>
        <row r="6566">
          <cell r="Q6566"/>
          <cell r="R6566"/>
          <cell r="S6566"/>
          <cell r="T6566"/>
        </row>
        <row r="6567">
          <cell r="Q6567"/>
          <cell r="R6567"/>
          <cell r="S6567"/>
          <cell r="T6567"/>
        </row>
        <row r="6568">
          <cell r="Q6568"/>
          <cell r="R6568"/>
          <cell r="S6568"/>
          <cell r="T6568"/>
        </row>
        <row r="6569">
          <cell r="Q6569"/>
          <cell r="R6569"/>
          <cell r="S6569"/>
          <cell r="T6569"/>
        </row>
        <row r="6570">
          <cell r="Q6570"/>
          <cell r="R6570"/>
          <cell r="S6570"/>
          <cell r="T6570"/>
        </row>
        <row r="6571">
          <cell r="Q6571"/>
          <cell r="R6571"/>
          <cell r="S6571"/>
          <cell r="T6571"/>
        </row>
        <row r="6572">
          <cell r="Q6572"/>
          <cell r="R6572"/>
          <cell r="S6572"/>
          <cell r="T6572"/>
        </row>
        <row r="6573">
          <cell r="Q6573"/>
          <cell r="R6573"/>
          <cell r="S6573"/>
          <cell r="T6573"/>
        </row>
        <row r="6574">
          <cell r="Q6574"/>
          <cell r="R6574"/>
          <cell r="S6574"/>
          <cell r="T6574"/>
        </row>
        <row r="6575">
          <cell r="Q6575"/>
          <cell r="R6575"/>
          <cell r="S6575"/>
          <cell r="T6575"/>
        </row>
        <row r="6576">
          <cell r="Q6576"/>
          <cell r="R6576"/>
          <cell r="S6576"/>
          <cell r="T6576"/>
        </row>
        <row r="6577">
          <cell r="Q6577"/>
          <cell r="R6577"/>
          <cell r="S6577"/>
          <cell r="T6577"/>
        </row>
        <row r="6578">
          <cell r="Q6578"/>
          <cell r="R6578"/>
          <cell r="S6578"/>
          <cell r="T6578"/>
        </row>
        <row r="6579">
          <cell r="Q6579"/>
          <cell r="R6579"/>
          <cell r="S6579"/>
          <cell r="T6579"/>
        </row>
        <row r="6580">
          <cell r="Q6580"/>
          <cell r="R6580"/>
          <cell r="S6580"/>
          <cell r="T6580"/>
        </row>
        <row r="6581">
          <cell r="Q6581"/>
          <cell r="R6581"/>
          <cell r="S6581"/>
          <cell r="T6581"/>
        </row>
        <row r="6582">
          <cell r="Q6582"/>
          <cell r="R6582"/>
          <cell r="S6582"/>
          <cell r="T6582"/>
        </row>
        <row r="6583">
          <cell r="Q6583"/>
          <cell r="R6583"/>
          <cell r="S6583"/>
          <cell r="T6583"/>
        </row>
        <row r="6584">
          <cell r="Q6584"/>
          <cell r="R6584"/>
          <cell r="S6584"/>
          <cell r="T6584"/>
        </row>
        <row r="6585">
          <cell r="Q6585"/>
          <cell r="R6585"/>
          <cell r="S6585"/>
          <cell r="T6585"/>
        </row>
        <row r="6586">
          <cell r="Q6586"/>
          <cell r="R6586"/>
          <cell r="S6586"/>
          <cell r="T6586"/>
        </row>
        <row r="6587">
          <cell r="Q6587"/>
          <cell r="R6587"/>
          <cell r="S6587"/>
          <cell r="T6587"/>
        </row>
        <row r="6588">
          <cell r="Q6588"/>
          <cell r="R6588"/>
          <cell r="S6588"/>
          <cell r="T6588"/>
        </row>
        <row r="6589">
          <cell r="Q6589"/>
          <cell r="R6589"/>
          <cell r="S6589"/>
          <cell r="T6589"/>
        </row>
        <row r="6590">
          <cell r="Q6590"/>
          <cell r="R6590"/>
          <cell r="S6590"/>
          <cell r="T6590"/>
        </row>
        <row r="6591">
          <cell r="Q6591"/>
          <cell r="R6591"/>
          <cell r="S6591"/>
          <cell r="T6591"/>
        </row>
        <row r="6592">
          <cell r="Q6592"/>
          <cell r="R6592"/>
          <cell r="S6592"/>
          <cell r="T6592"/>
        </row>
        <row r="6593">
          <cell r="Q6593"/>
          <cell r="R6593"/>
          <cell r="S6593"/>
          <cell r="T6593"/>
        </row>
        <row r="6594">
          <cell r="Q6594"/>
          <cell r="R6594"/>
          <cell r="S6594"/>
          <cell r="T6594"/>
        </row>
        <row r="6595">
          <cell r="Q6595"/>
          <cell r="R6595"/>
          <cell r="S6595"/>
          <cell r="T6595"/>
        </row>
        <row r="6596">
          <cell r="Q6596"/>
          <cell r="R6596"/>
          <cell r="S6596"/>
          <cell r="T6596"/>
        </row>
        <row r="6597">
          <cell r="Q6597"/>
          <cell r="R6597"/>
          <cell r="S6597"/>
          <cell r="T6597"/>
        </row>
        <row r="6598">
          <cell r="Q6598"/>
          <cell r="R6598"/>
          <cell r="S6598"/>
          <cell r="T6598"/>
        </row>
        <row r="6599">
          <cell r="Q6599"/>
          <cell r="R6599"/>
          <cell r="S6599"/>
          <cell r="T6599"/>
        </row>
        <row r="6600">
          <cell r="Q6600"/>
          <cell r="R6600"/>
          <cell r="S6600"/>
          <cell r="T6600"/>
        </row>
        <row r="6601">
          <cell r="Q6601"/>
          <cell r="R6601"/>
          <cell r="S6601"/>
          <cell r="T6601"/>
        </row>
        <row r="6602">
          <cell r="Q6602"/>
          <cell r="R6602"/>
          <cell r="S6602"/>
          <cell r="T6602"/>
        </row>
        <row r="6603">
          <cell r="Q6603"/>
          <cell r="R6603"/>
          <cell r="S6603"/>
          <cell r="T6603"/>
        </row>
        <row r="6604">
          <cell r="Q6604"/>
          <cell r="R6604"/>
          <cell r="S6604"/>
          <cell r="T6604"/>
        </row>
        <row r="6605">
          <cell r="Q6605"/>
          <cell r="R6605"/>
          <cell r="S6605"/>
          <cell r="T6605"/>
        </row>
        <row r="6606">
          <cell r="Q6606"/>
          <cell r="R6606"/>
          <cell r="S6606"/>
          <cell r="T6606"/>
        </row>
        <row r="6607">
          <cell r="Q6607"/>
          <cell r="R6607"/>
          <cell r="S6607"/>
          <cell r="T6607"/>
        </row>
        <row r="6608">
          <cell r="Q6608"/>
          <cell r="R6608"/>
          <cell r="S6608"/>
          <cell r="T6608"/>
        </row>
        <row r="6609">
          <cell r="Q6609"/>
          <cell r="R6609"/>
          <cell r="S6609"/>
          <cell r="T6609"/>
        </row>
        <row r="6610">
          <cell r="Q6610"/>
          <cell r="R6610"/>
          <cell r="S6610"/>
          <cell r="T6610"/>
        </row>
        <row r="6611">
          <cell r="Q6611"/>
          <cell r="R6611"/>
          <cell r="S6611"/>
          <cell r="T6611"/>
        </row>
        <row r="6612">
          <cell r="Q6612"/>
          <cell r="R6612"/>
          <cell r="S6612"/>
          <cell r="T6612"/>
        </row>
        <row r="6613">
          <cell r="Q6613"/>
          <cell r="R6613"/>
          <cell r="S6613"/>
          <cell r="T6613"/>
        </row>
        <row r="6614">
          <cell r="Q6614"/>
          <cell r="R6614"/>
          <cell r="S6614"/>
          <cell r="T6614"/>
        </row>
        <row r="6615">
          <cell r="Q6615"/>
          <cell r="R6615"/>
          <cell r="S6615"/>
          <cell r="T6615"/>
        </row>
        <row r="6616">
          <cell r="Q6616"/>
          <cell r="R6616"/>
          <cell r="S6616"/>
          <cell r="T6616"/>
        </row>
        <row r="6617">
          <cell r="Q6617"/>
          <cell r="R6617"/>
          <cell r="S6617"/>
          <cell r="T6617"/>
        </row>
        <row r="6618">
          <cell r="Q6618"/>
          <cell r="R6618"/>
          <cell r="S6618"/>
          <cell r="T6618"/>
        </row>
        <row r="6619">
          <cell r="Q6619"/>
          <cell r="R6619"/>
          <cell r="S6619"/>
          <cell r="T6619"/>
        </row>
        <row r="6620">
          <cell r="Q6620"/>
          <cell r="R6620"/>
          <cell r="S6620"/>
          <cell r="T6620"/>
        </row>
        <row r="6621">
          <cell r="Q6621"/>
          <cell r="R6621"/>
          <cell r="S6621"/>
          <cell r="T6621"/>
        </row>
        <row r="6622">
          <cell r="Q6622"/>
          <cell r="R6622"/>
          <cell r="S6622"/>
          <cell r="T6622"/>
        </row>
        <row r="6623">
          <cell r="Q6623"/>
          <cell r="R6623"/>
          <cell r="S6623"/>
          <cell r="T6623"/>
        </row>
        <row r="6624">
          <cell r="Q6624"/>
          <cell r="R6624"/>
          <cell r="S6624"/>
          <cell r="T6624"/>
        </row>
        <row r="6625">
          <cell r="Q6625"/>
          <cell r="R6625"/>
          <cell r="S6625"/>
          <cell r="T6625"/>
        </row>
        <row r="6626">
          <cell r="Q6626"/>
          <cell r="R6626"/>
          <cell r="S6626"/>
          <cell r="T6626"/>
        </row>
        <row r="6627">
          <cell r="Q6627"/>
          <cell r="R6627"/>
          <cell r="S6627"/>
          <cell r="T6627"/>
        </row>
        <row r="6628">
          <cell r="Q6628"/>
          <cell r="R6628"/>
          <cell r="S6628"/>
          <cell r="T6628"/>
        </row>
        <row r="6629">
          <cell r="Q6629"/>
          <cell r="R6629"/>
          <cell r="S6629"/>
          <cell r="T6629"/>
        </row>
        <row r="6630">
          <cell r="Q6630"/>
          <cell r="R6630"/>
          <cell r="S6630"/>
          <cell r="T6630"/>
        </row>
        <row r="6631">
          <cell r="Q6631"/>
          <cell r="R6631"/>
          <cell r="S6631"/>
          <cell r="T6631"/>
        </row>
        <row r="6632">
          <cell r="Q6632"/>
          <cell r="R6632"/>
          <cell r="S6632"/>
          <cell r="T6632"/>
        </row>
        <row r="6633">
          <cell r="Q6633"/>
          <cell r="R6633"/>
          <cell r="S6633"/>
          <cell r="T6633"/>
        </row>
        <row r="6634">
          <cell r="Q6634"/>
          <cell r="R6634"/>
          <cell r="S6634"/>
          <cell r="T6634"/>
        </row>
        <row r="6635">
          <cell r="Q6635"/>
          <cell r="R6635"/>
          <cell r="S6635"/>
          <cell r="T6635"/>
        </row>
        <row r="6636">
          <cell r="Q6636"/>
          <cell r="R6636"/>
          <cell r="S6636"/>
          <cell r="T6636"/>
        </row>
        <row r="6637">
          <cell r="Q6637"/>
          <cell r="R6637"/>
          <cell r="S6637"/>
          <cell r="T6637"/>
        </row>
        <row r="6638">
          <cell r="Q6638"/>
          <cell r="R6638"/>
          <cell r="S6638"/>
          <cell r="T6638"/>
        </row>
        <row r="6639">
          <cell r="Q6639"/>
          <cell r="R6639"/>
          <cell r="S6639"/>
          <cell r="T6639"/>
        </row>
        <row r="6640">
          <cell r="Q6640"/>
          <cell r="R6640"/>
          <cell r="S6640"/>
          <cell r="T6640"/>
        </row>
        <row r="6641">
          <cell r="Q6641"/>
          <cell r="R6641"/>
          <cell r="S6641"/>
          <cell r="T6641"/>
        </row>
        <row r="6642">
          <cell r="Q6642"/>
          <cell r="R6642"/>
          <cell r="S6642"/>
          <cell r="T6642"/>
        </row>
        <row r="6643">
          <cell r="Q6643"/>
          <cell r="R6643"/>
          <cell r="S6643"/>
          <cell r="T6643"/>
        </row>
        <row r="6644">
          <cell r="Q6644"/>
          <cell r="R6644"/>
          <cell r="S6644"/>
          <cell r="T6644"/>
        </row>
        <row r="6645">
          <cell r="Q6645"/>
          <cell r="R6645"/>
          <cell r="S6645"/>
          <cell r="T6645"/>
        </row>
        <row r="6646">
          <cell r="Q6646"/>
          <cell r="R6646"/>
          <cell r="S6646"/>
          <cell r="T6646"/>
        </row>
        <row r="6647">
          <cell r="Q6647"/>
          <cell r="R6647"/>
          <cell r="S6647"/>
          <cell r="T6647"/>
        </row>
        <row r="6648">
          <cell r="Q6648"/>
          <cell r="R6648"/>
          <cell r="S6648"/>
          <cell r="T6648"/>
        </row>
        <row r="6649">
          <cell r="Q6649"/>
          <cell r="R6649"/>
          <cell r="S6649"/>
          <cell r="T6649"/>
        </row>
        <row r="6650">
          <cell r="Q6650"/>
          <cell r="R6650"/>
          <cell r="S6650"/>
          <cell r="T6650"/>
        </row>
        <row r="6651">
          <cell r="Q6651"/>
          <cell r="R6651"/>
          <cell r="S6651"/>
          <cell r="T6651"/>
        </row>
        <row r="6652">
          <cell r="Q6652"/>
          <cell r="R6652"/>
          <cell r="S6652"/>
          <cell r="T6652"/>
        </row>
        <row r="6653">
          <cell r="Q6653"/>
          <cell r="R6653"/>
          <cell r="S6653"/>
          <cell r="T6653"/>
        </row>
        <row r="6654">
          <cell r="Q6654"/>
          <cell r="R6654"/>
          <cell r="S6654"/>
          <cell r="T6654"/>
        </row>
        <row r="6655">
          <cell r="Q6655"/>
          <cell r="R6655"/>
          <cell r="S6655"/>
          <cell r="T6655"/>
        </row>
        <row r="6656">
          <cell r="Q6656"/>
          <cell r="R6656"/>
          <cell r="S6656"/>
          <cell r="T6656"/>
        </row>
        <row r="6657">
          <cell r="Q6657"/>
          <cell r="R6657"/>
          <cell r="S6657"/>
          <cell r="T6657"/>
        </row>
        <row r="6658">
          <cell r="Q6658"/>
          <cell r="R6658"/>
          <cell r="S6658"/>
          <cell r="T6658"/>
        </row>
        <row r="6659">
          <cell r="Q6659"/>
          <cell r="R6659"/>
          <cell r="S6659"/>
          <cell r="T6659"/>
        </row>
        <row r="6660">
          <cell r="Q6660"/>
          <cell r="R6660"/>
          <cell r="S6660"/>
          <cell r="T6660"/>
        </row>
        <row r="6661">
          <cell r="Q6661"/>
          <cell r="R6661"/>
          <cell r="S6661"/>
          <cell r="T6661"/>
        </row>
        <row r="6662">
          <cell r="Q6662"/>
          <cell r="R6662"/>
          <cell r="S6662"/>
          <cell r="T6662"/>
        </row>
        <row r="6663">
          <cell r="Q6663"/>
          <cell r="R6663"/>
          <cell r="S6663"/>
          <cell r="T6663"/>
        </row>
        <row r="6664">
          <cell r="Q6664"/>
          <cell r="R6664"/>
          <cell r="S6664"/>
          <cell r="T6664"/>
        </row>
        <row r="6665">
          <cell r="Q6665"/>
          <cell r="R6665"/>
          <cell r="S6665"/>
          <cell r="T6665"/>
        </row>
        <row r="6666">
          <cell r="Q6666"/>
          <cell r="R6666"/>
          <cell r="S6666"/>
          <cell r="T6666"/>
        </row>
        <row r="6667">
          <cell r="Q6667"/>
          <cell r="R6667"/>
          <cell r="S6667"/>
          <cell r="T6667"/>
        </row>
        <row r="6668">
          <cell r="Q6668"/>
          <cell r="R6668"/>
          <cell r="S6668"/>
          <cell r="T6668"/>
        </row>
        <row r="6669">
          <cell r="Q6669"/>
          <cell r="R6669"/>
          <cell r="S6669"/>
          <cell r="T6669"/>
        </row>
        <row r="6670">
          <cell r="Q6670"/>
          <cell r="R6670"/>
          <cell r="S6670"/>
          <cell r="T6670"/>
        </row>
        <row r="6671">
          <cell r="Q6671"/>
          <cell r="R6671"/>
          <cell r="S6671"/>
          <cell r="T6671"/>
        </row>
        <row r="6672">
          <cell r="Q6672"/>
          <cell r="R6672"/>
          <cell r="S6672"/>
          <cell r="T6672"/>
        </row>
        <row r="6673">
          <cell r="Q6673"/>
          <cell r="R6673"/>
          <cell r="S6673"/>
          <cell r="T6673"/>
        </row>
        <row r="6674">
          <cell r="Q6674"/>
          <cell r="R6674"/>
          <cell r="S6674"/>
          <cell r="T6674"/>
        </row>
        <row r="6675">
          <cell r="Q6675"/>
          <cell r="R6675"/>
          <cell r="S6675"/>
          <cell r="T6675"/>
        </row>
        <row r="6676">
          <cell r="Q6676"/>
          <cell r="R6676"/>
          <cell r="S6676"/>
          <cell r="T6676"/>
        </row>
        <row r="6677">
          <cell r="Q6677"/>
          <cell r="R6677"/>
          <cell r="S6677"/>
          <cell r="T6677"/>
        </row>
        <row r="6678">
          <cell r="Q6678"/>
          <cell r="R6678"/>
          <cell r="S6678"/>
          <cell r="T6678"/>
        </row>
        <row r="6679">
          <cell r="Q6679"/>
          <cell r="R6679"/>
          <cell r="S6679"/>
          <cell r="T6679"/>
        </row>
        <row r="6680">
          <cell r="Q6680"/>
          <cell r="R6680"/>
          <cell r="S6680"/>
          <cell r="T6680"/>
        </row>
        <row r="6681">
          <cell r="Q6681"/>
          <cell r="R6681"/>
          <cell r="S6681"/>
          <cell r="T6681"/>
        </row>
        <row r="6682">
          <cell r="Q6682"/>
          <cell r="R6682"/>
          <cell r="S6682"/>
          <cell r="T6682"/>
        </row>
        <row r="6683">
          <cell r="Q6683"/>
          <cell r="R6683"/>
          <cell r="S6683"/>
          <cell r="T6683"/>
        </row>
        <row r="6684">
          <cell r="Q6684"/>
          <cell r="R6684"/>
          <cell r="S6684"/>
          <cell r="T6684"/>
        </row>
        <row r="6685">
          <cell r="Q6685"/>
          <cell r="R6685"/>
          <cell r="S6685"/>
          <cell r="T6685"/>
        </row>
        <row r="6686">
          <cell r="Q6686"/>
          <cell r="R6686"/>
          <cell r="S6686"/>
          <cell r="T6686"/>
        </row>
        <row r="6687">
          <cell r="Q6687"/>
          <cell r="R6687"/>
          <cell r="S6687"/>
          <cell r="T6687"/>
        </row>
        <row r="6688">
          <cell r="Q6688"/>
          <cell r="R6688"/>
          <cell r="S6688"/>
          <cell r="T6688"/>
        </row>
        <row r="6689">
          <cell r="Q6689"/>
          <cell r="R6689"/>
          <cell r="S6689"/>
          <cell r="T6689"/>
        </row>
        <row r="6690">
          <cell r="Q6690"/>
          <cell r="R6690"/>
          <cell r="S6690"/>
          <cell r="T6690"/>
        </row>
        <row r="6691">
          <cell r="Q6691"/>
          <cell r="R6691"/>
          <cell r="S6691"/>
          <cell r="T6691"/>
        </row>
        <row r="6692">
          <cell r="Q6692"/>
          <cell r="R6692"/>
          <cell r="S6692"/>
          <cell r="T6692"/>
        </row>
        <row r="6693">
          <cell r="Q6693"/>
          <cell r="R6693"/>
          <cell r="S6693"/>
          <cell r="T6693"/>
        </row>
        <row r="6694">
          <cell r="Q6694"/>
          <cell r="R6694"/>
          <cell r="S6694"/>
          <cell r="T6694"/>
        </row>
        <row r="6695">
          <cell r="Q6695"/>
          <cell r="R6695"/>
          <cell r="S6695"/>
          <cell r="T6695"/>
        </row>
        <row r="6696">
          <cell r="Q6696"/>
          <cell r="R6696"/>
          <cell r="S6696"/>
          <cell r="T6696"/>
        </row>
        <row r="6697">
          <cell r="Q6697"/>
          <cell r="R6697"/>
          <cell r="S6697"/>
          <cell r="T6697"/>
        </row>
        <row r="6698">
          <cell r="Q6698"/>
          <cell r="R6698"/>
          <cell r="S6698"/>
          <cell r="T6698"/>
        </row>
        <row r="6699">
          <cell r="Q6699"/>
          <cell r="R6699"/>
          <cell r="S6699"/>
          <cell r="T6699"/>
        </row>
        <row r="6700">
          <cell r="Q6700"/>
          <cell r="R6700"/>
          <cell r="S6700"/>
          <cell r="T6700"/>
        </row>
        <row r="6701">
          <cell r="Q6701"/>
          <cell r="R6701"/>
          <cell r="S6701"/>
          <cell r="T6701"/>
        </row>
        <row r="6702">
          <cell r="Q6702"/>
          <cell r="R6702"/>
          <cell r="S6702"/>
          <cell r="T6702"/>
        </row>
        <row r="6703">
          <cell r="Q6703"/>
          <cell r="R6703"/>
          <cell r="S6703"/>
          <cell r="T6703"/>
        </row>
        <row r="6704">
          <cell r="Q6704"/>
          <cell r="R6704"/>
          <cell r="S6704"/>
          <cell r="T6704"/>
        </row>
        <row r="6705">
          <cell r="Q6705"/>
          <cell r="R6705"/>
          <cell r="S6705"/>
          <cell r="T6705"/>
        </row>
        <row r="6706">
          <cell r="Q6706"/>
          <cell r="R6706"/>
          <cell r="S6706"/>
          <cell r="T6706"/>
        </row>
        <row r="6707">
          <cell r="Q6707"/>
          <cell r="R6707"/>
          <cell r="S6707"/>
          <cell r="T6707"/>
        </row>
        <row r="6708">
          <cell r="Q6708"/>
          <cell r="R6708"/>
          <cell r="S6708"/>
          <cell r="T6708"/>
        </row>
        <row r="6709">
          <cell r="Q6709"/>
          <cell r="R6709"/>
          <cell r="S6709"/>
          <cell r="T6709"/>
        </row>
        <row r="6710">
          <cell r="Q6710"/>
          <cell r="R6710"/>
          <cell r="S6710"/>
          <cell r="T6710"/>
        </row>
        <row r="6711">
          <cell r="Q6711"/>
          <cell r="R6711"/>
          <cell r="S6711"/>
          <cell r="T6711"/>
        </row>
        <row r="6712">
          <cell r="Q6712"/>
          <cell r="R6712"/>
          <cell r="S6712"/>
          <cell r="T6712"/>
        </row>
        <row r="6713">
          <cell r="Q6713"/>
          <cell r="R6713"/>
          <cell r="S6713"/>
          <cell r="T6713"/>
        </row>
        <row r="6714">
          <cell r="Q6714"/>
          <cell r="R6714"/>
          <cell r="S6714"/>
          <cell r="T6714"/>
        </row>
        <row r="6715">
          <cell r="Q6715"/>
          <cell r="R6715"/>
          <cell r="S6715"/>
          <cell r="T6715"/>
        </row>
        <row r="6716">
          <cell r="Q6716"/>
          <cell r="R6716"/>
          <cell r="S6716"/>
          <cell r="T6716"/>
        </row>
        <row r="6717">
          <cell r="Q6717"/>
          <cell r="R6717"/>
          <cell r="S6717"/>
          <cell r="T6717"/>
        </row>
        <row r="6718">
          <cell r="Q6718"/>
          <cell r="R6718"/>
          <cell r="S6718"/>
          <cell r="T6718"/>
        </row>
        <row r="6719">
          <cell r="Q6719"/>
          <cell r="R6719"/>
          <cell r="S6719"/>
          <cell r="T6719"/>
        </row>
        <row r="6720">
          <cell r="Q6720"/>
          <cell r="R6720"/>
          <cell r="S6720"/>
          <cell r="T6720"/>
        </row>
        <row r="6721">
          <cell r="Q6721"/>
          <cell r="R6721"/>
          <cell r="S6721"/>
          <cell r="T6721"/>
        </row>
        <row r="6722">
          <cell r="Q6722"/>
          <cell r="R6722"/>
          <cell r="S6722"/>
          <cell r="T6722"/>
        </row>
        <row r="6723">
          <cell r="Q6723"/>
          <cell r="R6723"/>
          <cell r="S6723"/>
          <cell r="T6723"/>
        </row>
        <row r="6724">
          <cell r="Q6724"/>
          <cell r="R6724"/>
          <cell r="S6724"/>
          <cell r="T6724"/>
        </row>
        <row r="6725">
          <cell r="Q6725"/>
          <cell r="R6725"/>
          <cell r="S6725"/>
          <cell r="T6725"/>
        </row>
        <row r="6726">
          <cell r="Q6726"/>
          <cell r="R6726"/>
          <cell r="S6726"/>
          <cell r="T6726"/>
        </row>
        <row r="6727">
          <cell r="Q6727"/>
          <cell r="R6727"/>
          <cell r="S6727"/>
          <cell r="T6727"/>
        </row>
        <row r="6728">
          <cell r="Q6728"/>
          <cell r="R6728"/>
          <cell r="S6728"/>
          <cell r="T6728"/>
        </row>
        <row r="6729">
          <cell r="Q6729"/>
          <cell r="R6729"/>
          <cell r="S6729"/>
          <cell r="T6729"/>
        </row>
        <row r="6730">
          <cell r="Q6730"/>
          <cell r="R6730"/>
          <cell r="S6730"/>
          <cell r="T6730"/>
        </row>
        <row r="6731">
          <cell r="Q6731"/>
          <cell r="R6731"/>
          <cell r="S6731"/>
          <cell r="T6731"/>
        </row>
        <row r="6732">
          <cell r="Q6732"/>
          <cell r="R6732"/>
          <cell r="S6732"/>
          <cell r="T6732"/>
        </row>
        <row r="6733">
          <cell r="Q6733"/>
          <cell r="R6733"/>
          <cell r="S6733"/>
          <cell r="T6733"/>
        </row>
        <row r="6734">
          <cell r="Q6734"/>
          <cell r="R6734"/>
          <cell r="S6734"/>
          <cell r="T6734"/>
        </row>
        <row r="6735">
          <cell r="Q6735"/>
          <cell r="R6735"/>
          <cell r="S6735"/>
          <cell r="T6735"/>
        </row>
        <row r="6736">
          <cell r="Q6736"/>
          <cell r="R6736"/>
          <cell r="S6736"/>
          <cell r="T6736"/>
        </row>
        <row r="6737">
          <cell r="Q6737"/>
          <cell r="R6737"/>
          <cell r="S6737"/>
          <cell r="T6737"/>
        </row>
        <row r="6738">
          <cell r="Q6738"/>
          <cell r="R6738"/>
          <cell r="S6738"/>
          <cell r="T6738"/>
        </row>
        <row r="6739">
          <cell r="Q6739"/>
          <cell r="R6739"/>
          <cell r="S6739"/>
          <cell r="T6739"/>
        </row>
        <row r="6740">
          <cell r="Q6740"/>
          <cell r="R6740"/>
          <cell r="S6740"/>
          <cell r="T6740"/>
        </row>
        <row r="6741">
          <cell r="Q6741"/>
          <cell r="R6741"/>
          <cell r="S6741"/>
          <cell r="T6741"/>
        </row>
        <row r="6742">
          <cell r="Q6742"/>
          <cell r="R6742"/>
          <cell r="S6742"/>
          <cell r="T6742"/>
        </row>
        <row r="6743">
          <cell r="Q6743"/>
          <cell r="R6743"/>
          <cell r="S6743"/>
          <cell r="T6743"/>
        </row>
        <row r="6744">
          <cell r="Q6744"/>
          <cell r="R6744"/>
          <cell r="S6744"/>
          <cell r="T6744"/>
        </row>
        <row r="6745">
          <cell r="Q6745"/>
          <cell r="R6745"/>
          <cell r="S6745"/>
          <cell r="T6745"/>
        </row>
        <row r="6746">
          <cell r="Q6746"/>
          <cell r="R6746"/>
          <cell r="S6746"/>
          <cell r="T6746"/>
        </row>
        <row r="6747">
          <cell r="Q6747"/>
          <cell r="R6747"/>
          <cell r="S6747"/>
          <cell r="T6747"/>
        </row>
        <row r="6748">
          <cell r="Q6748"/>
          <cell r="R6748"/>
          <cell r="S6748"/>
          <cell r="T6748"/>
        </row>
        <row r="6749">
          <cell r="Q6749"/>
          <cell r="R6749"/>
          <cell r="S6749"/>
          <cell r="T6749"/>
        </row>
        <row r="6750">
          <cell r="Q6750"/>
          <cell r="R6750"/>
          <cell r="S6750"/>
          <cell r="T6750"/>
        </row>
        <row r="6751">
          <cell r="Q6751"/>
          <cell r="R6751"/>
          <cell r="S6751"/>
          <cell r="T6751"/>
        </row>
        <row r="6752">
          <cell r="Q6752"/>
          <cell r="R6752"/>
          <cell r="S6752"/>
          <cell r="T6752"/>
        </row>
        <row r="6753">
          <cell r="Q6753"/>
          <cell r="R6753"/>
          <cell r="S6753"/>
          <cell r="T6753"/>
        </row>
        <row r="6754">
          <cell r="Q6754"/>
          <cell r="R6754"/>
          <cell r="S6754"/>
          <cell r="T6754"/>
        </row>
        <row r="6755">
          <cell r="Q6755"/>
          <cell r="R6755"/>
          <cell r="S6755"/>
          <cell r="T6755"/>
        </row>
        <row r="6756">
          <cell r="Q6756"/>
          <cell r="R6756"/>
          <cell r="S6756"/>
          <cell r="T6756"/>
        </row>
        <row r="6757">
          <cell r="Q6757"/>
          <cell r="R6757"/>
          <cell r="S6757"/>
          <cell r="T6757"/>
        </row>
        <row r="6758">
          <cell r="Q6758"/>
          <cell r="R6758"/>
          <cell r="S6758"/>
          <cell r="T6758"/>
        </row>
        <row r="6759">
          <cell r="Q6759"/>
          <cell r="R6759"/>
          <cell r="S6759"/>
          <cell r="T6759"/>
        </row>
        <row r="6760">
          <cell r="Q6760"/>
          <cell r="R6760"/>
          <cell r="S6760"/>
          <cell r="T6760"/>
        </row>
        <row r="6761">
          <cell r="Q6761"/>
          <cell r="R6761"/>
          <cell r="S6761"/>
          <cell r="T6761"/>
        </row>
        <row r="6762">
          <cell r="Q6762"/>
          <cell r="R6762"/>
          <cell r="S6762"/>
          <cell r="T6762"/>
        </row>
        <row r="6763">
          <cell r="Q6763"/>
          <cell r="R6763"/>
          <cell r="S6763"/>
          <cell r="T6763"/>
        </row>
        <row r="6764">
          <cell r="Q6764"/>
          <cell r="R6764"/>
          <cell r="S6764"/>
          <cell r="T6764"/>
        </row>
        <row r="6765">
          <cell r="Q6765"/>
          <cell r="R6765"/>
          <cell r="S6765"/>
          <cell r="T6765"/>
        </row>
        <row r="6766">
          <cell r="Q6766"/>
          <cell r="R6766"/>
          <cell r="S6766"/>
          <cell r="T6766"/>
        </row>
        <row r="6767">
          <cell r="Q6767"/>
          <cell r="R6767"/>
          <cell r="S6767"/>
          <cell r="T6767"/>
        </row>
        <row r="6768">
          <cell r="Q6768"/>
          <cell r="R6768"/>
          <cell r="S6768"/>
          <cell r="T6768"/>
        </row>
        <row r="6769">
          <cell r="Q6769"/>
          <cell r="R6769"/>
          <cell r="S6769"/>
          <cell r="T6769"/>
        </row>
        <row r="6770">
          <cell r="Q6770"/>
          <cell r="R6770"/>
          <cell r="S6770"/>
          <cell r="T6770"/>
        </row>
        <row r="6771">
          <cell r="Q6771"/>
          <cell r="R6771"/>
          <cell r="S6771"/>
          <cell r="T6771"/>
        </row>
        <row r="6772">
          <cell r="Q6772"/>
          <cell r="R6772"/>
          <cell r="S6772"/>
          <cell r="T6772"/>
        </row>
        <row r="6773">
          <cell r="Q6773"/>
          <cell r="R6773"/>
          <cell r="S6773"/>
          <cell r="T6773"/>
        </row>
        <row r="6774">
          <cell r="Q6774"/>
          <cell r="R6774"/>
          <cell r="S6774"/>
          <cell r="T6774"/>
        </row>
        <row r="6775">
          <cell r="Q6775"/>
          <cell r="R6775"/>
          <cell r="S6775"/>
          <cell r="T6775"/>
        </row>
        <row r="6776">
          <cell r="Q6776"/>
          <cell r="R6776"/>
          <cell r="S6776"/>
          <cell r="T6776"/>
        </row>
        <row r="6777">
          <cell r="Q6777"/>
          <cell r="R6777"/>
          <cell r="S6777"/>
          <cell r="T6777"/>
        </row>
        <row r="6778">
          <cell r="Q6778"/>
          <cell r="R6778"/>
          <cell r="S6778"/>
          <cell r="T6778"/>
        </row>
        <row r="6779">
          <cell r="Q6779"/>
          <cell r="R6779"/>
          <cell r="S6779"/>
          <cell r="T6779"/>
        </row>
        <row r="6780">
          <cell r="Q6780"/>
          <cell r="R6780"/>
          <cell r="S6780"/>
          <cell r="T6780"/>
        </row>
        <row r="6781">
          <cell r="Q6781"/>
          <cell r="R6781"/>
          <cell r="S6781"/>
          <cell r="T6781"/>
        </row>
        <row r="6782">
          <cell r="Q6782"/>
          <cell r="R6782"/>
          <cell r="S6782"/>
          <cell r="T6782"/>
        </row>
        <row r="6783">
          <cell r="Q6783"/>
          <cell r="R6783"/>
          <cell r="S6783"/>
          <cell r="T6783"/>
        </row>
        <row r="6784">
          <cell r="Q6784"/>
          <cell r="R6784"/>
          <cell r="S6784"/>
          <cell r="T6784"/>
        </row>
        <row r="6785">
          <cell r="Q6785"/>
          <cell r="R6785"/>
          <cell r="S6785"/>
          <cell r="T6785"/>
        </row>
        <row r="6786">
          <cell r="Q6786"/>
          <cell r="R6786"/>
          <cell r="S6786"/>
          <cell r="T6786"/>
        </row>
        <row r="6787">
          <cell r="Q6787"/>
          <cell r="R6787"/>
          <cell r="S6787"/>
          <cell r="T6787"/>
        </row>
        <row r="6788">
          <cell r="Q6788"/>
          <cell r="R6788"/>
          <cell r="S6788"/>
          <cell r="T6788"/>
        </row>
        <row r="6789">
          <cell r="Q6789"/>
          <cell r="R6789"/>
          <cell r="S6789"/>
          <cell r="T6789"/>
        </row>
        <row r="6790">
          <cell r="Q6790"/>
          <cell r="R6790"/>
          <cell r="S6790"/>
          <cell r="T6790"/>
        </row>
        <row r="6791">
          <cell r="Q6791"/>
          <cell r="R6791"/>
          <cell r="S6791"/>
          <cell r="T6791"/>
        </row>
        <row r="6792">
          <cell r="Q6792"/>
          <cell r="R6792"/>
          <cell r="S6792"/>
          <cell r="T6792"/>
        </row>
        <row r="6793">
          <cell r="Q6793"/>
          <cell r="R6793"/>
          <cell r="S6793"/>
          <cell r="T6793"/>
        </row>
        <row r="6794">
          <cell r="Q6794"/>
          <cell r="R6794"/>
          <cell r="S6794"/>
          <cell r="T6794"/>
        </row>
        <row r="6795">
          <cell r="Q6795"/>
          <cell r="R6795"/>
          <cell r="S6795"/>
          <cell r="T6795"/>
        </row>
        <row r="6796">
          <cell r="Q6796"/>
          <cell r="R6796"/>
          <cell r="S6796"/>
          <cell r="T6796"/>
        </row>
        <row r="6797">
          <cell r="Q6797"/>
          <cell r="R6797"/>
          <cell r="S6797"/>
          <cell r="T6797"/>
        </row>
        <row r="6798">
          <cell r="Q6798"/>
          <cell r="R6798"/>
          <cell r="S6798"/>
          <cell r="T6798"/>
        </row>
        <row r="6799">
          <cell r="Q6799"/>
          <cell r="R6799"/>
          <cell r="S6799"/>
          <cell r="T6799"/>
        </row>
        <row r="6800">
          <cell r="Q6800"/>
          <cell r="R6800"/>
          <cell r="S6800"/>
          <cell r="T6800"/>
        </row>
        <row r="6801">
          <cell r="Q6801"/>
          <cell r="R6801"/>
          <cell r="S6801"/>
          <cell r="T6801"/>
        </row>
        <row r="6802">
          <cell r="Q6802"/>
          <cell r="R6802"/>
          <cell r="S6802"/>
          <cell r="T6802"/>
        </row>
        <row r="6803">
          <cell r="Q6803"/>
          <cell r="R6803"/>
          <cell r="S6803"/>
          <cell r="T6803"/>
        </row>
        <row r="6804">
          <cell r="Q6804"/>
          <cell r="R6804"/>
          <cell r="S6804"/>
          <cell r="T6804"/>
        </row>
        <row r="6805">
          <cell r="Q6805"/>
          <cell r="R6805"/>
          <cell r="S6805"/>
          <cell r="T6805"/>
        </row>
        <row r="6806">
          <cell r="Q6806"/>
          <cell r="R6806"/>
          <cell r="S6806"/>
          <cell r="T6806"/>
        </row>
        <row r="6807">
          <cell r="Q6807"/>
          <cell r="R6807"/>
          <cell r="S6807"/>
          <cell r="T6807"/>
        </row>
        <row r="6808">
          <cell r="Q6808"/>
          <cell r="R6808"/>
          <cell r="S6808"/>
          <cell r="T6808"/>
        </row>
        <row r="6809">
          <cell r="Q6809"/>
          <cell r="R6809"/>
          <cell r="S6809"/>
          <cell r="T6809"/>
        </row>
        <row r="6810">
          <cell r="Q6810"/>
          <cell r="R6810"/>
          <cell r="S6810"/>
          <cell r="T6810"/>
        </row>
        <row r="6811">
          <cell r="Q6811"/>
          <cell r="R6811"/>
          <cell r="S6811"/>
          <cell r="T6811"/>
        </row>
        <row r="6812">
          <cell r="Q6812"/>
          <cell r="R6812"/>
          <cell r="S6812"/>
          <cell r="T6812"/>
        </row>
        <row r="6813">
          <cell r="Q6813"/>
          <cell r="R6813"/>
          <cell r="S6813"/>
          <cell r="T6813"/>
        </row>
        <row r="6814">
          <cell r="Q6814"/>
          <cell r="R6814"/>
          <cell r="S6814"/>
          <cell r="T6814"/>
        </row>
        <row r="6815">
          <cell r="Q6815"/>
          <cell r="R6815"/>
          <cell r="S6815"/>
          <cell r="T6815"/>
        </row>
        <row r="6816">
          <cell r="Q6816"/>
          <cell r="R6816"/>
          <cell r="S6816"/>
          <cell r="T6816"/>
        </row>
        <row r="6817">
          <cell r="Q6817"/>
          <cell r="R6817"/>
          <cell r="S6817"/>
          <cell r="T6817"/>
        </row>
        <row r="6818">
          <cell r="Q6818"/>
          <cell r="R6818"/>
          <cell r="S6818"/>
          <cell r="T6818"/>
        </row>
        <row r="6819">
          <cell r="Q6819"/>
          <cell r="R6819"/>
          <cell r="S6819"/>
          <cell r="T6819"/>
        </row>
        <row r="6820">
          <cell r="Q6820"/>
          <cell r="R6820"/>
          <cell r="S6820"/>
          <cell r="T6820"/>
        </row>
        <row r="6821">
          <cell r="Q6821"/>
          <cell r="R6821"/>
          <cell r="S6821"/>
          <cell r="T6821"/>
        </row>
        <row r="6822">
          <cell r="Q6822"/>
          <cell r="R6822"/>
          <cell r="S6822"/>
          <cell r="T6822"/>
        </row>
        <row r="6823">
          <cell r="Q6823"/>
          <cell r="R6823"/>
          <cell r="S6823"/>
          <cell r="T6823"/>
        </row>
        <row r="6824">
          <cell r="Q6824"/>
          <cell r="R6824"/>
          <cell r="S6824"/>
          <cell r="T6824"/>
        </row>
        <row r="6825">
          <cell r="Q6825"/>
          <cell r="R6825"/>
          <cell r="S6825"/>
          <cell r="T6825"/>
        </row>
        <row r="6826">
          <cell r="Q6826"/>
          <cell r="R6826"/>
          <cell r="S6826"/>
          <cell r="T6826"/>
        </row>
        <row r="6827">
          <cell r="Q6827"/>
          <cell r="R6827"/>
          <cell r="S6827"/>
          <cell r="T6827"/>
        </row>
        <row r="6828">
          <cell r="Q6828"/>
          <cell r="R6828"/>
          <cell r="S6828"/>
          <cell r="T6828"/>
        </row>
        <row r="6829">
          <cell r="Q6829"/>
          <cell r="R6829"/>
          <cell r="S6829"/>
          <cell r="T6829"/>
        </row>
        <row r="6830">
          <cell r="Q6830"/>
          <cell r="R6830"/>
          <cell r="S6830"/>
          <cell r="T6830"/>
        </row>
        <row r="6831">
          <cell r="Q6831"/>
          <cell r="R6831"/>
          <cell r="S6831"/>
          <cell r="T6831"/>
        </row>
        <row r="6832">
          <cell r="Q6832"/>
          <cell r="R6832"/>
          <cell r="S6832"/>
          <cell r="T6832"/>
        </row>
        <row r="6833">
          <cell r="Q6833"/>
          <cell r="R6833"/>
          <cell r="S6833"/>
          <cell r="T6833"/>
        </row>
        <row r="6834">
          <cell r="Q6834"/>
          <cell r="R6834"/>
          <cell r="S6834"/>
          <cell r="T6834"/>
        </row>
        <row r="6835">
          <cell r="Q6835"/>
          <cell r="R6835"/>
          <cell r="S6835"/>
          <cell r="T6835"/>
        </row>
        <row r="6836">
          <cell r="Q6836"/>
          <cell r="R6836"/>
          <cell r="S6836"/>
          <cell r="T6836"/>
        </row>
        <row r="6837">
          <cell r="Q6837"/>
          <cell r="R6837"/>
          <cell r="S6837"/>
          <cell r="T6837"/>
        </row>
        <row r="6838">
          <cell r="Q6838"/>
          <cell r="R6838"/>
          <cell r="S6838"/>
          <cell r="T6838"/>
        </row>
        <row r="6839">
          <cell r="Q6839"/>
          <cell r="R6839"/>
          <cell r="S6839"/>
          <cell r="T6839"/>
        </row>
        <row r="6840">
          <cell r="Q6840"/>
          <cell r="R6840"/>
          <cell r="S6840"/>
          <cell r="T6840"/>
        </row>
        <row r="6841">
          <cell r="Q6841"/>
          <cell r="R6841"/>
          <cell r="S6841"/>
          <cell r="T6841"/>
        </row>
        <row r="6842">
          <cell r="Q6842"/>
          <cell r="R6842"/>
          <cell r="S6842"/>
          <cell r="T6842"/>
        </row>
        <row r="6843">
          <cell r="Q6843"/>
          <cell r="R6843"/>
          <cell r="S6843"/>
          <cell r="T6843"/>
        </row>
        <row r="6844">
          <cell r="Q6844"/>
          <cell r="R6844"/>
          <cell r="S6844"/>
          <cell r="T6844"/>
        </row>
        <row r="6845">
          <cell r="Q6845"/>
          <cell r="R6845"/>
          <cell r="S6845"/>
          <cell r="T6845"/>
        </row>
        <row r="6846">
          <cell r="Q6846"/>
          <cell r="R6846"/>
          <cell r="S6846"/>
          <cell r="T6846"/>
        </row>
        <row r="6847">
          <cell r="Q6847"/>
          <cell r="R6847"/>
          <cell r="S6847"/>
          <cell r="T6847"/>
        </row>
        <row r="6848">
          <cell r="Q6848"/>
          <cell r="R6848"/>
          <cell r="S6848"/>
          <cell r="T6848"/>
        </row>
        <row r="6849">
          <cell r="Q6849"/>
          <cell r="R6849"/>
          <cell r="S6849"/>
          <cell r="T6849"/>
        </row>
        <row r="6850">
          <cell r="Q6850"/>
          <cell r="R6850"/>
          <cell r="S6850"/>
          <cell r="T6850"/>
        </row>
        <row r="6851">
          <cell r="Q6851"/>
          <cell r="R6851"/>
          <cell r="S6851"/>
          <cell r="T6851"/>
        </row>
        <row r="6852">
          <cell r="Q6852"/>
          <cell r="R6852"/>
          <cell r="S6852"/>
          <cell r="T6852"/>
        </row>
        <row r="6853">
          <cell r="Q6853"/>
          <cell r="R6853"/>
          <cell r="S6853"/>
          <cell r="T6853"/>
        </row>
        <row r="6854">
          <cell r="Q6854"/>
          <cell r="R6854"/>
          <cell r="S6854"/>
          <cell r="T6854"/>
        </row>
        <row r="6855">
          <cell r="Q6855"/>
          <cell r="R6855"/>
          <cell r="S6855"/>
          <cell r="T6855"/>
        </row>
        <row r="6856">
          <cell r="Q6856"/>
          <cell r="R6856"/>
          <cell r="S6856"/>
          <cell r="T6856"/>
        </row>
        <row r="6857">
          <cell r="Q6857"/>
          <cell r="R6857"/>
          <cell r="S6857"/>
          <cell r="T6857"/>
        </row>
        <row r="6858">
          <cell r="Q6858"/>
          <cell r="R6858"/>
          <cell r="S6858"/>
          <cell r="T6858"/>
        </row>
        <row r="6859">
          <cell r="Q6859"/>
          <cell r="R6859"/>
          <cell r="S6859"/>
          <cell r="T6859"/>
        </row>
        <row r="6860">
          <cell r="Q6860"/>
          <cell r="R6860"/>
          <cell r="S6860"/>
          <cell r="T6860"/>
        </row>
        <row r="6861">
          <cell r="Q6861"/>
          <cell r="R6861"/>
          <cell r="S6861"/>
          <cell r="T6861"/>
        </row>
        <row r="6862">
          <cell r="Q6862"/>
          <cell r="R6862"/>
          <cell r="S6862"/>
          <cell r="T6862"/>
        </row>
        <row r="6863">
          <cell r="Q6863"/>
          <cell r="R6863"/>
          <cell r="S6863"/>
          <cell r="T6863"/>
        </row>
        <row r="6864">
          <cell r="Q6864"/>
          <cell r="R6864"/>
          <cell r="S6864"/>
          <cell r="T6864"/>
        </row>
        <row r="6865">
          <cell r="Q6865"/>
          <cell r="R6865"/>
          <cell r="S6865"/>
          <cell r="T6865"/>
        </row>
        <row r="6866">
          <cell r="Q6866"/>
          <cell r="R6866"/>
          <cell r="S6866"/>
          <cell r="T6866"/>
        </row>
        <row r="6867">
          <cell r="Q6867"/>
          <cell r="R6867"/>
          <cell r="S6867"/>
          <cell r="T6867"/>
        </row>
        <row r="6868">
          <cell r="Q6868"/>
          <cell r="R6868"/>
          <cell r="S6868"/>
          <cell r="T6868"/>
        </row>
        <row r="6869">
          <cell r="Q6869"/>
          <cell r="R6869"/>
          <cell r="S6869"/>
          <cell r="T6869"/>
        </row>
        <row r="6870">
          <cell r="Q6870"/>
          <cell r="R6870"/>
          <cell r="S6870"/>
          <cell r="T6870"/>
        </row>
        <row r="6871">
          <cell r="Q6871"/>
          <cell r="R6871"/>
          <cell r="S6871"/>
          <cell r="T6871"/>
        </row>
        <row r="6872">
          <cell r="Q6872"/>
          <cell r="R6872"/>
          <cell r="S6872"/>
          <cell r="T6872"/>
        </row>
        <row r="6873">
          <cell r="Q6873"/>
          <cell r="R6873"/>
          <cell r="S6873"/>
          <cell r="T6873"/>
        </row>
        <row r="6874">
          <cell r="Q6874"/>
          <cell r="R6874"/>
          <cell r="S6874"/>
          <cell r="T6874"/>
        </row>
        <row r="6875">
          <cell r="Q6875"/>
          <cell r="R6875"/>
          <cell r="S6875"/>
          <cell r="T6875"/>
        </row>
        <row r="6876">
          <cell r="Q6876"/>
          <cell r="R6876"/>
          <cell r="S6876"/>
          <cell r="T6876"/>
        </row>
        <row r="6877">
          <cell r="Q6877"/>
          <cell r="R6877"/>
          <cell r="S6877"/>
          <cell r="T6877"/>
        </row>
        <row r="6878">
          <cell r="Q6878"/>
          <cell r="R6878"/>
          <cell r="S6878"/>
          <cell r="T6878"/>
        </row>
        <row r="6879">
          <cell r="Q6879"/>
          <cell r="R6879"/>
          <cell r="S6879"/>
          <cell r="T6879"/>
        </row>
        <row r="6880">
          <cell r="Q6880"/>
          <cell r="R6880"/>
          <cell r="S6880"/>
          <cell r="T6880"/>
        </row>
        <row r="6881">
          <cell r="Q6881"/>
          <cell r="R6881"/>
          <cell r="S6881"/>
          <cell r="T6881"/>
        </row>
        <row r="6882">
          <cell r="Q6882"/>
          <cell r="R6882"/>
          <cell r="S6882"/>
          <cell r="T6882"/>
        </row>
        <row r="6883">
          <cell r="Q6883"/>
          <cell r="R6883"/>
          <cell r="S6883"/>
          <cell r="T6883"/>
        </row>
        <row r="6884">
          <cell r="Q6884"/>
          <cell r="R6884"/>
          <cell r="S6884"/>
          <cell r="T6884"/>
        </row>
        <row r="6885">
          <cell r="Q6885"/>
          <cell r="R6885"/>
          <cell r="S6885"/>
          <cell r="T6885"/>
        </row>
        <row r="6886">
          <cell r="Q6886"/>
          <cell r="R6886"/>
          <cell r="S6886"/>
          <cell r="T6886"/>
        </row>
        <row r="6887">
          <cell r="Q6887"/>
          <cell r="R6887"/>
          <cell r="S6887"/>
          <cell r="T6887"/>
        </row>
        <row r="6888">
          <cell r="Q6888"/>
          <cell r="R6888"/>
          <cell r="S6888"/>
          <cell r="T6888"/>
        </row>
        <row r="6889">
          <cell r="Q6889"/>
          <cell r="R6889"/>
          <cell r="S6889"/>
          <cell r="T6889"/>
        </row>
        <row r="6890">
          <cell r="Q6890"/>
          <cell r="R6890"/>
          <cell r="S6890"/>
          <cell r="T6890"/>
        </row>
        <row r="6891">
          <cell r="Q6891"/>
          <cell r="R6891"/>
          <cell r="S6891"/>
          <cell r="T6891"/>
        </row>
        <row r="6892">
          <cell r="Q6892"/>
          <cell r="R6892"/>
          <cell r="S6892"/>
          <cell r="T6892"/>
        </row>
        <row r="6893">
          <cell r="Q6893"/>
          <cell r="R6893"/>
          <cell r="S6893"/>
          <cell r="T6893"/>
        </row>
        <row r="6894">
          <cell r="Q6894"/>
          <cell r="R6894"/>
          <cell r="S6894"/>
          <cell r="T6894"/>
        </row>
        <row r="6895">
          <cell r="Q6895"/>
          <cell r="R6895"/>
          <cell r="S6895"/>
          <cell r="T6895"/>
        </row>
        <row r="6896">
          <cell r="Q6896"/>
          <cell r="R6896"/>
          <cell r="S6896"/>
          <cell r="T6896"/>
        </row>
        <row r="6897">
          <cell r="Q6897"/>
          <cell r="R6897"/>
          <cell r="S6897"/>
          <cell r="T6897"/>
        </row>
        <row r="6898">
          <cell r="Q6898"/>
          <cell r="R6898"/>
          <cell r="S6898"/>
          <cell r="T6898"/>
        </row>
        <row r="6899">
          <cell r="Q6899"/>
          <cell r="R6899"/>
          <cell r="S6899"/>
          <cell r="T6899"/>
        </row>
        <row r="6900">
          <cell r="Q6900"/>
          <cell r="R6900"/>
          <cell r="S6900"/>
          <cell r="T6900"/>
        </row>
        <row r="6901">
          <cell r="Q6901"/>
          <cell r="R6901"/>
          <cell r="S6901"/>
          <cell r="T6901"/>
        </row>
        <row r="6902">
          <cell r="Q6902"/>
          <cell r="R6902"/>
          <cell r="S6902"/>
          <cell r="T6902"/>
        </row>
        <row r="6903">
          <cell r="Q6903"/>
          <cell r="R6903"/>
          <cell r="S6903"/>
          <cell r="T6903"/>
        </row>
        <row r="6904">
          <cell r="Q6904"/>
          <cell r="R6904"/>
          <cell r="S6904"/>
          <cell r="T6904"/>
        </row>
        <row r="6905">
          <cell r="Q6905"/>
          <cell r="R6905"/>
          <cell r="S6905"/>
          <cell r="T6905"/>
        </row>
        <row r="6906">
          <cell r="Q6906"/>
          <cell r="R6906"/>
          <cell r="S6906"/>
          <cell r="T6906"/>
        </row>
        <row r="6907">
          <cell r="Q6907"/>
          <cell r="R6907"/>
          <cell r="S6907"/>
          <cell r="T6907"/>
        </row>
        <row r="6908">
          <cell r="Q6908"/>
          <cell r="R6908"/>
          <cell r="S6908"/>
          <cell r="T6908"/>
        </row>
        <row r="6909">
          <cell r="Q6909"/>
          <cell r="R6909"/>
          <cell r="S6909"/>
          <cell r="T6909"/>
        </row>
        <row r="6910">
          <cell r="Q6910"/>
          <cell r="R6910"/>
          <cell r="S6910"/>
          <cell r="T6910"/>
        </row>
        <row r="6911">
          <cell r="Q6911"/>
          <cell r="R6911"/>
          <cell r="S6911"/>
          <cell r="T6911"/>
        </row>
        <row r="6912">
          <cell r="Q6912"/>
          <cell r="R6912"/>
          <cell r="S6912"/>
          <cell r="T6912"/>
        </row>
        <row r="6913">
          <cell r="Q6913"/>
          <cell r="R6913"/>
          <cell r="S6913"/>
          <cell r="T6913"/>
        </row>
        <row r="6914">
          <cell r="Q6914"/>
          <cell r="R6914"/>
          <cell r="S6914"/>
          <cell r="T6914"/>
        </row>
        <row r="6915">
          <cell r="Q6915"/>
          <cell r="R6915"/>
          <cell r="S6915"/>
          <cell r="T6915"/>
        </row>
        <row r="6916">
          <cell r="Q6916"/>
          <cell r="R6916"/>
          <cell r="S6916"/>
          <cell r="T6916"/>
        </row>
        <row r="6917">
          <cell r="Q6917"/>
          <cell r="R6917"/>
          <cell r="S6917"/>
          <cell r="T6917"/>
        </row>
        <row r="6918">
          <cell r="Q6918"/>
          <cell r="R6918"/>
          <cell r="S6918"/>
          <cell r="T6918"/>
        </row>
        <row r="6919">
          <cell r="Q6919"/>
          <cell r="R6919"/>
          <cell r="S6919"/>
          <cell r="T6919"/>
        </row>
        <row r="6920">
          <cell r="Q6920"/>
          <cell r="R6920"/>
          <cell r="S6920"/>
          <cell r="T6920"/>
        </row>
        <row r="6921">
          <cell r="Q6921"/>
          <cell r="R6921"/>
          <cell r="S6921"/>
          <cell r="T6921"/>
        </row>
        <row r="6922">
          <cell r="Q6922"/>
          <cell r="R6922"/>
          <cell r="S6922"/>
          <cell r="T6922"/>
        </row>
        <row r="6923">
          <cell r="Q6923"/>
          <cell r="R6923"/>
          <cell r="S6923"/>
          <cell r="T6923"/>
        </row>
        <row r="6924">
          <cell r="Q6924"/>
          <cell r="R6924"/>
          <cell r="S6924"/>
          <cell r="T6924"/>
        </row>
        <row r="6925">
          <cell r="Q6925"/>
          <cell r="R6925"/>
          <cell r="S6925"/>
          <cell r="T6925"/>
        </row>
        <row r="6926">
          <cell r="Q6926"/>
          <cell r="R6926"/>
          <cell r="S6926"/>
          <cell r="T6926"/>
        </row>
        <row r="6927">
          <cell r="Q6927"/>
          <cell r="R6927"/>
          <cell r="S6927"/>
          <cell r="T6927"/>
        </row>
        <row r="6928">
          <cell r="Q6928"/>
          <cell r="R6928"/>
          <cell r="S6928"/>
          <cell r="T6928"/>
        </row>
        <row r="6929">
          <cell r="Q6929"/>
          <cell r="R6929"/>
          <cell r="S6929"/>
          <cell r="T6929"/>
        </row>
        <row r="6930">
          <cell r="Q6930"/>
          <cell r="R6930"/>
          <cell r="S6930"/>
          <cell r="T6930"/>
        </row>
        <row r="6931">
          <cell r="Q6931"/>
          <cell r="R6931"/>
          <cell r="S6931"/>
          <cell r="T6931"/>
        </row>
        <row r="6932">
          <cell r="Q6932"/>
          <cell r="R6932"/>
          <cell r="S6932"/>
          <cell r="T6932"/>
        </row>
        <row r="6933">
          <cell r="Q6933"/>
          <cell r="R6933"/>
          <cell r="S6933"/>
          <cell r="T6933"/>
        </row>
        <row r="6934">
          <cell r="Q6934"/>
          <cell r="R6934"/>
          <cell r="S6934"/>
          <cell r="T6934"/>
        </row>
        <row r="6935">
          <cell r="Q6935"/>
          <cell r="R6935"/>
          <cell r="S6935"/>
          <cell r="T6935"/>
        </row>
        <row r="6936">
          <cell r="Q6936"/>
          <cell r="R6936"/>
          <cell r="S6936"/>
          <cell r="T6936"/>
        </row>
        <row r="6937">
          <cell r="Q6937"/>
          <cell r="R6937"/>
          <cell r="S6937"/>
          <cell r="T6937"/>
        </row>
        <row r="6938">
          <cell r="Q6938"/>
          <cell r="R6938"/>
          <cell r="S6938"/>
          <cell r="T6938"/>
        </row>
        <row r="6939">
          <cell r="Q6939"/>
          <cell r="R6939"/>
          <cell r="S6939"/>
          <cell r="T6939"/>
        </row>
        <row r="6940">
          <cell r="Q6940"/>
          <cell r="R6940"/>
          <cell r="S6940"/>
          <cell r="T6940"/>
        </row>
        <row r="6941">
          <cell r="Q6941"/>
          <cell r="R6941"/>
          <cell r="S6941"/>
          <cell r="T6941"/>
        </row>
        <row r="6942">
          <cell r="Q6942"/>
          <cell r="R6942"/>
          <cell r="S6942"/>
          <cell r="T6942"/>
        </row>
        <row r="6943">
          <cell r="Q6943"/>
          <cell r="R6943"/>
          <cell r="S6943"/>
          <cell r="T6943"/>
        </row>
        <row r="6944">
          <cell r="Q6944"/>
          <cell r="R6944"/>
          <cell r="S6944"/>
          <cell r="T6944"/>
        </row>
        <row r="6945">
          <cell r="Q6945"/>
          <cell r="R6945"/>
          <cell r="S6945"/>
          <cell r="T6945"/>
        </row>
        <row r="6946">
          <cell r="Q6946"/>
          <cell r="R6946"/>
          <cell r="S6946"/>
          <cell r="T6946"/>
        </row>
        <row r="6947">
          <cell r="Q6947"/>
          <cell r="R6947"/>
          <cell r="S6947"/>
          <cell r="T6947"/>
        </row>
        <row r="6948">
          <cell r="Q6948"/>
          <cell r="R6948"/>
          <cell r="S6948"/>
          <cell r="T6948"/>
        </row>
        <row r="6949">
          <cell r="Q6949"/>
          <cell r="R6949"/>
          <cell r="S6949"/>
          <cell r="T6949"/>
        </row>
        <row r="6950">
          <cell r="Q6950"/>
          <cell r="R6950"/>
          <cell r="S6950"/>
          <cell r="T6950"/>
        </row>
        <row r="6951">
          <cell r="Q6951"/>
          <cell r="R6951"/>
          <cell r="S6951"/>
          <cell r="T6951"/>
        </row>
        <row r="6952">
          <cell r="Q6952"/>
          <cell r="R6952"/>
          <cell r="S6952"/>
          <cell r="T6952"/>
        </row>
        <row r="6953">
          <cell r="Q6953"/>
          <cell r="R6953"/>
          <cell r="S6953"/>
          <cell r="T6953"/>
        </row>
        <row r="6954">
          <cell r="Q6954"/>
          <cell r="R6954"/>
          <cell r="S6954"/>
          <cell r="T6954"/>
        </row>
        <row r="6955">
          <cell r="Q6955"/>
          <cell r="R6955"/>
          <cell r="S6955"/>
          <cell r="T6955"/>
        </row>
        <row r="6956">
          <cell r="Q6956"/>
          <cell r="R6956"/>
          <cell r="S6956"/>
          <cell r="T6956"/>
        </row>
        <row r="6957">
          <cell r="Q6957"/>
          <cell r="R6957"/>
          <cell r="S6957"/>
          <cell r="T6957"/>
        </row>
        <row r="6958">
          <cell r="Q6958"/>
          <cell r="R6958"/>
          <cell r="S6958"/>
          <cell r="T6958"/>
        </row>
        <row r="6959">
          <cell r="Q6959"/>
          <cell r="R6959"/>
          <cell r="S6959"/>
          <cell r="T6959"/>
        </row>
        <row r="6960">
          <cell r="Q6960"/>
          <cell r="R6960"/>
          <cell r="S6960"/>
          <cell r="T6960"/>
        </row>
        <row r="6961">
          <cell r="Q6961"/>
          <cell r="R6961"/>
          <cell r="S6961"/>
          <cell r="T6961"/>
        </row>
        <row r="6962">
          <cell r="Q6962"/>
          <cell r="R6962"/>
          <cell r="S6962"/>
          <cell r="T6962"/>
        </row>
        <row r="6963">
          <cell r="Q6963"/>
          <cell r="R6963"/>
          <cell r="S6963"/>
          <cell r="T6963"/>
        </row>
        <row r="6964">
          <cell r="Q6964"/>
          <cell r="R6964"/>
          <cell r="S6964"/>
          <cell r="T6964"/>
        </row>
        <row r="6965">
          <cell r="Q6965"/>
          <cell r="R6965"/>
          <cell r="S6965"/>
          <cell r="T6965"/>
        </row>
        <row r="6966">
          <cell r="Q6966"/>
          <cell r="R6966"/>
          <cell r="S6966"/>
          <cell r="T6966"/>
        </row>
        <row r="6967">
          <cell r="Q6967"/>
          <cell r="R6967"/>
          <cell r="S6967"/>
          <cell r="T6967"/>
        </row>
        <row r="6968">
          <cell r="Q6968"/>
          <cell r="R6968"/>
          <cell r="S6968"/>
          <cell r="T6968"/>
        </row>
        <row r="6969">
          <cell r="Q6969"/>
          <cell r="R6969"/>
          <cell r="S6969"/>
          <cell r="T6969"/>
        </row>
        <row r="6970">
          <cell r="Q6970"/>
          <cell r="R6970"/>
          <cell r="S6970"/>
          <cell r="T6970"/>
        </row>
        <row r="6971">
          <cell r="Q6971"/>
          <cell r="R6971"/>
          <cell r="S6971"/>
          <cell r="T6971"/>
        </row>
        <row r="6972">
          <cell r="Q6972"/>
          <cell r="R6972"/>
          <cell r="S6972"/>
          <cell r="T6972"/>
        </row>
        <row r="6973">
          <cell r="Q6973"/>
          <cell r="R6973"/>
          <cell r="S6973"/>
          <cell r="T6973"/>
        </row>
        <row r="6974">
          <cell r="Q6974"/>
          <cell r="R6974"/>
          <cell r="S6974"/>
          <cell r="T6974"/>
        </row>
        <row r="6975">
          <cell r="Q6975"/>
          <cell r="R6975"/>
          <cell r="S6975"/>
          <cell r="T6975"/>
        </row>
        <row r="6976">
          <cell r="Q6976"/>
          <cell r="R6976"/>
          <cell r="S6976"/>
          <cell r="T6976"/>
        </row>
        <row r="6977">
          <cell r="Q6977"/>
          <cell r="R6977"/>
          <cell r="S6977"/>
          <cell r="T6977"/>
        </row>
        <row r="6978">
          <cell r="Q6978"/>
          <cell r="R6978"/>
          <cell r="S6978"/>
          <cell r="T6978"/>
        </row>
        <row r="6979">
          <cell r="Q6979"/>
          <cell r="R6979"/>
          <cell r="S6979"/>
          <cell r="T6979"/>
        </row>
        <row r="6980">
          <cell r="Q6980"/>
          <cell r="R6980"/>
          <cell r="S6980"/>
          <cell r="T6980"/>
        </row>
        <row r="6981">
          <cell r="Q6981"/>
          <cell r="R6981"/>
          <cell r="S6981"/>
          <cell r="T6981"/>
        </row>
        <row r="6982">
          <cell r="Q6982"/>
          <cell r="R6982"/>
          <cell r="S6982"/>
          <cell r="T6982"/>
        </row>
        <row r="6983">
          <cell r="Q6983"/>
          <cell r="R6983"/>
          <cell r="S6983"/>
          <cell r="T6983"/>
        </row>
        <row r="6984">
          <cell r="Q6984"/>
          <cell r="R6984"/>
          <cell r="S6984"/>
          <cell r="T6984"/>
        </row>
        <row r="6985">
          <cell r="Q6985"/>
          <cell r="R6985"/>
          <cell r="S6985"/>
          <cell r="T6985"/>
        </row>
        <row r="6986">
          <cell r="Q6986"/>
          <cell r="R6986"/>
          <cell r="S6986"/>
          <cell r="T6986"/>
        </row>
        <row r="6987">
          <cell r="Q6987"/>
          <cell r="R6987"/>
          <cell r="S6987"/>
          <cell r="T6987"/>
        </row>
        <row r="6988">
          <cell r="Q6988"/>
          <cell r="R6988"/>
          <cell r="S6988"/>
          <cell r="T6988"/>
        </row>
        <row r="6989">
          <cell r="Q6989"/>
          <cell r="R6989"/>
          <cell r="S6989"/>
          <cell r="T6989"/>
        </row>
        <row r="6990">
          <cell r="Q6990"/>
          <cell r="R6990"/>
          <cell r="S6990"/>
          <cell r="T6990"/>
        </row>
        <row r="6991">
          <cell r="Q6991"/>
          <cell r="R6991"/>
          <cell r="S6991"/>
          <cell r="T6991"/>
        </row>
        <row r="6992">
          <cell r="Q6992"/>
          <cell r="R6992"/>
          <cell r="S6992"/>
          <cell r="T6992"/>
        </row>
        <row r="6993">
          <cell r="Q6993"/>
          <cell r="R6993"/>
          <cell r="S6993"/>
          <cell r="T6993"/>
        </row>
        <row r="6994">
          <cell r="Q6994"/>
          <cell r="R6994"/>
          <cell r="S6994"/>
          <cell r="T6994"/>
        </row>
        <row r="6995">
          <cell r="Q6995"/>
          <cell r="R6995"/>
          <cell r="S6995"/>
          <cell r="T6995"/>
        </row>
        <row r="6996">
          <cell r="Q6996"/>
          <cell r="R6996"/>
          <cell r="S6996"/>
          <cell r="T6996"/>
        </row>
        <row r="6997">
          <cell r="Q6997"/>
          <cell r="R6997"/>
          <cell r="S6997"/>
          <cell r="T6997"/>
        </row>
        <row r="6998">
          <cell r="Q6998"/>
          <cell r="R6998"/>
          <cell r="S6998"/>
          <cell r="T6998"/>
        </row>
        <row r="6999">
          <cell r="Q6999"/>
          <cell r="R6999"/>
          <cell r="S6999"/>
          <cell r="T6999"/>
        </row>
        <row r="7000">
          <cell r="Q7000"/>
          <cell r="R7000"/>
          <cell r="S7000"/>
          <cell r="T7000"/>
        </row>
        <row r="7001">
          <cell r="Q7001"/>
          <cell r="R7001"/>
          <cell r="S7001"/>
          <cell r="T7001"/>
        </row>
        <row r="7002">
          <cell r="Q7002"/>
          <cell r="R7002"/>
          <cell r="S7002"/>
          <cell r="T7002"/>
        </row>
        <row r="7003">
          <cell r="Q7003"/>
          <cell r="R7003"/>
          <cell r="S7003"/>
          <cell r="T7003"/>
        </row>
        <row r="7004">
          <cell r="Q7004"/>
          <cell r="R7004"/>
          <cell r="S7004"/>
          <cell r="T7004"/>
        </row>
        <row r="7005">
          <cell r="Q7005"/>
          <cell r="R7005"/>
          <cell r="S7005"/>
          <cell r="T7005"/>
        </row>
        <row r="7006">
          <cell r="Q7006"/>
          <cell r="R7006"/>
          <cell r="S7006"/>
          <cell r="T7006"/>
        </row>
        <row r="7007">
          <cell r="Q7007"/>
          <cell r="R7007"/>
          <cell r="S7007"/>
          <cell r="T7007"/>
        </row>
        <row r="7008">
          <cell r="Q7008"/>
          <cell r="R7008"/>
          <cell r="S7008"/>
          <cell r="T7008"/>
        </row>
        <row r="7009">
          <cell r="Q7009"/>
          <cell r="R7009"/>
          <cell r="S7009"/>
          <cell r="T7009"/>
        </row>
        <row r="7010">
          <cell r="Q7010"/>
          <cell r="R7010"/>
          <cell r="S7010"/>
          <cell r="T7010"/>
        </row>
        <row r="7011">
          <cell r="Q7011"/>
          <cell r="R7011"/>
          <cell r="S7011"/>
          <cell r="T7011"/>
        </row>
        <row r="7012">
          <cell r="Q7012"/>
          <cell r="R7012"/>
          <cell r="S7012"/>
          <cell r="T7012"/>
        </row>
        <row r="7013">
          <cell r="Q7013"/>
          <cell r="R7013"/>
          <cell r="S7013"/>
          <cell r="T7013"/>
        </row>
        <row r="7014">
          <cell r="Q7014"/>
          <cell r="R7014"/>
          <cell r="S7014"/>
          <cell r="T7014"/>
        </row>
        <row r="7015">
          <cell r="Q7015"/>
          <cell r="R7015"/>
          <cell r="S7015"/>
          <cell r="T7015"/>
        </row>
        <row r="7016">
          <cell r="Q7016"/>
          <cell r="R7016"/>
          <cell r="S7016"/>
          <cell r="T7016"/>
        </row>
        <row r="7017">
          <cell r="Q7017"/>
          <cell r="R7017"/>
          <cell r="S7017"/>
          <cell r="T7017"/>
        </row>
        <row r="7018">
          <cell r="Q7018"/>
          <cell r="R7018"/>
          <cell r="S7018"/>
          <cell r="T7018"/>
        </row>
        <row r="7019">
          <cell r="Q7019"/>
          <cell r="R7019"/>
          <cell r="S7019"/>
          <cell r="T7019"/>
        </row>
        <row r="7020">
          <cell r="Q7020"/>
          <cell r="R7020"/>
          <cell r="S7020"/>
          <cell r="T7020"/>
        </row>
        <row r="7021">
          <cell r="Q7021"/>
          <cell r="R7021"/>
          <cell r="S7021"/>
          <cell r="T7021"/>
        </row>
        <row r="7022">
          <cell r="Q7022"/>
          <cell r="R7022"/>
          <cell r="S7022"/>
          <cell r="T7022"/>
        </row>
        <row r="7023">
          <cell r="Q7023"/>
          <cell r="R7023"/>
          <cell r="S7023"/>
          <cell r="T7023"/>
        </row>
        <row r="7024">
          <cell r="Q7024"/>
          <cell r="R7024"/>
          <cell r="S7024"/>
          <cell r="T7024"/>
        </row>
        <row r="7025">
          <cell r="Q7025"/>
          <cell r="R7025"/>
          <cell r="S7025"/>
          <cell r="T7025"/>
        </row>
        <row r="7026">
          <cell r="Q7026"/>
          <cell r="R7026"/>
          <cell r="S7026"/>
          <cell r="T7026"/>
        </row>
        <row r="7027">
          <cell r="Q7027"/>
          <cell r="R7027"/>
          <cell r="S7027"/>
          <cell r="T7027"/>
        </row>
        <row r="7028">
          <cell r="Q7028"/>
          <cell r="R7028"/>
          <cell r="S7028"/>
          <cell r="T7028"/>
        </row>
        <row r="7029">
          <cell r="Q7029"/>
          <cell r="R7029"/>
          <cell r="S7029"/>
          <cell r="T7029"/>
        </row>
        <row r="7030">
          <cell r="Q7030"/>
          <cell r="R7030"/>
          <cell r="S7030"/>
          <cell r="T7030"/>
        </row>
        <row r="7031">
          <cell r="Q7031"/>
          <cell r="R7031"/>
          <cell r="S7031"/>
          <cell r="T7031"/>
        </row>
        <row r="7032">
          <cell r="Q7032"/>
          <cell r="R7032"/>
          <cell r="S7032"/>
          <cell r="T7032"/>
        </row>
        <row r="7033">
          <cell r="Q7033"/>
          <cell r="R7033"/>
          <cell r="S7033"/>
          <cell r="T7033"/>
        </row>
        <row r="7034">
          <cell r="Q7034"/>
          <cell r="R7034"/>
          <cell r="S7034"/>
          <cell r="T7034"/>
        </row>
        <row r="7035">
          <cell r="Q7035"/>
          <cell r="R7035"/>
          <cell r="S7035"/>
          <cell r="T7035"/>
        </row>
        <row r="7036">
          <cell r="Q7036"/>
          <cell r="R7036"/>
          <cell r="S7036"/>
          <cell r="T7036"/>
        </row>
        <row r="7037">
          <cell r="Q7037"/>
          <cell r="R7037"/>
          <cell r="S7037"/>
          <cell r="T7037"/>
        </row>
        <row r="7038">
          <cell r="Q7038"/>
          <cell r="R7038"/>
          <cell r="S7038"/>
          <cell r="T7038"/>
        </row>
        <row r="7039">
          <cell r="Q7039"/>
          <cell r="R7039"/>
          <cell r="S7039"/>
          <cell r="T7039"/>
        </row>
        <row r="7040">
          <cell r="Q7040"/>
          <cell r="R7040"/>
          <cell r="S7040"/>
          <cell r="T7040"/>
        </row>
        <row r="7041">
          <cell r="Q7041"/>
          <cell r="R7041"/>
          <cell r="S7041"/>
          <cell r="T7041"/>
        </row>
        <row r="7042">
          <cell r="Q7042"/>
          <cell r="R7042"/>
          <cell r="S7042"/>
          <cell r="T7042"/>
        </row>
        <row r="7043">
          <cell r="Q7043"/>
          <cell r="R7043"/>
          <cell r="S7043"/>
          <cell r="T7043"/>
        </row>
        <row r="7044">
          <cell r="Q7044"/>
          <cell r="R7044"/>
          <cell r="S7044"/>
          <cell r="T7044"/>
        </row>
        <row r="7045">
          <cell r="Q7045"/>
          <cell r="R7045"/>
          <cell r="S7045"/>
          <cell r="T7045"/>
        </row>
        <row r="7046">
          <cell r="Q7046"/>
          <cell r="R7046"/>
          <cell r="S7046"/>
          <cell r="T7046"/>
        </row>
        <row r="7047">
          <cell r="Q7047"/>
          <cell r="R7047"/>
          <cell r="S7047"/>
          <cell r="T7047"/>
        </row>
        <row r="7048">
          <cell r="Q7048"/>
          <cell r="R7048"/>
          <cell r="S7048"/>
          <cell r="T7048"/>
        </row>
        <row r="7049">
          <cell r="Q7049"/>
          <cell r="R7049"/>
          <cell r="S7049"/>
          <cell r="T7049"/>
        </row>
        <row r="7050">
          <cell r="Q7050"/>
          <cell r="R7050"/>
          <cell r="S7050"/>
          <cell r="T7050"/>
        </row>
        <row r="7051">
          <cell r="Q7051"/>
          <cell r="R7051"/>
          <cell r="S7051"/>
          <cell r="T7051"/>
        </row>
        <row r="7052">
          <cell r="Q7052"/>
          <cell r="R7052"/>
          <cell r="S7052"/>
          <cell r="T7052"/>
        </row>
        <row r="7053">
          <cell r="Q7053"/>
          <cell r="R7053"/>
          <cell r="S7053"/>
          <cell r="T7053"/>
        </row>
        <row r="7054">
          <cell r="Q7054"/>
          <cell r="R7054"/>
          <cell r="S7054"/>
          <cell r="T7054"/>
        </row>
        <row r="7055">
          <cell r="Q7055"/>
          <cell r="R7055"/>
          <cell r="S7055"/>
          <cell r="T7055"/>
        </row>
        <row r="7056">
          <cell r="Q7056"/>
          <cell r="R7056"/>
          <cell r="S7056"/>
          <cell r="T7056"/>
        </row>
        <row r="7057">
          <cell r="Q7057"/>
          <cell r="R7057"/>
          <cell r="S7057"/>
          <cell r="T7057"/>
        </row>
        <row r="7058">
          <cell r="Q7058"/>
          <cell r="R7058"/>
          <cell r="S7058"/>
          <cell r="T7058"/>
        </row>
        <row r="7059">
          <cell r="Q7059"/>
          <cell r="R7059"/>
          <cell r="S7059"/>
          <cell r="T7059"/>
        </row>
        <row r="7060">
          <cell r="Q7060"/>
          <cell r="R7060"/>
          <cell r="S7060"/>
          <cell r="T7060"/>
        </row>
        <row r="7061">
          <cell r="Q7061"/>
          <cell r="R7061"/>
          <cell r="S7061"/>
          <cell r="T7061"/>
        </row>
        <row r="7062">
          <cell r="Q7062"/>
          <cell r="R7062"/>
          <cell r="S7062"/>
          <cell r="T7062"/>
        </row>
        <row r="7063">
          <cell r="Q7063"/>
          <cell r="R7063"/>
          <cell r="S7063"/>
          <cell r="T7063"/>
        </row>
        <row r="7064">
          <cell r="Q7064"/>
          <cell r="R7064"/>
          <cell r="S7064"/>
          <cell r="T7064"/>
        </row>
        <row r="7065">
          <cell r="Q7065"/>
          <cell r="R7065"/>
          <cell r="S7065"/>
          <cell r="T7065"/>
        </row>
        <row r="7066">
          <cell r="Q7066"/>
          <cell r="R7066"/>
          <cell r="S7066"/>
          <cell r="T7066"/>
        </row>
        <row r="7067">
          <cell r="Q7067"/>
          <cell r="R7067"/>
          <cell r="S7067"/>
          <cell r="T7067"/>
        </row>
        <row r="7068">
          <cell r="Q7068"/>
          <cell r="R7068"/>
          <cell r="S7068"/>
          <cell r="T7068"/>
        </row>
        <row r="7069">
          <cell r="Q7069"/>
          <cell r="R7069"/>
          <cell r="S7069"/>
          <cell r="T7069"/>
        </row>
        <row r="7070">
          <cell r="Q7070"/>
          <cell r="R7070"/>
          <cell r="S7070"/>
          <cell r="T7070"/>
        </row>
        <row r="7071">
          <cell r="Q7071"/>
          <cell r="R7071"/>
          <cell r="S7071"/>
          <cell r="T7071"/>
        </row>
        <row r="7072">
          <cell r="Q7072"/>
          <cell r="R7072"/>
          <cell r="S7072"/>
          <cell r="T7072"/>
        </row>
        <row r="7073">
          <cell r="Q7073"/>
          <cell r="R7073"/>
          <cell r="S7073"/>
          <cell r="T7073"/>
        </row>
        <row r="7074">
          <cell r="Q7074"/>
          <cell r="R7074"/>
          <cell r="S7074"/>
          <cell r="T7074"/>
        </row>
        <row r="7075">
          <cell r="Q7075"/>
          <cell r="R7075"/>
          <cell r="S7075"/>
          <cell r="T7075"/>
        </row>
        <row r="7076">
          <cell r="Q7076"/>
          <cell r="R7076"/>
          <cell r="S7076"/>
          <cell r="T7076"/>
        </row>
        <row r="7077">
          <cell r="Q7077"/>
          <cell r="R7077"/>
          <cell r="S7077"/>
          <cell r="T7077"/>
        </row>
        <row r="7078">
          <cell r="Q7078"/>
          <cell r="R7078"/>
          <cell r="S7078"/>
          <cell r="T7078"/>
        </row>
        <row r="7079">
          <cell r="Q7079"/>
          <cell r="R7079"/>
          <cell r="S7079"/>
          <cell r="T7079"/>
        </row>
        <row r="7080">
          <cell r="Q7080"/>
          <cell r="R7080"/>
          <cell r="S7080"/>
          <cell r="T7080"/>
        </row>
        <row r="7081">
          <cell r="Q7081"/>
          <cell r="R7081"/>
          <cell r="S7081"/>
          <cell r="T7081"/>
        </row>
        <row r="7082">
          <cell r="Q7082"/>
          <cell r="R7082"/>
          <cell r="S7082"/>
          <cell r="T7082"/>
        </row>
        <row r="7083">
          <cell r="Q7083"/>
          <cell r="R7083"/>
          <cell r="S7083"/>
          <cell r="T7083"/>
        </row>
        <row r="7084">
          <cell r="Q7084"/>
          <cell r="R7084"/>
          <cell r="S7084"/>
          <cell r="T7084"/>
        </row>
        <row r="7085">
          <cell r="Q7085"/>
          <cell r="R7085"/>
          <cell r="S7085"/>
          <cell r="T7085"/>
        </row>
        <row r="7086">
          <cell r="Q7086"/>
          <cell r="R7086"/>
          <cell r="S7086"/>
          <cell r="T7086"/>
        </row>
        <row r="7087">
          <cell r="Q7087"/>
          <cell r="R7087"/>
          <cell r="S7087"/>
          <cell r="T7087"/>
        </row>
        <row r="7088">
          <cell r="Q7088"/>
          <cell r="R7088"/>
          <cell r="S7088"/>
          <cell r="T7088"/>
        </row>
        <row r="7089">
          <cell r="Q7089"/>
          <cell r="R7089"/>
          <cell r="S7089"/>
          <cell r="T7089"/>
        </row>
        <row r="7090">
          <cell r="Q7090"/>
          <cell r="R7090"/>
          <cell r="S7090"/>
          <cell r="T7090"/>
        </row>
        <row r="7091">
          <cell r="Q7091"/>
          <cell r="R7091"/>
          <cell r="S7091"/>
          <cell r="T7091"/>
        </row>
        <row r="7092">
          <cell r="Q7092"/>
          <cell r="R7092"/>
          <cell r="S7092"/>
          <cell r="T7092"/>
        </row>
        <row r="7093">
          <cell r="Q7093"/>
          <cell r="R7093"/>
          <cell r="S7093"/>
          <cell r="T7093"/>
        </row>
        <row r="7094">
          <cell r="Q7094"/>
          <cell r="R7094"/>
          <cell r="S7094"/>
          <cell r="T7094"/>
        </row>
        <row r="7095">
          <cell r="Q7095"/>
          <cell r="R7095"/>
          <cell r="S7095"/>
          <cell r="T7095"/>
        </row>
        <row r="7096">
          <cell r="Q7096"/>
          <cell r="R7096"/>
          <cell r="S7096"/>
          <cell r="T7096"/>
        </row>
        <row r="7097">
          <cell r="Q7097"/>
          <cell r="R7097"/>
          <cell r="S7097"/>
          <cell r="T7097"/>
        </row>
        <row r="7098">
          <cell r="Q7098"/>
          <cell r="R7098"/>
          <cell r="S7098"/>
          <cell r="T7098"/>
        </row>
        <row r="7099">
          <cell r="Q7099"/>
          <cell r="R7099"/>
          <cell r="S7099"/>
          <cell r="T7099"/>
        </row>
        <row r="7100">
          <cell r="Q7100"/>
          <cell r="R7100"/>
          <cell r="S7100"/>
          <cell r="T7100"/>
        </row>
        <row r="7101">
          <cell r="Q7101"/>
          <cell r="R7101"/>
          <cell r="S7101"/>
          <cell r="T7101"/>
        </row>
        <row r="7102">
          <cell r="Q7102"/>
          <cell r="R7102"/>
          <cell r="S7102"/>
          <cell r="T7102"/>
        </row>
        <row r="7103">
          <cell r="Q7103"/>
          <cell r="R7103"/>
          <cell r="S7103"/>
          <cell r="T7103"/>
        </row>
        <row r="7104">
          <cell r="Q7104"/>
          <cell r="R7104"/>
          <cell r="S7104"/>
          <cell r="T7104"/>
        </row>
        <row r="7105">
          <cell r="Q7105"/>
          <cell r="R7105"/>
          <cell r="S7105"/>
          <cell r="T7105"/>
        </row>
        <row r="7106">
          <cell r="Q7106"/>
          <cell r="R7106"/>
          <cell r="S7106"/>
          <cell r="T7106"/>
        </row>
        <row r="7107">
          <cell r="Q7107"/>
          <cell r="R7107"/>
          <cell r="S7107"/>
          <cell r="T7107"/>
        </row>
        <row r="7108">
          <cell r="Q7108"/>
          <cell r="R7108"/>
          <cell r="S7108"/>
          <cell r="T7108"/>
        </row>
        <row r="7109">
          <cell r="Q7109"/>
          <cell r="R7109"/>
          <cell r="S7109"/>
          <cell r="T7109"/>
        </row>
        <row r="7110">
          <cell r="Q7110"/>
          <cell r="R7110"/>
          <cell r="S7110"/>
          <cell r="T7110"/>
        </row>
        <row r="7111">
          <cell r="Q7111"/>
          <cell r="R7111"/>
          <cell r="S7111"/>
          <cell r="T7111"/>
        </row>
        <row r="7112">
          <cell r="Q7112"/>
          <cell r="R7112"/>
          <cell r="S7112"/>
          <cell r="T7112"/>
        </row>
        <row r="7113">
          <cell r="Q7113"/>
          <cell r="R7113"/>
          <cell r="S7113"/>
          <cell r="T7113"/>
        </row>
        <row r="7114">
          <cell r="Q7114"/>
          <cell r="R7114"/>
          <cell r="S7114"/>
          <cell r="T7114"/>
        </row>
        <row r="7115">
          <cell r="Q7115"/>
          <cell r="R7115"/>
          <cell r="S7115"/>
          <cell r="T7115"/>
        </row>
        <row r="7116">
          <cell r="Q7116"/>
          <cell r="R7116"/>
          <cell r="S7116"/>
          <cell r="T7116"/>
        </row>
        <row r="7117">
          <cell r="Q7117"/>
          <cell r="R7117"/>
          <cell r="S7117"/>
          <cell r="T7117"/>
        </row>
        <row r="7118">
          <cell r="Q7118"/>
          <cell r="R7118"/>
          <cell r="S7118"/>
          <cell r="T7118"/>
        </row>
        <row r="7119">
          <cell r="Q7119"/>
          <cell r="R7119"/>
          <cell r="S7119"/>
          <cell r="T7119"/>
        </row>
        <row r="7120">
          <cell r="Q7120"/>
          <cell r="R7120"/>
          <cell r="S7120"/>
          <cell r="T7120"/>
        </row>
        <row r="7121">
          <cell r="Q7121"/>
          <cell r="R7121"/>
          <cell r="S7121"/>
          <cell r="T7121"/>
        </row>
        <row r="7122">
          <cell r="Q7122"/>
          <cell r="R7122"/>
          <cell r="S7122"/>
          <cell r="T7122"/>
        </row>
        <row r="7123">
          <cell r="Q7123"/>
          <cell r="R7123"/>
          <cell r="S7123"/>
          <cell r="T7123"/>
        </row>
        <row r="7124">
          <cell r="Q7124"/>
          <cell r="R7124"/>
          <cell r="S7124"/>
          <cell r="T7124"/>
        </row>
        <row r="7125">
          <cell r="Q7125"/>
          <cell r="R7125"/>
          <cell r="S7125"/>
          <cell r="T7125"/>
        </row>
        <row r="7126">
          <cell r="Q7126"/>
          <cell r="R7126"/>
          <cell r="S7126"/>
          <cell r="T7126"/>
        </row>
        <row r="7127">
          <cell r="Q7127"/>
          <cell r="R7127"/>
          <cell r="S7127"/>
          <cell r="T7127"/>
        </row>
        <row r="7128">
          <cell r="Q7128"/>
          <cell r="R7128"/>
          <cell r="S7128"/>
          <cell r="T7128"/>
        </row>
        <row r="7129">
          <cell r="Q7129"/>
          <cell r="R7129"/>
          <cell r="S7129"/>
          <cell r="T7129"/>
        </row>
        <row r="7130">
          <cell r="Q7130"/>
          <cell r="R7130"/>
          <cell r="S7130"/>
          <cell r="T7130"/>
        </row>
        <row r="7131">
          <cell r="Q7131"/>
          <cell r="R7131"/>
          <cell r="S7131"/>
          <cell r="T7131"/>
        </row>
        <row r="7132">
          <cell r="Q7132"/>
          <cell r="R7132"/>
          <cell r="S7132"/>
          <cell r="T7132"/>
        </row>
        <row r="7133">
          <cell r="Q7133"/>
          <cell r="R7133"/>
          <cell r="S7133"/>
          <cell r="T7133"/>
        </row>
        <row r="7134">
          <cell r="Q7134"/>
          <cell r="R7134"/>
          <cell r="S7134"/>
          <cell r="T7134"/>
        </row>
        <row r="7135">
          <cell r="Q7135"/>
          <cell r="R7135"/>
          <cell r="S7135"/>
          <cell r="T7135"/>
        </row>
        <row r="7136">
          <cell r="Q7136"/>
          <cell r="R7136"/>
          <cell r="S7136"/>
          <cell r="T7136"/>
        </row>
        <row r="7137">
          <cell r="Q7137"/>
          <cell r="R7137"/>
          <cell r="S7137"/>
          <cell r="T7137"/>
        </row>
        <row r="7138">
          <cell r="Q7138"/>
          <cell r="R7138"/>
          <cell r="S7138"/>
          <cell r="T7138"/>
        </row>
        <row r="7139">
          <cell r="Q7139"/>
          <cell r="R7139"/>
          <cell r="S7139"/>
          <cell r="T7139"/>
        </row>
        <row r="7140">
          <cell r="Q7140"/>
          <cell r="R7140"/>
          <cell r="S7140"/>
          <cell r="T7140"/>
        </row>
        <row r="7141">
          <cell r="Q7141"/>
          <cell r="R7141"/>
          <cell r="S7141"/>
          <cell r="T7141"/>
        </row>
        <row r="7142">
          <cell r="Q7142"/>
          <cell r="R7142"/>
          <cell r="S7142"/>
          <cell r="T7142"/>
        </row>
        <row r="7143">
          <cell r="Q7143"/>
          <cell r="R7143"/>
          <cell r="S7143"/>
          <cell r="T7143"/>
        </row>
        <row r="7144">
          <cell r="Q7144"/>
          <cell r="R7144"/>
          <cell r="S7144"/>
          <cell r="T7144"/>
        </row>
        <row r="7145">
          <cell r="Q7145"/>
          <cell r="R7145"/>
          <cell r="S7145"/>
          <cell r="T7145"/>
        </row>
        <row r="7146">
          <cell r="Q7146"/>
          <cell r="R7146"/>
          <cell r="S7146"/>
          <cell r="T7146"/>
        </row>
        <row r="7147">
          <cell r="Q7147"/>
          <cell r="R7147"/>
          <cell r="S7147"/>
          <cell r="T7147"/>
        </row>
        <row r="7148">
          <cell r="Q7148"/>
          <cell r="R7148"/>
          <cell r="S7148"/>
          <cell r="T7148"/>
        </row>
        <row r="7149">
          <cell r="Q7149"/>
          <cell r="R7149"/>
          <cell r="S7149"/>
          <cell r="T7149"/>
        </row>
        <row r="7150">
          <cell r="Q7150"/>
          <cell r="R7150"/>
          <cell r="S7150"/>
          <cell r="T7150"/>
        </row>
        <row r="7151">
          <cell r="Q7151"/>
          <cell r="R7151"/>
          <cell r="S7151"/>
          <cell r="T7151"/>
        </row>
        <row r="7152">
          <cell r="Q7152"/>
          <cell r="R7152"/>
          <cell r="S7152"/>
          <cell r="T7152"/>
        </row>
        <row r="7153">
          <cell r="Q7153"/>
          <cell r="R7153"/>
          <cell r="S7153"/>
          <cell r="T7153"/>
        </row>
        <row r="7154">
          <cell r="Q7154"/>
          <cell r="R7154"/>
          <cell r="S7154"/>
          <cell r="T7154"/>
        </row>
        <row r="7155">
          <cell r="Q7155"/>
          <cell r="R7155"/>
          <cell r="S7155"/>
          <cell r="T7155"/>
        </row>
        <row r="7156">
          <cell r="Q7156"/>
          <cell r="R7156"/>
          <cell r="S7156"/>
          <cell r="T7156"/>
        </row>
        <row r="7157">
          <cell r="Q7157"/>
          <cell r="R7157"/>
          <cell r="S7157"/>
          <cell r="T7157"/>
        </row>
        <row r="7158">
          <cell r="Q7158"/>
          <cell r="R7158"/>
          <cell r="S7158"/>
          <cell r="T7158"/>
        </row>
        <row r="7159">
          <cell r="Q7159"/>
          <cell r="R7159"/>
          <cell r="S7159"/>
          <cell r="T7159"/>
        </row>
        <row r="7160">
          <cell r="Q7160"/>
          <cell r="R7160"/>
          <cell r="S7160"/>
          <cell r="T7160"/>
        </row>
        <row r="7161">
          <cell r="Q7161"/>
          <cell r="R7161"/>
          <cell r="S7161"/>
          <cell r="T7161"/>
        </row>
        <row r="7162">
          <cell r="Q7162"/>
          <cell r="R7162"/>
          <cell r="S7162"/>
          <cell r="T7162"/>
        </row>
        <row r="7163">
          <cell r="Q7163"/>
          <cell r="R7163"/>
          <cell r="S7163"/>
          <cell r="T7163"/>
        </row>
        <row r="7164">
          <cell r="Q7164"/>
          <cell r="R7164"/>
          <cell r="S7164"/>
          <cell r="T7164"/>
        </row>
        <row r="7165">
          <cell r="Q7165"/>
          <cell r="R7165"/>
          <cell r="S7165"/>
          <cell r="T7165"/>
        </row>
        <row r="7166">
          <cell r="Q7166"/>
          <cell r="R7166"/>
          <cell r="S7166"/>
          <cell r="T7166"/>
        </row>
        <row r="7167">
          <cell r="Q7167"/>
          <cell r="R7167"/>
          <cell r="S7167"/>
          <cell r="T7167"/>
        </row>
        <row r="7168">
          <cell r="Q7168"/>
          <cell r="R7168"/>
          <cell r="S7168"/>
          <cell r="T7168"/>
        </row>
        <row r="7169">
          <cell r="Q7169"/>
          <cell r="R7169"/>
          <cell r="S7169"/>
          <cell r="T7169"/>
        </row>
        <row r="7170">
          <cell r="Q7170"/>
          <cell r="R7170"/>
          <cell r="S7170"/>
          <cell r="T7170"/>
        </row>
        <row r="7171">
          <cell r="Q7171"/>
          <cell r="R7171"/>
          <cell r="S7171"/>
          <cell r="T7171"/>
        </row>
        <row r="7172">
          <cell r="Q7172"/>
          <cell r="R7172"/>
          <cell r="S7172"/>
          <cell r="T7172"/>
        </row>
        <row r="7173">
          <cell r="Q7173"/>
          <cell r="R7173"/>
          <cell r="S7173"/>
          <cell r="T7173"/>
        </row>
        <row r="7174">
          <cell r="Q7174"/>
          <cell r="R7174"/>
          <cell r="S7174"/>
          <cell r="T7174"/>
        </row>
        <row r="7175">
          <cell r="Q7175"/>
          <cell r="R7175"/>
          <cell r="S7175"/>
          <cell r="T7175"/>
        </row>
        <row r="7176">
          <cell r="Q7176"/>
          <cell r="R7176"/>
          <cell r="S7176"/>
          <cell r="T7176"/>
        </row>
        <row r="7177">
          <cell r="Q7177"/>
          <cell r="R7177"/>
          <cell r="S7177"/>
          <cell r="T7177"/>
        </row>
        <row r="7178">
          <cell r="Q7178"/>
          <cell r="R7178"/>
          <cell r="S7178"/>
          <cell r="T7178"/>
        </row>
        <row r="7179">
          <cell r="Q7179"/>
          <cell r="R7179"/>
          <cell r="S7179"/>
          <cell r="T7179"/>
        </row>
        <row r="7180">
          <cell r="Q7180"/>
          <cell r="R7180"/>
          <cell r="S7180"/>
          <cell r="T7180"/>
        </row>
        <row r="7181">
          <cell r="Q7181"/>
          <cell r="R7181"/>
          <cell r="S7181"/>
          <cell r="T7181"/>
        </row>
        <row r="7182">
          <cell r="Q7182"/>
          <cell r="R7182"/>
          <cell r="S7182"/>
          <cell r="T7182"/>
        </row>
        <row r="7183">
          <cell r="Q7183"/>
          <cell r="R7183"/>
          <cell r="S7183"/>
          <cell r="T7183"/>
        </row>
        <row r="7184">
          <cell r="Q7184"/>
          <cell r="R7184"/>
          <cell r="S7184"/>
          <cell r="T7184"/>
        </row>
        <row r="7185">
          <cell r="Q7185"/>
          <cell r="R7185"/>
          <cell r="S7185"/>
          <cell r="T7185"/>
        </row>
        <row r="7186">
          <cell r="Q7186"/>
          <cell r="R7186"/>
          <cell r="S7186"/>
          <cell r="T7186"/>
        </row>
        <row r="7187">
          <cell r="Q7187"/>
          <cell r="R7187"/>
          <cell r="S7187"/>
          <cell r="T7187"/>
        </row>
        <row r="7188">
          <cell r="Q7188"/>
          <cell r="R7188"/>
          <cell r="S7188"/>
          <cell r="T7188"/>
        </row>
        <row r="7189">
          <cell r="Q7189"/>
          <cell r="R7189"/>
          <cell r="S7189"/>
          <cell r="T7189"/>
        </row>
        <row r="7190">
          <cell r="Q7190"/>
          <cell r="R7190"/>
          <cell r="S7190"/>
          <cell r="T7190"/>
        </row>
        <row r="7191">
          <cell r="Q7191"/>
          <cell r="R7191"/>
          <cell r="S7191"/>
          <cell r="T7191"/>
        </row>
        <row r="7192">
          <cell r="Q7192"/>
          <cell r="R7192"/>
          <cell r="S7192"/>
          <cell r="T7192"/>
        </row>
        <row r="7193">
          <cell r="Q7193"/>
          <cell r="R7193"/>
          <cell r="S7193"/>
          <cell r="T7193"/>
        </row>
        <row r="7194">
          <cell r="Q7194"/>
          <cell r="R7194"/>
          <cell r="S7194"/>
          <cell r="T7194"/>
        </row>
        <row r="7195">
          <cell r="Q7195"/>
          <cell r="R7195"/>
          <cell r="S7195"/>
          <cell r="T7195"/>
        </row>
        <row r="7196">
          <cell r="Q7196"/>
          <cell r="R7196"/>
          <cell r="S7196"/>
          <cell r="T7196"/>
        </row>
        <row r="7197">
          <cell r="Q7197"/>
          <cell r="R7197"/>
          <cell r="S7197"/>
          <cell r="T7197"/>
        </row>
        <row r="7198">
          <cell r="Q7198"/>
          <cell r="R7198"/>
          <cell r="S7198"/>
          <cell r="T7198"/>
        </row>
        <row r="7199">
          <cell r="Q7199"/>
          <cell r="R7199"/>
          <cell r="S7199"/>
          <cell r="T7199"/>
        </row>
        <row r="7200">
          <cell r="Q7200"/>
          <cell r="R7200"/>
          <cell r="S7200"/>
          <cell r="T7200"/>
        </row>
        <row r="7201">
          <cell r="Q7201"/>
          <cell r="R7201"/>
          <cell r="S7201"/>
          <cell r="T7201"/>
        </row>
        <row r="7202">
          <cell r="Q7202"/>
          <cell r="R7202"/>
          <cell r="S7202"/>
          <cell r="T7202"/>
        </row>
        <row r="7203">
          <cell r="Q7203"/>
          <cell r="R7203"/>
          <cell r="S7203"/>
          <cell r="T7203"/>
        </row>
        <row r="7204">
          <cell r="Q7204"/>
          <cell r="R7204"/>
          <cell r="S7204"/>
          <cell r="T7204"/>
        </row>
        <row r="7205">
          <cell r="Q7205"/>
          <cell r="R7205"/>
          <cell r="S7205"/>
          <cell r="T7205"/>
        </row>
        <row r="7206">
          <cell r="Q7206"/>
          <cell r="R7206"/>
          <cell r="S7206"/>
          <cell r="T7206"/>
        </row>
        <row r="7207">
          <cell r="Q7207"/>
          <cell r="R7207"/>
          <cell r="S7207"/>
          <cell r="T7207"/>
        </row>
        <row r="7208">
          <cell r="Q7208"/>
          <cell r="R7208"/>
          <cell r="S7208"/>
          <cell r="T7208"/>
        </row>
        <row r="7209">
          <cell r="Q7209"/>
          <cell r="R7209"/>
          <cell r="S7209"/>
          <cell r="T7209"/>
        </row>
        <row r="7210">
          <cell r="Q7210"/>
          <cell r="R7210"/>
          <cell r="S7210"/>
          <cell r="T7210"/>
        </row>
        <row r="7211">
          <cell r="Q7211"/>
          <cell r="R7211"/>
          <cell r="S7211"/>
          <cell r="T7211"/>
        </row>
        <row r="7212">
          <cell r="Q7212"/>
          <cell r="R7212"/>
          <cell r="S7212"/>
          <cell r="T7212"/>
        </row>
        <row r="7213">
          <cell r="Q7213"/>
          <cell r="R7213"/>
          <cell r="S7213"/>
          <cell r="T7213"/>
        </row>
        <row r="7214">
          <cell r="Q7214"/>
          <cell r="R7214"/>
          <cell r="S7214"/>
          <cell r="T7214"/>
        </row>
        <row r="7215">
          <cell r="Q7215"/>
          <cell r="R7215"/>
          <cell r="S7215"/>
          <cell r="T7215"/>
        </row>
        <row r="7216">
          <cell r="Q7216"/>
          <cell r="R7216"/>
          <cell r="S7216"/>
          <cell r="T7216"/>
        </row>
        <row r="7217">
          <cell r="Q7217"/>
          <cell r="R7217"/>
          <cell r="S7217"/>
          <cell r="T7217"/>
        </row>
        <row r="7218">
          <cell r="Q7218"/>
          <cell r="R7218"/>
          <cell r="S7218"/>
          <cell r="T7218"/>
        </row>
        <row r="7219">
          <cell r="Q7219"/>
          <cell r="R7219"/>
          <cell r="S7219"/>
          <cell r="T7219"/>
        </row>
        <row r="7220">
          <cell r="Q7220"/>
          <cell r="R7220"/>
          <cell r="S7220"/>
          <cell r="T7220"/>
        </row>
        <row r="7221">
          <cell r="Q7221"/>
          <cell r="R7221"/>
          <cell r="S7221"/>
          <cell r="T7221"/>
        </row>
        <row r="7222">
          <cell r="Q7222"/>
          <cell r="R7222"/>
          <cell r="S7222"/>
          <cell r="T7222"/>
        </row>
        <row r="7223">
          <cell r="Q7223"/>
          <cell r="R7223"/>
          <cell r="S7223"/>
          <cell r="T7223"/>
        </row>
        <row r="7224">
          <cell r="Q7224"/>
          <cell r="R7224"/>
          <cell r="S7224"/>
          <cell r="T7224"/>
        </row>
        <row r="7225">
          <cell r="Q7225"/>
          <cell r="R7225"/>
          <cell r="S7225"/>
          <cell r="T7225"/>
        </row>
        <row r="7226">
          <cell r="Q7226"/>
          <cell r="R7226"/>
          <cell r="S7226"/>
          <cell r="T7226"/>
        </row>
        <row r="7227">
          <cell r="Q7227"/>
          <cell r="R7227"/>
          <cell r="S7227"/>
          <cell r="T7227"/>
        </row>
        <row r="7228">
          <cell r="Q7228"/>
          <cell r="R7228"/>
          <cell r="S7228"/>
          <cell r="T7228"/>
        </row>
        <row r="7229">
          <cell r="Q7229"/>
          <cell r="R7229"/>
          <cell r="S7229"/>
          <cell r="T7229"/>
        </row>
        <row r="7230">
          <cell r="Q7230"/>
          <cell r="R7230"/>
          <cell r="S7230"/>
          <cell r="T7230"/>
        </row>
        <row r="7231">
          <cell r="Q7231"/>
          <cell r="R7231"/>
          <cell r="S7231"/>
          <cell r="T7231"/>
        </row>
        <row r="7232">
          <cell r="Q7232"/>
          <cell r="R7232"/>
          <cell r="S7232"/>
          <cell r="T7232"/>
        </row>
        <row r="7233">
          <cell r="Q7233"/>
          <cell r="R7233"/>
          <cell r="S7233"/>
          <cell r="T7233"/>
        </row>
        <row r="7234">
          <cell r="Q7234"/>
          <cell r="R7234"/>
          <cell r="S7234"/>
          <cell r="T7234"/>
        </row>
        <row r="7235">
          <cell r="Q7235"/>
          <cell r="R7235"/>
          <cell r="S7235"/>
          <cell r="T7235"/>
        </row>
        <row r="7236">
          <cell r="Q7236"/>
          <cell r="R7236"/>
          <cell r="S7236"/>
          <cell r="T7236"/>
        </row>
        <row r="7237">
          <cell r="Q7237"/>
          <cell r="R7237"/>
          <cell r="S7237"/>
          <cell r="T7237"/>
        </row>
        <row r="7238">
          <cell r="Q7238"/>
          <cell r="R7238"/>
          <cell r="S7238"/>
          <cell r="T7238">
            <v>4428341.42857143</v>
          </cell>
        </row>
        <row r="7239">
          <cell r="Q7239"/>
          <cell r="R7239"/>
          <cell r="S7239"/>
          <cell r="T7239">
            <v>3647858.1142857298</v>
          </cell>
        </row>
        <row r="7240">
          <cell r="Q7240"/>
          <cell r="R7240"/>
          <cell r="S7240"/>
          <cell r="T7240">
            <v>2867374.8000000301</v>
          </cell>
        </row>
        <row r="7241">
          <cell r="Q7241"/>
          <cell r="R7241"/>
          <cell r="S7241"/>
          <cell r="T7241">
            <v>2086891.4857143301</v>
          </cell>
        </row>
        <row r="7242">
          <cell r="Q7242"/>
          <cell r="R7242"/>
          <cell r="S7242"/>
          <cell r="T7242">
            <v>1306408.17142853</v>
          </cell>
        </row>
        <row r="7243">
          <cell r="Q7243"/>
          <cell r="R7243"/>
          <cell r="S7243"/>
          <cell r="T7243">
            <v>525924.85714282806</v>
          </cell>
        </row>
        <row r="7244">
          <cell r="Q7244"/>
          <cell r="R7244"/>
          <cell r="S7244"/>
          <cell r="T7244">
            <v>-254558.457142873</v>
          </cell>
        </row>
        <row r="7245">
          <cell r="Q7245"/>
          <cell r="R7245"/>
          <cell r="S7245"/>
          <cell r="T7245">
            <v>-1035041.77142857</v>
          </cell>
        </row>
        <row r="7246">
          <cell r="Q7246"/>
          <cell r="R7246"/>
          <cell r="S7246"/>
          <cell r="T7246">
            <v>-1815525.0857142699</v>
          </cell>
        </row>
        <row r="7247">
          <cell r="Q7247"/>
          <cell r="R7247"/>
          <cell r="S7247"/>
          <cell r="T7247">
            <v>-2596008.3999999701</v>
          </cell>
        </row>
        <row r="7248">
          <cell r="Q7248"/>
          <cell r="R7248"/>
          <cell r="S7248"/>
          <cell r="T7248">
            <v>-3376491.7142856698</v>
          </cell>
        </row>
        <row r="7249">
          <cell r="Q7249"/>
          <cell r="R7249"/>
          <cell r="S7249"/>
          <cell r="T7249">
            <v>-4156975.0285714702</v>
          </cell>
        </row>
        <row r="7250">
          <cell r="Q7250"/>
          <cell r="R7250"/>
          <cell r="S7250"/>
          <cell r="T7250">
            <v>-4937458.3428571699</v>
          </cell>
        </row>
        <row r="7251">
          <cell r="Q7251"/>
          <cell r="R7251"/>
          <cell r="S7251"/>
          <cell r="T7251">
            <v>-5717941.6571428701</v>
          </cell>
        </row>
        <row r="7252">
          <cell r="Q7252"/>
          <cell r="R7252"/>
          <cell r="S7252"/>
          <cell r="T7252"/>
        </row>
        <row r="7253">
          <cell r="Q7253"/>
          <cell r="R7253"/>
          <cell r="S7253"/>
          <cell r="T7253"/>
        </row>
        <row r="7254">
          <cell r="Q7254"/>
          <cell r="R7254"/>
          <cell r="S7254"/>
          <cell r="T7254"/>
        </row>
        <row r="7255">
          <cell r="Q7255"/>
          <cell r="R7255"/>
          <cell r="S7255"/>
          <cell r="T7255"/>
        </row>
        <row r="7256">
          <cell r="Q7256"/>
          <cell r="R7256"/>
          <cell r="S7256"/>
          <cell r="T7256"/>
        </row>
        <row r="7257">
          <cell r="Q7257"/>
          <cell r="R7257"/>
          <cell r="S7257"/>
          <cell r="T7257"/>
        </row>
        <row r="7258">
          <cell r="Q7258"/>
          <cell r="R7258"/>
          <cell r="S7258"/>
          <cell r="T7258"/>
        </row>
        <row r="7259">
          <cell r="Q7259"/>
          <cell r="R7259"/>
          <cell r="S7259"/>
          <cell r="T7259"/>
        </row>
        <row r="7260">
          <cell r="Q7260"/>
          <cell r="R7260"/>
          <cell r="S7260"/>
          <cell r="T7260"/>
        </row>
        <row r="7261">
          <cell r="Q7261"/>
          <cell r="R7261"/>
          <cell r="S7261"/>
          <cell r="T7261"/>
        </row>
        <row r="7262">
          <cell r="Q7262"/>
          <cell r="R7262"/>
          <cell r="S7262"/>
          <cell r="T7262"/>
        </row>
        <row r="7263">
          <cell r="Q7263"/>
          <cell r="R7263"/>
          <cell r="S7263"/>
          <cell r="T7263"/>
        </row>
        <row r="7264">
          <cell r="Q7264"/>
          <cell r="R7264"/>
          <cell r="S7264"/>
          <cell r="T7264"/>
        </row>
        <row r="7265">
          <cell r="Q7265"/>
          <cell r="R7265"/>
          <cell r="S7265"/>
          <cell r="T7265"/>
        </row>
        <row r="7266">
          <cell r="Q7266"/>
          <cell r="R7266"/>
          <cell r="S7266"/>
          <cell r="T7266"/>
        </row>
        <row r="7267">
          <cell r="Q7267"/>
          <cell r="R7267"/>
          <cell r="S7267"/>
          <cell r="T7267"/>
        </row>
        <row r="7268">
          <cell r="Q7268"/>
          <cell r="R7268"/>
          <cell r="S7268"/>
          <cell r="T7268"/>
        </row>
        <row r="7269">
          <cell r="Q7269"/>
          <cell r="R7269"/>
          <cell r="S7269"/>
          <cell r="T7269"/>
        </row>
        <row r="7270">
          <cell r="Q7270"/>
          <cell r="R7270"/>
          <cell r="S7270"/>
          <cell r="T7270"/>
        </row>
        <row r="7271">
          <cell r="Q7271"/>
          <cell r="R7271"/>
          <cell r="S7271"/>
          <cell r="T7271"/>
        </row>
        <row r="7272">
          <cell r="Q7272"/>
          <cell r="R7272"/>
          <cell r="S7272"/>
          <cell r="T7272"/>
        </row>
        <row r="7273">
          <cell r="Q7273"/>
          <cell r="R7273"/>
          <cell r="S7273"/>
          <cell r="T7273"/>
        </row>
        <row r="7274">
          <cell r="Q7274"/>
          <cell r="R7274"/>
          <cell r="S7274"/>
          <cell r="T7274"/>
        </row>
        <row r="7275">
          <cell r="Q7275"/>
          <cell r="R7275"/>
          <cell r="S7275"/>
          <cell r="T7275"/>
        </row>
        <row r="7276">
          <cell r="Q7276"/>
          <cell r="R7276"/>
          <cell r="S7276"/>
          <cell r="T7276"/>
        </row>
        <row r="7277">
          <cell r="Q7277"/>
          <cell r="R7277"/>
          <cell r="S7277"/>
          <cell r="T7277"/>
        </row>
        <row r="7278">
          <cell r="Q7278"/>
          <cell r="R7278"/>
          <cell r="S7278"/>
          <cell r="T7278"/>
        </row>
        <row r="7279">
          <cell r="Q7279"/>
          <cell r="R7279"/>
          <cell r="S7279"/>
          <cell r="T7279"/>
        </row>
        <row r="7280">
          <cell r="Q7280"/>
          <cell r="R7280"/>
          <cell r="S7280"/>
          <cell r="T7280"/>
        </row>
        <row r="7281">
          <cell r="Q7281"/>
          <cell r="R7281"/>
          <cell r="S7281"/>
          <cell r="T7281"/>
        </row>
        <row r="7282">
          <cell r="Q7282"/>
          <cell r="R7282"/>
          <cell r="S7282"/>
          <cell r="T7282"/>
        </row>
        <row r="7283">
          <cell r="Q7283"/>
          <cell r="R7283"/>
          <cell r="S7283"/>
          <cell r="T7283"/>
        </row>
        <row r="7284">
          <cell r="Q7284"/>
          <cell r="R7284"/>
          <cell r="S7284"/>
          <cell r="T7284"/>
        </row>
        <row r="7285">
          <cell r="Q7285"/>
          <cell r="R7285"/>
          <cell r="S7285"/>
          <cell r="T7285"/>
        </row>
        <row r="7286">
          <cell r="Q7286"/>
          <cell r="R7286"/>
          <cell r="S7286"/>
          <cell r="T7286"/>
        </row>
        <row r="7287">
          <cell r="Q7287"/>
          <cell r="R7287"/>
          <cell r="S7287"/>
          <cell r="T7287"/>
        </row>
        <row r="7288">
          <cell r="Q7288"/>
          <cell r="R7288"/>
          <cell r="S7288"/>
          <cell r="T7288"/>
        </row>
        <row r="7289">
          <cell r="Q7289"/>
          <cell r="R7289"/>
          <cell r="S7289"/>
          <cell r="T7289"/>
        </row>
        <row r="7290">
          <cell r="Q7290"/>
          <cell r="R7290"/>
          <cell r="S7290"/>
          <cell r="T7290"/>
        </row>
        <row r="7291">
          <cell r="Q7291"/>
          <cell r="R7291"/>
          <cell r="S7291"/>
          <cell r="T7291"/>
        </row>
        <row r="7292">
          <cell r="Q7292"/>
          <cell r="R7292"/>
          <cell r="S7292"/>
          <cell r="T7292"/>
        </row>
        <row r="7293">
          <cell r="Q7293"/>
          <cell r="R7293"/>
          <cell r="S7293"/>
          <cell r="T7293"/>
        </row>
        <row r="7294">
          <cell r="Q7294"/>
          <cell r="R7294"/>
          <cell r="S7294"/>
          <cell r="T7294"/>
        </row>
        <row r="7295">
          <cell r="Q7295"/>
          <cell r="R7295"/>
          <cell r="S7295"/>
          <cell r="T7295"/>
        </row>
        <row r="7296">
          <cell r="Q7296"/>
          <cell r="R7296"/>
          <cell r="S7296"/>
          <cell r="T7296"/>
        </row>
        <row r="7297">
          <cell r="Q7297"/>
          <cell r="R7297"/>
          <cell r="S7297"/>
          <cell r="T7297"/>
        </row>
        <row r="7298">
          <cell r="Q7298"/>
          <cell r="R7298"/>
          <cell r="S7298"/>
          <cell r="T7298"/>
        </row>
        <row r="7299">
          <cell r="Q7299"/>
          <cell r="R7299"/>
          <cell r="S7299"/>
          <cell r="T7299"/>
        </row>
        <row r="7300">
          <cell r="Q7300"/>
          <cell r="R7300"/>
          <cell r="S7300"/>
          <cell r="T7300"/>
        </row>
        <row r="7301">
          <cell r="Q7301"/>
          <cell r="R7301"/>
          <cell r="S7301"/>
          <cell r="T7301"/>
        </row>
        <row r="7302">
          <cell r="Q7302"/>
          <cell r="R7302"/>
          <cell r="S7302"/>
          <cell r="T7302"/>
        </row>
        <row r="7303">
          <cell r="Q7303"/>
          <cell r="R7303"/>
          <cell r="S7303"/>
          <cell r="T7303"/>
        </row>
        <row r="7304">
          <cell r="Q7304"/>
          <cell r="R7304"/>
          <cell r="S7304"/>
          <cell r="T7304"/>
        </row>
        <row r="7305">
          <cell r="Q7305"/>
          <cell r="R7305"/>
          <cell r="S7305"/>
          <cell r="T7305"/>
        </row>
        <row r="7306">
          <cell r="Q7306"/>
          <cell r="R7306"/>
          <cell r="S7306"/>
          <cell r="T7306"/>
        </row>
        <row r="7307">
          <cell r="Q7307"/>
          <cell r="R7307"/>
          <cell r="S7307"/>
          <cell r="T7307"/>
        </row>
        <row r="7308">
          <cell r="Q7308"/>
          <cell r="R7308"/>
          <cell r="S7308"/>
          <cell r="T7308"/>
        </row>
        <row r="7309">
          <cell r="Q7309"/>
          <cell r="R7309"/>
          <cell r="S7309"/>
          <cell r="T7309"/>
        </row>
        <row r="7310">
          <cell r="Q7310"/>
          <cell r="R7310"/>
          <cell r="S7310"/>
          <cell r="T7310"/>
        </row>
        <row r="7311">
          <cell r="Q7311"/>
          <cell r="R7311"/>
          <cell r="S7311"/>
          <cell r="T7311"/>
        </row>
        <row r="7312">
          <cell r="Q7312"/>
          <cell r="R7312"/>
          <cell r="S7312"/>
          <cell r="T7312"/>
        </row>
        <row r="7313">
          <cell r="Q7313"/>
          <cell r="R7313"/>
          <cell r="S7313"/>
          <cell r="T7313"/>
        </row>
        <row r="7314">
          <cell r="Q7314"/>
          <cell r="R7314"/>
          <cell r="S7314"/>
          <cell r="T7314"/>
        </row>
        <row r="7315">
          <cell r="Q7315"/>
          <cell r="R7315"/>
          <cell r="S7315"/>
          <cell r="T7315"/>
        </row>
        <row r="7316">
          <cell r="Q7316"/>
          <cell r="R7316"/>
          <cell r="S7316"/>
          <cell r="T7316"/>
        </row>
        <row r="7317">
          <cell r="Q7317"/>
          <cell r="R7317"/>
          <cell r="S7317"/>
          <cell r="T7317"/>
        </row>
        <row r="7318">
          <cell r="Q7318"/>
          <cell r="R7318"/>
          <cell r="S7318"/>
          <cell r="T7318"/>
        </row>
        <row r="7319">
          <cell r="Q7319"/>
          <cell r="R7319"/>
          <cell r="S7319"/>
          <cell r="T7319"/>
        </row>
        <row r="7320">
          <cell r="Q7320"/>
          <cell r="R7320"/>
          <cell r="S7320"/>
          <cell r="T7320"/>
        </row>
        <row r="7321">
          <cell r="Q7321"/>
          <cell r="R7321"/>
          <cell r="S7321"/>
          <cell r="T7321"/>
        </row>
        <row r="7322">
          <cell r="Q7322"/>
          <cell r="R7322"/>
          <cell r="S7322"/>
          <cell r="T7322"/>
        </row>
        <row r="7323">
          <cell r="Q7323"/>
          <cell r="R7323"/>
          <cell r="S7323"/>
          <cell r="T7323"/>
        </row>
        <row r="7324">
          <cell r="Q7324"/>
          <cell r="R7324"/>
          <cell r="S7324"/>
          <cell r="T7324"/>
        </row>
        <row r="7325">
          <cell r="Q7325"/>
          <cell r="R7325"/>
          <cell r="S7325"/>
          <cell r="T7325"/>
        </row>
        <row r="7326">
          <cell r="Q7326"/>
          <cell r="R7326"/>
          <cell r="S7326"/>
          <cell r="T7326"/>
        </row>
        <row r="7327">
          <cell r="Q7327"/>
          <cell r="R7327"/>
          <cell r="S7327"/>
          <cell r="T7327"/>
        </row>
        <row r="7328">
          <cell r="Q7328"/>
          <cell r="R7328"/>
          <cell r="S7328"/>
          <cell r="T7328"/>
        </row>
        <row r="7329">
          <cell r="Q7329"/>
          <cell r="R7329"/>
          <cell r="S7329"/>
          <cell r="T7329"/>
        </row>
        <row r="7330">
          <cell r="Q7330"/>
          <cell r="R7330"/>
          <cell r="S7330"/>
          <cell r="T7330"/>
        </row>
        <row r="7331">
          <cell r="Q7331"/>
          <cell r="R7331"/>
          <cell r="S7331"/>
          <cell r="T7331"/>
        </row>
        <row r="7332">
          <cell r="Q7332"/>
          <cell r="R7332"/>
          <cell r="S7332"/>
          <cell r="T7332"/>
        </row>
        <row r="7333">
          <cell r="Q7333"/>
          <cell r="R7333"/>
          <cell r="S7333"/>
          <cell r="T7333"/>
        </row>
        <row r="7334">
          <cell r="Q7334"/>
          <cell r="R7334"/>
          <cell r="S7334"/>
          <cell r="T7334"/>
        </row>
        <row r="7335">
          <cell r="Q7335"/>
          <cell r="R7335"/>
          <cell r="S7335"/>
          <cell r="T7335"/>
        </row>
        <row r="7336">
          <cell r="Q7336"/>
          <cell r="R7336"/>
          <cell r="S7336"/>
          <cell r="T7336"/>
        </row>
        <row r="7337">
          <cell r="Q7337"/>
          <cell r="R7337"/>
          <cell r="S7337"/>
          <cell r="T7337"/>
        </row>
        <row r="7338">
          <cell r="Q7338"/>
          <cell r="R7338"/>
          <cell r="S7338"/>
          <cell r="T7338"/>
        </row>
        <row r="7339">
          <cell r="Q7339"/>
          <cell r="R7339"/>
          <cell r="S7339"/>
          <cell r="T7339"/>
        </row>
        <row r="7340">
          <cell r="Q7340"/>
          <cell r="R7340"/>
          <cell r="S7340"/>
          <cell r="T7340"/>
        </row>
        <row r="7341">
          <cell r="Q7341"/>
          <cell r="R7341"/>
          <cell r="S7341"/>
          <cell r="T7341"/>
        </row>
        <row r="7342">
          <cell r="Q7342"/>
          <cell r="R7342"/>
          <cell r="S7342"/>
          <cell r="T7342"/>
        </row>
        <row r="7343">
          <cell r="Q7343"/>
          <cell r="R7343"/>
          <cell r="S7343"/>
          <cell r="T7343"/>
        </row>
        <row r="7344">
          <cell r="Q7344"/>
          <cell r="R7344"/>
          <cell r="S7344"/>
          <cell r="T7344"/>
        </row>
        <row r="7345">
          <cell r="Q7345"/>
          <cell r="R7345"/>
          <cell r="S7345"/>
          <cell r="T7345"/>
        </row>
        <row r="7346">
          <cell r="Q7346"/>
          <cell r="R7346"/>
          <cell r="S7346"/>
          <cell r="T7346"/>
        </row>
        <row r="7347">
          <cell r="Q7347"/>
          <cell r="R7347"/>
          <cell r="S7347"/>
          <cell r="T7347"/>
        </row>
        <row r="7348">
          <cell r="Q7348"/>
          <cell r="R7348"/>
          <cell r="S7348"/>
          <cell r="T7348"/>
        </row>
        <row r="7349">
          <cell r="Q7349"/>
          <cell r="R7349"/>
          <cell r="S7349"/>
          <cell r="T7349"/>
        </row>
        <row r="7350">
          <cell r="Q7350"/>
          <cell r="R7350"/>
          <cell r="S7350"/>
          <cell r="T7350"/>
        </row>
        <row r="7351">
          <cell r="Q7351"/>
          <cell r="R7351"/>
          <cell r="S7351"/>
          <cell r="T7351"/>
        </row>
        <row r="7352">
          <cell r="Q7352"/>
          <cell r="R7352"/>
          <cell r="S7352"/>
          <cell r="T7352"/>
        </row>
        <row r="7353">
          <cell r="Q7353"/>
          <cell r="R7353"/>
          <cell r="S7353"/>
          <cell r="T7353"/>
        </row>
        <row r="7354">
          <cell r="Q7354"/>
          <cell r="R7354"/>
          <cell r="S7354"/>
          <cell r="T7354"/>
        </row>
        <row r="7355">
          <cell r="Q7355"/>
          <cell r="R7355"/>
          <cell r="S7355"/>
          <cell r="T7355"/>
        </row>
        <row r="7356">
          <cell r="Q7356"/>
          <cell r="R7356"/>
          <cell r="S7356"/>
          <cell r="T7356"/>
        </row>
        <row r="7357">
          <cell r="Q7357"/>
          <cell r="R7357"/>
          <cell r="S7357"/>
          <cell r="T7357"/>
        </row>
        <row r="7358">
          <cell r="Q7358"/>
          <cell r="R7358"/>
          <cell r="S7358"/>
          <cell r="T7358"/>
        </row>
        <row r="7359">
          <cell r="Q7359"/>
          <cell r="R7359"/>
          <cell r="S7359"/>
          <cell r="T7359"/>
        </row>
        <row r="7360">
          <cell r="Q7360"/>
          <cell r="R7360"/>
          <cell r="S7360"/>
          <cell r="T7360"/>
        </row>
        <row r="7361">
          <cell r="Q7361"/>
          <cell r="R7361"/>
          <cell r="S7361"/>
          <cell r="T7361"/>
        </row>
        <row r="7362">
          <cell r="Q7362"/>
          <cell r="R7362"/>
          <cell r="S7362"/>
          <cell r="T7362"/>
        </row>
        <row r="7363">
          <cell r="Q7363"/>
          <cell r="R7363"/>
          <cell r="S7363"/>
          <cell r="T7363"/>
        </row>
        <row r="7364">
          <cell r="Q7364"/>
          <cell r="R7364"/>
          <cell r="S7364"/>
          <cell r="T7364"/>
        </row>
        <row r="7365">
          <cell r="Q7365"/>
          <cell r="R7365"/>
          <cell r="S7365"/>
          <cell r="T7365"/>
        </row>
        <row r="7366">
          <cell r="Q7366"/>
          <cell r="R7366"/>
          <cell r="S7366"/>
          <cell r="T7366"/>
        </row>
        <row r="7367">
          <cell r="Q7367"/>
          <cell r="R7367"/>
          <cell r="S7367"/>
          <cell r="T7367"/>
        </row>
        <row r="7368">
          <cell r="Q7368"/>
          <cell r="R7368"/>
          <cell r="S7368"/>
          <cell r="T7368"/>
        </row>
        <row r="7369">
          <cell r="Q7369"/>
          <cell r="R7369"/>
          <cell r="S7369"/>
          <cell r="T7369"/>
        </row>
        <row r="7370">
          <cell r="Q7370"/>
          <cell r="R7370"/>
          <cell r="S7370"/>
          <cell r="T7370"/>
        </row>
        <row r="7371">
          <cell r="Q7371"/>
          <cell r="R7371"/>
          <cell r="S7371"/>
          <cell r="T7371"/>
        </row>
        <row r="7372">
          <cell r="Q7372"/>
          <cell r="R7372"/>
          <cell r="S7372"/>
          <cell r="T7372"/>
        </row>
        <row r="7373">
          <cell r="Q7373"/>
          <cell r="R7373"/>
          <cell r="S7373"/>
          <cell r="T7373"/>
        </row>
        <row r="7374">
          <cell r="Q7374"/>
          <cell r="R7374"/>
          <cell r="S7374"/>
          <cell r="T7374"/>
        </row>
        <row r="7375">
          <cell r="Q7375"/>
          <cell r="R7375"/>
          <cell r="S7375"/>
          <cell r="T7375"/>
        </row>
        <row r="7376">
          <cell r="Q7376"/>
          <cell r="R7376"/>
          <cell r="S7376"/>
          <cell r="T7376"/>
        </row>
        <row r="7377">
          <cell r="Q7377"/>
          <cell r="R7377"/>
          <cell r="S7377"/>
          <cell r="T7377"/>
        </row>
        <row r="7378">
          <cell r="Q7378"/>
          <cell r="R7378"/>
          <cell r="S7378"/>
          <cell r="T7378"/>
        </row>
        <row r="7379">
          <cell r="Q7379"/>
          <cell r="R7379"/>
          <cell r="S7379"/>
          <cell r="T7379"/>
        </row>
        <row r="7380">
          <cell r="Q7380"/>
          <cell r="R7380"/>
          <cell r="S7380"/>
          <cell r="T7380"/>
        </row>
        <row r="7381">
          <cell r="Q7381"/>
          <cell r="R7381"/>
          <cell r="S7381"/>
          <cell r="T7381"/>
        </row>
        <row r="7382">
          <cell r="Q7382"/>
          <cell r="R7382"/>
          <cell r="S7382"/>
          <cell r="T7382"/>
        </row>
        <row r="7383">
          <cell r="Q7383"/>
          <cell r="R7383"/>
          <cell r="S7383"/>
          <cell r="T7383"/>
        </row>
        <row r="7384">
          <cell r="Q7384"/>
          <cell r="R7384"/>
          <cell r="S7384"/>
          <cell r="T7384"/>
        </row>
        <row r="7385">
          <cell r="Q7385"/>
          <cell r="R7385"/>
          <cell r="S7385"/>
          <cell r="T7385"/>
        </row>
        <row r="7386">
          <cell r="Q7386"/>
          <cell r="R7386"/>
          <cell r="S7386"/>
          <cell r="T7386"/>
        </row>
        <row r="7387">
          <cell r="Q7387"/>
          <cell r="R7387"/>
          <cell r="S7387"/>
          <cell r="T7387"/>
        </row>
        <row r="7388">
          <cell r="Q7388"/>
          <cell r="R7388"/>
          <cell r="S7388"/>
          <cell r="T7388"/>
        </row>
        <row r="7389">
          <cell r="Q7389"/>
          <cell r="R7389"/>
          <cell r="S7389"/>
          <cell r="T7389"/>
        </row>
        <row r="7390">
          <cell r="Q7390"/>
          <cell r="R7390"/>
          <cell r="S7390"/>
          <cell r="T7390"/>
        </row>
        <row r="7391">
          <cell r="Q7391"/>
          <cell r="R7391"/>
          <cell r="S7391"/>
          <cell r="T7391"/>
        </row>
        <row r="7392">
          <cell r="Q7392"/>
          <cell r="R7392"/>
          <cell r="S7392"/>
          <cell r="T7392"/>
        </row>
        <row r="7393">
          <cell r="Q7393"/>
          <cell r="R7393"/>
          <cell r="S7393"/>
          <cell r="T7393"/>
        </row>
        <row r="7394">
          <cell r="Q7394"/>
          <cell r="R7394"/>
          <cell r="S7394"/>
          <cell r="T7394"/>
        </row>
        <row r="7395">
          <cell r="Q7395"/>
          <cell r="R7395"/>
          <cell r="S7395"/>
          <cell r="T7395"/>
        </row>
        <row r="7396">
          <cell r="Q7396"/>
          <cell r="R7396"/>
          <cell r="S7396"/>
          <cell r="T7396"/>
        </row>
        <row r="7397">
          <cell r="Q7397"/>
          <cell r="R7397"/>
          <cell r="S7397"/>
          <cell r="T7397"/>
        </row>
        <row r="7398">
          <cell r="Q7398"/>
          <cell r="R7398"/>
          <cell r="S7398"/>
          <cell r="T7398"/>
        </row>
        <row r="7399">
          <cell r="Q7399"/>
          <cell r="R7399"/>
          <cell r="S7399"/>
          <cell r="T7399"/>
        </row>
        <row r="7400">
          <cell r="Q7400"/>
          <cell r="R7400"/>
          <cell r="S7400"/>
          <cell r="T7400"/>
        </row>
        <row r="7401">
          <cell r="Q7401"/>
          <cell r="R7401"/>
          <cell r="S7401"/>
          <cell r="T7401"/>
        </row>
        <row r="7402">
          <cell r="Q7402"/>
          <cell r="R7402"/>
          <cell r="S7402"/>
          <cell r="T7402"/>
        </row>
        <row r="7403">
          <cell r="Q7403"/>
          <cell r="R7403"/>
          <cell r="S7403"/>
          <cell r="T7403"/>
        </row>
        <row r="7404">
          <cell r="Q7404"/>
          <cell r="R7404"/>
          <cell r="S7404"/>
          <cell r="T7404"/>
        </row>
        <row r="7405">
          <cell r="Q7405"/>
          <cell r="R7405"/>
          <cell r="S7405"/>
          <cell r="T7405"/>
        </row>
        <row r="7406">
          <cell r="Q7406"/>
          <cell r="R7406"/>
          <cell r="S7406"/>
          <cell r="T7406"/>
        </row>
        <row r="7407">
          <cell r="Q7407"/>
          <cell r="R7407"/>
          <cell r="S7407"/>
          <cell r="T7407"/>
        </row>
        <row r="7408">
          <cell r="Q7408"/>
          <cell r="R7408"/>
          <cell r="S7408"/>
          <cell r="T7408"/>
        </row>
        <row r="7409">
          <cell r="Q7409"/>
          <cell r="R7409"/>
          <cell r="S7409"/>
          <cell r="T7409"/>
        </row>
        <row r="7410">
          <cell r="Q7410"/>
          <cell r="R7410"/>
          <cell r="S7410"/>
          <cell r="T7410"/>
        </row>
        <row r="7411">
          <cell r="Q7411"/>
          <cell r="R7411"/>
          <cell r="S7411"/>
          <cell r="T7411"/>
        </row>
        <row r="7412">
          <cell r="Q7412"/>
          <cell r="R7412"/>
          <cell r="S7412"/>
          <cell r="T7412"/>
        </row>
        <row r="7413">
          <cell r="Q7413"/>
          <cell r="R7413"/>
          <cell r="S7413"/>
          <cell r="T7413"/>
        </row>
        <row r="7414">
          <cell r="Q7414"/>
          <cell r="R7414"/>
          <cell r="S7414"/>
          <cell r="T7414"/>
        </row>
        <row r="7415">
          <cell r="Q7415"/>
          <cell r="R7415"/>
          <cell r="S7415"/>
          <cell r="T7415"/>
        </row>
        <row r="7416">
          <cell r="Q7416"/>
          <cell r="R7416"/>
          <cell r="S7416"/>
          <cell r="T7416"/>
        </row>
        <row r="7417">
          <cell r="Q7417"/>
          <cell r="R7417"/>
          <cell r="S7417"/>
          <cell r="T7417"/>
        </row>
        <row r="7418">
          <cell r="Q7418"/>
          <cell r="R7418"/>
          <cell r="S7418"/>
          <cell r="T7418"/>
        </row>
        <row r="7419">
          <cell r="Q7419"/>
          <cell r="R7419"/>
          <cell r="S7419"/>
          <cell r="T7419"/>
        </row>
        <row r="7420">
          <cell r="Q7420"/>
          <cell r="R7420"/>
          <cell r="S7420"/>
          <cell r="T7420"/>
        </row>
        <row r="7421">
          <cell r="Q7421"/>
          <cell r="R7421"/>
          <cell r="S7421"/>
          <cell r="T7421"/>
        </row>
        <row r="7422">
          <cell r="Q7422"/>
          <cell r="R7422"/>
          <cell r="S7422"/>
          <cell r="T7422"/>
        </row>
        <row r="7423">
          <cell r="Q7423"/>
          <cell r="R7423"/>
          <cell r="S7423"/>
          <cell r="T7423"/>
        </row>
        <row r="7424">
          <cell r="Q7424"/>
          <cell r="R7424"/>
          <cell r="S7424"/>
          <cell r="T7424"/>
        </row>
        <row r="7425">
          <cell r="Q7425"/>
          <cell r="R7425"/>
          <cell r="S7425"/>
          <cell r="T7425"/>
        </row>
        <row r="7426">
          <cell r="Q7426"/>
          <cell r="R7426"/>
          <cell r="S7426"/>
          <cell r="T7426"/>
        </row>
        <row r="7427">
          <cell r="Q7427"/>
          <cell r="R7427"/>
          <cell r="S7427"/>
          <cell r="T7427"/>
        </row>
        <row r="7428">
          <cell r="Q7428"/>
          <cell r="R7428"/>
          <cell r="S7428"/>
          <cell r="T7428"/>
        </row>
        <row r="7429">
          <cell r="Q7429"/>
          <cell r="R7429"/>
          <cell r="S7429"/>
          <cell r="T7429"/>
        </row>
        <row r="7430">
          <cell r="Q7430"/>
          <cell r="R7430"/>
          <cell r="S7430"/>
          <cell r="T7430"/>
        </row>
        <row r="7431">
          <cell r="Q7431"/>
          <cell r="R7431"/>
          <cell r="S7431"/>
          <cell r="T7431"/>
        </row>
        <row r="7432">
          <cell r="Q7432"/>
          <cell r="R7432"/>
          <cell r="S7432"/>
          <cell r="T7432"/>
        </row>
        <row r="7433">
          <cell r="Q7433"/>
          <cell r="R7433"/>
          <cell r="S7433"/>
          <cell r="T7433"/>
        </row>
        <row r="7434">
          <cell r="Q7434"/>
          <cell r="R7434"/>
          <cell r="S7434"/>
          <cell r="T7434"/>
        </row>
        <row r="7435">
          <cell r="Q7435"/>
          <cell r="R7435"/>
          <cell r="S7435"/>
          <cell r="T7435"/>
        </row>
        <row r="7436">
          <cell r="Q7436"/>
          <cell r="R7436"/>
          <cell r="S7436"/>
          <cell r="T7436"/>
        </row>
        <row r="7437">
          <cell r="Q7437"/>
          <cell r="R7437"/>
          <cell r="S7437"/>
          <cell r="T7437"/>
        </row>
        <row r="7438">
          <cell r="Q7438"/>
          <cell r="R7438"/>
          <cell r="S7438"/>
          <cell r="T7438"/>
        </row>
        <row r="7439">
          <cell r="Q7439"/>
          <cell r="R7439"/>
          <cell r="S7439"/>
          <cell r="T7439"/>
        </row>
        <row r="7440">
          <cell r="Q7440"/>
          <cell r="R7440"/>
          <cell r="S7440"/>
          <cell r="T7440"/>
        </row>
        <row r="7441">
          <cell r="Q7441"/>
          <cell r="R7441"/>
          <cell r="S7441"/>
          <cell r="T7441"/>
        </row>
        <row r="7442">
          <cell r="Q7442"/>
          <cell r="R7442"/>
          <cell r="S7442"/>
          <cell r="T7442"/>
        </row>
        <row r="7443">
          <cell r="Q7443"/>
          <cell r="R7443"/>
          <cell r="S7443"/>
          <cell r="T7443"/>
        </row>
        <row r="7444">
          <cell r="Q7444"/>
          <cell r="R7444"/>
          <cell r="S7444"/>
          <cell r="T7444"/>
        </row>
        <row r="7445">
          <cell r="Q7445"/>
          <cell r="R7445"/>
          <cell r="S7445"/>
          <cell r="T7445"/>
        </row>
        <row r="7446">
          <cell r="Q7446"/>
          <cell r="R7446"/>
          <cell r="S7446"/>
          <cell r="T7446"/>
        </row>
        <row r="7447">
          <cell r="Q7447"/>
          <cell r="R7447"/>
          <cell r="S7447"/>
          <cell r="T7447"/>
        </row>
        <row r="7448">
          <cell r="Q7448"/>
          <cell r="R7448"/>
          <cell r="S7448"/>
          <cell r="T7448"/>
        </row>
        <row r="7449">
          <cell r="Q7449"/>
          <cell r="R7449"/>
          <cell r="S7449"/>
          <cell r="T7449"/>
        </row>
        <row r="7450">
          <cell r="Q7450"/>
          <cell r="R7450"/>
          <cell r="S7450"/>
          <cell r="T7450"/>
        </row>
        <row r="7451">
          <cell r="Q7451"/>
          <cell r="R7451"/>
          <cell r="S7451"/>
          <cell r="T7451"/>
        </row>
        <row r="7452">
          <cell r="Q7452"/>
          <cell r="R7452"/>
          <cell r="S7452"/>
          <cell r="T7452"/>
        </row>
        <row r="7453">
          <cell r="Q7453"/>
          <cell r="R7453"/>
          <cell r="S7453"/>
          <cell r="T7453"/>
        </row>
        <row r="7454">
          <cell r="Q7454"/>
          <cell r="R7454"/>
          <cell r="S7454"/>
          <cell r="T7454"/>
        </row>
        <row r="7455">
          <cell r="Q7455"/>
          <cell r="R7455"/>
          <cell r="S7455"/>
          <cell r="T7455"/>
        </row>
        <row r="7456">
          <cell r="Q7456"/>
          <cell r="R7456"/>
          <cell r="S7456"/>
          <cell r="T7456"/>
        </row>
        <row r="7457">
          <cell r="Q7457"/>
          <cell r="R7457"/>
          <cell r="S7457"/>
          <cell r="T7457"/>
        </row>
        <row r="7458">
          <cell r="Q7458"/>
          <cell r="R7458"/>
          <cell r="S7458"/>
          <cell r="T7458"/>
        </row>
        <row r="7459">
          <cell r="Q7459"/>
          <cell r="R7459"/>
          <cell r="S7459"/>
          <cell r="T7459"/>
        </row>
        <row r="7460">
          <cell r="Q7460"/>
          <cell r="R7460"/>
          <cell r="S7460"/>
          <cell r="T7460"/>
        </row>
        <row r="7461">
          <cell r="Q7461"/>
          <cell r="R7461"/>
          <cell r="S7461"/>
          <cell r="T7461"/>
        </row>
        <row r="7462">
          <cell r="Q7462"/>
          <cell r="R7462"/>
          <cell r="S7462"/>
          <cell r="T7462"/>
        </row>
        <row r="7463">
          <cell r="Q7463"/>
          <cell r="R7463"/>
          <cell r="S7463"/>
          <cell r="T7463"/>
        </row>
        <row r="7464">
          <cell r="Q7464"/>
          <cell r="R7464"/>
          <cell r="S7464"/>
          <cell r="T7464"/>
        </row>
        <row r="7465">
          <cell r="Q7465"/>
          <cell r="R7465"/>
          <cell r="S7465"/>
          <cell r="T7465"/>
        </row>
        <row r="7466">
          <cell r="Q7466"/>
          <cell r="R7466"/>
          <cell r="S7466"/>
          <cell r="T7466"/>
        </row>
        <row r="7467">
          <cell r="Q7467"/>
          <cell r="R7467"/>
          <cell r="S7467"/>
          <cell r="T7467"/>
        </row>
        <row r="7468">
          <cell r="Q7468"/>
          <cell r="R7468"/>
          <cell r="S7468"/>
          <cell r="T7468"/>
        </row>
        <row r="7469">
          <cell r="Q7469"/>
          <cell r="R7469"/>
          <cell r="S7469"/>
          <cell r="T7469"/>
        </row>
        <row r="7470">
          <cell r="Q7470"/>
          <cell r="R7470"/>
          <cell r="S7470"/>
          <cell r="T7470"/>
        </row>
        <row r="7471">
          <cell r="Q7471"/>
          <cell r="R7471"/>
          <cell r="S7471"/>
          <cell r="T7471"/>
        </row>
        <row r="7472">
          <cell r="Q7472"/>
          <cell r="R7472"/>
          <cell r="S7472"/>
          <cell r="T7472"/>
        </row>
        <row r="7473">
          <cell r="Q7473"/>
          <cell r="R7473"/>
          <cell r="S7473"/>
          <cell r="T7473"/>
        </row>
        <row r="7474">
          <cell r="Q7474"/>
          <cell r="R7474"/>
          <cell r="S7474"/>
          <cell r="T7474"/>
        </row>
        <row r="7475">
          <cell r="Q7475"/>
          <cell r="R7475"/>
          <cell r="S7475"/>
          <cell r="T7475"/>
        </row>
        <row r="7476">
          <cell r="Q7476"/>
          <cell r="R7476"/>
          <cell r="S7476"/>
          <cell r="T7476"/>
        </row>
        <row r="7477">
          <cell r="Q7477"/>
          <cell r="R7477"/>
          <cell r="S7477"/>
          <cell r="T7477"/>
        </row>
        <row r="7478">
          <cell r="Q7478"/>
          <cell r="R7478"/>
          <cell r="S7478"/>
          <cell r="T7478"/>
        </row>
        <row r="7479">
          <cell r="Q7479"/>
          <cell r="R7479"/>
          <cell r="S7479"/>
          <cell r="T7479"/>
        </row>
        <row r="7480">
          <cell r="Q7480"/>
          <cell r="R7480"/>
          <cell r="S7480"/>
          <cell r="T7480"/>
        </row>
        <row r="7481">
          <cell r="Q7481"/>
          <cell r="R7481"/>
          <cell r="S7481"/>
          <cell r="T7481"/>
        </row>
        <row r="7482">
          <cell r="Q7482"/>
          <cell r="R7482"/>
          <cell r="S7482"/>
          <cell r="T7482"/>
        </row>
        <row r="7483">
          <cell r="Q7483"/>
          <cell r="R7483"/>
          <cell r="S7483"/>
          <cell r="T7483"/>
        </row>
        <row r="7484">
          <cell r="Q7484"/>
          <cell r="R7484"/>
          <cell r="S7484"/>
          <cell r="T7484"/>
        </row>
        <row r="7485">
          <cell r="Q7485"/>
          <cell r="R7485"/>
          <cell r="S7485"/>
          <cell r="T7485"/>
        </row>
        <row r="7486">
          <cell r="Q7486"/>
          <cell r="R7486"/>
          <cell r="S7486"/>
          <cell r="T7486"/>
        </row>
        <row r="7487">
          <cell r="Q7487"/>
          <cell r="R7487"/>
          <cell r="S7487"/>
          <cell r="T7487"/>
        </row>
        <row r="7488">
          <cell r="Q7488"/>
          <cell r="R7488"/>
          <cell r="S7488"/>
          <cell r="T7488"/>
        </row>
        <row r="7489">
          <cell r="Q7489"/>
          <cell r="R7489"/>
          <cell r="S7489"/>
          <cell r="T7489"/>
        </row>
        <row r="7490">
          <cell r="Q7490"/>
          <cell r="R7490"/>
          <cell r="S7490"/>
          <cell r="T7490"/>
        </row>
        <row r="7491">
          <cell r="Q7491"/>
          <cell r="R7491"/>
          <cell r="S7491"/>
          <cell r="T7491"/>
        </row>
        <row r="7492">
          <cell r="Q7492"/>
          <cell r="R7492"/>
          <cell r="S7492"/>
          <cell r="T7492"/>
        </row>
        <row r="7493">
          <cell r="Q7493"/>
          <cell r="R7493"/>
          <cell r="S7493"/>
          <cell r="T7493"/>
        </row>
        <row r="7494">
          <cell r="Q7494"/>
          <cell r="R7494"/>
          <cell r="S7494"/>
          <cell r="T7494"/>
        </row>
        <row r="7495">
          <cell r="Q7495"/>
          <cell r="R7495"/>
          <cell r="S7495"/>
          <cell r="T7495"/>
        </row>
        <row r="7496">
          <cell r="Q7496"/>
          <cell r="R7496"/>
          <cell r="S7496"/>
          <cell r="T7496"/>
        </row>
        <row r="7497">
          <cell r="Q7497"/>
          <cell r="R7497"/>
          <cell r="S7497"/>
          <cell r="T7497"/>
        </row>
        <row r="7498">
          <cell r="Q7498"/>
          <cell r="R7498"/>
          <cell r="S7498"/>
          <cell r="T7498"/>
        </row>
        <row r="7499">
          <cell r="Q7499"/>
          <cell r="R7499"/>
          <cell r="S7499"/>
          <cell r="T7499"/>
        </row>
        <row r="7500">
          <cell r="Q7500"/>
          <cell r="R7500"/>
          <cell r="S7500"/>
          <cell r="T7500"/>
        </row>
        <row r="7501">
          <cell r="Q7501"/>
          <cell r="R7501"/>
          <cell r="S7501"/>
          <cell r="T7501"/>
        </row>
        <row r="7502">
          <cell r="Q7502"/>
          <cell r="R7502"/>
          <cell r="S7502"/>
          <cell r="T7502"/>
        </row>
        <row r="7503">
          <cell r="Q7503"/>
          <cell r="R7503"/>
          <cell r="S7503"/>
          <cell r="T7503"/>
        </row>
        <row r="7504">
          <cell r="Q7504"/>
          <cell r="R7504"/>
          <cell r="S7504"/>
          <cell r="T7504"/>
        </row>
        <row r="7505">
          <cell r="Q7505"/>
          <cell r="R7505"/>
          <cell r="S7505"/>
          <cell r="T7505"/>
        </row>
        <row r="7506">
          <cell r="Q7506"/>
          <cell r="R7506"/>
          <cell r="S7506"/>
          <cell r="T7506"/>
        </row>
        <row r="7507">
          <cell r="Q7507"/>
          <cell r="R7507"/>
          <cell r="S7507"/>
          <cell r="T7507"/>
        </row>
        <row r="7508">
          <cell r="Q7508"/>
          <cell r="R7508"/>
          <cell r="S7508"/>
          <cell r="T7508"/>
        </row>
        <row r="7509">
          <cell r="Q7509"/>
          <cell r="R7509"/>
          <cell r="S7509"/>
          <cell r="T7509"/>
        </row>
        <row r="7510">
          <cell r="Q7510"/>
          <cell r="R7510"/>
          <cell r="S7510"/>
          <cell r="T7510"/>
        </row>
        <row r="7511">
          <cell r="Q7511"/>
          <cell r="R7511"/>
          <cell r="S7511"/>
          <cell r="T7511"/>
        </row>
        <row r="7512">
          <cell r="Q7512"/>
          <cell r="R7512"/>
          <cell r="S7512"/>
          <cell r="T7512"/>
        </row>
        <row r="7513">
          <cell r="Q7513"/>
          <cell r="R7513"/>
          <cell r="S7513"/>
          <cell r="T7513"/>
        </row>
        <row r="7514">
          <cell r="Q7514"/>
          <cell r="R7514"/>
          <cell r="S7514"/>
          <cell r="T7514"/>
        </row>
        <row r="7515">
          <cell r="Q7515"/>
          <cell r="R7515"/>
          <cell r="S7515"/>
          <cell r="T7515"/>
        </row>
        <row r="7516">
          <cell r="Q7516"/>
          <cell r="R7516"/>
          <cell r="S7516"/>
          <cell r="T7516"/>
        </row>
        <row r="7517">
          <cell r="Q7517"/>
          <cell r="R7517"/>
          <cell r="S7517"/>
          <cell r="T7517"/>
        </row>
        <row r="7518">
          <cell r="Q7518"/>
          <cell r="R7518"/>
          <cell r="S7518"/>
          <cell r="T7518"/>
        </row>
        <row r="7519">
          <cell r="Q7519"/>
          <cell r="R7519"/>
          <cell r="S7519"/>
          <cell r="T7519"/>
        </row>
        <row r="7520">
          <cell r="Q7520"/>
          <cell r="R7520"/>
          <cell r="S7520"/>
          <cell r="T7520"/>
        </row>
        <row r="7521">
          <cell r="Q7521"/>
          <cell r="R7521"/>
          <cell r="S7521"/>
          <cell r="T7521"/>
        </row>
        <row r="7522">
          <cell r="Q7522"/>
          <cell r="R7522"/>
          <cell r="S7522"/>
          <cell r="T7522"/>
        </row>
        <row r="7523">
          <cell r="Q7523"/>
          <cell r="R7523"/>
          <cell r="S7523"/>
          <cell r="T7523"/>
        </row>
        <row r="7524">
          <cell r="Q7524"/>
          <cell r="R7524"/>
          <cell r="S7524"/>
          <cell r="T7524"/>
        </row>
        <row r="7525">
          <cell r="Q7525"/>
          <cell r="R7525"/>
          <cell r="S7525"/>
          <cell r="T7525"/>
        </row>
        <row r="7526">
          <cell r="Q7526"/>
          <cell r="R7526"/>
          <cell r="S7526"/>
          <cell r="T7526"/>
        </row>
        <row r="7527">
          <cell r="Q7527"/>
          <cell r="R7527"/>
          <cell r="S7527"/>
          <cell r="T7527"/>
        </row>
        <row r="7528">
          <cell r="Q7528"/>
          <cell r="R7528"/>
          <cell r="S7528"/>
          <cell r="T7528"/>
        </row>
        <row r="7529">
          <cell r="Q7529"/>
          <cell r="R7529"/>
          <cell r="S7529"/>
          <cell r="T7529"/>
        </row>
        <row r="7530">
          <cell r="Q7530"/>
          <cell r="R7530"/>
          <cell r="S7530"/>
          <cell r="T7530"/>
        </row>
        <row r="7531">
          <cell r="Q7531"/>
          <cell r="R7531"/>
          <cell r="S7531"/>
          <cell r="T7531"/>
        </row>
        <row r="7532">
          <cell r="Q7532"/>
          <cell r="R7532"/>
          <cell r="S7532"/>
          <cell r="T7532"/>
        </row>
        <row r="7533">
          <cell r="Q7533"/>
          <cell r="R7533"/>
          <cell r="S7533"/>
          <cell r="T7533"/>
        </row>
        <row r="7534">
          <cell r="Q7534"/>
          <cell r="R7534"/>
          <cell r="S7534"/>
          <cell r="T7534"/>
        </row>
        <row r="7535">
          <cell r="Q7535"/>
          <cell r="R7535"/>
          <cell r="S7535"/>
          <cell r="T7535"/>
        </row>
        <row r="7536">
          <cell r="Q7536"/>
          <cell r="R7536"/>
          <cell r="S7536"/>
          <cell r="T7536"/>
        </row>
        <row r="7537">
          <cell r="Q7537"/>
          <cell r="R7537"/>
          <cell r="S7537"/>
          <cell r="T7537"/>
        </row>
        <row r="7538">
          <cell r="Q7538"/>
          <cell r="R7538"/>
          <cell r="S7538"/>
          <cell r="T7538"/>
        </row>
        <row r="7539">
          <cell r="Q7539"/>
          <cell r="R7539"/>
          <cell r="S7539"/>
          <cell r="T7539"/>
        </row>
        <row r="7540">
          <cell r="Q7540"/>
          <cell r="R7540"/>
          <cell r="S7540"/>
          <cell r="T7540"/>
        </row>
        <row r="7541">
          <cell r="Q7541"/>
          <cell r="R7541"/>
          <cell r="S7541"/>
          <cell r="T7541"/>
        </row>
        <row r="7542">
          <cell r="Q7542"/>
          <cell r="R7542"/>
          <cell r="S7542"/>
          <cell r="T7542"/>
        </row>
        <row r="7543">
          <cell r="Q7543"/>
          <cell r="R7543"/>
          <cell r="S7543"/>
          <cell r="T7543"/>
        </row>
        <row r="7544">
          <cell r="Q7544"/>
          <cell r="R7544"/>
          <cell r="S7544"/>
          <cell r="T7544"/>
        </row>
        <row r="7545">
          <cell r="Q7545"/>
          <cell r="R7545"/>
          <cell r="S7545"/>
          <cell r="T7545"/>
        </row>
        <row r="7546">
          <cell r="Q7546"/>
          <cell r="R7546"/>
          <cell r="S7546"/>
          <cell r="T7546"/>
        </row>
        <row r="7547">
          <cell r="Q7547"/>
          <cell r="R7547"/>
          <cell r="S7547"/>
          <cell r="T7547"/>
        </row>
        <row r="7548">
          <cell r="Q7548"/>
          <cell r="R7548"/>
          <cell r="S7548"/>
          <cell r="T7548"/>
        </row>
        <row r="7549">
          <cell r="Q7549"/>
          <cell r="R7549"/>
          <cell r="S7549"/>
          <cell r="T7549"/>
        </row>
        <row r="7550">
          <cell r="Q7550"/>
          <cell r="R7550"/>
          <cell r="S7550"/>
          <cell r="T7550"/>
        </row>
        <row r="7551">
          <cell r="Q7551"/>
          <cell r="R7551"/>
          <cell r="S7551"/>
          <cell r="T7551"/>
        </row>
        <row r="7552">
          <cell r="Q7552"/>
          <cell r="R7552"/>
          <cell r="S7552"/>
          <cell r="T7552"/>
        </row>
        <row r="7553">
          <cell r="Q7553"/>
          <cell r="R7553"/>
          <cell r="S7553"/>
          <cell r="T7553"/>
        </row>
        <row r="7554">
          <cell r="Q7554"/>
          <cell r="R7554"/>
          <cell r="S7554"/>
          <cell r="T7554"/>
        </row>
        <row r="7555">
          <cell r="Q7555"/>
          <cell r="R7555"/>
          <cell r="S7555"/>
          <cell r="T7555"/>
        </row>
        <row r="7556">
          <cell r="Q7556"/>
          <cell r="R7556"/>
          <cell r="S7556"/>
          <cell r="T7556"/>
        </row>
        <row r="7557">
          <cell r="Q7557"/>
          <cell r="R7557"/>
          <cell r="S7557"/>
          <cell r="T7557"/>
        </row>
        <row r="7558">
          <cell r="Q7558"/>
          <cell r="R7558"/>
          <cell r="S7558"/>
          <cell r="T7558"/>
        </row>
        <row r="7559">
          <cell r="Q7559"/>
          <cell r="R7559"/>
          <cell r="S7559"/>
          <cell r="T7559"/>
        </row>
        <row r="7560">
          <cell r="Q7560"/>
          <cell r="R7560"/>
          <cell r="S7560"/>
          <cell r="T7560"/>
        </row>
        <row r="7561">
          <cell r="Q7561"/>
          <cell r="R7561"/>
          <cell r="S7561"/>
          <cell r="T7561"/>
        </row>
        <row r="7562">
          <cell r="Q7562"/>
          <cell r="R7562"/>
          <cell r="S7562"/>
          <cell r="T7562"/>
        </row>
        <row r="7563">
          <cell r="Q7563"/>
          <cell r="R7563"/>
          <cell r="S7563"/>
          <cell r="T7563"/>
        </row>
        <row r="7564">
          <cell r="Q7564"/>
          <cell r="R7564"/>
          <cell r="S7564"/>
          <cell r="T7564"/>
        </row>
        <row r="7565">
          <cell r="Q7565"/>
          <cell r="R7565"/>
          <cell r="S7565"/>
          <cell r="T7565"/>
        </row>
        <row r="7566">
          <cell r="Q7566"/>
          <cell r="R7566"/>
          <cell r="S7566"/>
          <cell r="T7566"/>
        </row>
        <row r="7567">
          <cell r="Q7567"/>
          <cell r="R7567"/>
          <cell r="S7567"/>
          <cell r="T7567"/>
        </row>
        <row r="7568">
          <cell r="Q7568"/>
          <cell r="R7568"/>
          <cell r="S7568"/>
          <cell r="T7568"/>
        </row>
        <row r="7569">
          <cell r="Q7569"/>
          <cell r="R7569"/>
          <cell r="S7569"/>
          <cell r="T7569"/>
        </row>
        <row r="7570">
          <cell r="Q7570"/>
          <cell r="R7570"/>
          <cell r="S7570"/>
          <cell r="T7570"/>
        </row>
        <row r="7571">
          <cell r="Q7571"/>
          <cell r="R7571"/>
          <cell r="S7571"/>
          <cell r="T7571"/>
        </row>
        <row r="7572">
          <cell r="Q7572"/>
          <cell r="R7572"/>
          <cell r="S7572"/>
          <cell r="T7572"/>
        </row>
        <row r="7573">
          <cell r="Q7573"/>
          <cell r="R7573"/>
          <cell r="S7573"/>
          <cell r="T7573"/>
        </row>
        <row r="7574">
          <cell r="Q7574"/>
          <cell r="R7574"/>
          <cell r="S7574"/>
          <cell r="T7574"/>
        </row>
        <row r="7575">
          <cell r="Q7575"/>
          <cell r="R7575"/>
          <cell r="S7575"/>
          <cell r="T7575"/>
        </row>
        <row r="7576">
          <cell r="Q7576"/>
          <cell r="R7576"/>
          <cell r="S7576"/>
          <cell r="T7576"/>
        </row>
        <row r="7577">
          <cell r="Q7577"/>
          <cell r="R7577"/>
          <cell r="S7577"/>
          <cell r="T7577"/>
        </row>
        <row r="7578">
          <cell r="Q7578"/>
          <cell r="R7578"/>
          <cell r="S7578"/>
          <cell r="T7578"/>
        </row>
        <row r="7579">
          <cell r="Q7579"/>
          <cell r="R7579"/>
          <cell r="S7579"/>
          <cell r="T7579"/>
        </row>
        <row r="7580">
          <cell r="Q7580"/>
          <cell r="R7580"/>
          <cell r="S7580"/>
          <cell r="T7580"/>
        </row>
        <row r="7581">
          <cell r="Q7581"/>
          <cell r="R7581"/>
          <cell r="S7581"/>
          <cell r="T7581"/>
        </row>
        <row r="7582">
          <cell r="Q7582"/>
          <cell r="R7582"/>
          <cell r="S7582"/>
          <cell r="T7582"/>
        </row>
        <row r="7583">
          <cell r="Q7583"/>
          <cell r="R7583"/>
          <cell r="S7583"/>
          <cell r="T7583"/>
        </row>
        <row r="7584">
          <cell r="Q7584"/>
          <cell r="R7584"/>
          <cell r="S7584"/>
          <cell r="T7584"/>
        </row>
        <row r="7585">
          <cell r="Q7585"/>
          <cell r="R7585"/>
          <cell r="S7585"/>
          <cell r="T7585"/>
        </row>
        <row r="7586">
          <cell r="Q7586"/>
          <cell r="R7586"/>
          <cell r="S7586"/>
          <cell r="T7586"/>
        </row>
        <row r="7587">
          <cell r="Q7587"/>
          <cell r="R7587"/>
          <cell r="S7587"/>
          <cell r="T7587"/>
        </row>
        <row r="7588">
          <cell r="Q7588"/>
          <cell r="R7588"/>
          <cell r="S7588"/>
          <cell r="T7588"/>
        </row>
        <row r="7589">
          <cell r="Q7589"/>
          <cell r="R7589"/>
          <cell r="S7589"/>
          <cell r="T7589"/>
        </row>
        <row r="7590">
          <cell r="Q7590"/>
          <cell r="R7590"/>
          <cell r="S7590"/>
          <cell r="T7590"/>
        </row>
        <row r="7591">
          <cell r="Q7591"/>
          <cell r="R7591"/>
          <cell r="S7591"/>
          <cell r="T7591"/>
        </row>
        <row r="7592">
          <cell r="Q7592"/>
          <cell r="R7592"/>
          <cell r="S7592"/>
          <cell r="T7592"/>
        </row>
        <row r="7593">
          <cell r="Q7593"/>
          <cell r="R7593"/>
          <cell r="S7593"/>
          <cell r="T7593"/>
        </row>
        <row r="7594">
          <cell r="Q7594"/>
          <cell r="R7594"/>
          <cell r="S7594"/>
          <cell r="T7594"/>
        </row>
        <row r="7595">
          <cell r="Q7595"/>
          <cell r="R7595"/>
          <cell r="S7595"/>
          <cell r="T7595"/>
        </row>
        <row r="7596">
          <cell r="Q7596"/>
          <cell r="R7596"/>
          <cell r="S7596"/>
          <cell r="T7596"/>
        </row>
        <row r="7597">
          <cell r="Q7597"/>
          <cell r="R7597"/>
          <cell r="S7597"/>
          <cell r="T7597"/>
        </row>
        <row r="7598">
          <cell r="Q7598"/>
          <cell r="R7598"/>
          <cell r="S7598"/>
          <cell r="T7598"/>
        </row>
        <row r="7599">
          <cell r="Q7599"/>
          <cell r="R7599"/>
          <cell r="S7599"/>
          <cell r="T7599"/>
        </row>
        <row r="7600">
          <cell r="Q7600"/>
          <cell r="R7600"/>
          <cell r="S7600"/>
          <cell r="T7600"/>
        </row>
        <row r="7601">
          <cell r="Q7601"/>
          <cell r="R7601"/>
          <cell r="S7601"/>
          <cell r="T7601"/>
        </row>
        <row r="7602">
          <cell r="Q7602"/>
          <cell r="R7602"/>
          <cell r="S7602"/>
          <cell r="T7602"/>
        </row>
        <row r="7603">
          <cell r="Q7603"/>
          <cell r="R7603"/>
          <cell r="S7603"/>
          <cell r="T7603"/>
        </row>
        <row r="7604">
          <cell r="Q7604"/>
          <cell r="R7604"/>
          <cell r="S7604"/>
          <cell r="T7604"/>
        </row>
        <row r="7605">
          <cell r="Q7605"/>
          <cell r="R7605"/>
          <cell r="S7605"/>
          <cell r="T7605"/>
        </row>
        <row r="7606">
          <cell r="Q7606"/>
          <cell r="R7606"/>
          <cell r="S7606"/>
          <cell r="T7606"/>
        </row>
        <row r="7607">
          <cell r="Q7607"/>
          <cell r="R7607"/>
          <cell r="S7607"/>
          <cell r="T7607"/>
        </row>
        <row r="7608">
          <cell r="Q7608"/>
          <cell r="R7608"/>
          <cell r="S7608"/>
          <cell r="T7608"/>
        </row>
        <row r="7609">
          <cell r="Q7609"/>
          <cell r="R7609"/>
          <cell r="S7609"/>
          <cell r="T7609"/>
        </row>
        <row r="7610">
          <cell r="Q7610"/>
          <cell r="R7610"/>
          <cell r="S7610"/>
          <cell r="T7610"/>
        </row>
        <row r="7611">
          <cell r="Q7611"/>
          <cell r="R7611"/>
          <cell r="S7611"/>
          <cell r="T7611"/>
        </row>
        <row r="7612">
          <cell r="Q7612"/>
          <cell r="R7612"/>
          <cell r="S7612"/>
          <cell r="T7612"/>
        </row>
        <row r="7613">
          <cell r="Q7613"/>
          <cell r="R7613"/>
          <cell r="S7613"/>
          <cell r="T7613"/>
        </row>
        <row r="7614">
          <cell r="Q7614"/>
          <cell r="R7614"/>
          <cell r="S7614"/>
          <cell r="T7614"/>
        </row>
        <row r="7615">
          <cell r="Q7615"/>
          <cell r="R7615"/>
          <cell r="S7615"/>
          <cell r="T7615"/>
        </row>
        <row r="7616">
          <cell r="Q7616"/>
          <cell r="R7616"/>
          <cell r="S7616"/>
          <cell r="T7616"/>
        </row>
        <row r="7617">
          <cell r="Q7617"/>
          <cell r="R7617"/>
          <cell r="S7617"/>
          <cell r="T7617"/>
        </row>
        <row r="7618">
          <cell r="Q7618"/>
          <cell r="R7618"/>
          <cell r="S7618"/>
          <cell r="T7618"/>
        </row>
        <row r="7619">
          <cell r="Q7619"/>
          <cell r="R7619"/>
          <cell r="S7619"/>
          <cell r="T7619"/>
        </row>
        <row r="7620">
          <cell r="Q7620"/>
          <cell r="R7620"/>
          <cell r="S7620"/>
          <cell r="T7620"/>
        </row>
        <row r="7621">
          <cell r="Q7621"/>
          <cell r="R7621"/>
          <cell r="S7621"/>
          <cell r="T7621"/>
        </row>
        <row r="7622">
          <cell r="Q7622"/>
          <cell r="R7622"/>
          <cell r="S7622"/>
          <cell r="T7622"/>
        </row>
        <row r="7623">
          <cell r="Q7623"/>
          <cell r="R7623"/>
          <cell r="S7623"/>
          <cell r="T7623"/>
        </row>
        <row r="7624">
          <cell r="Q7624"/>
          <cell r="R7624"/>
          <cell r="S7624"/>
          <cell r="T7624"/>
        </row>
        <row r="7625">
          <cell r="Q7625"/>
          <cell r="R7625"/>
          <cell r="S7625"/>
          <cell r="T7625"/>
        </row>
        <row r="7626">
          <cell r="Q7626"/>
          <cell r="R7626"/>
          <cell r="S7626"/>
          <cell r="T7626"/>
        </row>
        <row r="7627">
          <cell r="Q7627"/>
          <cell r="R7627"/>
          <cell r="S7627"/>
          <cell r="T7627"/>
        </row>
        <row r="7628">
          <cell r="Q7628"/>
          <cell r="R7628"/>
          <cell r="S7628"/>
          <cell r="T7628"/>
        </row>
        <row r="7629">
          <cell r="Q7629"/>
          <cell r="R7629"/>
          <cell r="S7629"/>
          <cell r="T7629"/>
        </row>
        <row r="7630">
          <cell r="Q7630"/>
          <cell r="R7630"/>
          <cell r="S7630"/>
          <cell r="T7630"/>
        </row>
        <row r="7631">
          <cell r="Q7631"/>
          <cell r="R7631"/>
          <cell r="S7631"/>
          <cell r="T7631"/>
        </row>
        <row r="7632">
          <cell r="Q7632"/>
          <cell r="R7632"/>
          <cell r="S7632"/>
          <cell r="T7632"/>
        </row>
        <row r="7633">
          <cell r="Q7633"/>
          <cell r="R7633"/>
          <cell r="S7633"/>
          <cell r="T7633"/>
        </row>
        <row r="7634">
          <cell r="Q7634"/>
          <cell r="R7634"/>
          <cell r="S7634"/>
          <cell r="T7634"/>
        </row>
        <row r="7635">
          <cell r="Q7635"/>
          <cell r="R7635"/>
          <cell r="S7635"/>
          <cell r="T7635"/>
        </row>
        <row r="7636">
          <cell r="Q7636"/>
          <cell r="R7636"/>
          <cell r="S7636"/>
          <cell r="T7636"/>
        </row>
        <row r="7637">
          <cell r="Q7637"/>
          <cell r="R7637"/>
          <cell r="S7637"/>
          <cell r="T7637"/>
        </row>
        <row r="7638">
          <cell r="Q7638"/>
          <cell r="R7638"/>
          <cell r="S7638"/>
          <cell r="T7638"/>
        </row>
        <row r="7639">
          <cell r="Q7639"/>
          <cell r="R7639"/>
          <cell r="S7639"/>
          <cell r="T7639"/>
        </row>
        <row r="7640">
          <cell r="Q7640"/>
          <cell r="R7640"/>
          <cell r="S7640"/>
          <cell r="T7640"/>
        </row>
        <row r="7641">
          <cell r="Q7641"/>
          <cell r="R7641"/>
          <cell r="S7641"/>
          <cell r="T7641"/>
        </row>
        <row r="7642">
          <cell r="Q7642"/>
          <cell r="R7642"/>
          <cell r="S7642"/>
          <cell r="T7642"/>
        </row>
        <row r="7643">
          <cell r="Q7643"/>
          <cell r="R7643"/>
          <cell r="S7643"/>
          <cell r="T7643"/>
        </row>
        <row r="7644">
          <cell r="Q7644"/>
          <cell r="R7644"/>
          <cell r="S7644"/>
          <cell r="T7644"/>
        </row>
        <row r="7645">
          <cell r="Q7645"/>
          <cell r="R7645"/>
          <cell r="S7645"/>
          <cell r="T7645"/>
        </row>
        <row r="7646">
          <cell r="Q7646"/>
          <cell r="R7646"/>
          <cell r="S7646"/>
          <cell r="T7646"/>
        </row>
        <row r="7647">
          <cell r="Q7647"/>
          <cell r="R7647"/>
          <cell r="S7647"/>
          <cell r="T7647"/>
        </row>
        <row r="7648">
          <cell r="Q7648"/>
          <cell r="R7648"/>
          <cell r="S7648"/>
          <cell r="T7648"/>
        </row>
        <row r="7649">
          <cell r="Q7649"/>
          <cell r="R7649"/>
          <cell r="S7649"/>
          <cell r="T7649"/>
        </row>
        <row r="7650">
          <cell r="Q7650"/>
          <cell r="R7650"/>
          <cell r="S7650"/>
          <cell r="T7650"/>
        </row>
        <row r="7651">
          <cell r="Q7651"/>
          <cell r="R7651"/>
          <cell r="S7651"/>
          <cell r="T7651"/>
        </row>
        <row r="7652">
          <cell r="Q7652"/>
          <cell r="R7652"/>
          <cell r="S7652"/>
          <cell r="T7652"/>
        </row>
        <row r="7653">
          <cell r="Q7653"/>
          <cell r="R7653"/>
          <cell r="S7653"/>
          <cell r="T7653"/>
        </row>
        <row r="7654">
          <cell r="Q7654"/>
          <cell r="R7654"/>
          <cell r="S7654"/>
          <cell r="T7654"/>
        </row>
        <row r="7655">
          <cell r="Q7655"/>
          <cell r="R7655"/>
          <cell r="S7655"/>
          <cell r="T7655"/>
        </row>
        <row r="7656">
          <cell r="Q7656"/>
          <cell r="R7656"/>
          <cell r="S7656"/>
          <cell r="T7656"/>
        </row>
        <row r="7657">
          <cell r="Q7657"/>
          <cell r="R7657"/>
          <cell r="S7657"/>
          <cell r="T7657"/>
        </row>
        <row r="7658">
          <cell r="Q7658"/>
          <cell r="R7658"/>
          <cell r="S7658"/>
          <cell r="T7658"/>
        </row>
        <row r="7659">
          <cell r="Q7659"/>
          <cell r="R7659"/>
          <cell r="S7659"/>
          <cell r="T7659"/>
        </row>
        <row r="7660">
          <cell r="Q7660"/>
          <cell r="R7660"/>
          <cell r="S7660"/>
          <cell r="T7660"/>
        </row>
        <row r="7661">
          <cell r="Q7661"/>
          <cell r="R7661"/>
          <cell r="S7661"/>
          <cell r="T7661"/>
        </row>
        <row r="7662">
          <cell r="Q7662"/>
          <cell r="R7662"/>
          <cell r="S7662"/>
          <cell r="T7662"/>
        </row>
        <row r="7663">
          <cell r="Q7663"/>
          <cell r="R7663"/>
          <cell r="S7663"/>
          <cell r="T7663"/>
        </row>
        <row r="7664">
          <cell r="Q7664"/>
          <cell r="R7664"/>
          <cell r="S7664"/>
          <cell r="T7664"/>
        </row>
        <row r="7665">
          <cell r="Q7665"/>
          <cell r="R7665"/>
          <cell r="S7665"/>
          <cell r="T7665"/>
        </row>
        <row r="7666">
          <cell r="Q7666"/>
          <cell r="R7666"/>
          <cell r="S7666"/>
          <cell r="T7666"/>
        </row>
        <row r="7667">
          <cell r="Q7667"/>
          <cell r="R7667"/>
          <cell r="S7667"/>
          <cell r="T7667"/>
        </row>
        <row r="7668">
          <cell r="Q7668"/>
          <cell r="R7668"/>
          <cell r="S7668"/>
          <cell r="T7668"/>
        </row>
        <row r="7669">
          <cell r="Q7669"/>
          <cell r="R7669"/>
          <cell r="S7669"/>
          <cell r="T7669"/>
        </row>
        <row r="7670">
          <cell r="Q7670"/>
          <cell r="R7670"/>
          <cell r="S7670"/>
          <cell r="T7670"/>
        </row>
        <row r="7671">
          <cell r="Q7671"/>
          <cell r="R7671"/>
          <cell r="S7671"/>
          <cell r="T7671"/>
        </row>
        <row r="7672">
          <cell r="Q7672"/>
          <cell r="R7672"/>
          <cell r="S7672"/>
          <cell r="T7672"/>
        </row>
        <row r="7673">
          <cell r="Q7673"/>
          <cell r="R7673"/>
          <cell r="S7673"/>
          <cell r="T7673"/>
        </row>
        <row r="7674">
          <cell r="Q7674"/>
          <cell r="R7674"/>
          <cell r="S7674"/>
          <cell r="T7674"/>
        </row>
        <row r="7675">
          <cell r="Q7675"/>
          <cell r="R7675"/>
          <cell r="S7675"/>
          <cell r="T7675"/>
        </row>
        <row r="7676">
          <cell r="Q7676"/>
          <cell r="R7676"/>
          <cell r="S7676"/>
          <cell r="T7676"/>
        </row>
        <row r="7677">
          <cell r="Q7677"/>
          <cell r="R7677"/>
          <cell r="S7677"/>
          <cell r="T7677"/>
        </row>
        <row r="7678">
          <cell r="Q7678"/>
          <cell r="R7678"/>
          <cell r="S7678"/>
          <cell r="T7678"/>
        </row>
        <row r="7679">
          <cell r="Q7679"/>
          <cell r="R7679"/>
          <cell r="S7679"/>
          <cell r="T7679"/>
        </row>
        <row r="7680">
          <cell r="Q7680"/>
          <cell r="R7680"/>
          <cell r="S7680"/>
          <cell r="T7680"/>
        </row>
        <row r="7681">
          <cell r="Q7681"/>
          <cell r="R7681"/>
          <cell r="S7681"/>
          <cell r="T7681"/>
        </row>
        <row r="7682">
          <cell r="Q7682"/>
          <cell r="R7682"/>
          <cell r="S7682"/>
          <cell r="T7682"/>
        </row>
        <row r="7683">
          <cell r="Q7683"/>
          <cell r="R7683"/>
          <cell r="S7683"/>
          <cell r="T7683"/>
        </row>
        <row r="7684">
          <cell r="Q7684"/>
          <cell r="R7684"/>
          <cell r="S7684"/>
          <cell r="T7684"/>
        </row>
        <row r="7685">
          <cell r="Q7685"/>
          <cell r="R7685"/>
          <cell r="S7685"/>
          <cell r="T7685"/>
        </row>
        <row r="7686">
          <cell r="Q7686"/>
          <cell r="R7686"/>
          <cell r="S7686"/>
          <cell r="T7686"/>
        </row>
        <row r="7687">
          <cell r="Q7687"/>
          <cell r="R7687"/>
          <cell r="S7687"/>
          <cell r="T7687"/>
        </row>
        <row r="7688">
          <cell r="Q7688"/>
          <cell r="R7688"/>
          <cell r="S7688"/>
          <cell r="T7688"/>
        </row>
        <row r="7689">
          <cell r="Q7689"/>
          <cell r="R7689"/>
          <cell r="S7689"/>
          <cell r="T7689"/>
        </row>
        <row r="7690">
          <cell r="Q7690"/>
          <cell r="R7690"/>
          <cell r="S7690"/>
          <cell r="T7690"/>
        </row>
        <row r="7691">
          <cell r="Q7691"/>
          <cell r="R7691"/>
          <cell r="S7691"/>
          <cell r="T7691"/>
        </row>
        <row r="7692">
          <cell r="Q7692"/>
          <cell r="R7692"/>
          <cell r="S7692"/>
          <cell r="T7692"/>
        </row>
        <row r="7693">
          <cell r="Q7693"/>
          <cell r="R7693"/>
          <cell r="S7693"/>
          <cell r="T7693"/>
        </row>
        <row r="7694">
          <cell r="Q7694"/>
          <cell r="R7694"/>
          <cell r="S7694"/>
          <cell r="T7694"/>
        </row>
        <row r="7695">
          <cell r="Q7695"/>
          <cell r="R7695"/>
          <cell r="S7695"/>
          <cell r="T7695"/>
        </row>
        <row r="7696">
          <cell r="Q7696"/>
          <cell r="R7696"/>
          <cell r="S7696"/>
          <cell r="T7696"/>
        </row>
        <row r="7697">
          <cell r="Q7697"/>
          <cell r="R7697"/>
          <cell r="S7697"/>
          <cell r="T7697"/>
        </row>
        <row r="7698">
          <cell r="Q7698"/>
          <cell r="R7698"/>
          <cell r="S7698"/>
          <cell r="T7698"/>
        </row>
        <row r="7699">
          <cell r="Q7699"/>
          <cell r="R7699"/>
          <cell r="S7699"/>
          <cell r="T7699"/>
        </row>
        <row r="7700">
          <cell r="Q7700"/>
          <cell r="R7700"/>
          <cell r="S7700"/>
          <cell r="T7700"/>
        </row>
        <row r="7701">
          <cell r="Q7701"/>
          <cell r="R7701"/>
          <cell r="S7701"/>
          <cell r="T7701"/>
        </row>
        <row r="7702">
          <cell r="Q7702"/>
          <cell r="R7702"/>
          <cell r="S7702"/>
          <cell r="T7702"/>
        </row>
        <row r="7703">
          <cell r="Q7703"/>
          <cell r="R7703"/>
          <cell r="S7703"/>
          <cell r="T7703"/>
        </row>
        <row r="7704">
          <cell r="Q7704"/>
          <cell r="R7704"/>
          <cell r="S7704"/>
          <cell r="T7704"/>
        </row>
        <row r="7705">
          <cell r="Q7705"/>
          <cell r="R7705"/>
          <cell r="S7705"/>
          <cell r="T7705"/>
        </row>
        <row r="7706">
          <cell r="Q7706"/>
          <cell r="R7706"/>
          <cell r="S7706"/>
          <cell r="T7706"/>
        </row>
        <row r="7707">
          <cell r="Q7707"/>
          <cell r="R7707"/>
          <cell r="S7707"/>
          <cell r="T7707"/>
        </row>
        <row r="7708">
          <cell r="Q7708"/>
          <cell r="R7708"/>
          <cell r="S7708"/>
          <cell r="T7708"/>
        </row>
        <row r="7709">
          <cell r="Q7709"/>
          <cell r="R7709"/>
          <cell r="S7709"/>
          <cell r="T7709"/>
        </row>
        <row r="7710">
          <cell r="Q7710"/>
          <cell r="R7710"/>
          <cell r="S7710"/>
          <cell r="T7710"/>
        </row>
        <row r="7711">
          <cell r="Q7711"/>
          <cell r="R7711"/>
          <cell r="S7711"/>
          <cell r="T7711"/>
        </row>
        <row r="7712">
          <cell r="Q7712"/>
          <cell r="R7712"/>
          <cell r="S7712"/>
          <cell r="T7712"/>
        </row>
        <row r="7713">
          <cell r="Q7713"/>
          <cell r="R7713"/>
          <cell r="S7713"/>
          <cell r="T7713"/>
        </row>
        <row r="7714">
          <cell r="Q7714"/>
          <cell r="R7714"/>
          <cell r="S7714"/>
          <cell r="T7714"/>
        </row>
        <row r="7715">
          <cell r="Q7715"/>
          <cell r="R7715"/>
          <cell r="S7715"/>
          <cell r="T7715"/>
        </row>
        <row r="7716">
          <cell r="Q7716"/>
          <cell r="R7716"/>
          <cell r="S7716"/>
          <cell r="T7716"/>
        </row>
        <row r="7717">
          <cell r="Q7717"/>
          <cell r="R7717"/>
          <cell r="S7717"/>
          <cell r="T7717"/>
        </row>
        <row r="7718">
          <cell r="Q7718"/>
          <cell r="R7718"/>
          <cell r="S7718"/>
          <cell r="T7718"/>
        </row>
        <row r="7719">
          <cell r="Q7719"/>
          <cell r="R7719"/>
          <cell r="S7719"/>
          <cell r="T7719"/>
        </row>
        <row r="7720">
          <cell r="Q7720"/>
          <cell r="R7720"/>
          <cell r="S7720"/>
          <cell r="T7720"/>
        </row>
        <row r="7721">
          <cell r="Q7721"/>
          <cell r="R7721"/>
          <cell r="S7721"/>
          <cell r="T7721"/>
        </row>
        <row r="7722">
          <cell r="Q7722"/>
          <cell r="R7722"/>
          <cell r="S7722"/>
          <cell r="T7722"/>
        </row>
        <row r="7723">
          <cell r="Q7723"/>
          <cell r="R7723"/>
          <cell r="S7723"/>
          <cell r="T7723"/>
        </row>
        <row r="7724">
          <cell r="Q7724"/>
          <cell r="R7724"/>
          <cell r="S7724"/>
          <cell r="T7724"/>
        </row>
        <row r="7725">
          <cell r="Q7725"/>
          <cell r="R7725"/>
          <cell r="S7725"/>
          <cell r="T7725"/>
        </row>
        <row r="7726">
          <cell r="Q7726"/>
          <cell r="R7726"/>
          <cell r="S7726"/>
          <cell r="T7726"/>
        </row>
        <row r="7727">
          <cell r="Q7727"/>
          <cell r="R7727"/>
          <cell r="S7727"/>
          <cell r="T7727"/>
        </row>
        <row r="7728">
          <cell r="Q7728"/>
          <cell r="R7728"/>
          <cell r="S7728"/>
          <cell r="T7728"/>
        </row>
        <row r="7729">
          <cell r="Q7729"/>
          <cell r="R7729"/>
          <cell r="S7729"/>
          <cell r="T7729"/>
        </row>
        <row r="7730">
          <cell r="Q7730"/>
          <cell r="R7730"/>
          <cell r="S7730"/>
          <cell r="T7730"/>
        </row>
        <row r="7731">
          <cell r="Q7731"/>
          <cell r="R7731"/>
          <cell r="S7731"/>
          <cell r="T7731"/>
        </row>
        <row r="7732">
          <cell r="Q7732"/>
          <cell r="R7732"/>
          <cell r="S7732"/>
          <cell r="T7732"/>
        </row>
        <row r="7733">
          <cell r="Q7733"/>
          <cell r="R7733"/>
          <cell r="S7733"/>
          <cell r="T7733"/>
        </row>
        <row r="7734">
          <cell r="Q7734"/>
          <cell r="R7734"/>
          <cell r="S7734"/>
          <cell r="T7734"/>
        </row>
        <row r="7735">
          <cell r="Q7735"/>
          <cell r="R7735"/>
          <cell r="S7735"/>
          <cell r="T7735"/>
        </row>
        <row r="7736">
          <cell r="Q7736"/>
          <cell r="R7736"/>
          <cell r="S7736"/>
          <cell r="T7736"/>
        </row>
        <row r="7737">
          <cell r="Q7737"/>
          <cell r="R7737"/>
          <cell r="S7737"/>
          <cell r="T7737"/>
        </row>
        <row r="7738">
          <cell r="Q7738"/>
          <cell r="R7738"/>
          <cell r="S7738"/>
          <cell r="T7738"/>
        </row>
        <row r="7739">
          <cell r="Q7739"/>
          <cell r="R7739"/>
          <cell r="S7739"/>
          <cell r="T7739"/>
        </row>
        <row r="7740">
          <cell r="Q7740"/>
          <cell r="R7740"/>
          <cell r="S7740"/>
          <cell r="T7740"/>
        </row>
        <row r="7741">
          <cell r="Q7741"/>
          <cell r="R7741"/>
          <cell r="S7741"/>
          <cell r="T7741"/>
        </row>
        <row r="7742">
          <cell r="Q7742"/>
          <cell r="R7742"/>
          <cell r="S7742"/>
          <cell r="T7742"/>
        </row>
        <row r="7743">
          <cell r="Q7743"/>
          <cell r="R7743"/>
          <cell r="S7743"/>
          <cell r="T7743"/>
        </row>
        <row r="7744">
          <cell r="Q7744"/>
          <cell r="R7744"/>
          <cell r="S7744"/>
          <cell r="T7744"/>
        </row>
        <row r="7745">
          <cell r="Q7745"/>
          <cell r="R7745"/>
          <cell r="S7745"/>
          <cell r="T7745"/>
        </row>
        <row r="7746">
          <cell r="Q7746"/>
          <cell r="R7746"/>
          <cell r="S7746"/>
          <cell r="T7746"/>
        </row>
        <row r="7747">
          <cell r="Q7747"/>
          <cell r="R7747"/>
          <cell r="S7747"/>
          <cell r="T7747"/>
        </row>
        <row r="7748">
          <cell r="Q7748"/>
          <cell r="R7748"/>
          <cell r="S7748"/>
          <cell r="T7748"/>
        </row>
        <row r="7749">
          <cell r="Q7749"/>
          <cell r="R7749"/>
          <cell r="S7749"/>
          <cell r="T7749"/>
        </row>
        <row r="7750">
          <cell r="Q7750"/>
          <cell r="R7750"/>
          <cell r="S7750"/>
          <cell r="T7750"/>
        </row>
        <row r="7751">
          <cell r="Q7751"/>
          <cell r="R7751"/>
          <cell r="S7751"/>
          <cell r="T7751"/>
        </row>
        <row r="7752">
          <cell r="Q7752"/>
          <cell r="R7752"/>
          <cell r="S7752"/>
          <cell r="T7752"/>
        </row>
        <row r="7753">
          <cell r="Q7753"/>
          <cell r="R7753"/>
          <cell r="S7753"/>
          <cell r="T7753"/>
        </row>
        <row r="7754">
          <cell r="Q7754"/>
          <cell r="R7754"/>
          <cell r="S7754"/>
          <cell r="T7754"/>
        </row>
        <row r="7755">
          <cell r="Q7755"/>
          <cell r="R7755"/>
          <cell r="S7755"/>
          <cell r="T7755"/>
        </row>
        <row r="7756">
          <cell r="Q7756"/>
          <cell r="R7756"/>
          <cell r="S7756"/>
          <cell r="T7756"/>
        </row>
        <row r="7757">
          <cell r="Q7757"/>
          <cell r="R7757"/>
          <cell r="S7757"/>
          <cell r="T7757"/>
        </row>
        <row r="7758">
          <cell r="Q7758"/>
          <cell r="R7758"/>
          <cell r="S7758"/>
          <cell r="T7758"/>
        </row>
        <row r="7759">
          <cell r="Q7759"/>
          <cell r="R7759"/>
          <cell r="S7759"/>
          <cell r="T7759"/>
        </row>
        <row r="7760">
          <cell r="Q7760"/>
          <cell r="R7760"/>
          <cell r="S7760"/>
          <cell r="T7760"/>
        </row>
        <row r="7761">
          <cell r="Q7761"/>
          <cell r="R7761"/>
          <cell r="S7761"/>
          <cell r="T7761"/>
        </row>
        <row r="7762">
          <cell r="Q7762"/>
          <cell r="R7762"/>
          <cell r="S7762"/>
          <cell r="T7762"/>
        </row>
        <row r="7763">
          <cell r="Q7763"/>
          <cell r="R7763"/>
          <cell r="S7763"/>
          <cell r="T7763"/>
        </row>
        <row r="7764">
          <cell r="Q7764"/>
          <cell r="R7764"/>
          <cell r="S7764"/>
          <cell r="T7764"/>
        </row>
        <row r="7765">
          <cell r="Q7765"/>
          <cell r="R7765"/>
          <cell r="S7765"/>
          <cell r="T7765"/>
        </row>
        <row r="7766">
          <cell r="Q7766"/>
          <cell r="R7766"/>
          <cell r="S7766"/>
          <cell r="T7766"/>
        </row>
        <row r="7767">
          <cell r="Q7767"/>
          <cell r="R7767"/>
          <cell r="S7767"/>
          <cell r="T7767"/>
        </row>
        <row r="7768">
          <cell r="Q7768"/>
          <cell r="R7768"/>
          <cell r="S7768"/>
          <cell r="T7768"/>
        </row>
        <row r="7769">
          <cell r="Q7769"/>
          <cell r="R7769"/>
          <cell r="S7769"/>
          <cell r="T7769"/>
        </row>
        <row r="7770">
          <cell r="Q7770"/>
          <cell r="R7770"/>
          <cell r="S7770"/>
          <cell r="T7770"/>
        </row>
        <row r="7771">
          <cell r="Q7771"/>
          <cell r="R7771"/>
          <cell r="S7771"/>
          <cell r="T7771"/>
        </row>
        <row r="7772">
          <cell r="Q7772"/>
          <cell r="R7772"/>
          <cell r="S7772"/>
          <cell r="T7772"/>
        </row>
        <row r="7773">
          <cell r="Q7773"/>
          <cell r="R7773"/>
          <cell r="S7773"/>
          <cell r="T7773"/>
        </row>
        <row r="7774">
          <cell r="Q7774"/>
          <cell r="R7774"/>
          <cell r="S7774"/>
          <cell r="T7774"/>
        </row>
        <row r="7775">
          <cell r="Q7775"/>
          <cell r="R7775"/>
          <cell r="S7775"/>
          <cell r="T7775"/>
        </row>
        <row r="7776">
          <cell r="Q7776"/>
          <cell r="R7776"/>
          <cell r="S7776"/>
          <cell r="T7776"/>
        </row>
        <row r="7777">
          <cell r="Q7777"/>
          <cell r="R7777"/>
          <cell r="S7777"/>
          <cell r="T7777"/>
        </row>
        <row r="7778">
          <cell r="Q7778"/>
          <cell r="R7778"/>
          <cell r="S7778"/>
          <cell r="T7778"/>
        </row>
        <row r="7779">
          <cell r="Q7779"/>
          <cell r="R7779"/>
          <cell r="S7779"/>
          <cell r="T7779"/>
        </row>
        <row r="7780">
          <cell r="Q7780"/>
          <cell r="R7780"/>
          <cell r="S7780"/>
          <cell r="T7780"/>
        </row>
        <row r="7781">
          <cell r="Q7781"/>
          <cell r="R7781"/>
          <cell r="S7781"/>
          <cell r="T7781"/>
        </row>
        <row r="7782">
          <cell r="Q7782"/>
          <cell r="R7782"/>
          <cell r="S7782"/>
          <cell r="T7782"/>
        </row>
        <row r="7783">
          <cell r="Q7783"/>
          <cell r="R7783"/>
          <cell r="S7783"/>
          <cell r="T7783"/>
        </row>
        <row r="7784">
          <cell r="Q7784"/>
          <cell r="R7784"/>
          <cell r="S7784"/>
          <cell r="T7784"/>
        </row>
        <row r="7785">
          <cell r="Q7785"/>
          <cell r="R7785"/>
          <cell r="S7785"/>
          <cell r="T7785"/>
        </row>
        <row r="7786">
          <cell r="Q7786"/>
          <cell r="R7786"/>
          <cell r="S7786"/>
          <cell r="T7786"/>
        </row>
        <row r="7787">
          <cell r="Q7787"/>
          <cell r="R7787"/>
          <cell r="S7787"/>
          <cell r="T7787"/>
        </row>
        <row r="7788">
          <cell r="Q7788"/>
          <cell r="R7788"/>
          <cell r="S7788"/>
          <cell r="T7788"/>
        </row>
        <row r="7789">
          <cell r="Q7789"/>
          <cell r="R7789"/>
          <cell r="S7789"/>
          <cell r="T7789"/>
        </row>
        <row r="7790">
          <cell r="Q7790"/>
          <cell r="R7790"/>
          <cell r="S7790"/>
          <cell r="T7790"/>
        </row>
        <row r="7791">
          <cell r="Q7791"/>
          <cell r="R7791"/>
          <cell r="S7791"/>
          <cell r="T7791"/>
        </row>
        <row r="7792">
          <cell r="Q7792"/>
          <cell r="R7792"/>
          <cell r="S7792"/>
          <cell r="T7792"/>
        </row>
        <row r="7793">
          <cell r="Q7793"/>
          <cell r="R7793"/>
          <cell r="S7793"/>
          <cell r="T7793"/>
        </row>
        <row r="7794">
          <cell r="Q7794"/>
          <cell r="R7794"/>
          <cell r="S7794"/>
          <cell r="T7794"/>
        </row>
        <row r="7795">
          <cell r="Q7795"/>
          <cell r="R7795"/>
          <cell r="S7795"/>
          <cell r="T7795"/>
        </row>
        <row r="7796">
          <cell r="Q7796"/>
          <cell r="R7796"/>
          <cell r="S7796"/>
          <cell r="T7796"/>
        </row>
        <row r="7797">
          <cell r="Q7797"/>
          <cell r="R7797"/>
          <cell r="S7797"/>
          <cell r="T7797"/>
        </row>
        <row r="7798">
          <cell r="Q7798"/>
          <cell r="R7798"/>
          <cell r="S7798"/>
          <cell r="T7798"/>
        </row>
        <row r="7799">
          <cell r="Q7799"/>
          <cell r="R7799"/>
          <cell r="S7799"/>
          <cell r="T7799"/>
        </row>
        <row r="7800">
          <cell r="Q7800"/>
          <cell r="R7800"/>
          <cell r="S7800"/>
          <cell r="T7800"/>
        </row>
        <row r="7801">
          <cell r="Q7801"/>
          <cell r="R7801"/>
          <cell r="S7801"/>
          <cell r="T7801"/>
        </row>
        <row r="7802">
          <cell r="Q7802"/>
          <cell r="R7802"/>
          <cell r="S7802"/>
          <cell r="T7802"/>
        </row>
        <row r="7803">
          <cell r="Q7803"/>
          <cell r="R7803"/>
          <cell r="S7803"/>
          <cell r="T7803"/>
        </row>
        <row r="7804">
          <cell r="Q7804"/>
          <cell r="R7804"/>
          <cell r="S7804"/>
          <cell r="T7804"/>
        </row>
        <row r="7805">
          <cell r="Q7805"/>
          <cell r="R7805"/>
          <cell r="S7805"/>
          <cell r="T7805"/>
        </row>
        <row r="7806">
          <cell r="Q7806"/>
          <cell r="R7806"/>
          <cell r="S7806"/>
          <cell r="T7806"/>
        </row>
        <row r="7807">
          <cell r="Q7807"/>
          <cell r="R7807"/>
          <cell r="S7807"/>
          <cell r="T7807"/>
        </row>
        <row r="7808">
          <cell r="Q7808"/>
          <cell r="R7808"/>
          <cell r="S7808"/>
          <cell r="T7808"/>
        </row>
        <row r="7809">
          <cell r="Q7809"/>
          <cell r="R7809"/>
          <cell r="S7809"/>
          <cell r="T7809"/>
        </row>
        <row r="7810">
          <cell r="Q7810"/>
          <cell r="R7810"/>
          <cell r="S7810"/>
          <cell r="T7810"/>
        </row>
        <row r="7811">
          <cell r="Q7811"/>
          <cell r="R7811"/>
          <cell r="S7811"/>
          <cell r="T7811"/>
        </row>
        <row r="7812">
          <cell r="Q7812"/>
          <cell r="R7812"/>
          <cell r="S7812"/>
          <cell r="T7812"/>
        </row>
        <row r="7813">
          <cell r="Q7813"/>
          <cell r="R7813"/>
          <cell r="S7813"/>
          <cell r="T7813"/>
        </row>
        <row r="7814">
          <cell r="Q7814"/>
          <cell r="R7814"/>
          <cell r="S7814"/>
          <cell r="T7814"/>
        </row>
        <row r="7815">
          <cell r="Q7815"/>
          <cell r="R7815"/>
          <cell r="S7815"/>
          <cell r="T7815"/>
        </row>
        <row r="7816">
          <cell r="Q7816"/>
          <cell r="R7816"/>
          <cell r="S7816"/>
          <cell r="T7816"/>
        </row>
        <row r="7817">
          <cell r="Q7817"/>
          <cell r="R7817"/>
          <cell r="S7817"/>
          <cell r="T7817"/>
        </row>
        <row r="7818">
          <cell r="Q7818"/>
          <cell r="R7818"/>
          <cell r="S7818"/>
          <cell r="T7818"/>
        </row>
        <row r="7819">
          <cell r="Q7819"/>
          <cell r="R7819"/>
          <cell r="S7819"/>
          <cell r="T7819"/>
        </row>
        <row r="7820">
          <cell r="Q7820"/>
          <cell r="R7820"/>
          <cell r="S7820"/>
          <cell r="T7820"/>
        </row>
        <row r="7821">
          <cell r="Q7821"/>
          <cell r="R7821"/>
          <cell r="S7821"/>
          <cell r="T7821"/>
        </row>
        <row r="7822">
          <cell r="Q7822"/>
          <cell r="R7822"/>
          <cell r="S7822"/>
          <cell r="T7822"/>
        </row>
        <row r="7823">
          <cell r="Q7823"/>
          <cell r="R7823"/>
          <cell r="S7823"/>
          <cell r="T7823"/>
        </row>
        <row r="7824">
          <cell r="Q7824"/>
          <cell r="R7824"/>
          <cell r="S7824"/>
          <cell r="T7824"/>
        </row>
        <row r="7825">
          <cell r="Q7825"/>
          <cell r="R7825"/>
          <cell r="S7825"/>
          <cell r="T7825"/>
        </row>
        <row r="7826">
          <cell r="Q7826"/>
          <cell r="R7826"/>
          <cell r="S7826"/>
          <cell r="T7826"/>
        </row>
        <row r="7827">
          <cell r="Q7827"/>
          <cell r="R7827"/>
          <cell r="S7827"/>
          <cell r="T7827"/>
        </row>
        <row r="7828">
          <cell r="Q7828"/>
          <cell r="R7828"/>
          <cell r="S7828"/>
          <cell r="T7828"/>
        </row>
        <row r="7829">
          <cell r="Q7829"/>
          <cell r="R7829"/>
          <cell r="S7829"/>
          <cell r="T7829"/>
        </row>
        <row r="7830">
          <cell r="Q7830"/>
          <cell r="R7830"/>
          <cell r="S7830"/>
          <cell r="T7830"/>
        </row>
        <row r="7831">
          <cell r="Q7831"/>
          <cell r="R7831"/>
          <cell r="S7831"/>
          <cell r="T7831"/>
        </row>
        <row r="7832">
          <cell r="Q7832"/>
          <cell r="R7832"/>
          <cell r="S7832"/>
          <cell r="T7832"/>
        </row>
        <row r="7833">
          <cell r="Q7833"/>
          <cell r="R7833"/>
          <cell r="S7833"/>
          <cell r="T7833"/>
        </row>
        <row r="7834">
          <cell r="Q7834"/>
          <cell r="R7834"/>
          <cell r="S7834"/>
          <cell r="T7834"/>
        </row>
        <row r="7835">
          <cell r="Q7835"/>
          <cell r="R7835"/>
          <cell r="S7835"/>
          <cell r="T7835"/>
        </row>
        <row r="7836">
          <cell r="Q7836"/>
          <cell r="R7836"/>
          <cell r="S7836"/>
          <cell r="T7836"/>
        </row>
        <row r="7837">
          <cell r="Q7837"/>
          <cell r="R7837"/>
          <cell r="S7837"/>
          <cell r="T7837"/>
        </row>
        <row r="7838">
          <cell r="Q7838"/>
          <cell r="R7838"/>
          <cell r="S7838"/>
          <cell r="T7838"/>
        </row>
        <row r="7839">
          <cell r="Q7839"/>
          <cell r="R7839"/>
          <cell r="S7839"/>
          <cell r="T7839"/>
        </row>
        <row r="7840">
          <cell r="Q7840"/>
          <cell r="R7840"/>
          <cell r="S7840"/>
          <cell r="T7840"/>
        </row>
        <row r="7841">
          <cell r="Q7841"/>
          <cell r="R7841"/>
          <cell r="S7841"/>
          <cell r="T7841"/>
        </row>
        <row r="7842">
          <cell r="Q7842"/>
          <cell r="R7842"/>
          <cell r="S7842"/>
          <cell r="T7842"/>
        </row>
        <row r="7843">
          <cell r="Q7843"/>
          <cell r="R7843"/>
          <cell r="S7843"/>
          <cell r="T7843"/>
        </row>
        <row r="7844">
          <cell r="Q7844"/>
          <cell r="R7844"/>
          <cell r="S7844"/>
          <cell r="T7844"/>
        </row>
        <row r="7845">
          <cell r="Q7845"/>
          <cell r="R7845"/>
          <cell r="S7845"/>
          <cell r="T7845"/>
        </row>
        <row r="7846">
          <cell r="Q7846"/>
          <cell r="R7846"/>
          <cell r="S7846"/>
          <cell r="T7846"/>
        </row>
        <row r="7847">
          <cell r="Q7847"/>
          <cell r="R7847"/>
          <cell r="S7847"/>
          <cell r="T7847"/>
        </row>
        <row r="7848">
          <cell r="Q7848"/>
          <cell r="R7848"/>
          <cell r="S7848"/>
          <cell r="T7848"/>
        </row>
        <row r="7849">
          <cell r="Q7849"/>
          <cell r="R7849"/>
          <cell r="S7849"/>
          <cell r="T7849"/>
        </row>
        <row r="7850">
          <cell r="Q7850"/>
          <cell r="R7850"/>
          <cell r="S7850"/>
          <cell r="T7850"/>
        </row>
        <row r="7851">
          <cell r="Q7851"/>
          <cell r="R7851"/>
          <cell r="S7851"/>
          <cell r="T7851"/>
        </row>
        <row r="7852">
          <cell r="Q7852"/>
          <cell r="R7852"/>
          <cell r="S7852"/>
          <cell r="T7852"/>
        </row>
        <row r="7853">
          <cell r="Q7853"/>
          <cell r="R7853"/>
          <cell r="S7853"/>
          <cell r="T7853"/>
        </row>
        <row r="7854">
          <cell r="Q7854"/>
          <cell r="R7854"/>
          <cell r="S7854"/>
          <cell r="T7854"/>
        </row>
        <row r="7855">
          <cell r="Q7855"/>
          <cell r="R7855"/>
          <cell r="S7855"/>
          <cell r="T7855"/>
        </row>
        <row r="7856">
          <cell r="Q7856"/>
          <cell r="R7856"/>
          <cell r="S7856"/>
          <cell r="T7856"/>
        </row>
        <row r="7857">
          <cell r="Q7857"/>
          <cell r="R7857"/>
          <cell r="S7857"/>
          <cell r="T7857"/>
        </row>
        <row r="7858">
          <cell r="Q7858"/>
          <cell r="R7858"/>
          <cell r="S7858"/>
          <cell r="T7858"/>
        </row>
        <row r="7859">
          <cell r="Q7859"/>
          <cell r="R7859"/>
          <cell r="S7859"/>
          <cell r="T7859"/>
        </row>
        <row r="7860">
          <cell r="Q7860"/>
          <cell r="R7860"/>
          <cell r="S7860"/>
          <cell r="T7860"/>
        </row>
        <row r="7861">
          <cell r="Q7861"/>
          <cell r="R7861"/>
          <cell r="S7861"/>
          <cell r="T7861"/>
        </row>
        <row r="7862">
          <cell r="Q7862"/>
          <cell r="R7862"/>
          <cell r="S7862"/>
          <cell r="T7862"/>
        </row>
        <row r="7863">
          <cell r="Q7863"/>
          <cell r="R7863"/>
          <cell r="S7863"/>
          <cell r="T7863"/>
        </row>
        <row r="7864">
          <cell r="Q7864"/>
          <cell r="R7864"/>
          <cell r="S7864"/>
          <cell r="T7864"/>
        </row>
        <row r="7865">
          <cell r="Q7865"/>
          <cell r="R7865"/>
          <cell r="S7865"/>
          <cell r="T7865"/>
        </row>
        <row r="7866">
          <cell r="Q7866"/>
          <cell r="R7866"/>
          <cell r="S7866"/>
          <cell r="T7866"/>
        </row>
        <row r="7867">
          <cell r="Q7867"/>
          <cell r="R7867"/>
          <cell r="S7867"/>
          <cell r="T7867"/>
        </row>
        <row r="7868">
          <cell r="Q7868"/>
          <cell r="R7868"/>
          <cell r="S7868"/>
          <cell r="T7868"/>
        </row>
        <row r="7869">
          <cell r="Q7869"/>
          <cell r="R7869"/>
          <cell r="S7869"/>
          <cell r="T7869"/>
        </row>
        <row r="7870">
          <cell r="Q7870"/>
          <cell r="R7870"/>
          <cell r="S7870"/>
          <cell r="T7870"/>
        </row>
        <row r="7871">
          <cell r="Q7871"/>
          <cell r="R7871"/>
          <cell r="S7871"/>
          <cell r="T7871"/>
        </row>
        <row r="7872">
          <cell r="Q7872"/>
          <cell r="R7872"/>
          <cell r="S7872"/>
          <cell r="T7872"/>
        </row>
        <row r="7873">
          <cell r="Q7873"/>
          <cell r="R7873"/>
          <cell r="S7873"/>
          <cell r="T7873"/>
        </row>
        <row r="7874">
          <cell r="Q7874"/>
          <cell r="R7874"/>
          <cell r="S7874"/>
          <cell r="T7874"/>
        </row>
        <row r="7875">
          <cell r="Q7875"/>
          <cell r="R7875"/>
          <cell r="S7875"/>
          <cell r="T7875"/>
        </row>
        <row r="7876">
          <cell r="Q7876"/>
          <cell r="R7876"/>
          <cell r="S7876"/>
          <cell r="T7876"/>
        </row>
        <row r="7877">
          <cell r="Q7877"/>
          <cell r="R7877"/>
          <cell r="S7877"/>
          <cell r="T7877"/>
        </row>
        <row r="7878">
          <cell r="Q7878"/>
          <cell r="R7878"/>
          <cell r="S7878"/>
          <cell r="T7878"/>
        </row>
        <row r="7879">
          <cell r="Q7879"/>
          <cell r="R7879"/>
          <cell r="S7879"/>
          <cell r="T7879"/>
        </row>
        <row r="7880">
          <cell r="Q7880"/>
          <cell r="R7880"/>
          <cell r="S7880"/>
          <cell r="T7880"/>
        </row>
        <row r="7881">
          <cell r="Q7881"/>
          <cell r="R7881"/>
          <cell r="S7881"/>
          <cell r="T7881"/>
        </row>
        <row r="7882">
          <cell r="Q7882"/>
          <cell r="R7882"/>
          <cell r="S7882"/>
          <cell r="T7882"/>
        </row>
        <row r="7883">
          <cell r="Q7883"/>
          <cell r="R7883"/>
          <cell r="S7883"/>
          <cell r="T7883"/>
        </row>
        <row r="7884">
          <cell r="Q7884"/>
          <cell r="R7884"/>
          <cell r="S7884"/>
          <cell r="T7884"/>
        </row>
        <row r="7885">
          <cell r="Q7885"/>
          <cell r="R7885"/>
          <cell r="S7885"/>
          <cell r="T7885"/>
        </row>
        <row r="7886">
          <cell r="Q7886"/>
          <cell r="R7886"/>
          <cell r="S7886"/>
          <cell r="T7886"/>
        </row>
        <row r="7887">
          <cell r="Q7887"/>
          <cell r="R7887"/>
          <cell r="S7887"/>
          <cell r="T7887"/>
        </row>
        <row r="7888">
          <cell r="Q7888"/>
          <cell r="R7888"/>
          <cell r="S7888"/>
          <cell r="T7888"/>
        </row>
        <row r="7889">
          <cell r="Q7889"/>
          <cell r="R7889"/>
          <cell r="S7889"/>
          <cell r="T7889"/>
        </row>
        <row r="7890">
          <cell r="Q7890"/>
          <cell r="R7890"/>
          <cell r="S7890"/>
          <cell r="T7890"/>
        </row>
        <row r="7891">
          <cell r="Q7891"/>
          <cell r="R7891"/>
          <cell r="S7891"/>
          <cell r="T7891"/>
        </row>
        <row r="7892">
          <cell r="Q7892"/>
          <cell r="R7892"/>
          <cell r="S7892"/>
          <cell r="T7892"/>
        </row>
        <row r="7893">
          <cell r="Q7893"/>
          <cell r="R7893"/>
          <cell r="S7893"/>
          <cell r="T7893"/>
        </row>
        <row r="7894">
          <cell r="Q7894"/>
          <cell r="R7894"/>
          <cell r="S7894"/>
          <cell r="T7894"/>
        </row>
        <row r="7895">
          <cell r="Q7895"/>
          <cell r="R7895"/>
          <cell r="S7895"/>
          <cell r="T7895"/>
        </row>
        <row r="7896">
          <cell r="Q7896"/>
          <cell r="R7896"/>
          <cell r="S7896"/>
          <cell r="T7896"/>
        </row>
        <row r="7897">
          <cell r="Q7897"/>
          <cell r="R7897"/>
          <cell r="S7897"/>
          <cell r="T7897"/>
        </row>
        <row r="7898">
          <cell r="Q7898"/>
          <cell r="R7898"/>
          <cell r="S7898"/>
          <cell r="T7898"/>
        </row>
        <row r="7899">
          <cell r="Q7899"/>
          <cell r="R7899"/>
          <cell r="S7899"/>
          <cell r="T7899"/>
        </row>
        <row r="7900">
          <cell r="Q7900"/>
          <cell r="R7900"/>
          <cell r="S7900"/>
          <cell r="T7900"/>
        </row>
        <row r="7901">
          <cell r="Q7901"/>
          <cell r="R7901"/>
          <cell r="S7901"/>
          <cell r="T7901"/>
        </row>
        <row r="7902">
          <cell r="Q7902"/>
          <cell r="R7902"/>
          <cell r="S7902"/>
          <cell r="T7902"/>
        </row>
        <row r="7903">
          <cell r="Q7903"/>
          <cell r="R7903"/>
          <cell r="S7903"/>
          <cell r="T7903"/>
        </row>
        <row r="7904">
          <cell r="Q7904"/>
          <cell r="R7904"/>
          <cell r="S7904"/>
          <cell r="T7904"/>
        </row>
        <row r="7905">
          <cell r="Q7905"/>
          <cell r="R7905"/>
          <cell r="S7905"/>
          <cell r="T7905"/>
        </row>
        <row r="7906">
          <cell r="Q7906"/>
          <cell r="R7906"/>
          <cell r="S7906"/>
          <cell r="T7906"/>
        </row>
        <row r="7907">
          <cell r="Q7907"/>
          <cell r="R7907"/>
          <cell r="S7907"/>
          <cell r="T7907"/>
        </row>
        <row r="7908">
          <cell r="Q7908"/>
          <cell r="R7908"/>
          <cell r="S7908"/>
          <cell r="T7908"/>
        </row>
        <row r="7909">
          <cell r="Q7909"/>
          <cell r="R7909"/>
          <cell r="S7909"/>
          <cell r="T7909"/>
        </row>
        <row r="7910">
          <cell r="Q7910"/>
          <cell r="R7910"/>
          <cell r="S7910"/>
          <cell r="T7910"/>
        </row>
        <row r="7911">
          <cell r="Q7911"/>
          <cell r="R7911"/>
          <cell r="S7911"/>
          <cell r="T7911"/>
        </row>
        <row r="7912">
          <cell r="Q7912"/>
          <cell r="R7912"/>
          <cell r="S7912"/>
          <cell r="T7912"/>
        </row>
        <row r="7913">
          <cell r="Q7913"/>
          <cell r="R7913"/>
          <cell r="S7913"/>
          <cell r="T7913"/>
        </row>
        <row r="7914">
          <cell r="Q7914"/>
          <cell r="R7914"/>
          <cell r="S7914"/>
          <cell r="T7914"/>
        </row>
        <row r="7915">
          <cell r="Q7915"/>
          <cell r="R7915"/>
          <cell r="S7915"/>
          <cell r="T7915"/>
        </row>
        <row r="7916">
          <cell r="Q7916"/>
          <cell r="R7916"/>
          <cell r="S7916"/>
          <cell r="T7916"/>
        </row>
        <row r="7917">
          <cell r="Q7917"/>
          <cell r="R7917"/>
          <cell r="S7917"/>
          <cell r="T7917"/>
        </row>
        <row r="7918">
          <cell r="Q7918"/>
          <cell r="R7918"/>
          <cell r="S7918"/>
          <cell r="T7918"/>
        </row>
        <row r="7919">
          <cell r="Q7919"/>
          <cell r="R7919"/>
          <cell r="S7919"/>
          <cell r="T7919"/>
        </row>
        <row r="7920">
          <cell r="Q7920"/>
          <cell r="R7920"/>
          <cell r="S7920"/>
          <cell r="T7920"/>
        </row>
        <row r="7921">
          <cell r="Q7921"/>
          <cell r="R7921"/>
          <cell r="S7921"/>
          <cell r="T7921"/>
        </row>
        <row r="7922">
          <cell r="Q7922"/>
          <cell r="R7922"/>
          <cell r="S7922"/>
          <cell r="T7922"/>
        </row>
        <row r="7923">
          <cell r="Q7923"/>
          <cell r="R7923"/>
          <cell r="S7923"/>
          <cell r="T7923"/>
        </row>
        <row r="7924">
          <cell r="Q7924"/>
          <cell r="R7924"/>
          <cell r="S7924"/>
          <cell r="T7924"/>
        </row>
        <row r="7925">
          <cell r="Q7925"/>
          <cell r="R7925"/>
          <cell r="S7925"/>
          <cell r="T7925"/>
        </row>
        <row r="7926">
          <cell r="Q7926"/>
          <cell r="R7926"/>
          <cell r="S7926"/>
          <cell r="T7926"/>
        </row>
        <row r="7927">
          <cell r="Q7927"/>
          <cell r="R7927"/>
          <cell r="S7927"/>
          <cell r="T7927"/>
        </row>
        <row r="7928">
          <cell r="Q7928"/>
          <cell r="R7928"/>
          <cell r="S7928"/>
          <cell r="T7928"/>
        </row>
        <row r="7929">
          <cell r="Q7929"/>
          <cell r="R7929"/>
          <cell r="S7929"/>
          <cell r="T7929"/>
        </row>
        <row r="7930">
          <cell r="Q7930"/>
          <cell r="R7930"/>
          <cell r="S7930"/>
          <cell r="T7930"/>
        </row>
        <row r="7931">
          <cell r="Q7931"/>
          <cell r="R7931"/>
          <cell r="S7931"/>
          <cell r="T7931"/>
        </row>
        <row r="7932">
          <cell r="Q7932"/>
          <cell r="R7932"/>
          <cell r="S7932"/>
          <cell r="T7932"/>
        </row>
        <row r="7933">
          <cell r="Q7933"/>
          <cell r="R7933"/>
          <cell r="S7933"/>
          <cell r="T7933"/>
        </row>
        <row r="7934">
          <cell r="Q7934"/>
          <cell r="R7934"/>
          <cell r="S7934"/>
          <cell r="T7934"/>
        </row>
        <row r="7935">
          <cell r="Q7935"/>
          <cell r="R7935"/>
          <cell r="S7935"/>
          <cell r="T7935"/>
        </row>
        <row r="7936">
          <cell r="Q7936"/>
          <cell r="R7936"/>
          <cell r="S7936"/>
          <cell r="T7936"/>
        </row>
        <row r="7937">
          <cell r="Q7937"/>
          <cell r="R7937"/>
          <cell r="S7937"/>
          <cell r="T7937"/>
        </row>
        <row r="7938">
          <cell r="Q7938"/>
          <cell r="R7938"/>
          <cell r="S7938"/>
          <cell r="T7938"/>
        </row>
        <row r="7939">
          <cell r="Q7939"/>
          <cell r="R7939"/>
          <cell r="S7939"/>
          <cell r="T7939"/>
        </row>
        <row r="7940">
          <cell r="Q7940"/>
          <cell r="R7940"/>
          <cell r="S7940"/>
          <cell r="T7940"/>
        </row>
        <row r="7941">
          <cell r="Q7941"/>
          <cell r="R7941"/>
          <cell r="S7941"/>
          <cell r="T7941"/>
        </row>
        <row r="7942">
          <cell r="Q7942"/>
          <cell r="R7942"/>
          <cell r="S7942"/>
          <cell r="T7942"/>
        </row>
        <row r="7943">
          <cell r="Q7943"/>
          <cell r="R7943"/>
          <cell r="S7943"/>
          <cell r="T7943"/>
        </row>
        <row r="7944">
          <cell r="Q7944"/>
          <cell r="R7944"/>
          <cell r="S7944"/>
          <cell r="T7944"/>
        </row>
        <row r="7945">
          <cell r="Q7945"/>
          <cell r="R7945"/>
          <cell r="S7945"/>
          <cell r="T7945"/>
        </row>
        <row r="7946">
          <cell r="Q7946"/>
          <cell r="R7946"/>
          <cell r="S7946"/>
          <cell r="T7946"/>
        </row>
        <row r="7947">
          <cell r="Q7947"/>
          <cell r="R7947"/>
          <cell r="S7947"/>
          <cell r="T7947"/>
        </row>
        <row r="7948">
          <cell r="Q7948"/>
          <cell r="R7948"/>
          <cell r="S7948"/>
          <cell r="T7948"/>
        </row>
        <row r="7949">
          <cell r="Q7949"/>
          <cell r="R7949"/>
          <cell r="S7949"/>
          <cell r="T7949"/>
        </row>
        <row r="7950">
          <cell r="Q7950"/>
          <cell r="R7950"/>
          <cell r="S7950"/>
          <cell r="T7950"/>
        </row>
        <row r="7951">
          <cell r="Q7951"/>
          <cell r="R7951"/>
          <cell r="S7951"/>
          <cell r="T7951"/>
        </row>
        <row r="7952">
          <cell r="Q7952"/>
          <cell r="R7952"/>
          <cell r="S7952"/>
          <cell r="T7952"/>
        </row>
        <row r="7953">
          <cell r="Q7953"/>
          <cell r="R7953"/>
          <cell r="S7953"/>
          <cell r="T7953"/>
        </row>
        <row r="7954">
          <cell r="Q7954"/>
          <cell r="R7954"/>
          <cell r="S7954"/>
          <cell r="T7954"/>
        </row>
        <row r="7955">
          <cell r="Q7955"/>
          <cell r="R7955"/>
          <cell r="S7955"/>
          <cell r="T7955"/>
        </row>
        <row r="7956">
          <cell r="Q7956"/>
          <cell r="R7956"/>
          <cell r="S7956"/>
          <cell r="T7956"/>
        </row>
        <row r="7957">
          <cell r="Q7957"/>
          <cell r="R7957"/>
          <cell r="S7957"/>
          <cell r="T7957"/>
        </row>
        <row r="7958">
          <cell r="Q7958"/>
          <cell r="R7958"/>
          <cell r="S7958"/>
          <cell r="T7958"/>
        </row>
        <row r="7959">
          <cell r="Q7959"/>
          <cell r="R7959"/>
          <cell r="S7959"/>
          <cell r="T7959"/>
        </row>
        <row r="7960">
          <cell r="Q7960"/>
          <cell r="R7960"/>
          <cell r="S7960"/>
          <cell r="T7960"/>
        </row>
        <row r="7961">
          <cell r="Q7961"/>
          <cell r="R7961"/>
          <cell r="S7961"/>
          <cell r="T7961"/>
        </row>
        <row r="7962">
          <cell r="Q7962"/>
          <cell r="R7962"/>
          <cell r="S7962"/>
          <cell r="T7962"/>
        </row>
        <row r="7963">
          <cell r="Q7963"/>
          <cell r="R7963"/>
          <cell r="S7963"/>
          <cell r="T7963"/>
        </row>
        <row r="7964">
          <cell r="Q7964"/>
          <cell r="R7964"/>
          <cell r="S7964"/>
          <cell r="T7964"/>
        </row>
        <row r="7965">
          <cell r="Q7965"/>
          <cell r="R7965"/>
          <cell r="S7965"/>
          <cell r="T7965"/>
        </row>
        <row r="7966">
          <cell r="Q7966"/>
          <cell r="R7966"/>
          <cell r="S7966"/>
          <cell r="T7966"/>
        </row>
        <row r="7967">
          <cell r="Q7967"/>
          <cell r="R7967"/>
          <cell r="S7967"/>
          <cell r="T7967"/>
        </row>
        <row r="7968">
          <cell r="Q7968"/>
          <cell r="R7968"/>
          <cell r="S7968"/>
          <cell r="T7968"/>
        </row>
        <row r="7969">
          <cell r="Q7969"/>
          <cell r="R7969"/>
          <cell r="S7969"/>
          <cell r="T7969"/>
        </row>
        <row r="7970">
          <cell r="Q7970"/>
          <cell r="R7970"/>
          <cell r="S7970"/>
          <cell r="T7970"/>
        </row>
        <row r="7971">
          <cell r="Q7971"/>
          <cell r="R7971"/>
          <cell r="S7971"/>
          <cell r="T7971"/>
        </row>
        <row r="7972">
          <cell r="Q7972"/>
          <cell r="R7972"/>
          <cell r="S7972"/>
          <cell r="T7972"/>
        </row>
        <row r="7973">
          <cell r="Q7973"/>
          <cell r="R7973"/>
          <cell r="S7973"/>
          <cell r="T7973"/>
        </row>
        <row r="7974">
          <cell r="Q7974"/>
          <cell r="R7974"/>
          <cell r="S7974"/>
          <cell r="T7974"/>
        </row>
        <row r="7975">
          <cell r="Q7975"/>
          <cell r="R7975"/>
          <cell r="S7975"/>
          <cell r="T7975"/>
        </row>
        <row r="7976">
          <cell r="Q7976"/>
          <cell r="R7976"/>
          <cell r="S7976"/>
          <cell r="T7976"/>
        </row>
        <row r="7977">
          <cell r="Q7977"/>
          <cell r="R7977"/>
          <cell r="S7977"/>
          <cell r="T7977"/>
        </row>
        <row r="7978">
          <cell r="Q7978"/>
          <cell r="R7978"/>
          <cell r="S7978"/>
          <cell r="T7978"/>
        </row>
        <row r="7979">
          <cell r="Q7979"/>
          <cell r="R7979"/>
          <cell r="S7979"/>
          <cell r="T7979"/>
        </row>
        <row r="7980">
          <cell r="Q7980"/>
          <cell r="R7980"/>
          <cell r="S7980"/>
          <cell r="T7980"/>
        </row>
        <row r="7981">
          <cell r="Q7981"/>
          <cell r="R7981"/>
          <cell r="S7981"/>
          <cell r="T7981"/>
        </row>
        <row r="7982">
          <cell r="Q7982"/>
          <cell r="R7982"/>
          <cell r="S7982"/>
          <cell r="T7982"/>
        </row>
        <row r="7983">
          <cell r="Q7983"/>
          <cell r="R7983"/>
          <cell r="S7983"/>
          <cell r="T7983"/>
        </row>
        <row r="7984">
          <cell r="Q7984"/>
          <cell r="R7984"/>
          <cell r="S7984"/>
          <cell r="T7984"/>
        </row>
        <row r="7985">
          <cell r="Q7985"/>
          <cell r="R7985"/>
          <cell r="S7985"/>
          <cell r="T7985"/>
        </row>
        <row r="7986">
          <cell r="Q7986"/>
          <cell r="R7986"/>
          <cell r="S7986"/>
          <cell r="T7986"/>
        </row>
        <row r="7987">
          <cell r="Q7987"/>
          <cell r="R7987"/>
          <cell r="S7987"/>
          <cell r="T7987"/>
        </row>
        <row r="7988">
          <cell r="Q7988"/>
          <cell r="R7988"/>
          <cell r="S7988"/>
          <cell r="T7988"/>
        </row>
        <row r="7989">
          <cell r="Q7989"/>
          <cell r="R7989"/>
          <cell r="S7989"/>
          <cell r="T7989"/>
        </row>
        <row r="7990">
          <cell r="Q7990"/>
          <cell r="R7990"/>
          <cell r="S7990"/>
          <cell r="T7990"/>
        </row>
        <row r="7991">
          <cell r="Q7991"/>
          <cell r="R7991"/>
          <cell r="S7991"/>
          <cell r="T7991"/>
        </row>
        <row r="7992">
          <cell r="Q7992"/>
          <cell r="R7992"/>
          <cell r="S7992"/>
          <cell r="T7992"/>
        </row>
        <row r="7993">
          <cell r="Q7993"/>
          <cell r="R7993"/>
          <cell r="S7993"/>
          <cell r="T7993"/>
        </row>
        <row r="7994">
          <cell r="Q7994"/>
          <cell r="R7994"/>
          <cell r="S7994"/>
          <cell r="T7994"/>
        </row>
        <row r="7995">
          <cell r="Q7995"/>
          <cell r="R7995"/>
          <cell r="S7995"/>
          <cell r="T7995"/>
        </row>
        <row r="7996">
          <cell r="Q7996"/>
          <cell r="R7996"/>
          <cell r="S7996"/>
          <cell r="T7996"/>
        </row>
        <row r="7997">
          <cell r="Q7997"/>
          <cell r="R7997"/>
          <cell r="S7997"/>
          <cell r="T7997"/>
        </row>
        <row r="7998">
          <cell r="Q7998"/>
          <cell r="R7998"/>
          <cell r="S7998"/>
          <cell r="T7998"/>
        </row>
        <row r="7999">
          <cell r="Q7999"/>
          <cell r="R7999"/>
          <cell r="S7999"/>
          <cell r="T7999"/>
        </row>
        <row r="8000">
          <cell r="Q8000"/>
          <cell r="R8000"/>
          <cell r="S8000"/>
          <cell r="T8000"/>
        </row>
        <row r="8001">
          <cell r="Q8001"/>
          <cell r="R8001"/>
          <cell r="S8001"/>
          <cell r="T8001"/>
        </row>
        <row r="8002">
          <cell r="Q8002"/>
          <cell r="R8002"/>
          <cell r="S8002"/>
          <cell r="T8002"/>
        </row>
        <row r="8003">
          <cell r="Q8003"/>
          <cell r="R8003"/>
          <cell r="S8003"/>
          <cell r="T8003"/>
        </row>
        <row r="8004">
          <cell r="Q8004"/>
          <cell r="R8004"/>
          <cell r="S8004"/>
          <cell r="T8004"/>
        </row>
        <row r="8005">
          <cell r="Q8005"/>
          <cell r="R8005"/>
          <cell r="S8005"/>
          <cell r="T8005"/>
        </row>
        <row r="8006">
          <cell r="Q8006"/>
          <cell r="R8006"/>
          <cell r="S8006"/>
          <cell r="T8006"/>
        </row>
        <row r="8007">
          <cell r="Q8007"/>
          <cell r="R8007"/>
          <cell r="S8007"/>
          <cell r="T8007"/>
        </row>
        <row r="8008">
          <cell r="Q8008"/>
          <cell r="R8008"/>
          <cell r="S8008"/>
          <cell r="T8008"/>
        </row>
        <row r="8009">
          <cell r="Q8009"/>
          <cell r="R8009"/>
          <cell r="S8009"/>
          <cell r="T8009"/>
        </row>
        <row r="8010">
          <cell r="Q8010"/>
          <cell r="R8010"/>
          <cell r="S8010"/>
          <cell r="T8010"/>
        </row>
        <row r="8011">
          <cell r="Q8011"/>
          <cell r="R8011"/>
          <cell r="S8011"/>
          <cell r="T8011"/>
        </row>
        <row r="8012">
          <cell r="Q8012"/>
          <cell r="R8012"/>
          <cell r="S8012"/>
          <cell r="T8012"/>
        </row>
        <row r="8013">
          <cell r="Q8013"/>
          <cell r="R8013"/>
          <cell r="S8013"/>
          <cell r="T8013"/>
        </row>
        <row r="8014">
          <cell r="Q8014"/>
          <cell r="R8014"/>
          <cell r="S8014"/>
          <cell r="T8014"/>
        </row>
        <row r="8015">
          <cell r="Q8015"/>
          <cell r="R8015"/>
          <cell r="S8015"/>
          <cell r="T8015"/>
        </row>
        <row r="8016">
          <cell r="Q8016"/>
          <cell r="R8016"/>
          <cell r="S8016"/>
          <cell r="T8016"/>
        </row>
        <row r="8017">
          <cell r="Q8017"/>
          <cell r="R8017"/>
          <cell r="S8017"/>
          <cell r="T8017"/>
        </row>
        <row r="8018">
          <cell r="Q8018"/>
          <cell r="R8018"/>
          <cell r="S8018"/>
          <cell r="T8018"/>
        </row>
        <row r="8019">
          <cell r="Q8019"/>
          <cell r="R8019"/>
          <cell r="S8019"/>
          <cell r="T8019"/>
        </row>
        <row r="8020">
          <cell r="Q8020"/>
          <cell r="R8020"/>
          <cell r="S8020"/>
          <cell r="T8020"/>
        </row>
        <row r="8021">
          <cell r="Q8021"/>
          <cell r="R8021"/>
          <cell r="S8021"/>
          <cell r="T8021"/>
        </row>
        <row r="8022">
          <cell r="Q8022"/>
          <cell r="R8022"/>
          <cell r="S8022"/>
          <cell r="T8022"/>
        </row>
        <row r="8023">
          <cell r="Q8023"/>
          <cell r="R8023"/>
          <cell r="S8023"/>
          <cell r="T8023"/>
        </row>
        <row r="8024">
          <cell r="Q8024"/>
          <cell r="R8024"/>
          <cell r="S8024"/>
          <cell r="T8024"/>
        </row>
        <row r="8025">
          <cell r="Q8025"/>
          <cell r="R8025"/>
          <cell r="S8025"/>
          <cell r="T8025"/>
        </row>
        <row r="8026">
          <cell r="Q8026"/>
          <cell r="R8026"/>
          <cell r="S8026"/>
          <cell r="T8026"/>
        </row>
        <row r="8027">
          <cell r="Q8027"/>
          <cell r="R8027"/>
          <cell r="S8027"/>
          <cell r="T8027"/>
        </row>
        <row r="8028">
          <cell r="Q8028"/>
          <cell r="R8028"/>
          <cell r="S8028"/>
          <cell r="T8028"/>
        </row>
        <row r="8029">
          <cell r="Q8029"/>
          <cell r="R8029"/>
          <cell r="S8029"/>
          <cell r="T8029"/>
        </row>
        <row r="8030">
          <cell r="Q8030"/>
          <cell r="R8030"/>
          <cell r="S8030"/>
          <cell r="T8030"/>
        </row>
        <row r="8031">
          <cell r="Q8031"/>
          <cell r="R8031"/>
          <cell r="S8031"/>
          <cell r="T8031"/>
        </row>
        <row r="8032">
          <cell r="Q8032"/>
          <cell r="R8032"/>
          <cell r="S8032"/>
          <cell r="T8032"/>
        </row>
        <row r="8033">
          <cell r="Q8033"/>
          <cell r="R8033"/>
          <cell r="S8033"/>
          <cell r="T8033"/>
        </row>
        <row r="8034">
          <cell r="Q8034"/>
          <cell r="R8034"/>
          <cell r="S8034"/>
          <cell r="T8034"/>
        </row>
        <row r="8035">
          <cell r="Q8035"/>
          <cell r="R8035"/>
          <cell r="S8035"/>
          <cell r="T8035"/>
        </row>
        <row r="8036">
          <cell r="Q8036"/>
          <cell r="R8036"/>
          <cell r="S8036"/>
          <cell r="T8036"/>
        </row>
        <row r="8037">
          <cell r="Q8037"/>
          <cell r="R8037"/>
          <cell r="S8037"/>
          <cell r="T8037"/>
        </row>
        <row r="8038">
          <cell r="Q8038"/>
          <cell r="R8038"/>
          <cell r="S8038"/>
          <cell r="T8038"/>
        </row>
        <row r="8039">
          <cell r="Q8039"/>
          <cell r="R8039"/>
          <cell r="S8039"/>
          <cell r="T8039"/>
        </row>
        <row r="8040">
          <cell r="Q8040"/>
          <cell r="R8040"/>
          <cell r="S8040"/>
          <cell r="T8040"/>
        </row>
        <row r="8041">
          <cell r="Q8041"/>
          <cell r="R8041"/>
          <cell r="S8041"/>
          <cell r="T8041"/>
        </row>
        <row r="8042">
          <cell r="Q8042"/>
          <cell r="R8042"/>
          <cell r="S8042"/>
          <cell r="T8042"/>
        </row>
        <row r="8043">
          <cell r="Q8043"/>
          <cell r="R8043"/>
          <cell r="S8043"/>
          <cell r="T8043"/>
        </row>
        <row r="8044">
          <cell r="Q8044"/>
          <cell r="R8044"/>
          <cell r="S8044"/>
          <cell r="T8044"/>
        </row>
        <row r="8045">
          <cell r="Q8045"/>
          <cell r="R8045"/>
          <cell r="S8045"/>
          <cell r="T8045"/>
        </row>
        <row r="8046">
          <cell r="Q8046"/>
          <cell r="R8046"/>
          <cell r="S8046"/>
          <cell r="T8046"/>
        </row>
        <row r="8047">
          <cell r="Q8047"/>
          <cell r="R8047"/>
          <cell r="S8047"/>
          <cell r="T8047"/>
        </row>
        <row r="8048">
          <cell r="Q8048"/>
          <cell r="R8048"/>
          <cell r="S8048"/>
          <cell r="T8048"/>
        </row>
        <row r="8049">
          <cell r="Q8049"/>
          <cell r="R8049"/>
          <cell r="S8049"/>
          <cell r="T8049"/>
        </row>
        <row r="8050">
          <cell r="Q8050"/>
          <cell r="R8050"/>
          <cell r="S8050"/>
          <cell r="T8050"/>
        </row>
        <row r="8051">
          <cell r="Q8051"/>
          <cell r="R8051"/>
          <cell r="S8051"/>
          <cell r="T8051"/>
        </row>
        <row r="8052">
          <cell r="Q8052"/>
          <cell r="R8052"/>
          <cell r="S8052"/>
          <cell r="T8052"/>
        </row>
        <row r="8053">
          <cell r="Q8053"/>
          <cell r="R8053"/>
          <cell r="S8053"/>
          <cell r="T8053"/>
        </row>
        <row r="8054">
          <cell r="Q8054"/>
          <cell r="R8054"/>
          <cell r="S8054"/>
          <cell r="T8054"/>
        </row>
        <row r="8055">
          <cell r="Q8055"/>
          <cell r="R8055"/>
          <cell r="S8055"/>
          <cell r="T8055"/>
        </row>
        <row r="8056">
          <cell r="Q8056"/>
          <cell r="R8056"/>
          <cell r="S8056"/>
          <cell r="T8056"/>
        </row>
        <row r="8057">
          <cell r="Q8057"/>
          <cell r="R8057"/>
          <cell r="S8057"/>
          <cell r="T8057"/>
        </row>
        <row r="8058">
          <cell r="Q8058"/>
          <cell r="R8058"/>
          <cell r="S8058"/>
          <cell r="T8058"/>
        </row>
        <row r="8059">
          <cell r="Q8059"/>
          <cell r="R8059"/>
          <cell r="S8059"/>
          <cell r="T8059"/>
        </row>
        <row r="8060">
          <cell r="Q8060"/>
          <cell r="R8060"/>
          <cell r="S8060"/>
          <cell r="T8060"/>
        </row>
        <row r="8061">
          <cell r="Q8061"/>
          <cell r="R8061"/>
          <cell r="S8061"/>
          <cell r="T8061"/>
        </row>
        <row r="8062">
          <cell r="Q8062"/>
          <cell r="R8062"/>
          <cell r="S8062"/>
          <cell r="T8062"/>
        </row>
        <row r="8063">
          <cell r="Q8063"/>
          <cell r="R8063"/>
          <cell r="S8063"/>
          <cell r="T8063"/>
        </row>
        <row r="8064">
          <cell r="Q8064"/>
          <cell r="R8064"/>
          <cell r="S8064"/>
          <cell r="T8064"/>
        </row>
        <row r="8065">
          <cell r="Q8065"/>
          <cell r="R8065"/>
          <cell r="S8065"/>
          <cell r="T8065"/>
        </row>
        <row r="8066">
          <cell r="Q8066"/>
          <cell r="R8066"/>
          <cell r="S8066"/>
          <cell r="T8066"/>
        </row>
        <row r="8067">
          <cell r="Q8067"/>
          <cell r="R8067"/>
          <cell r="S8067"/>
          <cell r="T8067"/>
        </row>
        <row r="8068">
          <cell r="Q8068"/>
          <cell r="R8068"/>
          <cell r="S8068"/>
          <cell r="T8068"/>
        </row>
        <row r="8069">
          <cell r="Q8069"/>
          <cell r="R8069"/>
          <cell r="S8069"/>
          <cell r="T8069"/>
        </row>
        <row r="8070">
          <cell r="Q8070"/>
          <cell r="R8070"/>
          <cell r="S8070"/>
          <cell r="T8070"/>
        </row>
        <row r="8071">
          <cell r="Q8071"/>
          <cell r="R8071"/>
          <cell r="S8071"/>
          <cell r="T8071"/>
        </row>
        <row r="8072">
          <cell r="Q8072"/>
          <cell r="R8072"/>
          <cell r="S8072"/>
          <cell r="T8072"/>
        </row>
        <row r="8073">
          <cell r="Q8073"/>
          <cell r="R8073"/>
          <cell r="S8073"/>
          <cell r="T8073"/>
        </row>
        <row r="8074">
          <cell r="Q8074"/>
          <cell r="R8074"/>
          <cell r="S8074"/>
          <cell r="T8074"/>
        </row>
        <row r="8075">
          <cell r="Q8075"/>
          <cell r="R8075"/>
          <cell r="S8075"/>
          <cell r="T8075"/>
        </row>
        <row r="8076">
          <cell r="Q8076"/>
          <cell r="R8076"/>
          <cell r="S8076"/>
          <cell r="T8076"/>
        </row>
        <row r="8077">
          <cell r="Q8077"/>
          <cell r="R8077"/>
          <cell r="S8077"/>
          <cell r="T8077"/>
        </row>
        <row r="8078">
          <cell r="Q8078"/>
          <cell r="R8078"/>
          <cell r="S8078"/>
          <cell r="T8078"/>
        </row>
        <row r="8079">
          <cell r="Q8079"/>
          <cell r="R8079"/>
          <cell r="S8079"/>
          <cell r="T8079"/>
        </row>
        <row r="8080">
          <cell r="Q8080"/>
          <cell r="R8080"/>
          <cell r="S8080"/>
          <cell r="T8080"/>
        </row>
        <row r="8081">
          <cell r="Q8081"/>
          <cell r="R8081"/>
          <cell r="S8081"/>
          <cell r="T8081"/>
        </row>
        <row r="8082">
          <cell r="Q8082"/>
          <cell r="R8082"/>
          <cell r="S8082"/>
          <cell r="T8082"/>
        </row>
        <row r="8083">
          <cell r="Q8083"/>
          <cell r="R8083"/>
          <cell r="S8083"/>
          <cell r="T8083"/>
        </row>
        <row r="8084">
          <cell r="Q8084"/>
          <cell r="R8084"/>
          <cell r="S8084"/>
          <cell r="T8084"/>
        </row>
        <row r="8085">
          <cell r="Q8085"/>
          <cell r="R8085"/>
          <cell r="S8085"/>
          <cell r="T8085"/>
        </row>
        <row r="8086">
          <cell r="Q8086"/>
          <cell r="R8086"/>
          <cell r="S8086"/>
          <cell r="T8086"/>
        </row>
        <row r="8087">
          <cell r="Q8087"/>
          <cell r="R8087"/>
          <cell r="S8087"/>
          <cell r="T8087"/>
        </row>
        <row r="8088">
          <cell r="Q8088"/>
          <cell r="R8088"/>
          <cell r="S8088"/>
          <cell r="T8088"/>
        </row>
        <row r="8089">
          <cell r="Q8089"/>
          <cell r="R8089"/>
          <cell r="S8089"/>
          <cell r="T8089"/>
        </row>
        <row r="8090">
          <cell r="Q8090"/>
          <cell r="R8090"/>
          <cell r="S8090"/>
          <cell r="T8090"/>
        </row>
        <row r="8091">
          <cell r="Q8091"/>
          <cell r="R8091"/>
          <cell r="S8091"/>
          <cell r="T8091"/>
        </row>
        <row r="8092">
          <cell r="Q8092"/>
          <cell r="R8092"/>
          <cell r="S8092"/>
          <cell r="T8092"/>
        </row>
        <row r="8093">
          <cell r="Q8093"/>
          <cell r="R8093"/>
          <cell r="S8093"/>
          <cell r="T8093"/>
        </row>
        <row r="8094">
          <cell r="Q8094"/>
          <cell r="R8094"/>
          <cell r="S8094"/>
          <cell r="T8094"/>
        </row>
        <row r="8095">
          <cell r="Q8095"/>
          <cell r="R8095"/>
          <cell r="S8095"/>
          <cell r="T8095"/>
        </row>
        <row r="8096">
          <cell r="Q8096"/>
          <cell r="R8096"/>
          <cell r="S8096"/>
          <cell r="T8096"/>
        </row>
        <row r="8097">
          <cell r="Q8097"/>
          <cell r="R8097"/>
          <cell r="S8097"/>
          <cell r="T8097"/>
        </row>
        <row r="8098">
          <cell r="Q8098"/>
          <cell r="R8098"/>
          <cell r="S8098"/>
          <cell r="T8098"/>
        </row>
        <row r="8099">
          <cell r="Q8099"/>
          <cell r="R8099"/>
          <cell r="S8099"/>
          <cell r="T8099"/>
        </row>
        <row r="8100">
          <cell r="Q8100"/>
          <cell r="R8100"/>
          <cell r="S8100"/>
          <cell r="T8100"/>
        </row>
        <row r="8101">
          <cell r="Q8101"/>
          <cell r="R8101"/>
          <cell r="S8101"/>
          <cell r="T8101"/>
        </row>
        <row r="8102">
          <cell r="Q8102"/>
          <cell r="R8102"/>
          <cell r="S8102"/>
          <cell r="T8102"/>
        </row>
        <row r="8103">
          <cell r="Q8103"/>
          <cell r="R8103"/>
          <cell r="S8103"/>
          <cell r="T8103"/>
        </row>
        <row r="8104">
          <cell r="Q8104"/>
          <cell r="R8104"/>
          <cell r="S8104"/>
          <cell r="T8104"/>
        </row>
        <row r="8105">
          <cell r="Q8105"/>
          <cell r="R8105"/>
          <cell r="S8105"/>
          <cell r="T8105"/>
        </row>
        <row r="8106">
          <cell r="Q8106"/>
          <cell r="R8106"/>
          <cell r="S8106"/>
          <cell r="T8106"/>
        </row>
        <row r="8107">
          <cell r="Q8107"/>
          <cell r="R8107"/>
          <cell r="S8107"/>
          <cell r="T8107"/>
        </row>
        <row r="8108">
          <cell r="Q8108"/>
          <cell r="R8108"/>
          <cell r="S8108"/>
          <cell r="T8108"/>
        </row>
        <row r="8109">
          <cell r="Q8109"/>
          <cell r="R8109"/>
          <cell r="S8109"/>
          <cell r="T8109"/>
        </row>
        <row r="8110">
          <cell r="Q8110"/>
          <cell r="R8110"/>
          <cell r="S8110"/>
          <cell r="T8110"/>
        </row>
        <row r="8111">
          <cell r="Q8111"/>
          <cell r="R8111"/>
          <cell r="S8111"/>
          <cell r="T8111"/>
        </row>
        <row r="8112">
          <cell r="Q8112"/>
          <cell r="R8112"/>
          <cell r="S8112"/>
          <cell r="T8112"/>
        </row>
        <row r="8113">
          <cell r="Q8113"/>
          <cell r="R8113"/>
          <cell r="S8113"/>
          <cell r="T8113"/>
        </row>
        <row r="8114">
          <cell r="Q8114"/>
          <cell r="R8114"/>
          <cell r="S8114"/>
          <cell r="T8114"/>
        </row>
        <row r="8115">
          <cell r="Q8115"/>
          <cell r="R8115"/>
          <cell r="S8115"/>
          <cell r="T8115"/>
        </row>
        <row r="8116">
          <cell r="Q8116"/>
          <cell r="R8116"/>
          <cell r="S8116"/>
          <cell r="T8116"/>
        </row>
        <row r="8117">
          <cell r="Q8117"/>
          <cell r="R8117"/>
          <cell r="S8117"/>
          <cell r="T8117"/>
        </row>
        <row r="8118">
          <cell r="Q8118"/>
          <cell r="R8118"/>
          <cell r="S8118"/>
          <cell r="T8118"/>
        </row>
        <row r="8119">
          <cell r="Q8119"/>
          <cell r="R8119"/>
          <cell r="S8119"/>
          <cell r="T8119"/>
        </row>
        <row r="8120">
          <cell r="Q8120"/>
          <cell r="R8120"/>
          <cell r="S8120"/>
          <cell r="T8120"/>
        </row>
        <row r="8121">
          <cell r="Q8121"/>
          <cell r="R8121"/>
          <cell r="S8121"/>
          <cell r="T8121"/>
        </row>
        <row r="8122">
          <cell r="Q8122"/>
          <cell r="R8122"/>
          <cell r="S8122"/>
          <cell r="T8122"/>
        </row>
        <row r="8123">
          <cell r="Q8123"/>
          <cell r="R8123"/>
          <cell r="S8123"/>
          <cell r="T8123"/>
        </row>
        <row r="8124">
          <cell r="Q8124"/>
          <cell r="R8124"/>
          <cell r="S8124"/>
          <cell r="T8124"/>
        </row>
        <row r="8125">
          <cell r="Q8125"/>
          <cell r="R8125"/>
          <cell r="S8125"/>
          <cell r="T8125"/>
        </row>
        <row r="8126">
          <cell r="Q8126"/>
          <cell r="R8126"/>
          <cell r="S8126"/>
          <cell r="T8126"/>
        </row>
        <row r="8127">
          <cell r="Q8127"/>
          <cell r="R8127"/>
          <cell r="S8127"/>
          <cell r="T8127"/>
        </row>
        <row r="8128">
          <cell r="Q8128"/>
          <cell r="R8128"/>
          <cell r="S8128"/>
          <cell r="T8128"/>
        </row>
        <row r="8129">
          <cell r="Q8129"/>
          <cell r="R8129"/>
          <cell r="S8129"/>
          <cell r="T8129"/>
        </row>
        <row r="8130">
          <cell r="Q8130"/>
          <cell r="R8130"/>
          <cell r="S8130"/>
          <cell r="T8130"/>
        </row>
        <row r="8131">
          <cell r="Q8131"/>
          <cell r="R8131"/>
          <cell r="S8131"/>
          <cell r="T8131"/>
        </row>
        <row r="8132">
          <cell r="Q8132"/>
          <cell r="R8132"/>
          <cell r="S8132"/>
          <cell r="T8132"/>
        </row>
        <row r="8133">
          <cell r="Q8133"/>
          <cell r="R8133"/>
          <cell r="S8133"/>
          <cell r="T8133"/>
        </row>
        <row r="8134">
          <cell r="Q8134"/>
          <cell r="R8134"/>
          <cell r="S8134"/>
          <cell r="T8134"/>
        </row>
        <row r="8135">
          <cell r="Q8135"/>
          <cell r="R8135"/>
          <cell r="S8135"/>
          <cell r="T8135"/>
        </row>
        <row r="8136">
          <cell r="Q8136"/>
          <cell r="R8136"/>
          <cell r="S8136"/>
          <cell r="T8136"/>
        </row>
        <row r="8137">
          <cell r="Q8137"/>
          <cell r="R8137"/>
          <cell r="S8137"/>
          <cell r="T8137"/>
        </row>
        <row r="8138">
          <cell r="Q8138"/>
          <cell r="R8138"/>
          <cell r="S8138"/>
          <cell r="T8138"/>
        </row>
        <row r="8139">
          <cell r="Q8139"/>
          <cell r="R8139"/>
          <cell r="S8139"/>
          <cell r="T8139"/>
        </row>
        <row r="8140">
          <cell r="Q8140"/>
          <cell r="R8140"/>
          <cell r="S8140"/>
          <cell r="T8140"/>
        </row>
        <row r="8141">
          <cell r="Q8141"/>
          <cell r="R8141"/>
          <cell r="S8141"/>
          <cell r="T8141"/>
        </row>
        <row r="8142">
          <cell r="Q8142"/>
          <cell r="R8142"/>
          <cell r="S8142"/>
          <cell r="T8142"/>
        </row>
        <row r="8143">
          <cell r="Q8143"/>
          <cell r="R8143"/>
          <cell r="S8143"/>
          <cell r="T8143"/>
        </row>
        <row r="8144">
          <cell r="Q8144"/>
          <cell r="R8144"/>
          <cell r="S8144"/>
          <cell r="T8144"/>
        </row>
        <row r="8145">
          <cell r="Q8145"/>
          <cell r="R8145"/>
          <cell r="S8145"/>
          <cell r="T8145"/>
        </row>
        <row r="8146">
          <cell r="Q8146"/>
          <cell r="R8146"/>
          <cell r="S8146"/>
          <cell r="T8146"/>
        </row>
        <row r="8147">
          <cell r="Q8147"/>
          <cell r="R8147"/>
          <cell r="S8147"/>
          <cell r="T8147"/>
        </row>
        <row r="8148">
          <cell r="Q8148"/>
          <cell r="R8148"/>
          <cell r="S8148"/>
          <cell r="T8148"/>
        </row>
        <row r="8149">
          <cell r="Q8149"/>
          <cell r="R8149"/>
          <cell r="S8149"/>
          <cell r="T8149"/>
        </row>
        <row r="8150">
          <cell r="Q8150"/>
          <cell r="R8150"/>
          <cell r="S8150"/>
          <cell r="T8150"/>
        </row>
        <row r="8151">
          <cell r="Q8151"/>
          <cell r="R8151"/>
          <cell r="S8151"/>
          <cell r="T8151"/>
        </row>
        <row r="8152">
          <cell r="Q8152"/>
          <cell r="R8152"/>
          <cell r="S8152"/>
          <cell r="T8152"/>
        </row>
        <row r="8153">
          <cell r="Q8153"/>
          <cell r="R8153"/>
          <cell r="S8153"/>
          <cell r="T8153"/>
        </row>
        <row r="8154">
          <cell r="Q8154"/>
          <cell r="R8154"/>
          <cell r="S8154"/>
          <cell r="T8154"/>
        </row>
        <row r="8155">
          <cell r="Q8155"/>
          <cell r="R8155"/>
          <cell r="S8155"/>
          <cell r="T8155"/>
        </row>
        <row r="8156">
          <cell r="Q8156"/>
          <cell r="R8156"/>
          <cell r="S8156"/>
          <cell r="T8156"/>
        </row>
        <row r="8157">
          <cell r="Q8157"/>
          <cell r="R8157"/>
          <cell r="S8157"/>
          <cell r="T8157"/>
        </row>
        <row r="8158">
          <cell r="Q8158"/>
          <cell r="R8158"/>
          <cell r="S8158"/>
          <cell r="T8158"/>
        </row>
        <row r="8159">
          <cell r="Q8159"/>
          <cell r="R8159"/>
          <cell r="S8159"/>
          <cell r="T8159"/>
        </row>
        <row r="8160">
          <cell r="Q8160"/>
          <cell r="R8160"/>
          <cell r="S8160"/>
          <cell r="T8160"/>
        </row>
        <row r="8161">
          <cell r="Q8161"/>
          <cell r="R8161"/>
          <cell r="S8161"/>
          <cell r="T8161"/>
        </row>
        <row r="8162">
          <cell r="Q8162"/>
          <cell r="R8162"/>
          <cell r="S8162"/>
          <cell r="T8162"/>
        </row>
        <row r="8163">
          <cell r="Q8163"/>
          <cell r="R8163"/>
          <cell r="S8163"/>
          <cell r="T8163"/>
        </row>
        <row r="8164">
          <cell r="Q8164"/>
          <cell r="R8164"/>
          <cell r="S8164"/>
          <cell r="T8164"/>
        </row>
        <row r="8165">
          <cell r="Q8165"/>
          <cell r="R8165"/>
          <cell r="S8165"/>
          <cell r="T8165"/>
        </row>
        <row r="8166">
          <cell r="Q8166"/>
          <cell r="R8166"/>
          <cell r="S8166"/>
          <cell r="T8166"/>
        </row>
        <row r="8167">
          <cell r="Q8167"/>
          <cell r="R8167"/>
          <cell r="S8167"/>
          <cell r="T8167"/>
        </row>
        <row r="8168">
          <cell r="Q8168"/>
          <cell r="R8168"/>
          <cell r="S8168"/>
          <cell r="T8168"/>
        </row>
        <row r="8169">
          <cell r="Q8169"/>
          <cell r="R8169"/>
          <cell r="S8169"/>
          <cell r="T8169"/>
        </row>
        <row r="8170">
          <cell r="Q8170"/>
          <cell r="R8170"/>
          <cell r="S8170"/>
          <cell r="T8170"/>
        </row>
        <row r="8171">
          <cell r="Q8171"/>
          <cell r="R8171"/>
          <cell r="S8171"/>
          <cell r="T8171"/>
        </row>
        <row r="8172">
          <cell r="Q8172"/>
          <cell r="R8172"/>
          <cell r="S8172"/>
          <cell r="T8172"/>
        </row>
        <row r="8173">
          <cell r="Q8173"/>
          <cell r="R8173"/>
          <cell r="S8173"/>
          <cell r="T8173"/>
        </row>
        <row r="8174">
          <cell r="Q8174"/>
          <cell r="R8174"/>
          <cell r="S8174"/>
          <cell r="T8174"/>
        </row>
        <row r="8175">
          <cell r="Q8175"/>
          <cell r="R8175"/>
          <cell r="S8175"/>
          <cell r="T8175"/>
        </row>
        <row r="8176">
          <cell r="Q8176"/>
          <cell r="R8176"/>
          <cell r="S8176"/>
          <cell r="T8176"/>
        </row>
        <row r="8177">
          <cell r="Q8177"/>
          <cell r="R8177"/>
          <cell r="S8177"/>
          <cell r="T8177"/>
        </row>
        <row r="8178">
          <cell r="Q8178"/>
          <cell r="R8178"/>
          <cell r="S8178"/>
          <cell r="T8178"/>
        </row>
        <row r="8179">
          <cell r="Q8179"/>
          <cell r="R8179"/>
          <cell r="S8179"/>
          <cell r="T8179"/>
        </row>
        <row r="8180">
          <cell r="Q8180"/>
          <cell r="R8180"/>
          <cell r="S8180"/>
          <cell r="T8180"/>
        </row>
        <row r="8181">
          <cell r="Q8181"/>
          <cell r="R8181"/>
          <cell r="S8181"/>
          <cell r="T8181"/>
        </row>
        <row r="8182">
          <cell r="Q8182"/>
          <cell r="R8182"/>
          <cell r="S8182"/>
          <cell r="T8182"/>
        </row>
        <row r="8183">
          <cell r="Q8183"/>
          <cell r="R8183"/>
          <cell r="S8183"/>
          <cell r="T8183"/>
        </row>
        <row r="8184">
          <cell r="Q8184"/>
          <cell r="R8184"/>
          <cell r="S8184"/>
          <cell r="T8184"/>
        </row>
        <row r="8185">
          <cell r="Q8185"/>
          <cell r="R8185"/>
          <cell r="S8185"/>
          <cell r="T8185"/>
        </row>
        <row r="8186">
          <cell r="Q8186"/>
          <cell r="R8186"/>
          <cell r="S8186"/>
          <cell r="T8186"/>
        </row>
        <row r="8187">
          <cell r="Q8187"/>
          <cell r="R8187"/>
          <cell r="S8187"/>
          <cell r="T8187"/>
        </row>
        <row r="8188">
          <cell r="Q8188"/>
          <cell r="R8188"/>
          <cell r="S8188"/>
          <cell r="T8188"/>
        </row>
        <row r="8189">
          <cell r="Q8189"/>
          <cell r="R8189"/>
          <cell r="S8189"/>
          <cell r="T8189"/>
        </row>
        <row r="8190">
          <cell r="Q8190"/>
          <cell r="R8190"/>
          <cell r="S8190"/>
          <cell r="T8190"/>
        </row>
        <row r="8191">
          <cell r="Q8191"/>
          <cell r="R8191"/>
          <cell r="S8191"/>
          <cell r="T8191"/>
        </row>
        <row r="8192">
          <cell r="Q8192"/>
          <cell r="R8192"/>
          <cell r="S8192"/>
          <cell r="T8192"/>
        </row>
        <row r="8193">
          <cell r="Q8193"/>
          <cell r="R8193"/>
          <cell r="S8193"/>
          <cell r="T8193"/>
        </row>
        <row r="8194">
          <cell r="Q8194"/>
          <cell r="R8194"/>
          <cell r="S8194"/>
          <cell r="T8194"/>
        </row>
        <row r="8195">
          <cell r="Q8195"/>
          <cell r="R8195"/>
          <cell r="S8195"/>
          <cell r="T8195"/>
        </row>
        <row r="8196">
          <cell r="Q8196"/>
          <cell r="R8196"/>
          <cell r="S8196"/>
          <cell r="T8196"/>
        </row>
        <row r="8197">
          <cell r="Q8197"/>
          <cell r="R8197"/>
          <cell r="S8197"/>
          <cell r="T8197"/>
        </row>
        <row r="8198">
          <cell r="Q8198"/>
          <cell r="R8198"/>
          <cell r="S8198"/>
          <cell r="T8198"/>
        </row>
        <row r="8199">
          <cell r="Q8199"/>
          <cell r="R8199"/>
          <cell r="S8199"/>
          <cell r="T8199"/>
        </row>
        <row r="8200">
          <cell r="Q8200"/>
          <cell r="R8200"/>
          <cell r="S8200"/>
          <cell r="T8200"/>
        </row>
        <row r="8201">
          <cell r="Q8201"/>
          <cell r="R8201"/>
          <cell r="S8201"/>
          <cell r="T8201"/>
        </row>
        <row r="8202">
          <cell r="Q8202"/>
          <cell r="R8202"/>
          <cell r="S8202"/>
          <cell r="T8202"/>
        </row>
        <row r="8203">
          <cell r="Q8203"/>
          <cell r="R8203"/>
          <cell r="S8203"/>
          <cell r="T8203"/>
        </row>
        <row r="8204">
          <cell r="Q8204"/>
          <cell r="R8204"/>
          <cell r="S8204"/>
          <cell r="T8204"/>
        </row>
        <row r="8205">
          <cell r="Q8205"/>
          <cell r="R8205"/>
          <cell r="S8205"/>
          <cell r="T8205"/>
        </row>
        <row r="8206">
          <cell r="Q8206"/>
          <cell r="R8206"/>
          <cell r="S8206"/>
          <cell r="T8206"/>
        </row>
        <row r="8207">
          <cell r="Q8207"/>
          <cell r="R8207"/>
          <cell r="S8207"/>
          <cell r="T8207"/>
        </row>
        <row r="8208">
          <cell r="Q8208"/>
          <cell r="R8208"/>
          <cell r="S8208"/>
          <cell r="T8208"/>
        </row>
        <row r="8209">
          <cell r="Q8209"/>
          <cell r="R8209"/>
          <cell r="S8209"/>
          <cell r="T8209"/>
        </row>
        <row r="8210">
          <cell r="Q8210"/>
          <cell r="R8210"/>
          <cell r="S8210"/>
          <cell r="T8210"/>
        </row>
        <row r="8211">
          <cell r="Q8211"/>
          <cell r="R8211"/>
          <cell r="S8211"/>
          <cell r="T8211"/>
        </row>
        <row r="8212">
          <cell r="Q8212"/>
          <cell r="R8212"/>
          <cell r="S8212"/>
          <cell r="T8212"/>
        </row>
        <row r="8213">
          <cell r="Q8213"/>
          <cell r="R8213"/>
          <cell r="S8213"/>
          <cell r="T8213"/>
        </row>
        <row r="8214">
          <cell r="Q8214"/>
          <cell r="R8214"/>
          <cell r="S8214"/>
          <cell r="T8214"/>
        </row>
        <row r="8215">
          <cell r="Q8215"/>
          <cell r="R8215"/>
          <cell r="S8215"/>
          <cell r="T8215"/>
        </row>
        <row r="8216">
          <cell r="Q8216"/>
          <cell r="R8216"/>
          <cell r="S8216"/>
          <cell r="T8216"/>
        </row>
        <row r="8217">
          <cell r="Q8217"/>
          <cell r="R8217"/>
          <cell r="S8217"/>
          <cell r="T8217"/>
        </row>
        <row r="8218">
          <cell r="Q8218"/>
          <cell r="R8218"/>
          <cell r="S8218"/>
          <cell r="T8218"/>
        </row>
        <row r="8219">
          <cell r="Q8219"/>
          <cell r="R8219"/>
          <cell r="S8219"/>
          <cell r="T8219"/>
        </row>
        <row r="8220">
          <cell r="Q8220"/>
          <cell r="R8220"/>
          <cell r="S8220"/>
          <cell r="T8220"/>
        </row>
        <row r="8221">
          <cell r="Q8221"/>
          <cell r="R8221"/>
          <cell r="S8221"/>
          <cell r="T8221"/>
        </row>
        <row r="8222">
          <cell r="Q8222"/>
          <cell r="R8222"/>
          <cell r="S8222"/>
          <cell r="T8222"/>
        </row>
        <row r="8223">
          <cell r="Q8223"/>
          <cell r="R8223"/>
          <cell r="S8223"/>
          <cell r="T8223"/>
        </row>
        <row r="8224">
          <cell r="Q8224"/>
          <cell r="R8224"/>
          <cell r="S8224"/>
          <cell r="T8224"/>
        </row>
        <row r="8225">
          <cell r="Q8225"/>
          <cell r="R8225"/>
          <cell r="S8225"/>
          <cell r="T8225"/>
        </row>
        <row r="8226">
          <cell r="Q8226"/>
          <cell r="R8226"/>
          <cell r="S8226"/>
          <cell r="T8226"/>
        </row>
        <row r="8227">
          <cell r="Q8227"/>
          <cell r="R8227"/>
          <cell r="S8227"/>
          <cell r="T8227"/>
        </row>
        <row r="8228">
          <cell r="Q8228"/>
          <cell r="R8228"/>
          <cell r="S8228"/>
          <cell r="T8228"/>
        </row>
        <row r="8229">
          <cell r="Q8229"/>
          <cell r="R8229"/>
          <cell r="S8229"/>
          <cell r="T8229"/>
        </row>
        <row r="8230">
          <cell r="Q8230"/>
          <cell r="R8230"/>
          <cell r="S8230"/>
          <cell r="T8230"/>
        </row>
        <row r="8231">
          <cell r="Q8231"/>
          <cell r="R8231"/>
          <cell r="S8231"/>
          <cell r="T8231"/>
        </row>
        <row r="8232">
          <cell r="Q8232"/>
          <cell r="R8232"/>
          <cell r="S8232"/>
          <cell r="T8232"/>
        </row>
        <row r="8233">
          <cell r="Q8233"/>
          <cell r="R8233"/>
          <cell r="S8233"/>
          <cell r="T8233"/>
        </row>
        <row r="8234">
          <cell r="Q8234"/>
          <cell r="R8234"/>
          <cell r="S8234"/>
          <cell r="T8234"/>
        </row>
        <row r="8235">
          <cell r="Q8235"/>
          <cell r="R8235"/>
          <cell r="S8235"/>
          <cell r="T8235"/>
        </row>
        <row r="8236">
          <cell r="Q8236"/>
          <cell r="R8236"/>
          <cell r="S8236"/>
          <cell r="T8236"/>
        </row>
        <row r="8237">
          <cell r="Q8237"/>
          <cell r="R8237"/>
          <cell r="S8237"/>
          <cell r="T8237"/>
        </row>
        <row r="8238">
          <cell r="Q8238"/>
          <cell r="R8238"/>
          <cell r="S8238"/>
          <cell r="T8238"/>
        </row>
        <row r="8239">
          <cell r="Q8239"/>
          <cell r="R8239"/>
          <cell r="S8239"/>
          <cell r="T8239"/>
        </row>
        <row r="8240">
          <cell r="Q8240"/>
          <cell r="R8240"/>
          <cell r="S8240"/>
          <cell r="T8240"/>
        </row>
        <row r="8241">
          <cell r="Q8241"/>
          <cell r="R8241"/>
          <cell r="S8241"/>
          <cell r="T8241"/>
        </row>
        <row r="8242">
          <cell r="Q8242"/>
          <cell r="R8242"/>
          <cell r="S8242"/>
          <cell r="T8242"/>
        </row>
        <row r="8243">
          <cell r="Q8243"/>
          <cell r="R8243"/>
          <cell r="S8243"/>
          <cell r="T8243"/>
        </row>
        <row r="8244">
          <cell r="Q8244"/>
          <cell r="R8244"/>
          <cell r="S8244"/>
          <cell r="T8244"/>
        </row>
        <row r="8245">
          <cell r="Q8245"/>
          <cell r="R8245"/>
          <cell r="S8245"/>
          <cell r="T8245"/>
        </row>
        <row r="8246">
          <cell r="Q8246"/>
          <cell r="R8246"/>
          <cell r="S8246"/>
          <cell r="T8246"/>
        </row>
        <row r="8247">
          <cell r="Q8247"/>
          <cell r="R8247"/>
          <cell r="S8247"/>
          <cell r="T8247"/>
        </row>
        <row r="8248">
          <cell r="Q8248"/>
          <cell r="R8248"/>
          <cell r="S8248"/>
          <cell r="T8248"/>
        </row>
        <row r="8249">
          <cell r="Q8249"/>
          <cell r="R8249"/>
          <cell r="S8249"/>
          <cell r="T8249"/>
        </row>
        <row r="8250">
          <cell r="Q8250"/>
          <cell r="R8250"/>
          <cell r="S8250"/>
          <cell r="T8250"/>
        </row>
        <row r="8251">
          <cell r="Q8251"/>
          <cell r="R8251"/>
          <cell r="S8251"/>
          <cell r="T8251"/>
        </row>
        <row r="8252">
          <cell r="Q8252"/>
          <cell r="R8252"/>
          <cell r="S8252"/>
          <cell r="T8252"/>
        </row>
        <row r="8253">
          <cell r="Q8253"/>
          <cell r="R8253"/>
          <cell r="S8253"/>
          <cell r="T8253"/>
        </row>
        <row r="8254">
          <cell r="Q8254"/>
          <cell r="R8254"/>
          <cell r="S8254"/>
          <cell r="T8254"/>
        </row>
        <row r="8255">
          <cell r="Q8255"/>
          <cell r="R8255"/>
          <cell r="S8255"/>
          <cell r="T8255"/>
        </row>
        <row r="8256">
          <cell r="Q8256"/>
          <cell r="R8256"/>
          <cell r="S8256"/>
          <cell r="T8256"/>
        </row>
        <row r="8257">
          <cell r="Q8257"/>
          <cell r="R8257"/>
          <cell r="S8257"/>
          <cell r="T8257"/>
        </row>
        <row r="8258">
          <cell r="Q8258"/>
          <cell r="R8258"/>
          <cell r="S8258"/>
          <cell r="T8258"/>
        </row>
        <row r="8259">
          <cell r="Q8259"/>
          <cell r="R8259"/>
          <cell r="S8259"/>
          <cell r="T8259"/>
        </row>
        <row r="8260">
          <cell r="Q8260"/>
          <cell r="R8260"/>
          <cell r="S8260"/>
          <cell r="T8260"/>
        </row>
        <row r="8261">
          <cell r="Q8261"/>
          <cell r="R8261"/>
          <cell r="S8261"/>
          <cell r="T8261"/>
        </row>
        <row r="8262">
          <cell r="Q8262"/>
          <cell r="R8262"/>
          <cell r="S8262"/>
          <cell r="T8262"/>
        </row>
        <row r="8263">
          <cell r="Q8263"/>
          <cell r="R8263"/>
          <cell r="S8263"/>
          <cell r="T8263"/>
        </row>
        <row r="8264">
          <cell r="Q8264"/>
          <cell r="R8264"/>
          <cell r="S8264"/>
          <cell r="T8264"/>
        </row>
        <row r="8265">
          <cell r="Q8265"/>
          <cell r="R8265"/>
          <cell r="S8265"/>
          <cell r="T8265"/>
        </row>
        <row r="8266">
          <cell r="Q8266"/>
          <cell r="R8266"/>
          <cell r="S8266"/>
          <cell r="T8266"/>
        </row>
        <row r="8267">
          <cell r="Q8267"/>
          <cell r="R8267"/>
          <cell r="S8267"/>
          <cell r="T8267"/>
        </row>
        <row r="8268">
          <cell r="Q8268"/>
          <cell r="R8268"/>
          <cell r="S8268"/>
          <cell r="T8268"/>
        </row>
        <row r="8269">
          <cell r="Q8269"/>
          <cell r="R8269"/>
          <cell r="S8269"/>
          <cell r="T8269"/>
        </row>
        <row r="8270">
          <cell r="Q8270"/>
          <cell r="R8270"/>
          <cell r="S8270"/>
          <cell r="T8270"/>
        </row>
        <row r="8271">
          <cell r="Q8271"/>
          <cell r="R8271"/>
          <cell r="S8271"/>
          <cell r="T8271"/>
        </row>
        <row r="8272">
          <cell r="Q8272"/>
          <cell r="R8272"/>
          <cell r="S8272"/>
          <cell r="T8272"/>
        </row>
        <row r="8273">
          <cell r="Q8273"/>
          <cell r="R8273"/>
          <cell r="S8273"/>
          <cell r="T8273"/>
        </row>
        <row r="8274">
          <cell r="Q8274"/>
          <cell r="R8274"/>
          <cell r="S8274"/>
          <cell r="T8274"/>
        </row>
        <row r="8275">
          <cell r="Q8275"/>
          <cell r="R8275"/>
          <cell r="S8275"/>
          <cell r="T8275"/>
        </row>
        <row r="8276">
          <cell r="Q8276"/>
          <cell r="R8276"/>
          <cell r="S8276"/>
          <cell r="T8276"/>
        </row>
        <row r="8277">
          <cell r="Q8277"/>
          <cell r="R8277"/>
          <cell r="S8277"/>
          <cell r="T8277"/>
        </row>
        <row r="8278">
          <cell r="Q8278"/>
          <cell r="R8278"/>
          <cell r="S8278"/>
          <cell r="T8278"/>
        </row>
        <row r="8279">
          <cell r="Q8279"/>
          <cell r="R8279"/>
          <cell r="S8279"/>
          <cell r="T8279"/>
        </row>
        <row r="8280">
          <cell r="Q8280"/>
          <cell r="R8280"/>
          <cell r="S8280"/>
          <cell r="T8280"/>
        </row>
        <row r="8281">
          <cell r="Q8281"/>
          <cell r="R8281"/>
          <cell r="S8281"/>
          <cell r="T8281"/>
        </row>
        <row r="8282">
          <cell r="Q8282"/>
          <cell r="R8282"/>
          <cell r="S8282"/>
          <cell r="T8282"/>
        </row>
        <row r="8283">
          <cell r="Q8283"/>
          <cell r="R8283"/>
          <cell r="S8283"/>
          <cell r="T8283"/>
        </row>
        <row r="8284">
          <cell r="Q8284"/>
          <cell r="R8284"/>
          <cell r="S8284"/>
          <cell r="T8284"/>
        </row>
        <row r="8285">
          <cell r="Q8285"/>
          <cell r="R8285"/>
          <cell r="S8285"/>
          <cell r="T8285"/>
        </row>
        <row r="8286">
          <cell r="Q8286"/>
          <cell r="R8286"/>
          <cell r="S8286"/>
          <cell r="T8286"/>
        </row>
        <row r="8287">
          <cell r="Q8287"/>
          <cell r="R8287"/>
          <cell r="S8287"/>
          <cell r="T8287"/>
        </row>
        <row r="8288">
          <cell r="Q8288"/>
          <cell r="R8288"/>
          <cell r="S8288"/>
          <cell r="T8288"/>
        </row>
        <row r="8289">
          <cell r="Q8289"/>
          <cell r="R8289"/>
          <cell r="S8289"/>
          <cell r="T8289"/>
        </row>
        <row r="8290">
          <cell r="Q8290"/>
          <cell r="R8290"/>
          <cell r="S8290"/>
          <cell r="T8290"/>
        </row>
        <row r="8291">
          <cell r="Q8291"/>
          <cell r="R8291"/>
          <cell r="S8291"/>
          <cell r="T8291"/>
        </row>
        <row r="8292">
          <cell r="Q8292"/>
          <cell r="R8292"/>
          <cell r="S8292"/>
          <cell r="T8292"/>
        </row>
        <row r="8293">
          <cell r="Q8293"/>
          <cell r="R8293"/>
          <cell r="S8293"/>
          <cell r="T8293"/>
        </row>
        <row r="8294">
          <cell r="Q8294"/>
          <cell r="R8294"/>
          <cell r="S8294"/>
          <cell r="T8294"/>
        </row>
        <row r="8295">
          <cell r="Q8295"/>
          <cell r="R8295"/>
          <cell r="S8295"/>
          <cell r="T8295"/>
        </row>
        <row r="8296">
          <cell r="Q8296"/>
          <cell r="R8296"/>
          <cell r="S8296"/>
          <cell r="T8296"/>
        </row>
        <row r="8297">
          <cell r="Q8297"/>
          <cell r="R8297"/>
          <cell r="S8297"/>
          <cell r="T8297"/>
        </row>
        <row r="8298">
          <cell r="Q8298"/>
          <cell r="R8298"/>
          <cell r="S8298"/>
          <cell r="T8298"/>
        </row>
        <row r="8299">
          <cell r="Q8299"/>
          <cell r="R8299"/>
          <cell r="S8299"/>
          <cell r="T8299"/>
        </row>
        <row r="8300">
          <cell r="Q8300"/>
          <cell r="R8300"/>
          <cell r="S8300"/>
          <cell r="T8300"/>
        </row>
        <row r="8301">
          <cell r="Q8301"/>
          <cell r="R8301"/>
          <cell r="S8301"/>
          <cell r="T8301"/>
        </row>
        <row r="8302">
          <cell r="Q8302"/>
          <cell r="R8302"/>
          <cell r="S8302"/>
          <cell r="T8302"/>
        </row>
        <row r="8303">
          <cell r="Q8303"/>
          <cell r="R8303"/>
          <cell r="S8303"/>
          <cell r="T8303"/>
        </row>
        <row r="8304">
          <cell r="Q8304"/>
          <cell r="R8304"/>
          <cell r="S8304"/>
          <cell r="T8304"/>
        </row>
        <row r="8305">
          <cell r="Q8305"/>
          <cell r="R8305"/>
          <cell r="S8305"/>
          <cell r="T8305"/>
        </row>
        <row r="8306">
          <cell r="Q8306"/>
          <cell r="R8306"/>
          <cell r="S8306"/>
          <cell r="T8306"/>
        </row>
        <row r="8307">
          <cell r="Q8307"/>
          <cell r="R8307"/>
          <cell r="S8307"/>
          <cell r="T8307"/>
        </row>
        <row r="8308">
          <cell r="Q8308"/>
          <cell r="R8308"/>
          <cell r="S8308"/>
          <cell r="T8308"/>
        </row>
        <row r="8309">
          <cell r="Q8309"/>
          <cell r="R8309"/>
          <cell r="S8309"/>
          <cell r="T8309"/>
        </row>
        <row r="8310">
          <cell r="Q8310"/>
          <cell r="R8310"/>
          <cell r="S8310"/>
          <cell r="T8310"/>
        </row>
        <row r="8311">
          <cell r="Q8311"/>
          <cell r="R8311"/>
          <cell r="S8311"/>
          <cell r="T8311"/>
        </row>
        <row r="8312">
          <cell r="Q8312"/>
          <cell r="R8312"/>
          <cell r="S8312"/>
          <cell r="T8312"/>
        </row>
        <row r="8313">
          <cell r="Q8313"/>
          <cell r="R8313"/>
          <cell r="S8313"/>
          <cell r="T8313"/>
        </row>
        <row r="8314">
          <cell r="Q8314"/>
          <cell r="R8314"/>
          <cell r="S8314"/>
          <cell r="T8314"/>
        </row>
        <row r="8315">
          <cell r="Q8315"/>
          <cell r="R8315"/>
          <cell r="S8315"/>
          <cell r="T8315"/>
        </row>
        <row r="8316">
          <cell r="Q8316"/>
          <cell r="R8316"/>
          <cell r="S8316"/>
          <cell r="T8316"/>
        </row>
        <row r="8317">
          <cell r="Q8317"/>
          <cell r="R8317"/>
          <cell r="S8317"/>
          <cell r="T8317"/>
        </row>
        <row r="8318">
          <cell r="Q8318"/>
          <cell r="R8318"/>
          <cell r="S8318"/>
          <cell r="T8318"/>
        </row>
        <row r="8319">
          <cell r="Q8319"/>
          <cell r="R8319"/>
          <cell r="S8319"/>
          <cell r="T8319"/>
        </row>
        <row r="8320">
          <cell r="Q8320"/>
          <cell r="R8320"/>
          <cell r="S8320"/>
          <cell r="T8320"/>
        </row>
        <row r="8321">
          <cell r="Q8321"/>
          <cell r="R8321"/>
          <cell r="S8321"/>
          <cell r="T8321"/>
        </row>
        <row r="8322">
          <cell r="Q8322"/>
          <cell r="R8322"/>
          <cell r="S8322"/>
          <cell r="T8322"/>
        </row>
        <row r="8323">
          <cell r="Q8323"/>
          <cell r="R8323"/>
          <cell r="S8323"/>
          <cell r="T8323"/>
        </row>
        <row r="8324">
          <cell r="Q8324"/>
          <cell r="R8324"/>
          <cell r="S8324"/>
          <cell r="T8324"/>
        </row>
        <row r="8325">
          <cell r="Q8325"/>
          <cell r="R8325"/>
          <cell r="S8325"/>
          <cell r="T8325"/>
        </row>
        <row r="8326">
          <cell r="Q8326"/>
          <cell r="R8326"/>
          <cell r="S8326"/>
          <cell r="T8326"/>
        </row>
        <row r="8327">
          <cell r="Q8327"/>
          <cell r="R8327"/>
          <cell r="S8327"/>
          <cell r="T8327"/>
        </row>
        <row r="8328">
          <cell r="Q8328"/>
          <cell r="R8328"/>
          <cell r="S8328"/>
          <cell r="T8328"/>
        </row>
        <row r="8329">
          <cell r="Q8329"/>
          <cell r="R8329"/>
          <cell r="S8329"/>
          <cell r="T8329"/>
        </row>
        <row r="8330">
          <cell r="Q8330"/>
          <cell r="R8330"/>
          <cell r="S8330"/>
          <cell r="T8330"/>
        </row>
        <row r="8331">
          <cell r="Q8331"/>
          <cell r="R8331"/>
          <cell r="S8331"/>
          <cell r="T8331"/>
        </row>
        <row r="8332">
          <cell r="Q8332"/>
          <cell r="R8332"/>
          <cell r="S8332"/>
          <cell r="T8332"/>
        </row>
        <row r="8333">
          <cell r="Q8333"/>
          <cell r="R8333"/>
          <cell r="S8333"/>
          <cell r="T8333"/>
        </row>
        <row r="8334">
          <cell r="Q8334"/>
          <cell r="R8334"/>
          <cell r="S8334"/>
          <cell r="T8334"/>
        </row>
        <row r="8335">
          <cell r="Q8335"/>
          <cell r="R8335"/>
          <cell r="S8335"/>
          <cell r="T8335"/>
        </row>
        <row r="8336">
          <cell r="Q8336"/>
          <cell r="R8336"/>
          <cell r="S8336"/>
          <cell r="T8336"/>
        </row>
        <row r="8337">
          <cell r="Q8337"/>
          <cell r="R8337"/>
          <cell r="S8337"/>
          <cell r="T8337"/>
        </row>
        <row r="8338">
          <cell r="Q8338"/>
          <cell r="R8338"/>
          <cell r="S8338"/>
          <cell r="T8338"/>
        </row>
        <row r="8339">
          <cell r="Q8339"/>
          <cell r="R8339"/>
          <cell r="S8339"/>
          <cell r="T8339"/>
        </row>
        <row r="8340">
          <cell r="Q8340"/>
          <cell r="R8340"/>
          <cell r="S8340"/>
          <cell r="T8340"/>
        </row>
        <row r="8341">
          <cell r="Q8341"/>
          <cell r="R8341"/>
          <cell r="S8341"/>
          <cell r="T8341"/>
        </row>
        <row r="8342">
          <cell r="Q8342"/>
          <cell r="R8342"/>
          <cell r="S8342"/>
          <cell r="T8342"/>
        </row>
        <row r="8343">
          <cell r="Q8343"/>
          <cell r="R8343"/>
          <cell r="S8343"/>
          <cell r="T8343"/>
        </row>
        <row r="8344">
          <cell r="Q8344"/>
          <cell r="R8344"/>
          <cell r="S8344"/>
          <cell r="T8344"/>
        </row>
        <row r="8345">
          <cell r="Q8345"/>
          <cell r="R8345"/>
          <cell r="S8345"/>
          <cell r="T8345"/>
        </row>
        <row r="8346">
          <cell r="Q8346"/>
          <cell r="R8346"/>
          <cell r="S8346"/>
          <cell r="T8346"/>
        </row>
        <row r="8347">
          <cell r="Q8347"/>
          <cell r="R8347"/>
          <cell r="S8347"/>
          <cell r="T8347"/>
        </row>
        <row r="8348">
          <cell r="Q8348"/>
          <cell r="R8348"/>
          <cell r="S8348"/>
          <cell r="T8348"/>
        </row>
        <row r="8349">
          <cell r="Q8349"/>
          <cell r="R8349"/>
          <cell r="S8349"/>
          <cell r="T8349"/>
        </row>
        <row r="8350">
          <cell r="Q8350"/>
          <cell r="R8350"/>
          <cell r="S8350"/>
          <cell r="T8350"/>
        </row>
        <row r="8351">
          <cell r="Q8351"/>
          <cell r="R8351"/>
          <cell r="S8351"/>
          <cell r="T8351"/>
        </row>
        <row r="8352">
          <cell r="Q8352"/>
          <cell r="R8352"/>
          <cell r="S8352"/>
          <cell r="T8352"/>
        </row>
        <row r="8353">
          <cell r="Q8353"/>
          <cell r="R8353"/>
          <cell r="S8353"/>
          <cell r="T8353"/>
        </row>
        <row r="8354">
          <cell r="Q8354"/>
          <cell r="R8354"/>
          <cell r="S8354"/>
          <cell r="T8354"/>
        </row>
        <row r="8355">
          <cell r="Q8355"/>
          <cell r="R8355"/>
          <cell r="S8355"/>
          <cell r="T8355"/>
        </row>
        <row r="8356">
          <cell r="Q8356"/>
          <cell r="R8356"/>
          <cell r="S8356"/>
          <cell r="T8356"/>
        </row>
        <row r="8357">
          <cell r="Q8357"/>
          <cell r="R8357"/>
          <cell r="S8357"/>
          <cell r="T8357"/>
        </row>
        <row r="8358">
          <cell r="Q8358"/>
          <cell r="R8358"/>
          <cell r="S8358"/>
          <cell r="T8358"/>
        </row>
        <row r="8359">
          <cell r="Q8359"/>
          <cell r="R8359"/>
          <cell r="S8359"/>
          <cell r="T8359"/>
        </row>
        <row r="8360">
          <cell r="Q8360"/>
          <cell r="R8360"/>
          <cell r="S8360"/>
          <cell r="T8360"/>
        </row>
        <row r="8361">
          <cell r="Q8361"/>
          <cell r="R8361"/>
          <cell r="S8361"/>
          <cell r="T8361"/>
        </row>
        <row r="8362">
          <cell r="Q8362"/>
          <cell r="R8362"/>
          <cell r="S8362"/>
          <cell r="T8362"/>
        </row>
        <row r="8363">
          <cell r="Q8363"/>
          <cell r="R8363"/>
          <cell r="S8363"/>
          <cell r="T8363"/>
        </row>
        <row r="8364">
          <cell r="Q8364"/>
          <cell r="R8364"/>
          <cell r="S8364"/>
          <cell r="T8364"/>
        </row>
        <row r="8365">
          <cell r="Q8365"/>
          <cell r="R8365"/>
          <cell r="S8365"/>
          <cell r="T8365"/>
        </row>
        <row r="8366">
          <cell r="Q8366"/>
          <cell r="R8366"/>
          <cell r="S8366"/>
          <cell r="T8366"/>
        </row>
        <row r="8367">
          <cell r="Q8367"/>
          <cell r="R8367"/>
          <cell r="S8367"/>
          <cell r="T8367"/>
        </row>
        <row r="8368">
          <cell r="Q8368"/>
          <cell r="R8368"/>
          <cell r="S8368"/>
          <cell r="T8368"/>
        </row>
        <row r="8369">
          <cell r="Q8369"/>
          <cell r="R8369"/>
          <cell r="S8369"/>
          <cell r="T8369"/>
        </row>
        <row r="8370">
          <cell r="Q8370"/>
          <cell r="R8370"/>
          <cell r="S8370"/>
          <cell r="T8370"/>
        </row>
        <row r="8371">
          <cell r="Q8371"/>
          <cell r="R8371"/>
          <cell r="S8371"/>
          <cell r="T8371"/>
        </row>
        <row r="8372">
          <cell r="Q8372"/>
          <cell r="R8372"/>
          <cell r="S8372"/>
          <cell r="T8372"/>
        </row>
        <row r="8373">
          <cell r="Q8373"/>
          <cell r="R8373"/>
          <cell r="S8373"/>
          <cell r="T8373"/>
        </row>
        <row r="8374">
          <cell r="Q8374"/>
          <cell r="R8374"/>
          <cell r="S8374"/>
          <cell r="T8374"/>
        </row>
        <row r="8375">
          <cell r="Q8375"/>
          <cell r="R8375"/>
          <cell r="S8375"/>
          <cell r="T8375"/>
        </row>
        <row r="8376">
          <cell r="Q8376"/>
          <cell r="R8376"/>
          <cell r="S8376"/>
          <cell r="T8376"/>
        </row>
        <row r="8377">
          <cell r="Q8377"/>
          <cell r="R8377"/>
          <cell r="S8377"/>
          <cell r="T8377"/>
        </row>
        <row r="8378">
          <cell r="Q8378"/>
          <cell r="R8378"/>
          <cell r="S8378"/>
          <cell r="T8378"/>
        </row>
        <row r="8379">
          <cell r="Q8379"/>
          <cell r="R8379"/>
          <cell r="S8379"/>
          <cell r="T8379"/>
        </row>
        <row r="8380">
          <cell r="Q8380"/>
          <cell r="R8380"/>
          <cell r="S8380"/>
          <cell r="T8380"/>
        </row>
        <row r="8381">
          <cell r="Q8381"/>
          <cell r="R8381"/>
          <cell r="S8381"/>
          <cell r="T8381"/>
        </row>
        <row r="8382">
          <cell r="Q8382"/>
          <cell r="R8382"/>
          <cell r="S8382"/>
          <cell r="T8382"/>
        </row>
        <row r="8383">
          <cell r="Q8383"/>
          <cell r="R8383"/>
          <cell r="S8383"/>
          <cell r="T8383"/>
        </row>
        <row r="8384">
          <cell r="Q8384"/>
          <cell r="R8384"/>
          <cell r="S8384"/>
          <cell r="T8384"/>
        </row>
        <row r="8385">
          <cell r="Q8385"/>
          <cell r="R8385"/>
          <cell r="S8385"/>
          <cell r="T8385"/>
        </row>
        <row r="8386">
          <cell r="Q8386"/>
          <cell r="R8386"/>
          <cell r="S8386"/>
          <cell r="T8386"/>
        </row>
        <row r="8387">
          <cell r="Q8387"/>
          <cell r="R8387"/>
          <cell r="S8387"/>
          <cell r="T8387"/>
        </row>
        <row r="8388">
          <cell r="Q8388"/>
          <cell r="R8388"/>
          <cell r="S8388"/>
          <cell r="T8388"/>
        </row>
        <row r="8389">
          <cell r="Q8389"/>
          <cell r="R8389"/>
          <cell r="S8389"/>
          <cell r="T8389"/>
        </row>
        <row r="8390">
          <cell r="Q8390"/>
          <cell r="R8390"/>
          <cell r="S8390"/>
          <cell r="T8390"/>
        </row>
        <row r="8391">
          <cell r="Q8391"/>
          <cell r="R8391"/>
          <cell r="S8391"/>
          <cell r="T8391"/>
        </row>
        <row r="8392">
          <cell r="Q8392"/>
          <cell r="R8392"/>
          <cell r="S8392"/>
          <cell r="T8392"/>
        </row>
        <row r="8393">
          <cell r="Q8393"/>
          <cell r="R8393"/>
          <cell r="S8393"/>
          <cell r="T8393"/>
        </row>
        <row r="8394">
          <cell r="Q8394"/>
          <cell r="R8394"/>
          <cell r="S8394"/>
          <cell r="T8394"/>
        </row>
        <row r="8395">
          <cell r="Q8395"/>
          <cell r="R8395"/>
          <cell r="S8395"/>
          <cell r="T8395"/>
        </row>
        <row r="8396">
          <cell r="Q8396"/>
          <cell r="R8396"/>
          <cell r="S8396"/>
          <cell r="T8396"/>
        </row>
        <row r="8397">
          <cell r="Q8397"/>
          <cell r="R8397"/>
          <cell r="S8397"/>
          <cell r="T8397"/>
        </row>
        <row r="8398">
          <cell r="Q8398"/>
          <cell r="R8398"/>
          <cell r="S8398"/>
          <cell r="T8398"/>
        </row>
        <row r="8399">
          <cell r="Q8399"/>
          <cell r="R8399"/>
          <cell r="S8399"/>
          <cell r="T8399"/>
        </row>
        <row r="8400">
          <cell r="Q8400"/>
          <cell r="R8400"/>
          <cell r="S8400"/>
          <cell r="T8400"/>
        </row>
        <row r="8401">
          <cell r="Q8401"/>
          <cell r="R8401"/>
          <cell r="S8401"/>
          <cell r="T8401"/>
        </row>
        <row r="8402">
          <cell r="Q8402"/>
          <cell r="R8402"/>
          <cell r="S8402"/>
          <cell r="T8402"/>
        </row>
        <row r="8403">
          <cell r="Q8403"/>
          <cell r="R8403"/>
          <cell r="S8403"/>
          <cell r="T8403"/>
        </row>
        <row r="8404">
          <cell r="Q8404"/>
          <cell r="R8404"/>
          <cell r="S8404"/>
          <cell r="T8404"/>
        </row>
        <row r="8405">
          <cell r="Q8405"/>
          <cell r="R8405"/>
          <cell r="S8405"/>
          <cell r="T8405"/>
        </row>
        <row r="8406">
          <cell r="Q8406"/>
          <cell r="R8406"/>
          <cell r="S8406"/>
          <cell r="T8406"/>
        </row>
        <row r="8407">
          <cell r="Q8407"/>
          <cell r="R8407"/>
          <cell r="S8407"/>
          <cell r="T8407"/>
        </row>
        <row r="8408">
          <cell r="Q8408"/>
          <cell r="R8408"/>
          <cell r="S8408"/>
          <cell r="T8408"/>
        </row>
        <row r="8409">
          <cell r="Q8409"/>
          <cell r="R8409"/>
          <cell r="S8409"/>
          <cell r="T8409"/>
        </row>
        <row r="8410">
          <cell r="Q8410"/>
          <cell r="R8410"/>
          <cell r="S8410"/>
          <cell r="T8410"/>
        </row>
        <row r="8411">
          <cell r="Q8411"/>
          <cell r="R8411"/>
          <cell r="S8411"/>
          <cell r="T8411"/>
        </row>
        <row r="8412">
          <cell r="Q8412"/>
          <cell r="R8412"/>
          <cell r="S8412"/>
          <cell r="T8412"/>
        </row>
        <row r="8413">
          <cell r="Q8413"/>
          <cell r="R8413"/>
          <cell r="S8413"/>
          <cell r="T8413"/>
        </row>
        <row r="8414">
          <cell r="Q8414"/>
          <cell r="R8414"/>
          <cell r="S8414"/>
          <cell r="T8414"/>
        </row>
        <row r="8415">
          <cell r="Q8415"/>
          <cell r="R8415"/>
          <cell r="S8415"/>
          <cell r="T8415"/>
        </row>
        <row r="8416">
          <cell r="Q8416"/>
          <cell r="R8416"/>
          <cell r="S8416"/>
          <cell r="T8416"/>
        </row>
        <row r="8417">
          <cell r="Q8417"/>
          <cell r="R8417"/>
          <cell r="S8417"/>
          <cell r="T8417"/>
        </row>
        <row r="8418">
          <cell r="Q8418"/>
          <cell r="R8418"/>
          <cell r="S8418"/>
          <cell r="T8418"/>
        </row>
        <row r="8419">
          <cell r="Q8419"/>
          <cell r="R8419"/>
          <cell r="S8419"/>
          <cell r="T8419"/>
        </row>
        <row r="8420">
          <cell r="Q8420"/>
          <cell r="R8420"/>
          <cell r="S8420"/>
          <cell r="T8420"/>
        </row>
        <row r="8421">
          <cell r="Q8421"/>
          <cell r="R8421"/>
          <cell r="S8421"/>
          <cell r="T8421"/>
        </row>
        <row r="8422">
          <cell r="Q8422"/>
          <cell r="R8422"/>
          <cell r="S8422"/>
          <cell r="T8422"/>
        </row>
        <row r="8423">
          <cell r="Q8423"/>
          <cell r="R8423"/>
          <cell r="S8423"/>
          <cell r="T8423"/>
        </row>
        <row r="8424">
          <cell r="Q8424"/>
          <cell r="R8424"/>
          <cell r="S8424"/>
          <cell r="T8424"/>
        </row>
        <row r="8425">
          <cell r="Q8425"/>
          <cell r="R8425"/>
          <cell r="S8425"/>
          <cell r="T8425"/>
        </row>
        <row r="8426">
          <cell r="Q8426"/>
          <cell r="R8426"/>
          <cell r="S8426"/>
          <cell r="T8426"/>
        </row>
        <row r="8427">
          <cell r="Q8427"/>
          <cell r="R8427"/>
          <cell r="S8427"/>
          <cell r="T8427"/>
        </row>
        <row r="8428">
          <cell r="Q8428"/>
          <cell r="R8428"/>
          <cell r="S8428"/>
          <cell r="T8428"/>
        </row>
        <row r="8429">
          <cell r="Q8429"/>
          <cell r="R8429"/>
          <cell r="S8429"/>
          <cell r="T8429"/>
        </row>
        <row r="8430">
          <cell r="Q8430"/>
          <cell r="R8430"/>
          <cell r="S8430"/>
          <cell r="T8430"/>
        </row>
        <row r="8431">
          <cell r="Q8431"/>
          <cell r="R8431"/>
          <cell r="S8431"/>
          <cell r="T8431"/>
        </row>
        <row r="8432">
          <cell r="Q8432"/>
          <cell r="R8432"/>
          <cell r="S8432"/>
          <cell r="T8432"/>
        </row>
        <row r="8433">
          <cell r="Q8433"/>
          <cell r="R8433"/>
          <cell r="S8433"/>
          <cell r="T8433"/>
        </row>
        <row r="8434">
          <cell r="Q8434"/>
          <cell r="R8434"/>
          <cell r="S8434"/>
          <cell r="T8434"/>
        </row>
        <row r="8435">
          <cell r="Q8435"/>
          <cell r="R8435"/>
          <cell r="S8435"/>
          <cell r="T8435"/>
        </row>
        <row r="8436">
          <cell r="Q8436"/>
          <cell r="R8436"/>
          <cell r="S8436"/>
          <cell r="T8436"/>
        </row>
        <row r="8437">
          <cell r="Q8437"/>
          <cell r="R8437"/>
          <cell r="S8437"/>
          <cell r="T8437"/>
        </row>
        <row r="8438">
          <cell r="Q8438"/>
          <cell r="R8438"/>
          <cell r="S8438"/>
          <cell r="T8438"/>
        </row>
        <row r="8439">
          <cell r="Q8439"/>
          <cell r="R8439"/>
          <cell r="S8439"/>
          <cell r="T8439"/>
        </row>
        <row r="8440">
          <cell r="Q8440"/>
          <cell r="R8440"/>
          <cell r="S8440"/>
          <cell r="T8440"/>
        </row>
        <row r="8441">
          <cell r="Q8441"/>
          <cell r="R8441"/>
          <cell r="S8441"/>
          <cell r="T8441"/>
        </row>
        <row r="8442">
          <cell r="Q8442"/>
          <cell r="R8442"/>
          <cell r="S8442"/>
          <cell r="T8442"/>
        </row>
        <row r="8443">
          <cell r="Q8443"/>
          <cell r="R8443"/>
          <cell r="S8443"/>
          <cell r="T8443"/>
        </row>
        <row r="8444">
          <cell r="Q8444"/>
          <cell r="R8444"/>
          <cell r="S8444"/>
          <cell r="T8444"/>
        </row>
        <row r="8445">
          <cell r="Q8445"/>
          <cell r="R8445"/>
          <cell r="S8445"/>
          <cell r="T8445"/>
        </row>
        <row r="8446">
          <cell r="Q8446"/>
          <cell r="R8446"/>
          <cell r="S8446"/>
          <cell r="T8446"/>
        </row>
        <row r="8447">
          <cell r="Q8447"/>
          <cell r="R8447"/>
          <cell r="S8447"/>
          <cell r="T8447"/>
        </row>
        <row r="8448">
          <cell r="Q8448"/>
          <cell r="R8448"/>
          <cell r="S8448"/>
          <cell r="T8448"/>
        </row>
        <row r="8449">
          <cell r="Q8449"/>
          <cell r="R8449"/>
          <cell r="S8449"/>
          <cell r="T8449"/>
        </row>
        <row r="8450">
          <cell r="Q8450"/>
          <cell r="R8450"/>
          <cell r="S8450"/>
          <cell r="T8450"/>
        </row>
        <row r="8451">
          <cell r="Q8451"/>
          <cell r="R8451"/>
          <cell r="S8451"/>
          <cell r="T8451"/>
        </row>
        <row r="8452">
          <cell r="Q8452"/>
          <cell r="R8452"/>
          <cell r="S8452"/>
          <cell r="T8452"/>
        </row>
        <row r="8453">
          <cell r="Q8453"/>
          <cell r="R8453"/>
          <cell r="S8453"/>
          <cell r="T8453"/>
        </row>
        <row r="8454">
          <cell r="Q8454"/>
          <cell r="R8454"/>
          <cell r="S8454"/>
          <cell r="T8454"/>
        </row>
        <row r="8455">
          <cell r="Q8455"/>
          <cell r="R8455"/>
          <cell r="S8455"/>
          <cell r="T8455"/>
        </row>
        <row r="8456">
          <cell r="Q8456"/>
          <cell r="R8456"/>
          <cell r="S8456"/>
          <cell r="T8456"/>
        </row>
        <row r="8457">
          <cell r="Q8457"/>
          <cell r="R8457"/>
          <cell r="S8457"/>
          <cell r="T8457"/>
        </row>
        <row r="8458">
          <cell r="Q8458"/>
          <cell r="R8458"/>
          <cell r="S8458"/>
          <cell r="T8458"/>
        </row>
        <row r="8459">
          <cell r="Q8459"/>
          <cell r="R8459"/>
          <cell r="S8459"/>
          <cell r="T8459"/>
        </row>
        <row r="8460">
          <cell r="Q8460"/>
          <cell r="R8460"/>
          <cell r="S8460"/>
          <cell r="T8460"/>
        </row>
        <row r="8461">
          <cell r="Q8461"/>
          <cell r="R8461"/>
          <cell r="S8461"/>
          <cell r="T8461"/>
        </row>
        <row r="8462">
          <cell r="Q8462"/>
          <cell r="R8462"/>
          <cell r="S8462"/>
          <cell r="T8462"/>
        </row>
        <row r="8463">
          <cell r="Q8463"/>
          <cell r="R8463"/>
          <cell r="S8463"/>
          <cell r="T8463"/>
        </row>
        <row r="8464">
          <cell r="Q8464"/>
          <cell r="R8464"/>
          <cell r="S8464"/>
          <cell r="T8464"/>
        </row>
        <row r="8465">
          <cell r="Q8465"/>
          <cell r="R8465"/>
          <cell r="S8465"/>
          <cell r="T8465"/>
        </row>
        <row r="8466">
          <cell r="Q8466"/>
          <cell r="R8466"/>
          <cell r="S8466"/>
          <cell r="T8466"/>
        </row>
        <row r="8467">
          <cell r="Q8467"/>
          <cell r="R8467"/>
          <cell r="S8467"/>
          <cell r="T8467"/>
        </row>
        <row r="8468">
          <cell r="Q8468"/>
          <cell r="R8468"/>
          <cell r="S8468"/>
          <cell r="T8468"/>
        </row>
        <row r="8469">
          <cell r="Q8469"/>
          <cell r="R8469"/>
          <cell r="S8469"/>
          <cell r="T8469"/>
        </row>
        <row r="8470">
          <cell r="Q8470"/>
          <cell r="R8470"/>
          <cell r="S8470"/>
          <cell r="T8470"/>
        </row>
        <row r="8471">
          <cell r="Q8471"/>
          <cell r="R8471"/>
          <cell r="S8471"/>
          <cell r="T8471"/>
        </row>
        <row r="8472">
          <cell r="Q8472"/>
          <cell r="R8472"/>
          <cell r="S8472"/>
          <cell r="T8472"/>
        </row>
        <row r="8473">
          <cell r="Q8473"/>
          <cell r="R8473"/>
          <cell r="S8473"/>
          <cell r="T8473"/>
        </row>
        <row r="8474">
          <cell r="Q8474"/>
          <cell r="R8474"/>
          <cell r="S8474"/>
          <cell r="T8474"/>
        </row>
        <row r="8475">
          <cell r="Q8475"/>
          <cell r="R8475"/>
          <cell r="S8475"/>
          <cell r="T8475"/>
        </row>
        <row r="8476">
          <cell r="Q8476"/>
          <cell r="R8476"/>
          <cell r="S8476"/>
          <cell r="T8476"/>
        </row>
        <row r="8477">
          <cell r="Q8477"/>
          <cell r="R8477"/>
          <cell r="S8477"/>
          <cell r="T8477"/>
        </row>
        <row r="8478">
          <cell r="Q8478"/>
          <cell r="R8478"/>
          <cell r="S8478"/>
          <cell r="T8478"/>
        </row>
        <row r="8479">
          <cell r="Q8479"/>
          <cell r="R8479"/>
          <cell r="S8479"/>
          <cell r="T8479"/>
        </row>
        <row r="8480">
          <cell r="Q8480"/>
          <cell r="R8480"/>
          <cell r="S8480"/>
          <cell r="T8480"/>
        </row>
        <row r="8481">
          <cell r="Q8481"/>
          <cell r="R8481"/>
          <cell r="S8481"/>
          <cell r="T8481"/>
        </row>
        <row r="8482">
          <cell r="Q8482"/>
          <cell r="R8482"/>
          <cell r="S8482"/>
          <cell r="T8482"/>
        </row>
        <row r="8483">
          <cell r="Q8483"/>
          <cell r="R8483"/>
          <cell r="S8483"/>
          <cell r="T8483"/>
        </row>
        <row r="8484">
          <cell r="Q8484"/>
          <cell r="R8484"/>
          <cell r="S8484"/>
          <cell r="T8484"/>
        </row>
        <row r="8485">
          <cell r="Q8485"/>
          <cell r="R8485"/>
          <cell r="S8485"/>
          <cell r="T8485"/>
        </row>
        <row r="8486">
          <cell r="Q8486"/>
          <cell r="R8486"/>
          <cell r="S8486"/>
          <cell r="T8486"/>
        </row>
        <row r="8487">
          <cell r="Q8487"/>
          <cell r="R8487"/>
          <cell r="S8487"/>
          <cell r="T8487"/>
        </row>
        <row r="8488">
          <cell r="Q8488"/>
          <cell r="R8488"/>
          <cell r="S8488"/>
          <cell r="T8488"/>
        </row>
        <row r="8489">
          <cell r="Q8489"/>
          <cell r="R8489"/>
          <cell r="S8489"/>
          <cell r="T8489"/>
        </row>
        <row r="8490">
          <cell r="Q8490"/>
          <cell r="R8490"/>
          <cell r="S8490"/>
          <cell r="T8490"/>
        </row>
        <row r="8491">
          <cell r="Q8491"/>
          <cell r="R8491"/>
          <cell r="S8491"/>
          <cell r="T8491"/>
        </row>
        <row r="8492">
          <cell r="Q8492"/>
          <cell r="R8492"/>
          <cell r="S8492"/>
          <cell r="T8492"/>
        </row>
        <row r="8493">
          <cell r="Q8493"/>
          <cell r="R8493"/>
          <cell r="S8493"/>
          <cell r="T8493"/>
        </row>
        <row r="8494">
          <cell r="Q8494"/>
          <cell r="R8494"/>
          <cell r="S8494"/>
          <cell r="T8494"/>
        </row>
        <row r="8495">
          <cell r="Q8495"/>
          <cell r="R8495"/>
          <cell r="S8495"/>
          <cell r="T8495"/>
        </row>
        <row r="8496">
          <cell r="Q8496"/>
          <cell r="R8496"/>
          <cell r="S8496"/>
          <cell r="T8496"/>
        </row>
        <row r="8497">
          <cell r="Q8497"/>
          <cell r="R8497"/>
          <cell r="S8497"/>
          <cell r="T8497"/>
        </row>
        <row r="8498">
          <cell r="Q8498"/>
          <cell r="R8498"/>
          <cell r="S8498"/>
          <cell r="T8498"/>
        </row>
        <row r="8499">
          <cell r="Q8499"/>
          <cell r="R8499"/>
          <cell r="S8499"/>
          <cell r="T8499"/>
        </row>
        <row r="8500">
          <cell r="Q8500"/>
          <cell r="R8500"/>
          <cell r="S8500"/>
          <cell r="T8500"/>
        </row>
        <row r="8501">
          <cell r="Q8501"/>
          <cell r="R8501"/>
          <cell r="S8501"/>
          <cell r="T8501"/>
        </row>
        <row r="8502">
          <cell r="Q8502"/>
          <cell r="R8502"/>
          <cell r="S8502"/>
          <cell r="T8502"/>
        </row>
        <row r="8503">
          <cell r="Q8503"/>
          <cell r="R8503"/>
          <cell r="S8503"/>
          <cell r="T8503"/>
        </row>
        <row r="8504">
          <cell r="Q8504"/>
          <cell r="R8504"/>
          <cell r="S8504"/>
          <cell r="T8504"/>
        </row>
        <row r="8505">
          <cell r="Q8505"/>
          <cell r="R8505"/>
          <cell r="S8505"/>
          <cell r="T8505"/>
        </row>
        <row r="8506">
          <cell r="Q8506"/>
          <cell r="R8506"/>
          <cell r="S8506"/>
          <cell r="T8506"/>
        </row>
        <row r="8507">
          <cell r="Q8507"/>
          <cell r="R8507"/>
          <cell r="S8507"/>
          <cell r="T8507"/>
        </row>
        <row r="8508">
          <cell r="Q8508"/>
          <cell r="R8508"/>
          <cell r="S8508"/>
          <cell r="T8508"/>
        </row>
        <row r="8509">
          <cell r="Q8509"/>
          <cell r="R8509"/>
          <cell r="S8509"/>
          <cell r="T8509"/>
        </row>
        <row r="8510">
          <cell r="Q8510"/>
          <cell r="R8510"/>
          <cell r="S8510"/>
          <cell r="T8510"/>
        </row>
        <row r="8511">
          <cell r="Q8511"/>
          <cell r="R8511"/>
          <cell r="S8511"/>
          <cell r="T8511"/>
        </row>
        <row r="8512">
          <cell r="Q8512"/>
          <cell r="R8512"/>
          <cell r="S8512"/>
          <cell r="T8512"/>
        </row>
        <row r="8513">
          <cell r="Q8513"/>
          <cell r="R8513"/>
          <cell r="S8513"/>
          <cell r="T8513"/>
        </row>
        <row r="8514">
          <cell r="Q8514"/>
          <cell r="R8514"/>
          <cell r="S8514"/>
          <cell r="T8514"/>
        </row>
        <row r="8515">
          <cell r="Q8515"/>
          <cell r="R8515"/>
          <cell r="S8515"/>
          <cell r="T8515"/>
        </row>
        <row r="8516">
          <cell r="Q8516"/>
          <cell r="R8516"/>
          <cell r="S8516"/>
          <cell r="T8516"/>
        </row>
        <row r="8517">
          <cell r="Q8517"/>
          <cell r="R8517"/>
          <cell r="S8517"/>
          <cell r="T8517"/>
        </row>
        <row r="8518">
          <cell r="Q8518"/>
          <cell r="R8518"/>
          <cell r="S8518"/>
          <cell r="T8518"/>
        </row>
        <row r="8519">
          <cell r="Q8519"/>
          <cell r="R8519"/>
          <cell r="S8519"/>
          <cell r="T8519"/>
        </row>
        <row r="8520">
          <cell r="Q8520"/>
          <cell r="R8520"/>
          <cell r="S8520"/>
          <cell r="T8520"/>
        </row>
        <row r="8521">
          <cell r="Q8521"/>
          <cell r="R8521"/>
          <cell r="S8521"/>
          <cell r="T8521"/>
        </row>
        <row r="8522">
          <cell r="Q8522"/>
          <cell r="R8522"/>
          <cell r="S8522"/>
          <cell r="T8522"/>
        </row>
        <row r="8523">
          <cell r="Q8523"/>
          <cell r="R8523"/>
          <cell r="S8523"/>
          <cell r="T8523"/>
        </row>
        <row r="8524">
          <cell r="Q8524"/>
          <cell r="R8524"/>
          <cell r="S8524"/>
          <cell r="T8524"/>
        </row>
        <row r="8525">
          <cell r="Q8525"/>
          <cell r="R8525"/>
          <cell r="S8525"/>
          <cell r="T8525"/>
        </row>
        <row r="8526">
          <cell r="Q8526"/>
          <cell r="R8526"/>
          <cell r="S8526"/>
          <cell r="T8526"/>
        </row>
        <row r="8527">
          <cell r="Q8527"/>
          <cell r="R8527"/>
          <cell r="S8527"/>
          <cell r="T8527"/>
        </row>
        <row r="8528">
          <cell r="Q8528"/>
          <cell r="R8528"/>
          <cell r="S8528"/>
          <cell r="T8528"/>
        </row>
        <row r="8529">
          <cell r="Q8529"/>
          <cell r="R8529"/>
          <cell r="S8529"/>
          <cell r="T8529"/>
        </row>
        <row r="8530">
          <cell r="Q8530"/>
          <cell r="R8530"/>
          <cell r="S8530"/>
          <cell r="T8530"/>
        </row>
        <row r="8531">
          <cell r="Q8531"/>
          <cell r="R8531"/>
          <cell r="S8531"/>
          <cell r="T8531"/>
        </row>
        <row r="8532">
          <cell r="Q8532"/>
          <cell r="R8532"/>
          <cell r="S8532"/>
          <cell r="T8532"/>
        </row>
        <row r="8533">
          <cell r="Q8533"/>
          <cell r="R8533"/>
          <cell r="S8533"/>
          <cell r="T8533"/>
        </row>
        <row r="8534">
          <cell r="Q8534"/>
          <cell r="R8534"/>
          <cell r="S8534"/>
          <cell r="T8534"/>
        </row>
        <row r="8535">
          <cell r="Q8535"/>
          <cell r="R8535"/>
          <cell r="S8535"/>
          <cell r="T8535"/>
        </row>
        <row r="8536">
          <cell r="Q8536"/>
          <cell r="R8536"/>
          <cell r="S8536"/>
          <cell r="T8536"/>
        </row>
        <row r="8537">
          <cell r="Q8537"/>
          <cell r="R8537"/>
          <cell r="S8537"/>
          <cell r="T8537"/>
        </row>
        <row r="8538">
          <cell r="Q8538"/>
          <cell r="R8538"/>
          <cell r="S8538"/>
          <cell r="T8538"/>
        </row>
        <row r="8539">
          <cell r="Q8539"/>
          <cell r="R8539"/>
          <cell r="S8539"/>
          <cell r="T8539"/>
        </row>
        <row r="8540">
          <cell r="Q8540"/>
          <cell r="R8540"/>
          <cell r="S8540"/>
          <cell r="T8540"/>
        </row>
        <row r="8541">
          <cell r="Q8541"/>
          <cell r="R8541"/>
          <cell r="S8541"/>
          <cell r="T8541"/>
        </row>
        <row r="8542">
          <cell r="Q8542"/>
          <cell r="R8542"/>
          <cell r="S8542"/>
          <cell r="T8542"/>
        </row>
        <row r="8543">
          <cell r="Q8543"/>
          <cell r="R8543"/>
          <cell r="S8543"/>
          <cell r="T8543"/>
        </row>
        <row r="8544">
          <cell r="Q8544"/>
          <cell r="R8544"/>
          <cell r="S8544"/>
          <cell r="T8544"/>
        </row>
        <row r="8545">
          <cell r="Q8545"/>
          <cell r="R8545"/>
          <cell r="S8545"/>
          <cell r="T8545"/>
        </row>
        <row r="8546">
          <cell r="Q8546"/>
          <cell r="R8546"/>
          <cell r="S8546"/>
          <cell r="T8546"/>
        </row>
        <row r="8547">
          <cell r="Q8547"/>
          <cell r="R8547"/>
          <cell r="S8547"/>
          <cell r="T8547"/>
        </row>
        <row r="8548">
          <cell r="Q8548"/>
          <cell r="R8548"/>
          <cell r="S8548"/>
          <cell r="T8548"/>
        </row>
        <row r="8549">
          <cell r="Q8549"/>
          <cell r="R8549"/>
          <cell r="S8549"/>
          <cell r="T8549"/>
        </row>
        <row r="8550">
          <cell r="Q8550"/>
          <cell r="R8550"/>
          <cell r="S8550"/>
          <cell r="T8550"/>
        </row>
        <row r="8551">
          <cell r="Q8551"/>
          <cell r="R8551"/>
          <cell r="S8551"/>
          <cell r="T8551"/>
        </row>
        <row r="8552">
          <cell r="Q8552"/>
          <cell r="R8552"/>
          <cell r="S8552"/>
          <cell r="T8552"/>
        </row>
        <row r="8553">
          <cell r="Q8553"/>
          <cell r="R8553"/>
          <cell r="S8553"/>
          <cell r="T8553"/>
        </row>
        <row r="8554">
          <cell r="Q8554"/>
          <cell r="R8554"/>
          <cell r="S8554"/>
          <cell r="T8554"/>
        </row>
        <row r="8555">
          <cell r="Q8555"/>
          <cell r="R8555"/>
          <cell r="S8555"/>
          <cell r="T8555"/>
        </row>
        <row r="8556">
          <cell r="Q8556"/>
          <cell r="R8556"/>
          <cell r="S8556"/>
          <cell r="T8556"/>
        </row>
        <row r="8557">
          <cell r="Q8557"/>
          <cell r="R8557"/>
          <cell r="S8557"/>
          <cell r="T8557"/>
        </row>
        <row r="8558">
          <cell r="Q8558"/>
          <cell r="R8558"/>
          <cell r="S8558"/>
          <cell r="T8558"/>
        </row>
        <row r="8559">
          <cell r="Q8559"/>
          <cell r="R8559"/>
          <cell r="S8559"/>
          <cell r="T8559"/>
        </row>
        <row r="8560">
          <cell r="Q8560"/>
          <cell r="R8560"/>
          <cell r="S8560"/>
          <cell r="T8560"/>
        </row>
        <row r="8561">
          <cell r="Q8561"/>
          <cell r="R8561"/>
          <cell r="S8561"/>
          <cell r="T8561"/>
        </row>
        <row r="8562">
          <cell r="Q8562"/>
          <cell r="R8562"/>
          <cell r="S8562"/>
          <cell r="T8562"/>
        </row>
        <row r="8563">
          <cell r="Q8563"/>
          <cell r="R8563"/>
          <cell r="S8563"/>
          <cell r="T8563"/>
        </row>
        <row r="8564">
          <cell r="Q8564"/>
          <cell r="R8564"/>
          <cell r="S8564"/>
          <cell r="T8564"/>
        </row>
        <row r="8565">
          <cell r="Q8565"/>
          <cell r="R8565"/>
          <cell r="S8565"/>
          <cell r="T8565"/>
        </row>
        <row r="8566">
          <cell r="Q8566"/>
          <cell r="R8566"/>
          <cell r="S8566"/>
          <cell r="T8566"/>
        </row>
        <row r="8567">
          <cell r="Q8567"/>
          <cell r="R8567"/>
          <cell r="S8567"/>
          <cell r="T8567"/>
        </row>
        <row r="8568">
          <cell r="Q8568"/>
          <cell r="R8568"/>
          <cell r="S8568"/>
          <cell r="T8568"/>
        </row>
        <row r="8569">
          <cell r="Q8569"/>
          <cell r="R8569"/>
          <cell r="S8569"/>
          <cell r="T8569"/>
        </row>
        <row r="8570">
          <cell r="Q8570"/>
          <cell r="R8570"/>
          <cell r="S8570"/>
          <cell r="T8570"/>
        </row>
        <row r="8571">
          <cell r="Q8571"/>
          <cell r="R8571"/>
          <cell r="S8571"/>
          <cell r="T8571"/>
        </row>
        <row r="8572">
          <cell r="Q8572"/>
          <cell r="R8572"/>
          <cell r="S8572"/>
          <cell r="T8572"/>
        </row>
        <row r="8573">
          <cell r="Q8573"/>
          <cell r="R8573"/>
          <cell r="S8573"/>
          <cell r="T8573"/>
        </row>
        <row r="8574">
          <cell r="Q8574"/>
          <cell r="R8574"/>
          <cell r="S8574"/>
          <cell r="T8574"/>
        </row>
        <row r="8575">
          <cell r="Q8575"/>
          <cell r="R8575"/>
          <cell r="S8575"/>
          <cell r="T8575"/>
        </row>
        <row r="8576">
          <cell r="Q8576"/>
          <cell r="R8576"/>
          <cell r="S8576"/>
          <cell r="T8576"/>
        </row>
        <row r="8577">
          <cell r="Q8577"/>
          <cell r="R8577"/>
          <cell r="S8577"/>
          <cell r="T8577"/>
        </row>
        <row r="8578">
          <cell r="Q8578"/>
          <cell r="R8578"/>
          <cell r="S8578"/>
          <cell r="T8578"/>
        </row>
        <row r="8579">
          <cell r="Q8579"/>
          <cell r="R8579"/>
          <cell r="S8579"/>
          <cell r="T8579"/>
        </row>
        <row r="8580">
          <cell r="Q8580"/>
          <cell r="R8580"/>
          <cell r="S8580"/>
          <cell r="T8580"/>
        </row>
        <row r="8581">
          <cell r="Q8581"/>
          <cell r="R8581"/>
          <cell r="S8581"/>
          <cell r="T8581"/>
        </row>
        <row r="8582">
          <cell r="Q8582"/>
          <cell r="R8582"/>
          <cell r="S8582"/>
          <cell r="T8582"/>
        </row>
        <row r="8583">
          <cell r="Q8583"/>
          <cell r="R8583"/>
          <cell r="S8583"/>
          <cell r="T8583"/>
        </row>
        <row r="8584">
          <cell r="Q8584"/>
          <cell r="R8584"/>
          <cell r="S8584"/>
          <cell r="T8584"/>
        </row>
        <row r="8585">
          <cell r="Q8585"/>
          <cell r="R8585"/>
          <cell r="S8585"/>
          <cell r="T8585"/>
        </row>
        <row r="8586">
          <cell r="Q8586"/>
          <cell r="R8586"/>
          <cell r="S8586"/>
          <cell r="T8586"/>
        </row>
        <row r="8587">
          <cell r="Q8587"/>
          <cell r="R8587"/>
          <cell r="S8587"/>
          <cell r="T8587"/>
        </row>
        <row r="8588">
          <cell r="Q8588"/>
          <cell r="R8588"/>
          <cell r="S8588"/>
          <cell r="T8588"/>
        </row>
        <row r="8589">
          <cell r="Q8589"/>
          <cell r="R8589"/>
          <cell r="S8589"/>
          <cell r="T8589"/>
        </row>
        <row r="8590">
          <cell r="Q8590"/>
          <cell r="R8590"/>
          <cell r="S8590"/>
          <cell r="T8590"/>
        </row>
        <row r="8591">
          <cell r="Q8591"/>
          <cell r="R8591"/>
          <cell r="S8591"/>
          <cell r="T8591"/>
        </row>
        <row r="8592">
          <cell r="Q8592"/>
          <cell r="R8592"/>
          <cell r="S8592"/>
          <cell r="T8592"/>
        </row>
        <row r="8593">
          <cell r="Q8593"/>
          <cell r="R8593"/>
          <cell r="S8593"/>
          <cell r="T8593"/>
        </row>
        <row r="8594">
          <cell r="Q8594"/>
          <cell r="R8594"/>
          <cell r="S8594"/>
          <cell r="T8594"/>
        </row>
        <row r="8595">
          <cell r="Q8595"/>
          <cell r="R8595"/>
          <cell r="S8595"/>
          <cell r="T8595"/>
        </row>
        <row r="8596">
          <cell r="Q8596"/>
          <cell r="R8596"/>
          <cell r="S8596"/>
          <cell r="T8596"/>
        </row>
        <row r="8597">
          <cell r="Q8597"/>
          <cell r="R8597"/>
          <cell r="S8597"/>
          <cell r="T8597"/>
        </row>
        <row r="8598">
          <cell r="Q8598"/>
          <cell r="R8598"/>
          <cell r="S8598"/>
          <cell r="T8598"/>
        </row>
        <row r="8599">
          <cell r="Q8599"/>
          <cell r="R8599"/>
          <cell r="S8599"/>
          <cell r="T8599"/>
        </row>
        <row r="8600">
          <cell r="Q8600"/>
          <cell r="R8600"/>
          <cell r="S8600"/>
          <cell r="T8600"/>
        </row>
        <row r="8601">
          <cell r="Q8601"/>
          <cell r="R8601"/>
          <cell r="S8601"/>
          <cell r="T8601"/>
        </row>
        <row r="8602">
          <cell r="Q8602"/>
          <cell r="R8602"/>
          <cell r="S8602"/>
          <cell r="T8602"/>
        </row>
        <row r="8603">
          <cell r="Q8603"/>
          <cell r="R8603"/>
          <cell r="S8603"/>
          <cell r="T8603"/>
        </row>
        <row r="8604">
          <cell r="Q8604"/>
          <cell r="R8604"/>
          <cell r="S8604"/>
          <cell r="T8604"/>
        </row>
        <row r="8605">
          <cell r="Q8605"/>
          <cell r="R8605"/>
          <cell r="S8605"/>
          <cell r="T8605"/>
        </row>
        <row r="8606">
          <cell r="Q8606"/>
          <cell r="R8606"/>
          <cell r="S8606"/>
          <cell r="T8606"/>
        </row>
        <row r="8607">
          <cell r="Q8607"/>
          <cell r="R8607"/>
          <cell r="S8607"/>
          <cell r="T8607"/>
        </row>
        <row r="8608">
          <cell r="Q8608"/>
          <cell r="R8608"/>
          <cell r="S8608"/>
          <cell r="T8608"/>
        </row>
        <row r="8609">
          <cell r="Q8609"/>
          <cell r="R8609"/>
          <cell r="S8609"/>
          <cell r="T8609"/>
        </row>
        <row r="8610">
          <cell r="Q8610"/>
          <cell r="R8610"/>
          <cell r="S8610"/>
          <cell r="T8610"/>
        </row>
        <row r="8611">
          <cell r="Q8611"/>
          <cell r="R8611"/>
          <cell r="S8611"/>
          <cell r="T8611"/>
        </row>
        <row r="8612">
          <cell r="Q8612"/>
          <cell r="R8612"/>
          <cell r="S8612"/>
          <cell r="T8612"/>
        </row>
        <row r="8613">
          <cell r="Q8613"/>
          <cell r="R8613"/>
          <cell r="S8613"/>
          <cell r="T8613"/>
        </row>
        <row r="8614">
          <cell r="Q8614"/>
          <cell r="R8614"/>
          <cell r="S8614"/>
          <cell r="T8614"/>
        </row>
        <row r="8615">
          <cell r="Q8615"/>
          <cell r="R8615"/>
          <cell r="S8615"/>
          <cell r="T8615"/>
        </row>
        <row r="8616">
          <cell r="Q8616"/>
          <cell r="R8616"/>
          <cell r="S8616"/>
          <cell r="T8616"/>
        </row>
        <row r="8617">
          <cell r="Q8617"/>
          <cell r="R8617"/>
          <cell r="S8617"/>
          <cell r="T8617"/>
        </row>
        <row r="8618">
          <cell r="Q8618"/>
          <cell r="R8618"/>
          <cell r="S8618"/>
          <cell r="T8618"/>
        </row>
        <row r="8619">
          <cell r="Q8619"/>
          <cell r="R8619"/>
          <cell r="S8619"/>
          <cell r="T8619"/>
        </row>
        <row r="8620">
          <cell r="Q8620"/>
          <cell r="R8620"/>
          <cell r="S8620"/>
          <cell r="T8620"/>
        </row>
        <row r="8621">
          <cell r="Q8621"/>
          <cell r="R8621"/>
          <cell r="S8621"/>
          <cell r="T8621"/>
        </row>
        <row r="8622">
          <cell r="Q8622"/>
          <cell r="R8622"/>
          <cell r="S8622"/>
          <cell r="T8622"/>
        </row>
        <row r="8623">
          <cell r="Q8623"/>
          <cell r="R8623"/>
          <cell r="S8623"/>
          <cell r="T8623"/>
        </row>
        <row r="8624">
          <cell r="Q8624"/>
          <cell r="R8624"/>
          <cell r="S8624"/>
          <cell r="T8624"/>
        </row>
        <row r="8625">
          <cell r="Q8625"/>
          <cell r="R8625"/>
          <cell r="S8625"/>
          <cell r="T8625"/>
        </row>
        <row r="8626">
          <cell r="Q8626"/>
          <cell r="R8626"/>
          <cell r="S8626"/>
          <cell r="T8626"/>
        </row>
        <row r="8627">
          <cell r="Q8627"/>
          <cell r="R8627"/>
          <cell r="S8627"/>
          <cell r="T8627"/>
        </row>
        <row r="8628">
          <cell r="Q8628"/>
          <cell r="R8628"/>
          <cell r="S8628"/>
          <cell r="T8628"/>
        </row>
        <row r="8629">
          <cell r="Q8629"/>
          <cell r="R8629"/>
          <cell r="S8629"/>
          <cell r="T8629"/>
        </row>
        <row r="8630">
          <cell r="Q8630"/>
          <cell r="R8630"/>
          <cell r="S8630"/>
          <cell r="T8630"/>
        </row>
        <row r="8631">
          <cell r="Q8631"/>
          <cell r="R8631"/>
          <cell r="S8631"/>
          <cell r="T8631"/>
        </row>
        <row r="8632">
          <cell r="Q8632"/>
          <cell r="R8632"/>
          <cell r="S8632"/>
          <cell r="T8632"/>
        </row>
        <row r="8633">
          <cell r="Q8633"/>
          <cell r="R8633"/>
          <cell r="S8633"/>
          <cell r="T8633"/>
        </row>
        <row r="8634">
          <cell r="Q8634"/>
          <cell r="R8634"/>
          <cell r="S8634"/>
          <cell r="T8634"/>
        </row>
        <row r="8635">
          <cell r="Q8635"/>
          <cell r="R8635"/>
          <cell r="S8635"/>
          <cell r="T8635"/>
        </row>
        <row r="8636">
          <cell r="Q8636"/>
          <cell r="R8636"/>
          <cell r="S8636"/>
          <cell r="T8636"/>
        </row>
        <row r="8637">
          <cell r="Q8637"/>
          <cell r="R8637"/>
          <cell r="S8637"/>
          <cell r="T8637"/>
        </row>
        <row r="8638">
          <cell r="Q8638"/>
          <cell r="R8638"/>
          <cell r="S8638"/>
          <cell r="T8638"/>
        </row>
        <row r="8639">
          <cell r="Q8639"/>
          <cell r="R8639"/>
          <cell r="S8639"/>
          <cell r="T8639"/>
        </row>
        <row r="8640">
          <cell r="Q8640"/>
          <cell r="R8640"/>
          <cell r="S8640"/>
          <cell r="T8640"/>
        </row>
        <row r="8641">
          <cell r="Q8641"/>
          <cell r="R8641"/>
          <cell r="S8641"/>
          <cell r="T8641"/>
        </row>
        <row r="8642">
          <cell r="Q8642"/>
          <cell r="R8642"/>
          <cell r="S8642"/>
          <cell r="T8642"/>
        </row>
        <row r="8643">
          <cell r="Q8643"/>
          <cell r="R8643"/>
          <cell r="S8643"/>
          <cell r="T8643"/>
        </row>
        <row r="8644">
          <cell r="Q8644"/>
          <cell r="R8644"/>
          <cell r="S8644"/>
          <cell r="T8644"/>
        </row>
        <row r="8645">
          <cell r="Q8645"/>
          <cell r="R8645"/>
          <cell r="S8645"/>
          <cell r="T8645"/>
        </row>
        <row r="8646">
          <cell r="Q8646"/>
          <cell r="R8646"/>
          <cell r="S8646"/>
          <cell r="T8646"/>
        </row>
        <row r="8647">
          <cell r="Q8647"/>
          <cell r="R8647"/>
          <cell r="S8647"/>
          <cell r="T8647"/>
        </row>
        <row r="8648">
          <cell r="Q8648"/>
          <cell r="R8648"/>
          <cell r="S8648"/>
          <cell r="T8648"/>
        </row>
        <row r="8649">
          <cell r="Q8649"/>
          <cell r="R8649"/>
          <cell r="S8649"/>
          <cell r="T8649"/>
        </row>
        <row r="8650">
          <cell r="Q8650"/>
          <cell r="R8650"/>
          <cell r="S8650"/>
          <cell r="T8650"/>
        </row>
        <row r="8651">
          <cell r="Q8651"/>
          <cell r="R8651"/>
          <cell r="S8651"/>
          <cell r="T8651"/>
        </row>
        <row r="8652">
          <cell r="Q8652"/>
          <cell r="R8652"/>
          <cell r="S8652"/>
          <cell r="T8652"/>
        </row>
        <row r="8653">
          <cell r="Q8653"/>
          <cell r="R8653"/>
          <cell r="S8653"/>
          <cell r="T8653"/>
        </row>
        <row r="8654">
          <cell r="Q8654"/>
          <cell r="R8654"/>
          <cell r="S8654"/>
          <cell r="T8654"/>
        </row>
        <row r="8655">
          <cell r="Q8655"/>
          <cell r="R8655"/>
          <cell r="S8655"/>
          <cell r="T8655"/>
        </row>
        <row r="8656">
          <cell r="Q8656"/>
          <cell r="R8656"/>
          <cell r="S8656"/>
          <cell r="T8656"/>
        </row>
        <row r="8657">
          <cell r="Q8657"/>
          <cell r="R8657"/>
          <cell r="S8657"/>
          <cell r="T8657"/>
        </row>
        <row r="8658">
          <cell r="Q8658"/>
          <cell r="R8658"/>
          <cell r="S8658"/>
          <cell r="T8658"/>
        </row>
        <row r="8659">
          <cell r="Q8659"/>
          <cell r="R8659"/>
          <cell r="S8659"/>
          <cell r="T8659"/>
        </row>
        <row r="8660">
          <cell r="Q8660"/>
          <cell r="R8660"/>
          <cell r="S8660"/>
          <cell r="T8660"/>
        </row>
        <row r="8661">
          <cell r="Q8661"/>
          <cell r="R8661"/>
          <cell r="S8661"/>
          <cell r="T8661"/>
        </row>
        <row r="8662">
          <cell r="Q8662"/>
          <cell r="R8662"/>
          <cell r="S8662"/>
          <cell r="T8662"/>
        </row>
        <row r="8663">
          <cell r="Q8663"/>
          <cell r="R8663"/>
          <cell r="S8663"/>
          <cell r="T8663"/>
        </row>
        <row r="8664">
          <cell r="Q8664"/>
          <cell r="R8664"/>
          <cell r="S8664"/>
          <cell r="T8664"/>
        </row>
        <row r="8665">
          <cell r="Q8665"/>
          <cell r="R8665"/>
          <cell r="S8665"/>
          <cell r="T8665"/>
        </row>
        <row r="8666">
          <cell r="Q8666"/>
          <cell r="R8666"/>
          <cell r="S8666"/>
          <cell r="T8666"/>
        </row>
        <row r="8667">
          <cell r="Q8667"/>
          <cell r="R8667"/>
          <cell r="S8667"/>
          <cell r="T8667"/>
        </row>
        <row r="8668">
          <cell r="Q8668"/>
          <cell r="R8668"/>
          <cell r="S8668"/>
          <cell r="T8668"/>
        </row>
        <row r="8669">
          <cell r="Q8669"/>
          <cell r="R8669"/>
          <cell r="S8669"/>
          <cell r="T8669"/>
        </row>
        <row r="8670">
          <cell r="Q8670"/>
          <cell r="R8670"/>
          <cell r="S8670"/>
          <cell r="T8670"/>
        </row>
        <row r="8671">
          <cell r="Q8671"/>
          <cell r="R8671"/>
          <cell r="S8671"/>
          <cell r="T8671"/>
        </row>
        <row r="8672">
          <cell r="Q8672"/>
          <cell r="R8672"/>
          <cell r="S8672"/>
          <cell r="T8672"/>
        </row>
        <row r="8673">
          <cell r="Q8673"/>
          <cell r="R8673"/>
          <cell r="S8673"/>
          <cell r="T8673"/>
        </row>
        <row r="8674">
          <cell r="Q8674"/>
          <cell r="R8674"/>
          <cell r="S8674"/>
          <cell r="T8674"/>
        </row>
        <row r="8675">
          <cell r="Q8675"/>
          <cell r="R8675"/>
          <cell r="S8675"/>
          <cell r="T8675"/>
        </row>
        <row r="8676">
          <cell r="Q8676"/>
          <cell r="R8676"/>
          <cell r="S8676"/>
          <cell r="T8676"/>
        </row>
        <row r="8677">
          <cell r="Q8677"/>
          <cell r="R8677"/>
          <cell r="S8677"/>
          <cell r="T8677"/>
        </row>
        <row r="8678">
          <cell r="Q8678"/>
          <cell r="R8678"/>
          <cell r="S8678"/>
          <cell r="T8678"/>
        </row>
        <row r="8679">
          <cell r="Q8679"/>
          <cell r="R8679"/>
          <cell r="S8679"/>
          <cell r="T8679"/>
        </row>
        <row r="8680">
          <cell r="Q8680"/>
          <cell r="R8680"/>
          <cell r="S8680"/>
          <cell r="T8680"/>
        </row>
        <row r="8681">
          <cell r="Q8681"/>
          <cell r="R8681"/>
          <cell r="S8681"/>
          <cell r="T8681"/>
        </row>
        <row r="8682">
          <cell r="Q8682"/>
          <cell r="R8682"/>
          <cell r="S8682"/>
          <cell r="T8682"/>
        </row>
        <row r="8683">
          <cell r="Q8683"/>
          <cell r="R8683"/>
          <cell r="S8683"/>
          <cell r="T8683"/>
        </row>
        <row r="8684">
          <cell r="Q8684"/>
          <cell r="R8684"/>
          <cell r="S8684"/>
          <cell r="T8684"/>
        </row>
        <row r="8685">
          <cell r="Q8685"/>
          <cell r="R8685"/>
          <cell r="S8685"/>
          <cell r="T8685"/>
        </row>
        <row r="8686">
          <cell r="Q8686"/>
          <cell r="R8686"/>
          <cell r="S8686"/>
          <cell r="T8686"/>
        </row>
        <row r="8687">
          <cell r="Q8687"/>
          <cell r="R8687"/>
          <cell r="S8687"/>
          <cell r="T8687"/>
        </row>
        <row r="8688">
          <cell r="Q8688"/>
          <cell r="R8688"/>
          <cell r="S8688"/>
          <cell r="T8688"/>
        </row>
        <row r="8689">
          <cell r="Q8689"/>
          <cell r="R8689"/>
          <cell r="S8689"/>
          <cell r="T8689"/>
        </row>
        <row r="8690">
          <cell r="Q8690"/>
          <cell r="R8690"/>
          <cell r="S8690"/>
          <cell r="T8690"/>
        </row>
        <row r="8691">
          <cell r="Q8691"/>
          <cell r="R8691"/>
          <cell r="S8691"/>
          <cell r="T8691"/>
        </row>
        <row r="8692">
          <cell r="Q8692"/>
          <cell r="R8692"/>
          <cell r="S8692"/>
          <cell r="T8692"/>
        </row>
        <row r="8693">
          <cell r="Q8693"/>
          <cell r="R8693"/>
          <cell r="S8693"/>
          <cell r="T8693"/>
        </row>
        <row r="8694">
          <cell r="Q8694"/>
          <cell r="R8694"/>
          <cell r="S8694"/>
          <cell r="T8694"/>
        </row>
        <row r="8695">
          <cell r="Q8695"/>
          <cell r="R8695"/>
          <cell r="S8695"/>
          <cell r="T8695"/>
        </row>
        <row r="8696">
          <cell r="Q8696"/>
          <cell r="R8696"/>
          <cell r="S8696"/>
          <cell r="T8696"/>
        </row>
        <row r="8697">
          <cell r="Q8697"/>
          <cell r="R8697"/>
          <cell r="S8697"/>
          <cell r="T8697"/>
        </row>
        <row r="8698">
          <cell r="Q8698"/>
          <cell r="R8698"/>
          <cell r="S8698"/>
          <cell r="T8698"/>
        </row>
        <row r="8699">
          <cell r="Q8699"/>
          <cell r="R8699"/>
          <cell r="S8699"/>
          <cell r="T8699"/>
        </row>
        <row r="8700">
          <cell r="Q8700"/>
          <cell r="R8700"/>
          <cell r="S8700"/>
          <cell r="T8700"/>
        </row>
        <row r="8701">
          <cell r="Q8701"/>
          <cell r="R8701"/>
          <cell r="S8701"/>
          <cell r="T8701"/>
        </row>
        <row r="8702">
          <cell r="Q8702"/>
          <cell r="R8702"/>
          <cell r="S8702"/>
          <cell r="T8702"/>
        </row>
        <row r="8703">
          <cell r="Q8703"/>
          <cell r="R8703"/>
          <cell r="S8703"/>
          <cell r="T8703"/>
        </row>
        <row r="8704">
          <cell r="Q8704"/>
          <cell r="R8704"/>
          <cell r="S8704"/>
          <cell r="T8704"/>
        </row>
        <row r="8705">
          <cell r="Q8705"/>
          <cell r="R8705"/>
          <cell r="S8705"/>
          <cell r="T8705"/>
        </row>
        <row r="8706">
          <cell r="Q8706"/>
          <cell r="R8706"/>
          <cell r="S8706"/>
          <cell r="T8706"/>
        </row>
        <row r="8707">
          <cell r="Q8707"/>
          <cell r="R8707"/>
          <cell r="S8707"/>
          <cell r="T8707"/>
        </row>
        <row r="8708">
          <cell r="Q8708"/>
          <cell r="R8708"/>
          <cell r="S8708"/>
          <cell r="T8708"/>
        </row>
        <row r="8709">
          <cell r="Q8709"/>
          <cell r="R8709"/>
          <cell r="S8709"/>
          <cell r="T8709"/>
        </row>
        <row r="8710">
          <cell r="Q8710"/>
          <cell r="R8710"/>
          <cell r="S8710"/>
          <cell r="T8710"/>
        </row>
        <row r="8711">
          <cell r="Q8711"/>
          <cell r="R8711"/>
          <cell r="S8711"/>
          <cell r="T8711"/>
        </row>
        <row r="8712">
          <cell r="Q8712"/>
          <cell r="R8712"/>
          <cell r="S8712"/>
          <cell r="T8712"/>
        </row>
        <row r="8713">
          <cell r="Q8713"/>
          <cell r="R8713"/>
          <cell r="S8713"/>
          <cell r="T8713"/>
        </row>
        <row r="8714">
          <cell r="Q8714"/>
          <cell r="R8714"/>
          <cell r="S8714"/>
          <cell r="T8714"/>
        </row>
        <row r="8715">
          <cell r="Q8715"/>
          <cell r="R8715"/>
          <cell r="S8715"/>
          <cell r="T8715"/>
        </row>
        <row r="8716">
          <cell r="Q8716"/>
          <cell r="R8716"/>
          <cell r="S8716"/>
          <cell r="T8716"/>
        </row>
        <row r="8717">
          <cell r="Q8717"/>
          <cell r="R8717"/>
          <cell r="S8717"/>
          <cell r="T8717"/>
        </row>
        <row r="8718">
          <cell r="Q8718"/>
          <cell r="R8718"/>
          <cell r="S8718"/>
          <cell r="T8718"/>
        </row>
        <row r="8719">
          <cell r="Q8719"/>
          <cell r="R8719"/>
          <cell r="S8719"/>
          <cell r="T8719"/>
        </row>
        <row r="8720">
          <cell r="Q8720"/>
          <cell r="R8720"/>
          <cell r="S8720"/>
          <cell r="T8720"/>
        </row>
        <row r="8721">
          <cell r="Q8721"/>
          <cell r="R8721"/>
          <cell r="S8721"/>
          <cell r="T8721"/>
        </row>
        <row r="8722">
          <cell r="Q8722"/>
          <cell r="R8722"/>
          <cell r="S8722"/>
          <cell r="T8722"/>
        </row>
        <row r="8723">
          <cell r="Q8723"/>
          <cell r="R8723"/>
          <cell r="S8723"/>
          <cell r="T8723"/>
        </row>
        <row r="8724">
          <cell r="Q8724"/>
          <cell r="R8724"/>
          <cell r="S8724"/>
          <cell r="T8724"/>
        </row>
        <row r="8725">
          <cell r="Q8725"/>
          <cell r="R8725"/>
          <cell r="S8725"/>
          <cell r="T8725"/>
        </row>
        <row r="8726">
          <cell r="Q8726"/>
          <cell r="R8726"/>
          <cell r="S8726"/>
          <cell r="T8726"/>
        </row>
        <row r="8727">
          <cell r="Q8727"/>
          <cell r="R8727"/>
          <cell r="S8727"/>
          <cell r="T8727"/>
        </row>
        <row r="8728">
          <cell r="Q8728"/>
          <cell r="R8728"/>
          <cell r="S8728"/>
          <cell r="T8728"/>
        </row>
        <row r="8729">
          <cell r="Q8729"/>
          <cell r="R8729"/>
          <cell r="S8729"/>
          <cell r="T8729"/>
        </row>
        <row r="8730">
          <cell r="Q8730"/>
          <cell r="R8730"/>
          <cell r="S8730"/>
          <cell r="T8730"/>
        </row>
        <row r="8731">
          <cell r="Q8731"/>
          <cell r="R8731"/>
          <cell r="S8731"/>
          <cell r="T8731"/>
        </row>
        <row r="8732">
          <cell r="Q8732"/>
          <cell r="R8732"/>
          <cell r="S8732"/>
          <cell r="T8732"/>
        </row>
        <row r="8733">
          <cell r="Q8733"/>
          <cell r="R8733"/>
          <cell r="S8733"/>
          <cell r="T8733"/>
        </row>
        <row r="8734">
          <cell r="Q8734"/>
          <cell r="R8734"/>
          <cell r="S8734"/>
          <cell r="T8734"/>
        </row>
        <row r="8735">
          <cell r="Q8735"/>
          <cell r="R8735"/>
          <cell r="S8735"/>
          <cell r="T8735"/>
        </row>
        <row r="8736">
          <cell r="Q8736"/>
          <cell r="R8736"/>
          <cell r="S8736"/>
          <cell r="T8736"/>
        </row>
        <row r="8737">
          <cell r="Q8737"/>
          <cell r="R8737"/>
          <cell r="S8737"/>
          <cell r="T8737"/>
        </row>
        <row r="8738">
          <cell r="Q8738"/>
          <cell r="R8738"/>
          <cell r="S8738"/>
          <cell r="T8738"/>
        </row>
        <row r="8739">
          <cell r="Q8739"/>
          <cell r="R8739"/>
          <cell r="S8739"/>
          <cell r="T8739"/>
        </row>
        <row r="8740">
          <cell r="Q8740"/>
          <cell r="R8740"/>
          <cell r="S8740"/>
          <cell r="T8740"/>
        </row>
        <row r="8741">
          <cell r="Q8741"/>
          <cell r="R8741"/>
          <cell r="S8741"/>
          <cell r="T8741"/>
        </row>
        <row r="8742">
          <cell r="Q8742"/>
          <cell r="R8742"/>
          <cell r="S8742"/>
          <cell r="T8742"/>
        </row>
        <row r="8743">
          <cell r="Q8743"/>
          <cell r="R8743"/>
          <cell r="S8743"/>
          <cell r="T8743"/>
        </row>
        <row r="8744">
          <cell r="Q8744"/>
          <cell r="R8744"/>
          <cell r="S8744"/>
          <cell r="T8744"/>
        </row>
        <row r="8745">
          <cell r="Q8745"/>
          <cell r="R8745"/>
          <cell r="S8745"/>
          <cell r="T8745"/>
        </row>
        <row r="8746">
          <cell r="Q8746"/>
          <cell r="R8746"/>
          <cell r="S8746"/>
          <cell r="T8746"/>
        </row>
        <row r="8747">
          <cell r="Q8747"/>
          <cell r="R8747"/>
          <cell r="S8747"/>
          <cell r="T8747"/>
        </row>
        <row r="8748">
          <cell r="Q8748"/>
          <cell r="R8748"/>
          <cell r="S8748"/>
          <cell r="T8748"/>
        </row>
        <row r="8749">
          <cell r="Q8749"/>
          <cell r="R8749"/>
          <cell r="S8749"/>
          <cell r="T8749"/>
        </row>
        <row r="8750">
          <cell r="Q8750"/>
          <cell r="R8750"/>
          <cell r="S8750"/>
          <cell r="T8750"/>
        </row>
        <row r="8751">
          <cell r="Q8751"/>
          <cell r="R8751"/>
          <cell r="S8751"/>
          <cell r="T8751"/>
        </row>
        <row r="8752">
          <cell r="Q8752"/>
          <cell r="R8752"/>
          <cell r="S8752"/>
          <cell r="T8752"/>
        </row>
        <row r="8753">
          <cell r="Q8753"/>
          <cell r="R8753"/>
          <cell r="S8753"/>
          <cell r="T8753"/>
        </row>
        <row r="8754">
          <cell r="Q8754"/>
          <cell r="R8754"/>
          <cell r="S8754"/>
          <cell r="T8754"/>
        </row>
        <row r="8755">
          <cell r="Q8755"/>
          <cell r="R8755"/>
          <cell r="S8755"/>
          <cell r="T8755"/>
        </row>
        <row r="8756">
          <cell r="Q8756"/>
          <cell r="R8756"/>
          <cell r="S8756"/>
          <cell r="T8756"/>
        </row>
        <row r="8757">
          <cell r="Q8757"/>
          <cell r="R8757"/>
          <cell r="S8757"/>
          <cell r="T8757"/>
        </row>
        <row r="8758">
          <cell r="Q8758"/>
          <cell r="R8758"/>
          <cell r="S8758"/>
          <cell r="T8758"/>
        </row>
        <row r="8759">
          <cell r="Q8759"/>
          <cell r="R8759"/>
          <cell r="S8759"/>
          <cell r="T8759"/>
        </row>
        <row r="8760">
          <cell r="Q8760"/>
          <cell r="R8760"/>
          <cell r="S8760"/>
          <cell r="T8760"/>
        </row>
        <row r="8761">
          <cell r="Q8761"/>
          <cell r="R8761"/>
          <cell r="S8761"/>
          <cell r="T8761"/>
        </row>
        <row r="8762">
          <cell r="Q8762"/>
          <cell r="R8762"/>
          <cell r="S8762"/>
          <cell r="T8762"/>
        </row>
        <row r="8763">
          <cell r="Q8763"/>
          <cell r="R8763"/>
          <cell r="S8763"/>
          <cell r="T8763"/>
        </row>
        <row r="8764">
          <cell r="Q8764"/>
          <cell r="R8764"/>
          <cell r="S8764"/>
          <cell r="T8764"/>
        </row>
        <row r="8765">
          <cell r="Q8765"/>
          <cell r="R8765"/>
          <cell r="S8765"/>
          <cell r="T8765"/>
        </row>
        <row r="8766">
          <cell r="Q8766"/>
          <cell r="R8766"/>
          <cell r="S8766"/>
          <cell r="T8766"/>
        </row>
        <row r="8767">
          <cell r="Q8767"/>
          <cell r="R8767"/>
          <cell r="S8767"/>
          <cell r="T8767"/>
        </row>
        <row r="8768">
          <cell r="Q8768"/>
          <cell r="R8768"/>
          <cell r="S8768"/>
          <cell r="T8768"/>
        </row>
        <row r="8769">
          <cell r="Q8769"/>
          <cell r="R8769"/>
          <cell r="S8769"/>
          <cell r="T8769"/>
        </row>
        <row r="8770">
          <cell r="Q8770"/>
          <cell r="R8770"/>
          <cell r="S8770"/>
          <cell r="T8770"/>
        </row>
        <row r="8771">
          <cell r="Q8771"/>
          <cell r="R8771"/>
          <cell r="S8771"/>
          <cell r="T8771"/>
        </row>
        <row r="8772">
          <cell r="Q8772"/>
          <cell r="R8772"/>
          <cell r="S8772"/>
          <cell r="T8772"/>
        </row>
        <row r="8773">
          <cell r="Q8773"/>
          <cell r="R8773"/>
          <cell r="S8773"/>
          <cell r="T8773"/>
        </row>
        <row r="8774">
          <cell r="Q8774"/>
          <cell r="R8774"/>
          <cell r="S8774"/>
          <cell r="T8774"/>
        </row>
        <row r="8775">
          <cell r="Q8775"/>
          <cell r="R8775"/>
          <cell r="S8775"/>
          <cell r="T8775"/>
        </row>
        <row r="8776">
          <cell r="Q8776"/>
          <cell r="R8776"/>
          <cell r="S8776"/>
          <cell r="T8776"/>
        </row>
        <row r="8777">
          <cell r="Q8777"/>
          <cell r="R8777"/>
          <cell r="S8777"/>
          <cell r="T8777"/>
        </row>
        <row r="8778">
          <cell r="Q8778"/>
          <cell r="R8778"/>
          <cell r="S8778"/>
          <cell r="T8778"/>
        </row>
        <row r="8779">
          <cell r="Q8779"/>
          <cell r="R8779"/>
          <cell r="S8779"/>
          <cell r="T8779"/>
        </row>
        <row r="8780">
          <cell r="Q8780"/>
          <cell r="R8780"/>
          <cell r="S8780"/>
          <cell r="T8780"/>
        </row>
        <row r="8781">
          <cell r="Q8781"/>
          <cell r="R8781"/>
          <cell r="S8781"/>
          <cell r="T8781"/>
        </row>
        <row r="8782">
          <cell r="Q8782"/>
          <cell r="R8782"/>
          <cell r="S8782"/>
          <cell r="T8782"/>
        </row>
        <row r="8783">
          <cell r="Q8783"/>
          <cell r="R8783"/>
          <cell r="S8783"/>
          <cell r="T8783"/>
        </row>
        <row r="8784">
          <cell r="Q8784"/>
          <cell r="R8784"/>
          <cell r="S8784"/>
          <cell r="T8784"/>
        </row>
        <row r="8785">
          <cell r="Q8785"/>
          <cell r="R8785"/>
          <cell r="S8785"/>
          <cell r="T8785"/>
        </row>
        <row r="8786">
          <cell r="Q8786"/>
          <cell r="R8786"/>
          <cell r="S8786"/>
          <cell r="T8786"/>
        </row>
        <row r="8787">
          <cell r="Q8787"/>
          <cell r="R8787"/>
          <cell r="S8787"/>
          <cell r="T8787"/>
        </row>
        <row r="8788">
          <cell r="Q8788"/>
          <cell r="R8788"/>
          <cell r="S8788"/>
          <cell r="T8788"/>
        </row>
        <row r="8789">
          <cell r="Q8789"/>
          <cell r="R8789"/>
          <cell r="S8789"/>
          <cell r="T8789"/>
        </row>
        <row r="8790">
          <cell r="Q8790"/>
          <cell r="R8790"/>
          <cell r="S8790"/>
          <cell r="T8790"/>
        </row>
        <row r="8791">
          <cell r="Q8791"/>
          <cell r="R8791"/>
          <cell r="S8791"/>
          <cell r="T8791"/>
        </row>
        <row r="8792">
          <cell r="Q8792"/>
          <cell r="R8792"/>
          <cell r="S8792"/>
          <cell r="T8792"/>
        </row>
        <row r="8793">
          <cell r="Q8793"/>
          <cell r="R8793"/>
          <cell r="S8793"/>
          <cell r="T8793"/>
        </row>
        <row r="8794">
          <cell r="Q8794"/>
          <cell r="R8794"/>
          <cell r="S8794"/>
          <cell r="T8794"/>
        </row>
        <row r="8795">
          <cell r="Q8795"/>
          <cell r="R8795"/>
          <cell r="S8795"/>
          <cell r="T8795"/>
        </row>
        <row r="8796">
          <cell r="Q8796"/>
          <cell r="R8796"/>
          <cell r="S8796"/>
          <cell r="T8796"/>
        </row>
        <row r="8797">
          <cell r="Q8797"/>
          <cell r="R8797"/>
          <cell r="S8797"/>
          <cell r="T8797"/>
        </row>
        <row r="8798">
          <cell r="Q8798"/>
          <cell r="R8798"/>
          <cell r="S8798"/>
          <cell r="T8798"/>
        </row>
        <row r="8799">
          <cell r="Q8799"/>
          <cell r="R8799"/>
          <cell r="S8799"/>
          <cell r="T8799"/>
        </row>
        <row r="8800">
          <cell r="Q8800"/>
          <cell r="R8800"/>
          <cell r="S8800"/>
          <cell r="T8800"/>
        </row>
        <row r="8801">
          <cell r="Q8801"/>
          <cell r="R8801"/>
          <cell r="S8801"/>
          <cell r="T8801"/>
        </row>
        <row r="8802">
          <cell r="Q8802"/>
          <cell r="R8802"/>
          <cell r="S8802"/>
          <cell r="T8802"/>
        </row>
        <row r="8803">
          <cell r="Q8803"/>
          <cell r="R8803"/>
          <cell r="S8803"/>
          <cell r="T8803"/>
        </row>
        <row r="8804">
          <cell r="Q8804"/>
          <cell r="R8804"/>
          <cell r="S8804"/>
          <cell r="T8804"/>
        </row>
        <row r="8805">
          <cell r="Q8805"/>
          <cell r="R8805"/>
          <cell r="S8805"/>
          <cell r="T8805"/>
        </row>
        <row r="8806">
          <cell r="Q8806"/>
          <cell r="R8806"/>
          <cell r="S8806"/>
          <cell r="T8806"/>
        </row>
        <row r="8807">
          <cell r="Q8807"/>
          <cell r="R8807"/>
          <cell r="S8807"/>
          <cell r="T8807"/>
        </row>
        <row r="8808">
          <cell r="Q8808"/>
          <cell r="R8808"/>
          <cell r="S8808"/>
          <cell r="T8808"/>
        </row>
        <row r="8809">
          <cell r="Q8809"/>
          <cell r="R8809"/>
          <cell r="S8809"/>
          <cell r="T8809"/>
        </row>
        <row r="8810">
          <cell r="Q8810"/>
          <cell r="R8810"/>
          <cell r="S8810"/>
          <cell r="T8810"/>
        </row>
        <row r="8811">
          <cell r="Q8811"/>
          <cell r="R8811"/>
          <cell r="S8811"/>
          <cell r="T8811"/>
        </row>
        <row r="8812">
          <cell r="Q8812"/>
          <cell r="R8812"/>
          <cell r="S8812"/>
          <cell r="T8812"/>
        </row>
        <row r="8813">
          <cell r="Q8813"/>
          <cell r="R8813"/>
          <cell r="S8813"/>
          <cell r="T8813"/>
        </row>
        <row r="8814">
          <cell r="Q8814"/>
          <cell r="R8814"/>
          <cell r="S8814"/>
          <cell r="T8814"/>
        </row>
        <row r="8815">
          <cell r="Q8815"/>
          <cell r="R8815"/>
          <cell r="S8815"/>
          <cell r="T8815"/>
        </row>
        <row r="8816">
          <cell r="Q8816"/>
          <cell r="R8816"/>
          <cell r="S8816"/>
          <cell r="T8816"/>
        </row>
        <row r="8817">
          <cell r="Q8817"/>
          <cell r="R8817"/>
          <cell r="S8817"/>
          <cell r="T8817"/>
        </row>
        <row r="8818">
          <cell r="Q8818"/>
          <cell r="R8818"/>
          <cell r="S8818"/>
          <cell r="T8818"/>
        </row>
        <row r="8819">
          <cell r="Q8819"/>
          <cell r="R8819"/>
          <cell r="S8819"/>
          <cell r="T8819"/>
        </row>
        <row r="8820">
          <cell r="Q8820"/>
          <cell r="R8820"/>
          <cell r="S8820"/>
          <cell r="T8820"/>
        </row>
        <row r="8821">
          <cell r="Q8821"/>
          <cell r="R8821"/>
          <cell r="S8821"/>
          <cell r="T8821"/>
        </row>
        <row r="8822">
          <cell r="Q8822"/>
          <cell r="R8822"/>
          <cell r="S8822"/>
          <cell r="T8822"/>
        </row>
        <row r="8823">
          <cell r="Q8823"/>
          <cell r="R8823"/>
          <cell r="S8823"/>
          <cell r="T8823"/>
        </row>
        <row r="8824">
          <cell r="Q8824"/>
          <cell r="R8824"/>
          <cell r="S8824"/>
          <cell r="T8824"/>
        </row>
        <row r="8825">
          <cell r="Q8825"/>
          <cell r="R8825"/>
          <cell r="S8825"/>
          <cell r="T8825"/>
        </row>
        <row r="8826">
          <cell r="Q8826"/>
          <cell r="R8826"/>
          <cell r="S8826"/>
          <cell r="T8826"/>
        </row>
        <row r="8827">
          <cell r="Q8827"/>
          <cell r="R8827"/>
          <cell r="S8827"/>
          <cell r="T8827"/>
        </row>
        <row r="8828">
          <cell r="Q8828"/>
          <cell r="R8828"/>
          <cell r="S8828"/>
          <cell r="T8828"/>
        </row>
        <row r="8829">
          <cell r="Q8829"/>
          <cell r="R8829"/>
          <cell r="S8829"/>
          <cell r="T8829"/>
        </row>
        <row r="8830">
          <cell r="Q8830"/>
          <cell r="R8830"/>
          <cell r="S8830"/>
          <cell r="T8830"/>
        </row>
        <row r="8831">
          <cell r="Q8831"/>
          <cell r="R8831"/>
          <cell r="S8831"/>
          <cell r="T8831"/>
        </row>
        <row r="8832">
          <cell r="Q8832"/>
          <cell r="R8832"/>
          <cell r="S8832"/>
          <cell r="T8832"/>
        </row>
        <row r="8833">
          <cell r="Q8833"/>
          <cell r="R8833"/>
          <cell r="S8833"/>
          <cell r="T8833"/>
        </row>
        <row r="8834">
          <cell r="Q8834"/>
          <cell r="R8834"/>
          <cell r="S8834"/>
          <cell r="T8834"/>
        </row>
        <row r="8835">
          <cell r="Q8835"/>
          <cell r="R8835"/>
          <cell r="S8835"/>
          <cell r="T8835"/>
        </row>
        <row r="8836">
          <cell r="Q8836"/>
          <cell r="R8836"/>
          <cell r="S8836"/>
          <cell r="T8836"/>
        </row>
        <row r="8837">
          <cell r="Q8837"/>
          <cell r="R8837"/>
          <cell r="S8837"/>
          <cell r="T8837"/>
        </row>
        <row r="8838">
          <cell r="Q8838"/>
          <cell r="R8838"/>
          <cell r="S8838"/>
          <cell r="T8838"/>
        </row>
        <row r="8839">
          <cell r="Q8839"/>
          <cell r="R8839"/>
          <cell r="S8839"/>
          <cell r="T8839"/>
        </row>
        <row r="8840">
          <cell r="Q8840"/>
          <cell r="R8840"/>
          <cell r="S8840"/>
          <cell r="T8840"/>
        </row>
        <row r="8841">
          <cell r="Q8841"/>
          <cell r="R8841"/>
          <cell r="S8841"/>
          <cell r="T8841"/>
        </row>
        <row r="8842">
          <cell r="Q8842"/>
          <cell r="R8842"/>
          <cell r="S8842"/>
          <cell r="T8842"/>
        </row>
        <row r="8843">
          <cell r="Q8843"/>
          <cell r="R8843"/>
          <cell r="S8843"/>
          <cell r="T8843"/>
        </row>
        <row r="8844">
          <cell r="Q8844"/>
          <cell r="R8844"/>
          <cell r="S8844"/>
          <cell r="T8844"/>
        </row>
        <row r="8845">
          <cell r="Q8845"/>
          <cell r="R8845"/>
          <cell r="S8845"/>
          <cell r="T8845"/>
        </row>
        <row r="8846">
          <cell r="Q8846"/>
          <cell r="R8846"/>
          <cell r="S8846"/>
          <cell r="T8846"/>
        </row>
        <row r="8847">
          <cell r="Q8847"/>
          <cell r="R8847"/>
          <cell r="S8847"/>
          <cell r="T8847"/>
        </row>
        <row r="8848">
          <cell r="Q8848"/>
          <cell r="R8848"/>
          <cell r="S8848"/>
          <cell r="T8848"/>
        </row>
        <row r="8849">
          <cell r="Q8849"/>
          <cell r="R8849"/>
          <cell r="S8849"/>
          <cell r="T8849"/>
        </row>
        <row r="8850">
          <cell r="Q8850"/>
          <cell r="R8850"/>
          <cell r="S8850"/>
          <cell r="T8850"/>
        </row>
        <row r="8851">
          <cell r="Q8851"/>
          <cell r="R8851"/>
          <cell r="S8851"/>
          <cell r="T8851"/>
        </row>
        <row r="8852">
          <cell r="Q8852"/>
          <cell r="R8852"/>
          <cell r="S8852"/>
          <cell r="T8852"/>
        </row>
        <row r="8853">
          <cell r="Q8853"/>
          <cell r="R8853"/>
          <cell r="S8853"/>
          <cell r="T8853"/>
        </row>
        <row r="8854">
          <cell r="Q8854"/>
          <cell r="R8854"/>
          <cell r="S8854"/>
          <cell r="T8854"/>
        </row>
        <row r="8855">
          <cell r="Q8855"/>
          <cell r="R8855"/>
          <cell r="S8855"/>
          <cell r="T8855"/>
        </row>
        <row r="8856">
          <cell r="Q8856"/>
          <cell r="R8856"/>
          <cell r="S8856"/>
          <cell r="T8856"/>
        </row>
        <row r="8857">
          <cell r="Q8857"/>
          <cell r="R8857"/>
          <cell r="S8857"/>
          <cell r="T8857"/>
        </row>
        <row r="8858">
          <cell r="Q8858"/>
          <cell r="R8858"/>
          <cell r="S8858"/>
          <cell r="T8858"/>
        </row>
        <row r="8859">
          <cell r="Q8859"/>
          <cell r="R8859"/>
          <cell r="S8859"/>
          <cell r="T8859"/>
        </row>
        <row r="8860">
          <cell r="Q8860"/>
          <cell r="R8860"/>
          <cell r="S8860"/>
          <cell r="T8860"/>
        </row>
        <row r="8861">
          <cell r="Q8861"/>
          <cell r="R8861"/>
          <cell r="S8861"/>
          <cell r="T8861"/>
        </row>
        <row r="8862">
          <cell r="Q8862"/>
          <cell r="R8862"/>
          <cell r="S8862"/>
          <cell r="T8862"/>
        </row>
        <row r="8863">
          <cell r="Q8863"/>
          <cell r="R8863"/>
          <cell r="S8863"/>
          <cell r="T8863"/>
        </row>
        <row r="8864">
          <cell r="Q8864"/>
          <cell r="R8864"/>
          <cell r="S8864"/>
          <cell r="T8864"/>
        </row>
        <row r="8865">
          <cell r="Q8865"/>
          <cell r="R8865"/>
          <cell r="S8865"/>
          <cell r="T8865"/>
        </row>
        <row r="8866">
          <cell r="Q8866"/>
          <cell r="R8866"/>
          <cell r="S8866"/>
          <cell r="T8866"/>
        </row>
        <row r="8867">
          <cell r="Q8867"/>
          <cell r="R8867"/>
          <cell r="S8867"/>
          <cell r="T8867"/>
        </row>
        <row r="8868">
          <cell r="Q8868"/>
          <cell r="R8868"/>
          <cell r="S8868"/>
          <cell r="T8868"/>
        </row>
        <row r="8869">
          <cell r="Q8869"/>
          <cell r="R8869"/>
          <cell r="S8869"/>
          <cell r="T8869"/>
        </row>
        <row r="8870">
          <cell r="Q8870"/>
          <cell r="R8870"/>
          <cell r="S8870"/>
          <cell r="T8870"/>
        </row>
        <row r="8871">
          <cell r="Q8871"/>
          <cell r="R8871"/>
          <cell r="S8871"/>
          <cell r="T8871"/>
        </row>
        <row r="8872">
          <cell r="Q8872"/>
          <cell r="R8872"/>
          <cell r="S8872"/>
          <cell r="T8872"/>
        </row>
        <row r="8873">
          <cell r="Q8873"/>
          <cell r="R8873"/>
          <cell r="S8873"/>
          <cell r="T8873"/>
        </row>
        <row r="8874">
          <cell r="Q8874"/>
          <cell r="R8874"/>
          <cell r="S8874"/>
          <cell r="T8874"/>
        </row>
        <row r="8875">
          <cell r="Q8875"/>
          <cell r="R8875"/>
          <cell r="S8875"/>
          <cell r="T8875"/>
        </row>
        <row r="8876">
          <cell r="Q8876"/>
          <cell r="R8876"/>
          <cell r="S8876"/>
          <cell r="T8876"/>
        </row>
        <row r="8877">
          <cell r="Q8877"/>
          <cell r="R8877"/>
          <cell r="S8877"/>
          <cell r="T8877"/>
        </row>
        <row r="8878">
          <cell r="Q8878"/>
          <cell r="R8878"/>
          <cell r="S8878"/>
          <cell r="T8878"/>
        </row>
        <row r="8879">
          <cell r="Q8879"/>
          <cell r="R8879"/>
          <cell r="S8879"/>
          <cell r="T8879"/>
        </row>
        <row r="8880">
          <cell r="Q8880"/>
          <cell r="R8880"/>
          <cell r="S8880"/>
          <cell r="T8880"/>
        </row>
        <row r="8881">
          <cell r="Q8881"/>
          <cell r="R8881"/>
          <cell r="S8881"/>
          <cell r="T8881"/>
        </row>
        <row r="8882">
          <cell r="Q8882"/>
          <cell r="R8882"/>
          <cell r="S8882"/>
          <cell r="T8882"/>
        </row>
        <row r="8883">
          <cell r="Q8883"/>
          <cell r="R8883"/>
          <cell r="S8883"/>
          <cell r="T8883"/>
        </row>
        <row r="8884">
          <cell r="Q8884"/>
          <cell r="R8884"/>
          <cell r="S8884"/>
          <cell r="T8884"/>
        </row>
        <row r="8885">
          <cell r="Q8885"/>
          <cell r="R8885"/>
          <cell r="S8885"/>
          <cell r="T8885"/>
        </row>
        <row r="8886">
          <cell r="Q8886"/>
          <cell r="R8886"/>
          <cell r="S8886"/>
          <cell r="T8886"/>
        </row>
        <row r="8887">
          <cell r="Q8887"/>
          <cell r="R8887"/>
          <cell r="S8887"/>
          <cell r="T8887"/>
        </row>
        <row r="8888">
          <cell r="Q8888"/>
          <cell r="R8888"/>
          <cell r="S8888"/>
          <cell r="T8888"/>
        </row>
        <row r="8889">
          <cell r="Q8889"/>
          <cell r="R8889"/>
          <cell r="S8889"/>
          <cell r="T8889"/>
        </row>
        <row r="8890">
          <cell r="Q8890"/>
          <cell r="R8890"/>
          <cell r="S8890"/>
          <cell r="T8890"/>
        </row>
        <row r="8891">
          <cell r="Q8891"/>
          <cell r="R8891"/>
          <cell r="S8891"/>
          <cell r="T8891"/>
        </row>
        <row r="8892">
          <cell r="Q8892"/>
          <cell r="R8892"/>
          <cell r="S8892"/>
          <cell r="T8892"/>
        </row>
        <row r="8893">
          <cell r="Q8893"/>
          <cell r="R8893"/>
          <cell r="S8893"/>
          <cell r="T8893"/>
        </row>
        <row r="8894">
          <cell r="Q8894"/>
          <cell r="R8894"/>
          <cell r="S8894"/>
          <cell r="T8894"/>
        </row>
        <row r="8895">
          <cell r="Q8895"/>
          <cell r="R8895"/>
          <cell r="S8895"/>
          <cell r="T8895"/>
        </row>
        <row r="8896">
          <cell r="Q8896"/>
          <cell r="R8896"/>
          <cell r="S8896"/>
          <cell r="T8896"/>
        </row>
        <row r="8897">
          <cell r="Q8897"/>
          <cell r="R8897"/>
          <cell r="S8897"/>
          <cell r="T8897"/>
        </row>
        <row r="8898">
          <cell r="Q8898"/>
          <cell r="R8898"/>
          <cell r="S8898"/>
          <cell r="T8898"/>
        </row>
        <row r="8899">
          <cell r="Q8899"/>
          <cell r="R8899"/>
          <cell r="S8899"/>
          <cell r="T8899"/>
        </row>
        <row r="8900">
          <cell r="Q8900"/>
          <cell r="R8900"/>
          <cell r="S8900"/>
          <cell r="T8900"/>
        </row>
        <row r="8901">
          <cell r="Q8901"/>
          <cell r="R8901"/>
          <cell r="S8901"/>
          <cell r="T8901"/>
        </row>
        <row r="8902">
          <cell r="Q8902"/>
          <cell r="R8902"/>
          <cell r="S8902"/>
          <cell r="T8902"/>
        </row>
        <row r="8903">
          <cell r="Q8903"/>
          <cell r="R8903"/>
          <cell r="S8903"/>
          <cell r="T8903"/>
        </row>
        <row r="8904">
          <cell r="Q8904"/>
          <cell r="R8904"/>
          <cell r="S8904"/>
          <cell r="T8904"/>
        </row>
        <row r="8905">
          <cell r="Q8905"/>
          <cell r="R8905"/>
          <cell r="S8905"/>
          <cell r="T8905"/>
        </row>
        <row r="8906">
          <cell r="Q8906"/>
          <cell r="R8906"/>
          <cell r="S8906"/>
          <cell r="T8906"/>
        </row>
        <row r="8907">
          <cell r="Q8907"/>
          <cell r="R8907"/>
          <cell r="S8907"/>
          <cell r="T8907"/>
        </row>
        <row r="8908">
          <cell r="Q8908"/>
          <cell r="R8908"/>
          <cell r="S8908"/>
          <cell r="T8908"/>
        </row>
        <row r="8909">
          <cell r="Q8909"/>
          <cell r="R8909"/>
          <cell r="S8909"/>
          <cell r="T8909"/>
        </row>
        <row r="8910">
          <cell r="Q8910"/>
          <cell r="R8910"/>
          <cell r="S8910"/>
          <cell r="T8910"/>
        </row>
        <row r="8911">
          <cell r="Q8911"/>
          <cell r="R8911"/>
          <cell r="S8911"/>
          <cell r="T8911"/>
        </row>
        <row r="8912">
          <cell r="Q8912"/>
          <cell r="R8912"/>
          <cell r="S8912"/>
          <cell r="T8912"/>
        </row>
        <row r="8913">
          <cell r="Q8913"/>
          <cell r="R8913"/>
          <cell r="S8913"/>
          <cell r="T8913"/>
        </row>
        <row r="8914">
          <cell r="Q8914"/>
          <cell r="R8914"/>
          <cell r="S8914"/>
          <cell r="T8914"/>
        </row>
        <row r="8915">
          <cell r="Q8915"/>
          <cell r="R8915"/>
          <cell r="S8915"/>
          <cell r="T8915"/>
        </row>
        <row r="8916">
          <cell r="Q8916"/>
          <cell r="R8916"/>
          <cell r="S8916"/>
          <cell r="T8916"/>
        </row>
        <row r="8917">
          <cell r="Q8917"/>
          <cell r="R8917"/>
          <cell r="S8917"/>
          <cell r="T8917"/>
        </row>
        <row r="8918">
          <cell r="Q8918"/>
          <cell r="R8918"/>
          <cell r="S8918"/>
          <cell r="T8918"/>
        </row>
        <row r="8919">
          <cell r="Q8919"/>
          <cell r="R8919"/>
          <cell r="S8919"/>
          <cell r="T8919"/>
        </row>
        <row r="8920">
          <cell r="Q8920"/>
          <cell r="R8920"/>
          <cell r="S8920"/>
          <cell r="T8920"/>
        </row>
        <row r="8921">
          <cell r="Q8921"/>
          <cell r="R8921"/>
          <cell r="S8921"/>
          <cell r="T8921"/>
        </row>
        <row r="8922">
          <cell r="Q8922"/>
          <cell r="R8922"/>
          <cell r="S8922"/>
          <cell r="T8922"/>
        </row>
        <row r="8923">
          <cell r="Q8923"/>
          <cell r="R8923"/>
          <cell r="S8923"/>
          <cell r="T8923"/>
        </row>
        <row r="8924">
          <cell r="Q8924"/>
          <cell r="R8924"/>
          <cell r="S8924"/>
          <cell r="T8924"/>
        </row>
        <row r="8925">
          <cell r="Q8925"/>
          <cell r="R8925"/>
          <cell r="S8925"/>
          <cell r="T8925"/>
        </row>
        <row r="8926">
          <cell r="Q8926"/>
          <cell r="R8926"/>
          <cell r="S8926"/>
          <cell r="T8926"/>
        </row>
        <row r="8927">
          <cell r="Q8927"/>
          <cell r="R8927"/>
          <cell r="S8927"/>
          <cell r="T8927"/>
        </row>
        <row r="8928">
          <cell r="Q8928"/>
          <cell r="R8928"/>
          <cell r="S8928"/>
          <cell r="T8928"/>
        </row>
        <row r="8929">
          <cell r="Q8929"/>
          <cell r="R8929"/>
          <cell r="S8929"/>
          <cell r="T8929"/>
        </row>
        <row r="8930">
          <cell r="Q8930"/>
          <cell r="R8930"/>
          <cell r="S8930"/>
          <cell r="T8930"/>
        </row>
        <row r="8931">
          <cell r="Q8931"/>
          <cell r="R8931"/>
          <cell r="S8931"/>
          <cell r="T8931"/>
        </row>
        <row r="8932">
          <cell r="Q8932"/>
          <cell r="R8932"/>
          <cell r="S8932"/>
          <cell r="T8932"/>
        </row>
        <row r="8933">
          <cell r="Q8933"/>
          <cell r="R8933"/>
          <cell r="S8933"/>
          <cell r="T8933"/>
        </row>
        <row r="8934">
          <cell r="Q8934"/>
          <cell r="R8934"/>
          <cell r="S8934"/>
          <cell r="T8934"/>
        </row>
        <row r="8935">
          <cell r="Q8935"/>
          <cell r="R8935"/>
          <cell r="S8935"/>
          <cell r="T8935"/>
        </row>
        <row r="8936">
          <cell r="Q8936"/>
          <cell r="R8936"/>
          <cell r="S8936"/>
          <cell r="T8936"/>
        </row>
        <row r="8937">
          <cell r="Q8937"/>
          <cell r="R8937"/>
          <cell r="S8937"/>
          <cell r="T8937"/>
        </row>
        <row r="8938">
          <cell r="Q8938"/>
          <cell r="R8938"/>
          <cell r="S8938"/>
          <cell r="T8938"/>
        </row>
        <row r="8939">
          <cell r="Q8939"/>
          <cell r="R8939"/>
          <cell r="S8939"/>
          <cell r="T8939"/>
        </row>
        <row r="8940">
          <cell r="Q8940"/>
          <cell r="R8940"/>
          <cell r="S8940"/>
          <cell r="T8940"/>
        </row>
        <row r="8941">
          <cell r="Q8941"/>
          <cell r="R8941"/>
          <cell r="S8941"/>
          <cell r="T8941"/>
        </row>
        <row r="8942">
          <cell r="Q8942"/>
          <cell r="R8942"/>
          <cell r="S8942"/>
          <cell r="T8942"/>
        </row>
        <row r="8943">
          <cell r="Q8943"/>
          <cell r="R8943"/>
          <cell r="S8943"/>
          <cell r="T8943"/>
        </row>
        <row r="8944">
          <cell r="Q8944"/>
          <cell r="R8944"/>
          <cell r="S8944"/>
          <cell r="T8944"/>
        </row>
        <row r="8945">
          <cell r="Q8945"/>
          <cell r="R8945"/>
          <cell r="S8945"/>
          <cell r="T8945"/>
        </row>
        <row r="8946">
          <cell r="Q8946"/>
          <cell r="R8946"/>
          <cell r="S8946"/>
          <cell r="T8946"/>
        </row>
        <row r="8947">
          <cell r="Q8947"/>
          <cell r="R8947"/>
          <cell r="S8947"/>
          <cell r="T8947"/>
        </row>
        <row r="8948">
          <cell r="Q8948"/>
          <cell r="R8948"/>
          <cell r="S8948"/>
          <cell r="T8948"/>
        </row>
        <row r="8949">
          <cell r="Q8949"/>
          <cell r="R8949"/>
          <cell r="S8949"/>
          <cell r="T8949"/>
        </row>
        <row r="8950">
          <cell r="Q8950"/>
          <cell r="R8950"/>
          <cell r="S8950"/>
          <cell r="T8950"/>
        </row>
        <row r="8951">
          <cell r="Q8951"/>
          <cell r="R8951"/>
          <cell r="S8951"/>
          <cell r="T8951"/>
        </row>
        <row r="8952">
          <cell r="Q8952"/>
          <cell r="R8952"/>
          <cell r="S8952"/>
          <cell r="T8952"/>
        </row>
        <row r="8953">
          <cell r="Q8953"/>
          <cell r="R8953"/>
          <cell r="S8953"/>
          <cell r="T8953"/>
        </row>
        <row r="8954">
          <cell r="Q8954"/>
          <cell r="R8954"/>
          <cell r="S8954"/>
          <cell r="T8954"/>
        </row>
        <row r="8955">
          <cell r="Q8955"/>
          <cell r="R8955"/>
          <cell r="S8955"/>
          <cell r="T8955"/>
        </row>
        <row r="8956">
          <cell r="Q8956"/>
          <cell r="R8956"/>
          <cell r="S8956"/>
          <cell r="T8956"/>
        </row>
        <row r="8957">
          <cell r="Q8957"/>
          <cell r="R8957"/>
          <cell r="S8957"/>
          <cell r="T8957"/>
        </row>
        <row r="8958">
          <cell r="Q8958"/>
          <cell r="R8958"/>
          <cell r="S8958"/>
          <cell r="T8958"/>
        </row>
        <row r="8959">
          <cell r="Q8959"/>
          <cell r="R8959"/>
          <cell r="S8959"/>
          <cell r="T8959"/>
        </row>
        <row r="8960">
          <cell r="Q8960"/>
          <cell r="R8960"/>
          <cell r="S8960"/>
          <cell r="T8960"/>
        </row>
        <row r="8961">
          <cell r="Q8961"/>
          <cell r="R8961"/>
          <cell r="S8961"/>
          <cell r="T8961"/>
        </row>
        <row r="8962">
          <cell r="Q8962"/>
          <cell r="R8962"/>
          <cell r="S8962"/>
          <cell r="T8962"/>
        </row>
        <row r="8963">
          <cell r="Q8963"/>
          <cell r="R8963"/>
          <cell r="S8963"/>
          <cell r="T8963"/>
        </row>
        <row r="8964">
          <cell r="Q8964"/>
          <cell r="R8964"/>
          <cell r="S8964"/>
          <cell r="T8964"/>
        </row>
        <row r="8965">
          <cell r="Q8965"/>
          <cell r="R8965"/>
          <cell r="S8965"/>
          <cell r="T8965"/>
        </row>
        <row r="8966">
          <cell r="Q8966"/>
          <cell r="R8966"/>
          <cell r="S8966"/>
          <cell r="T8966"/>
        </row>
        <row r="8967">
          <cell r="Q8967"/>
          <cell r="R8967"/>
          <cell r="S8967"/>
          <cell r="T8967"/>
        </row>
        <row r="8968">
          <cell r="Q8968"/>
          <cell r="R8968"/>
          <cell r="S8968"/>
          <cell r="T8968"/>
        </row>
        <row r="8969">
          <cell r="Q8969"/>
          <cell r="R8969"/>
          <cell r="S8969"/>
          <cell r="T8969"/>
        </row>
        <row r="8970">
          <cell r="Q8970"/>
          <cell r="R8970"/>
          <cell r="S8970"/>
          <cell r="T8970"/>
        </row>
        <row r="8971">
          <cell r="Q8971"/>
          <cell r="R8971"/>
          <cell r="S8971"/>
          <cell r="T8971"/>
        </row>
        <row r="8972">
          <cell r="Q8972"/>
          <cell r="R8972"/>
          <cell r="S8972"/>
          <cell r="T8972"/>
        </row>
        <row r="8973">
          <cell r="Q8973"/>
          <cell r="R8973"/>
          <cell r="S8973"/>
          <cell r="T8973"/>
        </row>
        <row r="8974">
          <cell r="Q8974"/>
          <cell r="R8974"/>
          <cell r="S8974"/>
          <cell r="T8974"/>
        </row>
        <row r="8975">
          <cell r="Q8975"/>
          <cell r="R8975"/>
          <cell r="S8975"/>
          <cell r="T8975"/>
        </row>
        <row r="8976">
          <cell r="Q8976"/>
          <cell r="R8976"/>
          <cell r="S8976"/>
          <cell r="T8976"/>
        </row>
        <row r="8977">
          <cell r="Q8977"/>
          <cell r="R8977"/>
          <cell r="S8977"/>
          <cell r="T8977"/>
        </row>
        <row r="8978">
          <cell r="Q8978"/>
          <cell r="R8978"/>
          <cell r="S8978"/>
          <cell r="T8978"/>
        </row>
        <row r="8979">
          <cell r="Q8979"/>
          <cell r="R8979"/>
          <cell r="S8979"/>
          <cell r="T8979"/>
        </row>
        <row r="8980">
          <cell r="Q8980"/>
          <cell r="R8980"/>
          <cell r="S8980"/>
          <cell r="T8980"/>
        </row>
        <row r="8981">
          <cell r="Q8981"/>
          <cell r="R8981"/>
          <cell r="S8981"/>
          <cell r="T8981"/>
        </row>
        <row r="8982">
          <cell r="Q8982"/>
          <cell r="R8982"/>
          <cell r="S8982"/>
          <cell r="T8982"/>
        </row>
        <row r="8983">
          <cell r="Q8983"/>
          <cell r="R8983"/>
          <cell r="S8983"/>
          <cell r="T8983"/>
        </row>
        <row r="8984">
          <cell r="Q8984"/>
          <cell r="R8984"/>
          <cell r="S8984"/>
          <cell r="T8984"/>
        </row>
        <row r="8985">
          <cell r="Q8985"/>
          <cell r="R8985"/>
          <cell r="S8985"/>
          <cell r="T8985"/>
        </row>
        <row r="8986">
          <cell r="Q8986"/>
          <cell r="R8986"/>
          <cell r="S8986"/>
          <cell r="T8986"/>
        </row>
        <row r="8987">
          <cell r="Q8987"/>
          <cell r="R8987"/>
          <cell r="S8987"/>
          <cell r="T8987"/>
        </row>
        <row r="8988">
          <cell r="Q8988"/>
          <cell r="R8988"/>
          <cell r="S8988"/>
          <cell r="T8988"/>
        </row>
        <row r="8989">
          <cell r="Q8989"/>
          <cell r="R8989"/>
          <cell r="S8989"/>
          <cell r="T8989"/>
        </row>
        <row r="8990">
          <cell r="Q8990"/>
          <cell r="R8990"/>
          <cell r="S8990"/>
          <cell r="T8990"/>
        </row>
        <row r="8991">
          <cell r="Q8991"/>
          <cell r="R8991"/>
          <cell r="S8991"/>
          <cell r="T8991"/>
        </row>
        <row r="8992">
          <cell r="Q8992"/>
          <cell r="R8992"/>
          <cell r="S8992"/>
          <cell r="T8992"/>
        </row>
        <row r="8993">
          <cell r="Q8993"/>
          <cell r="R8993"/>
          <cell r="S8993"/>
          <cell r="T8993"/>
        </row>
        <row r="8994">
          <cell r="Q8994"/>
          <cell r="R8994"/>
          <cell r="S8994"/>
          <cell r="T8994"/>
        </row>
        <row r="8995">
          <cell r="Q8995"/>
          <cell r="R8995"/>
          <cell r="S8995"/>
          <cell r="T8995"/>
        </row>
        <row r="8996">
          <cell r="Q8996"/>
          <cell r="R8996"/>
          <cell r="S8996"/>
          <cell r="T8996"/>
        </row>
        <row r="8997">
          <cell r="Q8997"/>
          <cell r="R8997"/>
          <cell r="S8997"/>
          <cell r="T8997"/>
        </row>
        <row r="8998">
          <cell r="Q8998"/>
          <cell r="R8998"/>
          <cell r="S8998"/>
          <cell r="T8998"/>
        </row>
        <row r="8999">
          <cell r="Q8999"/>
          <cell r="R8999"/>
          <cell r="S8999"/>
          <cell r="T8999"/>
        </row>
        <row r="9000">
          <cell r="Q9000"/>
          <cell r="R9000"/>
          <cell r="S9000"/>
          <cell r="T9000"/>
        </row>
        <row r="9001">
          <cell r="Q9001"/>
          <cell r="R9001"/>
          <cell r="S9001"/>
          <cell r="T9001"/>
        </row>
        <row r="9002">
          <cell r="Q9002"/>
          <cell r="R9002"/>
          <cell r="S9002"/>
          <cell r="T9002"/>
        </row>
        <row r="9003">
          <cell r="Q9003"/>
          <cell r="R9003"/>
          <cell r="S9003"/>
          <cell r="T9003"/>
        </row>
        <row r="9004">
          <cell r="Q9004"/>
          <cell r="R9004"/>
          <cell r="S9004"/>
          <cell r="T9004"/>
        </row>
        <row r="9005">
          <cell r="Q9005"/>
          <cell r="R9005"/>
          <cell r="S9005"/>
          <cell r="T9005"/>
        </row>
        <row r="9006">
          <cell r="Q9006"/>
          <cell r="R9006"/>
          <cell r="S9006"/>
          <cell r="T9006"/>
        </row>
        <row r="9007">
          <cell r="Q9007"/>
          <cell r="R9007"/>
          <cell r="S9007"/>
          <cell r="T9007"/>
        </row>
        <row r="9008">
          <cell r="Q9008"/>
          <cell r="R9008"/>
          <cell r="S9008"/>
          <cell r="T9008"/>
        </row>
        <row r="9009">
          <cell r="Q9009"/>
          <cell r="R9009"/>
          <cell r="S9009"/>
          <cell r="T9009"/>
        </row>
        <row r="9010">
          <cell r="Q9010"/>
          <cell r="R9010"/>
          <cell r="S9010"/>
          <cell r="T9010"/>
        </row>
        <row r="9011">
          <cell r="Q9011"/>
          <cell r="R9011"/>
          <cell r="S9011"/>
          <cell r="T9011"/>
        </row>
        <row r="9012">
          <cell r="Q9012"/>
          <cell r="R9012"/>
          <cell r="S9012"/>
          <cell r="T9012"/>
        </row>
        <row r="9013">
          <cell r="Q9013"/>
          <cell r="R9013"/>
          <cell r="S9013"/>
          <cell r="T9013"/>
        </row>
        <row r="9014">
          <cell r="Q9014"/>
          <cell r="R9014"/>
          <cell r="S9014"/>
          <cell r="T9014"/>
        </row>
        <row r="9015">
          <cell r="Q9015"/>
          <cell r="R9015"/>
          <cell r="S9015"/>
          <cell r="T9015"/>
        </row>
        <row r="9016">
          <cell r="Q9016"/>
          <cell r="R9016"/>
          <cell r="S9016"/>
          <cell r="T9016"/>
        </row>
        <row r="9017">
          <cell r="Q9017"/>
          <cell r="R9017"/>
          <cell r="S9017"/>
          <cell r="T9017"/>
        </row>
        <row r="9018">
          <cell r="Q9018"/>
          <cell r="R9018"/>
          <cell r="S9018"/>
          <cell r="T9018"/>
        </row>
        <row r="9019">
          <cell r="Q9019"/>
          <cell r="R9019"/>
          <cell r="S9019"/>
          <cell r="T9019"/>
        </row>
        <row r="9020">
          <cell r="Q9020"/>
          <cell r="R9020"/>
          <cell r="S9020"/>
          <cell r="T9020"/>
        </row>
        <row r="9021">
          <cell r="Q9021"/>
          <cell r="R9021"/>
          <cell r="S9021"/>
          <cell r="T9021"/>
        </row>
        <row r="9022">
          <cell r="Q9022"/>
          <cell r="R9022"/>
          <cell r="S9022"/>
          <cell r="T9022"/>
        </row>
        <row r="9023">
          <cell r="Q9023"/>
          <cell r="R9023"/>
          <cell r="S9023"/>
          <cell r="T9023"/>
        </row>
        <row r="9024">
          <cell r="Q9024"/>
          <cell r="R9024"/>
          <cell r="S9024"/>
          <cell r="T9024"/>
        </row>
        <row r="9025">
          <cell r="Q9025"/>
          <cell r="R9025"/>
          <cell r="S9025"/>
          <cell r="T9025"/>
        </row>
        <row r="9026">
          <cell r="Q9026"/>
          <cell r="R9026"/>
          <cell r="S9026"/>
          <cell r="T9026"/>
        </row>
        <row r="9027">
          <cell r="Q9027"/>
          <cell r="R9027"/>
          <cell r="S9027"/>
          <cell r="T9027"/>
        </row>
        <row r="9028">
          <cell r="Q9028"/>
          <cell r="R9028"/>
          <cell r="S9028"/>
          <cell r="T9028"/>
        </row>
        <row r="9029">
          <cell r="Q9029"/>
          <cell r="R9029"/>
          <cell r="S9029"/>
          <cell r="T9029"/>
        </row>
        <row r="9030">
          <cell r="Q9030"/>
          <cell r="R9030"/>
          <cell r="S9030"/>
          <cell r="T9030"/>
        </row>
        <row r="9031">
          <cell r="Q9031"/>
          <cell r="R9031"/>
          <cell r="S9031"/>
          <cell r="T9031"/>
        </row>
        <row r="9032">
          <cell r="Q9032"/>
          <cell r="R9032"/>
          <cell r="S9032"/>
          <cell r="T9032"/>
        </row>
        <row r="9033">
          <cell r="Q9033"/>
          <cell r="R9033"/>
          <cell r="S9033"/>
          <cell r="T9033"/>
        </row>
        <row r="9034">
          <cell r="Q9034"/>
          <cell r="R9034"/>
          <cell r="S9034"/>
          <cell r="T9034"/>
        </row>
        <row r="9035">
          <cell r="Q9035"/>
          <cell r="R9035"/>
          <cell r="S9035"/>
          <cell r="T9035"/>
        </row>
        <row r="9036">
          <cell r="Q9036"/>
          <cell r="R9036"/>
          <cell r="S9036"/>
          <cell r="T9036"/>
        </row>
        <row r="9037">
          <cell r="Q9037"/>
          <cell r="R9037"/>
          <cell r="S9037"/>
          <cell r="T9037"/>
        </row>
        <row r="9038">
          <cell r="Q9038"/>
          <cell r="R9038"/>
          <cell r="S9038"/>
          <cell r="T9038"/>
        </row>
        <row r="9039">
          <cell r="Q9039"/>
          <cell r="R9039"/>
          <cell r="S9039"/>
          <cell r="T9039"/>
        </row>
        <row r="9040">
          <cell r="Q9040"/>
          <cell r="R9040"/>
          <cell r="S9040"/>
          <cell r="T9040"/>
        </row>
        <row r="9041">
          <cell r="Q9041"/>
          <cell r="R9041"/>
          <cell r="S9041"/>
          <cell r="T9041"/>
        </row>
        <row r="9042">
          <cell r="Q9042"/>
          <cell r="R9042"/>
          <cell r="S9042"/>
          <cell r="T9042"/>
        </row>
        <row r="9043">
          <cell r="Q9043"/>
          <cell r="R9043"/>
          <cell r="S9043"/>
          <cell r="T9043"/>
        </row>
        <row r="9044">
          <cell r="Q9044"/>
          <cell r="R9044"/>
          <cell r="S9044"/>
          <cell r="T9044"/>
        </row>
        <row r="9045">
          <cell r="Q9045"/>
          <cell r="R9045"/>
          <cell r="S9045"/>
          <cell r="T9045"/>
        </row>
        <row r="9046">
          <cell r="Q9046"/>
          <cell r="R9046"/>
          <cell r="S9046"/>
          <cell r="T9046"/>
        </row>
        <row r="9047">
          <cell r="Q9047"/>
          <cell r="R9047"/>
          <cell r="S9047"/>
          <cell r="T9047"/>
        </row>
        <row r="9048">
          <cell r="Q9048"/>
          <cell r="R9048"/>
          <cell r="S9048"/>
          <cell r="T9048"/>
        </row>
        <row r="9049">
          <cell r="Q9049"/>
          <cell r="R9049"/>
          <cell r="S9049"/>
          <cell r="T9049"/>
        </row>
        <row r="9050">
          <cell r="Q9050"/>
          <cell r="R9050"/>
          <cell r="S9050"/>
          <cell r="T9050"/>
        </row>
        <row r="9051">
          <cell r="Q9051"/>
          <cell r="R9051"/>
          <cell r="S9051"/>
          <cell r="T9051"/>
        </row>
        <row r="9052">
          <cell r="Q9052"/>
          <cell r="R9052"/>
          <cell r="S9052"/>
          <cell r="T9052"/>
        </row>
        <row r="9053">
          <cell r="Q9053"/>
          <cell r="R9053"/>
          <cell r="S9053"/>
          <cell r="T9053"/>
        </row>
        <row r="9054">
          <cell r="Q9054"/>
          <cell r="R9054"/>
          <cell r="S9054"/>
          <cell r="T9054"/>
        </row>
        <row r="9055">
          <cell r="Q9055"/>
          <cell r="R9055"/>
          <cell r="S9055"/>
          <cell r="T9055"/>
        </row>
        <row r="9056">
          <cell r="Q9056"/>
          <cell r="R9056"/>
          <cell r="S9056"/>
          <cell r="T9056"/>
        </row>
        <row r="9057">
          <cell r="Q9057"/>
          <cell r="R9057"/>
          <cell r="S9057"/>
          <cell r="T9057"/>
        </row>
        <row r="9058">
          <cell r="Q9058"/>
          <cell r="R9058"/>
          <cell r="S9058"/>
          <cell r="T9058"/>
        </row>
        <row r="9059">
          <cell r="Q9059"/>
          <cell r="R9059"/>
          <cell r="S9059"/>
          <cell r="T9059"/>
        </row>
        <row r="9060">
          <cell r="Q9060"/>
          <cell r="R9060"/>
          <cell r="S9060"/>
          <cell r="T9060"/>
        </row>
        <row r="9061">
          <cell r="Q9061"/>
          <cell r="R9061"/>
          <cell r="S9061"/>
          <cell r="T9061"/>
        </row>
        <row r="9062">
          <cell r="Q9062"/>
          <cell r="R9062"/>
          <cell r="S9062"/>
          <cell r="T9062"/>
        </row>
        <row r="9063">
          <cell r="Q9063"/>
          <cell r="R9063"/>
          <cell r="S9063"/>
          <cell r="T9063"/>
        </row>
        <row r="9064">
          <cell r="Q9064"/>
          <cell r="R9064"/>
          <cell r="S9064"/>
          <cell r="T9064"/>
        </row>
        <row r="9065">
          <cell r="Q9065"/>
          <cell r="R9065"/>
          <cell r="S9065"/>
          <cell r="T9065"/>
        </row>
        <row r="9066">
          <cell r="Q9066"/>
          <cell r="R9066"/>
          <cell r="S9066"/>
          <cell r="T9066"/>
        </row>
        <row r="9067">
          <cell r="Q9067"/>
          <cell r="R9067"/>
          <cell r="S9067"/>
          <cell r="T9067"/>
        </row>
        <row r="9068">
          <cell r="Q9068"/>
          <cell r="R9068"/>
          <cell r="S9068"/>
          <cell r="T9068"/>
        </row>
        <row r="9069">
          <cell r="Q9069"/>
          <cell r="R9069"/>
          <cell r="S9069"/>
          <cell r="T9069"/>
        </row>
        <row r="9070">
          <cell r="Q9070"/>
          <cell r="R9070"/>
          <cell r="S9070"/>
          <cell r="T9070"/>
        </row>
        <row r="9071">
          <cell r="Q9071"/>
          <cell r="R9071"/>
          <cell r="S9071"/>
          <cell r="T9071"/>
        </row>
        <row r="9072">
          <cell r="Q9072"/>
          <cell r="R9072"/>
          <cell r="S9072"/>
          <cell r="T9072"/>
        </row>
        <row r="9073">
          <cell r="Q9073"/>
          <cell r="R9073"/>
          <cell r="S9073"/>
          <cell r="T9073"/>
        </row>
        <row r="9074">
          <cell r="Q9074"/>
          <cell r="R9074"/>
          <cell r="S9074"/>
          <cell r="T9074"/>
        </row>
        <row r="9075">
          <cell r="Q9075"/>
          <cell r="R9075"/>
          <cell r="S9075"/>
          <cell r="T9075"/>
        </row>
        <row r="9076">
          <cell r="Q9076"/>
          <cell r="R9076"/>
          <cell r="S9076"/>
          <cell r="T9076"/>
        </row>
        <row r="9077">
          <cell r="Q9077"/>
          <cell r="R9077"/>
          <cell r="S9077"/>
          <cell r="T9077"/>
        </row>
        <row r="9078">
          <cell r="Q9078"/>
          <cell r="R9078"/>
          <cell r="S9078"/>
          <cell r="T9078"/>
        </row>
        <row r="9079">
          <cell r="Q9079"/>
          <cell r="R9079"/>
          <cell r="S9079"/>
          <cell r="T9079"/>
        </row>
        <row r="9080">
          <cell r="Q9080"/>
          <cell r="R9080"/>
          <cell r="S9080"/>
          <cell r="T9080"/>
        </row>
        <row r="9081">
          <cell r="Q9081"/>
          <cell r="R9081"/>
          <cell r="S9081"/>
          <cell r="T9081"/>
        </row>
        <row r="9082">
          <cell r="Q9082"/>
          <cell r="R9082"/>
          <cell r="S9082"/>
          <cell r="T9082"/>
        </row>
        <row r="9083">
          <cell r="Q9083"/>
          <cell r="R9083"/>
          <cell r="S9083"/>
          <cell r="T9083"/>
        </row>
        <row r="9084">
          <cell r="Q9084"/>
          <cell r="R9084"/>
          <cell r="S9084"/>
          <cell r="T9084"/>
        </row>
        <row r="9085">
          <cell r="Q9085"/>
          <cell r="R9085"/>
          <cell r="S9085"/>
          <cell r="T9085"/>
        </row>
        <row r="9086">
          <cell r="Q9086"/>
          <cell r="R9086"/>
          <cell r="S9086"/>
          <cell r="T9086"/>
        </row>
        <row r="9087">
          <cell r="Q9087"/>
          <cell r="R9087"/>
          <cell r="S9087"/>
          <cell r="T9087"/>
        </row>
        <row r="9088">
          <cell r="Q9088"/>
          <cell r="R9088"/>
          <cell r="S9088"/>
          <cell r="T9088"/>
        </row>
        <row r="9089">
          <cell r="Q9089"/>
          <cell r="R9089"/>
          <cell r="S9089"/>
          <cell r="T9089"/>
        </row>
        <row r="9090">
          <cell r="Q9090"/>
          <cell r="R9090"/>
          <cell r="S9090"/>
          <cell r="T9090"/>
        </row>
        <row r="9091">
          <cell r="Q9091"/>
          <cell r="R9091"/>
          <cell r="S9091"/>
          <cell r="T9091"/>
        </row>
        <row r="9092">
          <cell r="Q9092"/>
          <cell r="R9092"/>
          <cell r="S9092"/>
          <cell r="T9092"/>
        </row>
        <row r="9093">
          <cell r="Q9093"/>
          <cell r="R9093"/>
          <cell r="S9093"/>
          <cell r="T9093"/>
        </row>
        <row r="9094">
          <cell r="Q9094"/>
          <cell r="R9094"/>
          <cell r="S9094"/>
          <cell r="T9094"/>
        </row>
        <row r="9095">
          <cell r="Q9095"/>
          <cell r="R9095"/>
          <cell r="S9095"/>
          <cell r="T9095"/>
        </row>
        <row r="9096">
          <cell r="Q9096"/>
          <cell r="R9096"/>
          <cell r="S9096"/>
          <cell r="T9096"/>
        </row>
        <row r="9097">
          <cell r="Q9097"/>
          <cell r="R9097"/>
          <cell r="S9097"/>
          <cell r="T9097"/>
        </row>
        <row r="9098">
          <cell r="Q9098"/>
          <cell r="R9098"/>
          <cell r="S9098"/>
          <cell r="T9098"/>
        </row>
        <row r="9099">
          <cell r="Q9099"/>
          <cell r="R9099"/>
          <cell r="S9099"/>
          <cell r="T9099"/>
        </row>
        <row r="9100">
          <cell r="Q9100"/>
          <cell r="R9100"/>
          <cell r="S9100"/>
          <cell r="T9100"/>
        </row>
        <row r="9101">
          <cell r="Q9101"/>
          <cell r="R9101"/>
          <cell r="S9101"/>
          <cell r="T9101"/>
        </row>
        <row r="9102">
          <cell r="Q9102"/>
          <cell r="R9102"/>
          <cell r="S9102"/>
          <cell r="T9102"/>
        </row>
        <row r="9103">
          <cell r="Q9103"/>
          <cell r="R9103"/>
          <cell r="S9103"/>
          <cell r="T9103"/>
        </row>
        <row r="9104">
          <cell r="Q9104"/>
          <cell r="R9104"/>
          <cell r="S9104"/>
          <cell r="T9104"/>
        </row>
        <row r="9105">
          <cell r="Q9105"/>
          <cell r="R9105"/>
          <cell r="S9105"/>
          <cell r="T9105"/>
        </row>
        <row r="9106">
          <cell r="Q9106"/>
          <cell r="R9106"/>
          <cell r="S9106"/>
          <cell r="T9106"/>
        </row>
        <row r="9107">
          <cell r="Q9107"/>
          <cell r="R9107"/>
          <cell r="S9107"/>
          <cell r="T9107"/>
        </row>
        <row r="9108">
          <cell r="Q9108"/>
          <cell r="R9108"/>
          <cell r="S9108"/>
          <cell r="T9108"/>
        </row>
        <row r="9109">
          <cell r="Q9109"/>
          <cell r="R9109"/>
          <cell r="S9109"/>
          <cell r="T9109"/>
        </row>
        <row r="9110">
          <cell r="Q9110"/>
          <cell r="R9110"/>
          <cell r="S9110"/>
          <cell r="T9110"/>
        </row>
        <row r="9111">
          <cell r="Q9111"/>
          <cell r="R9111"/>
          <cell r="S9111"/>
          <cell r="T9111"/>
        </row>
        <row r="9112">
          <cell r="Q9112"/>
          <cell r="R9112"/>
          <cell r="S9112"/>
          <cell r="T9112"/>
        </row>
        <row r="9113">
          <cell r="Q9113"/>
          <cell r="R9113"/>
          <cell r="S9113"/>
          <cell r="T9113"/>
        </row>
        <row r="9114">
          <cell r="Q9114"/>
          <cell r="R9114"/>
          <cell r="S9114"/>
          <cell r="T9114"/>
        </row>
        <row r="9115">
          <cell r="Q9115"/>
          <cell r="R9115"/>
          <cell r="S9115"/>
          <cell r="T9115"/>
        </row>
        <row r="9116">
          <cell r="Q9116"/>
          <cell r="R9116"/>
          <cell r="S9116"/>
          <cell r="T9116"/>
        </row>
        <row r="9117">
          <cell r="Q9117"/>
          <cell r="R9117"/>
          <cell r="S9117"/>
          <cell r="T9117"/>
        </row>
        <row r="9118">
          <cell r="Q9118"/>
          <cell r="R9118"/>
          <cell r="S9118"/>
          <cell r="T9118"/>
        </row>
        <row r="9119">
          <cell r="Q9119"/>
          <cell r="R9119"/>
          <cell r="S9119"/>
          <cell r="T9119"/>
        </row>
        <row r="9120">
          <cell r="Q9120"/>
          <cell r="R9120"/>
          <cell r="S9120"/>
          <cell r="T9120"/>
        </row>
        <row r="9121">
          <cell r="Q9121"/>
          <cell r="R9121"/>
          <cell r="S9121"/>
          <cell r="T9121"/>
        </row>
        <row r="9122">
          <cell r="Q9122"/>
          <cell r="R9122"/>
          <cell r="S9122"/>
          <cell r="T9122"/>
        </row>
        <row r="9123">
          <cell r="Q9123"/>
          <cell r="R9123"/>
          <cell r="S9123"/>
          <cell r="T9123"/>
        </row>
        <row r="9124">
          <cell r="Q9124"/>
          <cell r="R9124"/>
          <cell r="S9124"/>
          <cell r="T9124"/>
        </row>
        <row r="9125">
          <cell r="Q9125"/>
          <cell r="R9125"/>
          <cell r="S9125"/>
          <cell r="T9125"/>
        </row>
        <row r="9126">
          <cell r="Q9126"/>
          <cell r="R9126"/>
          <cell r="S9126"/>
          <cell r="T9126"/>
        </row>
        <row r="9127">
          <cell r="Q9127"/>
          <cell r="R9127"/>
          <cell r="S9127"/>
          <cell r="T9127"/>
        </row>
        <row r="9128">
          <cell r="Q9128"/>
          <cell r="R9128"/>
          <cell r="S9128"/>
          <cell r="T9128"/>
        </row>
        <row r="9129">
          <cell r="Q9129"/>
          <cell r="R9129"/>
          <cell r="S9129"/>
          <cell r="T9129"/>
        </row>
        <row r="9130">
          <cell r="Q9130"/>
          <cell r="R9130"/>
          <cell r="S9130"/>
          <cell r="T9130"/>
        </row>
        <row r="9131">
          <cell r="Q9131"/>
          <cell r="R9131"/>
          <cell r="S9131"/>
          <cell r="T9131"/>
        </row>
        <row r="9132">
          <cell r="Q9132"/>
          <cell r="R9132"/>
          <cell r="S9132"/>
          <cell r="T9132"/>
        </row>
        <row r="9133">
          <cell r="Q9133"/>
          <cell r="R9133"/>
          <cell r="S9133"/>
          <cell r="T9133"/>
        </row>
        <row r="9134">
          <cell r="Q9134"/>
          <cell r="R9134"/>
          <cell r="S9134"/>
          <cell r="T9134"/>
        </row>
        <row r="9135">
          <cell r="Q9135"/>
          <cell r="R9135"/>
          <cell r="S9135"/>
          <cell r="T9135"/>
        </row>
        <row r="9136">
          <cell r="Q9136"/>
          <cell r="R9136"/>
          <cell r="S9136"/>
          <cell r="T9136"/>
        </row>
        <row r="9137">
          <cell r="Q9137"/>
          <cell r="R9137"/>
          <cell r="S9137"/>
          <cell r="T9137"/>
        </row>
        <row r="9138">
          <cell r="Q9138"/>
          <cell r="R9138"/>
          <cell r="S9138"/>
          <cell r="T9138"/>
        </row>
        <row r="9139">
          <cell r="Q9139"/>
          <cell r="R9139"/>
          <cell r="S9139"/>
          <cell r="T9139"/>
        </row>
        <row r="9140">
          <cell r="Q9140"/>
          <cell r="R9140"/>
          <cell r="S9140"/>
          <cell r="T9140"/>
        </row>
        <row r="9141">
          <cell r="Q9141"/>
          <cell r="R9141"/>
          <cell r="S9141"/>
          <cell r="T9141"/>
        </row>
        <row r="9142">
          <cell r="Q9142"/>
          <cell r="R9142"/>
          <cell r="S9142"/>
          <cell r="T9142"/>
        </row>
        <row r="9143">
          <cell r="Q9143"/>
          <cell r="R9143"/>
          <cell r="S9143"/>
          <cell r="T9143"/>
        </row>
        <row r="9144">
          <cell r="Q9144"/>
          <cell r="R9144"/>
          <cell r="S9144"/>
          <cell r="T9144"/>
        </row>
        <row r="9145">
          <cell r="Q9145"/>
          <cell r="R9145"/>
          <cell r="S9145"/>
          <cell r="T9145"/>
        </row>
        <row r="9146">
          <cell r="Q9146"/>
          <cell r="R9146"/>
          <cell r="S9146"/>
          <cell r="T9146"/>
        </row>
        <row r="9147">
          <cell r="Q9147"/>
          <cell r="R9147"/>
          <cell r="S9147"/>
          <cell r="T9147"/>
        </row>
        <row r="9148">
          <cell r="Q9148"/>
          <cell r="R9148"/>
          <cell r="S9148"/>
          <cell r="T9148"/>
        </row>
        <row r="9149">
          <cell r="Q9149"/>
          <cell r="R9149"/>
          <cell r="S9149"/>
          <cell r="T9149"/>
        </row>
        <row r="9150">
          <cell r="Q9150"/>
          <cell r="R9150"/>
          <cell r="S9150"/>
          <cell r="T9150"/>
        </row>
        <row r="9151">
          <cell r="Q9151"/>
          <cell r="R9151"/>
          <cell r="S9151"/>
          <cell r="T9151"/>
        </row>
        <row r="9152">
          <cell r="Q9152"/>
          <cell r="R9152"/>
          <cell r="S9152"/>
          <cell r="T9152"/>
        </row>
        <row r="9153">
          <cell r="Q9153"/>
          <cell r="R9153"/>
          <cell r="S9153"/>
          <cell r="T9153"/>
        </row>
        <row r="9154">
          <cell r="Q9154"/>
          <cell r="R9154"/>
          <cell r="S9154"/>
          <cell r="T9154"/>
        </row>
        <row r="9155">
          <cell r="Q9155"/>
          <cell r="R9155"/>
          <cell r="S9155"/>
          <cell r="T9155"/>
        </row>
        <row r="9156">
          <cell r="Q9156"/>
          <cell r="R9156"/>
          <cell r="S9156"/>
          <cell r="T9156"/>
        </row>
        <row r="9157">
          <cell r="Q9157"/>
          <cell r="R9157"/>
          <cell r="S9157"/>
          <cell r="T9157"/>
        </row>
        <row r="9158">
          <cell r="Q9158"/>
          <cell r="R9158"/>
          <cell r="S9158"/>
          <cell r="T9158"/>
        </row>
        <row r="9159">
          <cell r="Q9159"/>
          <cell r="R9159"/>
          <cell r="S9159"/>
          <cell r="T9159"/>
        </row>
        <row r="9160">
          <cell r="Q9160"/>
          <cell r="R9160"/>
          <cell r="S9160"/>
          <cell r="T9160"/>
        </row>
        <row r="9161">
          <cell r="Q9161"/>
          <cell r="R9161"/>
          <cell r="S9161"/>
          <cell r="T9161"/>
        </row>
        <row r="9162">
          <cell r="Q9162"/>
          <cell r="R9162"/>
          <cell r="S9162"/>
          <cell r="T9162"/>
        </row>
        <row r="9163">
          <cell r="Q9163"/>
          <cell r="R9163"/>
          <cell r="S9163"/>
          <cell r="T9163"/>
        </row>
        <row r="9164">
          <cell r="Q9164"/>
          <cell r="R9164"/>
          <cell r="S9164"/>
          <cell r="T9164"/>
        </row>
        <row r="9165">
          <cell r="Q9165"/>
          <cell r="R9165"/>
          <cell r="S9165"/>
          <cell r="T9165"/>
        </row>
        <row r="9166">
          <cell r="Q9166"/>
          <cell r="R9166"/>
          <cell r="S9166"/>
          <cell r="T9166"/>
        </row>
        <row r="9167">
          <cell r="Q9167"/>
          <cell r="R9167"/>
          <cell r="S9167"/>
          <cell r="T9167"/>
        </row>
        <row r="9168">
          <cell r="Q9168"/>
          <cell r="R9168"/>
          <cell r="S9168"/>
          <cell r="T9168"/>
        </row>
        <row r="9169">
          <cell r="Q9169"/>
          <cell r="R9169"/>
          <cell r="S9169"/>
          <cell r="T9169"/>
        </row>
        <row r="9170">
          <cell r="Q9170"/>
          <cell r="R9170"/>
          <cell r="S9170"/>
          <cell r="T9170"/>
        </row>
        <row r="9171">
          <cell r="Q9171"/>
          <cell r="R9171"/>
          <cell r="S9171"/>
          <cell r="T9171"/>
        </row>
        <row r="9172">
          <cell r="Q9172"/>
          <cell r="R9172"/>
          <cell r="S9172"/>
          <cell r="T9172"/>
        </row>
        <row r="9173">
          <cell r="Q9173"/>
          <cell r="R9173"/>
          <cell r="S9173"/>
          <cell r="T9173"/>
        </row>
        <row r="9174">
          <cell r="Q9174"/>
          <cell r="R9174"/>
          <cell r="S9174"/>
          <cell r="T9174"/>
        </row>
        <row r="9175">
          <cell r="Q9175"/>
          <cell r="R9175"/>
          <cell r="S9175"/>
          <cell r="T9175"/>
        </row>
        <row r="9176">
          <cell r="Q9176"/>
          <cell r="R9176"/>
          <cell r="S9176"/>
          <cell r="T9176"/>
        </row>
        <row r="9177">
          <cell r="Q9177"/>
          <cell r="R9177"/>
          <cell r="S9177"/>
          <cell r="T9177"/>
        </row>
        <row r="9178">
          <cell r="Q9178"/>
          <cell r="R9178"/>
          <cell r="S9178"/>
          <cell r="T9178"/>
        </row>
        <row r="9179">
          <cell r="Q9179"/>
          <cell r="R9179"/>
          <cell r="S9179"/>
          <cell r="T9179"/>
        </row>
        <row r="9180">
          <cell r="Q9180"/>
          <cell r="R9180"/>
          <cell r="S9180"/>
          <cell r="T9180"/>
        </row>
        <row r="9181">
          <cell r="Q9181"/>
          <cell r="R9181"/>
          <cell r="S9181"/>
          <cell r="T9181"/>
        </row>
        <row r="9182">
          <cell r="Q9182"/>
          <cell r="R9182"/>
          <cell r="S9182"/>
          <cell r="T9182"/>
        </row>
        <row r="9183">
          <cell r="Q9183"/>
          <cell r="R9183"/>
          <cell r="S9183"/>
          <cell r="T9183"/>
        </row>
        <row r="9184">
          <cell r="Q9184"/>
          <cell r="R9184"/>
          <cell r="S9184"/>
          <cell r="T9184"/>
        </row>
        <row r="9185">
          <cell r="Q9185"/>
          <cell r="R9185"/>
          <cell r="S9185"/>
          <cell r="T9185"/>
        </row>
        <row r="9186">
          <cell r="Q9186"/>
          <cell r="R9186"/>
          <cell r="S9186"/>
          <cell r="T9186"/>
        </row>
        <row r="9187">
          <cell r="Q9187"/>
          <cell r="R9187"/>
          <cell r="S9187"/>
          <cell r="T9187"/>
        </row>
        <row r="9188">
          <cell r="Q9188"/>
          <cell r="R9188"/>
          <cell r="S9188"/>
          <cell r="T9188"/>
        </row>
        <row r="9189">
          <cell r="Q9189"/>
          <cell r="R9189"/>
          <cell r="S9189"/>
          <cell r="T9189"/>
        </row>
        <row r="9190">
          <cell r="Q9190"/>
          <cell r="R9190"/>
          <cell r="S9190"/>
          <cell r="T9190"/>
        </row>
        <row r="9191">
          <cell r="Q9191"/>
          <cell r="R9191"/>
          <cell r="S9191"/>
          <cell r="T9191"/>
        </row>
        <row r="9192">
          <cell r="Q9192"/>
          <cell r="R9192"/>
          <cell r="S9192"/>
          <cell r="T9192"/>
        </row>
        <row r="9193">
          <cell r="Q9193"/>
          <cell r="R9193"/>
          <cell r="S9193"/>
          <cell r="T9193"/>
        </row>
        <row r="9194">
          <cell r="Q9194"/>
          <cell r="R9194"/>
          <cell r="S9194"/>
          <cell r="T9194"/>
        </row>
        <row r="9195">
          <cell r="Q9195"/>
          <cell r="R9195"/>
          <cell r="S9195"/>
          <cell r="T9195"/>
        </row>
        <row r="9196">
          <cell r="Q9196"/>
          <cell r="R9196"/>
          <cell r="S9196"/>
          <cell r="T9196"/>
        </row>
        <row r="9197">
          <cell r="Q9197"/>
          <cell r="R9197"/>
          <cell r="S9197"/>
          <cell r="T9197"/>
        </row>
        <row r="9198">
          <cell r="Q9198"/>
          <cell r="R9198"/>
          <cell r="S9198"/>
          <cell r="T9198"/>
        </row>
        <row r="9199">
          <cell r="Q9199"/>
          <cell r="R9199"/>
          <cell r="S9199"/>
          <cell r="T9199"/>
        </row>
        <row r="9200">
          <cell r="Q9200"/>
          <cell r="R9200"/>
          <cell r="S9200"/>
          <cell r="T9200"/>
        </row>
        <row r="9201">
          <cell r="Q9201"/>
          <cell r="R9201"/>
          <cell r="S9201"/>
          <cell r="T9201"/>
        </row>
        <row r="9202">
          <cell r="Q9202"/>
          <cell r="R9202"/>
          <cell r="S9202"/>
          <cell r="T9202"/>
        </row>
        <row r="9203">
          <cell r="Q9203"/>
          <cell r="R9203"/>
          <cell r="S9203"/>
          <cell r="T9203"/>
        </row>
        <row r="9204">
          <cell r="Q9204"/>
          <cell r="R9204"/>
          <cell r="S9204"/>
          <cell r="T9204"/>
        </row>
        <row r="9205">
          <cell r="Q9205"/>
          <cell r="R9205"/>
          <cell r="S9205"/>
          <cell r="T9205"/>
        </row>
        <row r="9206">
          <cell r="Q9206"/>
          <cell r="R9206"/>
          <cell r="S9206"/>
          <cell r="T9206"/>
        </row>
        <row r="9207">
          <cell r="Q9207"/>
          <cell r="R9207"/>
          <cell r="S9207"/>
          <cell r="T9207"/>
        </row>
        <row r="9208">
          <cell r="Q9208"/>
          <cell r="R9208"/>
          <cell r="S9208"/>
          <cell r="T9208"/>
        </row>
        <row r="9209">
          <cell r="Q9209"/>
          <cell r="R9209"/>
          <cell r="S9209"/>
          <cell r="T9209"/>
        </row>
        <row r="9210">
          <cell r="Q9210"/>
          <cell r="R9210"/>
          <cell r="S9210"/>
          <cell r="T9210"/>
        </row>
        <row r="9211">
          <cell r="Q9211"/>
          <cell r="R9211"/>
          <cell r="S9211"/>
          <cell r="T9211"/>
        </row>
        <row r="9212">
          <cell r="Q9212"/>
          <cell r="R9212"/>
          <cell r="S9212"/>
          <cell r="T9212"/>
        </row>
        <row r="9213">
          <cell r="Q9213"/>
          <cell r="R9213"/>
          <cell r="S9213"/>
          <cell r="T9213"/>
        </row>
        <row r="9214">
          <cell r="Q9214"/>
          <cell r="R9214"/>
          <cell r="S9214"/>
          <cell r="T9214"/>
        </row>
        <row r="9215">
          <cell r="Q9215"/>
          <cell r="R9215"/>
          <cell r="S9215"/>
          <cell r="T9215"/>
        </row>
        <row r="9216">
          <cell r="Q9216"/>
          <cell r="R9216"/>
          <cell r="S9216"/>
          <cell r="T9216"/>
        </row>
        <row r="9217">
          <cell r="Q9217"/>
          <cell r="R9217"/>
          <cell r="S9217"/>
          <cell r="T9217"/>
        </row>
        <row r="9218">
          <cell r="Q9218"/>
          <cell r="R9218"/>
          <cell r="S9218"/>
          <cell r="T9218"/>
        </row>
        <row r="9219">
          <cell r="Q9219"/>
          <cell r="R9219"/>
          <cell r="S9219"/>
          <cell r="T9219"/>
        </row>
        <row r="9220">
          <cell r="Q9220"/>
          <cell r="R9220"/>
          <cell r="S9220"/>
          <cell r="T9220"/>
        </row>
        <row r="9221">
          <cell r="Q9221"/>
          <cell r="R9221"/>
          <cell r="S9221"/>
          <cell r="T9221"/>
        </row>
        <row r="9222">
          <cell r="Q9222"/>
          <cell r="R9222"/>
          <cell r="S9222"/>
          <cell r="T9222"/>
        </row>
        <row r="9223">
          <cell r="Q9223"/>
          <cell r="R9223"/>
          <cell r="S9223"/>
          <cell r="T9223"/>
        </row>
        <row r="9224">
          <cell r="Q9224"/>
          <cell r="R9224"/>
          <cell r="S9224"/>
          <cell r="T9224"/>
        </row>
        <row r="9225">
          <cell r="Q9225"/>
          <cell r="R9225"/>
          <cell r="S9225"/>
          <cell r="T9225"/>
        </row>
        <row r="9226">
          <cell r="Q9226"/>
          <cell r="R9226"/>
          <cell r="S9226"/>
          <cell r="T9226"/>
        </row>
        <row r="9227">
          <cell r="Q9227"/>
          <cell r="R9227"/>
          <cell r="S9227"/>
          <cell r="T9227"/>
        </row>
        <row r="9228">
          <cell r="Q9228"/>
          <cell r="R9228"/>
          <cell r="S9228"/>
          <cell r="T9228"/>
        </row>
        <row r="9229">
          <cell r="Q9229"/>
          <cell r="R9229"/>
          <cell r="S9229"/>
          <cell r="T9229"/>
        </row>
        <row r="9230">
          <cell r="Q9230"/>
          <cell r="R9230"/>
          <cell r="S9230"/>
          <cell r="T9230"/>
        </row>
        <row r="9231">
          <cell r="Q9231"/>
          <cell r="R9231"/>
          <cell r="S9231"/>
          <cell r="T9231"/>
        </row>
        <row r="9232">
          <cell r="Q9232"/>
          <cell r="R9232"/>
          <cell r="S9232"/>
          <cell r="T9232"/>
        </row>
        <row r="9233">
          <cell r="Q9233"/>
          <cell r="R9233"/>
          <cell r="S9233"/>
          <cell r="T9233"/>
        </row>
        <row r="9234">
          <cell r="Q9234"/>
          <cell r="R9234"/>
          <cell r="S9234"/>
          <cell r="T9234"/>
        </row>
        <row r="9235">
          <cell r="Q9235"/>
          <cell r="R9235"/>
          <cell r="S9235"/>
          <cell r="T9235"/>
        </row>
        <row r="9236">
          <cell r="Q9236"/>
          <cell r="R9236"/>
          <cell r="S9236"/>
          <cell r="T9236"/>
        </row>
        <row r="9237">
          <cell r="Q9237"/>
          <cell r="R9237"/>
          <cell r="S9237"/>
          <cell r="T9237"/>
        </row>
        <row r="9238">
          <cell r="Q9238"/>
          <cell r="R9238"/>
          <cell r="S9238"/>
          <cell r="T9238"/>
        </row>
        <row r="9239">
          <cell r="Q9239"/>
          <cell r="R9239"/>
          <cell r="S9239"/>
          <cell r="T9239"/>
        </row>
        <row r="9240">
          <cell r="Q9240"/>
          <cell r="R9240"/>
          <cell r="S9240"/>
          <cell r="T9240"/>
        </row>
        <row r="9241">
          <cell r="Q9241"/>
          <cell r="R9241"/>
          <cell r="S9241"/>
          <cell r="T9241"/>
        </row>
        <row r="9242">
          <cell r="Q9242"/>
          <cell r="R9242"/>
          <cell r="S9242"/>
          <cell r="T9242"/>
        </row>
        <row r="9243">
          <cell r="Q9243"/>
          <cell r="R9243"/>
          <cell r="S9243"/>
          <cell r="T9243"/>
        </row>
        <row r="9244">
          <cell r="Q9244"/>
          <cell r="R9244"/>
          <cell r="S9244"/>
          <cell r="T9244"/>
        </row>
        <row r="9245">
          <cell r="Q9245"/>
          <cell r="R9245"/>
          <cell r="S9245"/>
          <cell r="T9245"/>
        </row>
        <row r="9246">
          <cell r="Q9246"/>
          <cell r="R9246"/>
          <cell r="S9246"/>
          <cell r="T9246"/>
        </row>
        <row r="9247">
          <cell r="Q9247"/>
          <cell r="R9247"/>
          <cell r="S9247"/>
          <cell r="T9247"/>
        </row>
        <row r="9248">
          <cell r="Q9248"/>
          <cell r="R9248"/>
          <cell r="S9248"/>
          <cell r="T9248"/>
        </row>
        <row r="9249">
          <cell r="Q9249"/>
          <cell r="R9249"/>
          <cell r="S9249"/>
          <cell r="T9249"/>
        </row>
        <row r="9250">
          <cell r="Q9250"/>
          <cell r="R9250"/>
          <cell r="S9250"/>
          <cell r="T9250"/>
        </row>
        <row r="9251">
          <cell r="Q9251"/>
          <cell r="R9251"/>
          <cell r="S9251"/>
          <cell r="T9251"/>
        </row>
        <row r="9252">
          <cell r="Q9252"/>
          <cell r="R9252"/>
          <cell r="S9252"/>
          <cell r="T9252"/>
        </row>
        <row r="9253">
          <cell r="Q9253"/>
          <cell r="R9253"/>
          <cell r="S9253"/>
          <cell r="T9253"/>
        </row>
        <row r="9254">
          <cell r="Q9254"/>
          <cell r="R9254"/>
          <cell r="S9254"/>
          <cell r="T9254"/>
        </row>
        <row r="9255">
          <cell r="Q9255"/>
          <cell r="R9255"/>
          <cell r="S9255"/>
          <cell r="T9255"/>
        </row>
        <row r="9256">
          <cell r="Q9256"/>
          <cell r="R9256"/>
          <cell r="S9256"/>
          <cell r="T9256"/>
        </row>
        <row r="9257">
          <cell r="Q9257"/>
          <cell r="R9257"/>
          <cell r="S9257"/>
          <cell r="T9257"/>
        </row>
        <row r="9258">
          <cell r="Q9258"/>
          <cell r="R9258"/>
          <cell r="S9258"/>
          <cell r="T9258"/>
        </row>
        <row r="9259">
          <cell r="Q9259"/>
          <cell r="R9259"/>
          <cell r="S9259"/>
          <cell r="T9259"/>
        </row>
        <row r="9260">
          <cell r="Q9260"/>
          <cell r="R9260"/>
          <cell r="S9260"/>
          <cell r="T9260"/>
        </row>
        <row r="9261">
          <cell r="Q9261"/>
          <cell r="R9261"/>
          <cell r="S9261"/>
          <cell r="T9261"/>
        </row>
        <row r="9262">
          <cell r="Q9262"/>
          <cell r="R9262"/>
          <cell r="S9262"/>
          <cell r="T9262"/>
        </row>
        <row r="9263">
          <cell r="Q9263"/>
          <cell r="R9263"/>
          <cell r="S9263"/>
          <cell r="T9263"/>
        </row>
        <row r="9264">
          <cell r="Q9264"/>
          <cell r="R9264"/>
          <cell r="S9264"/>
          <cell r="T9264"/>
        </row>
        <row r="9265">
          <cell r="Q9265"/>
          <cell r="R9265"/>
          <cell r="S9265"/>
          <cell r="T9265"/>
        </row>
        <row r="9266">
          <cell r="Q9266"/>
          <cell r="R9266"/>
          <cell r="S9266"/>
          <cell r="T9266"/>
        </row>
        <row r="9267">
          <cell r="Q9267"/>
          <cell r="R9267"/>
          <cell r="S9267"/>
          <cell r="T9267"/>
        </row>
        <row r="9268">
          <cell r="Q9268"/>
          <cell r="R9268"/>
          <cell r="S9268"/>
          <cell r="T9268"/>
        </row>
        <row r="9269">
          <cell r="Q9269"/>
          <cell r="R9269"/>
          <cell r="S9269"/>
          <cell r="T9269"/>
        </row>
        <row r="9270">
          <cell r="Q9270"/>
          <cell r="R9270"/>
          <cell r="S9270"/>
          <cell r="T9270"/>
        </row>
        <row r="9271">
          <cell r="Q9271"/>
          <cell r="R9271"/>
          <cell r="S9271"/>
          <cell r="T9271"/>
        </row>
        <row r="9272">
          <cell r="Q9272"/>
          <cell r="R9272"/>
          <cell r="S9272"/>
          <cell r="T9272"/>
        </row>
        <row r="9273">
          <cell r="Q9273"/>
          <cell r="R9273"/>
          <cell r="S9273"/>
          <cell r="T9273"/>
        </row>
        <row r="9274">
          <cell r="Q9274"/>
          <cell r="R9274"/>
          <cell r="S9274"/>
          <cell r="T9274"/>
        </row>
        <row r="9275">
          <cell r="Q9275"/>
          <cell r="R9275"/>
          <cell r="S9275"/>
          <cell r="T9275"/>
        </row>
        <row r="9276">
          <cell r="Q9276"/>
          <cell r="R9276"/>
          <cell r="S9276"/>
          <cell r="T9276"/>
        </row>
        <row r="9277">
          <cell r="Q9277"/>
          <cell r="R9277"/>
          <cell r="S9277"/>
          <cell r="T9277"/>
        </row>
        <row r="9278">
          <cell r="Q9278"/>
          <cell r="R9278"/>
          <cell r="S9278"/>
          <cell r="T9278"/>
        </row>
        <row r="9279">
          <cell r="Q9279"/>
          <cell r="R9279"/>
          <cell r="S9279"/>
          <cell r="T9279"/>
        </row>
        <row r="9280">
          <cell r="Q9280"/>
          <cell r="R9280"/>
          <cell r="S9280"/>
          <cell r="T9280"/>
        </row>
        <row r="9281">
          <cell r="Q9281"/>
          <cell r="R9281"/>
          <cell r="S9281"/>
          <cell r="T9281"/>
        </row>
        <row r="9282">
          <cell r="Q9282"/>
          <cell r="R9282"/>
          <cell r="S9282"/>
          <cell r="T9282"/>
        </row>
        <row r="9283">
          <cell r="Q9283"/>
          <cell r="R9283"/>
          <cell r="S9283"/>
          <cell r="T9283"/>
        </row>
        <row r="9284">
          <cell r="Q9284"/>
          <cell r="R9284"/>
          <cell r="S9284"/>
          <cell r="T9284"/>
        </row>
        <row r="9285">
          <cell r="Q9285"/>
          <cell r="R9285"/>
          <cell r="S9285"/>
          <cell r="T9285"/>
        </row>
        <row r="9286">
          <cell r="Q9286"/>
          <cell r="R9286"/>
          <cell r="S9286"/>
          <cell r="T9286"/>
        </row>
        <row r="9287">
          <cell r="Q9287"/>
          <cell r="R9287"/>
          <cell r="S9287"/>
          <cell r="T9287"/>
        </row>
        <row r="9288">
          <cell r="Q9288"/>
          <cell r="R9288"/>
          <cell r="S9288"/>
          <cell r="T9288"/>
        </row>
        <row r="9289">
          <cell r="Q9289"/>
          <cell r="R9289"/>
          <cell r="S9289"/>
          <cell r="T9289"/>
        </row>
        <row r="9290">
          <cell r="Q9290"/>
          <cell r="R9290"/>
          <cell r="S9290"/>
          <cell r="T9290"/>
        </row>
        <row r="9291">
          <cell r="Q9291"/>
          <cell r="R9291"/>
          <cell r="S9291"/>
          <cell r="T9291"/>
        </row>
        <row r="9292">
          <cell r="Q9292"/>
          <cell r="R9292"/>
          <cell r="S9292"/>
          <cell r="T9292"/>
        </row>
        <row r="9293">
          <cell r="Q9293"/>
          <cell r="R9293"/>
          <cell r="S9293"/>
          <cell r="T9293"/>
        </row>
        <row r="9294">
          <cell r="Q9294"/>
          <cell r="R9294"/>
          <cell r="S9294"/>
          <cell r="T9294"/>
        </row>
        <row r="9295">
          <cell r="Q9295"/>
          <cell r="R9295"/>
          <cell r="S9295"/>
          <cell r="T9295"/>
        </row>
        <row r="9296">
          <cell r="Q9296"/>
          <cell r="R9296"/>
          <cell r="S9296"/>
          <cell r="T9296"/>
        </row>
        <row r="9297">
          <cell r="Q9297"/>
          <cell r="R9297"/>
          <cell r="S9297"/>
          <cell r="T9297"/>
        </row>
        <row r="9298">
          <cell r="Q9298"/>
          <cell r="R9298"/>
          <cell r="S9298"/>
          <cell r="T9298"/>
        </row>
        <row r="9299">
          <cell r="Q9299"/>
          <cell r="R9299"/>
          <cell r="S9299"/>
          <cell r="T9299"/>
        </row>
        <row r="9300">
          <cell r="Q9300"/>
          <cell r="R9300"/>
          <cell r="S9300"/>
          <cell r="T9300"/>
        </row>
        <row r="9301">
          <cell r="Q9301"/>
          <cell r="R9301"/>
          <cell r="S9301"/>
          <cell r="T9301"/>
        </row>
        <row r="9302">
          <cell r="Q9302"/>
          <cell r="R9302"/>
          <cell r="S9302"/>
          <cell r="T9302"/>
        </row>
        <row r="9303">
          <cell r="Q9303"/>
          <cell r="R9303"/>
          <cell r="S9303"/>
          <cell r="T9303"/>
        </row>
        <row r="9304">
          <cell r="Q9304"/>
          <cell r="R9304"/>
          <cell r="S9304"/>
          <cell r="T9304"/>
        </row>
        <row r="9305">
          <cell r="Q9305"/>
          <cell r="R9305"/>
          <cell r="S9305"/>
          <cell r="T9305"/>
        </row>
        <row r="9306">
          <cell r="Q9306"/>
          <cell r="R9306"/>
          <cell r="S9306"/>
          <cell r="T9306"/>
        </row>
        <row r="9307">
          <cell r="Q9307"/>
          <cell r="R9307"/>
          <cell r="S9307"/>
          <cell r="T9307"/>
        </row>
        <row r="9308">
          <cell r="Q9308"/>
          <cell r="R9308"/>
          <cell r="S9308"/>
          <cell r="T9308"/>
        </row>
        <row r="9309">
          <cell r="Q9309"/>
          <cell r="R9309"/>
          <cell r="S9309"/>
          <cell r="T9309"/>
        </row>
        <row r="9310">
          <cell r="Q9310"/>
          <cell r="R9310"/>
          <cell r="S9310"/>
          <cell r="T9310"/>
        </row>
        <row r="9311">
          <cell r="Q9311"/>
          <cell r="R9311"/>
          <cell r="S9311"/>
          <cell r="T9311"/>
        </row>
        <row r="9312">
          <cell r="Q9312"/>
          <cell r="R9312"/>
          <cell r="S9312"/>
          <cell r="T9312"/>
        </row>
        <row r="9313">
          <cell r="Q9313"/>
          <cell r="R9313"/>
          <cell r="S9313"/>
          <cell r="T9313"/>
        </row>
        <row r="9314">
          <cell r="Q9314"/>
          <cell r="R9314"/>
          <cell r="S9314"/>
          <cell r="T9314"/>
        </row>
        <row r="9315">
          <cell r="Q9315"/>
          <cell r="R9315"/>
          <cell r="S9315"/>
          <cell r="T9315"/>
        </row>
        <row r="9316">
          <cell r="Q9316"/>
          <cell r="R9316"/>
          <cell r="S9316"/>
          <cell r="T9316"/>
        </row>
        <row r="9317">
          <cell r="Q9317"/>
          <cell r="R9317"/>
          <cell r="S9317"/>
          <cell r="T9317"/>
        </row>
        <row r="9318">
          <cell r="Q9318"/>
          <cell r="R9318"/>
          <cell r="S9318"/>
          <cell r="T9318"/>
        </row>
        <row r="9319">
          <cell r="Q9319"/>
          <cell r="R9319"/>
          <cell r="S9319"/>
          <cell r="T9319"/>
        </row>
        <row r="9320">
          <cell r="Q9320"/>
          <cell r="R9320"/>
          <cell r="S9320"/>
          <cell r="T9320"/>
        </row>
        <row r="9321">
          <cell r="Q9321"/>
          <cell r="R9321"/>
          <cell r="S9321"/>
          <cell r="T9321"/>
        </row>
        <row r="9322">
          <cell r="Q9322"/>
          <cell r="R9322"/>
          <cell r="S9322"/>
          <cell r="T9322"/>
        </row>
        <row r="9323">
          <cell r="Q9323"/>
          <cell r="R9323"/>
          <cell r="S9323"/>
          <cell r="T9323"/>
        </row>
        <row r="9324">
          <cell r="Q9324"/>
          <cell r="R9324"/>
          <cell r="S9324"/>
          <cell r="T9324"/>
        </row>
        <row r="9325">
          <cell r="Q9325"/>
          <cell r="R9325"/>
          <cell r="S9325"/>
          <cell r="T9325"/>
        </row>
        <row r="9326">
          <cell r="Q9326"/>
          <cell r="R9326"/>
          <cell r="S9326"/>
          <cell r="T9326"/>
        </row>
        <row r="9327">
          <cell r="Q9327"/>
          <cell r="R9327"/>
          <cell r="S9327"/>
          <cell r="T9327"/>
        </row>
        <row r="9328">
          <cell r="Q9328"/>
          <cell r="R9328"/>
          <cell r="S9328"/>
          <cell r="T9328"/>
        </row>
        <row r="9329">
          <cell r="Q9329"/>
          <cell r="R9329"/>
          <cell r="S9329"/>
          <cell r="T9329"/>
        </row>
        <row r="9330">
          <cell r="Q9330"/>
          <cell r="R9330"/>
          <cell r="S9330"/>
          <cell r="T9330"/>
        </row>
        <row r="9331">
          <cell r="Q9331"/>
          <cell r="R9331"/>
          <cell r="S9331"/>
          <cell r="T9331"/>
        </row>
        <row r="9332">
          <cell r="Q9332"/>
          <cell r="R9332"/>
          <cell r="S9332"/>
          <cell r="T9332"/>
        </row>
        <row r="9333">
          <cell r="Q9333"/>
          <cell r="R9333"/>
          <cell r="S9333"/>
          <cell r="T9333"/>
        </row>
        <row r="9334">
          <cell r="Q9334"/>
          <cell r="R9334"/>
          <cell r="S9334"/>
          <cell r="T9334"/>
        </row>
        <row r="9335">
          <cell r="Q9335"/>
          <cell r="R9335"/>
          <cell r="S9335"/>
          <cell r="T9335"/>
        </row>
        <row r="9336">
          <cell r="Q9336"/>
          <cell r="R9336"/>
          <cell r="S9336"/>
          <cell r="T9336"/>
        </row>
        <row r="9337">
          <cell r="Q9337"/>
          <cell r="R9337"/>
          <cell r="S9337"/>
          <cell r="T9337"/>
        </row>
        <row r="9338">
          <cell r="Q9338"/>
          <cell r="R9338"/>
          <cell r="S9338"/>
          <cell r="T9338"/>
        </row>
        <row r="9339">
          <cell r="Q9339"/>
          <cell r="R9339"/>
          <cell r="S9339"/>
          <cell r="T9339"/>
        </row>
        <row r="9340">
          <cell r="Q9340"/>
          <cell r="R9340"/>
          <cell r="S9340"/>
          <cell r="T9340"/>
        </row>
        <row r="9341">
          <cell r="Q9341"/>
          <cell r="R9341"/>
          <cell r="S9341"/>
          <cell r="T9341"/>
        </row>
        <row r="9342">
          <cell r="Q9342"/>
          <cell r="R9342"/>
          <cell r="S9342"/>
          <cell r="T9342"/>
        </row>
        <row r="9343">
          <cell r="Q9343"/>
          <cell r="R9343"/>
          <cell r="S9343"/>
          <cell r="T9343"/>
        </row>
        <row r="9344">
          <cell r="Q9344"/>
          <cell r="R9344"/>
          <cell r="S9344"/>
          <cell r="T9344"/>
        </row>
        <row r="9345">
          <cell r="Q9345"/>
          <cell r="R9345"/>
          <cell r="S9345"/>
          <cell r="T9345"/>
        </row>
        <row r="9346">
          <cell r="Q9346"/>
          <cell r="R9346"/>
          <cell r="S9346"/>
          <cell r="T9346"/>
        </row>
        <row r="9347">
          <cell r="Q9347"/>
          <cell r="R9347"/>
          <cell r="S9347"/>
          <cell r="T9347"/>
        </row>
        <row r="9348">
          <cell r="Q9348"/>
          <cell r="R9348"/>
          <cell r="S9348"/>
          <cell r="T9348"/>
        </row>
        <row r="9349">
          <cell r="Q9349"/>
          <cell r="R9349"/>
          <cell r="S9349"/>
          <cell r="T9349"/>
        </row>
        <row r="9350">
          <cell r="Q9350"/>
          <cell r="R9350"/>
          <cell r="S9350"/>
          <cell r="T9350"/>
        </row>
        <row r="9351">
          <cell r="Q9351"/>
          <cell r="R9351"/>
          <cell r="S9351"/>
          <cell r="T9351"/>
        </row>
        <row r="9352">
          <cell r="Q9352"/>
          <cell r="R9352"/>
          <cell r="S9352"/>
          <cell r="T9352"/>
        </row>
        <row r="9353">
          <cell r="Q9353"/>
          <cell r="R9353"/>
          <cell r="S9353"/>
          <cell r="T9353"/>
        </row>
        <row r="9354">
          <cell r="Q9354"/>
          <cell r="R9354"/>
          <cell r="S9354"/>
          <cell r="T9354"/>
        </row>
        <row r="9355">
          <cell r="Q9355"/>
          <cell r="R9355"/>
          <cell r="S9355"/>
          <cell r="T9355"/>
        </row>
        <row r="9356">
          <cell r="Q9356"/>
          <cell r="R9356"/>
          <cell r="S9356"/>
          <cell r="T9356"/>
        </row>
        <row r="9357">
          <cell r="Q9357"/>
          <cell r="R9357"/>
          <cell r="S9357"/>
          <cell r="T9357"/>
        </row>
        <row r="9358">
          <cell r="Q9358"/>
          <cell r="R9358"/>
          <cell r="S9358"/>
          <cell r="T9358"/>
        </row>
        <row r="9359">
          <cell r="Q9359"/>
          <cell r="R9359"/>
          <cell r="S9359"/>
          <cell r="T9359"/>
        </row>
        <row r="9360">
          <cell r="Q9360"/>
          <cell r="R9360"/>
          <cell r="S9360"/>
          <cell r="T9360"/>
        </row>
        <row r="9361">
          <cell r="Q9361"/>
          <cell r="R9361"/>
          <cell r="S9361"/>
          <cell r="T9361"/>
        </row>
        <row r="9362">
          <cell r="Q9362"/>
          <cell r="R9362"/>
          <cell r="S9362"/>
          <cell r="T9362"/>
        </row>
        <row r="9363">
          <cell r="Q9363"/>
          <cell r="R9363"/>
          <cell r="S9363"/>
          <cell r="T9363"/>
        </row>
        <row r="9364">
          <cell r="Q9364"/>
          <cell r="R9364"/>
          <cell r="S9364"/>
          <cell r="T9364"/>
        </row>
        <row r="9365">
          <cell r="Q9365"/>
          <cell r="R9365"/>
          <cell r="S9365"/>
          <cell r="T9365"/>
        </row>
        <row r="9366">
          <cell r="Q9366"/>
          <cell r="R9366"/>
          <cell r="S9366"/>
          <cell r="T9366"/>
        </row>
        <row r="9367">
          <cell r="Q9367"/>
          <cell r="R9367"/>
          <cell r="S9367"/>
          <cell r="T9367"/>
        </row>
        <row r="9368">
          <cell r="Q9368"/>
          <cell r="R9368"/>
          <cell r="S9368"/>
          <cell r="T9368"/>
        </row>
        <row r="9369">
          <cell r="Q9369"/>
          <cell r="R9369"/>
          <cell r="S9369"/>
          <cell r="T9369"/>
        </row>
        <row r="9370">
          <cell r="Q9370"/>
          <cell r="R9370"/>
          <cell r="S9370"/>
          <cell r="T9370"/>
        </row>
        <row r="9371">
          <cell r="Q9371"/>
          <cell r="R9371"/>
          <cell r="S9371"/>
          <cell r="T9371"/>
        </row>
        <row r="9372">
          <cell r="Q9372"/>
          <cell r="R9372"/>
          <cell r="S9372"/>
          <cell r="T9372"/>
        </row>
        <row r="9373">
          <cell r="Q9373"/>
          <cell r="R9373"/>
          <cell r="S9373"/>
          <cell r="T9373"/>
        </row>
        <row r="9374">
          <cell r="Q9374"/>
          <cell r="R9374"/>
          <cell r="S9374"/>
          <cell r="T9374"/>
        </row>
        <row r="9375">
          <cell r="Q9375"/>
          <cell r="R9375"/>
          <cell r="S9375"/>
          <cell r="T9375"/>
        </row>
        <row r="9376">
          <cell r="Q9376"/>
          <cell r="R9376"/>
          <cell r="S9376"/>
          <cell r="T9376"/>
        </row>
        <row r="9377">
          <cell r="Q9377"/>
          <cell r="R9377"/>
          <cell r="S9377"/>
          <cell r="T9377"/>
        </row>
        <row r="9378">
          <cell r="Q9378"/>
          <cell r="R9378"/>
          <cell r="S9378"/>
          <cell r="T9378"/>
        </row>
        <row r="9379">
          <cell r="Q9379"/>
          <cell r="R9379"/>
          <cell r="S9379"/>
          <cell r="T9379"/>
        </row>
        <row r="9380">
          <cell r="Q9380"/>
          <cell r="R9380"/>
          <cell r="S9380"/>
          <cell r="T9380"/>
        </row>
        <row r="9381">
          <cell r="Q9381"/>
          <cell r="R9381"/>
          <cell r="S9381"/>
          <cell r="T9381"/>
        </row>
        <row r="9382">
          <cell r="Q9382"/>
          <cell r="R9382"/>
          <cell r="S9382"/>
          <cell r="T9382"/>
        </row>
        <row r="9383">
          <cell r="Q9383"/>
          <cell r="R9383"/>
          <cell r="S9383"/>
          <cell r="T9383"/>
        </row>
        <row r="9384">
          <cell r="Q9384"/>
          <cell r="R9384"/>
          <cell r="S9384"/>
          <cell r="T9384"/>
        </row>
        <row r="9385">
          <cell r="Q9385"/>
          <cell r="R9385"/>
          <cell r="S9385"/>
          <cell r="T9385"/>
        </row>
        <row r="9386">
          <cell r="Q9386"/>
          <cell r="R9386"/>
          <cell r="S9386"/>
          <cell r="T9386"/>
        </row>
        <row r="9387">
          <cell r="Q9387"/>
          <cell r="R9387"/>
          <cell r="S9387"/>
          <cell r="T9387"/>
        </row>
        <row r="9388">
          <cell r="Q9388"/>
          <cell r="R9388"/>
          <cell r="S9388"/>
          <cell r="T9388"/>
        </row>
        <row r="9389">
          <cell r="Q9389"/>
          <cell r="R9389"/>
          <cell r="S9389"/>
          <cell r="T9389"/>
        </row>
        <row r="9390">
          <cell r="Q9390"/>
          <cell r="R9390"/>
          <cell r="S9390"/>
          <cell r="T9390"/>
        </row>
        <row r="9391">
          <cell r="Q9391"/>
          <cell r="R9391"/>
          <cell r="S9391"/>
          <cell r="T9391"/>
        </row>
        <row r="9392">
          <cell r="Q9392"/>
          <cell r="R9392"/>
          <cell r="S9392"/>
          <cell r="T9392"/>
        </row>
        <row r="9393">
          <cell r="Q9393"/>
          <cell r="R9393"/>
          <cell r="S9393"/>
          <cell r="T9393"/>
        </row>
        <row r="9394">
          <cell r="Q9394"/>
          <cell r="R9394"/>
          <cell r="S9394"/>
          <cell r="T9394"/>
        </row>
        <row r="9395">
          <cell r="Q9395"/>
          <cell r="R9395"/>
          <cell r="S9395"/>
          <cell r="T9395"/>
        </row>
        <row r="9396">
          <cell r="Q9396"/>
          <cell r="R9396"/>
          <cell r="S9396"/>
          <cell r="T9396"/>
        </row>
        <row r="9397">
          <cell r="Q9397"/>
          <cell r="R9397"/>
          <cell r="S9397"/>
          <cell r="T9397"/>
        </row>
        <row r="9398">
          <cell r="Q9398"/>
          <cell r="R9398"/>
          <cell r="S9398"/>
          <cell r="T9398"/>
        </row>
        <row r="9399">
          <cell r="Q9399"/>
          <cell r="R9399"/>
          <cell r="S9399"/>
          <cell r="T9399"/>
        </row>
        <row r="9400">
          <cell r="Q9400"/>
          <cell r="R9400"/>
          <cell r="S9400"/>
          <cell r="T9400"/>
        </row>
        <row r="9401">
          <cell r="Q9401"/>
          <cell r="R9401"/>
          <cell r="S9401"/>
          <cell r="T9401"/>
        </row>
        <row r="9402">
          <cell r="Q9402"/>
          <cell r="R9402"/>
          <cell r="S9402"/>
          <cell r="T9402"/>
        </row>
        <row r="9403">
          <cell r="Q9403"/>
          <cell r="R9403"/>
          <cell r="S9403"/>
          <cell r="T9403"/>
        </row>
        <row r="9404">
          <cell r="Q9404"/>
          <cell r="R9404"/>
          <cell r="S9404"/>
          <cell r="T9404"/>
        </row>
        <row r="9405">
          <cell r="Q9405"/>
          <cell r="R9405"/>
          <cell r="S9405"/>
          <cell r="T9405"/>
        </row>
        <row r="9406">
          <cell r="Q9406"/>
          <cell r="R9406"/>
          <cell r="S9406"/>
          <cell r="T9406"/>
        </row>
        <row r="9407">
          <cell r="Q9407"/>
          <cell r="R9407"/>
          <cell r="S9407"/>
          <cell r="T9407"/>
        </row>
        <row r="9408">
          <cell r="Q9408"/>
          <cell r="R9408"/>
          <cell r="S9408"/>
          <cell r="T9408"/>
        </row>
        <row r="9409">
          <cell r="Q9409"/>
          <cell r="R9409"/>
          <cell r="S9409"/>
          <cell r="T9409"/>
        </row>
        <row r="9410">
          <cell r="Q9410"/>
          <cell r="R9410"/>
          <cell r="S9410"/>
          <cell r="T9410"/>
        </row>
        <row r="9411">
          <cell r="Q9411"/>
          <cell r="R9411"/>
          <cell r="S9411"/>
          <cell r="T9411"/>
        </row>
        <row r="9412">
          <cell r="Q9412"/>
          <cell r="R9412"/>
          <cell r="S9412"/>
          <cell r="T9412"/>
        </row>
        <row r="9413">
          <cell r="Q9413"/>
          <cell r="R9413"/>
          <cell r="S9413"/>
          <cell r="T9413"/>
        </row>
        <row r="9414">
          <cell r="Q9414"/>
          <cell r="R9414"/>
          <cell r="S9414"/>
          <cell r="T9414"/>
        </row>
        <row r="9415">
          <cell r="Q9415"/>
          <cell r="R9415"/>
          <cell r="S9415"/>
          <cell r="T9415"/>
        </row>
        <row r="9416">
          <cell r="Q9416"/>
          <cell r="R9416"/>
          <cell r="S9416"/>
          <cell r="T9416"/>
        </row>
        <row r="9417">
          <cell r="Q9417"/>
          <cell r="R9417"/>
          <cell r="S9417"/>
          <cell r="T9417"/>
        </row>
        <row r="9418">
          <cell r="Q9418"/>
          <cell r="R9418"/>
          <cell r="S9418"/>
          <cell r="T9418"/>
        </row>
        <row r="9419">
          <cell r="Q9419"/>
          <cell r="R9419"/>
          <cell r="S9419"/>
          <cell r="T9419"/>
        </row>
        <row r="9420">
          <cell r="Q9420"/>
          <cell r="R9420"/>
          <cell r="S9420"/>
          <cell r="T9420"/>
        </row>
        <row r="9421">
          <cell r="Q9421"/>
          <cell r="R9421"/>
          <cell r="S9421"/>
          <cell r="T9421"/>
        </row>
        <row r="9422">
          <cell r="Q9422"/>
          <cell r="R9422"/>
          <cell r="S9422"/>
          <cell r="T9422"/>
        </row>
        <row r="9423">
          <cell r="Q9423"/>
          <cell r="R9423"/>
          <cell r="S9423"/>
          <cell r="T9423"/>
        </row>
        <row r="9424">
          <cell r="Q9424"/>
          <cell r="R9424"/>
          <cell r="S9424"/>
          <cell r="T9424"/>
        </row>
        <row r="9425">
          <cell r="Q9425"/>
          <cell r="R9425"/>
          <cell r="S9425"/>
          <cell r="T9425"/>
        </row>
        <row r="9426">
          <cell r="Q9426"/>
          <cell r="R9426"/>
          <cell r="S9426"/>
          <cell r="T9426"/>
        </row>
        <row r="9427">
          <cell r="Q9427"/>
          <cell r="R9427"/>
          <cell r="S9427"/>
          <cell r="T9427"/>
        </row>
        <row r="9428">
          <cell r="Q9428"/>
          <cell r="R9428"/>
          <cell r="S9428"/>
          <cell r="T9428"/>
        </row>
        <row r="9429">
          <cell r="Q9429"/>
          <cell r="R9429"/>
          <cell r="S9429"/>
          <cell r="T9429"/>
        </row>
        <row r="9430">
          <cell r="Q9430"/>
          <cell r="R9430"/>
          <cell r="S9430"/>
          <cell r="T9430"/>
        </row>
        <row r="9431">
          <cell r="Q9431"/>
          <cell r="R9431"/>
          <cell r="S9431"/>
          <cell r="T9431"/>
        </row>
        <row r="9432">
          <cell r="Q9432"/>
          <cell r="R9432"/>
          <cell r="S9432"/>
          <cell r="T9432"/>
        </row>
        <row r="9433">
          <cell r="Q9433"/>
          <cell r="R9433"/>
          <cell r="S9433"/>
          <cell r="T9433"/>
        </row>
        <row r="9434">
          <cell r="Q9434"/>
          <cell r="R9434"/>
          <cell r="S9434"/>
          <cell r="T9434"/>
        </row>
        <row r="9435">
          <cell r="Q9435"/>
          <cell r="R9435"/>
          <cell r="S9435"/>
          <cell r="T9435"/>
        </row>
        <row r="9436">
          <cell r="Q9436"/>
          <cell r="R9436"/>
          <cell r="S9436"/>
          <cell r="T9436"/>
        </row>
        <row r="9437">
          <cell r="Q9437"/>
          <cell r="R9437"/>
          <cell r="S9437"/>
          <cell r="T9437"/>
        </row>
        <row r="9438">
          <cell r="Q9438"/>
          <cell r="R9438"/>
          <cell r="S9438"/>
          <cell r="T9438"/>
        </row>
        <row r="9439">
          <cell r="Q9439"/>
          <cell r="R9439"/>
          <cell r="S9439"/>
          <cell r="T9439"/>
        </row>
        <row r="9440">
          <cell r="Q9440"/>
          <cell r="R9440"/>
          <cell r="S9440"/>
          <cell r="T9440"/>
        </row>
        <row r="9441">
          <cell r="Q9441"/>
          <cell r="R9441"/>
          <cell r="S9441"/>
          <cell r="T9441"/>
        </row>
        <row r="9442">
          <cell r="Q9442"/>
          <cell r="R9442"/>
          <cell r="S9442"/>
          <cell r="T9442"/>
        </row>
        <row r="9443">
          <cell r="Q9443"/>
          <cell r="R9443"/>
          <cell r="S9443"/>
          <cell r="T9443"/>
        </row>
        <row r="9444">
          <cell r="Q9444"/>
          <cell r="R9444"/>
          <cell r="S9444"/>
          <cell r="T9444"/>
        </row>
        <row r="9445">
          <cell r="Q9445"/>
          <cell r="R9445"/>
          <cell r="S9445"/>
          <cell r="T9445"/>
        </row>
        <row r="9446">
          <cell r="Q9446"/>
          <cell r="R9446"/>
          <cell r="S9446"/>
          <cell r="T9446"/>
        </row>
        <row r="9447">
          <cell r="Q9447"/>
          <cell r="R9447"/>
          <cell r="S9447"/>
          <cell r="T9447"/>
        </row>
        <row r="9448">
          <cell r="Q9448"/>
          <cell r="R9448"/>
          <cell r="S9448"/>
          <cell r="T9448"/>
        </row>
        <row r="9449">
          <cell r="Q9449"/>
          <cell r="R9449"/>
          <cell r="S9449"/>
          <cell r="T9449"/>
        </row>
        <row r="9450">
          <cell r="Q9450"/>
          <cell r="R9450"/>
          <cell r="S9450"/>
          <cell r="T9450"/>
        </row>
        <row r="9451">
          <cell r="Q9451"/>
          <cell r="R9451"/>
          <cell r="S9451"/>
          <cell r="T9451"/>
        </row>
        <row r="9452">
          <cell r="Q9452"/>
          <cell r="R9452"/>
          <cell r="S9452"/>
          <cell r="T9452"/>
        </row>
        <row r="9453">
          <cell r="Q9453"/>
          <cell r="R9453"/>
          <cell r="S9453"/>
          <cell r="T9453"/>
        </row>
        <row r="9454">
          <cell r="Q9454"/>
          <cell r="R9454"/>
          <cell r="S9454"/>
          <cell r="T9454"/>
        </row>
        <row r="9455">
          <cell r="Q9455"/>
          <cell r="R9455"/>
          <cell r="S9455"/>
          <cell r="T9455"/>
        </row>
        <row r="9456">
          <cell r="Q9456"/>
          <cell r="R9456"/>
          <cell r="S9456"/>
          <cell r="T9456"/>
        </row>
        <row r="9457">
          <cell r="Q9457"/>
          <cell r="R9457"/>
          <cell r="S9457"/>
          <cell r="T9457"/>
        </row>
        <row r="9458">
          <cell r="Q9458"/>
          <cell r="R9458"/>
          <cell r="S9458"/>
          <cell r="T9458"/>
        </row>
        <row r="9459">
          <cell r="Q9459"/>
          <cell r="R9459"/>
          <cell r="S9459"/>
          <cell r="T9459"/>
        </row>
        <row r="9460">
          <cell r="Q9460"/>
          <cell r="R9460"/>
          <cell r="S9460"/>
          <cell r="T9460"/>
        </row>
        <row r="9461">
          <cell r="Q9461"/>
          <cell r="R9461"/>
          <cell r="S9461"/>
          <cell r="T9461"/>
        </row>
        <row r="9462">
          <cell r="Q9462"/>
          <cell r="R9462"/>
          <cell r="S9462"/>
          <cell r="T9462"/>
        </row>
        <row r="9463">
          <cell r="Q9463"/>
          <cell r="R9463"/>
          <cell r="S9463"/>
          <cell r="T9463"/>
        </row>
        <row r="9464">
          <cell r="Q9464"/>
          <cell r="R9464"/>
          <cell r="S9464"/>
          <cell r="T9464"/>
        </row>
        <row r="9465">
          <cell r="Q9465"/>
          <cell r="R9465"/>
          <cell r="S9465"/>
          <cell r="T9465"/>
        </row>
        <row r="9466">
          <cell r="Q9466"/>
          <cell r="R9466"/>
          <cell r="S9466"/>
          <cell r="T9466"/>
        </row>
        <row r="9467">
          <cell r="Q9467"/>
          <cell r="R9467"/>
          <cell r="S9467"/>
          <cell r="T9467"/>
        </row>
        <row r="9468">
          <cell r="Q9468"/>
          <cell r="R9468"/>
          <cell r="S9468"/>
          <cell r="T9468"/>
        </row>
        <row r="9469">
          <cell r="Q9469"/>
          <cell r="R9469"/>
          <cell r="S9469"/>
          <cell r="T9469"/>
        </row>
        <row r="9470">
          <cell r="Q9470"/>
          <cell r="R9470"/>
          <cell r="S9470"/>
          <cell r="T9470"/>
        </row>
        <row r="9471">
          <cell r="Q9471"/>
          <cell r="R9471"/>
          <cell r="S9471"/>
          <cell r="T9471"/>
        </row>
        <row r="9472">
          <cell r="Q9472"/>
          <cell r="R9472"/>
          <cell r="S9472"/>
          <cell r="T9472"/>
        </row>
        <row r="9473">
          <cell r="Q9473"/>
          <cell r="R9473"/>
          <cell r="S9473"/>
          <cell r="T9473"/>
        </row>
        <row r="9474">
          <cell r="Q9474"/>
          <cell r="R9474"/>
          <cell r="S9474"/>
          <cell r="T9474"/>
        </row>
        <row r="9475">
          <cell r="Q9475"/>
          <cell r="R9475"/>
          <cell r="S9475"/>
          <cell r="T9475"/>
        </row>
        <row r="9476">
          <cell r="Q9476"/>
          <cell r="R9476"/>
          <cell r="S9476"/>
          <cell r="T9476"/>
        </row>
        <row r="9477">
          <cell r="Q9477"/>
          <cell r="R9477"/>
          <cell r="S9477"/>
          <cell r="T9477"/>
        </row>
        <row r="9478">
          <cell r="Q9478"/>
          <cell r="R9478"/>
          <cell r="S9478"/>
          <cell r="T9478"/>
        </row>
        <row r="9479">
          <cell r="Q9479"/>
          <cell r="R9479"/>
          <cell r="S9479"/>
          <cell r="T9479"/>
        </row>
        <row r="9480">
          <cell r="Q9480"/>
          <cell r="R9480"/>
          <cell r="S9480"/>
          <cell r="T9480"/>
        </row>
        <row r="9481">
          <cell r="Q9481"/>
          <cell r="R9481"/>
          <cell r="S9481"/>
          <cell r="T9481"/>
        </row>
        <row r="9482">
          <cell r="Q9482"/>
          <cell r="R9482"/>
          <cell r="S9482"/>
          <cell r="T9482"/>
        </row>
        <row r="9483">
          <cell r="Q9483"/>
          <cell r="R9483"/>
          <cell r="S9483"/>
          <cell r="T9483"/>
        </row>
        <row r="9484">
          <cell r="Q9484"/>
          <cell r="R9484"/>
          <cell r="S9484"/>
          <cell r="T9484"/>
        </row>
        <row r="9485">
          <cell r="Q9485"/>
          <cell r="R9485"/>
          <cell r="S9485"/>
          <cell r="T9485"/>
        </row>
        <row r="9486">
          <cell r="Q9486"/>
          <cell r="R9486"/>
          <cell r="S9486"/>
          <cell r="T9486"/>
        </row>
        <row r="9487">
          <cell r="Q9487"/>
          <cell r="R9487"/>
          <cell r="S9487"/>
          <cell r="T9487"/>
        </row>
        <row r="9488">
          <cell r="Q9488"/>
          <cell r="R9488"/>
          <cell r="S9488"/>
          <cell r="T9488"/>
        </row>
        <row r="9489">
          <cell r="Q9489"/>
          <cell r="R9489"/>
          <cell r="S9489"/>
          <cell r="T9489"/>
        </row>
        <row r="9490">
          <cell r="Q9490"/>
          <cell r="R9490"/>
          <cell r="S9490"/>
          <cell r="T9490"/>
        </row>
        <row r="9491">
          <cell r="Q9491"/>
          <cell r="R9491"/>
          <cell r="S9491"/>
          <cell r="T9491"/>
        </row>
        <row r="9492">
          <cell r="Q9492"/>
          <cell r="R9492"/>
          <cell r="S9492"/>
          <cell r="T9492"/>
        </row>
        <row r="9493">
          <cell r="Q9493"/>
          <cell r="R9493"/>
          <cell r="S9493"/>
          <cell r="T9493"/>
        </row>
        <row r="9494">
          <cell r="Q9494"/>
          <cell r="R9494"/>
          <cell r="S9494"/>
          <cell r="T9494"/>
        </row>
        <row r="9495">
          <cell r="Q9495"/>
          <cell r="R9495"/>
          <cell r="S9495"/>
          <cell r="T9495"/>
        </row>
        <row r="9496">
          <cell r="Q9496"/>
          <cell r="R9496"/>
          <cell r="S9496"/>
          <cell r="T9496"/>
        </row>
        <row r="9497">
          <cell r="Q9497"/>
          <cell r="R9497"/>
          <cell r="S9497"/>
          <cell r="T9497"/>
        </row>
        <row r="9498">
          <cell r="Q9498"/>
          <cell r="R9498"/>
          <cell r="S9498"/>
          <cell r="T9498"/>
        </row>
        <row r="9499">
          <cell r="Q9499"/>
          <cell r="R9499"/>
          <cell r="S9499"/>
          <cell r="T9499"/>
        </row>
        <row r="9500">
          <cell r="Q9500"/>
          <cell r="R9500"/>
          <cell r="S9500"/>
          <cell r="T9500"/>
        </row>
        <row r="9501">
          <cell r="Q9501"/>
          <cell r="R9501"/>
          <cell r="S9501"/>
          <cell r="T9501"/>
        </row>
        <row r="9502">
          <cell r="Q9502"/>
          <cell r="R9502"/>
          <cell r="S9502"/>
          <cell r="T9502"/>
        </row>
        <row r="9503">
          <cell r="Q9503"/>
          <cell r="R9503"/>
          <cell r="S9503"/>
          <cell r="T9503"/>
        </row>
        <row r="9504">
          <cell r="Q9504"/>
          <cell r="R9504"/>
          <cell r="S9504"/>
          <cell r="T9504"/>
        </row>
        <row r="9505">
          <cell r="Q9505"/>
          <cell r="R9505"/>
          <cell r="S9505"/>
          <cell r="T9505"/>
        </row>
        <row r="9506">
          <cell r="Q9506"/>
          <cell r="R9506"/>
          <cell r="S9506"/>
          <cell r="T9506"/>
        </row>
        <row r="9507">
          <cell r="Q9507"/>
          <cell r="R9507"/>
          <cell r="S9507"/>
          <cell r="T9507"/>
        </row>
        <row r="9508">
          <cell r="Q9508"/>
          <cell r="R9508"/>
          <cell r="S9508"/>
          <cell r="T9508"/>
        </row>
        <row r="9509">
          <cell r="Q9509"/>
          <cell r="R9509"/>
          <cell r="S9509"/>
          <cell r="T9509"/>
        </row>
        <row r="9510">
          <cell r="Q9510"/>
          <cell r="R9510"/>
          <cell r="S9510"/>
          <cell r="T9510"/>
        </row>
        <row r="9511">
          <cell r="Q9511"/>
          <cell r="R9511"/>
          <cell r="S9511"/>
          <cell r="T9511"/>
        </row>
        <row r="9512">
          <cell r="Q9512"/>
          <cell r="R9512"/>
          <cell r="S9512"/>
          <cell r="T9512"/>
        </row>
        <row r="9513">
          <cell r="Q9513"/>
          <cell r="R9513"/>
          <cell r="S9513"/>
          <cell r="T9513"/>
        </row>
        <row r="9514">
          <cell r="Q9514"/>
          <cell r="R9514"/>
          <cell r="S9514"/>
          <cell r="T9514"/>
        </row>
        <row r="9515">
          <cell r="Q9515"/>
          <cell r="R9515"/>
          <cell r="S9515"/>
          <cell r="T9515"/>
        </row>
        <row r="9516">
          <cell r="Q9516"/>
          <cell r="R9516"/>
          <cell r="S9516"/>
          <cell r="T9516"/>
        </row>
        <row r="9517">
          <cell r="Q9517"/>
          <cell r="R9517"/>
          <cell r="S9517"/>
          <cell r="T9517"/>
        </row>
        <row r="9518">
          <cell r="Q9518"/>
          <cell r="R9518"/>
          <cell r="S9518"/>
          <cell r="T9518"/>
        </row>
        <row r="9519">
          <cell r="Q9519"/>
          <cell r="R9519"/>
          <cell r="S9519"/>
          <cell r="T9519"/>
        </row>
        <row r="9520">
          <cell r="Q9520"/>
          <cell r="R9520"/>
          <cell r="S9520"/>
          <cell r="T9520"/>
        </row>
        <row r="9521">
          <cell r="Q9521"/>
          <cell r="R9521"/>
          <cell r="S9521"/>
          <cell r="T9521"/>
        </row>
        <row r="9522">
          <cell r="Q9522"/>
          <cell r="R9522"/>
          <cell r="S9522"/>
          <cell r="T9522"/>
        </row>
        <row r="9523">
          <cell r="Q9523"/>
          <cell r="R9523"/>
          <cell r="S9523"/>
          <cell r="T9523"/>
        </row>
        <row r="9524">
          <cell r="Q9524"/>
          <cell r="R9524"/>
          <cell r="S9524"/>
          <cell r="T9524"/>
        </row>
        <row r="9525">
          <cell r="Q9525"/>
          <cell r="R9525"/>
          <cell r="S9525"/>
          <cell r="T9525"/>
        </row>
        <row r="9526">
          <cell r="Q9526"/>
          <cell r="R9526"/>
          <cell r="S9526"/>
          <cell r="T9526"/>
        </row>
        <row r="9527">
          <cell r="Q9527"/>
          <cell r="R9527"/>
          <cell r="S9527"/>
          <cell r="T9527"/>
        </row>
        <row r="9528">
          <cell r="Q9528"/>
          <cell r="R9528"/>
          <cell r="S9528"/>
          <cell r="T9528"/>
        </row>
        <row r="9529">
          <cell r="Q9529"/>
          <cell r="R9529"/>
          <cell r="S9529"/>
          <cell r="T9529"/>
        </row>
        <row r="9530">
          <cell r="Q9530"/>
          <cell r="R9530"/>
          <cell r="S9530"/>
          <cell r="T9530"/>
        </row>
        <row r="9531">
          <cell r="Q9531"/>
          <cell r="R9531"/>
          <cell r="S9531"/>
          <cell r="T9531"/>
        </row>
        <row r="9532">
          <cell r="Q9532"/>
          <cell r="R9532"/>
          <cell r="S9532"/>
          <cell r="T9532"/>
        </row>
        <row r="9533">
          <cell r="Q9533"/>
          <cell r="R9533"/>
          <cell r="S9533"/>
          <cell r="T9533"/>
        </row>
        <row r="9534">
          <cell r="Q9534"/>
          <cell r="R9534"/>
          <cell r="S9534"/>
          <cell r="T9534"/>
        </row>
        <row r="9535">
          <cell r="Q9535"/>
          <cell r="R9535"/>
          <cell r="S9535"/>
          <cell r="T9535"/>
        </row>
        <row r="9536">
          <cell r="Q9536"/>
          <cell r="R9536"/>
          <cell r="S9536"/>
          <cell r="T9536"/>
        </row>
        <row r="9537">
          <cell r="Q9537"/>
          <cell r="R9537"/>
          <cell r="S9537"/>
          <cell r="T9537"/>
        </row>
        <row r="9538">
          <cell r="Q9538"/>
          <cell r="R9538"/>
          <cell r="S9538"/>
          <cell r="T9538"/>
        </row>
        <row r="9539">
          <cell r="Q9539"/>
          <cell r="R9539"/>
          <cell r="S9539"/>
          <cell r="T9539"/>
        </row>
        <row r="9540">
          <cell r="Q9540"/>
          <cell r="R9540"/>
          <cell r="S9540"/>
          <cell r="T9540"/>
        </row>
        <row r="9541">
          <cell r="Q9541"/>
          <cell r="R9541"/>
          <cell r="S9541"/>
          <cell r="T9541"/>
        </row>
        <row r="9542">
          <cell r="Q9542"/>
          <cell r="R9542"/>
          <cell r="S9542"/>
          <cell r="T9542"/>
        </row>
        <row r="9543">
          <cell r="Q9543"/>
          <cell r="R9543"/>
          <cell r="S9543"/>
          <cell r="T9543"/>
        </row>
        <row r="9544">
          <cell r="Q9544"/>
          <cell r="R9544"/>
          <cell r="S9544"/>
          <cell r="T9544"/>
        </row>
        <row r="9545">
          <cell r="Q9545"/>
          <cell r="R9545"/>
          <cell r="S9545"/>
          <cell r="T9545"/>
        </row>
        <row r="9546">
          <cell r="Q9546"/>
          <cell r="R9546"/>
          <cell r="S9546"/>
          <cell r="T9546"/>
        </row>
        <row r="9547">
          <cell r="Q9547"/>
          <cell r="R9547"/>
          <cell r="S9547"/>
          <cell r="T9547"/>
        </row>
        <row r="9548">
          <cell r="Q9548"/>
          <cell r="R9548"/>
          <cell r="S9548"/>
          <cell r="T9548"/>
        </row>
        <row r="9549">
          <cell r="Q9549"/>
          <cell r="R9549"/>
          <cell r="S9549"/>
          <cell r="T9549"/>
        </row>
        <row r="9550">
          <cell r="Q9550"/>
          <cell r="R9550"/>
          <cell r="S9550"/>
          <cell r="T9550"/>
        </row>
        <row r="9551">
          <cell r="Q9551"/>
          <cell r="R9551"/>
          <cell r="S9551"/>
          <cell r="T9551"/>
        </row>
        <row r="9552">
          <cell r="Q9552"/>
          <cell r="R9552"/>
          <cell r="S9552"/>
          <cell r="T9552"/>
        </row>
        <row r="9553">
          <cell r="Q9553"/>
          <cell r="R9553"/>
          <cell r="S9553"/>
          <cell r="T9553"/>
        </row>
        <row r="9554">
          <cell r="Q9554"/>
          <cell r="R9554"/>
          <cell r="S9554"/>
          <cell r="T9554"/>
        </row>
        <row r="9555">
          <cell r="Q9555"/>
          <cell r="R9555"/>
          <cell r="S9555"/>
          <cell r="T9555"/>
        </row>
        <row r="9556">
          <cell r="Q9556"/>
          <cell r="R9556"/>
          <cell r="S9556"/>
          <cell r="T9556"/>
        </row>
        <row r="9557">
          <cell r="Q9557"/>
          <cell r="R9557"/>
          <cell r="S9557"/>
          <cell r="T9557"/>
        </row>
        <row r="9558">
          <cell r="Q9558"/>
          <cell r="R9558"/>
          <cell r="S9558"/>
          <cell r="T9558"/>
        </row>
        <row r="9559">
          <cell r="Q9559"/>
          <cell r="R9559"/>
          <cell r="S9559"/>
          <cell r="T9559"/>
        </row>
        <row r="9560">
          <cell r="Q9560"/>
          <cell r="R9560"/>
          <cell r="S9560"/>
          <cell r="T9560"/>
        </row>
        <row r="9561">
          <cell r="Q9561"/>
          <cell r="R9561"/>
          <cell r="S9561"/>
          <cell r="T9561"/>
        </row>
        <row r="9562">
          <cell r="Q9562"/>
          <cell r="R9562"/>
          <cell r="S9562"/>
          <cell r="T9562"/>
        </row>
        <row r="9563">
          <cell r="Q9563"/>
          <cell r="R9563"/>
          <cell r="S9563"/>
          <cell r="T9563"/>
        </row>
        <row r="9564">
          <cell r="Q9564"/>
          <cell r="R9564"/>
          <cell r="S9564"/>
          <cell r="T9564"/>
        </row>
        <row r="9565">
          <cell r="Q9565"/>
          <cell r="R9565"/>
          <cell r="S9565"/>
          <cell r="T9565"/>
        </row>
        <row r="9566">
          <cell r="Q9566"/>
          <cell r="R9566"/>
          <cell r="S9566"/>
          <cell r="T9566"/>
        </row>
        <row r="9567">
          <cell r="Q9567"/>
          <cell r="R9567"/>
          <cell r="S9567"/>
          <cell r="T9567"/>
        </row>
        <row r="9568">
          <cell r="Q9568"/>
          <cell r="R9568"/>
          <cell r="S9568"/>
          <cell r="T9568"/>
        </row>
        <row r="9569">
          <cell r="Q9569"/>
          <cell r="R9569"/>
          <cell r="S9569"/>
          <cell r="T9569"/>
        </row>
        <row r="9570">
          <cell r="Q9570"/>
          <cell r="R9570"/>
          <cell r="S9570"/>
          <cell r="T9570"/>
        </row>
        <row r="9571">
          <cell r="Q9571"/>
          <cell r="R9571"/>
          <cell r="S9571"/>
          <cell r="T9571"/>
        </row>
        <row r="9572">
          <cell r="Q9572"/>
          <cell r="R9572"/>
          <cell r="S9572"/>
          <cell r="T9572"/>
        </row>
        <row r="9573">
          <cell r="Q9573"/>
          <cell r="R9573"/>
          <cell r="S9573"/>
          <cell r="T9573"/>
        </row>
        <row r="9574">
          <cell r="Q9574"/>
          <cell r="R9574"/>
          <cell r="S9574"/>
          <cell r="T9574"/>
        </row>
        <row r="9575">
          <cell r="Q9575"/>
          <cell r="R9575"/>
          <cell r="S9575"/>
          <cell r="T9575"/>
        </row>
        <row r="9576">
          <cell r="Q9576"/>
          <cell r="R9576"/>
          <cell r="S9576"/>
          <cell r="T9576"/>
        </row>
        <row r="9577">
          <cell r="Q9577"/>
          <cell r="R9577"/>
          <cell r="S9577"/>
          <cell r="T9577"/>
        </row>
        <row r="9578">
          <cell r="Q9578"/>
          <cell r="R9578"/>
          <cell r="S9578"/>
          <cell r="T9578"/>
        </row>
        <row r="9579">
          <cell r="Q9579"/>
          <cell r="R9579"/>
          <cell r="S9579"/>
          <cell r="T9579"/>
        </row>
        <row r="9580">
          <cell r="Q9580"/>
          <cell r="R9580"/>
          <cell r="S9580"/>
          <cell r="T9580"/>
        </row>
        <row r="9581">
          <cell r="Q9581"/>
          <cell r="R9581"/>
          <cell r="S9581"/>
          <cell r="T9581"/>
        </row>
        <row r="9582">
          <cell r="Q9582"/>
          <cell r="R9582"/>
          <cell r="S9582"/>
          <cell r="T9582"/>
        </row>
        <row r="9583">
          <cell r="Q9583"/>
          <cell r="R9583"/>
          <cell r="S9583"/>
          <cell r="T9583"/>
        </row>
        <row r="9584">
          <cell r="Q9584"/>
          <cell r="R9584"/>
          <cell r="S9584"/>
          <cell r="T9584"/>
        </row>
        <row r="9585">
          <cell r="Q9585"/>
          <cell r="R9585"/>
          <cell r="S9585"/>
          <cell r="T9585"/>
        </row>
        <row r="9586">
          <cell r="Q9586"/>
          <cell r="R9586"/>
          <cell r="S9586"/>
          <cell r="T9586"/>
        </row>
        <row r="9587">
          <cell r="Q9587"/>
          <cell r="R9587"/>
          <cell r="S9587"/>
          <cell r="T9587"/>
        </row>
        <row r="9588">
          <cell r="Q9588"/>
          <cell r="R9588"/>
          <cell r="S9588"/>
          <cell r="T9588"/>
        </row>
        <row r="9589">
          <cell r="Q9589"/>
          <cell r="R9589"/>
          <cell r="S9589"/>
          <cell r="T9589"/>
        </row>
        <row r="9590">
          <cell r="Q9590"/>
          <cell r="R9590"/>
          <cell r="S9590"/>
          <cell r="T9590"/>
        </row>
        <row r="9591">
          <cell r="Q9591"/>
          <cell r="R9591"/>
          <cell r="S9591"/>
          <cell r="T9591"/>
        </row>
        <row r="9592">
          <cell r="Q9592"/>
          <cell r="R9592"/>
          <cell r="S9592"/>
          <cell r="T9592"/>
        </row>
        <row r="9593">
          <cell r="Q9593"/>
          <cell r="R9593"/>
          <cell r="S9593"/>
          <cell r="T9593"/>
        </row>
        <row r="9594">
          <cell r="Q9594"/>
          <cell r="R9594"/>
          <cell r="S9594"/>
          <cell r="T9594"/>
        </row>
        <row r="9595">
          <cell r="Q9595"/>
          <cell r="R9595"/>
          <cell r="S9595"/>
          <cell r="T9595"/>
        </row>
        <row r="9596">
          <cell r="Q9596"/>
          <cell r="R9596"/>
          <cell r="S9596"/>
          <cell r="T9596"/>
        </row>
        <row r="9597">
          <cell r="Q9597"/>
          <cell r="R9597"/>
          <cell r="S9597"/>
          <cell r="T9597"/>
        </row>
        <row r="9598">
          <cell r="Q9598"/>
          <cell r="R9598"/>
          <cell r="S9598"/>
          <cell r="T9598"/>
        </row>
        <row r="9599">
          <cell r="Q9599"/>
          <cell r="R9599"/>
          <cell r="S9599"/>
          <cell r="T9599"/>
        </row>
        <row r="9600">
          <cell r="Q9600"/>
          <cell r="R9600"/>
          <cell r="S9600"/>
          <cell r="T9600"/>
        </row>
        <row r="9601">
          <cell r="Q9601"/>
          <cell r="R9601"/>
          <cell r="S9601"/>
          <cell r="T9601"/>
        </row>
        <row r="9602">
          <cell r="Q9602"/>
          <cell r="R9602"/>
          <cell r="S9602"/>
          <cell r="T9602"/>
        </row>
        <row r="9603">
          <cell r="Q9603"/>
          <cell r="R9603"/>
          <cell r="S9603"/>
          <cell r="T9603"/>
        </row>
        <row r="9604">
          <cell r="Q9604"/>
          <cell r="R9604"/>
          <cell r="S9604"/>
          <cell r="T9604"/>
        </row>
        <row r="9605">
          <cell r="Q9605"/>
          <cell r="R9605"/>
          <cell r="S9605"/>
          <cell r="T9605"/>
        </row>
        <row r="9606">
          <cell r="Q9606"/>
          <cell r="R9606"/>
          <cell r="S9606"/>
          <cell r="T9606"/>
        </row>
        <row r="9607">
          <cell r="Q9607"/>
          <cell r="R9607"/>
          <cell r="S9607"/>
          <cell r="T9607"/>
        </row>
        <row r="9608">
          <cell r="Q9608"/>
          <cell r="R9608"/>
          <cell r="S9608"/>
          <cell r="T9608"/>
        </row>
        <row r="9609">
          <cell r="Q9609"/>
          <cell r="R9609"/>
          <cell r="S9609"/>
          <cell r="T9609"/>
        </row>
        <row r="9610">
          <cell r="Q9610"/>
          <cell r="R9610"/>
          <cell r="S9610"/>
          <cell r="T9610"/>
        </row>
        <row r="9611">
          <cell r="Q9611"/>
          <cell r="R9611"/>
          <cell r="S9611"/>
          <cell r="T9611"/>
        </row>
        <row r="9612">
          <cell r="Q9612"/>
          <cell r="R9612"/>
          <cell r="S9612"/>
          <cell r="T9612"/>
        </row>
        <row r="9613">
          <cell r="Q9613"/>
          <cell r="R9613"/>
          <cell r="S9613"/>
          <cell r="T9613"/>
        </row>
        <row r="9614">
          <cell r="Q9614"/>
          <cell r="R9614"/>
          <cell r="S9614"/>
          <cell r="T9614"/>
        </row>
        <row r="9615">
          <cell r="Q9615"/>
          <cell r="R9615"/>
          <cell r="S9615"/>
          <cell r="T9615"/>
        </row>
        <row r="9616">
          <cell r="Q9616"/>
          <cell r="R9616"/>
          <cell r="S9616"/>
          <cell r="T9616"/>
        </row>
        <row r="9617">
          <cell r="Q9617"/>
          <cell r="R9617"/>
          <cell r="S9617"/>
          <cell r="T9617"/>
        </row>
        <row r="9618">
          <cell r="Q9618"/>
          <cell r="R9618"/>
          <cell r="S9618"/>
          <cell r="T9618"/>
        </row>
        <row r="9619">
          <cell r="Q9619"/>
          <cell r="R9619"/>
          <cell r="S9619"/>
          <cell r="T9619"/>
        </row>
        <row r="9620">
          <cell r="Q9620"/>
          <cell r="R9620"/>
          <cell r="S9620"/>
          <cell r="T9620"/>
        </row>
        <row r="9621">
          <cell r="Q9621"/>
          <cell r="R9621"/>
          <cell r="S9621"/>
          <cell r="T9621"/>
        </row>
        <row r="9622">
          <cell r="Q9622"/>
          <cell r="R9622"/>
          <cell r="S9622"/>
          <cell r="T9622"/>
        </row>
        <row r="9623">
          <cell r="Q9623"/>
          <cell r="R9623"/>
          <cell r="S9623"/>
          <cell r="T9623"/>
        </row>
        <row r="9624">
          <cell r="Q9624"/>
          <cell r="R9624"/>
          <cell r="S9624"/>
          <cell r="T9624"/>
        </row>
        <row r="9625">
          <cell r="Q9625"/>
          <cell r="R9625"/>
          <cell r="S9625"/>
          <cell r="T9625"/>
        </row>
        <row r="9626">
          <cell r="Q9626"/>
          <cell r="R9626"/>
          <cell r="S9626"/>
          <cell r="T9626"/>
        </row>
        <row r="9627">
          <cell r="Q9627"/>
          <cell r="R9627"/>
          <cell r="S9627"/>
          <cell r="T9627"/>
        </row>
        <row r="9628">
          <cell r="Q9628"/>
          <cell r="R9628"/>
          <cell r="S9628"/>
          <cell r="T9628"/>
        </row>
        <row r="9629">
          <cell r="Q9629"/>
          <cell r="R9629"/>
          <cell r="S9629"/>
          <cell r="T9629"/>
        </row>
        <row r="9630">
          <cell r="Q9630"/>
          <cell r="R9630"/>
          <cell r="S9630"/>
          <cell r="T9630"/>
        </row>
        <row r="9631">
          <cell r="Q9631"/>
          <cell r="R9631"/>
          <cell r="S9631"/>
          <cell r="T9631"/>
        </row>
        <row r="9632">
          <cell r="Q9632"/>
          <cell r="R9632"/>
          <cell r="S9632"/>
          <cell r="T9632"/>
        </row>
        <row r="9633">
          <cell r="Q9633"/>
          <cell r="R9633"/>
          <cell r="S9633"/>
          <cell r="T9633"/>
        </row>
        <row r="9634">
          <cell r="Q9634"/>
          <cell r="R9634"/>
          <cell r="S9634"/>
          <cell r="T9634"/>
        </row>
        <row r="9635">
          <cell r="Q9635"/>
          <cell r="R9635"/>
          <cell r="S9635"/>
          <cell r="T9635"/>
        </row>
        <row r="9636">
          <cell r="Q9636"/>
          <cell r="R9636"/>
          <cell r="S9636"/>
          <cell r="T9636"/>
        </row>
        <row r="9637">
          <cell r="Q9637"/>
          <cell r="R9637"/>
          <cell r="S9637"/>
          <cell r="T9637"/>
        </row>
        <row r="9638">
          <cell r="Q9638"/>
          <cell r="R9638"/>
          <cell r="S9638"/>
          <cell r="T9638"/>
        </row>
        <row r="9639">
          <cell r="Q9639"/>
          <cell r="R9639"/>
          <cell r="S9639"/>
          <cell r="T9639"/>
        </row>
        <row r="9640">
          <cell r="Q9640"/>
          <cell r="R9640"/>
          <cell r="S9640"/>
          <cell r="T9640"/>
        </row>
        <row r="9641">
          <cell r="Q9641"/>
          <cell r="R9641"/>
          <cell r="S9641"/>
          <cell r="T9641"/>
        </row>
        <row r="9642">
          <cell r="Q9642"/>
          <cell r="R9642"/>
          <cell r="S9642"/>
          <cell r="T9642"/>
        </row>
        <row r="9643">
          <cell r="Q9643"/>
          <cell r="R9643"/>
          <cell r="S9643"/>
          <cell r="T9643"/>
        </row>
        <row r="9644">
          <cell r="Q9644"/>
          <cell r="R9644"/>
          <cell r="S9644"/>
          <cell r="T9644"/>
        </row>
        <row r="9645">
          <cell r="Q9645"/>
          <cell r="R9645"/>
          <cell r="S9645"/>
          <cell r="T9645"/>
        </row>
        <row r="9646">
          <cell r="Q9646"/>
          <cell r="R9646"/>
          <cell r="S9646"/>
          <cell r="T9646"/>
        </row>
        <row r="9647">
          <cell r="Q9647"/>
          <cell r="R9647"/>
          <cell r="S9647"/>
          <cell r="T9647"/>
        </row>
        <row r="9648">
          <cell r="Q9648"/>
          <cell r="R9648"/>
          <cell r="S9648"/>
          <cell r="T9648"/>
        </row>
        <row r="9649">
          <cell r="Q9649"/>
          <cell r="R9649"/>
          <cell r="S9649"/>
          <cell r="T9649"/>
        </row>
        <row r="9650">
          <cell r="Q9650"/>
          <cell r="R9650"/>
          <cell r="S9650"/>
          <cell r="T9650"/>
        </row>
        <row r="9651">
          <cell r="Q9651"/>
          <cell r="R9651"/>
          <cell r="S9651"/>
          <cell r="T9651"/>
        </row>
        <row r="9652">
          <cell r="Q9652"/>
          <cell r="R9652"/>
          <cell r="S9652"/>
          <cell r="T9652"/>
        </row>
        <row r="9653">
          <cell r="Q9653"/>
          <cell r="R9653"/>
          <cell r="S9653"/>
          <cell r="T9653"/>
        </row>
        <row r="9654">
          <cell r="Q9654"/>
          <cell r="R9654"/>
          <cell r="S9654"/>
          <cell r="T9654"/>
        </row>
        <row r="9655">
          <cell r="Q9655"/>
          <cell r="R9655"/>
          <cell r="S9655"/>
          <cell r="T9655"/>
        </row>
        <row r="9656">
          <cell r="Q9656"/>
          <cell r="R9656"/>
          <cell r="S9656"/>
          <cell r="T9656"/>
        </row>
        <row r="9657">
          <cell r="Q9657"/>
          <cell r="R9657"/>
          <cell r="S9657"/>
          <cell r="T9657"/>
        </row>
        <row r="9658">
          <cell r="Q9658"/>
          <cell r="R9658"/>
          <cell r="S9658"/>
          <cell r="T9658"/>
        </row>
        <row r="9659">
          <cell r="Q9659"/>
          <cell r="R9659"/>
          <cell r="S9659"/>
          <cell r="T9659"/>
        </row>
        <row r="9660">
          <cell r="Q9660"/>
          <cell r="R9660"/>
          <cell r="S9660"/>
          <cell r="T9660"/>
        </row>
        <row r="9661">
          <cell r="Q9661"/>
          <cell r="R9661"/>
          <cell r="S9661"/>
          <cell r="T9661"/>
        </row>
        <row r="9662">
          <cell r="Q9662"/>
          <cell r="R9662"/>
          <cell r="S9662"/>
          <cell r="T9662"/>
        </row>
        <row r="9663">
          <cell r="Q9663"/>
          <cell r="R9663"/>
          <cell r="S9663"/>
          <cell r="T9663"/>
        </row>
        <row r="9664">
          <cell r="Q9664"/>
          <cell r="R9664"/>
          <cell r="S9664"/>
          <cell r="T9664"/>
        </row>
        <row r="9665">
          <cell r="Q9665"/>
          <cell r="R9665"/>
          <cell r="S9665"/>
          <cell r="T9665"/>
        </row>
        <row r="9666">
          <cell r="Q9666"/>
          <cell r="R9666"/>
          <cell r="S9666"/>
          <cell r="T9666"/>
        </row>
        <row r="9667">
          <cell r="Q9667"/>
          <cell r="R9667"/>
          <cell r="S9667"/>
          <cell r="T9667"/>
        </row>
        <row r="9668">
          <cell r="Q9668"/>
          <cell r="R9668"/>
          <cell r="S9668"/>
          <cell r="T9668"/>
        </row>
        <row r="9669">
          <cell r="Q9669"/>
          <cell r="R9669"/>
          <cell r="S9669"/>
          <cell r="T9669"/>
        </row>
        <row r="9670">
          <cell r="Q9670"/>
          <cell r="R9670"/>
          <cell r="S9670"/>
          <cell r="T9670"/>
        </row>
        <row r="9671">
          <cell r="Q9671"/>
          <cell r="R9671"/>
          <cell r="S9671"/>
          <cell r="T9671"/>
        </row>
        <row r="9672">
          <cell r="Q9672"/>
          <cell r="R9672"/>
          <cell r="S9672"/>
          <cell r="T9672"/>
        </row>
        <row r="9673">
          <cell r="Q9673"/>
          <cell r="R9673"/>
          <cell r="S9673"/>
          <cell r="T9673"/>
        </row>
        <row r="9674">
          <cell r="Q9674"/>
          <cell r="R9674"/>
          <cell r="S9674"/>
          <cell r="T9674"/>
        </row>
        <row r="9675">
          <cell r="Q9675"/>
          <cell r="R9675"/>
          <cell r="S9675"/>
          <cell r="T9675"/>
        </row>
        <row r="9676">
          <cell r="Q9676"/>
          <cell r="R9676"/>
          <cell r="S9676"/>
          <cell r="T9676"/>
        </row>
        <row r="9677">
          <cell r="Q9677"/>
          <cell r="R9677"/>
          <cell r="S9677"/>
          <cell r="T9677"/>
        </row>
        <row r="9678">
          <cell r="Q9678"/>
          <cell r="R9678"/>
          <cell r="S9678"/>
          <cell r="T9678"/>
        </row>
        <row r="9679">
          <cell r="Q9679"/>
          <cell r="R9679"/>
          <cell r="S9679"/>
          <cell r="T9679"/>
        </row>
        <row r="9680">
          <cell r="Q9680"/>
          <cell r="R9680"/>
          <cell r="S9680"/>
          <cell r="T9680"/>
        </row>
        <row r="9681">
          <cell r="Q9681"/>
          <cell r="R9681"/>
          <cell r="S9681"/>
          <cell r="T9681"/>
        </row>
        <row r="9682">
          <cell r="Q9682"/>
          <cell r="R9682"/>
          <cell r="S9682"/>
          <cell r="T9682"/>
        </row>
        <row r="9683">
          <cell r="Q9683"/>
          <cell r="R9683"/>
          <cell r="S9683"/>
          <cell r="T9683"/>
        </row>
        <row r="9684">
          <cell r="Q9684"/>
          <cell r="R9684"/>
          <cell r="S9684"/>
          <cell r="T9684"/>
        </row>
        <row r="9685">
          <cell r="Q9685"/>
          <cell r="R9685"/>
          <cell r="S9685"/>
          <cell r="T9685"/>
        </row>
        <row r="9686">
          <cell r="Q9686"/>
          <cell r="R9686"/>
          <cell r="S9686"/>
          <cell r="T9686"/>
        </row>
        <row r="9687">
          <cell r="Q9687"/>
          <cell r="R9687"/>
          <cell r="S9687"/>
          <cell r="T9687"/>
        </row>
        <row r="9688">
          <cell r="Q9688"/>
          <cell r="R9688"/>
          <cell r="S9688"/>
          <cell r="T9688"/>
        </row>
        <row r="9689">
          <cell r="Q9689"/>
          <cell r="R9689"/>
          <cell r="S9689"/>
          <cell r="T9689"/>
        </row>
        <row r="9690">
          <cell r="Q9690"/>
          <cell r="R9690"/>
          <cell r="S9690"/>
          <cell r="T9690"/>
        </row>
        <row r="9691">
          <cell r="Q9691"/>
          <cell r="R9691"/>
          <cell r="S9691"/>
          <cell r="T9691"/>
        </row>
        <row r="9692">
          <cell r="Q9692"/>
          <cell r="R9692"/>
          <cell r="S9692"/>
          <cell r="T9692"/>
        </row>
        <row r="9693">
          <cell r="Q9693"/>
          <cell r="R9693"/>
          <cell r="S9693"/>
          <cell r="T9693"/>
        </row>
        <row r="9694">
          <cell r="Q9694"/>
          <cell r="R9694"/>
          <cell r="S9694"/>
          <cell r="T9694"/>
        </row>
        <row r="9695">
          <cell r="Q9695"/>
          <cell r="R9695"/>
          <cell r="S9695"/>
          <cell r="T9695"/>
        </row>
        <row r="9696">
          <cell r="Q9696"/>
          <cell r="R9696"/>
          <cell r="S9696"/>
          <cell r="T9696"/>
        </row>
        <row r="9697">
          <cell r="Q9697"/>
          <cell r="R9697"/>
          <cell r="S9697"/>
          <cell r="T9697"/>
        </row>
        <row r="9698">
          <cell r="Q9698"/>
          <cell r="R9698"/>
          <cell r="S9698"/>
          <cell r="T9698"/>
        </row>
        <row r="9699">
          <cell r="Q9699"/>
          <cell r="R9699"/>
          <cell r="S9699"/>
          <cell r="T9699"/>
        </row>
        <row r="9700">
          <cell r="Q9700"/>
          <cell r="R9700"/>
          <cell r="S9700"/>
          <cell r="T9700"/>
        </row>
        <row r="9701">
          <cell r="Q9701"/>
          <cell r="R9701"/>
          <cell r="S9701"/>
          <cell r="T9701"/>
        </row>
        <row r="9702">
          <cell r="Q9702"/>
          <cell r="R9702"/>
          <cell r="S9702"/>
          <cell r="T9702"/>
        </row>
        <row r="9703">
          <cell r="Q9703"/>
          <cell r="R9703"/>
          <cell r="S9703"/>
          <cell r="T9703"/>
        </row>
        <row r="9704">
          <cell r="Q9704"/>
          <cell r="R9704"/>
          <cell r="S9704"/>
          <cell r="T9704"/>
        </row>
        <row r="9705">
          <cell r="Q9705"/>
          <cell r="R9705"/>
          <cell r="S9705"/>
          <cell r="T9705"/>
        </row>
        <row r="9706">
          <cell r="Q9706"/>
          <cell r="R9706"/>
          <cell r="S9706"/>
          <cell r="T9706"/>
        </row>
        <row r="9707">
          <cell r="Q9707"/>
          <cell r="R9707"/>
          <cell r="S9707"/>
          <cell r="T9707"/>
        </row>
        <row r="9708">
          <cell r="Q9708"/>
          <cell r="R9708"/>
          <cell r="S9708"/>
          <cell r="T9708"/>
        </row>
        <row r="9709">
          <cell r="Q9709"/>
          <cell r="R9709"/>
          <cell r="S9709"/>
          <cell r="T9709"/>
        </row>
        <row r="9710">
          <cell r="Q9710"/>
          <cell r="R9710"/>
          <cell r="S9710"/>
          <cell r="T9710"/>
        </row>
        <row r="9711">
          <cell r="Q9711"/>
          <cell r="R9711"/>
          <cell r="S9711"/>
          <cell r="T9711"/>
        </row>
        <row r="9712">
          <cell r="Q9712"/>
          <cell r="R9712"/>
          <cell r="S9712"/>
          <cell r="T9712"/>
        </row>
        <row r="9713">
          <cell r="Q9713"/>
          <cell r="R9713"/>
          <cell r="S9713"/>
          <cell r="T9713"/>
        </row>
        <row r="9714">
          <cell r="Q9714"/>
          <cell r="R9714"/>
          <cell r="S9714"/>
          <cell r="T9714"/>
        </row>
        <row r="9715">
          <cell r="Q9715"/>
          <cell r="R9715"/>
          <cell r="S9715"/>
          <cell r="T9715"/>
        </row>
        <row r="9716">
          <cell r="Q9716"/>
          <cell r="R9716"/>
          <cell r="S9716"/>
          <cell r="T9716"/>
        </row>
        <row r="9717">
          <cell r="Q9717"/>
          <cell r="R9717"/>
          <cell r="S9717"/>
          <cell r="T9717"/>
        </row>
        <row r="9718">
          <cell r="Q9718"/>
          <cell r="R9718"/>
          <cell r="S9718"/>
          <cell r="T9718"/>
        </row>
        <row r="9719">
          <cell r="Q9719"/>
          <cell r="R9719"/>
          <cell r="S9719"/>
          <cell r="T9719"/>
        </row>
        <row r="9720">
          <cell r="Q9720"/>
          <cell r="R9720"/>
          <cell r="S9720"/>
          <cell r="T9720"/>
        </row>
        <row r="9721">
          <cell r="Q9721"/>
          <cell r="R9721"/>
          <cell r="S9721"/>
          <cell r="T9721"/>
        </row>
        <row r="9722">
          <cell r="Q9722"/>
          <cell r="R9722"/>
          <cell r="S9722"/>
          <cell r="T9722"/>
        </row>
        <row r="9723">
          <cell r="Q9723"/>
          <cell r="R9723"/>
          <cell r="S9723"/>
          <cell r="T9723"/>
        </row>
        <row r="9724">
          <cell r="Q9724"/>
          <cell r="R9724"/>
          <cell r="S9724"/>
          <cell r="T9724"/>
        </row>
        <row r="9725">
          <cell r="Q9725"/>
          <cell r="R9725"/>
          <cell r="S9725"/>
          <cell r="T9725"/>
        </row>
        <row r="9726">
          <cell r="Q9726"/>
          <cell r="R9726"/>
          <cell r="S9726"/>
          <cell r="T9726"/>
        </row>
        <row r="9727">
          <cell r="Q9727"/>
          <cell r="R9727"/>
          <cell r="S9727"/>
          <cell r="T9727"/>
        </row>
        <row r="9728">
          <cell r="Q9728"/>
          <cell r="R9728"/>
          <cell r="S9728"/>
          <cell r="T9728"/>
        </row>
        <row r="9729">
          <cell r="Q9729"/>
          <cell r="R9729"/>
          <cell r="S9729"/>
          <cell r="T9729"/>
        </row>
        <row r="9730">
          <cell r="Q9730"/>
          <cell r="R9730"/>
          <cell r="S9730"/>
          <cell r="T9730"/>
        </row>
        <row r="9731">
          <cell r="Q9731"/>
          <cell r="R9731"/>
          <cell r="S9731"/>
          <cell r="T9731"/>
        </row>
        <row r="9732">
          <cell r="Q9732"/>
          <cell r="R9732"/>
          <cell r="S9732"/>
          <cell r="T9732"/>
        </row>
        <row r="9733">
          <cell r="Q9733"/>
          <cell r="R9733"/>
          <cell r="S9733"/>
          <cell r="T9733"/>
        </row>
        <row r="9734">
          <cell r="Q9734"/>
          <cell r="R9734"/>
          <cell r="S9734"/>
          <cell r="T9734"/>
        </row>
        <row r="9735">
          <cell r="Q9735"/>
          <cell r="R9735"/>
          <cell r="S9735"/>
          <cell r="T9735"/>
        </row>
        <row r="9736">
          <cell r="Q9736"/>
          <cell r="R9736"/>
          <cell r="S9736"/>
          <cell r="T9736"/>
        </row>
        <row r="9737">
          <cell r="Q9737"/>
          <cell r="R9737"/>
          <cell r="S9737"/>
          <cell r="T9737"/>
        </row>
        <row r="9738">
          <cell r="Q9738"/>
          <cell r="R9738"/>
          <cell r="S9738"/>
          <cell r="T9738"/>
        </row>
        <row r="9739">
          <cell r="Q9739"/>
          <cell r="R9739"/>
          <cell r="S9739"/>
          <cell r="T9739"/>
        </row>
        <row r="9740">
          <cell r="Q9740"/>
          <cell r="R9740"/>
          <cell r="S9740"/>
          <cell r="T9740"/>
        </row>
        <row r="9741">
          <cell r="Q9741"/>
          <cell r="R9741"/>
          <cell r="S9741"/>
          <cell r="T9741"/>
        </row>
        <row r="9742">
          <cell r="Q9742"/>
          <cell r="R9742"/>
          <cell r="S9742"/>
          <cell r="T9742"/>
        </row>
        <row r="9743">
          <cell r="Q9743"/>
          <cell r="R9743"/>
          <cell r="S9743"/>
          <cell r="T9743"/>
        </row>
        <row r="9744">
          <cell r="Q9744"/>
          <cell r="R9744"/>
          <cell r="S9744"/>
          <cell r="T9744"/>
        </row>
        <row r="9745">
          <cell r="Q9745"/>
          <cell r="R9745"/>
          <cell r="S9745"/>
          <cell r="T9745"/>
        </row>
        <row r="9746">
          <cell r="Q9746"/>
          <cell r="R9746"/>
          <cell r="S9746"/>
          <cell r="T9746"/>
        </row>
        <row r="9747">
          <cell r="Q9747"/>
          <cell r="R9747"/>
          <cell r="S9747"/>
          <cell r="T9747"/>
        </row>
        <row r="9748">
          <cell r="Q9748"/>
          <cell r="R9748"/>
          <cell r="S9748"/>
          <cell r="T9748"/>
        </row>
        <row r="9749">
          <cell r="Q9749"/>
          <cell r="R9749"/>
          <cell r="S9749"/>
          <cell r="T9749"/>
        </row>
        <row r="9750">
          <cell r="Q9750"/>
          <cell r="R9750"/>
          <cell r="S9750"/>
          <cell r="T9750"/>
        </row>
        <row r="9751">
          <cell r="Q9751"/>
          <cell r="R9751"/>
          <cell r="S9751"/>
          <cell r="T9751"/>
        </row>
        <row r="9752">
          <cell r="Q9752"/>
          <cell r="R9752"/>
          <cell r="S9752"/>
          <cell r="T9752"/>
        </row>
        <row r="9753">
          <cell r="Q9753"/>
          <cell r="R9753"/>
          <cell r="S9753"/>
          <cell r="T9753"/>
        </row>
        <row r="9754">
          <cell r="Q9754"/>
          <cell r="R9754"/>
          <cell r="S9754"/>
          <cell r="T9754"/>
        </row>
        <row r="9755">
          <cell r="Q9755"/>
          <cell r="R9755"/>
          <cell r="S9755"/>
          <cell r="T9755"/>
        </row>
        <row r="9756">
          <cell r="Q9756"/>
          <cell r="R9756"/>
          <cell r="S9756"/>
          <cell r="T9756"/>
        </row>
        <row r="9757">
          <cell r="Q9757"/>
          <cell r="R9757"/>
          <cell r="S9757"/>
          <cell r="T9757"/>
        </row>
        <row r="9758">
          <cell r="Q9758"/>
          <cell r="R9758"/>
          <cell r="S9758"/>
          <cell r="T9758"/>
        </row>
        <row r="9759">
          <cell r="Q9759"/>
          <cell r="R9759"/>
          <cell r="S9759"/>
          <cell r="T9759"/>
        </row>
        <row r="9760">
          <cell r="Q9760"/>
          <cell r="R9760"/>
          <cell r="S9760"/>
          <cell r="T9760"/>
        </row>
        <row r="9761">
          <cell r="Q9761"/>
          <cell r="R9761"/>
          <cell r="S9761"/>
          <cell r="T9761"/>
        </row>
        <row r="9762">
          <cell r="Q9762"/>
          <cell r="R9762"/>
          <cell r="S9762"/>
          <cell r="T9762"/>
        </row>
        <row r="9763">
          <cell r="Q9763"/>
          <cell r="R9763"/>
          <cell r="S9763"/>
          <cell r="T9763"/>
        </row>
        <row r="9764">
          <cell r="Q9764"/>
          <cell r="R9764"/>
          <cell r="S9764"/>
          <cell r="T9764"/>
        </row>
        <row r="9765">
          <cell r="Q9765"/>
          <cell r="R9765"/>
          <cell r="S9765"/>
          <cell r="T9765"/>
        </row>
        <row r="9766">
          <cell r="Q9766"/>
          <cell r="R9766"/>
          <cell r="S9766"/>
          <cell r="T9766"/>
        </row>
        <row r="9767">
          <cell r="Q9767"/>
          <cell r="R9767"/>
          <cell r="S9767"/>
          <cell r="T9767"/>
        </row>
        <row r="9768">
          <cell r="Q9768"/>
          <cell r="R9768"/>
          <cell r="S9768"/>
          <cell r="T9768"/>
        </row>
        <row r="9769">
          <cell r="Q9769"/>
          <cell r="R9769"/>
          <cell r="S9769"/>
          <cell r="T9769"/>
        </row>
        <row r="9770">
          <cell r="Q9770"/>
          <cell r="R9770"/>
          <cell r="S9770"/>
          <cell r="T9770"/>
        </row>
        <row r="9771">
          <cell r="Q9771"/>
          <cell r="R9771"/>
          <cell r="S9771"/>
          <cell r="T9771"/>
        </row>
        <row r="9772">
          <cell r="Q9772"/>
          <cell r="R9772"/>
          <cell r="S9772"/>
          <cell r="T9772"/>
        </row>
        <row r="9773">
          <cell r="Q9773"/>
          <cell r="R9773"/>
          <cell r="S9773"/>
          <cell r="T9773"/>
        </row>
        <row r="9774">
          <cell r="Q9774"/>
          <cell r="R9774"/>
          <cell r="S9774"/>
          <cell r="T9774"/>
        </row>
        <row r="9775">
          <cell r="Q9775"/>
          <cell r="R9775"/>
          <cell r="S9775"/>
          <cell r="T9775"/>
        </row>
        <row r="9776">
          <cell r="Q9776"/>
          <cell r="R9776"/>
          <cell r="S9776"/>
          <cell r="T9776"/>
        </row>
        <row r="9777">
          <cell r="Q9777"/>
          <cell r="R9777"/>
          <cell r="S9777"/>
          <cell r="T9777"/>
        </row>
        <row r="9778">
          <cell r="Q9778"/>
          <cell r="R9778"/>
          <cell r="S9778"/>
          <cell r="T9778"/>
        </row>
        <row r="9779">
          <cell r="Q9779"/>
          <cell r="R9779"/>
          <cell r="S9779"/>
          <cell r="T9779"/>
        </row>
        <row r="9780">
          <cell r="Q9780"/>
          <cell r="R9780"/>
          <cell r="S9780"/>
          <cell r="T9780"/>
        </row>
        <row r="9781">
          <cell r="Q9781"/>
          <cell r="R9781"/>
          <cell r="S9781"/>
          <cell r="T9781"/>
        </row>
        <row r="9782">
          <cell r="Q9782"/>
          <cell r="R9782"/>
          <cell r="S9782"/>
          <cell r="T9782"/>
        </row>
        <row r="9783">
          <cell r="Q9783"/>
          <cell r="R9783"/>
          <cell r="S9783"/>
          <cell r="T9783"/>
        </row>
        <row r="9784">
          <cell r="Q9784"/>
          <cell r="R9784"/>
          <cell r="S9784"/>
          <cell r="T9784"/>
        </row>
        <row r="9785">
          <cell r="Q9785"/>
          <cell r="R9785"/>
          <cell r="S9785"/>
          <cell r="T9785"/>
        </row>
        <row r="9786">
          <cell r="Q9786"/>
          <cell r="R9786"/>
          <cell r="S9786"/>
          <cell r="T9786"/>
        </row>
        <row r="9787">
          <cell r="Q9787"/>
          <cell r="R9787"/>
          <cell r="S9787"/>
          <cell r="T9787"/>
        </row>
        <row r="9788">
          <cell r="Q9788"/>
          <cell r="R9788"/>
          <cell r="S9788"/>
          <cell r="T9788"/>
        </row>
        <row r="9789">
          <cell r="Q9789"/>
          <cell r="R9789"/>
          <cell r="S9789"/>
          <cell r="T9789"/>
        </row>
        <row r="9790">
          <cell r="Q9790"/>
          <cell r="R9790"/>
          <cell r="S9790"/>
          <cell r="T9790"/>
        </row>
        <row r="9791">
          <cell r="Q9791"/>
          <cell r="R9791"/>
          <cell r="S9791"/>
          <cell r="T9791"/>
        </row>
        <row r="9792">
          <cell r="Q9792"/>
          <cell r="R9792"/>
          <cell r="S9792"/>
          <cell r="T9792"/>
        </row>
        <row r="9793">
          <cell r="Q9793"/>
          <cell r="R9793"/>
          <cell r="S9793"/>
          <cell r="T9793"/>
        </row>
        <row r="9794">
          <cell r="Q9794"/>
          <cell r="R9794"/>
          <cell r="S9794"/>
          <cell r="T9794"/>
        </row>
        <row r="9795">
          <cell r="Q9795"/>
          <cell r="R9795"/>
          <cell r="S9795"/>
          <cell r="T9795"/>
        </row>
        <row r="9796">
          <cell r="Q9796"/>
          <cell r="R9796"/>
          <cell r="S9796"/>
          <cell r="T9796"/>
        </row>
        <row r="9797">
          <cell r="Q9797"/>
          <cell r="R9797"/>
          <cell r="S9797"/>
          <cell r="T9797"/>
        </row>
        <row r="9798">
          <cell r="Q9798"/>
          <cell r="R9798"/>
          <cell r="S9798"/>
          <cell r="T9798"/>
        </row>
        <row r="9799">
          <cell r="Q9799"/>
          <cell r="R9799"/>
          <cell r="S9799"/>
          <cell r="T9799"/>
        </row>
        <row r="9800">
          <cell r="Q9800"/>
          <cell r="R9800"/>
          <cell r="S9800"/>
          <cell r="T9800"/>
        </row>
        <row r="9801">
          <cell r="Q9801"/>
          <cell r="R9801"/>
          <cell r="S9801"/>
          <cell r="T9801"/>
        </row>
        <row r="9802">
          <cell r="Q9802"/>
          <cell r="R9802"/>
          <cell r="S9802"/>
          <cell r="T9802"/>
        </row>
        <row r="9803">
          <cell r="Q9803"/>
          <cell r="R9803"/>
          <cell r="S9803"/>
          <cell r="T9803"/>
        </row>
        <row r="9804">
          <cell r="Q9804"/>
          <cell r="R9804"/>
          <cell r="S9804"/>
          <cell r="T9804"/>
        </row>
        <row r="9805">
          <cell r="Q9805"/>
          <cell r="R9805"/>
          <cell r="S9805"/>
          <cell r="T9805"/>
        </row>
        <row r="9806">
          <cell r="Q9806"/>
          <cell r="R9806"/>
          <cell r="S9806"/>
          <cell r="T9806"/>
        </row>
        <row r="9807">
          <cell r="Q9807"/>
          <cell r="R9807"/>
          <cell r="S9807"/>
          <cell r="T9807"/>
        </row>
        <row r="9808">
          <cell r="Q9808"/>
          <cell r="R9808"/>
          <cell r="S9808"/>
          <cell r="T9808"/>
        </row>
        <row r="9809">
          <cell r="Q9809"/>
          <cell r="R9809"/>
          <cell r="S9809"/>
          <cell r="T9809"/>
        </row>
        <row r="9810">
          <cell r="Q9810"/>
          <cell r="R9810"/>
          <cell r="S9810"/>
          <cell r="T9810"/>
        </row>
        <row r="9811">
          <cell r="Q9811"/>
          <cell r="R9811"/>
          <cell r="S9811"/>
          <cell r="T9811"/>
        </row>
        <row r="9812">
          <cell r="Q9812"/>
          <cell r="R9812"/>
          <cell r="S9812"/>
          <cell r="T9812"/>
        </row>
        <row r="9813">
          <cell r="Q9813"/>
          <cell r="R9813"/>
          <cell r="S9813"/>
          <cell r="T9813"/>
        </row>
        <row r="9814">
          <cell r="Q9814"/>
          <cell r="R9814"/>
          <cell r="S9814"/>
          <cell r="T9814"/>
        </row>
        <row r="9815">
          <cell r="Q9815"/>
          <cell r="R9815"/>
          <cell r="S9815"/>
          <cell r="T9815"/>
        </row>
        <row r="9816">
          <cell r="Q9816"/>
          <cell r="R9816"/>
          <cell r="S9816"/>
          <cell r="T9816"/>
        </row>
        <row r="9817">
          <cell r="Q9817"/>
          <cell r="R9817"/>
          <cell r="S9817"/>
          <cell r="T9817"/>
        </row>
        <row r="9818">
          <cell r="Q9818"/>
          <cell r="R9818"/>
          <cell r="S9818"/>
          <cell r="T9818"/>
        </row>
        <row r="9819">
          <cell r="Q9819"/>
          <cell r="R9819"/>
          <cell r="S9819"/>
          <cell r="T9819"/>
        </row>
        <row r="9820">
          <cell r="Q9820"/>
          <cell r="R9820"/>
          <cell r="S9820"/>
          <cell r="T9820"/>
        </row>
        <row r="9821">
          <cell r="Q9821"/>
          <cell r="R9821"/>
          <cell r="S9821"/>
          <cell r="T9821"/>
        </row>
        <row r="9822">
          <cell r="Q9822"/>
          <cell r="R9822"/>
          <cell r="S9822"/>
          <cell r="T9822"/>
        </row>
        <row r="9823">
          <cell r="Q9823"/>
          <cell r="R9823"/>
          <cell r="S9823"/>
          <cell r="T9823"/>
        </row>
        <row r="9824">
          <cell r="Q9824"/>
          <cell r="R9824"/>
          <cell r="S9824"/>
          <cell r="T9824"/>
        </row>
        <row r="9825">
          <cell r="Q9825"/>
          <cell r="R9825"/>
          <cell r="S9825"/>
          <cell r="T9825"/>
        </row>
        <row r="9826">
          <cell r="Q9826"/>
          <cell r="R9826"/>
          <cell r="S9826"/>
          <cell r="T9826"/>
        </row>
        <row r="9827">
          <cell r="Q9827"/>
          <cell r="R9827"/>
          <cell r="S9827"/>
          <cell r="T9827"/>
        </row>
        <row r="9828">
          <cell r="Q9828"/>
          <cell r="R9828"/>
          <cell r="S9828"/>
          <cell r="T9828"/>
        </row>
        <row r="9829">
          <cell r="Q9829"/>
          <cell r="R9829"/>
          <cell r="S9829"/>
          <cell r="T9829"/>
        </row>
        <row r="9830">
          <cell r="Q9830"/>
          <cell r="R9830"/>
          <cell r="S9830"/>
          <cell r="T9830"/>
        </row>
        <row r="9831">
          <cell r="Q9831"/>
          <cell r="R9831"/>
          <cell r="S9831"/>
          <cell r="T9831"/>
        </row>
        <row r="9832">
          <cell r="Q9832"/>
          <cell r="R9832"/>
          <cell r="S9832"/>
          <cell r="T9832"/>
        </row>
        <row r="9833">
          <cell r="Q9833"/>
          <cell r="R9833"/>
          <cell r="S9833"/>
          <cell r="T9833"/>
        </row>
        <row r="9834">
          <cell r="Q9834"/>
          <cell r="R9834"/>
          <cell r="S9834"/>
          <cell r="T9834"/>
        </row>
        <row r="9835">
          <cell r="Q9835"/>
          <cell r="R9835"/>
          <cell r="S9835"/>
          <cell r="T9835"/>
        </row>
        <row r="9836">
          <cell r="Q9836"/>
          <cell r="R9836"/>
          <cell r="S9836"/>
          <cell r="T9836"/>
        </row>
        <row r="9837">
          <cell r="Q9837"/>
          <cell r="R9837"/>
          <cell r="S9837"/>
          <cell r="T9837"/>
        </row>
        <row r="9838">
          <cell r="Q9838"/>
          <cell r="R9838"/>
          <cell r="S9838"/>
          <cell r="T9838"/>
        </row>
        <row r="9839">
          <cell r="Q9839"/>
          <cell r="R9839"/>
          <cell r="S9839"/>
          <cell r="T9839"/>
        </row>
        <row r="9840">
          <cell r="Q9840"/>
          <cell r="R9840"/>
          <cell r="S9840"/>
          <cell r="T9840"/>
        </row>
        <row r="9841">
          <cell r="Q9841"/>
          <cell r="R9841"/>
          <cell r="S9841"/>
          <cell r="T9841"/>
        </row>
        <row r="9842">
          <cell r="Q9842"/>
          <cell r="R9842"/>
          <cell r="S9842"/>
          <cell r="T9842"/>
        </row>
        <row r="9843">
          <cell r="Q9843"/>
          <cell r="R9843"/>
          <cell r="S9843"/>
          <cell r="T9843"/>
        </row>
        <row r="9844">
          <cell r="Q9844"/>
          <cell r="R9844"/>
          <cell r="S9844"/>
          <cell r="T9844"/>
        </row>
        <row r="9845">
          <cell r="Q9845"/>
          <cell r="R9845"/>
          <cell r="S9845"/>
          <cell r="T9845"/>
        </row>
        <row r="9846">
          <cell r="Q9846"/>
          <cell r="R9846"/>
          <cell r="S9846"/>
          <cell r="T9846"/>
        </row>
        <row r="9847">
          <cell r="Q9847"/>
          <cell r="R9847"/>
          <cell r="S9847"/>
          <cell r="T9847"/>
        </row>
        <row r="9848">
          <cell r="Q9848"/>
          <cell r="R9848"/>
          <cell r="S9848"/>
          <cell r="T9848"/>
        </row>
        <row r="9849">
          <cell r="Q9849"/>
          <cell r="R9849"/>
          <cell r="S9849"/>
          <cell r="T9849"/>
        </row>
        <row r="9850">
          <cell r="Q9850"/>
          <cell r="R9850"/>
          <cell r="S9850"/>
          <cell r="T9850"/>
        </row>
        <row r="9851">
          <cell r="Q9851"/>
          <cell r="R9851"/>
          <cell r="S9851"/>
          <cell r="T9851"/>
        </row>
        <row r="9852">
          <cell r="Q9852"/>
          <cell r="R9852"/>
          <cell r="S9852"/>
          <cell r="T9852"/>
        </row>
        <row r="9853">
          <cell r="Q9853"/>
          <cell r="R9853"/>
          <cell r="S9853"/>
          <cell r="T9853"/>
        </row>
        <row r="9854">
          <cell r="Q9854"/>
          <cell r="R9854"/>
          <cell r="S9854"/>
          <cell r="T9854"/>
        </row>
        <row r="9855">
          <cell r="Q9855"/>
          <cell r="R9855"/>
          <cell r="S9855"/>
          <cell r="T9855"/>
        </row>
        <row r="9856">
          <cell r="Q9856"/>
          <cell r="R9856"/>
          <cell r="S9856"/>
          <cell r="T9856"/>
        </row>
        <row r="9857">
          <cell r="Q9857"/>
          <cell r="R9857"/>
          <cell r="S9857"/>
          <cell r="T9857"/>
        </row>
        <row r="9858">
          <cell r="Q9858"/>
          <cell r="R9858"/>
          <cell r="S9858"/>
          <cell r="T9858"/>
        </row>
        <row r="9859">
          <cell r="Q9859"/>
          <cell r="R9859"/>
          <cell r="S9859"/>
          <cell r="T9859"/>
        </row>
        <row r="9860">
          <cell r="Q9860"/>
          <cell r="R9860"/>
          <cell r="S9860"/>
          <cell r="T9860"/>
        </row>
        <row r="9861">
          <cell r="Q9861"/>
          <cell r="R9861"/>
          <cell r="S9861"/>
          <cell r="T9861"/>
        </row>
        <row r="9862">
          <cell r="Q9862"/>
          <cell r="R9862"/>
          <cell r="S9862"/>
          <cell r="T9862"/>
        </row>
        <row r="9863">
          <cell r="Q9863"/>
          <cell r="R9863"/>
          <cell r="S9863"/>
          <cell r="T9863"/>
        </row>
        <row r="9864">
          <cell r="Q9864"/>
          <cell r="R9864"/>
          <cell r="S9864"/>
          <cell r="T9864"/>
        </row>
        <row r="9865">
          <cell r="Q9865"/>
          <cell r="R9865"/>
          <cell r="S9865"/>
          <cell r="T9865"/>
        </row>
        <row r="9866">
          <cell r="Q9866"/>
          <cell r="R9866"/>
          <cell r="S9866"/>
          <cell r="T9866"/>
        </row>
        <row r="9867">
          <cell r="Q9867"/>
          <cell r="R9867"/>
          <cell r="S9867"/>
          <cell r="T9867"/>
        </row>
        <row r="9868">
          <cell r="Q9868"/>
          <cell r="R9868"/>
          <cell r="S9868"/>
          <cell r="T9868"/>
        </row>
        <row r="9869">
          <cell r="Q9869"/>
          <cell r="R9869"/>
          <cell r="S9869"/>
          <cell r="T9869"/>
        </row>
        <row r="9870">
          <cell r="Q9870"/>
          <cell r="R9870"/>
          <cell r="S9870"/>
          <cell r="T9870"/>
        </row>
        <row r="9871">
          <cell r="Q9871"/>
          <cell r="R9871"/>
          <cell r="S9871"/>
          <cell r="T9871"/>
        </row>
        <row r="9872">
          <cell r="Q9872"/>
          <cell r="R9872"/>
          <cell r="S9872"/>
          <cell r="T9872"/>
        </row>
        <row r="9873">
          <cell r="Q9873"/>
          <cell r="R9873"/>
          <cell r="S9873"/>
          <cell r="T9873"/>
        </row>
        <row r="9874">
          <cell r="Q9874"/>
          <cell r="R9874"/>
          <cell r="S9874"/>
          <cell r="T9874"/>
        </row>
        <row r="9875">
          <cell r="Q9875"/>
          <cell r="R9875"/>
          <cell r="S9875"/>
          <cell r="T9875"/>
        </row>
        <row r="9876">
          <cell r="Q9876"/>
          <cell r="R9876"/>
          <cell r="S9876"/>
          <cell r="T9876"/>
        </row>
        <row r="9877">
          <cell r="Q9877"/>
          <cell r="R9877"/>
          <cell r="S9877"/>
          <cell r="T9877"/>
        </row>
        <row r="9878">
          <cell r="Q9878"/>
          <cell r="R9878"/>
          <cell r="S9878"/>
          <cell r="T9878"/>
        </row>
        <row r="9879">
          <cell r="Q9879"/>
          <cell r="R9879"/>
          <cell r="S9879"/>
          <cell r="T9879"/>
        </row>
        <row r="9880">
          <cell r="Q9880"/>
          <cell r="R9880"/>
          <cell r="S9880"/>
          <cell r="T9880"/>
        </row>
        <row r="9881">
          <cell r="Q9881"/>
          <cell r="R9881"/>
          <cell r="S9881"/>
          <cell r="T9881"/>
        </row>
        <row r="9882">
          <cell r="Q9882"/>
          <cell r="R9882"/>
          <cell r="S9882"/>
          <cell r="T9882"/>
        </row>
        <row r="9883">
          <cell r="Q9883"/>
          <cell r="R9883"/>
          <cell r="S9883"/>
          <cell r="T9883"/>
        </row>
        <row r="9884">
          <cell r="Q9884"/>
          <cell r="R9884"/>
          <cell r="S9884"/>
          <cell r="T9884"/>
        </row>
        <row r="9885">
          <cell r="Q9885"/>
          <cell r="R9885"/>
          <cell r="S9885"/>
          <cell r="T9885"/>
        </row>
        <row r="9886">
          <cell r="Q9886"/>
          <cell r="R9886"/>
          <cell r="S9886"/>
          <cell r="T9886"/>
        </row>
        <row r="9887">
          <cell r="Q9887"/>
          <cell r="R9887"/>
          <cell r="S9887"/>
          <cell r="T9887"/>
        </row>
        <row r="9888">
          <cell r="Q9888"/>
          <cell r="R9888"/>
          <cell r="S9888"/>
          <cell r="T9888"/>
        </row>
        <row r="9889">
          <cell r="Q9889"/>
          <cell r="R9889"/>
          <cell r="S9889"/>
          <cell r="T9889"/>
        </row>
        <row r="9890">
          <cell r="Q9890"/>
          <cell r="R9890"/>
          <cell r="S9890"/>
          <cell r="T9890"/>
        </row>
        <row r="9891">
          <cell r="Q9891"/>
          <cell r="R9891"/>
          <cell r="S9891"/>
          <cell r="T9891"/>
        </row>
        <row r="9892">
          <cell r="Q9892"/>
          <cell r="R9892"/>
          <cell r="S9892"/>
          <cell r="T9892"/>
        </row>
        <row r="9893">
          <cell r="Q9893"/>
          <cell r="R9893"/>
          <cell r="S9893"/>
          <cell r="T9893"/>
        </row>
        <row r="9894">
          <cell r="Q9894"/>
          <cell r="R9894"/>
          <cell r="S9894"/>
          <cell r="T9894"/>
        </row>
        <row r="9895">
          <cell r="Q9895"/>
          <cell r="R9895"/>
          <cell r="S9895"/>
          <cell r="T9895"/>
        </row>
        <row r="9896">
          <cell r="Q9896"/>
          <cell r="R9896"/>
          <cell r="S9896"/>
          <cell r="T9896"/>
        </row>
        <row r="9897">
          <cell r="Q9897"/>
          <cell r="R9897"/>
          <cell r="S9897"/>
          <cell r="T9897"/>
        </row>
        <row r="9898">
          <cell r="Q9898"/>
          <cell r="R9898"/>
          <cell r="S9898"/>
          <cell r="T9898"/>
        </row>
        <row r="9899">
          <cell r="Q9899"/>
          <cell r="R9899"/>
          <cell r="S9899"/>
          <cell r="T9899"/>
        </row>
        <row r="9900">
          <cell r="Q9900"/>
          <cell r="R9900"/>
          <cell r="S9900"/>
          <cell r="T9900"/>
        </row>
        <row r="9901">
          <cell r="Q9901"/>
          <cell r="R9901"/>
          <cell r="S9901"/>
          <cell r="T9901"/>
        </row>
        <row r="9902">
          <cell r="Q9902"/>
          <cell r="R9902"/>
          <cell r="S9902"/>
          <cell r="T9902"/>
        </row>
        <row r="9903">
          <cell r="Q9903"/>
          <cell r="R9903"/>
          <cell r="S9903"/>
          <cell r="T9903"/>
        </row>
        <row r="9904">
          <cell r="Q9904"/>
          <cell r="R9904"/>
          <cell r="S9904"/>
          <cell r="T9904"/>
        </row>
        <row r="9905">
          <cell r="Q9905"/>
          <cell r="R9905"/>
          <cell r="S9905"/>
          <cell r="T9905"/>
        </row>
        <row r="9906">
          <cell r="Q9906"/>
          <cell r="R9906"/>
          <cell r="S9906"/>
          <cell r="T9906"/>
        </row>
        <row r="9907">
          <cell r="Q9907"/>
          <cell r="R9907"/>
          <cell r="S9907"/>
          <cell r="T9907"/>
        </row>
        <row r="9908">
          <cell r="Q9908"/>
          <cell r="R9908"/>
          <cell r="S9908"/>
          <cell r="T9908"/>
        </row>
        <row r="9909">
          <cell r="Q9909"/>
          <cell r="R9909"/>
          <cell r="S9909"/>
          <cell r="T9909"/>
        </row>
        <row r="9910">
          <cell r="Q9910"/>
          <cell r="R9910"/>
          <cell r="S9910"/>
          <cell r="T9910"/>
        </row>
        <row r="9911">
          <cell r="Q9911"/>
          <cell r="R9911"/>
          <cell r="S9911"/>
          <cell r="T9911"/>
        </row>
        <row r="9912">
          <cell r="Q9912"/>
          <cell r="R9912"/>
          <cell r="S9912"/>
          <cell r="T9912"/>
        </row>
        <row r="9913">
          <cell r="Q9913"/>
          <cell r="R9913"/>
          <cell r="S9913"/>
          <cell r="T9913"/>
        </row>
        <row r="9914">
          <cell r="Q9914"/>
          <cell r="R9914"/>
          <cell r="S9914"/>
          <cell r="T9914"/>
        </row>
        <row r="9915">
          <cell r="Q9915"/>
          <cell r="R9915"/>
          <cell r="S9915"/>
          <cell r="T9915"/>
        </row>
        <row r="9916">
          <cell r="Q9916"/>
          <cell r="R9916"/>
          <cell r="S9916"/>
          <cell r="T9916"/>
        </row>
        <row r="9917">
          <cell r="Q9917"/>
          <cell r="R9917"/>
          <cell r="S9917"/>
          <cell r="T9917"/>
        </row>
        <row r="9918">
          <cell r="Q9918"/>
          <cell r="R9918"/>
          <cell r="S9918"/>
          <cell r="T9918"/>
        </row>
        <row r="9919">
          <cell r="Q9919"/>
          <cell r="R9919"/>
          <cell r="S9919"/>
          <cell r="T9919"/>
        </row>
        <row r="9920">
          <cell r="Q9920"/>
          <cell r="R9920"/>
          <cell r="S9920"/>
          <cell r="T9920"/>
        </row>
        <row r="9921">
          <cell r="Q9921"/>
          <cell r="R9921"/>
          <cell r="S9921"/>
          <cell r="T9921"/>
        </row>
        <row r="9922">
          <cell r="Q9922"/>
          <cell r="R9922"/>
          <cell r="S9922"/>
          <cell r="T9922"/>
        </row>
        <row r="9923">
          <cell r="Q9923"/>
          <cell r="R9923"/>
          <cell r="S9923"/>
          <cell r="T9923"/>
        </row>
        <row r="9924">
          <cell r="Q9924"/>
          <cell r="R9924"/>
          <cell r="S9924"/>
          <cell r="T9924"/>
        </row>
        <row r="9925">
          <cell r="Q9925"/>
          <cell r="R9925"/>
          <cell r="S9925"/>
          <cell r="T9925"/>
        </row>
        <row r="9926">
          <cell r="Q9926"/>
          <cell r="R9926"/>
          <cell r="S9926"/>
          <cell r="T9926"/>
        </row>
        <row r="9927">
          <cell r="Q9927"/>
          <cell r="R9927"/>
          <cell r="S9927"/>
          <cell r="T9927"/>
        </row>
        <row r="9928">
          <cell r="Q9928"/>
          <cell r="R9928"/>
          <cell r="S9928"/>
          <cell r="T9928"/>
        </row>
        <row r="9929">
          <cell r="Q9929"/>
          <cell r="R9929"/>
          <cell r="S9929"/>
          <cell r="T9929"/>
        </row>
        <row r="9930">
          <cell r="Q9930"/>
          <cell r="R9930"/>
          <cell r="S9930"/>
          <cell r="T9930"/>
        </row>
        <row r="9931">
          <cell r="Q9931"/>
          <cell r="R9931"/>
          <cell r="S9931"/>
          <cell r="T9931"/>
        </row>
        <row r="9932">
          <cell r="Q9932"/>
          <cell r="R9932"/>
          <cell r="S9932"/>
          <cell r="T9932"/>
        </row>
        <row r="9933">
          <cell r="Q9933"/>
          <cell r="R9933"/>
          <cell r="S9933"/>
          <cell r="T9933"/>
        </row>
        <row r="9934">
          <cell r="Q9934"/>
          <cell r="R9934"/>
          <cell r="S9934"/>
          <cell r="T9934"/>
        </row>
        <row r="9935">
          <cell r="Q9935"/>
          <cell r="R9935"/>
          <cell r="S9935"/>
          <cell r="T9935"/>
        </row>
        <row r="9936">
          <cell r="Q9936"/>
          <cell r="R9936"/>
          <cell r="S9936"/>
          <cell r="T9936"/>
        </row>
        <row r="9937">
          <cell r="Q9937"/>
          <cell r="R9937"/>
          <cell r="S9937"/>
          <cell r="T9937"/>
        </row>
        <row r="9938">
          <cell r="Q9938"/>
          <cell r="R9938"/>
          <cell r="S9938"/>
          <cell r="T9938"/>
        </row>
        <row r="9939">
          <cell r="Q9939"/>
          <cell r="R9939"/>
          <cell r="S9939"/>
          <cell r="T9939"/>
        </row>
        <row r="9940">
          <cell r="Q9940"/>
          <cell r="R9940"/>
          <cell r="S9940"/>
          <cell r="T9940"/>
        </row>
        <row r="9941">
          <cell r="Q9941"/>
          <cell r="R9941"/>
          <cell r="S9941"/>
          <cell r="T9941"/>
        </row>
        <row r="9942">
          <cell r="Q9942"/>
          <cell r="R9942"/>
          <cell r="S9942"/>
          <cell r="T9942"/>
        </row>
        <row r="9943">
          <cell r="Q9943"/>
          <cell r="R9943"/>
          <cell r="S9943"/>
          <cell r="T9943"/>
        </row>
        <row r="9944">
          <cell r="Q9944"/>
          <cell r="R9944"/>
          <cell r="S9944"/>
          <cell r="T9944"/>
        </row>
        <row r="9945">
          <cell r="Q9945"/>
          <cell r="R9945"/>
          <cell r="S9945"/>
          <cell r="T9945"/>
        </row>
        <row r="9946">
          <cell r="Q9946"/>
          <cell r="R9946"/>
          <cell r="S9946"/>
          <cell r="T9946"/>
        </row>
        <row r="9947">
          <cell r="Q9947"/>
          <cell r="R9947"/>
          <cell r="S9947"/>
          <cell r="T9947"/>
        </row>
        <row r="9948">
          <cell r="Q9948"/>
          <cell r="R9948"/>
          <cell r="S9948"/>
          <cell r="T9948"/>
        </row>
        <row r="9949">
          <cell r="Q9949"/>
          <cell r="R9949"/>
          <cell r="S9949"/>
          <cell r="T9949"/>
        </row>
        <row r="9950">
          <cell r="Q9950"/>
          <cell r="R9950"/>
          <cell r="S9950"/>
          <cell r="T9950"/>
        </row>
        <row r="9951">
          <cell r="Q9951"/>
          <cell r="R9951"/>
          <cell r="S9951"/>
          <cell r="T9951"/>
        </row>
        <row r="9952">
          <cell r="Q9952"/>
          <cell r="R9952"/>
          <cell r="S9952"/>
          <cell r="T9952"/>
        </row>
        <row r="9953">
          <cell r="Q9953"/>
          <cell r="R9953"/>
          <cell r="S9953"/>
          <cell r="T9953"/>
        </row>
        <row r="9954">
          <cell r="Q9954"/>
          <cell r="R9954"/>
          <cell r="S9954"/>
          <cell r="T9954"/>
        </row>
        <row r="9955">
          <cell r="Q9955"/>
          <cell r="R9955"/>
          <cell r="S9955"/>
          <cell r="T9955"/>
        </row>
        <row r="9956">
          <cell r="Q9956"/>
          <cell r="R9956"/>
          <cell r="S9956"/>
          <cell r="T9956"/>
        </row>
        <row r="9957">
          <cell r="Q9957"/>
          <cell r="R9957"/>
          <cell r="S9957"/>
          <cell r="T9957"/>
        </row>
        <row r="9958">
          <cell r="Q9958"/>
          <cell r="R9958"/>
          <cell r="S9958"/>
          <cell r="T9958"/>
        </row>
        <row r="9959">
          <cell r="Q9959"/>
          <cell r="R9959"/>
          <cell r="S9959"/>
          <cell r="T9959"/>
        </row>
        <row r="9960">
          <cell r="Q9960"/>
          <cell r="R9960"/>
          <cell r="S9960"/>
          <cell r="T9960"/>
        </row>
        <row r="9961">
          <cell r="Q9961"/>
          <cell r="R9961"/>
          <cell r="S9961"/>
          <cell r="T9961"/>
        </row>
        <row r="9962">
          <cell r="Q9962"/>
          <cell r="R9962"/>
          <cell r="S9962"/>
          <cell r="T9962"/>
        </row>
        <row r="9963">
          <cell r="Q9963"/>
          <cell r="R9963"/>
          <cell r="S9963"/>
          <cell r="T9963"/>
        </row>
        <row r="9964">
          <cell r="Q9964"/>
          <cell r="R9964"/>
          <cell r="S9964"/>
          <cell r="T9964"/>
        </row>
        <row r="9965">
          <cell r="Q9965"/>
          <cell r="R9965"/>
          <cell r="S9965"/>
          <cell r="T9965"/>
        </row>
        <row r="9966">
          <cell r="Q9966"/>
          <cell r="R9966"/>
          <cell r="S9966"/>
          <cell r="T9966"/>
        </row>
        <row r="9967">
          <cell r="Q9967"/>
          <cell r="R9967"/>
          <cell r="S9967"/>
          <cell r="T9967"/>
        </row>
        <row r="9968">
          <cell r="Q9968"/>
          <cell r="R9968"/>
          <cell r="S9968"/>
          <cell r="T9968"/>
        </row>
        <row r="9969">
          <cell r="Q9969"/>
          <cell r="R9969"/>
          <cell r="S9969"/>
          <cell r="T9969"/>
        </row>
        <row r="9970">
          <cell r="Q9970"/>
          <cell r="R9970"/>
          <cell r="S9970"/>
          <cell r="T9970"/>
        </row>
        <row r="9971">
          <cell r="Q9971"/>
          <cell r="R9971"/>
          <cell r="S9971"/>
          <cell r="T9971"/>
        </row>
        <row r="9972">
          <cell r="Q9972"/>
          <cell r="R9972"/>
          <cell r="S9972"/>
          <cell r="T9972"/>
        </row>
        <row r="9973">
          <cell r="Q9973"/>
          <cell r="R9973"/>
          <cell r="S9973"/>
          <cell r="T9973"/>
        </row>
        <row r="9974">
          <cell r="Q9974"/>
          <cell r="R9974"/>
          <cell r="S9974"/>
          <cell r="T9974"/>
        </row>
        <row r="9975">
          <cell r="Q9975"/>
          <cell r="R9975"/>
          <cell r="S9975"/>
          <cell r="T9975"/>
        </row>
        <row r="9976">
          <cell r="Q9976"/>
          <cell r="R9976"/>
          <cell r="S9976"/>
          <cell r="T9976"/>
        </row>
        <row r="9977">
          <cell r="Q9977"/>
          <cell r="R9977"/>
          <cell r="S9977"/>
          <cell r="T9977"/>
        </row>
        <row r="9978">
          <cell r="Q9978"/>
          <cell r="R9978"/>
          <cell r="S9978"/>
          <cell r="T9978"/>
        </row>
        <row r="9979">
          <cell r="Q9979"/>
          <cell r="R9979"/>
          <cell r="S9979"/>
          <cell r="T9979"/>
        </row>
        <row r="9980">
          <cell r="Q9980"/>
          <cell r="R9980"/>
          <cell r="S9980"/>
          <cell r="T9980"/>
        </row>
        <row r="9981">
          <cell r="Q9981"/>
          <cell r="R9981"/>
          <cell r="S9981"/>
          <cell r="T9981"/>
        </row>
        <row r="9982">
          <cell r="Q9982"/>
          <cell r="R9982"/>
          <cell r="S9982"/>
          <cell r="T9982"/>
        </row>
        <row r="9983">
          <cell r="Q9983"/>
          <cell r="R9983"/>
          <cell r="S9983"/>
          <cell r="T9983"/>
        </row>
        <row r="9984">
          <cell r="Q9984"/>
          <cell r="R9984"/>
          <cell r="S9984"/>
          <cell r="T9984"/>
        </row>
        <row r="9985">
          <cell r="Q9985"/>
          <cell r="R9985"/>
          <cell r="S9985"/>
          <cell r="T9985"/>
        </row>
        <row r="9986">
          <cell r="Q9986"/>
          <cell r="R9986"/>
          <cell r="S9986"/>
          <cell r="T9986"/>
        </row>
        <row r="9987">
          <cell r="Q9987"/>
          <cell r="R9987"/>
          <cell r="S9987"/>
          <cell r="T9987"/>
        </row>
        <row r="9988">
          <cell r="Q9988"/>
          <cell r="R9988"/>
          <cell r="S9988"/>
          <cell r="T9988"/>
        </row>
        <row r="9989">
          <cell r="Q9989"/>
          <cell r="R9989"/>
          <cell r="S9989"/>
          <cell r="T9989"/>
        </row>
        <row r="9990">
          <cell r="Q9990"/>
          <cell r="R9990"/>
          <cell r="S9990"/>
          <cell r="T9990"/>
        </row>
        <row r="9991">
          <cell r="Q9991"/>
          <cell r="R9991"/>
          <cell r="S9991"/>
          <cell r="T9991"/>
        </row>
        <row r="9992">
          <cell r="Q9992"/>
          <cell r="R9992"/>
          <cell r="S9992"/>
          <cell r="T9992"/>
        </row>
        <row r="9993">
          <cell r="Q9993"/>
          <cell r="R9993"/>
          <cell r="S9993"/>
          <cell r="T9993"/>
        </row>
        <row r="9994">
          <cell r="Q9994"/>
          <cell r="R9994"/>
          <cell r="S9994"/>
          <cell r="T9994"/>
        </row>
        <row r="9995">
          <cell r="Q9995"/>
          <cell r="R9995"/>
          <cell r="S9995"/>
          <cell r="T9995"/>
        </row>
        <row r="9996">
          <cell r="Q9996"/>
          <cell r="R9996"/>
          <cell r="S9996"/>
          <cell r="T9996"/>
        </row>
        <row r="9997">
          <cell r="Q9997"/>
          <cell r="R9997"/>
          <cell r="S9997"/>
          <cell r="T9997"/>
        </row>
        <row r="9998">
          <cell r="P9998">
            <v>999999991</v>
          </cell>
          <cell r="Q9998" t="str">
            <v>Sigmund Schlomo Freud</v>
          </cell>
          <cell r="R9998">
            <v>12345678909</v>
          </cell>
          <cell r="S9998" t="str">
            <v>M</v>
          </cell>
          <cell r="T9998">
            <v>36733</v>
          </cell>
          <cell r="U9998" t="str">
            <v>Rua dos Psicólogos</v>
          </cell>
          <cell r="V9998" t="str">
            <v xml:space="preserve">100 </v>
          </cell>
          <cell r="W9998" t="str">
            <v>Viena</v>
          </cell>
          <cell r="X9998" t="str">
            <v>ES</v>
          </cell>
          <cell r="Y9998" t="str">
            <v>HelioFVB</v>
          </cell>
          <cell r="Z9998" t="str">
            <v>DESKTOP-OGV782K</v>
          </cell>
          <cell r="AA9998" t="str">
            <v>Intel64 Family 6 Model 58 Stepping 9, GenuineIntel</v>
          </cell>
          <cell r="AB9998" t="str">
            <v>3a09</v>
          </cell>
          <cell r="AC9998" t="str">
            <v>6</v>
          </cell>
          <cell r="AD9998" t="str">
            <v>4</v>
          </cell>
        </row>
      </sheetData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a-de-hoje" refreshOnLoad="1" growShrinkType="overwriteClear" removeDataOnSave="1" adjustColumnWidth="0" connectionId="1" xr16:uid="{00000000-0016-0000-2400-000000000000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Escritório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CM1364"/>
  <sheetViews>
    <sheetView showGridLines="0" showRowColHeaders="0" tabSelected="1" showRuler="0" view="pageLayout" topLeftCell="A5" zoomScale="120" zoomScaleNormal="120" zoomScalePageLayoutView="120" workbookViewId="0">
      <selection activeCell="B10" sqref="B10:E10"/>
    </sheetView>
  </sheetViews>
  <sheetFormatPr defaultColWidth="9.140625" defaultRowHeight="15"/>
  <cols>
    <col min="1" max="1" width="9.7109375" style="1" customWidth="1"/>
    <col min="2" max="2" width="6.7109375" style="1" customWidth="1"/>
    <col min="3" max="3" width="3" style="40" customWidth="1"/>
    <col min="4" max="4" width="11" style="1" customWidth="1"/>
    <col min="5" max="5" width="3" style="1" customWidth="1"/>
    <col min="6" max="6" width="9.28515625" style="40" customWidth="1"/>
    <col min="7" max="7" width="4.85546875" style="1" customWidth="1"/>
    <col min="8" max="8" width="6.28515625" style="1" customWidth="1"/>
    <col min="9" max="9" width="10.28515625" style="1" customWidth="1"/>
    <col min="10" max="10" width="9.85546875" style="1" customWidth="1"/>
    <col min="11" max="11" width="8.5703125" style="1" customWidth="1"/>
    <col min="12" max="12" width="5" style="1" customWidth="1"/>
    <col min="13" max="13" width="10.85546875" style="1" customWidth="1"/>
    <col min="14" max="14" width="28" style="1" customWidth="1"/>
    <col min="15" max="25" width="6.42578125" style="1" customWidth="1"/>
    <col min="26" max="26" width="25.42578125" style="1" customWidth="1"/>
    <col min="27" max="27" width="2.5703125" style="1" customWidth="1"/>
    <col min="28" max="38" width="6.42578125" style="1" customWidth="1"/>
    <col min="39" max="39" width="25.42578125" style="1" customWidth="1"/>
    <col min="40" max="40" width="2.5703125" style="1" customWidth="1"/>
    <col min="41" max="50" width="6.42578125" style="1" customWidth="1"/>
    <col min="51" max="51" width="6.42578125" customWidth="1"/>
    <col min="52" max="53" width="6.28515625" style="1" hidden="1" customWidth="1"/>
    <col min="54" max="54" width="6.140625" style="1" hidden="1" customWidth="1"/>
    <col min="55" max="67" width="5.42578125" style="1" hidden="1" customWidth="1"/>
    <col min="68" max="68" width="5.85546875" style="1" hidden="1" customWidth="1"/>
    <col min="69" max="69" width="5.85546875" style="1" customWidth="1"/>
    <col min="70" max="82" width="5.7109375" style="1" customWidth="1"/>
    <col min="83" max="83" width="6.28515625" style="1" customWidth="1"/>
    <col min="84" max="84" width="6" style="1" customWidth="1"/>
    <col min="85" max="85" width="5.7109375" style="40" customWidth="1"/>
    <col min="86" max="88" width="12.5703125" style="38" hidden="1" customWidth="1"/>
    <col min="89" max="89" width="12.5703125" style="1" hidden="1" customWidth="1"/>
    <col min="90" max="90" width="0.28515625" style="1" hidden="1" customWidth="1"/>
    <col min="91" max="91" width="1.28515625" style="1" customWidth="1"/>
    <col min="92" max="416" width="12.5703125" style="1" customWidth="1"/>
    <col min="417" max="16384" width="9.140625" style="1"/>
  </cols>
  <sheetData>
    <row r="1" spans="1:88" ht="15.75" hidden="1" customHeight="1">
      <c r="A1" s="278"/>
      <c r="B1" s="278"/>
      <c r="C1" s="279"/>
      <c r="D1" s="280"/>
      <c r="E1" s="281">
        <f ca="1">IF(Plan35!$I90&gt;0,1,0)</f>
        <v>0</v>
      </c>
      <c r="F1" s="281"/>
      <c r="G1" s="567"/>
      <c r="H1" s="567"/>
      <c r="I1" s="567"/>
      <c r="J1" s="282"/>
      <c r="K1" s="281"/>
      <c r="L1" s="278"/>
      <c r="M1" s="278"/>
      <c r="N1" s="48" t="str">
        <f>IF(I4&lt;6,"",IF(I4&lt;7,6,IF(I4&lt;8,7,IF(I4&lt;9,8,IF(I4&lt;10,9,IF(I4&lt;11,10,IF(I4&lt;12,11,IF(I4&lt;13,12,""))))))))</f>
        <v/>
      </c>
      <c r="O1" s="48">
        <f ca="1">IF(OR(E1&gt;0,S$6="",V7="",V6="",$B10="",$F10="",$J10="",$K10="",$B11="",$F11="",$K11=""),1,0)</f>
        <v>1</v>
      </c>
      <c r="P1" s="114">
        <f>IF(V7="Não alfabetizado",0,1)</f>
        <v>1</v>
      </c>
      <c r="R1" s="5"/>
      <c r="S1" s="5"/>
      <c r="T1" s="5"/>
      <c r="U1" s="5"/>
      <c r="V1" s="5"/>
      <c r="W1" s="21"/>
      <c r="X1" s="22"/>
      <c r="Y1" s="23"/>
      <c r="Z1" s="48" t="str">
        <f>IF(OR(I4&lt;13,I4&gt;18),"",IF(AG7="7ª Série 1º Grau",7,IF(AG7="8ª Série 1º Grau",8,IF(AG7="1ª Série 2º Grau",1,IF(AG7="2ª Série 2º Grau",2,IF(AG7="3ª Série 2º Grau",3,""))))))</f>
        <v/>
      </c>
      <c r="AB1" s="48">
        <f ca="1">IF(OR(E1&gt;0,AE$6="",AG7="",AI7="",AG6="",$B10="",$F10="",$J10="",$K10="",$B11="",$F11="",$K11=""),1,0)</f>
        <v>1</v>
      </c>
      <c r="AC1" s="114">
        <f>IF(AG7="7ª Série 1º Grau",1,IF(AG7="8ª Série 1º Grau",1,IF(AG7="1ª Série 2º Grau",2,IF(AG7="2ª Série 2º Grau",2,IF(AG7="3ª Série 2º Grau",2,0)))))</f>
        <v>0</v>
      </c>
      <c r="AD1" s="5"/>
      <c r="AE1" s="115"/>
      <c r="AG1" s="5"/>
      <c r="AH1" s="5"/>
      <c r="AI1" s="5"/>
      <c r="AJ1" s="21"/>
      <c r="AK1" s="22"/>
      <c r="AL1" s="23"/>
      <c r="AM1" s="48" t="str">
        <f>IF(OR(I4&lt;19,I4&gt;90),"",IF(I4&lt;40,1,IF(I4&lt;60,2,IF(I4&lt;76,3,IF(I4&lt;91,4,"")))))</f>
        <v/>
      </c>
      <c r="AO1" s="48">
        <f ca="1">IF(OR(E1&gt;0,AR$6="",AT7="",AV7="",AT6="",$B10="",$F10="",$J10="",$K10="",$B11="",$F11="",$K11=""),1,0)</f>
        <v>1</v>
      </c>
      <c r="AP1" s="114">
        <f>IF(AT7="Não alfabetizado",0,IF(AT7="1º Grau incompleto",1,IF(AT7="1º Grau",1,IF(AT7="2º Grau incompleto",2,IF(AT7="2º Grau",2,IF(AT7="3° Grau incompleto",3,IF(AT7="3º Grau",3,3)))))))</f>
        <v>3</v>
      </c>
      <c r="AQ1" s="5"/>
      <c r="AR1" s="115"/>
      <c r="AS1" s="5"/>
      <c r="AT1" s="5"/>
      <c r="AU1" s="5"/>
      <c r="AV1" s="5"/>
      <c r="AW1" s="21"/>
      <c r="AX1" s="22"/>
      <c r="AY1" s="23"/>
    </row>
    <row r="2" spans="1:88" ht="16.5" hidden="1" customHeight="1">
      <c r="A2" s="282"/>
      <c r="B2" s="278"/>
      <c r="C2" s="279"/>
      <c r="D2" s="278"/>
      <c r="E2" s="278"/>
      <c r="F2" s="281" t="str">
        <f>MID(D5+100000000000,2,12)</f>
        <v>12345678909</v>
      </c>
      <c r="G2" s="281">
        <f>IF(11-(MID(F2,1,1)*10+MID(F2,2,1)*9+MID(F2,3,1)*8+MID(F2,4,1)*7+MID(F2,5,1)*6+MID(F2,6,1)*5+MID(F2,7,1)*4+MID(F2,8,1)*3+MID(F2,9,1)*2-(INT((MID(F2,1,1)*10+MID(F2,2,1)*9+MID(F2,3,1)*8+MID(F2,4,1)*7+MID(F2,5,1)*6+MID(F2,6,1)*5+MID(F2,7,1)*4+MID(F2,8,1)*3+MID(F2,9,1)*2)/11)*11))&gt;9,0,11-(MID(F2,1,1)*10+MID(F2,2,1)*9+MID(F2,3,1)*8+MID(F2,4,1)*7+MID(F2,5,1)*6+MID(F2,6,1)*5+MID(F2,7,1)*4+MID(F2,8,1)*3+MID(F2,9,1)*2-(INT((MID(F2,1,1)*10+MID(F2,2,1)*9+MID(F2,3,1)*8+MID(F2,4,1)*7+MID(F2,5,1)*6+MID(F2,6,1)*5+MID(F2,7,1)*4+MID(F2,8,1)*3+MID(F2,9,1)*2)/11)*11)))</f>
        <v>0</v>
      </c>
      <c r="H2" s="281">
        <f>IF(11-(MID(F2,1,1)*11+MID(F2,2,1)*10+MID(F2,3,1)*9+MID(F2,4,1)*8+MID(F2,5,1)*7+MID(F2,6,1)*6+MID(F2,7,1)*5+MID(F2,8,1)*4+MID(F2,9,1)*3+G2*2-(INT((MID(F2,1,1)*11+MID(F2,2,1)*10+MID(F2,3,1)*9+MID(F2,4,1)*8+MID(F2,5,1)*7+MID(F2,6,1)*6+MID(F2,7,1)*5+MID(F2,8,1)*4+MID(F2,9,1)*3+G2*2)/11)*11))&gt;9,0,11-(MID(F2,1,1)*11+MID(F2,2,1)*10+MID(F2,3,1)*9+MID(F2,4,1)*8+MID(F2,5,1)*7+MID(F2,6,1)*6+MID(F2,7,1)*5+MID(F2,8,1)*4+MID(F2,9,1)*3+G2*2-(INT((MID(F2,1,1)*11+MID(F2,2,1)*10+MID(F2,3,1)*9+MID(F2,4,1)*8+MID(F2,5,1)*7+MID(F2,6,1)*6+MID(F2,7,1)*5+MID(F2,8,1)*4+MID(F2,9,1)*3+G2*2)/11)*11)))</f>
        <v>9</v>
      </c>
      <c r="I2" s="278">
        <f>IF(I10&lt;&gt;"",IF(LEN(I10)&gt;7,CONCATENATE(LEFT(I10,2),"/",MID(I10,3,2),"/",RIGHT(I10,4)),CONCATENATE(0,LEFT(I10,1),"/",MID(I10,2,2),"/",RIGHT(I10,4))),0)</f>
        <v>0</v>
      </c>
      <c r="J2" s="278"/>
      <c r="K2" s="278"/>
      <c r="L2" s="278"/>
      <c r="M2" s="278">
        <f>LEN(M5)</f>
        <v>11</v>
      </c>
      <c r="N2" s="48" t="str">
        <f>IF(V6="Pública P Alegre",1,IF(V6="Particular P Alegre",2,IF(V6="Pública SP",3,IF(V6="Particular SP",4,""))))</f>
        <v/>
      </c>
      <c r="O2" s="5"/>
      <c r="P2" s="5"/>
      <c r="Q2" s="5"/>
      <c r="R2" s="5"/>
      <c r="S2" s="5"/>
      <c r="T2" s="5"/>
      <c r="U2" s="5"/>
      <c r="V2" s="5"/>
      <c r="W2" s="482"/>
      <c r="X2" s="482"/>
      <c r="Y2" s="23"/>
      <c r="Z2" s="48" t="str">
        <f>IF(AG6="Pública",2,IF(AG6="Particular",1,""))</f>
        <v/>
      </c>
      <c r="AA2" s="38"/>
      <c r="AB2" s="5"/>
      <c r="AC2" s="5"/>
      <c r="AD2" s="5"/>
      <c r="AE2" s="5"/>
      <c r="AF2" s="5"/>
      <c r="AG2" s="5"/>
      <c r="AH2" s="5"/>
      <c r="AI2" s="5"/>
      <c r="AJ2" s="482"/>
      <c r="AK2" s="482"/>
      <c r="AL2" s="12"/>
      <c r="AM2" s="48" t="str">
        <f>IF(OR(I4&lt;19,I4&gt;90),"",IF(AT6="1 a 4 anos",1,IF(AT6="5 a 8 anos",2,IF(AT6="mais de 8 anos",3,""))))</f>
        <v/>
      </c>
      <c r="AN2" s="38"/>
      <c r="AO2" s="5"/>
      <c r="AP2" s="5"/>
      <c r="AQ2" s="5"/>
      <c r="AR2" s="5"/>
      <c r="AS2" s="5"/>
      <c r="AT2" s="5"/>
      <c r="AU2" s="5"/>
      <c r="AV2" s="5"/>
      <c r="AW2" s="482"/>
      <c r="AX2" s="482"/>
      <c r="AY2" s="12"/>
    </row>
    <row r="3" spans="1:88" ht="16.5" hidden="1" customHeight="1">
      <c r="A3" s="282"/>
      <c r="B3" s="278"/>
      <c r="C3" s="279"/>
      <c r="D3" s="281">
        <f>IFERROR(IF(Plan35!F90=0,VALUE(CONCATENATE(MID(F5,SEARCH("/",F5)+1,SEARCH("-",F5)-4),VALUE(MID("11-RO 12-AC 13-AM 14-RR 15-PA 16-AP 17-TO 21-MA 22-PI 23-CE 24- RN 25-PB 26-PE 27-AL 28-SE 29-BA 31-MG 32-ES 33-RJ 35-SP 41-PR 42-SC 43-RS 50-MS 51-MT 52-GO 53-DF 54-AU 99",SEARCH(RIGHT(F5,2),"11-RO 12-AC 13-AM 14-RR 15-PA 16-AP 17-TO 21-MA 22-PI 23-CE 24- RN 25-PB 26-PE 27-AL 28-SE 29-BA 31-MG 32-ES 33-RJ 35-SP 25-PR 42-SC 43-RS 50-MS 51-MT 52-GO 53-DF 54-AU 99")+3,2)),G5)),""),"")</f>
        <v>999999991</v>
      </c>
      <c r="E3" s="278"/>
      <c r="F3" s="281" t="str">
        <f>MID(G10+100000000000,2,12)</f>
        <v>00000000000</v>
      </c>
      <c r="G3" s="283">
        <f>IF(11-(MID(F3,1,1)*10+MID(F3,2,1)*9+MID(F3,3,1)*8+MID(F3,4,1)*7+MID(F3,5,1)*6+MID(F3,6,1)*5+MID(F3,7,1)*4+MID(F3,8,1)*3+MID(F3,9,1)*2-(INT((MID(F3,1,1)*10+MID(F3,2,1)*9+MID(F3,3,1)*8+MID(F3,4,1)*7+MID(F3,5,1)*6+MID(F3,6,1)*5+MID(F3,7,1)*4+MID(F3,8,1)*3+MID(F3,9,1)*2)/11)*11))&gt;9,0,11-(MID(F3,1,1)*10+MID(F3,2,1)*9+MID(F3,3,1)*8+MID(F3,4,1)*7+MID(F3,5,1)*6+MID(F3,6,1)*5+MID(F3,7,1)*4+MID(F3,8,1)*3+MID(F3,9,1)*2-(INT((MID(F3,1,1)*10+MID(F3,2,1)*9+MID(F3,3,1)*8+MID(F3,4,1)*7+MID(F3,5,1)*6+MID(F3,6,1)*5+MID(F3,7,1)*4+MID(F3,8,1)*3+MID(F3,9,1)*2)/11)*11)))</f>
        <v>0</v>
      </c>
      <c r="H3" s="283">
        <f>IF(11-(MID(F3,1,1)*11+MID(F3,2,1)*10+MID(F3,3,1)*9+MID(F3,4,1)*8+MID(F3,5,1)*7+MID(F3,6,1)*6+MID(F3,7,1)*5+MID(F3,8,1)*4+MID(F3,9,1)*3+G3*2-(INT((MID(F3,1,1)*11+MID(F3,2,1)*10+MID(F3,3,1)*9+MID(F3,4,1)*8+MID(F3,5,1)*7+MID(F3,6,1)*6+MID(F3,7,1)*5+MID(F3,8,1)*4+MID(F3,9,1)*3+G3*2)/11)*11))&gt;9,0,11-(MID(F3,1,1)*11+MID(F3,2,1)*10+MID(F3,3,1)*9+MID(F3,4,1)*8+MID(F3,5,1)*7+MID(F3,6,1)*6+MID(F3,7,1)*5+MID(F3,8,1)*4+MID(F3,9,1)*3+G3*2-(INT((MID(F3,1,1)*11+MID(F3,2,1)*10+MID(F3,3,1)*9+MID(F3,4,1)*8+MID(F3,5,1)*7+MID(F3,6,1)*6+MID(F3,7,1)*5+MID(F3,8,1)*4+MID(F3,9,1)*3+G3*2)/11)*11)))</f>
        <v>0</v>
      </c>
      <c r="I3" s="278" t="str">
        <f>IF(I10&lt;&gt;"",IF(DATEDIF(I2,F46,"YM")=0,CONCATENATE(DATEDIF(I2,F46,"Y")," anos"),IF(DATEDIF(I2,F46,"YM")=1,CONCATENATE(DATEDIF(I2,F46,"Y")," anos e um mês"),CONCATENATE(DATEDIF(I2,F46,"Y")," anos e ",DATEDIF(I2,F46,"YM")," meses"))),"")</f>
        <v/>
      </c>
      <c r="J3" s="278"/>
      <c r="K3" s="278"/>
      <c r="L3" s="278"/>
      <c r="M3" s="284">
        <f>IF(M5="","",IF(VALUE(RIGHT(M5,1))=0,M5,VALUE(CONCATENATE(MID(M5,M2,1),MID(M5,M2-1,1),MID(M5,M2-2,1),IF(M2-3&gt;0,MID(M5,M2-3,1),""),IF(M2-4&gt;0,MID(M5,M2-4,1),""),IF(M2-5&gt;0,MID(M5,M2-5,1),""),IF(M2-6&gt;0,MID(M5,M2-6,1),""),IF(M2-7&gt;0,MID(M5,M2-7,1),""),IF(M2-8&gt;0,MID(M5,M2-8,1),""),IF(M2-9&gt;0,MID(M5,M2-9,1),""),IF(M2-10&gt;0,MID(M5,M2-10,1),"")))))</f>
        <v>10449142486</v>
      </c>
      <c r="N3" s="9"/>
      <c r="O3" s="9"/>
      <c r="P3" s="9"/>
      <c r="R3" s="47"/>
      <c r="S3" s="5"/>
      <c r="V3" s="24"/>
      <c r="X3" s="50"/>
      <c r="Y3" s="26"/>
      <c r="Z3" s="116"/>
      <c r="AA3" s="9"/>
      <c r="AB3" s="9"/>
      <c r="AC3" s="9"/>
      <c r="AE3" s="47"/>
      <c r="AF3" s="5"/>
      <c r="AI3" s="24"/>
      <c r="AK3" s="25"/>
      <c r="AL3" s="26"/>
      <c r="AM3" s="116"/>
      <c r="AN3" s="9"/>
      <c r="AO3" s="9"/>
      <c r="AP3" s="9"/>
      <c r="AR3" s="47"/>
      <c r="AS3" s="5"/>
      <c r="AU3" s="43"/>
      <c r="AV3" s="24"/>
      <c r="AX3" s="25"/>
      <c r="AY3" s="26"/>
    </row>
    <row r="4" spans="1:88" ht="16.5" hidden="1" customHeight="1">
      <c r="A4" s="278"/>
      <c r="B4" s="278"/>
      <c r="C4" s="279"/>
      <c r="D4" s="278"/>
      <c r="E4" s="278"/>
      <c r="F4" s="279"/>
      <c r="G4" s="278"/>
      <c r="H4" s="278"/>
      <c r="I4" s="289" t="str">
        <f>IF(I2&lt;&gt;0,DATEDIF(I2,F46,"Y"),"")</f>
        <v/>
      </c>
      <c r="J4" s="278"/>
      <c r="K4" s="278"/>
      <c r="L4" s="278"/>
      <c r="M4" s="278"/>
      <c r="N4" s="9"/>
      <c r="O4" s="9"/>
      <c r="P4" s="9"/>
      <c r="R4" s="6"/>
      <c r="S4" s="5"/>
      <c r="T4" s="5"/>
      <c r="U4" s="5"/>
      <c r="V4" s="5"/>
      <c r="W4" s="5"/>
      <c r="X4" s="5"/>
      <c r="Z4" s="9"/>
      <c r="AA4" s="9"/>
      <c r="AB4" s="9"/>
      <c r="AC4" s="9"/>
      <c r="AE4" s="6"/>
      <c r="AF4" s="5"/>
      <c r="AG4" s="5"/>
      <c r="AH4" s="5"/>
      <c r="AI4" s="5"/>
      <c r="AJ4" s="5"/>
      <c r="AK4" s="5"/>
      <c r="AM4" s="9"/>
      <c r="AN4" s="9"/>
      <c r="AO4" s="9"/>
      <c r="AP4" s="9"/>
      <c r="AR4" s="6"/>
      <c r="AS4" s="5"/>
      <c r="AT4" s="5"/>
      <c r="AU4" s="5"/>
      <c r="AV4" s="5"/>
      <c r="AW4" s="5"/>
      <c r="AX4" s="5"/>
      <c r="AY4" s="1"/>
    </row>
    <row r="5" spans="1:88" ht="17.100000000000001" customHeight="1">
      <c r="A5" s="520" t="str">
        <f>IFERROR(IF(VLOOKUP(D3,[1]Plan1!$P$3:$R$10002,3)=D5,VLOOKUP(D3,[1]Plan1!$P$3:$Q$10002,2),""),"")</f>
        <v>Sigmund Schlomo Freud</v>
      </c>
      <c r="B5" s="520"/>
      <c r="C5" s="51" t="s">
        <v>97</v>
      </c>
      <c r="D5" s="310">
        <v>12345678909</v>
      </c>
      <c r="E5" s="51" t="s">
        <v>94</v>
      </c>
      <c r="F5" s="311" t="s">
        <v>288</v>
      </c>
      <c r="G5" s="304">
        <v>1</v>
      </c>
      <c r="H5" s="51" t="s">
        <v>219</v>
      </c>
      <c r="I5" s="302" t="s">
        <v>213</v>
      </c>
      <c r="J5" s="267" t="s">
        <v>93</v>
      </c>
      <c r="K5" s="268">
        <v>31122025</v>
      </c>
      <c r="L5" s="51" t="s">
        <v>98</v>
      </c>
      <c r="M5" s="269">
        <v>68424194401</v>
      </c>
      <c r="N5" s="29" t="s">
        <v>11</v>
      </c>
      <c r="O5" s="494" t="s">
        <v>9</v>
      </c>
      <c r="P5" s="494"/>
      <c r="Q5" s="494"/>
      <c r="R5" s="494"/>
      <c r="S5" s="494" t="s">
        <v>5</v>
      </c>
      <c r="T5" s="494"/>
      <c r="U5" s="494"/>
      <c r="V5" s="483" t="s">
        <v>18</v>
      </c>
      <c r="W5" s="483"/>
      <c r="X5" s="494" t="s">
        <v>7</v>
      </c>
      <c r="Y5" s="494"/>
      <c r="Z5" s="29" t="s">
        <v>11</v>
      </c>
      <c r="AA5" s="494" t="s">
        <v>9</v>
      </c>
      <c r="AB5" s="494"/>
      <c r="AC5" s="494"/>
      <c r="AD5" s="494"/>
      <c r="AE5" s="483" t="s">
        <v>5</v>
      </c>
      <c r="AF5" s="483"/>
      <c r="AG5" s="483" t="s">
        <v>18</v>
      </c>
      <c r="AH5" s="483"/>
      <c r="AI5" s="483" t="s">
        <v>1</v>
      </c>
      <c r="AJ5" s="483"/>
      <c r="AK5" s="483" t="s">
        <v>7</v>
      </c>
      <c r="AL5" s="483"/>
      <c r="AM5" s="29" t="s">
        <v>11</v>
      </c>
      <c r="AN5" s="483" t="s">
        <v>9</v>
      </c>
      <c r="AO5" s="483"/>
      <c r="AP5" s="483"/>
      <c r="AQ5" s="483"/>
      <c r="AR5" s="483" t="s">
        <v>5</v>
      </c>
      <c r="AS5" s="483"/>
      <c r="AT5" s="483" t="s">
        <v>63</v>
      </c>
      <c r="AU5" s="483"/>
      <c r="AV5" s="483" t="s">
        <v>1</v>
      </c>
      <c r="AW5" s="483"/>
      <c r="AX5" s="494" t="s">
        <v>7</v>
      </c>
      <c r="AY5" s="494"/>
      <c r="BQ5" s="576" t="s">
        <v>11</v>
      </c>
      <c r="BR5" s="576"/>
      <c r="BS5" s="576"/>
      <c r="BT5" s="576"/>
      <c r="BU5" s="576"/>
      <c r="BV5" s="494" t="s">
        <v>9</v>
      </c>
      <c r="BW5" s="494"/>
      <c r="BX5" s="494"/>
      <c r="BY5" s="483" t="s">
        <v>217</v>
      </c>
      <c r="BZ5" s="483"/>
      <c r="CA5" s="483" t="s">
        <v>95</v>
      </c>
      <c r="CB5" s="483"/>
      <c r="CC5" s="483"/>
      <c r="CD5" s="490" t="s">
        <v>1</v>
      </c>
      <c r="CE5" s="490"/>
      <c r="CF5" s="490" t="s">
        <v>7</v>
      </c>
      <c r="CG5" s="490"/>
    </row>
    <row r="6" spans="1:88" ht="17.100000000000001" customHeight="1">
      <c r="B6" s="301"/>
      <c r="C6" s="301"/>
      <c r="D6" s="301"/>
      <c r="E6" s="301"/>
      <c r="F6" s="301"/>
      <c r="G6" s="555" t="s">
        <v>92</v>
      </c>
      <c r="H6" s="555"/>
      <c r="I6" s="303"/>
      <c r="J6" s="303"/>
      <c r="K6" s="303"/>
      <c r="L6" s="303"/>
      <c r="N6" s="44" t="str">
        <f>IF(AND(I4&gt;5,I4&lt;13),B10,"")</f>
        <v/>
      </c>
      <c r="O6" s="491" t="str">
        <f>IF(AND(I4&gt;5,I4&lt;13),I3,"")</f>
        <v/>
      </c>
      <c r="P6" s="491"/>
      <c r="Q6" s="491"/>
      <c r="R6" s="491"/>
      <c r="S6" s="495" t="str">
        <f>IF(AND(I4&gt;5,I4&lt;13),I2,"")</f>
        <v/>
      </c>
      <c r="T6" s="513"/>
      <c r="U6" s="513"/>
      <c r="V6" s="516"/>
      <c r="W6" s="516"/>
      <c r="X6" s="491" t="str">
        <f>IF(AND(I4&gt;5,I4&lt;13),K10,"")</f>
        <v/>
      </c>
      <c r="Y6" s="542"/>
      <c r="Z6" s="44" t="str">
        <f>IF(AND(I4&gt;12,I4&lt;19),B10,"")</f>
        <v/>
      </c>
      <c r="AA6" s="491" t="str">
        <f>IF(AND(I4&gt;12,I4&lt;19),I3,"")</f>
        <v/>
      </c>
      <c r="AB6" s="491"/>
      <c r="AC6" s="491"/>
      <c r="AD6" s="491"/>
      <c r="AE6" s="488" t="str">
        <f>IF(AND(I4&gt;12,I4&lt;19),I2,"")</f>
        <v/>
      </c>
      <c r="AF6" s="495"/>
      <c r="AG6" s="545"/>
      <c r="AH6" s="545"/>
      <c r="AI6" s="491" t="str">
        <f>IF(AND(I4&gt;12,I4&lt;19),J10,"")</f>
        <v/>
      </c>
      <c r="AJ6" s="491"/>
      <c r="AK6" s="491" t="str">
        <f>IF(AND(I4&gt;12,I4&lt;19),K10,"")</f>
        <v/>
      </c>
      <c r="AL6" s="542"/>
      <c r="AM6" s="44" t="str">
        <f>IF(AND(I4&gt;18,I4&lt;91),B10,"")</f>
        <v/>
      </c>
      <c r="AN6" s="491" t="str">
        <f>IF(AND(I4&gt;18,I4&lt;91),I3,"")</f>
        <v/>
      </c>
      <c r="AO6" s="491"/>
      <c r="AP6" s="491"/>
      <c r="AQ6" s="491"/>
      <c r="AR6" s="488" t="str">
        <f>IF(AND(I4&gt;18,I4&lt;91),I2,"")</f>
        <v/>
      </c>
      <c r="AS6" s="495"/>
      <c r="AT6" s="545"/>
      <c r="AU6" s="545"/>
      <c r="AV6" s="541" t="str">
        <f>IF(AND(I4&gt;18,I4&lt;91),J10,"")</f>
        <v/>
      </c>
      <c r="AW6" s="541"/>
      <c r="AX6" s="491" t="str">
        <f>IF(AND(I4&gt;18,I4&lt;91),K10,"")</f>
        <v/>
      </c>
      <c r="AY6" s="542"/>
      <c r="BQ6" s="574">
        <f>$B$10</f>
        <v>0</v>
      </c>
      <c r="BR6" s="574"/>
      <c r="BS6" s="574"/>
      <c r="BT6" s="574"/>
      <c r="BU6" s="575"/>
      <c r="BV6" s="491" t="str">
        <f>IF(O6&lt;&gt;"",O6,IF(AA6&lt;&gt;"",AA6,IF(AN6&lt;&gt;"",AN6,"")))</f>
        <v/>
      </c>
      <c r="BW6" s="491"/>
      <c r="BX6" s="491"/>
      <c r="BY6" s="488" t="str">
        <f>IF($I$2=0,"",$I$2)</f>
        <v/>
      </c>
      <c r="BZ6" s="488"/>
      <c r="CA6" s="497" t="str">
        <f>IF($G$10="","",$G$10)</f>
        <v/>
      </c>
      <c r="CB6" s="497"/>
      <c r="CC6" s="497"/>
      <c r="CD6" s="491">
        <f>$J$10</f>
        <v>0</v>
      </c>
      <c r="CE6" s="491"/>
      <c r="CF6" s="488" t="str">
        <f>IF($K$10=0,"",$K$10)</f>
        <v/>
      </c>
      <c r="CG6" s="489"/>
    </row>
    <row r="7" spans="1:88" ht="17.100000000000001" customHeight="1">
      <c r="B7" s="527"/>
      <c r="C7" s="528"/>
      <c r="D7" s="528"/>
      <c r="E7" s="528"/>
      <c r="F7" s="528"/>
      <c r="G7" s="528"/>
      <c r="H7" s="528"/>
      <c r="I7" s="528"/>
      <c r="J7" s="528"/>
      <c r="K7" s="528"/>
      <c r="L7" s="529"/>
      <c r="M7" s="266" t="str">
        <f>IF(Plan51!HH97="Demo","D","")</f>
        <v>D</v>
      </c>
      <c r="N7" s="45" t="str">
        <f>IF(AND(I4&gt;5,I4&lt;13),B11,"")</f>
        <v/>
      </c>
      <c r="O7" s="486" t="str">
        <f>IF(AND(I4&gt;5,I4&lt;13),F11,"")</f>
        <v/>
      </c>
      <c r="P7" s="486"/>
      <c r="Q7" s="486"/>
      <c r="R7" s="486"/>
      <c r="S7" s="511" t="str">
        <f>IF(AND($I$4&gt;5,$I$4&lt;13,$I$11&lt;&gt;""),$I$11,"")</f>
        <v/>
      </c>
      <c r="T7" s="511"/>
      <c r="U7" s="512"/>
      <c r="V7" s="514"/>
      <c r="W7" s="515"/>
      <c r="X7" s="486" t="str">
        <f>IF(AND(I4&gt;5,I4&lt;13),K11,"")</f>
        <v/>
      </c>
      <c r="Y7" s="487"/>
      <c r="Z7" s="45" t="str">
        <f>IF(AND(I4&gt;12,I4&lt;19),B11,"")</f>
        <v/>
      </c>
      <c r="AA7" s="486" t="str">
        <f>IF(AND(I4&gt;12,I4&lt;19),F11,"")</f>
        <v/>
      </c>
      <c r="AB7" s="486"/>
      <c r="AC7" s="486"/>
      <c r="AD7" s="486"/>
      <c r="AE7" s="511" t="str">
        <f>IF(AND($I$4&gt;12,$I$4&lt;19,I$11&lt;&gt;""),$I$11,"")</f>
        <v/>
      </c>
      <c r="AF7" s="556"/>
      <c r="AG7" s="493"/>
      <c r="AH7" s="493"/>
      <c r="AI7" s="493"/>
      <c r="AJ7" s="493"/>
      <c r="AK7" s="486" t="str">
        <f>IF(AND(I4&gt;12,I4&lt;19),K11,"")</f>
        <v/>
      </c>
      <c r="AL7" s="487"/>
      <c r="AM7" s="45" t="str">
        <f>IF(AND(I4&gt;18,I4&lt;91),B11,"")</f>
        <v/>
      </c>
      <c r="AN7" s="486" t="str">
        <f>IF(AND(I4&gt;18,I4&lt;91),F11,"")</f>
        <v/>
      </c>
      <c r="AO7" s="486"/>
      <c r="AP7" s="486"/>
      <c r="AQ7" s="486"/>
      <c r="AR7" s="511" t="str">
        <f>IF(AND($I$4&gt;18,$I$4&lt;91,$I$11&lt;&gt;""),I$11,"")</f>
        <v/>
      </c>
      <c r="AS7" s="556"/>
      <c r="AT7" s="493"/>
      <c r="AU7" s="493"/>
      <c r="AV7" s="492"/>
      <c r="AW7" s="492"/>
      <c r="AX7" s="486" t="str">
        <f>IF(AND(I4&gt;18,I4&lt;91),K11,"")</f>
        <v/>
      </c>
      <c r="AY7" s="487"/>
      <c r="BQ7" s="577">
        <f>$B$11</f>
        <v>0</v>
      </c>
      <c r="BR7" s="577"/>
      <c r="BS7" s="577"/>
      <c r="BT7" s="577"/>
      <c r="BU7" s="578"/>
      <c r="BV7" s="486">
        <f>$F$11</f>
        <v>0</v>
      </c>
      <c r="BW7" s="486"/>
      <c r="BX7" s="486"/>
      <c r="BY7" s="511" t="str">
        <f>IF($I$11="","",$I$11)</f>
        <v/>
      </c>
      <c r="BZ7" s="496"/>
      <c r="CA7" s="496" t="str">
        <f>IF(V7&lt;&gt;"",V7,IF(AG7&lt;&gt;"",AG7,IF(AT7&lt;&gt;"",AT7,"")))</f>
        <v/>
      </c>
      <c r="CB7" s="496"/>
      <c r="CC7" s="496"/>
      <c r="CD7" s="496" t="str">
        <f>IF(AI7&lt;&gt;"",AI7,IF(AV7&lt;&gt;"",AV7,""))</f>
        <v/>
      </c>
      <c r="CE7" s="496"/>
      <c r="CF7" s="486">
        <f>$K$11</f>
        <v>0</v>
      </c>
      <c r="CG7" s="487"/>
    </row>
    <row r="8" spans="1:88" ht="17.100000000000001" customHeight="1">
      <c r="B8" s="559" t="str">
        <f>IFERROR(IF(AND(M7="",Plan35!$J$92&lt;&gt;Plan35!$J$93),"Sorry",""),"")</f>
        <v/>
      </c>
      <c r="C8" s="559"/>
      <c r="D8" s="559"/>
      <c r="E8" s="559"/>
      <c r="F8" s="559"/>
      <c r="G8" s="559"/>
      <c r="H8" s="553" t="str">
        <f>IFERROR(IF(AND(M7="",Plan35!$J$93&lt;&gt;"",Plan35!$J$92&lt;&gt;Plan35!$J$93),"App not licensed",""),"")</f>
        <v/>
      </c>
      <c r="I8" s="553"/>
      <c r="J8" s="553"/>
      <c r="K8" s="553"/>
      <c r="L8" s="553"/>
      <c r="M8" s="39"/>
      <c r="N8" s="28" t="s">
        <v>10</v>
      </c>
      <c r="O8" s="485" t="s">
        <v>260</v>
      </c>
      <c r="P8" s="485"/>
      <c r="Q8" s="485"/>
      <c r="R8" s="485"/>
      <c r="S8" s="485" t="s">
        <v>6</v>
      </c>
      <c r="T8" s="485"/>
      <c r="U8" s="485"/>
      <c r="V8" s="485" t="s">
        <v>3</v>
      </c>
      <c r="W8" s="485"/>
      <c r="X8" s="485" t="s">
        <v>2</v>
      </c>
      <c r="Y8" s="485"/>
      <c r="Z8" s="28" t="s">
        <v>10</v>
      </c>
      <c r="AA8" s="484" t="s">
        <v>260</v>
      </c>
      <c r="AB8" s="484"/>
      <c r="AC8" s="484"/>
      <c r="AD8" s="484"/>
      <c r="AE8" s="485" t="s">
        <v>6</v>
      </c>
      <c r="AF8" s="485"/>
      <c r="AG8" s="485" t="s">
        <v>3</v>
      </c>
      <c r="AH8" s="485"/>
      <c r="AI8" s="485" t="s">
        <v>8</v>
      </c>
      <c r="AJ8" s="485"/>
      <c r="AK8" s="485" t="s">
        <v>2</v>
      </c>
      <c r="AL8" s="485"/>
      <c r="AM8" s="28" t="s">
        <v>10</v>
      </c>
      <c r="AN8" s="484" t="s">
        <v>260</v>
      </c>
      <c r="AO8" s="484"/>
      <c r="AP8" s="484"/>
      <c r="AQ8" s="484"/>
      <c r="AR8" s="485" t="s">
        <v>6</v>
      </c>
      <c r="AS8" s="485"/>
      <c r="AT8" s="485" t="s">
        <v>3</v>
      </c>
      <c r="AU8" s="485"/>
      <c r="AV8" s="485" t="s">
        <v>8</v>
      </c>
      <c r="AW8" s="485"/>
      <c r="AX8" s="484" t="s">
        <v>2</v>
      </c>
      <c r="AY8" s="484"/>
      <c r="BQ8" s="485" t="s">
        <v>10</v>
      </c>
      <c r="BR8" s="485"/>
      <c r="BS8" s="485"/>
      <c r="BT8" s="485"/>
      <c r="BU8" s="485"/>
      <c r="BV8" s="484" t="s">
        <v>260</v>
      </c>
      <c r="BW8" s="484"/>
      <c r="BX8" s="484"/>
      <c r="BY8" s="485" t="s">
        <v>6</v>
      </c>
      <c r="BZ8" s="485"/>
      <c r="CA8" s="485" t="s">
        <v>3</v>
      </c>
      <c r="CB8" s="485"/>
      <c r="CC8" s="485"/>
      <c r="CD8" s="485" t="s">
        <v>8</v>
      </c>
      <c r="CE8" s="485"/>
      <c r="CF8" s="485" t="s">
        <v>2</v>
      </c>
      <c r="CG8" s="485"/>
    </row>
    <row r="9" spans="1:88" ht="17.100000000000001" customHeight="1">
      <c r="B9" s="530" t="s">
        <v>91</v>
      </c>
      <c r="C9" s="530"/>
      <c r="D9" s="530"/>
      <c r="E9" s="530"/>
      <c r="F9" s="256" t="s">
        <v>4</v>
      </c>
      <c r="G9" s="494" t="s">
        <v>95</v>
      </c>
      <c r="H9" s="494"/>
      <c r="I9" s="290" t="s">
        <v>5</v>
      </c>
      <c r="J9" s="296" t="str">
        <f>IF(AND(F10&lt;&gt;"",J10&lt;&gt;""),IF(OR(AND(LEFT(F10,1)="M",RIGHT(J10,1)="O"),AND(LEFT(F10,1)="F",RIGHT(J10,1)="a"),AND(LEFT(F10,1)="F",RIGHT(J10,1)="ã")),"Estado Civil","Erro !!!"),"Estado Civil")</f>
        <v>Estado Civil</v>
      </c>
      <c r="K9" s="483" t="s">
        <v>7</v>
      </c>
      <c r="L9" s="483"/>
      <c r="M9" s="30"/>
      <c r="N9" s="219"/>
      <c r="O9" s="3"/>
      <c r="P9" s="43"/>
      <c r="Q9" s="52"/>
      <c r="R9" s="52"/>
      <c r="S9" s="52"/>
      <c r="T9" s="52"/>
      <c r="U9" s="52"/>
      <c r="V9" s="52"/>
      <c r="W9" s="52"/>
      <c r="X9" s="52"/>
      <c r="Y9" s="52"/>
      <c r="Z9" s="565"/>
      <c r="AA9" s="565"/>
      <c r="AB9" s="30"/>
      <c r="AC9" s="30"/>
      <c r="AD9" s="49"/>
      <c r="AE9" s="49"/>
      <c r="AF9" s="49"/>
      <c r="AG9" s="49"/>
      <c r="AH9" s="49"/>
      <c r="AI9" s="49"/>
      <c r="AJ9" s="49"/>
      <c r="AK9" s="49"/>
      <c r="AL9" s="49"/>
      <c r="AM9" s="565"/>
      <c r="AN9" s="565"/>
      <c r="AQ9" s="49"/>
      <c r="AR9" s="49"/>
      <c r="AS9" s="49"/>
      <c r="AT9" s="49"/>
      <c r="AU9" s="49"/>
      <c r="AV9" s="49"/>
      <c r="AW9" s="49"/>
      <c r="AX9" s="52"/>
      <c r="AY9" s="52"/>
      <c r="BQ9" s="366" t="s">
        <v>285</v>
      </c>
      <c r="BR9" s="48"/>
      <c r="BS9" s="305"/>
      <c r="BT9" s="305"/>
      <c r="BU9" s="305"/>
      <c r="BV9" s="305"/>
      <c r="BW9" s="498" t="s">
        <v>237</v>
      </c>
      <c r="BX9" s="498"/>
      <c r="BY9" s="498"/>
      <c r="BZ9" s="498"/>
      <c r="CA9" s="498"/>
      <c r="CB9" s="305"/>
      <c r="CC9" s="305"/>
      <c r="CD9" s="305"/>
      <c r="CE9" s="305"/>
      <c r="CF9" s="305"/>
      <c r="CG9" s="365" t="s">
        <v>286</v>
      </c>
    </row>
    <row r="10" spans="1:88" ht="22.5" customHeight="1">
      <c r="B10" s="534"/>
      <c r="C10" s="535"/>
      <c r="D10" s="535"/>
      <c r="E10" s="536"/>
      <c r="F10" s="257"/>
      <c r="G10" s="521"/>
      <c r="H10" s="522"/>
      <c r="I10" s="288"/>
      <c r="J10" s="257"/>
      <c r="K10" s="523"/>
      <c r="L10" s="524"/>
      <c r="M10" s="297" t="str">
        <f>IF(I10&lt;&gt;"",IF(I4&lt;18,IF(J10&lt;&gt;"",IF(B14="",IF(OR(LEFT(J10,1)="A",LEFT(J10,1)="Ó",LEFT(J10,1)="S"),"","Menor de idade!"),""),""),""),"")</f>
        <v/>
      </c>
      <c r="N10" s="286" t="s">
        <v>83</v>
      </c>
      <c r="O10" s="560" t="s">
        <v>200</v>
      </c>
      <c r="P10" s="561"/>
      <c r="Q10" s="509" t="s">
        <v>199</v>
      </c>
      <c r="R10" s="510"/>
      <c r="S10" s="510"/>
      <c r="T10" s="510"/>
      <c r="U10" s="510"/>
      <c r="V10" s="510"/>
      <c r="W10" s="510"/>
      <c r="X10" s="543" t="s">
        <v>201</v>
      </c>
      <c r="Y10" s="544"/>
      <c r="Z10" s="581" t="s">
        <v>84</v>
      </c>
      <c r="AA10" s="582"/>
      <c r="AB10" s="560" t="s">
        <v>200</v>
      </c>
      <c r="AC10" s="561"/>
      <c r="AD10" s="509" t="s">
        <v>199</v>
      </c>
      <c r="AE10" s="510"/>
      <c r="AF10" s="510"/>
      <c r="AG10" s="510"/>
      <c r="AH10" s="510"/>
      <c r="AI10" s="510"/>
      <c r="AJ10" s="510"/>
      <c r="AK10" s="543" t="s">
        <v>201</v>
      </c>
      <c r="AL10" s="544"/>
      <c r="AM10" s="579" t="s">
        <v>85</v>
      </c>
      <c r="AN10" s="580"/>
      <c r="AO10" s="560" t="s">
        <v>200</v>
      </c>
      <c r="AP10" s="561"/>
      <c r="AQ10" s="509" t="s">
        <v>199</v>
      </c>
      <c r="AR10" s="510"/>
      <c r="AS10" s="510"/>
      <c r="AT10" s="510"/>
      <c r="AU10" s="510"/>
      <c r="AV10" s="510"/>
      <c r="AW10" s="510"/>
      <c r="AX10" s="543" t="s">
        <v>201</v>
      </c>
      <c r="AY10" s="544"/>
      <c r="BQ10" s="48"/>
      <c r="BR10" s="48"/>
      <c r="BS10" s="48"/>
      <c r="BT10" s="251"/>
      <c r="BU10" s="251"/>
      <c r="BV10" s="252"/>
      <c r="BW10" s="251"/>
      <c r="BX10" s="251"/>
      <c r="BY10" s="251"/>
      <c r="BZ10" s="251"/>
      <c r="CA10" s="251"/>
      <c r="CB10" s="251"/>
      <c r="CC10" s="251"/>
      <c r="CD10" s="251"/>
      <c r="CE10" s="251"/>
      <c r="CF10" s="7"/>
      <c r="CG10" s="48"/>
      <c r="CI10" s="38">
        <f>IF(AG6="",0,1)</f>
        <v>0</v>
      </c>
      <c r="CJ10" s="38">
        <f>IF(AT6="",0,1)</f>
        <v>0</v>
      </c>
    </row>
    <row r="11" spans="1:88" ht="24" customHeight="1">
      <c r="B11" s="531"/>
      <c r="C11" s="532"/>
      <c r="D11" s="532"/>
      <c r="E11" s="533"/>
      <c r="F11" s="500"/>
      <c r="G11" s="501"/>
      <c r="H11" s="502"/>
      <c r="I11" s="537"/>
      <c r="J11" s="538"/>
      <c r="K11" s="525"/>
      <c r="L11" s="526"/>
      <c r="M11" s="137"/>
      <c r="N11" s="321" t="str">
        <f ca="1">CONCATENATE($I$45,"                                                    ",$I$46)</f>
        <v>Sigmund Schlomo Freud                                                    CRP 99/999999-AU</v>
      </c>
      <c r="O11" s="507" t="s">
        <v>186</v>
      </c>
      <c r="P11" s="505" t="s">
        <v>124</v>
      </c>
      <c r="Q11" s="312" t="s">
        <v>238</v>
      </c>
      <c r="R11" s="313" t="s">
        <v>239</v>
      </c>
      <c r="S11" s="314" t="s">
        <v>240</v>
      </c>
      <c r="T11" s="315" t="s">
        <v>241</v>
      </c>
      <c r="U11" s="316" t="s">
        <v>242</v>
      </c>
      <c r="V11" s="317" t="s">
        <v>243</v>
      </c>
      <c r="W11" s="318" t="s">
        <v>244</v>
      </c>
      <c r="X11" s="549" t="s">
        <v>245</v>
      </c>
      <c r="Y11" s="551" t="s">
        <v>246</v>
      </c>
      <c r="Z11" s="570" t="str">
        <f ca="1">CONCATENATE($I$45,"                                                    ",$I$46)</f>
        <v>Sigmund Schlomo Freud                                                    CRP 99/999999-AU</v>
      </c>
      <c r="AA11" s="571"/>
      <c r="AB11" s="507" t="s">
        <v>186</v>
      </c>
      <c r="AC11" s="505" t="s">
        <v>124</v>
      </c>
      <c r="AD11" s="312" t="s">
        <v>238</v>
      </c>
      <c r="AE11" s="313" t="s">
        <v>239</v>
      </c>
      <c r="AF11" s="314" t="s">
        <v>240</v>
      </c>
      <c r="AG11" s="315" t="s">
        <v>241</v>
      </c>
      <c r="AH11" s="316" t="s">
        <v>242</v>
      </c>
      <c r="AI11" s="317" t="s">
        <v>243</v>
      </c>
      <c r="AJ11" s="318" t="s">
        <v>244</v>
      </c>
      <c r="AK11" s="549" t="s">
        <v>245</v>
      </c>
      <c r="AL11" s="551" t="s">
        <v>246</v>
      </c>
      <c r="AM11" s="568" t="str">
        <f ca="1">CONCATENATE($I$45,"                                                    ",$I$46)</f>
        <v>Sigmund Schlomo Freud                                                    CRP 99/999999-AU</v>
      </c>
      <c r="AN11" s="569"/>
      <c r="AO11" s="507" t="s">
        <v>186</v>
      </c>
      <c r="AP11" s="505" t="s">
        <v>124</v>
      </c>
      <c r="AQ11" s="312" t="s">
        <v>238</v>
      </c>
      <c r="AR11" s="313" t="s">
        <v>239</v>
      </c>
      <c r="AS11" s="314" t="s">
        <v>240</v>
      </c>
      <c r="AT11" s="315" t="s">
        <v>241</v>
      </c>
      <c r="AU11" s="316" t="s">
        <v>242</v>
      </c>
      <c r="AV11" s="317" t="s">
        <v>243</v>
      </c>
      <c r="AW11" s="318" t="s">
        <v>244</v>
      </c>
      <c r="AX11" s="549" t="s">
        <v>245</v>
      </c>
      <c r="AY11" s="551" t="s">
        <v>246</v>
      </c>
      <c r="BQ11" s="48"/>
      <c r="BR11" s="48"/>
      <c r="BS11" s="48"/>
      <c r="BT11" s="251"/>
      <c r="BU11" s="251"/>
      <c r="BV11" s="252"/>
      <c r="BW11" s="251"/>
      <c r="BX11" s="251"/>
      <c r="BY11" s="251"/>
      <c r="BZ11" s="251"/>
      <c r="CA11" s="251"/>
      <c r="CB11" s="251"/>
      <c r="CC11" s="251"/>
      <c r="CD11" s="251"/>
      <c r="CE11" s="251"/>
      <c r="CF11" s="7"/>
      <c r="CG11" s="48"/>
      <c r="CH11" s="38">
        <f>IF(V6="",0,1)</f>
        <v>0</v>
      </c>
      <c r="CI11" s="38">
        <f>IF(AG7="",0,1)</f>
        <v>0</v>
      </c>
      <c r="CJ11" s="38">
        <f>IF(AT7="",0,1)</f>
        <v>0</v>
      </c>
    </row>
    <row r="12" spans="1:88" ht="17.45" customHeight="1">
      <c r="B12" s="484" t="s">
        <v>10</v>
      </c>
      <c r="C12" s="484"/>
      <c r="D12" s="484"/>
      <c r="E12" s="484"/>
      <c r="F12" s="484" t="s">
        <v>260</v>
      </c>
      <c r="G12" s="484"/>
      <c r="H12" s="484"/>
      <c r="I12" s="484" t="s">
        <v>6</v>
      </c>
      <c r="J12" s="484"/>
      <c r="K12" s="485" t="str">
        <f>IF(AND(F10&lt;&gt;"",K11&lt;&gt;""),IF(OR(AND(LEFT(F10,1)="M",RIGHT(K11,1)="O"),AND(LEFT(F10,1)="F",RIGHT(K11,1)="a")),"Lateralidade","Erro !!!"),"Lateralidade")</f>
        <v>Lateralidade</v>
      </c>
      <c r="L12" s="485"/>
      <c r="M12" s="137"/>
      <c r="N12" s="220" t="s">
        <v>136</v>
      </c>
      <c r="O12" s="508"/>
      <c r="P12" s="506"/>
      <c r="Q12" s="59" t="s">
        <v>189</v>
      </c>
      <c r="R12" s="60" t="s">
        <v>112</v>
      </c>
      <c r="S12" s="60" t="s">
        <v>187</v>
      </c>
      <c r="T12" s="60" t="s">
        <v>14</v>
      </c>
      <c r="U12" s="60" t="s">
        <v>188</v>
      </c>
      <c r="V12" s="61" t="s">
        <v>120</v>
      </c>
      <c r="W12" s="86" t="s">
        <v>190</v>
      </c>
      <c r="X12" s="550"/>
      <c r="Y12" s="552"/>
      <c r="Z12" s="557" t="s">
        <v>137</v>
      </c>
      <c r="AA12" s="558"/>
      <c r="AB12" s="508"/>
      <c r="AC12" s="506"/>
      <c r="AD12" s="59" t="s">
        <v>189</v>
      </c>
      <c r="AE12" s="60" t="s">
        <v>112</v>
      </c>
      <c r="AF12" s="60" t="s">
        <v>187</v>
      </c>
      <c r="AG12" s="60" t="s">
        <v>14</v>
      </c>
      <c r="AH12" s="60" t="s">
        <v>188</v>
      </c>
      <c r="AI12" s="61" t="s">
        <v>120</v>
      </c>
      <c r="AJ12" s="86" t="s">
        <v>190</v>
      </c>
      <c r="AK12" s="550"/>
      <c r="AL12" s="552"/>
      <c r="AM12" s="557" t="s">
        <v>138</v>
      </c>
      <c r="AN12" s="558"/>
      <c r="AO12" s="508"/>
      <c r="AP12" s="506"/>
      <c r="AQ12" s="59" t="s">
        <v>189</v>
      </c>
      <c r="AR12" s="60" t="s">
        <v>112</v>
      </c>
      <c r="AS12" s="60" t="s">
        <v>187</v>
      </c>
      <c r="AT12" s="60" t="s">
        <v>14</v>
      </c>
      <c r="AU12" s="60" t="s">
        <v>188</v>
      </c>
      <c r="AV12" s="61" t="s">
        <v>120</v>
      </c>
      <c r="AW12" s="86" t="s">
        <v>190</v>
      </c>
      <c r="AX12" s="550"/>
      <c r="AY12" s="552"/>
      <c r="BQ12" s="48"/>
      <c r="BR12" s="48"/>
      <c r="BS12" s="48"/>
      <c r="BT12" s="251"/>
      <c r="BU12" s="251"/>
      <c r="BV12" s="252"/>
      <c r="BW12" s="251"/>
      <c r="BX12" s="251"/>
      <c r="BY12" s="251"/>
      <c r="BZ12" s="251"/>
      <c r="CA12" s="251"/>
      <c r="CB12" s="251"/>
      <c r="CC12" s="251"/>
      <c r="CD12" s="251"/>
      <c r="CE12" s="251"/>
      <c r="CF12" s="7"/>
      <c r="CG12" s="48"/>
      <c r="CH12" s="38">
        <f>IF(V7="",0,1)</f>
        <v>0</v>
      </c>
      <c r="CI12" s="38">
        <f>IF(AI7="",0,1)</f>
        <v>0</v>
      </c>
      <c r="CJ12" s="38">
        <f>IF(AV7="",0,1)</f>
        <v>0</v>
      </c>
    </row>
    <row r="13" spans="1:88" ht="17.45" customHeight="1">
      <c r="B13" s="134" t="str">
        <f>IF(B10&lt;&gt;"",SUBSTITUTE(SUBSTITUTE(SUBSTITUTE(SUBSTITUTE(SUBSTITUTE(SUBSTITUTE(TRIM(PROPER(B10))," De "," de ")," Da "," da ")," Do "," do ")," Das "," das ")," Dos "," dos ")," E "," e "),"")</f>
        <v/>
      </c>
      <c r="C13" s="322"/>
      <c r="D13" s="323" t="str">
        <f>IF(F11&lt;&gt;"",SUBSTITUTE(SUBSTITUTE(SUBSTITUTE(SUBSTITUTE(SUBSTITUTE(SUBSTITUTE(SUBSTITUTE(SUBSTITUTE(SUBSTITUTE(TRIM(CONCATENATE(PROPER(MID(F11,1,FIND("/",F11)-1)),"/",UPPER(RIGHT(F11,2))))," De "," de ")," Da ", " da ")," Do "," do ")," Das "," das ")," Dos "," dos ")," E "," e ")," Os "," os ")," /","/"),"/ ","/"),"")</f>
        <v/>
      </c>
      <c r="E13" s="301"/>
      <c r="F13" s="301"/>
      <c r="G13" s="301" t="s">
        <v>259</v>
      </c>
      <c r="H13" s="301"/>
      <c r="I13" s="301"/>
      <c r="J13" s="301"/>
      <c r="K13" s="301"/>
      <c r="L13" s="301"/>
      <c r="M13" s="137"/>
      <c r="N13" s="221" t="s">
        <v>89</v>
      </c>
      <c r="O13" s="345"/>
      <c r="P13" s="118" t="str">
        <f ca="1">IFERROR(IF(AND(O$1=0,ROW(O13)&lt;(Plan51!HH$95+13),O13&lt;&gt;""),IF(AND(O13&gt;=Plan24!BZ103,O13&lt;=Plan24!CA103),IF(Plan35!$B$88&lt;&gt;"",_xlfn.NORM.S.DIST(IF(N$2=1,Plan24!CR103,IF(N$2=2,Plan24!CR177,IF(N$2=3,Plan24!DI103,IF(N$2=4,Plan24!DI177,"")))),1)*100),""),""),"")</f>
        <v/>
      </c>
      <c r="Q13" s="93" t="str">
        <f ca="1">IF(AND(O$1=0,ROW(O13)&lt;(Plan51!HH$95+13),O13&lt;&gt;""),IF(AND(O13&gt;=Plan24!BZ103,O13&lt;=Plan24!CA103),IF(Plan35!B$88&lt;&gt;"",IF(AND(N$2=1,Plan24!CR103&lt;-2),Plan24!CR103,IF(AND(N$2=2,Plan24!CR177&lt;-2),Plan24!CR177,IF(AND(N$2=3,Plan24!DI103&lt;-2),Plan24!DI103,IF(AND(N$2=4,Plan24!DI177&lt;-2),Plan24!DI177,"")))),""),""),"")</f>
        <v/>
      </c>
      <c r="R13" s="55" t="str">
        <f ca="1">IF(AND(O$1=0,ROW(O13)&lt;(Plan51!HH$95+13),O13&lt;&gt;""),IF(AND(O13&gt;=Plan24!BZ103,O13&lt;=Plan24!CA103),IF(Plan35!B$88&lt;&gt;"",IF(AND(N$2=1,Plan24!CR103&gt;=-2,Plan24!CR103&lt;-1.5),Plan24!CR103,IF(AND(N$2=2,Plan24!CR177&gt;=-2,Plan24!CR177&lt;-1.5),Plan24!CR177,IF(AND(N$2=3,Plan24!DI103&gt;=-2,Plan24!DI103&lt;-1.5),Plan24!DI103,IF(AND(N$2=4,Plan24!DI177&gt;=-2,Plan24!DI177&lt;-1.5),Plan24!DI177,"")))),""),""),"")</f>
        <v/>
      </c>
      <c r="S13" s="55" t="str">
        <f ca="1">IF(AND(O$1=0,ROW(O13)&lt;(Plan51!HH$95+13),O13&lt;&gt;""),IF(AND(O13&gt;=Plan24!BZ103,O13&lt;=Plan24!CA103),IF(Plan35!B$88&lt;&gt;"",IF(AND(N$2=1,Plan24!CR103&gt;=-1.5,Plan24!CR103&lt;-1),Plan24!CR103,IF(AND(N$2=2,Plan24!CR177&gt;=-1.5,Plan24!CR177&lt;-1),Plan24!CR177,IF(AND(N$2=3,Plan24!DI103&gt;=-1.5,Plan24!DI103&lt;-1),Plan24!DI103,IF(AND(N$2=4,Plan24!DI177&gt;=-1.5,Plan24!DI177&lt;-1),Plan24!DI177,"")))),""),""),"")</f>
        <v/>
      </c>
      <c r="T13" s="55" t="str">
        <f ca="1">IF(AND(O$1=0,ROW(O13)&lt;(Plan51!HH$95+13),O13&lt;&gt;""),IF(AND(O13&gt;=Plan24!BZ103,O13&lt;=Plan24!CA103),IF(Plan35!B$88&lt;&gt;"",IF(AND(N$2=1,Plan24!CR103&gt;=-1,Plan24!CR103&lt;1),Plan24!CR103,IF(AND(N$2=2,Plan24!CR177&gt;=-1,Plan24!CR177&lt;1),Plan24!CR177,IF(AND(N$2=3,Plan24!DI103&gt;=-1,Plan24!DI103&lt;1),Plan24!DI103,IF(AND(N$2=4,Plan24!DI177&gt;=-1,Plan24!DI177&lt;1),Plan24!DI177,"")))),""),""),"")</f>
        <v/>
      </c>
      <c r="U13" s="56" t="str">
        <f ca="1">IF(AND(O$1=0,ROW(O13)&lt;(Plan51!HH$95+13),O13&lt;&gt;""),IF(AND(O13&gt;=Plan24!BZ103,O13&lt;=Plan24!CA103),IF(Plan35!B$88&lt;&gt;"",IF(AND(N$2=1,Plan24!CR103&gt;=1,Plan24!CR103&lt;1.5),Plan24!CR103,IF(AND(N$2=2,Plan24!CR177&gt;=1,Plan24!CR177&lt;1.5),Plan24!CR177,IF(AND(N$2=3,Plan24!DI103&gt;=1,Plan24!DI103&lt;1.5),Plan24!DI103,IF(AND(N$2=4,Plan24!DI177&gt;=1,Plan24!DI177&lt;1.5),Plan24!DI177,"")))),""),""),"")</f>
        <v/>
      </c>
      <c r="V13" s="46" t="str">
        <f ca="1">IF(AND(O$1=0,ROW(O13)&lt;(Plan51!HH$95+13),O13&lt;&gt;""),IF(AND(O13&gt;=Plan24!BZ103,O13&lt;=Plan24!CA103),IF(Plan35!B$88&lt;&gt;"",IF(AND(N$2=1,Plan24!CR103&gt;=1.5,Plan24!CR103&lt;2),Plan24!CR103,IF(AND(N$2=2,Plan24!CR177&gt;=1.5,Plan24!CR177&lt;2),Plan24!CR177,IF(AND(N$2=3,Plan24!DI103&gt;=1.5,Plan24!DI103&lt;2),Plan24!DI103,IF(AND(N$2=4,Plan24!DI177&gt;=1.5,Plan24!DI177&lt;2),Plan24!DI177,"")))),""),""),"")</f>
        <v/>
      </c>
      <c r="W13" s="105" t="str">
        <f ca="1">IF(AND(O$1=0,ROW(O13)&lt;(Plan51!HH$95+13),O13&lt;&gt;""),IF(AND(O13&gt;=Plan24!BZ103,O13&lt;=Plan24!CA103),IF(Plan35!B$88&lt;&gt;"",IF(AND(N$2=1,Plan24!CR103&gt;=2),Plan24!CR103,IF(AND(N$2=2,Plan24!CR177&gt;=2),Plan24!CR177,IF(AND(N$2=3,Plan24!DI103&gt;=2),Plan24!DI103,IF(AND(N$2=4,Plan24!DI177&gt;=2),Plan24!DI177,"")))),""),""),"")</f>
        <v/>
      </c>
      <c r="X13" s="236" t="str">
        <f ca="1">IFERROR(IF(AZ13&lt;&gt;"",IF(AZ13&gt;160,"&gt; 160",IF(AZ13&lt;40,"&lt; 40",AZ13)),""),"")</f>
        <v/>
      </c>
      <c r="Y13" s="237" t="str">
        <f ca="1">IFERROR(IF(BA13&lt;&gt;"",IF(BA13&gt;10,10,IF(BA13&lt;0,0,BA13)),""),"")</f>
        <v/>
      </c>
      <c r="Z13" s="190" t="s">
        <v>89</v>
      </c>
      <c r="AA13" s="206"/>
      <c r="AB13" s="352" t="str">
        <f>IFERROR(IF(AND(AB14="",AB15=""),"",AB14+AB15),"")</f>
        <v/>
      </c>
      <c r="AC13" s="118" t="str">
        <f ca="1">IFERROR(IF(AND(AB$1=0,ROW(AB13)&lt;(Plan51!HH$95+13),AB13&lt;&gt;""),IF(AND(AB13&gt;=Plan24!DW103,AB13&lt;=Plan24!DX103),IF(Plan35!$B$88&lt;&gt;"",_xlfn.NORM.S.DIST(IF(Z$2=1,Plan24!EJ103,IF(Z$2=2,Plan24!EU103,"")),1)*100),""),""),"")</f>
        <v/>
      </c>
      <c r="AD13" s="93" t="str">
        <f ca="1">IF(AND(AB$1=0,ROW(AB13)&lt;(Plan51!HH$95+13),AB13&lt;&gt;""),IF(AND(AB13&gt;=Plan24!DW103,AB13&lt;=Plan24!DX103),IF(Plan35!B$88&lt;&gt;"",IF(AB$1=0,IF(AND(Z$2=1,Plan24!EJ103&lt;-2),Plan24!EJ103,IF(AND(Z$2=2,Plan24!EU103&lt;-2),Plan24!EU103,"")),""),""),""),"")</f>
        <v/>
      </c>
      <c r="AE13" s="55" t="str">
        <f ca="1">IF(AND(AB$1=0,ROW(AB13)&lt;(Plan51!HH$95+13),AB13&lt;&gt;""),IF(AND(AB13&gt;=Plan24!DW103,AB13&lt;=Plan24!DX103),IF(Plan35!B$88&lt;&gt;"",IF(AB$1=0,IF(AND(Z$2=1,Plan24!EJ103&gt;=-2,Plan24!EJ103&lt;-1.5),Plan24!EJ103,IF(AND(Z$2=2,Plan24!EU103&gt;=-2,Plan24!EU103&lt;-1.5),Plan24!EU103,"")),""),""),""),"")</f>
        <v/>
      </c>
      <c r="AF13" s="55" t="str">
        <f ca="1">IF(AND(AB$1=0,ROW(AB13)&lt;(Plan51!HH$95+13),AB13&lt;&gt;""),IF(AND(AB13&gt;=Plan24!DW103,AB13&lt;=Plan24!DX103),IF(Plan35!B$88&lt;&gt;"",IF(AB$1=0,IF(AND(Z$2=1,Plan24!EJ103&gt;=-1.5,Plan24!EJ103&lt;-1),Plan24!EJ103,IF(AND(Z$2=2,Plan24!EU103&gt;=-1.5,Plan24!EU103&lt;-1),Plan24!EU103,"")),""),""),""),"")</f>
        <v/>
      </c>
      <c r="AG13" s="55" t="str">
        <f ca="1">IF(AND(AB$1=0,ROW(AB13)&lt;(Plan51!HH$95+13),AB13&lt;&gt;""),IF(AND(AB13&gt;=Plan24!DW103,AB13&lt;=Plan24!DX103),IF(Plan35!B$88&lt;&gt;"",IF(AB$1=0,IF(AND(Z$2=1,Plan24!EJ103&gt;=-1,Plan24!EJ103&lt;1),Plan24!EJ103,IF(AND(Z$2=2,Plan24!EU103&gt;=-1,Plan24!EU103&lt;1),Plan24!EU103,"")),""),""),""),"")</f>
        <v/>
      </c>
      <c r="AH13" s="56" t="str">
        <f ca="1">IF(AND(AB$1=0,ROW(AB13)&lt;(Plan51!HH$95+13),AB13&lt;&gt;""),IF(AND(AB13&gt;=Plan24!DW103,AB13&lt;=Plan24!DX103),IF(Plan35!B$88&lt;&gt;"",IF(AB$1=0,IF(AND(Z$2=1,Plan24!EJ103&gt;=1,Plan24!EJ103&lt;1.5),Plan24!EJ103,IF(AND(Z$2=2,Plan24!EU103&gt;=1,Plan24!EU103&lt;1.5),Plan24!EU103,"")),""),""),""),"")</f>
        <v/>
      </c>
      <c r="AI13" s="46" t="str">
        <f ca="1">IF(AND(AB$1=0,ROW(AB13)&lt;(Plan51!HH$95+13),AB13&lt;&gt;""),IF(AND(AB13&gt;=Plan24!DW103,AB13&lt;=Plan24!DX103),IF(Plan35!B$88&lt;&gt;"",IF(AB$1=0,IF(AND(Z$2=1,Plan24!EJ103&gt;=1.5,Plan24!EJ103&lt;2),Plan24!EJ103,IF(AND(Z$2=2,Plan24!EU103&gt;=1.5,Plan24!EU103&lt;2),Plan24!EU103,"")),""),""),""),"")</f>
        <v/>
      </c>
      <c r="AJ13" s="110" t="str">
        <f ca="1">IF(AND(AB$1=0,ROW(AB13)&lt;(Plan51!HH$95+13),AB13&lt;&gt;""),IF(AND(AB13&gt;=Plan24!DW103,AB13&lt;=Plan24!DX103),IF(Plan35!B$88&lt;&gt;"",IF(AB$1=0,IF(AND(Z$2=1,Plan24!EJ103&gt;=2),Plan24!EJ103,IF(AND(Z$2=2,Plan24!EU103&gt;=2),Plan24!EU103,"")),""),""),""),"")</f>
        <v/>
      </c>
      <c r="AK13" s="87" t="str">
        <f ca="1">IFERROR(IF(BC13&lt;&gt;"",IF(BC13&gt;160,"&gt; 160",IF(BC13&lt;40,"&lt; 40",BC13)),""),"")</f>
        <v/>
      </c>
      <c r="AL13" s="57" t="str">
        <f ca="1">IFERROR(IF(BD13&lt;&gt;"",IF(BD13&gt;10,10,IF(BD13&lt;0,0,BD13)),""),"")</f>
        <v/>
      </c>
      <c r="AM13" s="190" t="s">
        <v>89</v>
      </c>
      <c r="AN13" s="206"/>
      <c r="AO13" s="358" t="str">
        <f>IFERROR(IF(AND(AO14="",AO15=""),"",AO14+AO15),"")</f>
        <v/>
      </c>
      <c r="AP13" s="118" t="str">
        <f ca="1">IFERROR(IF(AND(AO$1=0,ROW(AO13)&lt;(Plan51!HH$95+13),AO13&lt;&gt;""),IF(AND(AO13&gt;=Plan24!FI103,AO13&lt;=Plan24!FJ103),IF(Plan35!$B$88&lt;&gt;"",_xlfn.NORM.S.DIST(Plan24!GJ103,1)*100),""),""),"")</f>
        <v/>
      </c>
      <c r="AQ13" s="100" t="str">
        <f ca="1">IF(AND(AO$1=0,ROW(AO13)&lt;(Plan51!HH$95+13),AO13&lt;&gt;""),IF(AND(AO13&gt;=Plan24!FI103,AO13&lt;=Plan24!FJ103),IF(Plan35!B$88&lt;&gt;"",IF(AO$1=0,IF(Plan24!GJ103&lt;-2,Plan24!GJ103,""),""),""),""),"")</f>
        <v/>
      </c>
      <c r="AR13" s="55" t="str">
        <f ca="1">IF(AND(AO$1=0,ROW(AO13)&lt;(Plan51!HH$95+13),AO13&lt;&gt;""),IF(AND(AO13&gt;=Plan24!FI103,AO13&lt;=Plan24!FJ103),IF(Plan35!B$88&lt;&gt;"",IF(AO$1=0,IF(AND(Plan24!GJ103&gt;=-2,Plan24!GJ103&lt;-1.5),Plan24!GJ103,""),""),""),""),"")</f>
        <v/>
      </c>
      <c r="AS13" s="55" t="str">
        <f ca="1">IF(AND(AO$1=0,ROW(AO13)&lt;(Plan51!HH$95+13),AO13&lt;&gt;""),IF(AND(AO13&gt;=Plan24!FI103,AO13&lt;=Plan24!FJ103),IF(Plan35!B$88&lt;&gt;"",IF(AO$1=0,IF(AND(Plan24!GJ103&gt;=-1.5,Plan24!GJ103&lt;-1),Plan24!GJ103,""),""),""),""),"")</f>
        <v/>
      </c>
      <c r="AT13" s="55" t="str">
        <f ca="1">IF(AND(AO$1=0,ROW(AO13)&lt;(Plan51!HH$95+13),AO13&lt;&gt;""),IF(AND(AO13&gt;=Plan24!FI103,AO13&lt;=Plan24!FJ103),IF(Plan35!B$88&lt;&gt;"",IF(AO$1=0,IF(AND(Plan24!GJ103&gt;=-1,Plan24!GJ103&lt;1),Plan24!GJ103,""),""),""),""),"")</f>
        <v/>
      </c>
      <c r="AU13" s="56" t="str">
        <f ca="1">IF(AND(AO$1=0,ROW(AO13)&lt;(Plan51!HH$95+13),AO13&lt;&gt;""),IF(AND(AO13&gt;=Plan24!FI103,AO13&lt;=Plan24!FJ103),IF(Plan35!B$88&lt;&gt;"",IF(AO$1=0,IF(AND(Plan24!GJ103&gt;=1,Plan24!GJ103&lt;1.5),Plan24!GJ103,""),""),""),""),"")</f>
        <v/>
      </c>
      <c r="AV13" s="46" t="str">
        <f ca="1">IF(AND(AO$1=0,ROW(AO13)&lt;(Plan51!HH$95+13),AO13&lt;&gt;""),IF(AND(AO13&gt;=Plan24!FI103,AO13&lt;=Plan24!FJ103),IF(Plan35!B$88&lt;&gt;"",IF(AO$1=0,IF(AND(Plan24!GJ103&gt;=1.5,Plan24!GJ103&lt;2),Plan24!GJ103,""),""),""),""),"")</f>
        <v/>
      </c>
      <c r="AW13" s="105" t="str">
        <f ca="1">IF(AND(AO$1=0,ROW(AO13)&lt;(Plan51!HH$95+13),AO13&lt;&gt;""),IF(AND(AO13&gt;=Plan24!FI103,AO13&lt;=Plan24!FJ103),IF(Plan35!B$88&lt;&gt;"",IF(AO$1=0,IF(Plan24!GJ103&gt;=2,Plan24!GJ103,""),""),""),""),"")</f>
        <v/>
      </c>
      <c r="AX13" s="87" t="str">
        <f ca="1">IFERROR(IF(BF13&lt;&gt;"",IF(BF13&gt;160,"&gt; 160",IF(BF13&lt;40,"&lt; 40",BF13)),""),"")</f>
        <v/>
      </c>
      <c r="AY13" s="62" t="str">
        <f ca="1">IFERROR(IF(BG13&lt;&gt;"",IF(BG13&gt;10,10,IF(BG13&lt;0,0,BG13)),""),"")</f>
        <v/>
      </c>
      <c r="AZ13" s="235" t="str">
        <f ca="1">IF(AND(O$1=0,ROW(O13)&lt;(Plan51!HH$95+13),O13&lt;&gt;""),IF(O13&lt;=Plan24!CA103,IF(Plan35!B$88&lt;&gt;"",100+15*IF(N$2=1,Plan24!CR103,IF(N$2=2,Plan24!CR177,IF(N$2=3,Plan24!DI103,IF(N$2=4,Plan24!DI177,"")))),""),""),"")</f>
        <v/>
      </c>
      <c r="BA13" s="235" t="str">
        <f ca="1">IF(AND(O$1=0,ROW(O13)&lt;(Plan51!HH$95+13),O13&lt;&gt;""),IF(O13&lt;=Plan24!CA103,5+2*IF(N$2=1,Plan24!CR103,IF(N$2=2,Plan24!CR177,IF(N$2=3,Plan24!DI103,IF(N$2=4,Plan24!DI177,"")))),""),"")</f>
        <v/>
      </c>
      <c r="BC13" s="235" t="str">
        <f ca="1">IF(AND(AB$1=0,ROW(AB13)&lt;(Plan51!HH$95+13),AB13&lt;&gt;""),IF(AB13&lt;=Plan24!DX103,IF(AB$1=0,100+15*IF(Z$2=1,Plan24!EJ103,IF(Z$2=2,Plan24!EU103,"")),""),""),"")</f>
        <v/>
      </c>
      <c r="BD13" s="235" t="str">
        <f ca="1">IF(AND(AB$1=0,ROW(AB13)&lt;(Plan51!HH$95+13),AB13&lt;&gt;""),IF(AB13&lt;=Plan24!DX103,IF(AB$1=0,5+2*IF(Z$2=1,Plan24!EJ103,IF(Z$2=2,Plan24!EU103,"")),""),""),"")</f>
        <v/>
      </c>
      <c r="BF13" s="235" t="str">
        <f ca="1">IF(AND(AO$1=0,ROW(AO13)&lt;(Plan51!HH$95+13),AO13&lt;&gt;""),IF(AO13&lt;=Plan24!FJ103,IF(AO$1=0,100+15*Plan24!GJ103,""),""),"")</f>
        <v/>
      </c>
      <c r="BG13" s="235" t="str">
        <f ca="1">IF(AND(AO$1=0,ROW(AO13)&lt;(Plan51!HH$95+13),AO13&lt;&gt;""),IF(AO13&lt;=Plan24!FJ103,IF(AO$1=0,5+2*Plan24!GJ103,""),""),"")</f>
        <v/>
      </c>
      <c r="BH13" s="235"/>
      <c r="BI13" s="235"/>
      <c r="BJ13" s="235"/>
      <c r="BK13" s="235"/>
      <c r="BL13" s="235"/>
      <c r="BM13" s="235"/>
      <c r="BN13" s="235"/>
      <c r="BO13" s="235"/>
      <c r="BP13" s="235"/>
      <c r="BQ13" s="48"/>
      <c r="BR13" s="48"/>
      <c r="BS13" s="48"/>
      <c r="BT13" s="251"/>
      <c r="BU13" s="251"/>
      <c r="BV13" s="252"/>
      <c r="BW13" s="251"/>
      <c r="BX13" s="251"/>
      <c r="BY13" s="251"/>
      <c r="BZ13" s="251"/>
      <c r="CA13" s="251"/>
      <c r="CB13" s="251"/>
      <c r="CC13" s="251"/>
      <c r="CD13" s="251"/>
      <c r="CE13" s="251"/>
      <c r="CF13" s="7"/>
      <c r="CG13" s="48"/>
      <c r="CH13" s="38">
        <f>IF(O13="",0,1)</f>
        <v>0</v>
      </c>
      <c r="CI13" s="38">
        <f>IF(AB13="",0,1)</f>
        <v>0</v>
      </c>
      <c r="CJ13" s="38">
        <f>IF(AO13="",0,1)</f>
        <v>0</v>
      </c>
    </row>
    <row r="14" spans="1:88" ht="17.45" customHeight="1">
      <c r="B14" s="275" t="str">
        <f t="shared" ref="B14:B41" ca="1" si="0">IF($O$1+$AB$1+$AO$1=2,BZ56,"")</f>
        <v/>
      </c>
      <c r="C14" s="248"/>
      <c r="D14" s="248"/>
      <c r="E14" s="248"/>
      <c r="F14" s="258" t="str">
        <f t="shared" ref="F14:F41" ca="1" si="1">IF($O$1+$AB$1+$AO$1=2,IF(CA56="","",CA56),"")</f>
        <v/>
      </c>
      <c r="G14" s="291" t="s">
        <v>216</v>
      </c>
      <c r="H14" s="251" t="str">
        <f t="shared" ref="H14:H41" ca="1" si="2">IF($O$1+$AB$1+$AO$1=2,BZ84,"")</f>
        <v/>
      </c>
      <c r="I14" s="248"/>
      <c r="J14" s="265"/>
      <c r="K14" s="503" t="str">
        <f t="shared" ref="K14:K41" ca="1" si="3">IF($O$1+$AB$1+$AO$1=2,IF(CA84="","",CA84),"")</f>
        <v/>
      </c>
      <c r="L14" s="504"/>
      <c r="M14" s="137"/>
      <c r="N14" s="222" t="s">
        <v>22</v>
      </c>
      <c r="O14" s="346" t="str">
        <f>IFERROR(IF(AND(O15="",O17=""),"",O15+O17),"")</f>
        <v/>
      </c>
      <c r="P14" s="118" t="str">
        <f ca="1">IFERROR(IF(AND(O$1=0,ROW(O14)&lt;(Plan51!HH$95+13),O14&lt;&gt;""),IF(AND(O14&gt;=Plan24!BZ104,O14&lt;=Plan24!CA104),IF(Plan35!$B$88&lt;&gt;"",_xlfn.NORM.S.DIST(IF(N$2=1,Plan24!CR104,IF(N$2=2,Plan24!CR178,IF(N$2=3,Plan24!DI104,IF(N$2=4,Plan24!DI178,"")))),1)*100),""),""),"")</f>
        <v/>
      </c>
      <c r="Q14" s="93" t="str">
        <f ca="1">IF(AND(O$1=0,ROW(O14)&lt;(Plan51!HH$95+13),O14&lt;&gt;""),IF(AND(O14&gt;=Plan24!BZ104,O14&lt;=Plan24!CA104),IF(Plan35!B$88&lt;&gt;"",IF(AND(N$2=1,Plan24!CR104&lt;-2),Plan24!CR104,IF(AND(N$2=2,Plan24!CR178&lt;-2),Plan24!CR178,IF(AND(N$2=3,Plan24!DI104&lt;-2),Plan24!DI104,IF(AND(N$2=4,Plan24!DI178&lt;-2),Plan24!DI178,"")))),""),""),"")</f>
        <v/>
      </c>
      <c r="R14" s="55" t="str">
        <f ca="1">IF(AND(O$1=0,ROW(O14)&lt;(Plan51!HH$95+13),O14&lt;&gt;""),IF(AND(O14&gt;=Plan24!BZ104,O14&lt;=Plan24!CA104),IF(Plan35!B$88&lt;&gt;"",IF(AND(N$2=1,Plan24!CR104&gt;=-2,Plan24!CR104&lt;-1.5),Plan24!CR104,IF(AND(N$2=2,Plan24!CR178&gt;=-2,Plan24!CR178&lt;-1.5),Plan24!CR178,IF(AND(N$2=3,Plan24!DI104&gt;=-2,Plan24!DI104&lt;-1.5),Plan24!DI104,IF(AND(N$2=4,Plan24!DI178&gt;=-2,Plan24!DI178&lt;-1.5),Plan24!DI178,"")))),""),""),"")</f>
        <v/>
      </c>
      <c r="S14" s="55" t="str">
        <f ca="1">IF(AND(O$1=0,ROW(O14)&lt;(Plan51!HH$95+13),O14&lt;&gt;""),IF(AND(O14&gt;=Plan24!BZ104,O14&lt;=Plan24!CA104),IF(Plan35!B$88&lt;&gt;"",IF(AND(N$2=1,Plan24!CR104&gt;=-1.5,Plan24!CR104&lt;-1),Plan24!CR104,IF(AND(N$2=2,Plan24!CR178&gt;=-1.5,Plan24!CR178&lt;-1),Plan24!CR178,IF(AND(N$2=3,Plan24!DI104&gt;=-1.5,Plan24!DI104&lt;-1),Plan24!DI104,IF(AND(N$2=4,Plan24!DI178&gt;=-1.5,Plan24!DI178&lt;-1),Plan24!DI178,"")))),""),""),"")</f>
        <v/>
      </c>
      <c r="T14" s="55" t="str">
        <f ca="1">IF(AND(O$1=0,ROW(O14)&lt;(Plan51!HH$95+13),O14&lt;&gt;""),IF(AND(O14&gt;=Plan24!BZ104,O14&lt;=Plan24!CA104),IF(Plan35!B$88&lt;&gt;"",IF(AND(N$2=1,Plan24!CR104&gt;=-1,Plan24!CR104&lt;1),Plan24!CR104,IF(AND(N$2=2,Plan24!CR178&gt;=-1,Plan24!CR178&lt;1),Plan24!CR178,IF(AND(N$2=3,Plan24!DI104&gt;=-1,Plan24!DI104&lt;1),Plan24!DI104,IF(AND(N$2=4,Plan24!DI178&gt;=-1,Plan24!DI178&lt;1),Plan24!DI178,"")))),""),""),"")</f>
        <v/>
      </c>
      <c r="U14" s="56" t="str">
        <f ca="1">IF(AND(O$1=0,ROW(O14)&lt;(Plan51!HH$95+13),O14&lt;&gt;""),IF(AND(O14&gt;=Plan24!BZ104,O14&lt;=Plan24!CA104),IF(Plan35!B$88&lt;&gt;"",IF(AND(N$2=1,Plan24!CR104&gt;=1,Plan24!CR104&lt;1.5),Plan24!CR104,IF(AND(N$2=2,Plan24!CR178&gt;=1,Plan24!CR178&lt;1.5),Plan24!CR178,IF(AND(N$2=3,Plan24!DI104&gt;=1,Plan24!DI104&lt;1.5),Plan24!DI104,IF(AND(N$2=4,Plan24!DI178&gt;=1,Plan24!DI178&lt;1.5),Plan24!DI178,"")))),""),""),"")</f>
        <v/>
      </c>
      <c r="V14" s="46" t="str">
        <f ca="1">IF(AND(O$1=0,ROW(O14)&lt;(Plan51!HH$95+13),O14&lt;&gt;""),IF(AND(O14&gt;=Plan24!BZ104,O14&lt;=Plan24!CA104),IF(Plan35!B$88&lt;&gt;"",IF(AND(N$2=1,Plan24!CR104&gt;=1.5,Plan24!CR104&lt;2),Plan24!CR104,IF(AND(N$2=2,Plan24!CR178&gt;=1.5,Plan24!CR178&lt;2),Plan24!CR178,IF(AND(N$2=3,Plan24!DI104&gt;=1.5,Plan24!DI104&lt;2),Plan24!DI104,IF(AND(N$2=4,Plan24!DI178&gt;=1.5,Plan24!DI178&lt;2),Plan24!DI178,"")))),""),""),"")</f>
        <v/>
      </c>
      <c r="W14" s="106" t="str">
        <f ca="1">IF(AND(O$1=0,ROW(O14)&lt;(Plan51!HH$95+13),O14&lt;&gt;""),IF(AND(O14&gt;=Plan24!BZ104,O14&lt;=Plan24!CA104),IF(Plan35!B$88&lt;&gt;"",IF(AND(N$2=1,Plan24!CR104&gt;=2),Plan24!CR104,IF(AND(N$2=2,Plan24!CR178&gt;=2),Plan24!CR178,IF(AND(N$2=3,Plan24!DI104&gt;=2),Plan24!DI104,IF(AND(N$2=4,Plan24!DI178&gt;=2),Plan24!DI178,"")))),""),""),"")</f>
        <v/>
      </c>
      <c r="X14" s="238" t="str">
        <f t="shared" ref="X14:X69" ca="1" si="4">IFERROR(IF(AZ14&lt;&gt;"",IF(AZ14&gt;160,"&gt; 160",IF(AZ14&lt;40,"&lt; 40",AZ14)),""),"")</f>
        <v/>
      </c>
      <c r="Y14" s="239" t="str">
        <f t="shared" ref="Y14:Y69" ca="1" si="5">IFERROR(IF(BA14&lt;&gt;"",IF(BA14&gt;10,10,IF(BA14&lt;0,0,BA14)),""),"")</f>
        <v/>
      </c>
      <c r="Z14" s="53" t="s">
        <v>43</v>
      </c>
      <c r="AA14" s="54"/>
      <c r="AB14" s="353"/>
      <c r="AC14" s="118" t="str">
        <f ca="1">IFERROR(IF(AND(AB$1=0,ROW(AB14)&lt;(Plan51!HH$95+13),AB14&lt;&gt;""),IF(AND(AB14&gt;=Plan24!DW104,AB14&lt;=Plan24!DX104),IF(Plan35!$B$88&lt;&gt;"",_xlfn.NORM.S.DIST(IF(Z$2=1,Plan24!EJ104,IF(Z$2=2,Plan24!EU104,"")),1)*100),""),""),"")</f>
        <v/>
      </c>
      <c r="AD14" s="93" t="str">
        <f ca="1">IF(AND(AB$1=0,ROW(AB14)&lt;(Plan51!HH$95+13),AB14&lt;&gt;""),IF(AND(AB14&gt;=Plan24!DW104,AB14&lt;=Plan24!DX104),IF(Plan35!B$88&lt;&gt;"",IF(AB$1=0,IF(AND(Z$2=1,Plan24!EJ104&lt;-2),Plan24!EJ104,IF(AND(Z$2=2,Plan24!EU104&lt;-2),Plan24!EU104,"")),""),""),""),"")</f>
        <v/>
      </c>
      <c r="AE14" s="55" t="str">
        <f ca="1">IF(AND(AB$1=0,ROW(AB14)&lt;(Plan51!HH$95+13),AB14&lt;&gt;""),IF(AND(AB14&gt;=Plan24!DW104,AB14&lt;=Plan24!DX104),IF(Plan35!B$88&lt;&gt;"",IF(AB$1=0,IF(AND(Z$2=1,Plan24!EJ104&gt;=-2,Plan24!EJ104&lt;-1.5),Plan24!EJ104,IF(AND(Z$2=2,Plan24!EU104&gt;=-2,Plan24!EU104&lt;-1.5),Plan24!EU104,"")),""),""),""),"")</f>
        <v/>
      </c>
      <c r="AF14" s="55" t="str">
        <f ca="1">IF(AND(AB$1=0,ROW(AB14)&lt;(Plan51!HH$95+13),AB14&lt;&gt;""),IF(AND(AB14&gt;=Plan24!DW104,AB14&lt;=Plan24!DX104),IF(Plan35!B$88&lt;&gt;"",IF(AB$1=0,IF(AND(Z$2=1,Plan24!EJ104&gt;=-1.5,Plan24!EJ104&lt;-1),Plan24!EJ104,IF(AND(Z$2=2,Plan24!EU104&gt;=-1.5,Plan24!EU104&lt;-1),Plan24!EU104,"")),""),""),""),"")</f>
        <v/>
      </c>
      <c r="AG14" s="55" t="str">
        <f ca="1">IF(AND(AB$1=0,ROW(AB14)&lt;(Plan51!HH$95+13),AB14&lt;&gt;""),IF(AND(AB14&gt;=Plan24!DW104,AB14&lt;=Plan24!DX104),IF(Plan35!B$88&lt;&gt;"",IF(AB$1=0,IF(AND(Z$2=1,Plan24!EJ104&gt;=-1,Plan24!EJ104&lt;1),Plan24!EJ104,IF(AND(Z$2=2,Plan24!EU104&gt;=-1,Plan24!EU104&lt;1),Plan24!EU104,"")),""),""),""),"")</f>
        <v/>
      </c>
      <c r="AH14" s="56" t="str">
        <f ca="1">IF(AND(AB$1=0,ROW(AB14)&lt;(Plan51!HH$95+13),AB14&lt;&gt;""),IF(AND(AB14&gt;=Plan24!DW104,AB14&lt;=Plan24!DX104),IF(Plan35!B$88&lt;&gt;"",IF(AB$1=0,IF(AND(Z$2=1,Plan24!EJ104&gt;=1,Plan24!EJ104&lt;1.5),Plan24!EJ104,IF(AND(Z$2=2,Plan24!EU104&gt;=1,Plan24!EU104&lt;1.5),Plan24!EU104,"")),""),""),""),"")</f>
        <v/>
      </c>
      <c r="AI14" s="46" t="str">
        <f ca="1">IF(AND(AB$1=0,ROW(AB14)&lt;(Plan51!HH$95+13),AB14&lt;&gt;""),IF(AND(AB14&gt;=Plan24!DW104,AB14&lt;=Plan24!DX104),IF(Plan35!B$88&lt;&gt;"",IF(AB$1=0,IF(AND(Z$2=1,Plan24!EJ104&gt;=1.5,Plan24!EJ104&lt;2),Plan24!EJ104,IF(AND(Z$2=2,Plan24!EU104&gt;=1.5,Plan24!EU104&lt;2),Plan24!EU104,"")),""),""),""),"")</f>
        <v/>
      </c>
      <c r="AJ14" s="110" t="str">
        <f ca="1">IF(AND(AB$1=0,ROW(AB14)&lt;(Plan51!HH$95+13),AB14&lt;&gt;""),IF(AND(AB14&gt;=Plan24!DW104,AB14&lt;=Plan24!DX104),IF(Plan35!B$88&lt;&gt;"",IF(AB$1=0,IF(AND(Z$2=1,Plan24!EJ104&gt;=2),Plan24!EJ104,IF(AND(Z$2=2,Plan24!EU104&gt;=2),Plan24!EU104,"")),""),""),""),"")</f>
        <v/>
      </c>
      <c r="AK14" s="85" t="str">
        <f t="shared" ref="AK14:AK69" ca="1" si="6">IFERROR(IF(BC14&lt;&gt;"",IF(BC14&gt;160,"&gt; 160",IF(BC14&lt;40,"&lt; 40",BC14)),""),"")</f>
        <v/>
      </c>
      <c r="AL14" s="57" t="str">
        <f t="shared" ref="AL14:AL69" ca="1" si="7">IFERROR(IF(BD14&lt;&gt;"",IF(BD14&gt;10,10,IF(BD14&lt;0,0,BD14)),""),"")</f>
        <v/>
      </c>
      <c r="AM14" s="53" t="s">
        <v>43</v>
      </c>
      <c r="AN14" s="54"/>
      <c r="AO14" s="359"/>
      <c r="AP14" s="118" t="str">
        <f ca="1">IFERROR(IF(AND(AO$1=0,ROW(AO14)&lt;(Plan51!HH$95+13),AO14&lt;&gt;""),IF(AND(AO14&gt;=Plan24!FI104,AO14&lt;=Plan24!FJ104),IF(Plan35!$B$88&lt;&gt;"",_xlfn.NORM.S.DIST(Plan24!GJ104,1)*100),""),""),"")</f>
        <v/>
      </c>
      <c r="AQ14" s="100" t="str">
        <f ca="1">IF(AND(AO$1=0,ROW(AO14)&lt;(Plan51!HH$95+13),AO14&lt;&gt;""),IF(AND(AO14&gt;=Plan24!FI104,AO14&lt;=Plan24!FJ104),IF(Plan35!B$88&lt;&gt;"",IF(AO$1=0,IF(Plan24!GJ104&lt;-2,Plan24!GJ104,""),""),""),""),"")</f>
        <v/>
      </c>
      <c r="AR14" s="55" t="str">
        <f ca="1">IF(AND(AO$1=0,ROW(AO14)&lt;(Plan51!HH$95+13),AO14&lt;&gt;""),IF(AND(AO14&gt;=Plan24!FI104,AO14&lt;=Plan24!FJ104),IF(Plan35!B$88&lt;&gt;"",IF(AO$1=0,IF(AND(Plan24!GJ104&gt;=-2,Plan24!GJ104&lt;-1.5),Plan24!GJ104,""),""),""),""),"")</f>
        <v/>
      </c>
      <c r="AS14" s="55" t="str">
        <f ca="1">IF(AND(AO$1=0,ROW(AO14)&lt;(Plan51!HH$95+13),AO14&lt;&gt;""),IF(AND(AO14&gt;=Plan24!FI104,AO14&lt;=Plan24!FJ104),IF(Plan35!B$88&lt;&gt;"",IF(AO$1=0,IF(AND(Plan24!GJ104&gt;=-1.5,Plan24!GJ104&lt;-1),Plan24!GJ104,""),""),""),""),"")</f>
        <v/>
      </c>
      <c r="AT14" s="55" t="str">
        <f ca="1">IF(AND(AO$1=0,ROW(AO14)&lt;(Plan51!HH$95+13),AO14&lt;&gt;""),IF(AND(AO14&gt;=Plan24!FI104,AO14&lt;=Plan24!FJ104),IF(Plan35!B$88&lt;&gt;"",IF(AO$1=0,IF(AND(Plan24!GJ104&gt;=-1,Plan24!GJ104&lt;1),Plan24!GJ104,""),""),""),""),"")</f>
        <v/>
      </c>
      <c r="AU14" s="56" t="str">
        <f ca="1">IF(AND(AO$1=0,ROW(AO14)&lt;(Plan51!HH$95+13),AO14&lt;&gt;""),IF(AND(AO14&gt;=Plan24!FI104,AO14&lt;=Plan24!FJ104),IF(Plan35!B$88&lt;&gt;"",IF(AO$1=0,IF(AND(Plan24!GJ104&gt;=1,Plan24!GJ104&lt;1.5),Plan24!GJ104,""),""),""),""),"")</f>
        <v/>
      </c>
      <c r="AV14" s="46" t="str">
        <f ca="1">IF(AND(AO$1=0,ROW(AO14)&lt;(Plan51!HH$95+13),AO14&lt;&gt;""),IF(AND(AO14&gt;=Plan24!FI104,AO14&lt;=Plan24!FJ104),IF(Plan35!B$88&lt;&gt;"",IF(AO$1=0,IF(AND(Plan24!GJ104&gt;=1.5,Plan24!GJ104&lt;2),Plan24!GJ104,""),""),""),""),"")</f>
        <v/>
      </c>
      <c r="AW14" s="110" t="str">
        <f ca="1">IF(AND(AO$1=0,ROW(AO14)&lt;(Plan51!HH$95+13),AO14&lt;&gt;""),IF(AND(AO14&gt;=Plan24!FI104,AO14&lt;=Plan24!FJ104),IF(Plan35!B$88&lt;&gt;"",IF(AO$1=0,IF(Plan24!GJ104&gt;=2,Plan24!GJ104,""),""),""),""),"")</f>
        <v/>
      </c>
      <c r="AX14" s="85" t="str">
        <f t="shared" ref="AX14:AX69" ca="1" si="8">IFERROR(IF(BF14&lt;&gt;"",IF(BF14&gt;160,"&gt; 160",IF(BF14&lt;40,"&lt; 40",BF14)),""),"")</f>
        <v/>
      </c>
      <c r="AY14" s="57" t="str">
        <f t="shared" ref="AY14:AY69" ca="1" si="9">IFERROR(IF(BG14&lt;&gt;"",IF(BG14&gt;10,10,IF(BG14&lt;0,0,BG14)),""),"")</f>
        <v/>
      </c>
      <c r="AZ14" s="235" t="str">
        <f ca="1">IF(AND(O$1=0,ROW(O14)&lt;(Plan51!HH$95+13),O14&lt;&gt;""),IF(O14&lt;=Plan24!CA104,IF(Plan35!B$88&lt;&gt;"",100+15*IF(N$2=1,Plan24!CR104,IF(N$2=2,Plan24!CR178,IF(N$2=3,Plan24!DI104,IF(N$2=4,Plan24!DI178,"")))),""),""),"")</f>
        <v/>
      </c>
      <c r="BA14" s="235" t="str">
        <f ca="1">IF(AND(O$1=0,ROW(O14)&lt;(Plan51!HH$95+13),O14&lt;&gt;""),IF(O14&lt;=Plan24!CA104,5+2*IF(N$2=1,Plan24!CR104,IF(N$2=2,Plan24!CR178,IF(N$2=3,Plan24!DI104,IF(N$2=4,Plan24!DI178,"")))),""),"")</f>
        <v/>
      </c>
      <c r="BC14" s="235" t="str">
        <f ca="1">IF(AND(AB$1=0,ROW(AB14)&lt;(Plan51!HH$95+13),AB14&lt;&gt;""),IF(AB14&lt;=Plan24!DX104,IF(AB$1=0,100+15*IF(Z$2=1,Plan24!EJ104,IF(Z$2=2,Plan24!EU104,"")),""),""),"")</f>
        <v/>
      </c>
      <c r="BD14" s="235" t="str">
        <f ca="1">IF(AND(AB$1=0,ROW(AB14)&lt;(Plan51!HH$95+13),AB14&lt;&gt;""),IF(AB14&lt;=Plan24!DX104,IF(AB$1=0,5+2*IF(Z$2=1,Plan24!EJ104,IF(Z$2=2,Plan24!EU104,"")),""),""),"")</f>
        <v/>
      </c>
      <c r="BF14" s="235" t="str">
        <f ca="1">IF(AND(AO$1=0,ROW(AO14)&lt;(Plan51!HH$95+13),AO14&lt;&gt;""),IF(AO14&lt;=Plan24!FJ104,IF(AO$1=0,100+15*Plan24!GJ104,""),""),"")</f>
        <v/>
      </c>
      <c r="BG14" s="235" t="str">
        <f ca="1">IF(AND(AO$1=0,ROW(AO14)&lt;(Plan51!HH$95+13),AO14&lt;&gt;""),IF(AO14&lt;=Plan24!FJ104,IF(AO$1=0,5+2*Plan24!GJ104,""),""),"")</f>
        <v/>
      </c>
      <c r="BH14" s="235"/>
      <c r="BI14" s="235"/>
      <c r="BJ14" s="235"/>
      <c r="BK14" s="235"/>
      <c r="BL14" s="235"/>
      <c r="BM14" s="235"/>
      <c r="BN14" s="235"/>
      <c r="BO14" s="235"/>
      <c r="BP14" s="235"/>
      <c r="BQ14" s="48"/>
      <c r="BR14" s="48"/>
      <c r="BS14" s="48"/>
      <c r="BT14" s="251"/>
      <c r="BU14" s="251"/>
      <c r="BV14" s="252"/>
      <c r="BW14" s="251"/>
      <c r="BX14" s="251"/>
      <c r="BY14" s="251"/>
      <c r="BZ14" s="251"/>
      <c r="CA14" s="251"/>
      <c r="CB14" s="251"/>
      <c r="CC14" s="251"/>
      <c r="CD14" s="251"/>
      <c r="CE14" s="251"/>
      <c r="CF14" s="7"/>
      <c r="CG14" s="48"/>
      <c r="CH14" s="38">
        <f t="shared" ref="CH14:CH68" si="10">IF(O14="",0,1)</f>
        <v>0</v>
      </c>
      <c r="CI14" s="38">
        <f>IF(AB14="",0,1)</f>
        <v>0</v>
      </c>
      <c r="CJ14" s="38">
        <f t="shared" ref="CJ14:CJ69" si="11">IF(AO14="",0,1)</f>
        <v>0</v>
      </c>
    </row>
    <row r="15" spans="1:88" ht="17.45" customHeight="1">
      <c r="B15" s="276" t="str">
        <f t="shared" ca="1" si="0"/>
        <v/>
      </c>
      <c r="C15" s="249"/>
      <c r="D15" s="249"/>
      <c r="E15" s="249"/>
      <c r="F15" s="259" t="str">
        <f t="shared" ca="1" si="1"/>
        <v/>
      </c>
      <c r="G15" s="292" t="s">
        <v>216</v>
      </c>
      <c r="H15" s="250" t="str">
        <f t="shared" ca="1" si="2"/>
        <v/>
      </c>
      <c r="I15" s="270"/>
      <c r="J15" s="250"/>
      <c r="K15" s="517" t="str">
        <f t="shared" ca="1" si="3"/>
        <v/>
      </c>
      <c r="L15" s="518"/>
      <c r="M15" s="137"/>
      <c r="N15" s="223" t="s">
        <v>140</v>
      </c>
      <c r="O15" s="345"/>
      <c r="P15" s="118" t="str">
        <f ca="1">IFERROR(IF(AND(O$1=0,ROW(O15)&lt;(Plan51!HH$95+13),O15&lt;&gt;""),IF(AND(O15&gt;=Plan24!BZ105,O15&lt;=Plan24!CA105),IF(Plan35!$B$88&lt;&gt;"",_xlfn.NORM.S.DIST(IF(N$2=1,Plan24!CR105,IF(N$2=2,Plan24!CR179,IF(N$2=3,Plan24!DI105,IF(N$2=4,Plan24!DI179,"")))),1)*100),""),""),"")</f>
        <v/>
      </c>
      <c r="Q15" s="93" t="str">
        <f ca="1">IF(AND(O$1=0,ROW(O15)&lt;(Plan51!HH$95+13),O15&lt;&gt;""),IF(AND(O15&gt;=Plan24!BZ105,O15&lt;=Plan24!CA105),IF(Plan35!B$88&lt;&gt;"",IF(AND(N$2=1,Plan24!CR105&lt;-2),Plan24!CR105,IF(AND(N$2=2,Plan24!CR179&lt;-2),Plan24!CR179,IF(AND(N$2=3,Plan24!DI105&lt;-2),Plan24!DI105,IF(AND(N$2=4,Plan24!DI179&lt;-2),Plan24!DI179,"")))),""),""),"")</f>
        <v/>
      </c>
      <c r="R15" s="55" t="str">
        <f ca="1">IF(AND(O$1=0,ROW(O15)&lt;(Plan51!HH$95+13),O15&lt;&gt;""),IF(AND(O15&gt;=Plan24!BZ105,O15&lt;=Plan24!CA105),IF(Plan35!B$88&lt;&gt;"",IF(AND(N$2=1,Plan24!CR105&gt;=-2,Plan24!CR105&lt;-1.5),Plan24!CR105,IF(AND(N$2=2,Plan24!CR179&gt;=-2,Plan24!CR179&lt;-1.5),Plan24!CR179,IF(AND(N$2=3,Plan24!DI105&gt;=-2,Plan24!DI105&lt;-1.5),Plan24!DI105,IF(AND(N$2=4,Plan24!DI179&gt;=-2,Plan24!DI179&lt;-1.5),Plan24!DI179,"")))),""),""),"")</f>
        <v/>
      </c>
      <c r="S15" s="55" t="str">
        <f ca="1">IF(AND(O$1=0,ROW(O15)&lt;(Plan51!HH$95+13),O15&lt;&gt;""),IF(AND(O15&gt;=Plan24!BZ105,O15&lt;=Plan24!CA105),IF(Plan35!B$88&lt;&gt;"",IF(AND(N$2=1,Plan24!CR105&gt;=-1.5,Plan24!CR105&lt;-1),Plan24!CR105,IF(AND(N$2=2,Plan24!CR179&gt;=-1.5,Plan24!CR179&lt;-1),Plan24!CR179,IF(AND(N$2=3,Plan24!DI105&gt;=-1.5,Plan24!DI105&lt;-1),Plan24!DI105,IF(AND(N$2=4,Plan24!DI179&gt;=-1.5,Plan24!DI179&lt;-1),Plan24!DI179,"")))),""),""),"")</f>
        <v/>
      </c>
      <c r="T15" s="55" t="str">
        <f ca="1">IF(AND(O$1=0,ROW(O15)&lt;(Plan51!HH$95+13),O15&lt;&gt;""),IF(AND(O15&gt;=Plan24!BZ105,O15&lt;=Plan24!CA105),IF(Plan35!B$88&lt;&gt;"",IF(AND(N$2=1,Plan24!CR105&gt;=-1,Plan24!CR105&lt;1),Plan24!CR105,IF(AND(N$2=2,Plan24!CR179&gt;=-1,Plan24!CR179&lt;1),Plan24!CR179,IF(AND(N$2=3,Plan24!DI105&gt;=-1,Plan24!DI105&lt;1),Plan24!DI105,IF(AND(N$2=4,Plan24!DI179&gt;=-1,Plan24!DI179&lt;1),Plan24!DI179,"")))),""),""),"")</f>
        <v/>
      </c>
      <c r="U15" s="56" t="str">
        <f ca="1">IF(AND(O$1=0,ROW(O15)&lt;(Plan51!HH$95+13),O15&lt;&gt;""),IF(AND(O15&gt;=Plan24!BZ105,O15&lt;=Plan24!CA105),IF(Plan35!B$88&lt;&gt;"",IF(AND(N$2=1,Plan24!CR105&gt;=1,Plan24!CR105&lt;1.5),Plan24!CR105,IF(AND(N$2=2,Plan24!CR179&gt;=1,Plan24!CR179&lt;1.5),Plan24!CR179,IF(AND(N$2=3,Plan24!DI105&gt;=1,Plan24!DI105&lt;1.5),Plan24!DI105,IF(AND(N$2=4,Plan24!DI179&gt;=1,Plan24!DI179&lt;1.5),Plan24!DI179,"")))),""),""),"")</f>
        <v/>
      </c>
      <c r="V15" s="46" t="str">
        <f ca="1">IF(AND(O$1=0,ROW(O15)&lt;(Plan51!HH$95+13),O15&lt;&gt;""),IF(AND(O15&gt;=Plan24!BZ105,O15&lt;=Plan24!CA105),IF(Plan35!B$88&lt;&gt;"",IF(AND(N$2=1,Plan24!CR105&gt;=1.5,Plan24!CR105&lt;2),Plan24!CR105,IF(AND(N$2=2,Plan24!CR179&gt;=1.5,Plan24!CR179&lt;2),Plan24!CR179,IF(AND(N$2=3,Plan24!DI105&gt;=1.5,Plan24!DI105&lt;2),Plan24!DI105,IF(AND(N$2=4,Plan24!DI179&gt;=1.5,Plan24!DI179&lt;2),Plan24!DI179,"")))),""),""),"")</f>
        <v/>
      </c>
      <c r="W15" s="106" t="str">
        <f ca="1">IF(AND(O$1=0,ROW(O15)&lt;(Plan51!HH$95+13),O15&lt;&gt;""),IF(AND(O15&gt;=Plan24!BZ105,O15&lt;=Plan24!CA105),IF(Plan35!B$88&lt;&gt;"",IF(AND(N$2=1,Plan24!CR105&gt;=2),Plan24!CR105,IF(AND(N$2=2,Plan24!CR179&gt;=2),Plan24!CR179,IF(AND(N$2=3,Plan24!DI105&gt;=2),Plan24!DI105,IF(AND(N$2=4,Plan24!DI179&gt;=2),Plan24!DI179,"")))),""),""),"")</f>
        <v/>
      </c>
      <c r="X15" s="238" t="str">
        <f t="shared" ca="1" si="4"/>
        <v/>
      </c>
      <c r="Y15" s="239" t="str">
        <f t="shared" ca="1" si="5"/>
        <v/>
      </c>
      <c r="Z15" s="53" t="s">
        <v>44</v>
      </c>
      <c r="AA15" s="54"/>
      <c r="AB15" s="353"/>
      <c r="AC15" s="118" t="str">
        <f ca="1">IFERROR(IF(AND(AB$1=0,ROW(AB15)&lt;(Plan51!HH$95+13),AB15&lt;&gt;""),IF(AND(AB15&gt;=Plan24!DW105,AB15&lt;=Plan24!DX105),IF(Plan35!$B$88&lt;&gt;"",_xlfn.NORM.S.DIST(IF(Z$2=1,Plan24!EJ105,IF(Z$2=2,Plan24!EU105,"")),1)*100),""),""),"")</f>
        <v/>
      </c>
      <c r="AD15" s="93" t="str">
        <f ca="1">IF(AND(AB$1=0,ROW(AB15)&lt;(Plan51!HH$95+13),AB15&lt;&gt;""),IF(AND(AB15&gt;=Plan24!DW105,AB15&lt;=Plan24!DX105),IF(Plan35!B$88&lt;&gt;"",IF(AB$1=0,IF(AND(Z$2=1,Plan24!EJ105&lt;-2),Plan24!EJ105,IF(AND(Z$2=2,Plan24!EU105&lt;-2),Plan24!EU105,"")),""),""),""),"")</f>
        <v/>
      </c>
      <c r="AE15" s="55" t="str">
        <f ca="1">IF(AND(AB$1=0,ROW(AB15)&lt;(Plan51!HH$95+13),AB15&lt;&gt;""),IF(AND(AB15&gt;=Plan24!DW105,AB15&lt;=Plan24!DX105),IF(Plan35!B$88&lt;&gt;"",IF(AB$1=0,IF(AND(Z$2=1,Plan24!EJ105&gt;=-2,Plan24!EJ105&lt;-1.5),Plan24!EJ105,IF(AND(Z$2=2,Plan24!EU105&gt;=-2,Plan24!EU105&lt;-1.5),Plan24!EU105,"")),""),""),""),"")</f>
        <v/>
      </c>
      <c r="AF15" s="55" t="str">
        <f ca="1">IF(AND(AB$1=0,ROW(AB15)&lt;(Plan51!HH$95+13),AB15&lt;&gt;""),IF(AND(AB15&gt;=Plan24!DW105,AB15&lt;=Plan24!DX105),IF(Plan35!B$88&lt;&gt;"",IF(AB$1=0,IF(AND(Z$2=1,Plan24!EJ105&gt;=-1.5,Plan24!EJ105&lt;-1),Plan24!EJ105,IF(AND(Z$2=2,Plan24!EU105&gt;=-1.5,Plan24!EU105&lt;-1),Plan24!EU105,"")),""),""),""),"")</f>
        <v/>
      </c>
      <c r="AG15" s="55" t="str">
        <f ca="1">IF(AND(AB$1=0,ROW(AB15)&lt;(Plan51!HH$95+13),AB15&lt;&gt;""),IF(AND(AB15&gt;=Plan24!DW105,AB15&lt;=Plan24!DX105),IF(Plan35!B$88&lt;&gt;"",IF(AB$1=0,IF(AND(Z$2=1,Plan24!EJ105&gt;=-1,Plan24!EJ105&lt;1),Plan24!EJ105,IF(AND(Z$2=2,Plan24!EU105&gt;=-1,Plan24!EU105&lt;1),Plan24!EU105,"")),""),""),""),"")</f>
        <v/>
      </c>
      <c r="AH15" s="56" t="str">
        <f ca="1">IF(AND(AB$1=0,ROW(AB15)&lt;(Plan51!HH$95+13),AB15&lt;&gt;""),IF(AND(AB15&gt;=Plan24!DW105,AB15&lt;=Plan24!DX105),IF(Plan35!B$88&lt;&gt;"",IF(AB$1=0,IF(AND(Z$2=1,Plan24!EJ105&gt;=1,Plan24!EJ105&lt;1.5),Plan24!EJ105,IF(AND(Z$2=2,Plan24!EU105&gt;=1,Plan24!EU105&lt;1.5),Plan24!EU105,"")),""),""),""),"")</f>
        <v/>
      </c>
      <c r="AI15" s="46" t="str">
        <f ca="1">IF(AND(AB$1=0,ROW(AB15)&lt;(Plan51!HH$95+13),AB15&lt;&gt;""),IF(AND(AB15&gt;=Plan24!DW105,AB15&lt;=Plan24!DX105),IF(Plan35!B$88&lt;&gt;"",IF(AB$1=0,IF(AND(Z$2=1,Plan24!EJ105&gt;=1.5,Plan24!EJ105&lt;2),Plan24!EJ105,IF(AND(Z$2=2,Plan24!EU105&gt;=1.5,Plan24!EU105&lt;2),Plan24!EU105,"")),""),""),""),"")</f>
        <v/>
      </c>
      <c r="AJ15" s="110" t="str">
        <f ca="1">IF(AND(AB$1=0,ROW(AB15)&lt;(Plan51!HH$95+13),AB15&lt;&gt;""),IF(AND(AB15&gt;=Plan24!DW105,AB15&lt;=Plan24!DX105),IF(Plan35!B$88&lt;&gt;"",IF(AB$1=0,IF(AND(Z$2=1,Plan24!EJ105&gt;=2),Plan24!EJ105,IF(AND(Z$2=2,Plan24!EU105&gt;=2),Plan24!EU105,"")),""),""),""),"")</f>
        <v/>
      </c>
      <c r="AK15" s="85" t="str">
        <f t="shared" ca="1" si="6"/>
        <v/>
      </c>
      <c r="AL15" s="57" t="str">
        <f t="shared" ca="1" si="7"/>
        <v/>
      </c>
      <c r="AM15" s="53" t="s">
        <v>44</v>
      </c>
      <c r="AN15" s="54"/>
      <c r="AO15" s="359"/>
      <c r="AP15" s="118" t="str">
        <f ca="1">IFERROR(IF(AND(AO$1=0,ROW(AO15)&lt;(Plan51!HH$95+13),AO15&lt;&gt;""),IF(AND(AO15&gt;=Plan24!FI105,AO15&lt;=Plan24!FJ105),IF(Plan35!$B$88&lt;&gt;"",_xlfn.NORM.S.DIST(Plan24!GJ105,1)*100),""),""),"")</f>
        <v/>
      </c>
      <c r="AQ15" s="100" t="str">
        <f ca="1">IF(AND(AO$1=0,ROW(AO15)&lt;(Plan51!HH$95+13),AO15&lt;&gt;""),IF(AND(AO15&gt;=Plan24!FI105,AO15&lt;=Plan24!FJ105),IF(Plan35!B$88&lt;&gt;"",IF(AO$1=0,IF(Plan24!GJ105&lt;-2,Plan24!GJ105,""),""),""),""),"")</f>
        <v/>
      </c>
      <c r="AR15" s="55" t="str">
        <f ca="1">IF(AND(AO$1=0,ROW(AO15)&lt;(Plan51!HH$95+13),AO15&lt;&gt;""),IF(AND(AO15&gt;=Plan24!FI105,AO15&lt;=Plan24!FJ105),IF(Plan35!B$88&lt;&gt;"",IF(AO$1=0,IF(AND(Plan24!GJ105&gt;=-2,Plan24!GJ105&lt;-1.5),Plan24!GJ105,""),""),""),""),"")</f>
        <v/>
      </c>
      <c r="AS15" s="55" t="str">
        <f ca="1">IF(AND(AO$1=0,ROW(AO15)&lt;(Plan51!HH$95+13),AO15&lt;&gt;""),IF(AND(AO15&gt;=Plan24!FI105,AO15&lt;=Plan24!FJ105),IF(Plan35!B$88&lt;&gt;"",IF(AO$1=0,IF(AND(Plan24!GJ105&gt;=-1.5,Plan24!GJ105&lt;-1),Plan24!GJ105,""),""),""),""),"")</f>
        <v/>
      </c>
      <c r="AT15" s="55" t="str">
        <f ca="1">IF(AND(AO$1=0,ROW(AO15)&lt;(Plan51!HH$95+13),AO15&lt;&gt;""),IF(AND(AO15&gt;=Plan24!FI105,AO15&lt;=Plan24!FJ105),IF(Plan35!B$88&lt;&gt;"",IF(AO$1=0,IF(AND(Plan24!GJ105&gt;=-1,Plan24!GJ105&lt;1),Plan24!GJ105,""),""),""),""),"")</f>
        <v/>
      </c>
      <c r="AU15" s="56" t="str">
        <f ca="1">IF(AND(AO$1=0,ROW(AO15)&lt;(Plan51!HH$95+13),AO15&lt;&gt;""),IF(AND(AO15&gt;=Plan24!FI105,AO15&lt;=Plan24!FJ105),IF(Plan35!B$88&lt;&gt;"",IF(AO$1=0,IF(AND(Plan24!GJ105&gt;=1,Plan24!GJ105&lt;1.5),Plan24!GJ105,""),""),""),""),"")</f>
        <v/>
      </c>
      <c r="AV15" s="46" t="str">
        <f ca="1">IF(AND(AO$1=0,ROW(AO15)&lt;(Plan51!HH$95+13),AO15&lt;&gt;""),IF(AND(AO15&gt;=Plan24!FI105,AO15&lt;=Plan24!FJ105),IF(Plan35!B$88&lt;&gt;"",IF(AO$1=0,IF(AND(Plan24!GJ105&gt;=1.5,Plan24!GJ105&lt;2),Plan24!GJ105,""),""),""),""),"")</f>
        <v/>
      </c>
      <c r="AW15" s="110" t="str">
        <f ca="1">IF(AND(AO$1=0,ROW(AO15)&lt;(Plan51!HH$95+13),AO15&lt;&gt;""),IF(AND(AO15&gt;=Plan24!FI105,AO15&lt;=Plan24!FJ105),IF(Plan35!B$88&lt;&gt;"",IF(AO$1=0,IF(Plan24!GJ105&gt;=2,Plan24!GJ105,""),""),""),""),"")</f>
        <v/>
      </c>
      <c r="AX15" s="85" t="str">
        <f t="shared" ca="1" si="8"/>
        <v/>
      </c>
      <c r="AY15" s="57" t="str">
        <f t="shared" ca="1" si="9"/>
        <v/>
      </c>
      <c r="AZ15" s="235" t="str">
        <f ca="1">IF(AND(O$1=0,ROW(O15)&lt;(Plan51!HH$95+13),O15&lt;&gt;""),IF(O15&lt;=Plan24!CA105,IF(Plan35!B$88&lt;&gt;"",100+15*IF(N$2=1,Plan24!CR105,IF(N$2=2,Plan24!CR179,IF(N$2=3,Plan24!DI105,IF(N$2=4,Plan24!DI179,"")))),""),""),"")</f>
        <v/>
      </c>
      <c r="BA15" s="235" t="str">
        <f ca="1">IF(AND(O$1=0,ROW(O15)&lt;(Plan51!HH$95+13),O15&lt;&gt;""),IF(O15&lt;=Plan24!CA105,5+2*IF(N$2=1,Plan24!CR105,IF(N$2=2,Plan24!CR179,IF(N$2=3,Plan24!DI105,IF(N$2=4,Plan24!DI179,"")))),""),"")</f>
        <v/>
      </c>
      <c r="BC15" s="235" t="str">
        <f ca="1">IF(AND(AB$1=0,ROW(AB15)&lt;(Plan51!HH$95+13),AB15&lt;&gt;""),IF(AB15&lt;=Plan24!DX105,IF(AB$1=0,100+15*IF(Z$2=1,Plan24!EJ105,IF(Z$2=2,Plan24!EU105,"")),""),""),"")</f>
        <v/>
      </c>
      <c r="BD15" s="235" t="str">
        <f ca="1">IF(AND(AB$1=0,ROW(AB15)&lt;(Plan51!HH$95+13),AB15&lt;&gt;""),IF(AB15&lt;=Plan24!DX105,IF(AB$1=0,5+2*IF(Z$2=1,Plan24!EJ105,IF(Z$2=2,Plan24!EU105,"")),""),""),"")</f>
        <v/>
      </c>
      <c r="BF15" s="235" t="str">
        <f ca="1">IF(AND(AO$1=0,ROW(AO15)&lt;(Plan51!HH$95+13),AO15&lt;&gt;""),IF(AO15&lt;=Plan24!FJ105,IF(AO$1=0,100+15*Plan24!GJ105,""),""),"")</f>
        <v/>
      </c>
      <c r="BG15" s="235" t="str">
        <f ca="1">IF(AND(AO$1=0,ROW(AO15)&lt;(Plan51!HH$95+13),AO15&lt;&gt;""),IF(AO15&lt;=Plan24!FJ105,IF(AO$1=0,5+2*Plan24!GJ105,""),""),"")</f>
        <v/>
      </c>
      <c r="BH15" s="235"/>
      <c r="BI15" s="235"/>
      <c r="BJ15" s="235"/>
      <c r="BK15" s="235"/>
      <c r="BL15" s="235"/>
      <c r="BM15" s="235"/>
      <c r="BN15" s="235"/>
      <c r="BO15" s="235"/>
      <c r="BP15" s="235"/>
      <c r="BQ15" s="48"/>
      <c r="BR15" s="48"/>
      <c r="BS15" s="48"/>
      <c r="BT15" s="251"/>
      <c r="BU15" s="251"/>
      <c r="BV15" s="252"/>
      <c r="BW15" s="251"/>
      <c r="BX15" s="251"/>
      <c r="BY15" s="251"/>
      <c r="BZ15" s="251"/>
      <c r="CA15" s="251"/>
      <c r="CB15" s="251"/>
      <c r="CC15" s="251"/>
      <c r="CD15" s="251"/>
      <c r="CE15" s="251"/>
      <c r="CF15" s="7"/>
      <c r="CG15" s="48"/>
      <c r="CH15" s="38">
        <f t="shared" si="10"/>
        <v>0</v>
      </c>
      <c r="CI15" s="38">
        <f t="shared" ref="CI15:CI69" si="12">IF(AB15="",0,1)</f>
        <v>0</v>
      </c>
      <c r="CJ15" s="38">
        <f t="shared" si="11"/>
        <v>0</v>
      </c>
    </row>
    <row r="16" spans="1:88" ht="17.45" customHeight="1">
      <c r="B16" s="276" t="str">
        <f t="shared" ca="1" si="0"/>
        <v/>
      </c>
      <c r="C16" s="249"/>
      <c r="D16" s="250"/>
      <c r="E16" s="250"/>
      <c r="F16" s="259" t="str">
        <f t="shared" ca="1" si="1"/>
        <v/>
      </c>
      <c r="G16" s="292" t="s">
        <v>216</v>
      </c>
      <c r="H16" s="250" t="str">
        <f t="shared" ca="1" si="2"/>
        <v/>
      </c>
      <c r="I16" s="250"/>
      <c r="J16" s="250"/>
      <c r="K16" s="517" t="str">
        <f t="shared" ca="1" si="3"/>
        <v/>
      </c>
      <c r="L16" s="518"/>
      <c r="M16" s="137"/>
      <c r="N16" s="223" t="s">
        <v>23</v>
      </c>
      <c r="O16" s="345"/>
      <c r="P16" s="118" t="str">
        <f ca="1">IFERROR(IF(AND(O$1=0,ROW(O16)&lt;(Plan51!HH$95+13),O16&lt;&gt;""),IF(AND(O16&gt;=Plan24!BZ106,O16&lt;=Plan24!CA106),IF(Plan35!$B$88&lt;&gt;"",_xlfn.NORM.S.DIST(IF(N$2=1,Plan24!CR106,IF(N$2=2,Plan24!CR180,IF(N$2=3,Plan24!DI106,IF(N$2=4,Plan24!DI180,"")))),1)*100),""),""),"")</f>
        <v/>
      </c>
      <c r="Q16" s="93" t="str">
        <f ca="1">IF(AND(O$1=0,ROW(O16)&lt;(Plan51!HH$95+13),O16&lt;&gt;""),IF(AND(O16&gt;=Plan24!BZ106,O16&lt;=Plan24!CA106),IF(Plan35!B$88&lt;&gt;"",IF(AND(N$2=1,Plan24!CR106&lt;-2),Plan24!CR106,IF(AND(N$2=2,Plan24!CR180&lt;-2),Plan24!CR180,IF(AND(N$2=3,Plan24!DI106&lt;-2),Plan24!DI106,IF(AND(N$2=4,Plan24!DI180&lt;-2),Plan24!DI180,"")))),""),""),"")</f>
        <v/>
      </c>
      <c r="R16" s="55" t="str">
        <f ca="1">IF(AND(O$1=0,ROW(O16)&lt;(Plan51!HH$95+13),O16&lt;&gt;""),IF(AND(O16&gt;=Plan24!BZ106,O16&lt;=Plan24!CA106),IF(Plan35!B$88&lt;&gt;"",IF(AND(N$2=1,Plan24!CR106&gt;=-2,Plan24!CR106&lt;-1.5),Plan24!CR106,IF(AND(N$2=2,Plan24!CR180&gt;=-2,Plan24!CR180&lt;-1.5),Plan24!CR180,IF(AND(N$2=3,Plan24!DI106&gt;=-2,Plan24!DI106&lt;-1.5),Plan24!DI106,IF(AND(N$2=4,Plan24!DI180&gt;=-2,Plan24!DI180&lt;-1.5),Plan24!DI180,"")))),""),""),"")</f>
        <v/>
      </c>
      <c r="S16" s="55" t="str">
        <f ca="1">IF(AND(O$1=0,ROW(O16)&lt;(Plan51!HH$95+13),O16&lt;&gt;""),IF(AND(O16&gt;=Plan24!BZ106,O16&lt;=Plan24!CA106),IF(Plan35!B$88&lt;&gt;"",IF(AND(N$2=1,Plan24!CR106&gt;=-1.5,Plan24!CR106&lt;-1),Plan24!CR106,IF(AND(N$2=2,Plan24!CR180&gt;=-1.5,Plan24!CR180&lt;-1),Plan24!CR180,IF(AND(N$2=3,Plan24!DI106&gt;=-1.5,Plan24!DI106&lt;-1),Plan24!DI106,IF(AND(N$2=4,Plan24!DI180&gt;=-1.5,Plan24!DI180&lt;-1),Plan24!DI180,"")))),""),""),"")</f>
        <v/>
      </c>
      <c r="T16" s="55" t="str">
        <f ca="1">IF(AND(O$1=0,ROW(O16)&lt;(Plan51!HH$95+13),O16&lt;&gt;""),IF(AND(O16&gt;=Plan24!BZ106,O16&lt;=Plan24!CA106),IF(Plan35!B$88&lt;&gt;"",IF(AND(N$2=1,Plan24!CR106&gt;=-1,Plan24!CR106&lt;1),Plan24!CR106,IF(AND(N$2=2,Plan24!CR180&gt;=-1,Plan24!CR180&lt;1),Plan24!CR180,IF(AND(N$2=3,Plan24!DI106&gt;=-1,Plan24!DI106&lt;1),Plan24!DI106,IF(AND(N$2=4,Plan24!DI180&gt;=-1,Plan24!DI180&lt;1),Plan24!DI180,"")))),""),""),"")</f>
        <v/>
      </c>
      <c r="U16" s="56" t="str">
        <f ca="1">IF(AND(O$1=0,ROW(O16)&lt;(Plan51!HH$95+13),O16&lt;&gt;""),IF(AND(O16&gt;=Plan24!BZ106,O16&lt;=Plan24!CA106),IF(Plan35!B$88&lt;&gt;"",IF(AND(N$2=1,Plan24!CR106&gt;=1,Plan24!CR106&lt;1.5),Plan24!CR106,IF(AND(N$2=2,Plan24!CR180&gt;=1,Plan24!CR180&lt;1.5),Plan24!CR180,IF(AND(N$2=3,Plan24!DI106&gt;=1,Plan24!DI106&lt;1.5),Plan24!DI106,IF(AND(N$2=4,Plan24!DI180&gt;=1,Plan24!DI180&lt;1.5),Plan24!DI180,"")))),""),""),"")</f>
        <v/>
      </c>
      <c r="V16" s="46" t="str">
        <f ca="1">IF(AND(O$1=0,ROW(O16)&lt;(Plan51!HH$95+13),O16&lt;&gt;""),IF(AND(O16&gt;=Plan24!BZ106,O16&lt;=Plan24!CA106),IF(Plan35!B$88&lt;&gt;"",IF(AND(N$2=1,Plan24!CR106&gt;=1.5,Plan24!CR106&lt;2),Plan24!CR106,IF(AND(N$2=2,Plan24!CR180&gt;=1.5,Plan24!CR180&lt;2),Plan24!CR180,IF(AND(N$2=3,Plan24!DI106&gt;=1.5,Plan24!DI106&lt;2),Plan24!DI106,IF(AND(N$2=4,Plan24!DI180&gt;=1.5,Plan24!DI180&lt;2),Plan24!DI180,"")))),""),""),"")</f>
        <v/>
      </c>
      <c r="W16" s="106" t="str">
        <f ca="1">IF(AND(O$1=0,ROW(O16)&lt;(Plan51!HH$95+13),O16&lt;&gt;""),IF(AND(O16&gt;=Plan24!BZ106,O16&lt;=Plan24!CA106),IF(Plan35!B$88&lt;&gt;"",IF(AND(N$2=1,Plan24!CR106&gt;=2),Plan24!CR106,IF(AND(N$2=2,Plan24!CR180&gt;=2),Plan24!CR180,IF(AND(N$2=3,Plan24!DI106&gt;=2),Plan24!DI106,IF(AND(N$2=4,Plan24!DI180&gt;=2),Plan24!DI180,"")))),""),""),"")</f>
        <v/>
      </c>
      <c r="X16" s="238" t="str">
        <f t="shared" ca="1" si="4"/>
        <v/>
      </c>
      <c r="Y16" s="239" t="str">
        <f t="shared" ca="1" si="5"/>
        <v/>
      </c>
      <c r="Z16" s="191" t="s">
        <v>22</v>
      </c>
      <c r="AA16" s="198"/>
      <c r="AB16" s="354" t="str">
        <f>IFERROR(IF(AND(AB17="",AB19=""),"",AB17+AB19),"")</f>
        <v/>
      </c>
      <c r="AC16" s="118" t="str">
        <f ca="1">IFERROR(IF(AND(AB$1=0,ROW(AB16)&lt;(Plan51!HH$95+13),AB16&lt;&gt;""),IF(AND(AB16&gt;=Plan24!DW106,AB16&lt;=Plan24!DX106),IF(Plan35!$B$88&lt;&gt;"",_xlfn.NORM.S.DIST(IF(Z$2=1,Plan24!EJ106,IF(Z$2=2,Plan24!EU106,"")),1)*100),""),""),"")</f>
        <v/>
      </c>
      <c r="AD16" s="93" t="str">
        <f ca="1">IF(AND(AB$1=0,ROW(AB16)&lt;(Plan51!HH$95+13),AB16&lt;&gt;""),IF(AND(AB16&gt;=Plan24!DW106,AB16&lt;=Plan24!DX106),IF(Plan35!B$88&lt;&gt;"",IF(AB$1=0,IF(AND(Z$2=1,Plan24!EJ106&lt;-2),Plan24!EJ106,IF(AND(Z$2=2,Plan24!EU106&lt;-2),Plan24!EU106,"")),""),""),""),"")</f>
        <v/>
      </c>
      <c r="AE16" s="55" t="str">
        <f ca="1">IF(AND(AB$1=0,ROW(AB16)&lt;(Plan51!HH$95+13),AB16&lt;&gt;""),IF(AND(AB16&gt;=Plan24!DW106,AB16&lt;=Plan24!DX106),IF(Plan35!B$88&lt;&gt;"",IF(AB$1=0,IF(AND(Z$2=1,Plan24!EJ106&gt;=-2,Plan24!EJ106&lt;-1.5),Plan24!EJ106,IF(AND(Z$2=2,Plan24!EU106&gt;=-2,Plan24!EU106&lt;-1.5),Plan24!EU106,"")),""),""),""),"")</f>
        <v/>
      </c>
      <c r="AF16" s="55" t="str">
        <f ca="1">IF(AND(AB$1=0,ROW(AB16)&lt;(Plan51!HH$95+13),AB16&lt;&gt;""),IF(AND(AB16&gt;=Plan24!DW106,AB16&lt;=Plan24!DX106),IF(Plan35!B$88&lt;&gt;"",IF(AB$1=0,IF(AND(Z$2=1,Plan24!EJ106&gt;=-1.5,Plan24!EJ106&lt;-1),Plan24!EJ106,IF(AND(Z$2=2,Plan24!EU106&gt;=-1.5,Plan24!EU106&lt;-1),Plan24!EU106,"")),""),""),""),"")</f>
        <v/>
      </c>
      <c r="AG16" s="55" t="str">
        <f ca="1">IF(AND(AB$1=0,ROW(AB16)&lt;(Plan51!HH$95+13),AB16&lt;&gt;""),IF(AND(AB16&gt;=Plan24!DW106,AB16&lt;=Plan24!DX106),IF(Plan35!B$88&lt;&gt;"",IF(AB$1=0,IF(AND(Z$2=1,Plan24!EJ106&gt;=-1,Plan24!EJ106&lt;1),Plan24!EJ106,IF(AND(Z$2=2,Plan24!EU106&gt;=-1,Plan24!EU106&lt;1),Plan24!EU106,"")),""),""),""),"")</f>
        <v/>
      </c>
      <c r="AH16" s="56" t="str">
        <f ca="1">IF(AND(AB$1=0,ROW(AB16)&lt;(Plan51!HH$95+13),AB16&lt;&gt;""),IF(AND(AB16&gt;=Plan24!DW106,AB16&lt;=Plan24!DX106),IF(Plan35!B$88&lt;&gt;"",IF(AB$1=0,IF(AND(Z$2=1,Plan24!EJ106&gt;=1,Plan24!EJ106&lt;1.5),Plan24!EJ106,IF(AND(Z$2=2,Plan24!EU106&gt;=1,Plan24!EU106&lt;1.5),Plan24!EU106,"")),""),""),""),"")</f>
        <v/>
      </c>
      <c r="AI16" s="46" t="str">
        <f ca="1">IF(AND(AB$1=0,ROW(AB16)&lt;(Plan51!HH$95+13),AB16&lt;&gt;""),IF(AND(AB16&gt;=Plan24!DW106,AB16&lt;=Plan24!DX106),IF(Plan35!B$88&lt;&gt;"",IF(AB$1=0,IF(AND(Z$2=1,Plan24!EJ106&gt;=1.5,Plan24!EJ106&lt;2),Plan24!EJ106,IF(AND(Z$2=2,Plan24!EU106&gt;=1.5,Plan24!EU106&lt;2),Plan24!EU106,"")),""),""),""),"")</f>
        <v/>
      </c>
      <c r="AJ16" s="110" t="str">
        <f ca="1">IF(AND(AB$1=0,ROW(AB16)&lt;(Plan51!HH$95+13),AB16&lt;&gt;""),IF(AND(AB16&gt;=Plan24!DW106,AB16&lt;=Plan24!DX106),IF(Plan35!B$88&lt;&gt;"",IF(AB$1=0,IF(AND(Z$2=1,Plan24!EJ106&gt;=2),Plan24!EJ106,IF(AND(Z$2=2,Plan24!EU106&gt;=2),Plan24!EU106,"")),""),""),""),"")</f>
        <v/>
      </c>
      <c r="AK16" s="85" t="str">
        <f t="shared" ca="1" si="6"/>
        <v/>
      </c>
      <c r="AL16" s="57" t="str">
        <f t="shared" ca="1" si="7"/>
        <v/>
      </c>
      <c r="AM16" s="191" t="s">
        <v>22</v>
      </c>
      <c r="AN16" s="198"/>
      <c r="AO16" s="357" t="str">
        <f>IFERROR(IF(AND(AO17="",AO19=""),"",AO17+AO19),"")</f>
        <v/>
      </c>
      <c r="AP16" s="118" t="str">
        <f ca="1">IFERROR(IF(AND(AO$1=0,ROW(AO16)&lt;(Plan51!HH$95+13),AO16&lt;&gt;""),IF(AND(AO16&gt;=Plan24!FI106,AO16&lt;=Plan24!FJ106),IF(Plan35!$B$88&lt;&gt;"",_xlfn.NORM.S.DIST(Plan24!GJ106,1)*100),""),""),"")</f>
        <v/>
      </c>
      <c r="AQ16" s="100" t="str">
        <f ca="1">IF(AND(AO$1=0,ROW(AO16)&lt;(Plan51!HH$95+13),AO16&lt;&gt;""),IF(AND(AO16&gt;=Plan24!FI106,AO16&lt;=Plan24!FJ106),IF(Plan35!B$88&lt;&gt;"",IF(AO$1=0,IF(Plan24!GJ106&lt;-2,Plan24!GJ106,""),""),""),""),"")</f>
        <v/>
      </c>
      <c r="AR16" s="55" t="str">
        <f ca="1">IF(AND(AO$1=0,ROW(AO16)&lt;(Plan51!HH$95+13),AO16&lt;&gt;""),IF(AND(AO16&gt;=Plan24!FI106,AO16&lt;=Plan24!FJ106),IF(Plan35!B$88&lt;&gt;"",IF(AO$1=0,IF(AND(Plan24!GJ106&gt;=-2,Plan24!GJ106&lt;-1.5),Plan24!GJ106,""),""),""),""),"")</f>
        <v/>
      </c>
      <c r="AS16" s="55" t="str">
        <f ca="1">IF(AND(AO$1=0,ROW(AO16)&lt;(Plan51!HH$95+13),AO16&lt;&gt;""),IF(AND(AO16&gt;=Plan24!FI106,AO16&lt;=Plan24!FJ106),IF(Plan35!B$88&lt;&gt;"",IF(AO$1=0,IF(AND(Plan24!GJ106&gt;=-1.5,Plan24!GJ106&lt;-1),Plan24!GJ106,""),""),""),""),"")</f>
        <v/>
      </c>
      <c r="AT16" s="55" t="str">
        <f ca="1">IF(AND(AO$1=0,ROW(AO16)&lt;(Plan51!HH$95+13),AO16&lt;&gt;""),IF(AND(AO16&gt;=Plan24!FI106,AO16&lt;=Plan24!FJ106),IF(Plan35!B$88&lt;&gt;"",IF(AO$1=0,IF(AND(Plan24!GJ106&gt;=-1,Plan24!GJ106&lt;1),Plan24!GJ106,""),""),""),""),"")</f>
        <v/>
      </c>
      <c r="AU16" s="56" t="str">
        <f ca="1">IF(AND(AO$1=0,ROW(AO16)&lt;(Plan51!HH$95+13),AO16&lt;&gt;""),IF(AND(AO16&gt;=Plan24!FI106,AO16&lt;=Plan24!FJ106),IF(Plan35!B$88&lt;&gt;"",IF(AO$1=0,IF(AND(Plan24!GJ106&gt;=1,Plan24!GJ106&lt;1.5),Plan24!GJ106,""),""),""),""),"")</f>
        <v/>
      </c>
      <c r="AV16" s="46" t="str">
        <f ca="1">IF(AND(AO$1=0,ROW(AO16)&lt;(Plan51!HH$95+13),AO16&lt;&gt;""),IF(AND(AO16&gt;=Plan24!FI106,AO16&lt;=Plan24!FJ106),IF(Plan35!B$88&lt;&gt;"",IF(AO$1=0,IF(AND(Plan24!GJ106&gt;=1.5,Plan24!GJ106&lt;2),Plan24!GJ106,""),""),""),""),"")</f>
        <v/>
      </c>
      <c r="AW16" s="110" t="str">
        <f ca="1">IF(AND(AO$1=0,ROW(AO16)&lt;(Plan51!HH$95+13),AO16&lt;&gt;""),IF(AND(AO16&gt;=Plan24!FI106,AO16&lt;=Plan24!FJ106),IF(Plan35!B$88&lt;&gt;"",IF(AO$1=0,IF(Plan24!GJ106&gt;=2,Plan24!GJ106,""),""),""),""),"")</f>
        <v/>
      </c>
      <c r="AX16" s="85" t="str">
        <f t="shared" ca="1" si="8"/>
        <v/>
      </c>
      <c r="AY16" s="57" t="str">
        <f t="shared" ca="1" si="9"/>
        <v/>
      </c>
      <c r="AZ16" s="235" t="str">
        <f ca="1">IF(AND(O$1=0,ROW(O16)&lt;(Plan51!HH$95+13),O16&lt;&gt;""),IF(O16&lt;=Plan24!CA106,IF(Plan35!B$88&lt;&gt;"",100+15*IF(N$2=1,Plan24!CR106,IF(N$2=2,Plan24!CR180,IF(N$2=3,Plan24!DI106,IF(N$2=4,Plan24!DI180,"")))),""),""),"")</f>
        <v/>
      </c>
      <c r="BA16" s="235" t="str">
        <f ca="1">IF(AND(O$1=0,ROW(O16)&lt;(Plan51!HH$95+13),O16&lt;&gt;""),IF(O16&lt;=Plan24!CA106,5+2*IF(N$2=1,Plan24!CR106,IF(N$2=2,Plan24!CR180,IF(N$2=3,Plan24!DI106,IF(N$2=4,Plan24!DI180,"")))),""),"")</f>
        <v/>
      </c>
      <c r="BC16" s="235" t="str">
        <f ca="1">IF(AND(AB$1=0,ROW(AB16)&lt;(Plan51!HH$95+13),AB16&lt;&gt;""),IF(AB16&lt;=Plan24!DX106,IF(AB$1=0,100+15*IF(Z$2=1,Plan24!EJ106,IF(Z$2=2,Plan24!EU106,"")),""),""),"")</f>
        <v/>
      </c>
      <c r="BD16" s="235" t="str">
        <f ca="1">IF(AND(AB$1=0,ROW(AB16)&lt;(Plan51!HH$95+13),AB16&lt;&gt;""),IF(AB16&lt;=Plan24!DX106,IF(AB$1=0,5+2*IF(Z$2=1,Plan24!EJ106,IF(Z$2=2,Plan24!EU106,"")),""),""),"")</f>
        <v/>
      </c>
      <c r="BF16" s="235" t="str">
        <f ca="1">IF(AND(AO$1=0,ROW(AO16)&lt;(Plan51!HH$95+13),AO16&lt;&gt;""),IF(AO16&lt;=Plan24!FJ106,IF(AO$1=0,100+15*Plan24!GJ106,""),""),"")</f>
        <v/>
      </c>
      <c r="BG16" s="235" t="str">
        <f ca="1">IF(AND(AO$1=0,ROW(AO16)&lt;(Plan51!HH$95+13),AO16&lt;&gt;""),IF(AO16&lt;=Plan24!FJ106,IF(AO$1=0,5+2*Plan24!GJ106,""),""),"")</f>
        <v/>
      </c>
      <c r="BH16" s="235"/>
      <c r="BI16" s="235"/>
      <c r="BJ16" s="235"/>
      <c r="BK16" s="235"/>
      <c r="BL16" s="235"/>
      <c r="BM16" s="235"/>
      <c r="BN16" s="235"/>
      <c r="BO16" s="235"/>
      <c r="BP16" s="235"/>
      <c r="BQ16" s="48"/>
      <c r="BR16" s="48"/>
      <c r="BS16" s="48"/>
      <c r="BT16" s="251"/>
      <c r="BU16" s="251"/>
      <c r="BV16" s="252"/>
      <c r="BW16" s="251"/>
      <c r="BX16" s="251"/>
      <c r="BY16" s="251"/>
      <c r="BZ16" s="251"/>
      <c r="CA16" s="251"/>
      <c r="CB16" s="251"/>
      <c r="CC16" s="251"/>
      <c r="CD16" s="251"/>
      <c r="CE16" s="251"/>
      <c r="CF16" s="7"/>
      <c r="CG16" s="48"/>
      <c r="CH16" s="38">
        <f t="shared" si="10"/>
        <v>0</v>
      </c>
      <c r="CI16" s="38">
        <f t="shared" si="12"/>
        <v>0</v>
      </c>
      <c r="CJ16" s="38">
        <f t="shared" si="11"/>
        <v>0</v>
      </c>
    </row>
    <row r="17" spans="2:88" ht="17.45" customHeight="1">
      <c r="B17" s="276" t="str">
        <f t="shared" ca="1" si="0"/>
        <v/>
      </c>
      <c r="C17" s="249"/>
      <c r="D17" s="250"/>
      <c r="E17" s="250"/>
      <c r="F17" s="259" t="str">
        <f t="shared" ca="1" si="1"/>
        <v/>
      </c>
      <c r="G17" s="292" t="s">
        <v>216</v>
      </c>
      <c r="H17" s="250" t="str">
        <f t="shared" ca="1" si="2"/>
        <v/>
      </c>
      <c r="I17" s="250"/>
      <c r="J17" s="250"/>
      <c r="K17" s="517" t="str">
        <f t="shared" ca="1" si="3"/>
        <v/>
      </c>
      <c r="L17" s="518"/>
      <c r="M17" s="137"/>
      <c r="N17" s="223" t="s">
        <v>141</v>
      </c>
      <c r="O17" s="345"/>
      <c r="P17" s="118" t="str">
        <f ca="1">IFERROR(IF(AND(O$1=0,ROW(O17)&lt;(Plan51!HH$95+13),O17&lt;&gt;""),IF(AND(O17&gt;=Plan24!BZ107,O17&lt;=Plan24!CA107),IF(Plan35!$B$88&lt;&gt;"",_xlfn.NORM.S.DIST(IF(N$2=1,Plan24!CR107,IF(N$2=2,Plan24!CR181,IF(N$2=3,Plan24!DI107,IF(N$2=4,Plan24!DI181,"")))),1)*100),""),""),"")</f>
        <v/>
      </c>
      <c r="Q17" s="93" t="str">
        <f ca="1">IF(AND(O$1=0,ROW(O17)&lt;(Plan51!HH$95+13),O17&lt;&gt;""),IF(AND(O17&gt;=Plan24!BZ107,O17&lt;=Plan24!CA107),IF(Plan35!B$88&lt;&gt;"",IF(AND(N$2=1,Plan24!CR107&lt;-2),Plan24!CR107,IF(AND(N$2=2,Plan24!CR181&lt;-2),Plan24!CR181,IF(AND(N$2=3,Plan24!DI107&lt;-2),Plan24!DI107,IF(AND(N$2=4,Plan24!DI181&lt;-2),Plan24!DI181,"")))),""),""),"")</f>
        <v/>
      </c>
      <c r="R17" s="55" t="str">
        <f ca="1">IF(AND(O$1=0,ROW(O17)&lt;(Plan51!HH$95+13),O17&lt;&gt;""),IF(AND(O17&gt;=Plan24!BZ107,O17&lt;=Plan24!CA107),IF(Plan35!B$88&lt;&gt;"",IF(AND(N$2=1,Plan24!CR107&gt;=-2,Plan24!CR107&lt;-1.5),Plan24!CR107,IF(AND(N$2=2,Plan24!CR181&gt;=-2,Plan24!CR181&lt;-1.5),Plan24!CR181,IF(AND(N$2=3,Plan24!DI107&gt;=-2,Plan24!DI107&lt;-1.5),Plan24!DI107,IF(AND(N$2=4,Plan24!DI181&gt;=-2,Plan24!DI181&lt;-1.5),Plan24!DI181,"")))),""),""),"")</f>
        <v/>
      </c>
      <c r="S17" s="55" t="str">
        <f ca="1">IF(AND(O$1=0,ROW(O17)&lt;(Plan51!HH$95+13),O17&lt;&gt;""),IF(AND(O17&gt;=Plan24!BZ107,O17&lt;=Plan24!CA107),IF(Plan35!B$88&lt;&gt;"",IF(AND(N$2=1,Plan24!CR107&gt;=-1.5,Plan24!CR107&lt;-1),Plan24!CR107,IF(AND(N$2=2,Plan24!CR181&gt;=-1.5,Plan24!CR181&lt;-1),Plan24!CR181,IF(AND(N$2=3,Plan24!DI107&gt;=-1.5,Plan24!DI107&lt;-1),Plan24!DI107,IF(AND(N$2=4,Plan24!DI181&gt;=-1.5,Plan24!DI181&lt;-1),Plan24!DI181,"")))),""),""),"")</f>
        <v/>
      </c>
      <c r="T17" s="55" t="str">
        <f ca="1">IF(AND(O$1=0,ROW(O17)&lt;(Plan51!HH$95+13),O17&lt;&gt;""),IF(AND(O17&gt;=Plan24!BZ107,O17&lt;=Plan24!CA107),IF(Plan35!B$88&lt;&gt;"",IF(AND(N$2=1,Plan24!CR107&gt;=-1,Plan24!CR107&lt;1),Plan24!CR107,IF(AND(N$2=2,Plan24!CR181&gt;=-1,Plan24!CR181&lt;1),Plan24!CR181,IF(AND(N$2=3,Plan24!DI107&gt;=-1,Plan24!DI107&lt;1),Plan24!DI107,IF(AND(N$2=4,Plan24!DI181&gt;=-1,Plan24!DI181&lt;1),Plan24!DI181,"")))),""),""),"")</f>
        <v/>
      </c>
      <c r="U17" s="56" t="str">
        <f ca="1">IF(AND(O$1=0,ROW(O17)&lt;(Plan51!HH$95+13),O17&lt;&gt;""),IF(AND(O17&gt;=Plan24!BZ107,O17&lt;=Plan24!CA107),IF(Plan35!B$88&lt;&gt;"",IF(AND(N$2=1,Plan24!CR107&gt;=1,Plan24!CR107&lt;1.5),Plan24!CR107,IF(AND(N$2=2,Plan24!CR181&gt;=1,Plan24!CR181&lt;1.5),Plan24!CR181,IF(AND(N$2=3,Plan24!DI107&gt;=1,Plan24!DI107&lt;1.5),Plan24!DI107,IF(AND(N$2=4,Plan24!DI181&gt;=1,Plan24!DI181&lt;1.5),Plan24!DI181,"")))),""),""),"")</f>
        <v/>
      </c>
      <c r="V17" s="46" t="str">
        <f ca="1">IF(AND(O$1=0,ROW(O17)&lt;(Plan51!HH$95+13),O17&lt;&gt;""),IF(AND(O17&gt;=Plan24!BZ107,O17&lt;=Plan24!CA107),IF(Plan35!B$88&lt;&gt;"",IF(AND(N$2=1,Plan24!CR107&gt;=1.5,Plan24!CR107&lt;2),Plan24!CR107,IF(AND(N$2=2,Plan24!CR181&gt;=1.5,Plan24!CR181&lt;2),Plan24!CR181,IF(AND(N$2=3,Plan24!DI107&gt;=1.5,Plan24!DI107&lt;2),Plan24!DI107,IF(AND(N$2=4,Plan24!DI181&gt;=1.5,Plan24!DI181&lt;2),Plan24!DI181,"")))),""),""),"")</f>
        <v/>
      </c>
      <c r="W17" s="106" t="str">
        <f ca="1">IF(AND(O$1=0,ROW(O17)&lt;(Plan51!HH$95+13),O17&lt;&gt;""),IF(AND(O17&gt;=Plan24!BZ107,O17&lt;=Plan24!CA107),IF(Plan35!B$88&lt;&gt;"",IF(AND(N$2=1,Plan24!CR107&gt;=2),Plan24!CR107,IF(AND(N$2=2,Plan24!CR181&gt;=2),Plan24!CR181,IF(AND(N$2=3,Plan24!DI107&gt;=2),Plan24!DI107,IF(AND(N$2=4,Plan24!DI181&gt;=2),Plan24!DI181,"")))),""),""),"")</f>
        <v/>
      </c>
      <c r="X17" s="238" t="str">
        <f t="shared" ca="1" si="4"/>
        <v/>
      </c>
      <c r="Y17" s="239" t="str">
        <f t="shared" ca="1" si="5"/>
        <v/>
      </c>
      <c r="Z17" s="53" t="s">
        <v>45</v>
      </c>
      <c r="AA17" s="54"/>
      <c r="AB17" s="353"/>
      <c r="AC17" s="118" t="str">
        <f ca="1">IFERROR(IF(AND(AB$1=0,ROW(AB17)&lt;(Plan51!HH$95+13),AB17&lt;&gt;""),IF(AND(AB17&gt;=Plan24!DW107,AB17&lt;=Plan24!DX107),IF(Plan35!$B$88&lt;&gt;"",_xlfn.NORM.S.DIST(IF(Z$2=1,Plan24!EJ107,IF(Z$2=2,Plan24!EU107,"")),1)*100),""),""),"")</f>
        <v/>
      </c>
      <c r="AD17" s="93" t="str">
        <f ca="1">IF(AND(AB$1=0,ROW(AB17)&lt;(Plan51!HH$95+13),AB17&lt;&gt;""),IF(AND(AB17&gt;=Plan24!DW107,AB17&lt;=Plan24!DX107),IF(Plan35!B$88&lt;&gt;"",IF(AB$1=0,IF(AND(Z$2=1,Plan24!EJ107&lt;-2),Plan24!EJ107,IF(AND(Z$2=2,Plan24!EU107&lt;-2),Plan24!EU107,"")),""),""),""),"")</f>
        <v/>
      </c>
      <c r="AE17" s="55" t="str">
        <f ca="1">IF(AND(AB$1=0,ROW(AB17)&lt;(Plan51!HH$95+13),AB17&lt;&gt;""),IF(AND(AB17&gt;=Plan24!DW107,AB17&lt;=Plan24!DX107),IF(Plan35!B$88&lt;&gt;"",IF(AB$1=0,IF(AND(Z$2=1,Plan24!EJ107&gt;=-2,Plan24!EJ107&lt;-1.5),Plan24!EJ107,IF(AND(Z$2=2,Plan24!EU107&gt;=-2,Plan24!EU107&lt;-1.5),Plan24!EU107,"")),""),""),""),"")</f>
        <v/>
      </c>
      <c r="AF17" s="55" t="str">
        <f ca="1">IF(AND(AB$1=0,ROW(AB17)&lt;(Plan51!HH$95+13),AB17&lt;&gt;""),IF(AND(AB17&gt;=Plan24!DW107,AB17&lt;=Plan24!DX107),IF(Plan35!B$88&lt;&gt;"",IF(AB$1=0,IF(AND(Z$2=1,Plan24!EJ107&gt;=-1.5,Plan24!EJ107&lt;-1),Plan24!EJ107,IF(AND(Z$2=2,Plan24!EU107&gt;=-1.5,Plan24!EU107&lt;-1),Plan24!EU107,"")),""),""),""),"")</f>
        <v/>
      </c>
      <c r="AG17" s="55" t="str">
        <f ca="1">IF(AND(AB$1=0,ROW(AB17)&lt;(Plan51!HH$95+13),AB17&lt;&gt;""),IF(AND(AB17&gt;=Plan24!DW107,AB17&lt;=Plan24!DX107),IF(Plan35!B$88&lt;&gt;"",IF(AB$1=0,IF(AND(Z$2=1,Plan24!EJ107&gt;=-1,Plan24!EJ107&lt;1),Plan24!EJ107,IF(AND(Z$2=2,Plan24!EU107&gt;=-1,Plan24!EU107&lt;1),Plan24!EU107,"")),""),""),""),"")</f>
        <v/>
      </c>
      <c r="AH17" s="56" t="str">
        <f ca="1">IF(AND(AB$1=0,ROW(AB17)&lt;(Plan51!HH$95+13),AB17&lt;&gt;""),IF(AND(AB17&gt;=Plan24!DW107,AB17&lt;=Plan24!DX107),IF(Plan35!B$88&lt;&gt;"",IF(AB$1=0,IF(AND(Z$2=1,Plan24!EJ107&gt;=1,Plan24!EJ107&lt;1.5),Plan24!EJ107,IF(AND(Z$2=2,Plan24!EU107&gt;=1,Plan24!EU107&lt;1.5),Plan24!EU107,"")),""),""),""),"")</f>
        <v/>
      </c>
      <c r="AI17" s="46" t="str">
        <f ca="1">IF(AND(AB$1=0,ROW(AB17)&lt;(Plan51!HH$95+13),AB17&lt;&gt;""),IF(AND(AB17&gt;=Plan24!DW107,AB17&lt;=Plan24!DX107),IF(Plan35!B$88&lt;&gt;"",IF(AB$1=0,IF(AND(Z$2=1,Plan24!EJ107&gt;=1.5,Plan24!EJ107&lt;2),Plan24!EJ107,IF(AND(Z$2=2,Plan24!EU107&gt;=1.5,Plan24!EU107&lt;2),Plan24!EU107,"")),""),""),""),"")</f>
        <v/>
      </c>
      <c r="AJ17" s="110" t="str">
        <f ca="1">IF(AND(AB$1=0,ROW(AB17)&lt;(Plan51!HH$95+13),AB17&lt;&gt;""),IF(AND(AB17&gt;=Plan24!DW107,AB17&lt;=Plan24!DX107),IF(Plan35!B$88&lt;&gt;"",IF(AB$1=0,IF(AND(Z$2=1,Plan24!EJ107&gt;=2),Plan24!EJ107,IF(AND(Z$2=2,Plan24!EU107&gt;=2),Plan24!EU107,"")),""),""),""),"")</f>
        <v/>
      </c>
      <c r="AK17" s="85" t="str">
        <f t="shared" ca="1" si="6"/>
        <v/>
      </c>
      <c r="AL17" s="57" t="str">
        <f t="shared" ca="1" si="7"/>
        <v/>
      </c>
      <c r="AM17" s="53" t="s">
        <v>45</v>
      </c>
      <c r="AN17" s="54"/>
      <c r="AO17" s="359"/>
      <c r="AP17" s="118" t="str">
        <f ca="1">IFERROR(IF(AND(AO$1=0,ROW(AO17)&lt;(Plan51!HH$95+13),AO17&lt;&gt;""),IF(AND(AO17&gt;=Plan24!FI107,AO17&lt;=Plan24!FJ107),IF(Plan35!$B$88&lt;&gt;"",_xlfn.NORM.S.DIST(Plan24!GJ107,1)*100),""),""),"")</f>
        <v/>
      </c>
      <c r="AQ17" s="100" t="str">
        <f ca="1">IF(AND(AO$1=0,ROW(AO17)&lt;(Plan51!HH$95+13),AO17&lt;&gt;""),IF(AND(AO17&gt;=Plan24!FI107,AO17&lt;=Plan24!FJ107),IF(Plan35!B$88&lt;&gt;"",IF(AO$1=0,IF(Plan24!GJ107&lt;-2,Plan24!GJ107,""),""),""),""),"")</f>
        <v/>
      </c>
      <c r="AR17" s="55" t="str">
        <f ca="1">IF(AND(AO$1=0,ROW(AO17)&lt;(Plan51!HH$95+13),AO17&lt;&gt;""),IF(AND(AO17&gt;=Plan24!FI107,AO17&lt;=Plan24!FJ107),IF(Plan35!B$88&lt;&gt;"",IF(AO$1=0,IF(AND(Plan24!GJ107&gt;=-2,Plan24!GJ107&lt;-1.5),Plan24!GJ107,""),""),""),""),"")</f>
        <v/>
      </c>
      <c r="AS17" s="55" t="str">
        <f ca="1">IF(AND(AO$1=0,ROW(AO17)&lt;(Plan51!HH$95+13),AO17&lt;&gt;""),IF(AND(AO17&gt;=Plan24!FI107,AO17&lt;=Plan24!FJ107),IF(Plan35!B$88&lt;&gt;"",IF(AO$1=0,IF(AND(Plan24!GJ107&gt;=-1.5,Plan24!GJ107&lt;-1),Plan24!GJ107,""),""),""),""),"")</f>
        <v/>
      </c>
      <c r="AT17" s="55" t="str">
        <f ca="1">IF(AND(AO$1=0,ROW(AO17)&lt;(Plan51!HH$95+13),AO17&lt;&gt;""),IF(AND(AO17&gt;=Plan24!FI107,AO17&lt;=Plan24!FJ107),IF(Plan35!B$88&lt;&gt;"",IF(AO$1=0,IF(AND(Plan24!GJ107&gt;=-1,Plan24!GJ107&lt;1),Plan24!GJ107,""),""),""),""),"")</f>
        <v/>
      </c>
      <c r="AU17" s="56" t="str">
        <f ca="1">IF(AND(AO$1=0,ROW(AO17)&lt;(Plan51!HH$95+13),AO17&lt;&gt;""),IF(AND(AO17&gt;=Plan24!FI107,AO17&lt;=Plan24!FJ107),IF(Plan35!B$88&lt;&gt;"",IF(AO$1=0,IF(AND(Plan24!GJ107&gt;=1,Plan24!GJ107&lt;1.5),Plan24!GJ107,""),""),""),""),"")</f>
        <v/>
      </c>
      <c r="AV17" s="46" t="str">
        <f ca="1">IF(AND(AO$1=0,ROW(AO17)&lt;(Plan51!HH$95+13),AO17&lt;&gt;""),IF(AND(AO17&gt;=Plan24!FI107,AO17&lt;=Plan24!FJ107),IF(Plan35!B$88&lt;&gt;"",IF(AO$1=0,IF(AND(Plan24!GJ107&gt;=1.5,Plan24!GJ107&lt;2),Plan24!GJ107,""),""),""),""),"")</f>
        <v/>
      </c>
      <c r="AW17" s="110" t="str">
        <f ca="1">IF(AND(AO$1=0,ROW(AO17)&lt;(Plan51!HH$95+13),AO17&lt;&gt;""),IF(AND(AO17&gt;=Plan24!FI107,AO17&lt;=Plan24!FJ107),IF(Plan35!B$88&lt;&gt;"",IF(AO$1=0,IF(Plan24!GJ107&gt;=2,Plan24!GJ107,""),""),""),""),"")</f>
        <v/>
      </c>
      <c r="AX17" s="85" t="str">
        <f t="shared" ca="1" si="8"/>
        <v/>
      </c>
      <c r="AY17" s="57" t="str">
        <f t="shared" ca="1" si="9"/>
        <v/>
      </c>
      <c r="AZ17" s="235" t="str">
        <f ca="1">IF(AND(O$1=0,ROW(O17)&lt;(Plan51!HH$95+13),O17&lt;&gt;""),IF(O17&lt;=Plan24!CA107,IF(Plan35!B$88&lt;&gt;"",100+15*IF(N$2=1,Plan24!CR107,IF(N$2=2,Plan24!CR181,IF(N$2=3,Plan24!DI107,IF(N$2=4,Plan24!DI181,"")))),""),""),"")</f>
        <v/>
      </c>
      <c r="BA17" s="235" t="str">
        <f ca="1">IF(AND(O$1=0,ROW(O17)&lt;(Plan51!HH$95+13),O17&lt;&gt;""),IF(O17&lt;=Plan24!CA107,5+2*IF(N$2=1,Plan24!CR107,IF(N$2=2,Plan24!CR181,IF(N$2=3,Plan24!DI107,IF(N$2=4,Plan24!DI181,"")))),""),"")</f>
        <v/>
      </c>
      <c r="BC17" s="235" t="str">
        <f ca="1">IF(AND(AB$1=0,ROW(AB17)&lt;(Plan51!HH$95+13),AB17&lt;&gt;""),IF(AB17&lt;=Plan24!DX107,IF(AB$1=0,100+15*IF(Z$2=1,Plan24!EJ107,IF(Z$2=2,Plan24!EU107,"")),""),""),"")</f>
        <v/>
      </c>
      <c r="BD17" s="235" t="str">
        <f ca="1">IF(AND(AB$1=0,ROW(AB17)&lt;(Plan51!HH$95+13),AB17&lt;&gt;""),IF(AB17&lt;=Plan24!DX107,IF(AB$1=0,5+2*IF(Z$2=1,Plan24!EJ107,IF(Z$2=2,Plan24!EU107,"")),""),""),"")</f>
        <v/>
      </c>
      <c r="BF17" s="235" t="str">
        <f ca="1">IF(AND(AO$1=0,ROW(AO17)&lt;(Plan51!HH$95+13),AO17&lt;&gt;""),IF(AO17&lt;=Plan24!FJ107,IF(AO$1=0,100+15*Plan24!GJ107,""),""),"")</f>
        <v/>
      </c>
      <c r="BG17" s="235" t="str">
        <f ca="1">IF(AND(AO$1=0,ROW(AO17)&lt;(Plan51!HH$95+13),AO17&lt;&gt;""),IF(AO17&lt;=Plan24!FJ107,IF(AO$1=0,5+2*Plan24!GJ107,""),""),"")</f>
        <v/>
      </c>
      <c r="BH17" s="235"/>
      <c r="BI17" s="235"/>
      <c r="BJ17" s="235"/>
      <c r="BK17" s="235"/>
      <c r="BL17" s="235"/>
      <c r="BM17" s="235"/>
      <c r="BN17" s="235"/>
      <c r="BO17" s="235"/>
      <c r="BP17" s="235"/>
      <c r="BQ17" s="48"/>
      <c r="BR17" s="48"/>
      <c r="BS17" s="48"/>
      <c r="BT17" s="251"/>
      <c r="BU17" s="251"/>
      <c r="BV17" s="252"/>
      <c r="BW17" s="251"/>
      <c r="BX17" s="251"/>
      <c r="BY17" s="251"/>
      <c r="BZ17" s="251"/>
      <c r="CA17" s="251"/>
      <c r="CB17" s="251"/>
      <c r="CC17" s="251"/>
      <c r="CD17" s="251"/>
      <c r="CE17" s="251"/>
      <c r="CF17" s="7"/>
      <c r="CG17" s="48"/>
      <c r="CH17" s="38">
        <f t="shared" si="10"/>
        <v>0</v>
      </c>
      <c r="CI17" s="38">
        <f t="shared" si="12"/>
        <v>0</v>
      </c>
      <c r="CJ17" s="38">
        <f t="shared" si="11"/>
        <v>0</v>
      </c>
    </row>
    <row r="18" spans="2:88" ht="17.45" customHeight="1">
      <c r="B18" s="276" t="str">
        <f t="shared" ca="1" si="0"/>
        <v/>
      </c>
      <c r="C18" s="249"/>
      <c r="D18" s="250"/>
      <c r="E18" s="250"/>
      <c r="F18" s="259" t="str">
        <f t="shared" ca="1" si="1"/>
        <v/>
      </c>
      <c r="G18" s="292" t="s">
        <v>216</v>
      </c>
      <c r="H18" s="250" t="str">
        <f t="shared" ca="1" si="2"/>
        <v/>
      </c>
      <c r="I18" s="250"/>
      <c r="J18" s="250"/>
      <c r="K18" s="517" t="str">
        <f t="shared" ca="1" si="3"/>
        <v/>
      </c>
      <c r="L18" s="518"/>
      <c r="M18" s="137"/>
      <c r="N18" s="223" t="s">
        <v>24</v>
      </c>
      <c r="O18" s="345"/>
      <c r="P18" s="118" t="str">
        <f ca="1">IFERROR(IF(AND(O$1=0,ROW(O18)&lt;(Plan51!HH$95+13),O18&lt;&gt;""),IF(AND(O18&gt;=Plan24!BZ108,O18&lt;=Plan24!CA108),IF(Plan35!$B$88&lt;&gt;"",_xlfn.NORM.S.DIST(IF(N$2=1,Plan24!CR108,IF(N$2=2,Plan24!CR182,IF(N$2=3,Plan24!DI108,IF(N$2=4,Plan24!DI182,"")))),1)*100),""),""),"")</f>
        <v/>
      </c>
      <c r="Q18" s="93" t="str">
        <f ca="1">IF(AND(O$1=0,ROW(O18)&lt;(Plan51!HH$95+13),O18&lt;&gt;""),IF(AND(O18&gt;=Plan24!BZ108,O18&lt;=Plan24!CA108),IF(Plan35!B$88&lt;&gt;"",IF(AND(N$2=1,Plan24!CR108&lt;-2),Plan24!CR108,IF(AND(N$2=2,Plan24!CR182&lt;-2),Plan24!CR182,IF(AND(N$2=3,Plan24!DI108&lt;-2),Plan24!DI108,IF(AND(N$2=4,Plan24!DI182&lt;-2),Plan24!DI182,"")))),""),""),"")</f>
        <v/>
      </c>
      <c r="R18" s="55" t="str">
        <f ca="1">IF(AND(O$1=0,ROW(O18)&lt;(Plan51!HH$95+13),O18&lt;&gt;""),IF(AND(O18&gt;=Plan24!BZ108,O18&lt;=Plan24!CA108),IF(Plan35!B$88&lt;&gt;"",IF(AND(N$2=1,Plan24!CR108&gt;=-2,Plan24!CR108&lt;-1.5),Plan24!CR108,IF(AND(N$2=2,Plan24!CR182&gt;=-2,Plan24!CR182&lt;-1.5),Plan24!CR182,IF(AND(N$2=3,Plan24!DI108&gt;=-2,Plan24!DI108&lt;-1.5),Plan24!DI108,IF(AND(N$2=4,Plan24!DI182&gt;=-2,Plan24!DI182&lt;-1.5),Plan24!DI182,"")))),""),""),"")</f>
        <v/>
      </c>
      <c r="S18" s="55" t="str">
        <f ca="1">IF(AND(O$1=0,ROW(O18)&lt;(Plan51!HH$95+13),O18&lt;&gt;""),IF(AND(O18&gt;=Plan24!BZ108,O18&lt;=Plan24!CA108),IF(Plan35!B$88&lt;&gt;"",IF(AND(N$2=1,Plan24!CR108&gt;=-1.5,Plan24!CR108&lt;-1),Plan24!CR108,IF(AND(N$2=2,Plan24!CR182&gt;=-1.5,Plan24!CR182&lt;-1),Plan24!CR182,IF(AND(N$2=3,Plan24!DI108&gt;=-1.5,Plan24!DI108&lt;-1),Plan24!DI108,IF(AND(N$2=4,Plan24!DI182&gt;=-1.5,Plan24!DI182&lt;-1),Plan24!DI182,"")))),""),""),"")</f>
        <v/>
      </c>
      <c r="T18" s="55" t="str">
        <f ca="1">IF(AND(O$1=0,ROW(O18)&lt;(Plan51!HH$95+13),O18&lt;&gt;""),IF(AND(O18&gt;=Plan24!BZ108,O18&lt;=Plan24!CA108),IF(Plan35!B$88&lt;&gt;"",IF(AND(N$2=1,Plan24!CR108&gt;=-1,Plan24!CR108&lt;1),Plan24!CR108,IF(AND(N$2=2,Plan24!CR182&gt;=-1,Plan24!CR182&lt;1),Plan24!CR182,IF(AND(N$2=3,Plan24!DI108&gt;=-1,Plan24!DI108&lt;1),Plan24!DI108,IF(AND(N$2=4,Plan24!DI182&gt;=-1,Plan24!DI182&lt;1),Plan24!DI182,"")))),""),""),"")</f>
        <v/>
      </c>
      <c r="U18" s="56" t="str">
        <f ca="1">IF(AND(O$1=0,ROW(O18)&lt;(Plan51!HH$95+13),O18&lt;&gt;""),IF(AND(O18&gt;=Plan24!BZ108,O18&lt;=Plan24!CA108),IF(Plan35!B$88&lt;&gt;"",IF(AND(N$2=1,Plan24!CR108&gt;=1,Plan24!CR108&lt;1.5),Plan24!CR108,IF(AND(N$2=2,Plan24!CR182&gt;=1,Plan24!CR182&lt;1.5),Plan24!CR182,IF(AND(N$2=3,Plan24!DI108&gt;=1,Plan24!DI108&lt;1.5),Plan24!DI108,IF(AND(N$2=4,Plan24!DI182&gt;=1,Plan24!DI182&lt;1.5),Plan24!DI182,"")))),""),""),"")</f>
        <v/>
      </c>
      <c r="V18" s="46" t="str">
        <f ca="1">IF(AND(O$1=0,ROW(O18)&lt;(Plan51!HH$95+13),O18&lt;&gt;""),IF(AND(O18&gt;=Plan24!BZ108,O18&lt;=Plan24!CA108),IF(Plan35!B$88&lt;&gt;"",IF(AND(N$2=1,Plan24!CR108&gt;=1.5,Plan24!CR108&lt;2),Plan24!CR108,IF(AND(N$2=2,Plan24!CR182&gt;=1.5,Plan24!CR182&lt;2),Plan24!CR182,IF(AND(N$2=3,Plan24!DI108&gt;=1.5,Plan24!DI108&lt;2),Plan24!DI108,IF(AND(N$2=4,Plan24!DI182&gt;=1.5,Plan24!DI182&lt;2),Plan24!DI182,"")))),""),""),"")</f>
        <v/>
      </c>
      <c r="W18" s="106" t="str">
        <f ca="1">IF(AND(O$1=0,ROW(O18)&lt;(Plan51!HH$95+13),O18&lt;&gt;""),IF(AND(O18&gt;=Plan24!BZ108,O18&lt;=Plan24!CA108),IF(Plan35!B$88&lt;&gt;"",IF(AND(N$2=1,Plan24!CR108&gt;=2),Plan24!CR108,IF(AND(N$2=2,Plan24!CR182&gt;=2),Plan24!CR182,IF(AND(N$2=3,Plan24!DI108&gt;=2),Plan24!DI108,IF(AND(N$2=4,Plan24!DI182&gt;=2),Plan24!DI182,"")))),""),""),"")</f>
        <v/>
      </c>
      <c r="X18" s="238" t="str">
        <f t="shared" ca="1" si="4"/>
        <v/>
      </c>
      <c r="Y18" s="239" t="str">
        <f t="shared" ca="1" si="5"/>
        <v/>
      </c>
      <c r="Z18" s="53" t="s">
        <v>46</v>
      </c>
      <c r="AA18" s="54"/>
      <c r="AB18" s="353"/>
      <c r="AC18" s="118" t="str">
        <f ca="1">IFERROR(IF(AND(AB$1=0,ROW(AB18)&lt;(Plan51!HH$95+13),AB18&lt;&gt;""),IF(AND(AB18&gt;=Plan24!DW108,AB18&lt;=Plan24!DX108),IF(Plan35!$B$88&lt;&gt;"",_xlfn.NORM.S.DIST(IF(Z$2=1,Plan24!EJ108,IF(Z$2=2,Plan24!EU108,"")),1)*100),""),""),"")</f>
        <v/>
      </c>
      <c r="AD18" s="93" t="str">
        <f ca="1">IF(AND(AB$1=0,ROW(AB18)&lt;(Plan51!HH$95+13),AB18&lt;&gt;""),IF(AND(AB18&gt;=Plan24!DW108,AB18&lt;=Plan24!DX108),IF(Plan35!B$88&lt;&gt;"",IF(AB$1=0,IF(AND(Z$2=1,Plan24!EJ108&lt;-2),Plan24!EJ108,IF(AND(Z$2=2,Plan24!EU108&lt;-2),Plan24!EU108,"")),""),""),""),"")</f>
        <v/>
      </c>
      <c r="AE18" s="55" t="str">
        <f ca="1">IF(AND(AB$1=0,ROW(AB18)&lt;(Plan51!HH$95+13),AB18&lt;&gt;""),IF(AND(AB18&gt;=Plan24!DW108,AB18&lt;=Plan24!DX108),IF(Plan35!B$88&lt;&gt;"",IF(AB$1=0,IF(AND(Z$2=1,Plan24!EJ108&gt;=-2,Plan24!EJ108&lt;-1.5),Plan24!EJ108,IF(AND(Z$2=2,Plan24!EU108&gt;=-2,Plan24!EU108&lt;-1.5),Plan24!EU108,"")),""),""),""),"")</f>
        <v/>
      </c>
      <c r="AF18" s="55" t="str">
        <f ca="1">IF(AND(AB$1=0,ROW(AB18)&lt;(Plan51!HH$95+13),AB18&lt;&gt;""),IF(AND(AB18&gt;=Plan24!DW108,AB18&lt;=Plan24!DX108),IF(Plan35!B$88&lt;&gt;"",IF(AB$1=0,IF(AND(Z$2=1,Plan24!EJ108&gt;=-1.5,Plan24!EJ108&lt;-1),Plan24!EJ108,IF(AND(Z$2=2,Plan24!EU108&gt;=-1.5,Plan24!EU108&lt;-1),Plan24!EU108,"")),""),""),""),"")</f>
        <v/>
      </c>
      <c r="AG18" s="55" t="str">
        <f ca="1">IF(AND(AB$1=0,ROW(AB18)&lt;(Plan51!HH$95+13),AB18&lt;&gt;""),IF(AND(AB18&gt;=Plan24!DW108,AB18&lt;=Plan24!DX108),IF(Plan35!B$88&lt;&gt;"",IF(AB$1=0,IF(AND(Z$2=1,Plan24!EJ108&gt;=-1,Plan24!EJ108&lt;1),Plan24!EJ108,IF(AND(Z$2=2,Plan24!EU108&gt;=-1,Plan24!EU108&lt;1),Plan24!EU108,"")),""),""),""),"")</f>
        <v/>
      </c>
      <c r="AH18" s="56" t="str">
        <f ca="1">IF(AND(AB$1=0,ROW(AB18)&lt;(Plan51!HH$95+13),AB18&lt;&gt;""),IF(AND(AB18&gt;=Plan24!DW108,AB18&lt;=Plan24!DX108),IF(Plan35!B$88&lt;&gt;"",IF(AB$1=0,IF(AND(Z$2=1,Plan24!EJ108&gt;=1,Plan24!EJ108&lt;1.5),Plan24!EJ108,IF(AND(Z$2=2,Plan24!EU108&gt;=1,Plan24!EU108&lt;1.5),Plan24!EU108,"")),""),""),""),"")</f>
        <v/>
      </c>
      <c r="AI18" s="46" t="str">
        <f ca="1">IF(AND(AB$1=0,ROW(AB18)&lt;(Plan51!HH$95+13),AB18&lt;&gt;""),IF(AND(AB18&gt;=Plan24!DW108,AB18&lt;=Plan24!DX108),IF(Plan35!B$88&lt;&gt;"",IF(AB$1=0,IF(AND(Z$2=1,Plan24!EJ108&gt;=1.5,Plan24!EJ108&lt;2),Plan24!EJ108,IF(AND(Z$2=2,Plan24!EU108&gt;=1.5,Plan24!EU108&lt;2),Plan24!EU108,"")),""),""),""),"")</f>
        <v/>
      </c>
      <c r="AJ18" s="110" t="str">
        <f ca="1">IF(AND(AB$1=0,ROW(AB18)&lt;(Plan51!HH$95+13),AB18&lt;&gt;""),IF(AND(AB18&gt;=Plan24!DW108,AB18&lt;=Plan24!DX108),IF(Plan35!B$88&lt;&gt;"",IF(AB$1=0,IF(AND(Z$2=1,Plan24!EJ108&gt;=2),Plan24!EJ108,IF(AND(Z$2=2,Plan24!EU108&gt;=2),Plan24!EU108,"")),""),""),""),"")</f>
        <v/>
      </c>
      <c r="AK18" s="85" t="str">
        <f t="shared" ca="1" si="6"/>
        <v/>
      </c>
      <c r="AL18" s="57" t="str">
        <f t="shared" ca="1" si="7"/>
        <v/>
      </c>
      <c r="AM18" s="53" t="s">
        <v>46</v>
      </c>
      <c r="AN18" s="54"/>
      <c r="AO18" s="359"/>
      <c r="AP18" s="118" t="str">
        <f ca="1">IFERROR(IF(AND(AO$1=0,ROW(AO18)&lt;(Plan51!HH$95+13),AO18&lt;&gt;""),IF(AND(AO18&gt;=Plan24!FI108,AO18&lt;=Plan24!FJ108),IF(Plan35!$B$88&lt;&gt;"",_xlfn.NORM.S.DIST(Plan24!GJ108,1)*100),""),""),"")</f>
        <v/>
      </c>
      <c r="AQ18" s="100" t="str">
        <f ca="1">IF(AND(AO$1=0,ROW(AO18)&lt;(Plan51!HH$95+13),AO18&lt;&gt;""),IF(AND(AO18&gt;=Plan24!FI108,AO18&lt;=Plan24!FJ108),IF(Plan35!B$88&lt;&gt;"",IF(AO$1=0,IF(Plan24!GJ108&lt;-2,Plan24!GJ108,""),""),""),""),"")</f>
        <v/>
      </c>
      <c r="AR18" s="55" t="str">
        <f ca="1">IF(AND(AO$1=0,ROW(AO18)&lt;(Plan51!HH$95+13),AO18&lt;&gt;""),IF(AND(AO18&gt;=Plan24!FI108,AO18&lt;=Plan24!FJ108),IF(Plan35!B$88&lt;&gt;"",IF(AO$1=0,IF(AND(Plan24!GJ108&gt;=-2,Plan24!GJ108&lt;-1.5),Plan24!GJ108,""),""),""),""),"")</f>
        <v/>
      </c>
      <c r="AS18" s="55" t="str">
        <f ca="1">IF(AND(AO$1=0,ROW(AO18)&lt;(Plan51!HH$95+13),AO18&lt;&gt;""),IF(AND(AO18&gt;=Plan24!FI108,AO18&lt;=Plan24!FJ108),IF(Plan35!B$88&lt;&gt;"",IF(AO$1=0,IF(AND(Plan24!GJ108&gt;=-1.5,Plan24!GJ108&lt;-1),Plan24!GJ108,""),""),""),""),"")</f>
        <v/>
      </c>
      <c r="AT18" s="55" t="str">
        <f ca="1">IF(AND(AO$1=0,ROW(AO18)&lt;(Plan51!HH$95+13),AO18&lt;&gt;""),IF(AND(AO18&gt;=Plan24!FI108,AO18&lt;=Plan24!FJ108),IF(Plan35!B$88&lt;&gt;"",IF(AO$1=0,IF(AND(Plan24!GJ108&gt;=-1,Plan24!GJ108&lt;1),Plan24!GJ108,""),""),""),""),"")</f>
        <v/>
      </c>
      <c r="AU18" s="56" t="str">
        <f ca="1">IF(AND(AO$1=0,ROW(AO18)&lt;(Plan51!HH$95+13),AO18&lt;&gt;""),IF(AND(AO18&gt;=Plan24!FI108,AO18&lt;=Plan24!FJ108),IF(Plan35!B$88&lt;&gt;"",IF(AO$1=0,IF(AND(Plan24!GJ108&gt;=1,Plan24!GJ108&lt;1.5),Plan24!GJ108,""),""),""),""),"")</f>
        <v/>
      </c>
      <c r="AV18" s="46" t="str">
        <f ca="1">IF(AND(AO$1=0,ROW(AO18)&lt;(Plan51!HH$95+13),AO18&lt;&gt;""),IF(AND(AO18&gt;=Plan24!FI108,AO18&lt;=Plan24!FJ108),IF(Plan35!B$88&lt;&gt;"",IF(AO$1=0,IF(AND(Plan24!GJ108&gt;=1.5,Plan24!GJ108&lt;2),Plan24!GJ108,""),""),""),""),"")</f>
        <v/>
      </c>
      <c r="AW18" s="110" t="str">
        <f ca="1">IF(AND(AO$1=0,ROW(AO18)&lt;(Plan51!HH$95+13),AO18&lt;&gt;""),IF(AND(AO18&gt;=Plan24!FI108,AO18&lt;=Plan24!FJ108),IF(Plan35!B$88&lt;&gt;"",IF(AO$1=0,IF(Plan24!GJ108&gt;=2,Plan24!GJ108,""),""),""),""),"")</f>
        <v/>
      </c>
      <c r="AX18" s="85" t="str">
        <f t="shared" ca="1" si="8"/>
        <v/>
      </c>
      <c r="AY18" s="57" t="str">
        <f t="shared" ca="1" si="9"/>
        <v/>
      </c>
      <c r="AZ18" s="235" t="str">
        <f ca="1">IF(AND(O$1=0,ROW(O18)&lt;(Plan51!HH$95+13),O18&lt;&gt;""),IF(O18&lt;=Plan24!CA108,IF(Plan35!B$88&lt;&gt;"",100+15*IF(N$2=1,Plan24!CR108,IF(N$2=2,Plan24!CR182,IF(N$2=3,Plan24!DI108,IF(N$2=4,Plan24!DI182,"")))),""),""),"")</f>
        <v/>
      </c>
      <c r="BA18" s="235" t="str">
        <f ca="1">IF(AND(O$1=0,ROW(O18)&lt;(Plan51!HH$95+13),O18&lt;&gt;""),IF(O18&lt;=Plan24!CA108,5+2*IF(N$2=1,Plan24!CR108,IF(N$2=2,Plan24!CR182,IF(N$2=3,Plan24!DI108,IF(N$2=4,Plan24!DI182,"")))),""),"")</f>
        <v/>
      </c>
      <c r="BC18" s="235" t="str">
        <f ca="1">IF(AND(AB$1=0,ROW(AB18)&lt;(Plan51!HH$95+13),AB18&lt;&gt;""),IF(AB18&lt;=Plan24!DX108,IF(AB$1=0,100+15*IF(Z$2=1,Plan24!EJ108,IF(Z$2=2,Plan24!EU108,"")),""),""),"")</f>
        <v/>
      </c>
      <c r="BD18" s="235" t="str">
        <f ca="1">IF(AND(AB$1=0,ROW(AB18)&lt;(Plan51!HH$95+13),AB18&lt;&gt;""),IF(AB18&lt;=Plan24!DX108,IF(AB$1=0,5+2*IF(Z$2=1,Plan24!EJ108,IF(Z$2=2,Plan24!EU108,"")),""),""),"")</f>
        <v/>
      </c>
      <c r="BF18" s="235" t="str">
        <f ca="1">IF(AND(AO$1=0,ROW(AO18)&lt;(Plan51!HH$95+13),AO18&lt;&gt;""),IF(AO18&lt;=Plan24!FJ108,IF(AO$1=0,100+15*Plan24!GJ108,""),""),"")</f>
        <v/>
      </c>
      <c r="BG18" s="235" t="str">
        <f ca="1">IF(AND(AO$1=0,ROW(AO18)&lt;(Plan51!HH$95+13),AO18&lt;&gt;""),IF(AO18&lt;=Plan24!FJ108,IF(AO$1=0,5+2*Plan24!GJ108,""),""),"")</f>
        <v/>
      </c>
      <c r="BH18" s="235"/>
      <c r="BI18" s="235"/>
      <c r="BJ18" s="235"/>
      <c r="BK18" s="235"/>
      <c r="BL18" s="235"/>
      <c r="BM18" s="235"/>
      <c r="BN18" s="235"/>
      <c r="BO18" s="235"/>
      <c r="BP18" s="235"/>
      <c r="BQ18" s="48"/>
      <c r="BR18" s="48"/>
      <c r="BS18" s="48"/>
      <c r="BT18" s="251"/>
      <c r="BU18" s="251"/>
      <c r="BV18" s="252"/>
      <c r="BW18" s="251"/>
      <c r="BX18" s="251"/>
      <c r="BY18" s="251"/>
      <c r="BZ18" s="251"/>
      <c r="CA18" s="251"/>
      <c r="CB18" s="251"/>
      <c r="CC18" s="251"/>
      <c r="CD18" s="251"/>
      <c r="CE18" s="251"/>
      <c r="CF18" s="7"/>
      <c r="CG18" s="48"/>
      <c r="CH18" s="38">
        <f t="shared" si="10"/>
        <v>0</v>
      </c>
      <c r="CI18" s="38">
        <f t="shared" si="12"/>
        <v>0</v>
      </c>
      <c r="CJ18" s="38">
        <f t="shared" si="11"/>
        <v>0</v>
      </c>
    </row>
    <row r="19" spans="2:88" ht="17.45" customHeight="1">
      <c r="B19" s="276" t="str">
        <f t="shared" ca="1" si="0"/>
        <v/>
      </c>
      <c r="C19" s="249"/>
      <c r="D19" s="250"/>
      <c r="E19" s="250"/>
      <c r="F19" s="259" t="str">
        <f t="shared" ca="1" si="1"/>
        <v/>
      </c>
      <c r="G19" s="292" t="s">
        <v>216</v>
      </c>
      <c r="H19" s="250" t="str">
        <f t="shared" ca="1" si="2"/>
        <v/>
      </c>
      <c r="I19" s="250"/>
      <c r="J19" s="250"/>
      <c r="K19" s="517" t="str">
        <f t="shared" ca="1" si="3"/>
        <v/>
      </c>
      <c r="L19" s="518"/>
      <c r="M19" s="137"/>
      <c r="N19" s="224" t="s">
        <v>25</v>
      </c>
      <c r="O19" s="346" t="str">
        <f>IFERROR(IF(AND(O20="",O21=""),"",O20+O21),"")</f>
        <v/>
      </c>
      <c r="P19" s="118" t="str">
        <f ca="1">IFERROR(IF(AND(O$1=0,ROW(O19)&lt;(Plan51!HH$95+13),O19&lt;&gt;""),IF(AND(O19&gt;=Plan24!BZ109,O19&lt;=Plan24!CA109),IF(Plan35!$B$88&lt;&gt;"",_xlfn.NORM.S.DIST(IF(N$2=1,Plan24!CR109,IF(N$2=2,Plan24!CR183,IF(N$2=3,Plan24!DI109,IF(N$2=4,Plan24!DI183,"")))),1)*100),""),""),"")</f>
        <v/>
      </c>
      <c r="Q19" s="93" t="str">
        <f ca="1">IF(AND(O$1=0,ROW(O19)&lt;(Plan51!HH$95+13),O19&lt;&gt;""),IF(AND(O19&gt;=Plan24!BZ109,O19&lt;=Plan24!CA109),IF(Plan35!B$88&lt;&gt;"",IF(AND(N$2=1,Plan24!CR109&lt;-2),Plan24!CR109,IF(AND(N$2=2,Plan24!CR183&lt;-2),Plan24!CR183,IF(AND(N$2=3,Plan24!DI109&lt;-2),Plan24!DI109,IF(AND(N$2=4,Plan24!DI183&lt;-2),Plan24!DI183,"")))),""),""),"")</f>
        <v/>
      </c>
      <c r="R19" s="55" t="str">
        <f ca="1">IF(AND(O$1=0,ROW(O19)&lt;(Plan51!HH$95+13),O19&lt;&gt;""),IF(AND(O19&gt;=Plan24!BZ109,O19&lt;=Plan24!CA109),IF(Plan35!B$88&lt;&gt;"",IF(AND(N$2=1,Plan24!CR109&gt;=-2,Plan24!CR109&lt;-1.5),Plan24!CR109,IF(AND(N$2=2,Plan24!CR183&gt;=-2,Plan24!CR183&lt;-1.5),Plan24!CR183,IF(AND(N$2=3,Plan24!DI109&gt;=-2,Plan24!DI109&lt;-1.5),Plan24!DI109,IF(AND(N$2=4,Plan24!DI183&gt;=-2,Plan24!DI183&lt;-1.5),Plan24!DI183,"")))),""),""),"")</f>
        <v/>
      </c>
      <c r="S19" s="55" t="str">
        <f ca="1">IF(AND(O$1=0,ROW(O19)&lt;(Plan51!HH$95+13),O19&lt;&gt;""),IF(AND(O19&gt;=Plan24!BZ109,O19&lt;=Plan24!CA109),IF(Plan35!B$88&lt;&gt;"",IF(AND(N$2=1,Plan24!CR109&gt;=-1.5,Plan24!CR109&lt;-1),Plan24!CR109,IF(AND(N$2=2,Plan24!CR183&gt;=-1.5,Plan24!CR183&lt;-1),Plan24!CR183,IF(AND(N$2=3,Plan24!DI109&gt;=-1.5,Plan24!DI109&lt;-1),Plan24!DI109,IF(AND(N$2=4,Plan24!DI183&gt;=-1.5,Plan24!DI183&lt;-1),Plan24!DI183,"")))),""),""),"")</f>
        <v/>
      </c>
      <c r="T19" s="55" t="str">
        <f ca="1">IF(AND(O$1=0,ROW(O19)&lt;(Plan51!HH$95+13),O19&lt;&gt;""),IF(AND(O19&gt;=Plan24!BZ109,O19&lt;=Plan24!CA109),IF(Plan35!B$88&lt;&gt;"",IF(AND(N$2=1,Plan24!CR109&gt;=-1,Plan24!CR109&lt;1),Plan24!CR109,IF(AND(N$2=2,Plan24!CR183&gt;=-1,Plan24!CR183&lt;1),Plan24!CR183,IF(AND(N$2=3,Plan24!DI109&gt;=-1,Plan24!DI109&lt;1),Plan24!DI109,IF(AND(N$2=4,Plan24!DI183&gt;=-1,Plan24!DI183&lt;1),Plan24!DI183,"")))),""),""),"")</f>
        <v/>
      </c>
      <c r="U19" s="56" t="str">
        <f ca="1">IF(AND(O$1=0,ROW(O19)&lt;(Plan51!HH$95+13),O19&lt;&gt;""),IF(AND(O19&gt;=Plan24!BZ109,O19&lt;=Plan24!CA109),IF(Plan35!B$88&lt;&gt;"",IF(AND(N$2=1,Plan24!CR109&gt;=1,Plan24!CR109&lt;1.5),Plan24!CR109,IF(AND(N$2=2,Plan24!CR183&gt;=1,Plan24!CR183&lt;1.5),Plan24!CR183,IF(AND(N$2=3,Plan24!DI109&gt;=1,Plan24!DI109&lt;1.5),Plan24!DI109,IF(AND(N$2=4,Plan24!DI183&gt;=1,Plan24!DI183&lt;1.5),Plan24!DI183,"")))),""),""),"")</f>
        <v/>
      </c>
      <c r="V19" s="46" t="str">
        <f ca="1">IF(AND(O$1=0,ROW(O19)&lt;(Plan51!HH$95+13),O19&lt;&gt;""),IF(AND(O19&gt;=Plan24!BZ109,O19&lt;=Plan24!CA109),IF(Plan35!B$88&lt;&gt;"",IF(AND(N$2=1,Plan24!CR109&gt;=1.5,Plan24!CR109&lt;2),Plan24!CR109,IF(AND(N$2=2,Plan24!CR183&gt;=1.5,Plan24!CR183&lt;2),Plan24!CR183,IF(AND(N$2=3,Plan24!DI109&gt;=1.5,Plan24!DI109&lt;2),Plan24!DI109,IF(AND(N$2=4,Plan24!DI183&gt;=1.5,Plan24!DI183&lt;2),Plan24!DI183,"")))),""),""),"")</f>
        <v/>
      </c>
      <c r="W19" s="106" t="str">
        <f ca="1">IF(AND(O$1=0,ROW(O19)&lt;(Plan51!HH$95+13),O19&lt;&gt;""),IF(AND(O19&gt;=Plan24!BZ109,O19&lt;=Plan24!CA109),IF(Plan35!B$88&lt;&gt;"",IF(AND(N$2=1,Plan24!CR109&gt;=2),Plan24!CR109,IF(AND(N$2=2,Plan24!CR183&gt;=2),Plan24!CR183,IF(AND(N$2=3,Plan24!DI109&gt;=2),Plan24!DI109,IF(AND(N$2=4,Plan24!DI183&gt;=2),Plan24!DI183,"")))),""),""),"")</f>
        <v/>
      </c>
      <c r="X19" s="238" t="str">
        <f t="shared" ca="1" si="4"/>
        <v/>
      </c>
      <c r="Y19" s="239" t="str">
        <f t="shared" ca="1" si="5"/>
        <v/>
      </c>
      <c r="Z19" s="53" t="s">
        <v>88</v>
      </c>
      <c r="AA19" s="54"/>
      <c r="AB19" s="353"/>
      <c r="AC19" s="118" t="str">
        <f ca="1">IFERROR(IF(AND(AB$1=0,ROW(AB19)&lt;(Plan51!HH$95+13),AB19&lt;&gt;""),IF(AND(AB19&gt;=Plan24!DW109,AB19&lt;=Plan24!DX109),IF(Plan35!$B$88&lt;&gt;"",_xlfn.NORM.S.DIST(IF(Z$2=1,Plan24!EJ109,IF(Z$2=2,Plan24!EU109,"")),1)*100),""),""),"")</f>
        <v/>
      </c>
      <c r="AD19" s="93" t="str">
        <f ca="1">IF(AND(AB$1=0,ROW(AB19)&lt;(Plan51!HH$95+13),AB19&lt;&gt;""),IF(AND(AB19&gt;=Plan24!DW109,AB19&lt;=Plan24!DX109),IF(Plan35!B$88&lt;&gt;"",IF(AB$1=0,IF(AND(Z$2=1,Plan24!EJ109&lt;-2),Plan24!EJ109,IF(AND(Z$2=2,Plan24!EU109&lt;-2),Plan24!EU109,"")),""),""),""),"")</f>
        <v/>
      </c>
      <c r="AE19" s="55" t="str">
        <f ca="1">IF(AND(AB$1=0,ROW(AB19)&lt;(Plan51!HH$95+13),AB19&lt;&gt;""),IF(AND(AB19&gt;=Plan24!DW109,AB19&lt;=Plan24!DX109),IF(Plan35!B$88&lt;&gt;"",IF(AB$1=0,IF(AND(Z$2=1,Plan24!EJ109&gt;=-2,Plan24!EJ109&lt;-1.5),Plan24!EJ109,IF(AND(Z$2=2,Plan24!EU109&gt;=-2,Plan24!EU109&lt;-1.5),Plan24!EU109,"")),""),""),""),"")</f>
        <v/>
      </c>
      <c r="AF19" s="55" t="str">
        <f ca="1">IF(AND(AB$1=0,ROW(AB19)&lt;(Plan51!HH$95+13),AB19&lt;&gt;""),IF(AND(AB19&gt;=Plan24!DW109,AB19&lt;=Plan24!DX109),IF(Plan35!B$88&lt;&gt;"",IF(AB$1=0,IF(AND(Z$2=1,Plan24!EJ109&gt;=-1.5,Plan24!EJ109&lt;-1),Plan24!EJ109,IF(AND(Z$2=2,Plan24!EU109&gt;=-1.5,Plan24!EU109&lt;-1),Plan24!EU109,"")),""),""),""),"")</f>
        <v/>
      </c>
      <c r="AG19" s="55" t="str">
        <f ca="1">IF(AND(AB$1=0,ROW(AB19)&lt;(Plan51!HH$95+13),AB19&lt;&gt;""),IF(AND(AB19&gt;=Plan24!DW109,AB19&lt;=Plan24!DX109),IF(Plan35!B$88&lt;&gt;"",IF(AB$1=0,IF(AND(Z$2=1,Plan24!EJ109&gt;=-1,Plan24!EJ109&lt;1),Plan24!EJ109,IF(AND(Z$2=2,Plan24!EU109&gt;=-1,Plan24!EU109&lt;1),Plan24!EU109,"")),""),""),""),"")</f>
        <v/>
      </c>
      <c r="AH19" s="56" t="str">
        <f ca="1">IF(AND(AB$1=0,ROW(AB19)&lt;(Plan51!HH$95+13),AB19&lt;&gt;""),IF(AND(AB19&gt;=Plan24!DW109,AB19&lt;=Plan24!DX109),IF(Plan35!B$88&lt;&gt;"",IF(AB$1=0,IF(AND(Z$2=1,Plan24!EJ109&gt;=1,Plan24!EJ109&lt;1.5),Plan24!EJ109,IF(AND(Z$2=2,Plan24!EU109&gt;=1,Plan24!EU109&lt;1.5),Plan24!EU109,"")),""),""),""),"")</f>
        <v/>
      </c>
      <c r="AI19" s="46" t="str">
        <f ca="1">IF(AND(AB$1=0,ROW(AB19)&lt;(Plan51!HH$95+13),AB19&lt;&gt;""),IF(AND(AB19&gt;=Plan24!DW109,AB19&lt;=Plan24!DX109),IF(Plan35!B$88&lt;&gt;"",IF(AB$1=0,IF(AND(Z$2=1,Plan24!EJ109&gt;=1.5,Plan24!EJ109&lt;2),Plan24!EJ109,IF(AND(Z$2=2,Plan24!EU109&gt;=1.5,Plan24!EU109&lt;2),Plan24!EU109,"")),""),""),""),"")</f>
        <v/>
      </c>
      <c r="AJ19" s="110" t="str">
        <f ca="1">IF(AND(AB$1=0,ROW(AB19)&lt;(Plan51!HH$95+13),AB19&lt;&gt;""),IF(AND(AB19&gt;=Plan24!DW109,AB19&lt;=Plan24!DX109),IF(Plan35!B$88&lt;&gt;"",IF(AB$1=0,IF(AND(Z$2=1,Plan24!EJ109&gt;=2),Plan24!EJ109,IF(AND(Z$2=2,Plan24!EU109&gt;=2),Plan24!EU109,"")),""),""),""),"")</f>
        <v/>
      </c>
      <c r="AK19" s="85" t="str">
        <f t="shared" ca="1" si="6"/>
        <v/>
      </c>
      <c r="AL19" s="57" t="str">
        <f t="shared" ca="1" si="7"/>
        <v/>
      </c>
      <c r="AM19" s="53" t="s">
        <v>162</v>
      </c>
      <c r="AN19" s="54"/>
      <c r="AO19" s="359"/>
      <c r="AP19" s="118" t="str">
        <f ca="1">IFERROR(IF(AND(AO$1=0,ROW(AO19)&lt;(Plan51!HH$95+13),AO19&lt;&gt;""),IF(AND(AO19&gt;=Plan24!FI109,AO19&lt;=Plan24!FJ109),IF(Plan35!$B$88&lt;&gt;"",_xlfn.NORM.S.DIST(Plan24!GJ109,1)*100),""),""),"")</f>
        <v/>
      </c>
      <c r="AQ19" s="100" t="str">
        <f ca="1">IF(AND(AO$1=0,ROW(AO19)&lt;(Plan51!HH$95+13),AO19&lt;&gt;""),IF(AND(AO19&gt;=Plan24!FI109,AO19&lt;=Plan24!FJ109),IF(Plan35!B$88&lt;&gt;"",IF(AO$1=0,IF(Plan24!GJ109&lt;-2,Plan24!GJ109,""),""),""),""),"")</f>
        <v/>
      </c>
      <c r="AR19" s="55" t="str">
        <f ca="1">IF(AND(AO$1=0,ROW(AO19)&lt;(Plan51!HH$95+13),AO19&lt;&gt;""),IF(AND(AO19&gt;=Plan24!FI109,AO19&lt;=Plan24!FJ109),IF(Plan35!B$88&lt;&gt;"",IF(AO$1=0,IF(AND(Plan24!GJ109&gt;=-2,Plan24!GJ109&lt;-1.5),Plan24!GJ109,""),""),""),""),"")</f>
        <v/>
      </c>
      <c r="AS19" s="55" t="str">
        <f ca="1">IF(AND(AO$1=0,ROW(AO19)&lt;(Plan51!HH$95+13),AO19&lt;&gt;""),IF(AND(AO19&gt;=Plan24!FI109,AO19&lt;=Plan24!FJ109),IF(Plan35!B$88&lt;&gt;"",IF(AO$1=0,IF(AND(Plan24!GJ109&gt;=-1.5,Plan24!GJ109&lt;-1),Plan24!GJ109,""),""),""),""),"")</f>
        <v/>
      </c>
      <c r="AT19" s="55" t="str">
        <f ca="1">IF(AND(AO$1=0,ROW(AO19)&lt;(Plan51!HH$95+13),AO19&lt;&gt;""),IF(AND(AO19&gt;=Plan24!FI109,AO19&lt;=Plan24!FJ109),IF(Plan35!B$88&lt;&gt;"",IF(AO$1=0,IF(AND(Plan24!GJ109&gt;=-1,Plan24!GJ109&lt;1),Plan24!GJ109,""),""),""),""),"")</f>
        <v/>
      </c>
      <c r="AU19" s="56" t="str">
        <f ca="1">IF(AND(AO$1=0,ROW(AO19)&lt;(Plan51!HH$95+13),AO19&lt;&gt;""),IF(AND(AO19&gt;=Plan24!FI109,AO19&lt;=Plan24!FJ109),IF(Plan35!B$88&lt;&gt;"",IF(AO$1=0,IF(AND(Plan24!GJ109&gt;=1,Plan24!GJ109&lt;1.5),Plan24!GJ109,""),""),""),""),"")</f>
        <v/>
      </c>
      <c r="AV19" s="46" t="str">
        <f ca="1">IF(AND(AO$1=0,ROW(AO19)&lt;(Plan51!HH$95+13),AO19&lt;&gt;""),IF(AND(AO19&gt;=Plan24!FI109,AO19&lt;=Plan24!FJ109),IF(Plan35!B$88&lt;&gt;"",IF(AO$1=0,IF(AND(Plan24!GJ109&gt;=1.5,Plan24!GJ109&lt;2),Plan24!GJ109,""),""),""),""),"")</f>
        <v/>
      </c>
      <c r="AW19" s="110" t="str">
        <f ca="1">IF(AND(AO$1=0,ROW(AO19)&lt;(Plan51!HH$95+13),AO19&lt;&gt;""),IF(AND(AO19&gt;=Plan24!FI109,AO19&lt;=Plan24!FJ109),IF(Plan35!B$88&lt;&gt;"",IF(AO$1=0,IF(Plan24!GJ109&gt;=2,Plan24!GJ109,""),""),""),""),"")</f>
        <v/>
      </c>
      <c r="AX19" s="85" t="str">
        <f t="shared" ca="1" si="8"/>
        <v/>
      </c>
      <c r="AY19" s="57" t="str">
        <f t="shared" ca="1" si="9"/>
        <v/>
      </c>
      <c r="AZ19" s="235" t="str">
        <f ca="1">IF(AND(O$1=0,ROW(O19)&lt;(Plan51!HH$95+13),O19&lt;&gt;""),IF(O19&lt;=Plan24!CA109,IF(Plan35!B$88&lt;&gt;"",100+15*IF(N$2=1,Plan24!CR109,IF(N$2=2,Plan24!CR183,IF(N$2=3,Plan24!DI109,IF(N$2=4,Plan24!DI183,"")))),""),""),"")</f>
        <v/>
      </c>
      <c r="BA19" s="235" t="str">
        <f ca="1">IF(AND(O$1=0,ROW(O19)&lt;(Plan51!HH$95+13),O19&lt;&gt;""),IF(O19&lt;=Plan24!CA109,5+2*IF(N$2=1,Plan24!CR109,IF(N$2=2,Plan24!CR183,IF(N$2=3,Plan24!DI109,IF(N$2=4,Plan24!DI183,"")))),""),"")</f>
        <v/>
      </c>
      <c r="BC19" s="235" t="str">
        <f ca="1">IF(AND(AB$1=0,ROW(AB19)&lt;(Plan51!HH$95+13),AB19&lt;&gt;""),IF(AB19&lt;=Plan24!DX109,IF(AB$1=0,100+15*IF(Z$2=1,Plan24!EJ109,IF(Z$2=2,Plan24!EU109,"")),""),""),"")</f>
        <v/>
      </c>
      <c r="BD19" s="235" t="str">
        <f ca="1">IF(AND(AB$1=0,ROW(AB19)&lt;(Plan51!HH$95+13),AB19&lt;&gt;""),IF(AB19&lt;=Plan24!DX109,IF(AB$1=0,5+2*IF(Z$2=1,Plan24!EJ109,IF(Z$2=2,Plan24!EU109,"")),""),""),"")</f>
        <v/>
      </c>
      <c r="BF19" s="235" t="str">
        <f ca="1">IF(AND(AO$1=0,ROW(AO19)&lt;(Plan51!HH$95+13),AO19&lt;&gt;""),IF(AO19&lt;=Plan24!FJ109,IF(AO$1=0,100+15*Plan24!GJ109,""),""),"")</f>
        <v/>
      </c>
      <c r="BG19" s="235" t="str">
        <f ca="1">IF(AND(AO$1=0,ROW(AO19)&lt;(Plan51!HH$95+13),AO19&lt;&gt;""),IF(AO19&lt;=Plan24!FJ109,IF(AO$1=0,5+2*Plan24!GJ109,""),""),"")</f>
        <v/>
      </c>
      <c r="BH19" s="235"/>
      <c r="BI19" s="235"/>
      <c r="BJ19" s="235"/>
      <c r="BK19" s="235"/>
      <c r="BL19" s="235"/>
      <c r="BM19" s="235"/>
      <c r="BN19" s="235"/>
      <c r="BO19" s="235"/>
      <c r="BP19" s="235"/>
      <c r="BQ19" s="48"/>
      <c r="BR19" s="48"/>
      <c r="BS19" s="48"/>
      <c r="BT19" s="251"/>
      <c r="BU19" s="251"/>
      <c r="BV19" s="252"/>
      <c r="BW19" s="251"/>
      <c r="BX19" s="251"/>
      <c r="BY19" s="251"/>
      <c r="BZ19" s="251"/>
      <c r="CA19" s="251"/>
      <c r="CB19" s="251"/>
      <c r="CC19" s="251"/>
      <c r="CD19" s="251"/>
      <c r="CE19" s="251"/>
      <c r="CF19" s="7"/>
      <c r="CG19" s="48"/>
      <c r="CH19" s="38">
        <f t="shared" si="10"/>
        <v>0</v>
      </c>
      <c r="CI19" s="38">
        <f t="shared" si="12"/>
        <v>0</v>
      </c>
      <c r="CJ19" s="38">
        <f t="shared" si="11"/>
        <v>0</v>
      </c>
    </row>
    <row r="20" spans="2:88" ht="17.45" customHeight="1">
      <c r="B20" s="276" t="str">
        <f t="shared" ca="1" si="0"/>
        <v/>
      </c>
      <c r="C20" s="249"/>
      <c r="D20" s="250"/>
      <c r="E20" s="250"/>
      <c r="F20" s="259" t="str">
        <f t="shared" ca="1" si="1"/>
        <v/>
      </c>
      <c r="G20" s="292" t="s">
        <v>216</v>
      </c>
      <c r="H20" s="250" t="str">
        <f t="shared" ca="1" si="2"/>
        <v/>
      </c>
      <c r="I20" s="250"/>
      <c r="J20" s="250"/>
      <c r="K20" s="517" t="str">
        <f t="shared" ca="1" si="3"/>
        <v/>
      </c>
      <c r="L20" s="518"/>
      <c r="M20" s="285"/>
      <c r="N20" s="225" t="s">
        <v>230</v>
      </c>
      <c r="O20" s="345"/>
      <c r="P20" s="118" t="str">
        <f ca="1">IFERROR(IF(AND(O$1=0,ROW(O20)&lt;(Plan51!HH$95+13),O20&lt;&gt;""),IF(AND(O20&gt;=Plan24!BZ110,O20&lt;=Plan24!CA110),IF(Plan35!$B$88&lt;&gt;"",_xlfn.NORM.S.DIST(IF(N$2=1,Plan24!CR110,IF(N$2=2,Plan24!CR184,IF(N$2=3,Plan24!DI110,IF(N$2=4,Plan24!DI184,"")))),1)*100),""),""),"")</f>
        <v/>
      </c>
      <c r="Q20" s="93" t="str">
        <f ca="1">IF(AND(O$1=0,ROW(O20)&lt;(Plan51!HH$95+13),O20&lt;&gt;""),IF(AND(O20&gt;=Plan24!BZ110,O20&lt;=Plan24!CA110),IF(Plan35!B$88&lt;&gt;"",IF(AND(N$2=1,Plan24!CR110&lt;-2),Plan24!CR110,IF(AND(N$2=2,Plan24!CR184&lt;-2),Plan24!CR184,IF(AND(N$2=3,Plan24!DI110&lt;-2),Plan24!DI110,IF(AND(N$2=4,Plan24!DI184&lt;-2),Plan24!DI184,"")))),""),""),"")</f>
        <v/>
      </c>
      <c r="R20" s="55" t="str">
        <f ca="1">IF(AND(O$1=0,ROW(O20)&lt;(Plan51!HH$95+13),O20&lt;&gt;""),IF(AND(O20&gt;=Plan24!BZ110,O20&lt;=Plan24!CA110),IF(Plan35!B$88&lt;&gt;"",IF(AND(N$2=1,Plan24!CR110&gt;=-2,Plan24!CR110&lt;-1.5),Plan24!CR110,IF(AND(N$2=2,Plan24!CR184&gt;=-2,Plan24!CR184&lt;-1.5),Plan24!CR184,IF(AND(N$2=3,Plan24!DI110&gt;=-2,Plan24!DI110&lt;-1.5),Plan24!DI110,IF(AND(N$2=4,Plan24!DI184&gt;=-2,Plan24!DI184&lt;-1.5),Plan24!DI184,"")))),""),""),"")</f>
        <v/>
      </c>
      <c r="S20" s="55" t="str">
        <f ca="1">IF(AND(O$1=0,ROW(O20)&lt;(Plan51!HH$95+13),O20&lt;&gt;""),IF(AND(O20&gt;=Plan24!BZ110,O20&lt;=Plan24!CA110),IF(Plan35!B$88&lt;&gt;"",IF(AND(N$2=1,Plan24!CR110&gt;=-1.5,Plan24!CR110&lt;-1),Plan24!CR110,IF(AND(N$2=2,Plan24!CR184&gt;=-1.5,Plan24!CR184&lt;-1),Plan24!CR184,IF(AND(N$2=3,Plan24!DI110&gt;=-1.5,Plan24!DI110&lt;-1),Plan24!DI110,IF(AND(N$2=4,Plan24!DI184&gt;=-1.5,Plan24!DI184&lt;-1),Plan24!DI184,"")))),""),""),"")</f>
        <v/>
      </c>
      <c r="T20" s="55" t="str">
        <f ca="1">IF(AND(O$1=0,ROW(O20)&lt;(Plan51!HH$95+13),O20&lt;&gt;""),IF(AND(O20&gt;=Plan24!BZ110,O20&lt;=Plan24!CA110),IF(Plan35!B$88&lt;&gt;"",IF(AND(N$2=1,Plan24!CR110&gt;=-1,Plan24!CR110&lt;1),Plan24!CR110,IF(AND(N$2=2,Plan24!CR184&gt;=-1,Plan24!CR184&lt;1),Plan24!CR184,IF(AND(N$2=3,Plan24!DI110&gt;=-1,Plan24!DI110&lt;1),Plan24!DI110,IF(AND(N$2=4,Plan24!DI184&gt;=-1,Plan24!DI184&lt;1),Plan24!DI184,"")))),""),""),"")</f>
        <v/>
      </c>
      <c r="U20" s="56" t="str">
        <f ca="1">IF(AND(O$1=0,ROW(O20)&lt;(Plan51!HH$95+13),O20&lt;&gt;""),IF(AND(O20&gt;=Plan24!BZ110,O20&lt;=Plan24!CA110),IF(Plan35!B$88&lt;&gt;"",IF(AND(N$2=1,Plan24!CR110&gt;=1,Plan24!CR110&lt;1.5),Plan24!CR110,IF(AND(N$2=2,Plan24!CR184&gt;=1,Plan24!CR184&lt;1.5),Plan24!CR184,IF(AND(N$2=3,Plan24!DI110&gt;=1,Plan24!DI110&lt;1.5),Plan24!DI110,IF(AND(N$2=4,Plan24!DI184&gt;=1,Plan24!DI184&lt;1.5),Plan24!DI184,"")))),""),""),"")</f>
        <v/>
      </c>
      <c r="V20" s="46" t="str">
        <f ca="1">IF(AND(O$1=0,ROW(O20)&lt;(Plan51!HH$95+13),O20&lt;&gt;""),IF(AND(O20&gt;=Plan24!BZ110,O20&lt;=Plan24!CA110),IF(Plan35!B$88&lt;&gt;"",IF(AND(N$2=1,Plan24!CR110&gt;=1.5,Plan24!CR110&lt;2),Plan24!CR110,IF(AND(N$2=2,Plan24!CR184&gt;=1.5,Plan24!CR184&lt;2),Plan24!CR184,IF(AND(N$2=3,Plan24!DI110&gt;=1.5,Plan24!DI110&lt;2),Plan24!DI110,IF(AND(N$2=4,Plan24!DI184&gt;=1.5,Plan24!DI184&lt;2),Plan24!DI184,"")))),""),""),"")</f>
        <v/>
      </c>
      <c r="W20" s="106" t="str">
        <f ca="1">IF(AND(O$1=0,ROW(O20)&lt;(Plan51!HH$95+13),O20&lt;&gt;""),IF(AND(O20&gt;=Plan24!BZ110,O20&lt;=Plan24!CA110),IF(Plan35!B$88&lt;&gt;"",IF(AND(N$2=1,Plan24!CR110&gt;=2),Plan24!CR110,IF(AND(N$2=2,Plan24!CR184&gt;=2),Plan24!CR184,IF(AND(N$2=3,Plan24!DI110&gt;=2),Plan24!DI110,IF(AND(N$2=4,Plan24!DI184&gt;=2),Plan24!DI184,"")))),""),""),"")</f>
        <v/>
      </c>
      <c r="X20" s="238" t="str">
        <f t="shared" ca="1" si="4"/>
        <v/>
      </c>
      <c r="Y20" s="239" t="str">
        <f t="shared" ca="1" si="5"/>
        <v/>
      </c>
      <c r="Z20" s="53" t="s">
        <v>155</v>
      </c>
      <c r="AA20" s="54"/>
      <c r="AB20" s="353"/>
      <c r="AC20" s="118" t="str">
        <f ca="1">IFERROR(IF(AND(AB$1=0,ROW(AB20)&lt;(Plan51!HH$95+13),AB20&lt;&gt;""),IF(AND(AB20&gt;=Plan24!DW110,AB20&lt;=Plan24!DX110),IF(Plan35!$B$88&lt;&gt;"",_xlfn.NORM.S.DIST(IF(Z$2=1,Plan24!EJ110,IF(Z$2=2,Plan24!EU110,"")),1)*100),""),""),"")</f>
        <v/>
      </c>
      <c r="AD20" s="93" t="str">
        <f ca="1">IF(AND(AB$1=0,ROW(AB20)&lt;(Plan51!HH$95+13),AB20&lt;&gt;""),IF(AND(AB20&gt;=Plan24!DW110,AB20&lt;=Plan24!DX110),IF(Plan35!B$88&lt;&gt;"",IF(AB$1=0,IF(AND(Z$2=1,Plan24!EJ110&lt;-2),Plan24!EJ110,IF(AND(Z$2=2,Plan24!EU110&lt;-2),Plan24!EU110,"")),""),""),""),"")</f>
        <v/>
      </c>
      <c r="AE20" s="55" t="str">
        <f ca="1">IF(AND(AB$1=0,ROW(AB20)&lt;(Plan51!HH$95+13),AB20&lt;&gt;""),IF(AND(AB20&gt;=Plan24!DW110,AB20&lt;=Plan24!DX110),IF(Plan35!B$88&lt;&gt;"",IF(AB$1=0,IF(AND(Z$2=1,Plan24!EJ110&gt;=-2,Plan24!EJ110&lt;-1.5),Plan24!EJ110,IF(AND(Z$2=2,Plan24!EU110&gt;=-2,Plan24!EU110&lt;-1.5),Plan24!EU110,"")),""),""),""),"")</f>
        <v/>
      </c>
      <c r="AF20" s="55" t="str">
        <f ca="1">IF(AND(AB$1=0,ROW(AB20)&lt;(Plan51!HH$95+13),AB20&lt;&gt;""),IF(AND(AB20&gt;=Plan24!DW110,AB20&lt;=Plan24!DX110),IF(Plan35!B$88&lt;&gt;"",IF(AB$1=0,IF(AND(Z$2=1,Plan24!EJ110&gt;=-1.5,Plan24!EJ110&lt;-1),Plan24!EJ110,IF(AND(Z$2=2,Plan24!EU110&gt;=-1.5,Plan24!EU110&lt;-1),Plan24!EU110,"")),""),""),""),"")</f>
        <v/>
      </c>
      <c r="AG20" s="55" t="str">
        <f ca="1">IF(AND(AB$1=0,ROW(AB20)&lt;(Plan51!HH$95+13),AB20&lt;&gt;""),IF(AND(AB20&gt;=Plan24!DW110,AB20&lt;=Plan24!DX110),IF(Plan35!B$88&lt;&gt;"",IF(AB$1=0,IF(AND(Z$2=1,Plan24!EJ110&gt;=-1,Plan24!EJ110&lt;1),Plan24!EJ110,IF(AND(Z$2=2,Plan24!EU110&gt;=-1,Plan24!EU110&lt;1),Plan24!EU110,"")),""),""),""),"")</f>
        <v/>
      </c>
      <c r="AH20" s="56" t="str">
        <f ca="1">IF(AND(AB$1=0,ROW(AB20)&lt;(Plan51!HH$95+13),AB20&lt;&gt;""),IF(AND(AB20&gt;=Plan24!DW110,AB20&lt;=Plan24!DX110),IF(Plan35!B$88&lt;&gt;"",IF(AB$1=0,IF(AND(Z$2=1,Plan24!EJ110&gt;=1,Plan24!EJ110&lt;1.5),Plan24!EJ110,IF(AND(Z$2=2,Plan24!EU110&gt;=1,Plan24!EU110&lt;1.5),Plan24!EU110,"")),""),""),""),"")</f>
        <v/>
      </c>
      <c r="AI20" s="46" t="str">
        <f ca="1">IF(AND(AB$1=0,ROW(AB20)&lt;(Plan51!HH$95+13),AB20&lt;&gt;""),IF(AND(AB20&gt;=Plan24!DW110,AB20&lt;=Plan24!DX110),IF(Plan35!B$88&lt;&gt;"",IF(AB$1=0,IF(AND(Z$2=1,Plan24!EJ110&gt;=1.5,Plan24!EJ110&lt;2),Plan24!EJ110,IF(AND(Z$2=2,Plan24!EU110&gt;=1.5,Plan24!EU110&lt;2),Plan24!EU110,"")),""),""),""),"")</f>
        <v/>
      </c>
      <c r="AJ20" s="110" t="str">
        <f ca="1">IF(AND(AB$1=0,ROW(AB20)&lt;(Plan51!HH$95+13),AB20&lt;&gt;""),IF(AND(AB20&gt;=Plan24!DW110,AB20&lt;=Plan24!DX110),IF(Plan35!B$88&lt;&gt;"",IF(AB$1=0,IF(AND(Z$2=1,Plan24!EJ110&gt;=2),Plan24!EJ110,IF(AND(Z$2=2,Plan24!EU110&gt;=2),Plan24!EU110,"")),""),""),""),"")</f>
        <v/>
      </c>
      <c r="AK20" s="85" t="str">
        <f t="shared" ca="1" si="6"/>
        <v/>
      </c>
      <c r="AL20" s="57" t="str">
        <f t="shared" ca="1" si="7"/>
        <v/>
      </c>
      <c r="AM20" s="53" t="s">
        <v>155</v>
      </c>
      <c r="AN20" s="54"/>
      <c r="AO20" s="359"/>
      <c r="AP20" s="118" t="str">
        <f ca="1">IFERROR(IF(AND(AO$1=0,ROW(AO20)&lt;(Plan51!HH$95+13),AO20&lt;&gt;""),IF(AND(AO20&gt;=Plan24!FI110,AO20&lt;=Plan24!FJ110),IF(Plan35!$B$88&lt;&gt;"",_xlfn.NORM.S.DIST(Plan24!GJ110,1)*100),""),""),"")</f>
        <v/>
      </c>
      <c r="AQ20" s="100" t="str">
        <f ca="1">IF(AND(AO$1=0,ROW(AO20)&lt;(Plan51!HH$95+13),AO20&lt;&gt;""),IF(AND(AO20&gt;=Plan24!FI110,AO20&lt;=Plan24!FJ110),IF(Plan35!B$88&lt;&gt;"",IF(AO$1=0,IF(Plan24!GJ110&lt;-2,Plan24!GJ110,""),""),""),""),"")</f>
        <v/>
      </c>
      <c r="AR20" s="55" t="str">
        <f ca="1">IF(AND(AO$1=0,ROW(AO20)&lt;(Plan51!HH$95+13),AO20&lt;&gt;""),IF(AND(AO20&gt;=Plan24!FI110,AO20&lt;=Plan24!FJ110),IF(Plan35!B$88&lt;&gt;"",IF(AO$1=0,IF(AND(Plan24!GJ110&gt;=-2,Plan24!GJ110&lt;-1.5),Plan24!GJ110,""),""),""),""),"")</f>
        <v/>
      </c>
      <c r="AS20" s="55" t="str">
        <f ca="1">IF(AND(AO$1=0,ROW(AO20)&lt;(Plan51!HH$95+13),AO20&lt;&gt;""),IF(AND(AO20&gt;=Plan24!FI110,AO20&lt;=Plan24!FJ110),IF(Plan35!B$88&lt;&gt;"",IF(AO$1=0,IF(AND(Plan24!GJ110&gt;=-1.5,Plan24!GJ110&lt;-1),Plan24!GJ110,""),""),""),""),"")</f>
        <v/>
      </c>
      <c r="AT20" s="55" t="str">
        <f ca="1">IF(AND(AO$1=0,ROW(AO20)&lt;(Plan51!HH$95+13),AO20&lt;&gt;""),IF(AND(AO20&gt;=Plan24!FI110,AO20&lt;=Plan24!FJ110),IF(Plan35!B$88&lt;&gt;"",IF(AO$1=0,IF(AND(Plan24!GJ110&gt;=-1,Plan24!GJ110&lt;1),Plan24!GJ110,""),""),""),""),"")</f>
        <v/>
      </c>
      <c r="AU20" s="56" t="str">
        <f ca="1">IF(AND(AO$1=0,ROW(AO20)&lt;(Plan51!HH$95+13),AO20&lt;&gt;""),IF(AND(AO20&gt;=Plan24!FI110,AO20&lt;=Plan24!FJ110),IF(Plan35!B$88&lt;&gt;"",IF(AO$1=0,IF(AND(Plan24!GJ110&gt;=1,Plan24!GJ110&lt;1.5),Plan24!GJ110,""),""),""),""),"")</f>
        <v/>
      </c>
      <c r="AV20" s="46" t="str">
        <f ca="1">IF(AND(AO$1=0,ROW(AO20)&lt;(Plan51!HH$95+13),AO20&lt;&gt;""),IF(AND(AO20&gt;=Plan24!FI110,AO20&lt;=Plan24!FJ110),IF(Plan35!B$88&lt;&gt;"",IF(AO$1=0,IF(AND(Plan24!GJ110&gt;=1.5,Plan24!GJ110&lt;2),Plan24!GJ110,""),""),""),""),"")</f>
        <v/>
      </c>
      <c r="AW20" s="110" t="str">
        <f ca="1">IF(AND(AO$1=0,ROW(AO20)&lt;(Plan51!HH$95+13),AO20&lt;&gt;""),IF(AND(AO20&gt;=Plan24!FI110,AO20&lt;=Plan24!FJ110),IF(Plan35!B$88&lt;&gt;"",IF(AO$1=0,IF(Plan24!GJ110&gt;=2,Plan24!GJ110,""),""),""),""),"")</f>
        <v/>
      </c>
      <c r="AX20" s="85" t="str">
        <f t="shared" ca="1" si="8"/>
        <v/>
      </c>
      <c r="AY20" s="57" t="str">
        <f t="shared" ca="1" si="9"/>
        <v/>
      </c>
      <c r="AZ20" s="235" t="str">
        <f ca="1">IF(AND(O$1=0,ROW(O20)&lt;(Plan51!HH$95+13),O20&lt;&gt;""),IF(O20&lt;=Plan24!CA110,IF(Plan35!B$88&lt;&gt;"",100+15*IF(N$2=1,Plan24!CR110,IF(N$2=2,Plan24!CR184,IF(N$2=3,Plan24!DI110,IF(N$2=4,Plan24!DI184,"")))),""),""),"")</f>
        <v/>
      </c>
      <c r="BA20" s="235" t="str">
        <f ca="1">IF(AND(O$1=0,ROW(O20)&lt;(Plan51!HH$95+13),O20&lt;&gt;""),IF(O20&lt;=Plan24!CA110,5+2*IF(N$2=1,Plan24!CR110,IF(N$2=2,Plan24!CR184,IF(N$2=3,Plan24!DI110,IF(N$2=4,Plan24!DI184,"")))),""),"")</f>
        <v/>
      </c>
      <c r="BC20" s="235" t="str">
        <f ca="1">IF(AND(AB$1=0,ROW(AB20)&lt;(Plan51!HH$95+13),AB20&lt;&gt;""),IF(AB20&lt;=Plan24!DX110,IF(AB$1=0,100+15*IF(Z$2=1,Plan24!EJ110,IF(Z$2=2,Plan24!EU110,"")),""),""),"")</f>
        <v/>
      </c>
      <c r="BD20" s="235" t="str">
        <f ca="1">IF(AND(AB$1=0,ROW(AB20)&lt;(Plan51!HH$95+13),AB20&lt;&gt;""),IF(AB20&lt;=Plan24!DX110,IF(AB$1=0,5+2*IF(Z$2=1,Plan24!EJ110,IF(Z$2=2,Plan24!EU110,"")),""),""),"")</f>
        <v/>
      </c>
      <c r="BF20" s="235" t="str">
        <f ca="1">IF(AND(AO$1=0,ROW(AO20)&lt;(Plan51!HH$95+13),AO20&lt;&gt;""),IF(AO20&lt;=Plan24!FJ110,IF(AO$1=0,100+15*Plan24!GJ110,""),""),"")</f>
        <v/>
      </c>
      <c r="BG20" s="235" t="str">
        <f ca="1">IF(AND(AO$1=0,ROW(AO20)&lt;(Plan51!HH$95+13),AO20&lt;&gt;""),IF(AO20&lt;=Plan24!FJ110,IF(AO$1=0,5+2*Plan24!GJ110,""),""),"")</f>
        <v/>
      </c>
      <c r="BH20" s="235"/>
      <c r="BI20" s="235"/>
      <c r="BJ20" s="235"/>
      <c r="BK20" s="235"/>
      <c r="BL20" s="235"/>
      <c r="BM20" s="235"/>
      <c r="BN20" s="235"/>
      <c r="BO20" s="235"/>
      <c r="BP20" s="235"/>
      <c r="BQ20" s="48"/>
      <c r="BR20" s="48"/>
      <c r="BS20" s="48"/>
      <c r="BT20" s="251"/>
      <c r="BU20" s="251"/>
      <c r="BV20" s="252"/>
      <c r="BW20" s="251"/>
      <c r="BX20" s="251"/>
      <c r="BY20" s="251"/>
      <c r="BZ20" s="251"/>
      <c r="CA20" s="251"/>
      <c r="CB20" s="251"/>
      <c r="CC20" s="251"/>
      <c r="CD20" s="251"/>
      <c r="CE20" s="251"/>
      <c r="CF20" s="7"/>
      <c r="CG20" s="48"/>
      <c r="CH20" s="38">
        <f t="shared" si="10"/>
        <v>0</v>
      </c>
      <c r="CI20" s="38">
        <f t="shared" si="12"/>
        <v>0</v>
      </c>
      <c r="CJ20" s="38">
        <f t="shared" si="11"/>
        <v>0</v>
      </c>
    </row>
    <row r="21" spans="2:88" ht="17.45" customHeight="1">
      <c r="B21" s="276" t="str">
        <f t="shared" ca="1" si="0"/>
        <v/>
      </c>
      <c r="C21" s="249"/>
      <c r="D21" s="250"/>
      <c r="E21" s="250"/>
      <c r="F21" s="259" t="str">
        <f t="shared" ca="1" si="1"/>
        <v/>
      </c>
      <c r="G21" s="292" t="s">
        <v>216</v>
      </c>
      <c r="H21" s="250" t="str">
        <f t="shared" ca="1" si="2"/>
        <v/>
      </c>
      <c r="I21" s="250"/>
      <c r="J21" s="250"/>
      <c r="K21" s="517" t="str">
        <f t="shared" ca="1" si="3"/>
        <v/>
      </c>
      <c r="L21" s="518"/>
      <c r="M21" s="285"/>
      <c r="N21" s="225" t="s">
        <v>26</v>
      </c>
      <c r="O21" s="345"/>
      <c r="P21" s="118" t="str">
        <f ca="1">IFERROR(IF(AND(O$1=0,ROW(O21)&lt;(Plan51!HH$95+13),O21&lt;&gt;""),IF(AND(O21&gt;=Plan24!BZ111,O21&lt;=Plan24!CA111),IF(Plan35!$B$88&lt;&gt;"",_xlfn.NORM.S.DIST(IF(N$2=1,Plan24!CR111,IF(N$2=2,Plan24!CR185,IF(N$2=3,Plan24!DI111,IF(N$2=4,Plan24!DI185,"")))),1)*100),""),""),"")</f>
        <v/>
      </c>
      <c r="Q21" s="93" t="str">
        <f ca="1">IF(AND(O$1=0,ROW(O21)&lt;(Plan51!HH$95+13),O21&lt;&gt;""),IF(AND(O21&gt;=Plan24!BZ111,O21&lt;=Plan24!CA111),IF(Plan35!B$88&lt;&gt;"",IF(AND(N$2=1,Plan24!CR111&lt;-2),Plan24!CR111,IF(AND(N$2=2,Plan24!CR185&lt;-2),Plan24!CR185,IF(AND(N$2=3,Plan24!DI111&lt;-2),Plan24!DI111,IF(AND(N$2=4,Plan24!DI185&lt;-2),Plan24!DI185,"")))),""),""),"")</f>
        <v/>
      </c>
      <c r="R21" s="55" t="str">
        <f ca="1">IF(AND(O$1=0,ROW(O21)&lt;(Plan51!HH$95+13),O21&lt;&gt;""),IF(AND(O21&gt;=Plan24!BZ111,O21&lt;=Plan24!CA111),IF(Plan35!B$88&lt;&gt;"",IF(AND(N$2=1,Plan24!CR111&gt;=-2,Plan24!CR111&lt;-1.5),Plan24!CR111,IF(AND(N$2=2,Plan24!CR185&gt;=-2,Plan24!CR185&lt;-1.5),Plan24!CR185,IF(AND(N$2=3,Plan24!DI111&gt;=-2,Plan24!DI111&lt;-1.5),Plan24!DI111,IF(AND(N$2=4,Plan24!DI185&gt;=-2,Plan24!DI185&lt;-1.5),Plan24!DI185,"")))),""),""),"")</f>
        <v/>
      </c>
      <c r="S21" s="55" t="str">
        <f ca="1">IF(AND(O$1=0,ROW(O21)&lt;(Plan51!HH$95+13),O21&lt;&gt;""),IF(AND(O21&gt;=Plan24!BZ111,O21&lt;=Plan24!CA111),IF(Plan35!B$88&lt;&gt;"",IF(AND(N$2=1,Plan24!CR111&gt;=-1.5,Plan24!CR111&lt;-1),Plan24!CR111,IF(AND(N$2=2,Plan24!CR185&gt;=-1.5,Plan24!CR185&lt;-1),Plan24!CR185,IF(AND(N$2=3,Plan24!DI111&gt;=-1.5,Plan24!DI111&lt;-1),Plan24!DI111,IF(AND(N$2=4,Plan24!DI185&gt;=-1.5,Plan24!DI185&lt;-1),Plan24!DI185,"")))),""),""),"")</f>
        <v/>
      </c>
      <c r="T21" s="55" t="str">
        <f ca="1">IF(AND(O$1=0,ROW(O21)&lt;(Plan51!HH$95+13),O21&lt;&gt;""),IF(AND(O21&gt;=Plan24!BZ111,O21&lt;=Plan24!CA111),IF(Plan35!B$88&lt;&gt;"",IF(AND(N$2=1,Plan24!CR111&gt;=-1,Plan24!CR111&lt;1),Plan24!CR111,IF(AND(N$2=2,Plan24!CR185&gt;=-1,Plan24!CR185&lt;1),Plan24!CR185,IF(AND(N$2=3,Plan24!DI111&gt;=-1,Plan24!DI111&lt;1),Plan24!DI111,IF(AND(N$2=4,Plan24!DI185&gt;=-1,Plan24!DI185&lt;1),Plan24!DI185,"")))),""),""),"")</f>
        <v/>
      </c>
      <c r="U21" s="56" t="str">
        <f ca="1">IF(AND(O$1=0,ROW(O21)&lt;(Plan51!HH$95+13),O21&lt;&gt;""),IF(AND(O21&gt;=Plan24!BZ111,O21&lt;=Plan24!CA111),IF(Plan35!B$88&lt;&gt;"",IF(AND(N$2=1,Plan24!CR111&gt;=1,Plan24!CR111&lt;1.5),Plan24!CR111,IF(AND(N$2=2,Plan24!CR185&gt;=1,Plan24!CR185&lt;1.5),Plan24!CR185,IF(AND(N$2=3,Plan24!DI111&gt;=1,Plan24!DI111&lt;1.5),Plan24!DI111,IF(AND(N$2=4,Plan24!DI185&gt;=1,Plan24!DI185&lt;1.5),Plan24!DI185,"")))),""),""),"")</f>
        <v/>
      </c>
      <c r="V21" s="46" t="str">
        <f ca="1">IF(AND(O$1=0,ROW(O21)&lt;(Plan51!HH$95+13),O21&lt;&gt;""),IF(AND(O21&gt;=Plan24!BZ111,O21&lt;=Plan24!CA111),IF(Plan35!B$88&lt;&gt;"",IF(AND(N$2=1,Plan24!CR111&gt;=1.5,Plan24!CR111&lt;2),Plan24!CR111,IF(AND(N$2=2,Plan24!CR185&gt;=1.5,Plan24!CR185&lt;2),Plan24!CR185,IF(AND(N$2=3,Plan24!DI111&gt;=1.5,Plan24!DI111&lt;2),Plan24!DI111,IF(AND(N$2=4,Plan24!DI185&gt;=1.5,Plan24!DI185&lt;2),Plan24!DI185,"")))),""),""),"")</f>
        <v/>
      </c>
      <c r="W21" s="106" t="str">
        <f ca="1">IF(AND(O$1=0,ROW(O21)&lt;(Plan51!HH$95+13),O21&lt;&gt;""),IF(AND(O21&gt;=Plan24!BZ111,O21&lt;=Plan24!CA111),IF(Plan35!B$88&lt;&gt;"",IF(AND(N$2=1,Plan24!CR111&gt;=2),Plan24!CR111,IF(AND(N$2=2,Plan24!CR185&gt;=2),Plan24!CR185,IF(AND(N$2=3,Plan24!DI111&gt;=2),Plan24!DI111,IF(AND(N$2=4,Plan24!DI185&gt;=2),Plan24!DI185,"")))),""),""),"")</f>
        <v/>
      </c>
      <c r="X21" s="238" t="str">
        <f t="shared" ca="1" si="4"/>
        <v/>
      </c>
      <c r="Y21" s="239" t="str">
        <f t="shared" ca="1" si="5"/>
        <v/>
      </c>
      <c r="Z21" s="53" t="s">
        <v>156</v>
      </c>
      <c r="AA21" s="54"/>
      <c r="AB21" s="353"/>
      <c r="AC21" s="118" t="str">
        <f ca="1">IFERROR(IF(AND(AB$1=0,ROW(AB21)&lt;(Plan51!HH$95+13),AB21&lt;&gt;""),IF(AND(AB21&gt;=Plan24!DW111,AB21&lt;=Plan24!DX111),IF(Plan35!$B$88&lt;&gt;"",_xlfn.NORM.S.DIST(IF(Z$2=1,Plan24!EJ111,IF(Z$2=2,Plan24!EU111,"")),1)*100),""),""),"")</f>
        <v/>
      </c>
      <c r="AD21" s="93" t="str">
        <f ca="1">IF(AND(AB$1=0,ROW(AB21)&lt;(Plan51!HH$95+13),AB21&lt;&gt;""),IF(AND(AB21&gt;=Plan24!DW111,AB21&lt;=Plan24!DX111),IF(Plan35!B$88&lt;&gt;"",IF(AB$1=0,IF(AND(Z$2=1,Plan24!EJ111&lt;-2),Plan24!EJ111,IF(AND(Z$2=2,Plan24!EU111&lt;-2),Plan24!EU111,"")),""),""),""),"")</f>
        <v/>
      </c>
      <c r="AE21" s="55" t="str">
        <f ca="1">IF(AND(AB$1=0,ROW(AB21)&lt;(Plan51!HH$95+13),AB21&lt;&gt;""),IF(AND(AB21&gt;=Plan24!DW111,AB21&lt;=Plan24!DX111),IF(Plan35!B$88&lt;&gt;"",IF(AB$1=0,IF(AND(Z$2=1,Plan24!EJ111&gt;=-2,Plan24!EJ111&lt;-1.5),Plan24!EJ111,IF(AND(Z$2=2,Plan24!EU111&gt;=-2,Plan24!EU111&lt;-1.5),Plan24!EU111,"")),""),""),""),"")</f>
        <v/>
      </c>
      <c r="AF21" s="55" t="str">
        <f ca="1">IF(AND(AB$1=0,ROW(AB21)&lt;(Plan51!HH$95+13),AB21&lt;&gt;""),IF(AND(AB21&gt;=Plan24!DW111,AB21&lt;=Plan24!DX111),IF(Plan35!B$88&lt;&gt;"",IF(AB$1=0,IF(AND(Z$2=1,Plan24!EJ111&gt;=-1.5,Plan24!EJ111&lt;-1),Plan24!EJ111,IF(AND(Z$2=2,Plan24!EU111&gt;=-1.5,Plan24!EU111&lt;-1),Plan24!EU111,"")),""),""),""),"")</f>
        <v/>
      </c>
      <c r="AG21" s="55" t="str">
        <f ca="1">IF(AND(AB$1=0,ROW(AB21)&lt;(Plan51!HH$95+13),AB21&lt;&gt;""),IF(AND(AB21&gt;=Plan24!DW111,AB21&lt;=Plan24!DX111),IF(Plan35!B$88&lt;&gt;"",IF(AB$1=0,IF(AND(Z$2=1,Plan24!EJ111&gt;=-1,Plan24!EJ111&lt;1),Plan24!EJ111,IF(AND(Z$2=2,Plan24!EU111&gt;=-1,Plan24!EU111&lt;1),Plan24!EU111,"")),""),""),""),"")</f>
        <v/>
      </c>
      <c r="AH21" s="56" t="str">
        <f ca="1">IF(AND(AB$1=0,ROW(AB21)&lt;(Plan51!HH$95+13),AB21&lt;&gt;""),IF(AND(AB21&gt;=Plan24!DW111,AB21&lt;=Plan24!DX111),IF(Plan35!B$88&lt;&gt;"",IF(AB$1=0,IF(AND(Z$2=1,Plan24!EJ111&gt;=1,Plan24!EJ111&lt;1.5),Plan24!EJ111,IF(AND(Z$2=2,Plan24!EU111&gt;=1,Plan24!EU111&lt;1.5),Plan24!EU111,"")),""),""),""),"")</f>
        <v/>
      </c>
      <c r="AI21" s="46" t="str">
        <f ca="1">IF(AND(AB$1=0,ROW(AB21)&lt;(Plan51!HH$95+13),AB21&lt;&gt;""),IF(AND(AB21&gt;=Plan24!DW111,AB21&lt;=Plan24!DX111),IF(Plan35!B$88&lt;&gt;"",IF(AB$1=0,IF(AND(Z$2=1,Plan24!EJ111&gt;=1.5,Plan24!EJ111&lt;2),Plan24!EJ111,IF(AND(Z$2=2,Plan24!EU111&gt;=1.5,Plan24!EU111&lt;2),Plan24!EU111,"")),""),""),""),"")</f>
        <v/>
      </c>
      <c r="AJ21" s="110" t="str">
        <f ca="1">IF(AND(AB$1=0,ROW(AB21)&lt;(Plan51!HH$95+13),AB21&lt;&gt;""),IF(AND(AB21&gt;=Plan24!DW111,AB21&lt;=Plan24!DX111),IF(Plan35!B$88&lt;&gt;"",IF(AB$1=0,IF(AND(Z$2=1,Plan24!EJ111&gt;=2),Plan24!EJ111,IF(AND(Z$2=2,Plan24!EU111&gt;=2),Plan24!EU111,"")),""),""),""),"")</f>
        <v/>
      </c>
      <c r="AK21" s="85" t="str">
        <f t="shared" ca="1" si="6"/>
        <v/>
      </c>
      <c r="AL21" s="57" t="str">
        <f t="shared" ca="1" si="7"/>
        <v/>
      </c>
      <c r="AM21" s="53" t="s">
        <v>156</v>
      </c>
      <c r="AN21" s="54"/>
      <c r="AO21" s="359"/>
      <c r="AP21" s="118" t="str">
        <f ca="1">IFERROR(IF(AND(AO$1=0,ROW(AO21)&lt;(Plan51!HH$95+13),AO21&lt;&gt;""),IF(AND(AO21&gt;=Plan24!FI111,AO21&lt;=Plan24!FJ111),IF(Plan35!$B$88&lt;&gt;"",_xlfn.NORM.S.DIST(Plan24!GJ111,1)*100),""),""),"")</f>
        <v/>
      </c>
      <c r="AQ21" s="100" t="str">
        <f ca="1">IF(AND(AO$1=0,ROW(AO21)&lt;(Plan51!HH$95+13),AO21&lt;&gt;""),IF(AND(AO21&gt;=Plan24!FI111,AO21&lt;=Plan24!FJ111),IF(Plan35!B$88&lt;&gt;"",IF(AO$1=0,IF(Plan24!GJ111&lt;-2,Plan24!GJ111,""),""),""),""),"")</f>
        <v/>
      </c>
      <c r="AR21" s="55" t="str">
        <f ca="1">IF(AND(AO$1=0,ROW(AO21)&lt;(Plan51!HH$95+13),AO21&lt;&gt;""),IF(AND(AO21&gt;=Plan24!FI111,AO21&lt;=Plan24!FJ111),IF(Plan35!B$88&lt;&gt;"",IF(AO$1=0,IF(AND(Plan24!GJ111&gt;=-2,Plan24!GJ111&lt;-1.5),Plan24!GJ111,""),""),""),""),"")</f>
        <v/>
      </c>
      <c r="AS21" s="55" t="str">
        <f ca="1">IF(AND(AO$1=0,ROW(AO21)&lt;(Plan51!HH$95+13),AO21&lt;&gt;""),IF(AND(AO21&gt;=Plan24!FI111,AO21&lt;=Plan24!FJ111),IF(Plan35!B$88&lt;&gt;"",IF(AO$1=0,IF(AND(Plan24!GJ111&gt;=-1.5,Plan24!GJ111&lt;-1),Plan24!GJ111,""),""),""),""),"")</f>
        <v/>
      </c>
      <c r="AT21" s="55" t="str">
        <f ca="1">IF(AND(AO$1=0,ROW(AO21)&lt;(Plan51!HH$95+13),AO21&lt;&gt;""),IF(AND(AO21&gt;=Plan24!FI111,AO21&lt;=Plan24!FJ111),IF(Plan35!B$88&lt;&gt;"",IF(AO$1=0,IF(AND(Plan24!GJ111&gt;=-1,Plan24!GJ111&lt;1),Plan24!GJ111,""),""),""),""),"")</f>
        <v/>
      </c>
      <c r="AU21" s="56" t="str">
        <f ca="1">IF(AND(AO$1=0,ROW(AO21)&lt;(Plan51!HH$95+13),AO21&lt;&gt;""),IF(AND(AO21&gt;=Plan24!FI111,AO21&lt;=Plan24!FJ111),IF(Plan35!B$88&lt;&gt;"",IF(AO$1=0,IF(AND(Plan24!GJ111&gt;=1,Plan24!GJ111&lt;1.5),Plan24!GJ111,""),""),""),""),"")</f>
        <v/>
      </c>
      <c r="AV21" s="46" t="str">
        <f ca="1">IF(AND(AO$1=0,ROW(AO21)&lt;(Plan51!HH$95+13),AO21&lt;&gt;""),IF(AND(AO21&gt;=Plan24!FI111,AO21&lt;=Plan24!FJ111),IF(Plan35!B$88&lt;&gt;"",IF(AO$1=0,IF(AND(Plan24!GJ111&gt;=1.5,Plan24!GJ111&lt;2),Plan24!GJ111,""),""),""),""),"")</f>
        <v/>
      </c>
      <c r="AW21" s="110" t="str">
        <f ca="1">IF(AND(AO$1=0,ROW(AO21)&lt;(Plan51!HH$95+13),AO21&lt;&gt;""),IF(AND(AO21&gt;=Plan24!FI111,AO21&lt;=Plan24!FJ111),IF(Plan35!B$88&lt;&gt;"",IF(AO$1=0,IF(Plan24!GJ111&gt;=2,Plan24!GJ111,""),""),""),""),"")</f>
        <v/>
      </c>
      <c r="AX21" s="85" t="str">
        <f t="shared" ca="1" si="8"/>
        <v/>
      </c>
      <c r="AY21" s="57" t="str">
        <f t="shared" ca="1" si="9"/>
        <v/>
      </c>
      <c r="AZ21" s="235" t="str">
        <f ca="1">IF(AND(O$1=0,ROW(O21)&lt;(Plan51!HH$95+13),O21&lt;&gt;""),IF(O21&lt;=Plan24!CA111,IF(Plan35!B$88&lt;&gt;"",100+15*IF(N$2=1,Plan24!CR111,IF(N$2=2,Plan24!CR185,IF(N$2=3,Plan24!DI111,IF(N$2=4,Plan24!DI185,"")))),""),""),"")</f>
        <v/>
      </c>
      <c r="BA21" s="235" t="str">
        <f ca="1">IF(AND(O$1=0,ROW(O21)&lt;(Plan51!HH$95+13),O21&lt;&gt;""),IF(O21&lt;=Plan24!CA111,5+2*IF(N$2=1,Plan24!CR111,IF(N$2=2,Plan24!CR185,IF(N$2=3,Plan24!DI111,IF(N$2=4,Plan24!DI185,"")))),""),"")</f>
        <v/>
      </c>
      <c r="BC21" s="235" t="str">
        <f ca="1">IF(AND(AB$1=0,ROW(AB21)&lt;(Plan51!HH$95+13),AB21&lt;&gt;""),IF(AB21&lt;=Plan24!DX111,IF(AB$1=0,100+15*IF(Z$2=1,Plan24!EJ111,IF(Z$2=2,Plan24!EU111,"")),""),""),"")</f>
        <v/>
      </c>
      <c r="BD21" s="235" t="str">
        <f ca="1">IF(AND(AB$1=0,ROW(AB21)&lt;(Plan51!HH$95+13),AB21&lt;&gt;""),IF(AB21&lt;=Plan24!DX111,IF(AB$1=0,5+2*IF(Z$2=1,Plan24!EJ111,IF(Z$2=2,Plan24!EU111,"")),""),""),"")</f>
        <v/>
      </c>
      <c r="BF21" s="235" t="str">
        <f ca="1">IF(AND(AO$1=0,ROW(AO21)&lt;(Plan51!HH$95+13),AO21&lt;&gt;""),IF(AO21&lt;=Plan24!FJ111,IF(AO$1=0,100+15*Plan24!GJ111,""),""),"")</f>
        <v/>
      </c>
      <c r="BG21" s="235" t="str">
        <f ca="1">IF(AND(AO$1=0,ROW(AO21)&lt;(Plan51!HH$95+13),AO21&lt;&gt;""),IF(AO21&lt;=Plan24!FJ111,IF(AO$1=0,5+2*Plan24!GJ111,""),""),"")</f>
        <v/>
      </c>
      <c r="BH21" s="235"/>
      <c r="BI21" s="235"/>
      <c r="BJ21" s="235"/>
      <c r="BK21" s="235"/>
      <c r="BL21" s="235"/>
      <c r="BM21" s="235"/>
      <c r="BN21" s="235"/>
      <c r="BO21" s="235"/>
      <c r="BP21" s="235"/>
      <c r="BQ21" s="48"/>
      <c r="BR21" s="48"/>
      <c r="BS21" s="48"/>
      <c r="BT21" s="251"/>
      <c r="BU21" s="251"/>
      <c r="BV21" s="252"/>
      <c r="BW21" s="251"/>
      <c r="BX21" s="251"/>
      <c r="BY21" s="251"/>
      <c r="BZ21" s="251"/>
      <c r="CA21" s="251"/>
      <c r="CB21" s="251"/>
      <c r="CC21" s="251"/>
      <c r="CD21" s="251"/>
      <c r="CE21" s="251"/>
      <c r="CF21" s="7"/>
      <c r="CG21" s="48"/>
      <c r="CH21" s="38">
        <f t="shared" si="10"/>
        <v>0</v>
      </c>
      <c r="CI21" s="38">
        <f t="shared" si="12"/>
        <v>0</v>
      </c>
      <c r="CJ21" s="38">
        <f t="shared" si="11"/>
        <v>0</v>
      </c>
    </row>
    <row r="22" spans="2:88" ht="17.45" customHeight="1">
      <c r="B22" s="276" t="str">
        <f t="shared" ca="1" si="0"/>
        <v/>
      </c>
      <c r="C22" s="249"/>
      <c r="D22" s="250"/>
      <c r="E22" s="250"/>
      <c r="F22" s="259" t="str">
        <f t="shared" ca="1" si="1"/>
        <v/>
      </c>
      <c r="G22" s="292" t="s">
        <v>216</v>
      </c>
      <c r="H22" s="250" t="str">
        <f t="shared" ca="1" si="2"/>
        <v/>
      </c>
      <c r="I22" s="250"/>
      <c r="J22" s="250"/>
      <c r="K22" s="517" t="str">
        <f t="shared" ca="1" si="3"/>
        <v/>
      </c>
      <c r="L22" s="518"/>
      <c r="M22" s="285"/>
      <c r="N22" s="224" t="s">
        <v>27</v>
      </c>
      <c r="O22" s="346" t="str">
        <f>IFERROR(IF(AND(O23="",O31="",O34="",O35=""),"",O23+O31+O34+O35),"")</f>
        <v/>
      </c>
      <c r="P22" s="118" t="str">
        <f ca="1">IFERROR(IF(AND(O$1=0,ROW(O22)&lt;(Plan51!HH$95+13),O22&lt;&gt;""),IF(AND(O22&gt;=Plan24!BZ112,O22&lt;=Plan24!CA112),IF(Plan35!$B$88&lt;&gt;"",_xlfn.NORM.S.DIST(IF(N$2=1,Plan24!CR112,IF(N$2=2,Plan24!CR186,IF(N$2=3,Plan24!DI112,IF(N$2=4,Plan24!DI186,"")))),1)*100),""),""),"")</f>
        <v/>
      </c>
      <c r="Q22" s="93" t="str">
        <f ca="1">IF(AND(O$1=0,ROW(O22)&lt;(Plan51!HH$95+13),O22&lt;&gt;""),IF(AND(O22&gt;=Plan24!BZ112,O22&lt;=Plan24!CA112),IF(Plan35!B$88&lt;&gt;"",IF(AND(N$2=1,Plan24!CR112&lt;-2),Plan24!CR112,IF(AND(N$2=2,Plan24!CR186&lt;-2),Plan24!CR186,IF(AND(N$2=3,Plan24!DI112&lt;-2),Plan24!DI112,IF(AND(N$2=4,Plan24!DI186&lt;-2),Plan24!DI186,"")))),""),""),"")</f>
        <v/>
      </c>
      <c r="R22" s="55" t="str">
        <f ca="1">IF(AND(O$1=0,ROW(O22)&lt;(Plan51!HH$95+13),O22&lt;&gt;""),IF(AND(O22&gt;=Plan24!BZ112,O22&lt;=Plan24!CA112),IF(Plan35!B$88&lt;&gt;"",IF(AND(N$2=1,Plan24!CR112&gt;=-2,Plan24!CR112&lt;-1.5),Plan24!CR112,IF(AND(N$2=2,Plan24!CR186&gt;=-2,Plan24!CR186&lt;-1.5),Plan24!CR186,IF(AND(N$2=3,Plan24!DI112&gt;=-2,Plan24!DI112&lt;-1.5),Plan24!DI112,IF(AND(N$2=4,Plan24!DI186&gt;=-2,Plan24!DI186&lt;-1.5),Plan24!DI186,"")))),""),""),"")</f>
        <v/>
      </c>
      <c r="S22" s="55" t="str">
        <f ca="1">IF(AND(O$1=0,ROW(O22)&lt;(Plan51!HH$95+13),O22&lt;&gt;""),IF(AND(O22&gt;=Plan24!BZ112,O22&lt;=Plan24!CA112),IF(Plan35!B$88&lt;&gt;"",IF(AND(N$2=1,Plan24!CR112&gt;=-1.5,Plan24!CR112&lt;-1),Plan24!CR112,IF(AND(N$2=2,Plan24!CR186&gt;=-1.5,Plan24!CR186&lt;-1),Plan24!CR186,IF(AND(N$2=3,Plan24!DI112&gt;=-1.5,Plan24!DI112&lt;-1),Plan24!DI112,IF(AND(N$2=4,Plan24!DI186&gt;=-1.5,Plan24!DI186&lt;-1),Plan24!DI186,"")))),""),""),"")</f>
        <v/>
      </c>
      <c r="T22" s="55" t="str">
        <f ca="1">IF(AND(O$1=0,ROW(O22)&lt;(Plan51!HH$95+13),O22&lt;&gt;""),IF(AND(O22&gt;=Plan24!BZ112,O22&lt;=Plan24!CA112),IF(Plan35!B$88&lt;&gt;"",IF(AND(N$2=1,Plan24!CR112&gt;=-1,Plan24!CR112&lt;1),Plan24!CR112,IF(AND(N$2=2,Plan24!CR186&gt;=-1,Plan24!CR186&lt;1),Plan24!CR186,IF(AND(N$2=3,Plan24!DI112&gt;=-1,Plan24!DI112&lt;1),Plan24!DI112,IF(AND(N$2=4,Plan24!DI186&gt;=-1,Plan24!DI186&lt;1),Plan24!DI186,"")))),""),""),"")</f>
        <v/>
      </c>
      <c r="U22" s="56" t="str">
        <f ca="1">IF(AND(O$1=0,ROW(O22)&lt;(Plan51!HH$95+13),O22&lt;&gt;""),IF(AND(O22&gt;=Plan24!BZ112,O22&lt;=Plan24!CA112),IF(Plan35!B$88&lt;&gt;"",IF(AND(N$2=1,Plan24!CR112&gt;=1,Plan24!CR112&lt;1.5),Plan24!CR112,IF(AND(N$2=2,Plan24!CR186&gt;=1,Plan24!CR186&lt;1.5),Plan24!CR186,IF(AND(N$2=3,Plan24!DI112&gt;=1,Plan24!DI112&lt;1.5),Plan24!DI112,IF(AND(N$2=4,Plan24!DI186&gt;=1,Plan24!DI186&lt;1.5),Plan24!DI186,"")))),""),""),"")</f>
        <v/>
      </c>
      <c r="V22" s="46" t="str">
        <f ca="1">IF(AND(O$1=0,ROW(O22)&lt;(Plan51!HH$95+13),O22&lt;&gt;""),IF(AND(O22&gt;=Plan24!BZ112,O22&lt;=Plan24!CA112),IF(Plan35!B$88&lt;&gt;"",IF(AND(N$2=1,Plan24!CR112&gt;=1.5,Plan24!CR112&lt;2),Plan24!CR112,IF(AND(N$2=2,Plan24!CR186&gt;=1.5,Plan24!CR186&lt;2),Plan24!CR186,IF(AND(N$2=3,Plan24!DI112&gt;=1.5,Plan24!DI112&lt;2),Plan24!DI112,IF(AND(N$2=4,Plan24!DI186&gt;=1.5,Plan24!DI186&lt;2),Plan24!DI186,"")))),""),""),"")</f>
        <v/>
      </c>
      <c r="W22" s="106" t="str">
        <f ca="1">IF(AND(O$1=0,ROW(O22)&lt;(Plan51!HH$95+13),O22&lt;&gt;""),IF(AND(O22&gt;=Plan24!BZ112,O22&lt;=Plan24!CA112),IF(Plan35!B$88&lt;&gt;"",IF(AND(N$2=1,Plan24!CR112&gt;=2),Plan24!CR112,IF(AND(N$2=2,Plan24!CR186&gt;=2),Plan24!CR186,IF(AND(N$2=3,Plan24!DI112&gt;=2),Plan24!DI112,IF(AND(N$2=4,Plan24!DI186&gt;=2),Plan24!DI186,"")))),""),""),"")</f>
        <v/>
      </c>
      <c r="X22" s="238" t="str">
        <f t="shared" ca="1" si="4"/>
        <v/>
      </c>
      <c r="Y22" s="239" t="str">
        <f t="shared" ca="1" si="5"/>
        <v/>
      </c>
      <c r="Z22" s="53" t="s">
        <v>157</v>
      </c>
      <c r="AA22" s="54"/>
      <c r="AB22" s="353"/>
      <c r="AC22" s="118" t="str">
        <f ca="1">IFERROR(IF(AND(AB$1=0,ROW(AB22)&lt;(Plan51!HH$95+13),AB22&lt;&gt;""),IF(AND(AB22&gt;=Plan24!DW112,AB22&lt;=Plan24!DX112),IF(Plan35!$B$88&lt;&gt;"",_xlfn.NORM.S.DIST(IF(Z$2=1,Plan24!EJ112,IF(Z$2=2,Plan24!EU112,"")),1)*100),""),""),"")</f>
        <v/>
      </c>
      <c r="AD22" s="93" t="str">
        <f ca="1">IF(AND(AB$1=0,ROW(AB22)&lt;(Plan51!HH$95+13),AB22&lt;&gt;""),IF(AND(AB22&gt;=Plan24!DW112,AB22&lt;=Plan24!DX112),IF(Plan35!B$88&lt;&gt;"",IF(AB$1=0,IF(AND(Z$2=1,Plan24!EJ112&lt;-2),Plan24!EJ112,IF(AND(Z$2=2,Plan24!EU112&lt;-2),Plan24!EU112,"")),""),""),""),"")</f>
        <v/>
      </c>
      <c r="AE22" s="55" t="str">
        <f ca="1">IF(AND(AB$1=0,ROW(AB22)&lt;(Plan51!HH$95+13),AB22&lt;&gt;""),IF(AND(AB22&gt;=Plan24!DW112,AB22&lt;=Plan24!DX112),IF(Plan35!B$88&lt;&gt;"",IF(AB$1=0,IF(AND(Z$2=1,Plan24!EJ112&gt;=-2,Plan24!EJ112&lt;-1.5),Plan24!EJ112,IF(AND(Z$2=2,Plan24!EU112&gt;=-2,Plan24!EU112&lt;-1.5),Plan24!EU112,"")),""),""),""),"")</f>
        <v/>
      </c>
      <c r="AF22" s="55" t="str">
        <f ca="1">IF(AND(AB$1=0,ROW(AB22)&lt;(Plan51!HH$95+13),AB22&lt;&gt;""),IF(AND(AB22&gt;=Plan24!DW112,AB22&lt;=Plan24!DX112),IF(Plan35!B$88&lt;&gt;"",IF(AB$1=0,IF(AND(Z$2=1,Plan24!EJ112&gt;=-1.5,Plan24!EJ112&lt;-1),Plan24!EJ112,IF(AND(Z$2=2,Plan24!EU112&gt;=-1.5,Plan24!EU112&lt;-1),Plan24!EU112,"")),""),""),""),"")</f>
        <v/>
      </c>
      <c r="AG22" s="55" t="str">
        <f ca="1">IF(AND(AB$1=0,ROW(AB22)&lt;(Plan51!HH$95+13),AB22&lt;&gt;""),IF(AND(AB22&gt;=Plan24!DW112,AB22&lt;=Plan24!DX112),IF(Plan35!B$88&lt;&gt;"",IF(AB$1=0,IF(AND(Z$2=1,Plan24!EJ112&gt;=-1,Plan24!EJ112&lt;1),Plan24!EJ112,IF(AND(Z$2=2,Plan24!EU112&gt;=-1,Plan24!EU112&lt;1),Plan24!EU112,"")),""),""),""),"")</f>
        <v/>
      </c>
      <c r="AH22" s="56" t="str">
        <f ca="1">IF(AND(AB$1=0,ROW(AB22)&lt;(Plan51!HH$95+13),AB22&lt;&gt;""),IF(AND(AB22&gt;=Plan24!DW112,AB22&lt;=Plan24!DX112),IF(Plan35!B$88&lt;&gt;"",IF(AB$1=0,IF(AND(Z$2=1,Plan24!EJ112&gt;=1,Plan24!EJ112&lt;1.5),Plan24!EJ112,IF(AND(Z$2=2,Plan24!EU112&gt;=1,Plan24!EU112&lt;1.5),Plan24!EU112,"")),""),""),""),"")</f>
        <v/>
      </c>
      <c r="AI22" s="46" t="str">
        <f ca="1">IF(AND(AB$1=0,ROW(AB22)&lt;(Plan51!HH$95+13),AB22&lt;&gt;""),IF(AND(AB22&gt;=Plan24!DW112,AB22&lt;=Plan24!DX112),IF(Plan35!B$88&lt;&gt;"",IF(AB$1=0,IF(AND(Z$2=1,Plan24!EJ112&gt;=1.5,Plan24!EJ112&lt;2),Plan24!EJ112,IF(AND(Z$2=2,Plan24!EU112&gt;=1.5,Plan24!EU112&lt;2),Plan24!EU112,"")),""),""),""),"")</f>
        <v/>
      </c>
      <c r="AJ22" s="110" t="str">
        <f ca="1">IF(AND(AB$1=0,ROW(AB22)&lt;(Plan51!HH$95+13),AB22&lt;&gt;""),IF(AND(AB22&gt;=Plan24!DW112,AB22&lt;=Plan24!DX112),IF(Plan35!B$88&lt;&gt;"",IF(AB$1=0,IF(AND(Z$2=1,Plan24!EJ112&gt;=2),Plan24!EJ112,IF(AND(Z$2=2,Plan24!EU112&gt;=2),Plan24!EU112,"")),""),""),""),"")</f>
        <v/>
      </c>
      <c r="AK22" s="85" t="str">
        <f t="shared" ca="1" si="6"/>
        <v/>
      </c>
      <c r="AL22" s="57" t="str">
        <f t="shared" ca="1" si="7"/>
        <v/>
      </c>
      <c r="AM22" s="53" t="s">
        <v>157</v>
      </c>
      <c r="AN22" s="54"/>
      <c r="AO22" s="359"/>
      <c r="AP22" s="118" t="str">
        <f ca="1">IFERROR(IF(AND(AO$1=0,ROW(AO22)&lt;(Plan51!HH$95+13),AO22&lt;&gt;""),IF(AND(AO22&gt;=Plan24!FI112,AO22&lt;=Plan24!FJ112),IF(Plan35!$B$88&lt;&gt;"",_xlfn.NORM.S.DIST(Plan24!GJ112,1)*100),""),""),"")</f>
        <v/>
      </c>
      <c r="AQ22" s="100" t="str">
        <f ca="1">IF(AND(AO$1=0,ROW(AO22)&lt;(Plan51!HH$95+13),AO22&lt;&gt;""),IF(AND(AO22&gt;=Plan24!FI112,AO22&lt;=Plan24!FJ112),IF(Plan35!B$88&lt;&gt;"",IF(AO$1=0,IF(Plan24!GJ112&lt;-2,Plan24!GJ112,""),""),""),""),"")</f>
        <v/>
      </c>
      <c r="AR22" s="55" t="str">
        <f ca="1">IF(AND(AO$1=0,ROW(AO22)&lt;(Plan51!HH$95+13),AO22&lt;&gt;""),IF(AND(AO22&gt;=Plan24!FI112,AO22&lt;=Plan24!FJ112),IF(Plan35!B$88&lt;&gt;"",IF(AO$1=0,IF(AND(Plan24!GJ112&gt;=-2,Plan24!GJ112&lt;-1.5),Plan24!GJ112,""),""),""),""),"")</f>
        <v/>
      </c>
      <c r="AS22" s="55" t="str">
        <f ca="1">IF(AND(AO$1=0,ROW(AO22)&lt;(Plan51!HH$95+13),AO22&lt;&gt;""),IF(AND(AO22&gt;=Plan24!FI112,AO22&lt;=Plan24!FJ112),IF(Plan35!B$88&lt;&gt;"",IF(AO$1=0,IF(AND(Plan24!GJ112&gt;=-1.5,Plan24!GJ112&lt;-1),Plan24!GJ112,""),""),""),""),"")</f>
        <v/>
      </c>
      <c r="AT22" s="55" t="str">
        <f ca="1">IF(AND(AO$1=0,ROW(AO22)&lt;(Plan51!HH$95+13),AO22&lt;&gt;""),IF(AND(AO22&gt;=Plan24!FI112,AO22&lt;=Plan24!FJ112),IF(Plan35!B$88&lt;&gt;"",IF(AO$1=0,IF(AND(Plan24!GJ112&gt;=-1,Plan24!GJ112&lt;1),Plan24!GJ112,""),""),""),""),"")</f>
        <v/>
      </c>
      <c r="AU22" s="56" t="str">
        <f ca="1">IF(AND(AO$1=0,ROW(AO22)&lt;(Plan51!HH$95+13),AO22&lt;&gt;""),IF(AND(AO22&gt;=Plan24!FI112,AO22&lt;=Plan24!FJ112),IF(Plan35!B$88&lt;&gt;"",IF(AO$1=0,IF(AND(Plan24!GJ112&gt;=1,Plan24!GJ112&lt;1.5),Plan24!GJ112,""),""),""),""),"")</f>
        <v/>
      </c>
      <c r="AV22" s="46" t="str">
        <f ca="1">IF(AND(AO$1=0,ROW(AO22)&lt;(Plan51!HH$95+13),AO22&lt;&gt;""),IF(AND(AO22&gt;=Plan24!FI112,AO22&lt;=Plan24!FJ112),IF(Plan35!B$88&lt;&gt;"",IF(AO$1=0,IF(AND(Plan24!GJ112&gt;=1.5,Plan24!GJ112&lt;2),Plan24!GJ112,""),""),""),""),"")</f>
        <v/>
      </c>
      <c r="AW22" s="110" t="str">
        <f ca="1">IF(AND(AO$1=0,ROW(AO22)&lt;(Plan51!HH$95+13),AO22&lt;&gt;""),IF(AND(AO22&gt;=Plan24!FI112,AO22&lt;=Plan24!FJ112),IF(Plan35!B$88&lt;&gt;"",IF(AO$1=0,IF(Plan24!GJ112&gt;=2,Plan24!GJ112,""),""),""),""),"")</f>
        <v/>
      </c>
      <c r="AX22" s="85" t="str">
        <f t="shared" ca="1" si="8"/>
        <v/>
      </c>
      <c r="AY22" s="57" t="str">
        <f t="shared" ca="1" si="9"/>
        <v/>
      </c>
      <c r="AZ22" s="235" t="str">
        <f ca="1">IF(AND(O$1=0,ROW(O22)&lt;(Plan51!HH$95+13),O22&lt;&gt;""),IF(O22&lt;=Plan24!CA112,IF(Plan35!B$88&lt;&gt;"",100+15*IF(N$2=1,Plan24!CR112,IF(N$2=2,Plan24!CR186,IF(N$2=3,Plan24!DI112,IF(N$2=4,Plan24!DI186,"")))),""),""),"")</f>
        <v/>
      </c>
      <c r="BA22" s="235" t="str">
        <f ca="1">IF(AND(O$1=0,ROW(O22)&lt;(Plan51!HH$95+13),O22&lt;&gt;""),IF(O22&lt;=Plan24!CA112,5+2*IF(N$2=1,Plan24!CR112,IF(N$2=2,Plan24!CR186,IF(N$2=3,Plan24!DI112,IF(N$2=4,Plan24!DI186,"")))),""),"")</f>
        <v/>
      </c>
      <c r="BC22" s="235" t="str">
        <f ca="1">IF(AND(AB$1=0,ROW(AB22)&lt;(Plan51!HH$95+13),AB22&lt;&gt;""),IF(AB22&lt;=Plan24!DX112,IF(AB$1=0,100+15*IF(Z$2=1,Plan24!EJ112,IF(Z$2=2,Plan24!EU112,"")),""),""),"")</f>
        <v/>
      </c>
      <c r="BD22" s="235" t="str">
        <f ca="1">IF(AND(AB$1=0,ROW(AB22)&lt;(Plan51!HH$95+13),AB22&lt;&gt;""),IF(AB22&lt;=Plan24!DX112,IF(AB$1=0,5+2*IF(Z$2=1,Plan24!EJ112,IF(Z$2=2,Plan24!EU112,"")),""),""),"")</f>
        <v/>
      </c>
      <c r="BF22" s="235" t="str">
        <f ca="1">IF(AND(AO$1=0,ROW(AO22)&lt;(Plan51!HH$95+13),AO22&lt;&gt;""),IF(AO22&lt;=Plan24!FJ112,IF(AO$1=0,100+15*Plan24!GJ112,""),""),"")</f>
        <v/>
      </c>
      <c r="BG22" s="235" t="str">
        <f ca="1">IF(AND(AO$1=0,ROW(AO22)&lt;(Plan51!HH$95+13),AO22&lt;&gt;""),IF(AO22&lt;=Plan24!FJ112,IF(AO$1=0,5+2*Plan24!GJ112,""),""),"")</f>
        <v/>
      </c>
      <c r="BH22" s="235"/>
      <c r="BI22" s="235"/>
      <c r="BJ22" s="235"/>
      <c r="BK22" s="235"/>
      <c r="BL22" s="235"/>
      <c r="BM22" s="235"/>
      <c r="BN22" s="235"/>
      <c r="BO22" s="235"/>
      <c r="BP22" s="235"/>
      <c r="BQ22" s="48"/>
      <c r="BR22" s="48"/>
      <c r="BS22" s="48"/>
      <c r="BT22" s="251"/>
      <c r="BU22" s="251"/>
      <c r="BV22" s="252"/>
      <c r="BW22" s="251"/>
      <c r="BX22" s="251"/>
      <c r="BY22" s="251"/>
      <c r="BZ22" s="251"/>
      <c r="CA22" s="251"/>
      <c r="CB22" s="251"/>
      <c r="CC22" s="251"/>
      <c r="CD22" s="251"/>
      <c r="CE22" s="251"/>
      <c r="CF22" s="7"/>
      <c r="CG22" s="48"/>
      <c r="CH22" s="38">
        <f t="shared" si="10"/>
        <v>0</v>
      </c>
      <c r="CI22" s="38">
        <f t="shared" si="12"/>
        <v>0</v>
      </c>
      <c r="CJ22" s="38">
        <f t="shared" si="11"/>
        <v>0</v>
      </c>
    </row>
    <row r="23" spans="2:88" ht="17.45" customHeight="1">
      <c r="B23" s="276" t="str">
        <f t="shared" ca="1" si="0"/>
        <v/>
      </c>
      <c r="C23" s="249"/>
      <c r="D23" s="250"/>
      <c r="E23" s="250"/>
      <c r="F23" s="259" t="str">
        <f t="shared" ca="1" si="1"/>
        <v/>
      </c>
      <c r="G23" s="292" t="s">
        <v>216</v>
      </c>
      <c r="H23" s="250" t="str">
        <f t="shared" ca="1" si="2"/>
        <v/>
      </c>
      <c r="I23" s="250"/>
      <c r="J23" s="250"/>
      <c r="K23" s="517" t="str">
        <f t="shared" ca="1" si="3"/>
        <v/>
      </c>
      <c r="L23" s="518"/>
      <c r="M23" s="285"/>
      <c r="N23" s="226" t="s">
        <v>142</v>
      </c>
      <c r="O23" s="346" t="str">
        <f>IFERROR(IF(AND(O24="",O29=""),"",O24+O29),"")</f>
        <v/>
      </c>
      <c r="P23" s="118" t="str">
        <f ca="1">IFERROR(IF(AND(O$1=0,ROW(O23)&lt;(Plan51!HH$95+13),O23&lt;&gt;""),IF(AND(O23&gt;=Plan24!BZ113,O23&lt;=Plan24!CA113),IF(Plan35!$B$88&lt;&gt;"",_xlfn.NORM.S.DIST(IF(N$2=1,Plan24!CR113,IF(N$2=2,Plan24!CR187,IF(N$2=3,Plan24!DI113,IF(N$2=4,Plan24!DI187,"")))),1)*100),""),""),"")</f>
        <v/>
      </c>
      <c r="Q23" s="93" t="str">
        <f ca="1">IF(AND(O$1=0,ROW(O23)&lt;(Plan51!HH$95+13),O23&lt;&gt;""),IF(AND(O23&gt;=Plan24!BZ113,O23&lt;=Plan24!CA113),IF(Plan35!B$88&lt;&gt;"",IF(AND(N$2=1,Plan24!CR113&lt;-2),Plan24!CR113,IF(AND(N$2=2,Plan24!CR187&lt;-2),Plan24!CR187,IF(AND(N$2=3,Plan24!DI113&lt;-2),Plan24!DI113,IF(AND(N$2=4,Plan24!DI187&lt;-2),Plan24!DI187,"")))),""),""),"")</f>
        <v/>
      </c>
      <c r="R23" s="55" t="str">
        <f ca="1">IF(AND(O$1=0,ROW(O23)&lt;(Plan51!HH$95+13),O23&lt;&gt;""),IF(AND(O23&gt;=Plan24!BZ113,O23&lt;=Plan24!CA113),IF(Plan35!B$88&lt;&gt;"",IF(AND(N$2=1,Plan24!CR113&gt;=-2,Plan24!CR113&lt;-1.5),Plan24!CR113,IF(AND(N$2=2,Plan24!CR187&gt;=-2,Plan24!CR187&lt;-1.5),Plan24!CR187,IF(AND(N$2=3,Plan24!DI113&gt;=-2,Plan24!DI113&lt;-1.5),Plan24!DI113,IF(AND(N$2=4,Plan24!DI187&gt;=-2,Plan24!DI187&lt;-1.5),Plan24!DI187,"")))),""),""),"")</f>
        <v/>
      </c>
      <c r="S23" s="55" t="str">
        <f ca="1">IF(AND(O$1=0,ROW(O23)&lt;(Plan51!HH$95+13),O23&lt;&gt;""),IF(AND(O23&gt;=Plan24!BZ113,O23&lt;=Plan24!CA113),IF(Plan35!B$88&lt;&gt;"",IF(AND(N$2=1,Plan24!CR113&gt;=-1.5,Plan24!CR113&lt;-1),Plan24!CR113,IF(AND(N$2=2,Plan24!CR187&gt;=-1.5,Plan24!CR187&lt;-1),Plan24!CR187,IF(AND(N$2=3,Plan24!DI113&gt;=-1.5,Plan24!DI113&lt;-1),Plan24!DI113,IF(AND(N$2=4,Plan24!DI187&gt;=-1.5,Plan24!DI187&lt;-1),Plan24!DI187,"")))),""),""),"")</f>
        <v/>
      </c>
      <c r="T23" s="55" t="str">
        <f ca="1">IF(AND(O$1=0,ROW(O23)&lt;(Plan51!HH$95+13),O23&lt;&gt;""),IF(AND(O23&gt;=Plan24!BZ113,O23&lt;=Plan24!CA113),IF(Plan35!B$88&lt;&gt;"",IF(AND(N$2=1,Plan24!CR113&gt;=-1,Plan24!CR113&lt;1),Plan24!CR113,IF(AND(N$2=2,Plan24!CR187&gt;=-1,Plan24!CR187&lt;1),Plan24!CR187,IF(AND(N$2=3,Plan24!DI113&gt;=-1,Plan24!DI113&lt;1),Plan24!DI113,IF(AND(N$2=4,Plan24!DI187&gt;=-1,Plan24!DI187&lt;1),Plan24!DI187,"")))),""),""),"")</f>
        <v/>
      </c>
      <c r="U23" s="56" t="str">
        <f ca="1">IF(AND(O$1=0,ROW(O23)&lt;(Plan51!HH$95+13),O23&lt;&gt;""),IF(AND(O23&gt;=Plan24!BZ113,O23&lt;=Plan24!CA113),IF(Plan35!B$88&lt;&gt;"",IF(AND(N$2=1,Plan24!CR113&gt;=1,Plan24!CR113&lt;1.5),Plan24!CR113,IF(AND(N$2=2,Plan24!CR187&gt;=1,Plan24!CR187&lt;1.5),Plan24!CR187,IF(AND(N$2=3,Plan24!DI113&gt;=1,Plan24!DI113&lt;1.5),Plan24!DI113,IF(AND(N$2=4,Plan24!DI187&gt;=1,Plan24!DI187&lt;1.5),Plan24!DI187,"")))),""),""),"")</f>
        <v/>
      </c>
      <c r="V23" s="46" t="str">
        <f ca="1">IF(AND(O$1=0,ROW(O23)&lt;(Plan51!HH$95+13),O23&lt;&gt;""),IF(AND(O23&gt;=Plan24!BZ113,O23&lt;=Plan24!CA113),IF(Plan35!B$88&lt;&gt;"",IF(AND(N$2=1,Plan24!CR113&gt;=1.5,Plan24!CR113&lt;2),Plan24!CR113,IF(AND(N$2=2,Plan24!CR187&gt;=1.5,Plan24!CR187&lt;2),Plan24!CR187,IF(AND(N$2=3,Plan24!DI113&gt;=1.5,Plan24!DI113&lt;2),Plan24!DI113,IF(AND(N$2=4,Plan24!DI187&gt;=1.5,Plan24!DI187&lt;2),Plan24!DI187,"")))),""),""),"")</f>
        <v/>
      </c>
      <c r="W23" s="106" t="str">
        <f ca="1">IF(AND(O$1=0,ROW(O23)&lt;(Plan51!HH$95+13),O23&lt;&gt;""),IF(AND(O23&gt;=Plan24!BZ113,O23&lt;=Plan24!CA113),IF(Plan35!B$88&lt;&gt;"",IF(AND(N$2=1,Plan24!CR113&gt;=2),Plan24!CR113,IF(AND(N$2=2,Plan24!CR187&gt;=2),Plan24!CR187,IF(AND(N$2=3,Plan24!DI113&gt;=2),Plan24!DI113,IF(AND(N$2=4,Plan24!DI187&gt;=2),Plan24!DI187,"")))),""),""),"")</f>
        <v/>
      </c>
      <c r="X23" s="238" t="str">
        <f t="shared" ca="1" si="4"/>
        <v/>
      </c>
      <c r="Y23" s="239" t="str">
        <f t="shared" ca="1" si="5"/>
        <v/>
      </c>
      <c r="Z23" s="53" t="s">
        <v>192</v>
      </c>
      <c r="AA23" s="54"/>
      <c r="AB23" s="353"/>
      <c r="AC23" s="118" t="str">
        <f ca="1">IFERROR(IF(AND(AB$1=0,ROW(AB23)&lt;(Plan51!HH$95+13),AB23&lt;&gt;""),IF(AND(AB23&gt;=Plan24!DW113,AB23&lt;=Plan24!DX113),IF(Plan35!$B$88&lt;&gt;"",_xlfn.NORM.S.DIST(IF(Z$2=1,Plan24!EJ113,IF(Z$2=2,Plan24!EU113,"")),1)*100),""),""),"")</f>
        <v/>
      </c>
      <c r="AD23" s="93" t="str">
        <f ca="1">IF(AND(AB$1=0,ROW(AB23)&lt;(Plan51!HH$95+13),AB23&lt;&gt;""),IF(AND(AB23&gt;=Plan24!DW113,AB23&lt;=Plan24!DX113),IF(Plan35!B$88&lt;&gt;"",IF(AB$1=0,IF(AND(Z$2=1,Plan24!EJ113&lt;-2),Plan24!EJ113,IF(AND(Z$2=2,Plan24!EU113&lt;-2),Plan24!EU113,"")),""),""),""),"")</f>
        <v/>
      </c>
      <c r="AE23" s="55" t="str">
        <f ca="1">IF(AND(AB$1=0,ROW(AB23)&lt;(Plan51!HH$95+13),AB23&lt;&gt;""),IF(AND(AB23&gt;=Plan24!DW113,AB23&lt;=Plan24!DX113),IF(Plan35!B$88&lt;&gt;"",IF(AB$1=0,IF(AND(Z$2=1,Plan24!EJ113&gt;=-2,Plan24!EJ113&lt;-1.5),Plan24!EJ113,IF(AND(Z$2=2,Plan24!EU113&gt;=-2,Plan24!EU113&lt;-1.5),Plan24!EU113,"")),""),""),""),"")</f>
        <v/>
      </c>
      <c r="AF23" s="55" t="str">
        <f ca="1">IF(AND(AB$1=0,ROW(AB23)&lt;(Plan51!HH$95+13),AB23&lt;&gt;""),IF(AND(AB23&gt;=Plan24!DW113,AB23&lt;=Plan24!DX113),IF(Plan35!B$88&lt;&gt;"",IF(AB$1=0,IF(AND(Z$2=1,Plan24!EJ113&gt;=-1.5,Plan24!EJ113&lt;-1),Plan24!EJ113,IF(AND(Z$2=2,Plan24!EU113&gt;=-1.5,Plan24!EU113&lt;-1),Plan24!EU113,"")),""),""),""),"")</f>
        <v/>
      </c>
      <c r="AG23" s="55" t="str">
        <f ca="1">IF(AND(AB$1=0,ROW(AB23)&lt;(Plan51!HH$95+13),AB23&lt;&gt;""),IF(AND(AB23&gt;=Plan24!DW113,AB23&lt;=Plan24!DX113),IF(Plan35!B$88&lt;&gt;"",IF(AB$1=0,IF(AND(Z$2=1,Plan24!EJ113&gt;=-1,Plan24!EJ113&lt;1),Plan24!EJ113,IF(AND(Z$2=2,Plan24!EU113&gt;=-1,Plan24!EU113&lt;1),Plan24!EU113,"")),""),""),""),"")</f>
        <v/>
      </c>
      <c r="AH23" s="56" t="str">
        <f ca="1">IF(AND(AB$1=0,ROW(AB23)&lt;(Plan51!HH$95+13),AB23&lt;&gt;""),IF(AND(AB23&gt;=Plan24!DW113,AB23&lt;=Plan24!DX113),IF(Plan35!B$88&lt;&gt;"",IF(AB$1=0,IF(AND(Z$2=1,Plan24!EJ113&gt;=1,Plan24!EJ113&lt;1.5),Plan24!EJ113,IF(AND(Z$2=2,Plan24!EU113&gt;=1,Plan24!EU113&lt;1.5),Plan24!EU113,"")),""),""),""),"")</f>
        <v/>
      </c>
      <c r="AI23" s="46" t="str">
        <f ca="1">IF(AND(AB$1=0,ROW(AB23)&lt;(Plan51!HH$95+13),AB23&lt;&gt;""),IF(AND(AB23&gt;=Plan24!DW113,AB23&lt;=Plan24!DX113),IF(Plan35!B$88&lt;&gt;"",IF(AB$1=0,IF(AND(Z$2=1,Plan24!EJ113&gt;=1.5,Plan24!EJ113&lt;2),Plan24!EJ113,IF(AND(Z$2=2,Plan24!EU113&gt;=1.5,Plan24!EU113&lt;2),Plan24!EU113,"")),""),""),""),"")</f>
        <v/>
      </c>
      <c r="AJ23" s="110" t="str">
        <f ca="1">IF(AND(AB$1=0,ROW(AB23)&lt;(Plan51!HH$95+13),AB23&lt;&gt;""),IF(AND(AB23&gt;=Plan24!DW113,AB23&lt;=Plan24!DX113),IF(Plan35!B$88&lt;&gt;"",IF(AB$1=0,IF(AND(Z$2=1,Plan24!EJ113&gt;=2),Plan24!EJ113,IF(AND(Z$2=2,Plan24!EU113&gt;=2),Plan24!EU113,"")),""),""),""),"")</f>
        <v/>
      </c>
      <c r="AK23" s="85" t="str">
        <f t="shared" ca="1" si="6"/>
        <v/>
      </c>
      <c r="AL23" s="57" t="str">
        <f t="shared" ca="1" si="7"/>
        <v/>
      </c>
      <c r="AM23" s="53" t="s">
        <v>192</v>
      </c>
      <c r="AN23" s="54"/>
      <c r="AO23" s="359"/>
      <c r="AP23" s="118" t="str">
        <f ca="1">IFERROR(IF(AND(AO$1=0,ROW(AO23)&lt;(Plan51!HH$95+13),AO23&lt;&gt;""),IF(AND(AO23&gt;=Plan24!FI113,AO23&lt;=Plan24!FJ113),IF(Plan35!$B$88&lt;&gt;"",_xlfn.NORM.S.DIST(Plan24!GJ113,1)*100),""),""),"")</f>
        <v/>
      </c>
      <c r="AQ23" s="100" t="str">
        <f ca="1">IF(AND(AO$1=0,ROW(AO23)&lt;(Plan51!HH$95+13),AO23&lt;&gt;""),IF(AND(AO23&gt;=Plan24!FI113,AO23&lt;=Plan24!FJ113),IF(Plan35!B$88&lt;&gt;"",IF(AO$1=0,IF(Plan24!GJ113&lt;-2,Plan24!GJ113,""),""),""),""),"")</f>
        <v/>
      </c>
      <c r="AR23" s="55" t="str">
        <f ca="1">IF(AND(AO$1=0,ROW(AO23)&lt;(Plan51!HH$95+13),AO23&lt;&gt;""),IF(AND(AO23&gt;=Plan24!FI113,AO23&lt;=Plan24!FJ113),IF(Plan35!B$88&lt;&gt;"",IF(AO$1=0,IF(AND(Plan24!GJ113&gt;=-2,Plan24!GJ113&lt;-1.5),Plan24!GJ113,""),""),""),""),"")</f>
        <v/>
      </c>
      <c r="AS23" s="55" t="str">
        <f ca="1">IF(AND(AO$1=0,ROW(AO23)&lt;(Plan51!HH$95+13),AO23&lt;&gt;""),IF(AND(AO23&gt;=Plan24!FI113,AO23&lt;=Plan24!FJ113),IF(Plan35!B$88&lt;&gt;"",IF(AO$1=0,IF(AND(Plan24!GJ113&gt;=-1.5,Plan24!GJ113&lt;-1),Plan24!GJ113,""),""),""),""),"")</f>
        <v/>
      </c>
      <c r="AT23" s="55" t="str">
        <f ca="1">IF(AND(AO$1=0,ROW(AO23)&lt;(Plan51!HH$95+13),AO23&lt;&gt;""),IF(AND(AO23&gt;=Plan24!FI113,AO23&lt;=Plan24!FJ113),IF(Plan35!B$88&lt;&gt;"",IF(AO$1=0,IF(AND(Plan24!GJ113&gt;=-1,Plan24!GJ113&lt;1),Plan24!GJ113,""),""),""),""),"")</f>
        <v/>
      </c>
      <c r="AU23" s="56" t="str">
        <f ca="1">IF(AND(AO$1=0,ROW(AO23)&lt;(Plan51!HH$95+13),AO23&lt;&gt;""),IF(AND(AO23&gt;=Plan24!FI113,AO23&lt;=Plan24!FJ113),IF(Plan35!B$88&lt;&gt;"",IF(AO$1=0,IF(AND(Plan24!GJ113&gt;=1,Plan24!GJ113&lt;1.5),Plan24!GJ113,""),""),""),""),"")</f>
        <v/>
      </c>
      <c r="AV23" s="46" t="str">
        <f ca="1">IF(AND(AO$1=0,ROW(AO23)&lt;(Plan51!HH$95+13),AO23&lt;&gt;""),IF(AND(AO23&gt;=Plan24!FI113,AO23&lt;=Plan24!FJ113),IF(Plan35!B$88&lt;&gt;"",IF(AO$1=0,IF(AND(Plan24!GJ113&gt;=1.5,Plan24!GJ113&lt;2),Plan24!GJ113,""),""),""),""),"")</f>
        <v/>
      </c>
      <c r="AW23" s="110" t="str">
        <f ca="1">IF(AND(AO$1=0,ROW(AO23)&lt;(Plan51!HH$95+13),AO23&lt;&gt;""),IF(AND(AO23&gt;=Plan24!FI113,AO23&lt;=Plan24!FJ113),IF(Plan35!B$88&lt;&gt;"",IF(AO$1=0,IF(Plan24!GJ113&gt;=2,Plan24!GJ113,""),""),""),""),"")</f>
        <v/>
      </c>
      <c r="AX23" s="85" t="str">
        <f t="shared" ca="1" si="8"/>
        <v/>
      </c>
      <c r="AY23" s="57" t="str">
        <f t="shared" ca="1" si="9"/>
        <v/>
      </c>
      <c r="AZ23" s="235" t="str">
        <f ca="1">IF(AND(O$1=0,ROW(O23)&lt;(Plan51!HH$95+13),O23&lt;&gt;""),IF(O23&lt;=Plan24!CA113,IF(Plan35!B$88&lt;&gt;"",100+15*IF(N$2=1,Plan24!CR113,IF(N$2=2,Plan24!CR187,IF(N$2=3,Plan24!DI113,IF(N$2=4,Plan24!DI187,"")))),""),""),"")</f>
        <v/>
      </c>
      <c r="BA23" s="235" t="str">
        <f ca="1">IF(AND(O$1=0,ROW(O23)&lt;(Plan51!HH$95+13),O23&lt;&gt;""),IF(O23&lt;=Plan24!CA113,5+2*IF(N$2=1,Plan24!CR113,IF(N$2=2,Plan24!CR187,IF(N$2=3,Plan24!DI113,IF(N$2=4,Plan24!DI187,"")))),""),"")</f>
        <v/>
      </c>
      <c r="BC23" s="235" t="str">
        <f ca="1">IF(AND(AB$1=0,ROW(AB23)&lt;(Plan51!HH$95+13),AB23&lt;&gt;""),IF(AB23&lt;=Plan24!DX113,IF(AB$1=0,100+15*IF(Z$2=1,Plan24!EJ113,IF(Z$2=2,Plan24!EU113,"")),""),""),"")</f>
        <v/>
      </c>
      <c r="BD23" s="235" t="str">
        <f ca="1">IF(AND(AB$1=0,ROW(AB23)&lt;(Plan51!HH$95+13),AB23&lt;&gt;""),IF(AB23&lt;=Plan24!DX113,IF(AB$1=0,5+2*IF(Z$2=1,Plan24!EJ113,IF(Z$2=2,Plan24!EU113,"")),""),""),"")</f>
        <v/>
      </c>
      <c r="BF23" s="235" t="str">
        <f ca="1">IF(AND(AO$1=0,ROW(AO23)&lt;(Plan51!HH$95+13),AO23&lt;&gt;""),IF(AO23&lt;=Plan24!FJ113,IF(AO$1=0,100+15*Plan24!GJ113,""),""),"")</f>
        <v/>
      </c>
      <c r="BG23" s="235" t="str">
        <f ca="1">IF(AND(AO$1=0,ROW(AO23)&lt;(Plan51!HH$95+13),AO23&lt;&gt;""),IF(AO23&lt;=Plan24!FJ113,IF(AO$1=0,5+2*Plan24!GJ113,""),""),"")</f>
        <v/>
      </c>
      <c r="BH23" s="235"/>
      <c r="BI23" s="235"/>
      <c r="BJ23" s="235"/>
      <c r="BK23" s="235"/>
      <c r="BL23" s="235"/>
      <c r="BM23" s="235"/>
      <c r="BN23" s="235"/>
      <c r="BO23" s="235"/>
      <c r="BP23" s="235"/>
      <c r="BQ23" s="48"/>
      <c r="BR23" s="48"/>
      <c r="BS23" s="48"/>
      <c r="BT23" s="251"/>
      <c r="BU23" s="251"/>
      <c r="BV23" s="252"/>
      <c r="BW23" s="251"/>
      <c r="BX23" s="251"/>
      <c r="BY23" s="251"/>
      <c r="BZ23" s="251"/>
      <c r="CA23" s="251"/>
      <c r="CB23" s="251"/>
      <c r="CC23" s="251"/>
      <c r="CD23" s="251"/>
      <c r="CE23" s="251"/>
      <c r="CF23" s="7"/>
      <c r="CG23" s="48"/>
      <c r="CH23" s="38">
        <f t="shared" si="10"/>
        <v>0</v>
      </c>
      <c r="CI23" s="38">
        <f t="shared" si="12"/>
        <v>0</v>
      </c>
      <c r="CJ23" s="38">
        <f t="shared" si="11"/>
        <v>0</v>
      </c>
    </row>
    <row r="24" spans="2:88" ht="17.45" customHeight="1">
      <c r="B24" s="276" t="str">
        <f t="shared" ca="1" si="0"/>
        <v/>
      </c>
      <c r="C24" s="249"/>
      <c r="D24" s="250"/>
      <c r="E24" s="250"/>
      <c r="F24" s="259" t="str">
        <f t="shared" ca="1" si="1"/>
        <v/>
      </c>
      <c r="G24" s="292" t="s">
        <v>216</v>
      </c>
      <c r="H24" s="250" t="str">
        <f t="shared" ca="1" si="2"/>
        <v/>
      </c>
      <c r="I24" s="250"/>
      <c r="J24" s="250"/>
      <c r="K24" s="517" t="str">
        <f t="shared" ca="1" si="3"/>
        <v/>
      </c>
      <c r="L24" s="518"/>
      <c r="M24" s="285"/>
      <c r="N24" s="227" t="s">
        <v>256</v>
      </c>
      <c r="O24" s="346" t="str">
        <f>IFERROR(IF(AND(O25="",O27=""),"",O25+O27),"")</f>
        <v/>
      </c>
      <c r="P24" s="118" t="str">
        <f ca="1">IFERROR(IF(AND(O$1=0,ROW(O24)&lt;(Plan51!HH$95+13),O24&lt;&gt;""),IF(AND(O24&gt;=Plan24!BZ114,O24&lt;=Plan24!CA114),IF(Plan35!$B$88&lt;&gt;"",_xlfn.NORM.S.DIST(IF(N$2=1,Plan24!CR114,IF(N$2=2,Plan24!CR188,IF(N$2=3,Plan24!DI114,IF(N$2=4,Plan24!DI188,"")))),1)*100),""),""),"")</f>
        <v/>
      </c>
      <c r="Q24" s="93" t="str">
        <f ca="1">IF(AND(O$1=0,ROW(O24)&lt;(Plan51!HH$95+13),O24&lt;&gt;""),IF(AND(O24&gt;=Plan24!BZ114,O24&lt;=Plan24!CA114),IF(Plan35!B$88&lt;&gt;"",IF(AND(N$2=1,Plan24!CR114&lt;-2),Plan24!CR114,IF(AND(N$2=2,Plan24!CR188&lt;-2),Plan24!CR188,IF(AND(N$2=3,Plan24!DI114&lt;-2),Plan24!DI114,IF(AND(N$2=4,Plan24!DI188&lt;-2),Plan24!DI188,"")))),""),""),"")</f>
        <v/>
      </c>
      <c r="R24" s="55" t="str">
        <f ca="1">IF(AND(O$1=0,ROW(O24)&lt;(Plan51!HH$95+13),O24&lt;&gt;""),IF(AND(O24&gt;=Plan24!BZ114,O24&lt;=Plan24!CA114),IF(Plan35!B$88&lt;&gt;"",IF(AND(N$2=1,Plan24!CR114&gt;=-2,Plan24!CR114&lt;-1.5),Plan24!CR114,IF(AND(N$2=2,Plan24!CR188&gt;=-2,Plan24!CR188&lt;-1.5),Plan24!CR188,IF(AND(N$2=3,Plan24!DI114&gt;=-2,Plan24!DI114&lt;-1.5),Plan24!DI114,IF(AND(N$2=4,Plan24!DI188&gt;=-2,Plan24!DI188&lt;-1.5),Plan24!DI188,"")))),""),""),"")</f>
        <v/>
      </c>
      <c r="S24" s="55" t="str">
        <f ca="1">IF(AND(O$1=0,ROW(O24)&lt;(Plan51!HH$95+13),O24&lt;&gt;""),IF(AND(O24&gt;=Plan24!BZ114,O24&lt;=Plan24!CA114),IF(Plan35!B$88&lt;&gt;"",IF(AND(N$2=1,Plan24!CR114&gt;=-1.5,Plan24!CR114&lt;-1),Plan24!CR114,IF(AND(N$2=2,Plan24!CR188&gt;=-1.5,Plan24!CR188&lt;-1),Plan24!CR188,IF(AND(N$2=3,Plan24!DI114&gt;=-1.5,Plan24!DI114&lt;-1),Plan24!DI114,IF(AND(N$2=4,Plan24!DI188&gt;=-1.5,Plan24!DI188&lt;-1),Plan24!DI188,"")))),""),""),"")</f>
        <v/>
      </c>
      <c r="T24" s="55" t="str">
        <f ca="1">IF(AND(O$1=0,ROW(O24)&lt;(Plan51!HH$95+13),O24&lt;&gt;""),IF(AND(O24&gt;=Plan24!BZ114,O24&lt;=Plan24!CA114),IF(Plan35!B$88&lt;&gt;"",IF(AND(N$2=1,Plan24!CR114&gt;=-1,Plan24!CR114&lt;1),Plan24!CR114,IF(AND(N$2=2,Plan24!CR188&gt;=-1,Plan24!CR188&lt;1),Plan24!CR188,IF(AND(N$2=3,Plan24!DI114&gt;=-1,Plan24!DI114&lt;1),Plan24!DI114,IF(AND(N$2=4,Plan24!DI188&gt;=-1,Plan24!DI188&lt;1),Plan24!DI188,"")))),""),""),"")</f>
        <v/>
      </c>
      <c r="U24" s="56" t="str">
        <f ca="1">IF(AND(O$1=0,ROW(O24)&lt;(Plan51!HH$95+13),O24&lt;&gt;""),IF(AND(O24&gt;=Plan24!BZ114,O24&lt;=Plan24!CA114),IF(Plan35!B$88&lt;&gt;"",IF(AND(N$2=1,Plan24!CR114&gt;=1,Plan24!CR114&lt;1.5),Plan24!CR114,IF(AND(N$2=2,Plan24!CR188&gt;=1,Plan24!CR188&lt;1.5),Plan24!CR188,IF(AND(N$2=3,Plan24!DI114&gt;=1,Plan24!DI114&lt;1.5),Plan24!DI114,IF(AND(N$2=4,Plan24!DI188&gt;=1,Plan24!DI188&lt;1.5),Plan24!DI188,"")))),""),""),"")</f>
        <v/>
      </c>
      <c r="V24" s="46" t="str">
        <f ca="1">IF(AND(O$1=0,ROW(O24)&lt;(Plan51!HH$95+13),O24&lt;&gt;""),IF(AND(O24&gt;=Plan24!BZ114,O24&lt;=Plan24!CA114),IF(Plan35!B$88&lt;&gt;"",IF(AND(N$2=1,Plan24!CR114&gt;=1.5,Plan24!CR114&lt;2),Plan24!CR114,IF(AND(N$2=2,Plan24!CR188&gt;=1.5,Plan24!CR188&lt;2),Plan24!CR188,IF(AND(N$2=3,Plan24!DI114&gt;=1.5,Plan24!DI114&lt;2),Plan24!DI114,IF(AND(N$2=4,Plan24!DI188&gt;=1.5,Plan24!DI188&lt;2),Plan24!DI188,"")))),""),""),"")</f>
        <v/>
      </c>
      <c r="W24" s="106" t="str">
        <f ca="1">IF(AND(O$1=0,ROW(O24)&lt;(Plan51!HH$95+13),O24&lt;&gt;""),IF(AND(O24&gt;=Plan24!BZ114,O24&lt;=Plan24!CA114),IF(Plan35!B$88&lt;&gt;"",IF(AND(N$2=1,Plan24!CR114&gt;=2),Plan24!CR114,IF(AND(N$2=2,Plan24!CR188&gt;=2),Plan24!CR188,IF(AND(N$2=3,Plan24!DI114&gt;=2),Plan24!DI114,IF(AND(N$2=4,Plan24!DI188&gt;=2),Plan24!DI188,"")))),""),""),"")</f>
        <v/>
      </c>
      <c r="X24" s="238" t="str">
        <f t="shared" ca="1" si="4"/>
        <v/>
      </c>
      <c r="Y24" s="239" t="str">
        <f t="shared" ca="1" si="5"/>
        <v/>
      </c>
      <c r="Z24" s="191" t="s">
        <v>25</v>
      </c>
      <c r="AA24" s="198"/>
      <c r="AB24" s="354" t="str">
        <f>IFERROR(IF(AND(AB25="",AB26="",AB27="",AB28=""),"",AB25+AB26+AB27+AB28),"")</f>
        <v/>
      </c>
      <c r="AC24" s="118" t="str">
        <f ca="1">IFERROR(IF(AND(AB$1=0,ROW(AB24)&lt;(Plan51!HH$95+13),AB24&lt;&gt;""),IF(AND(AB24&gt;=Plan24!DW114,AB24&lt;=Plan24!DX114),IF(Plan35!$B$88&lt;&gt;"",_xlfn.NORM.S.DIST(IF(Z$2=1,Plan24!EJ114,IF(Z$2=2,Plan24!EU114,"")),1)*100),""),""),"")</f>
        <v/>
      </c>
      <c r="AD24" s="93" t="str">
        <f ca="1">IF(AND(AB$1=0,ROW(AB24)&lt;(Plan51!HH$95+13),AB24&lt;&gt;""),IF(AND(AB24&gt;=Plan24!DW114,AB24&lt;=Plan24!DX114),IF(Plan35!B$88&lt;&gt;"",IF(AB$1=0,IF(AND(Z$2=1,Plan24!EJ114&lt;-2),Plan24!EJ114,IF(AND(Z$2=2,Plan24!EU114&lt;-2),Plan24!EU114,"")),""),""),""),"")</f>
        <v/>
      </c>
      <c r="AE24" s="55" t="str">
        <f ca="1">IF(AND(AB$1=0,ROW(AB24)&lt;(Plan51!HH$95+13),AB24&lt;&gt;""),IF(AND(AB24&gt;=Plan24!DW114,AB24&lt;=Plan24!DX114),IF(Plan35!B$88&lt;&gt;"",IF(AB$1=0,IF(AND(Z$2=1,Plan24!EJ114&gt;=-2,Plan24!EJ114&lt;-1.5),Plan24!EJ114,IF(AND(Z$2=2,Plan24!EU114&gt;=-2,Plan24!EU114&lt;-1.5),Plan24!EU114,"")),""),""),""),"")</f>
        <v/>
      </c>
      <c r="AF24" s="55" t="str">
        <f ca="1">IF(AND(AB$1=0,ROW(AB24)&lt;(Plan51!HH$95+13),AB24&lt;&gt;""),IF(AND(AB24&gt;=Plan24!DW114,AB24&lt;=Plan24!DX114),IF(Plan35!B$88&lt;&gt;"",IF(AB$1=0,IF(AND(Z$2=1,Plan24!EJ114&gt;=-1.5,Plan24!EJ114&lt;-1),Plan24!EJ114,IF(AND(Z$2=2,Plan24!EU114&gt;=-1.5,Plan24!EU114&lt;-1),Plan24!EU114,"")),""),""),""),"")</f>
        <v/>
      </c>
      <c r="AG24" s="55" t="str">
        <f ca="1">IF(AND(AB$1=0,ROW(AB24)&lt;(Plan51!HH$95+13),AB24&lt;&gt;""),IF(AND(AB24&gt;=Plan24!DW114,AB24&lt;=Plan24!DX114),IF(Plan35!B$88&lt;&gt;"",IF(AB$1=0,IF(AND(Z$2=1,Plan24!EJ114&gt;=-1,Plan24!EJ114&lt;1),Plan24!EJ114,IF(AND(Z$2=2,Plan24!EU114&gt;=-1,Plan24!EU114&lt;1),Plan24!EU114,"")),""),""),""),"")</f>
        <v/>
      </c>
      <c r="AH24" s="56" t="str">
        <f ca="1">IF(AND(AB$1=0,ROW(AB24)&lt;(Plan51!HH$95+13),AB24&lt;&gt;""),IF(AND(AB24&gt;=Plan24!DW114,AB24&lt;=Plan24!DX114),IF(Plan35!B$88&lt;&gt;"",IF(AB$1=0,IF(AND(Z$2=1,Plan24!EJ114&gt;=1,Plan24!EJ114&lt;1.5),Plan24!EJ114,IF(AND(Z$2=2,Plan24!EU114&gt;=1,Plan24!EU114&lt;1.5),Plan24!EU114,"")),""),""),""),"")</f>
        <v/>
      </c>
      <c r="AI24" s="46" t="str">
        <f ca="1">IF(AND(AB$1=0,ROW(AB24)&lt;(Plan51!HH$95+13),AB24&lt;&gt;""),IF(AND(AB24&gt;=Plan24!DW114,AB24&lt;=Plan24!DX114),IF(Plan35!B$88&lt;&gt;"",IF(AB$1=0,IF(AND(Z$2=1,Plan24!EJ114&gt;=1.5,Plan24!EJ114&lt;2),Plan24!EJ114,IF(AND(Z$2=2,Plan24!EU114&gt;=1.5,Plan24!EU114&lt;2),Plan24!EU114,"")),""),""),""),"")</f>
        <v/>
      </c>
      <c r="AJ24" s="110" t="str">
        <f ca="1">IF(AND(AB$1=0,ROW(AB24)&lt;(Plan51!HH$95+13),AB24&lt;&gt;""),IF(AND(AB24&gt;=Plan24!DW114,AB24&lt;=Plan24!DX114),IF(Plan35!B$88&lt;&gt;"",IF(AB$1=0,IF(AND(Z$2=1,Plan24!EJ114&gt;=2),Plan24!EJ114,IF(AND(Z$2=2,Plan24!EU114&gt;=2),Plan24!EU114,"")),""),""),""),"")</f>
        <v/>
      </c>
      <c r="AK24" s="85" t="str">
        <f t="shared" ca="1" si="6"/>
        <v/>
      </c>
      <c r="AL24" s="57" t="str">
        <f t="shared" ca="1" si="7"/>
        <v/>
      </c>
      <c r="AM24" s="191" t="s">
        <v>70</v>
      </c>
      <c r="AN24" s="198"/>
      <c r="AO24" s="357" t="str">
        <f>IFERROR(IF(AND(AO25="",AO26="",AO27="",AO28=""),"",AO25+AO26+AO27+AO28),"")</f>
        <v/>
      </c>
      <c r="AP24" s="118" t="str">
        <f ca="1">IFERROR(IF(AND(AO$1=0,ROW(AO24)&lt;(Plan51!HH$95+13),AO24&lt;&gt;""),IF(AND(AO24&gt;=Plan24!FI114,AO24&lt;=Plan24!FJ114),IF(Plan35!$B$88&lt;&gt;"",_xlfn.NORM.S.DIST(Plan24!GJ114,1)*100),""),""),"")</f>
        <v/>
      </c>
      <c r="AQ24" s="100" t="str">
        <f ca="1">IF(AND(AO$1=0,ROW(AO24)&lt;(Plan51!HH$95+13),AO24&lt;&gt;""),IF(AND(AO24&gt;=Plan24!FI114,AO24&lt;=Plan24!FJ114),IF(Plan35!B$88&lt;&gt;"",IF(AO$1=0,IF(Plan24!GJ114&lt;-2,Plan24!GJ114,""),""),""),""),"")</f>
        <v/>
      </c>
      <c r="AR24" s="55" t="str">
        <f ca="1">IF(AND(AO$1=0,ROW(AO24)&lt;(Plan51!HH$95+13),AO24&lt;&gt;""),IF(AND(AO24&gt;=Plan24!FI114,AO24&lt;=Plan24!FJ114),IF(Plan35!B$88&lt;&gt;"",IF(AO$1=0,IF(AND(Plan24!GJ114&gt;=-2,Plan24!GJ114&lt;-1.5),Plan24!GJ114,""),""),""),""),"")</f>
        <v/>
      </c>
      <c r="AS24" s="55" t="str">
        <f ca="1">IF(AND(AO$1=0,ROW(AO24)&lt;(Plan51!HH$95+13),AO24&lt;&gt;""),IF(AND(AO24&gt;=Plan24!FI114,AO24&lt;=Plan24!FJ114),IF(Plan35!B$88&lt;&gt;"",IF(AO$1=0,IF(AND(Plan24!GJ114&gt;=-1.5,Plan24!GJ114&lt;-1),Plan24!GJ114,""),""),""),""),"")</f>
        <v/>
      </c>
      <c r="AT24" s="55" t="str">
        <f ca="1">IF(AND(AO$1=0,ROW(AO24)&lt;(Plan51!HH$95+13),AO24&lt;&gt;""),IF(AND(AO24&gt;=Plan24!FI114,AO24&lt;=Plan24!FJ114),IF(Plan35!B$88&lt;&gt;"",IF(AO$1=0,IF(AND(Plan24!GJ114&gt;=-1,Plan24!GJ114&lt;1),Plan24!GJ114,""),""),""),""),"")</f>
        <v/>
      </c>
      <c r="AU24" s="56" t="str">
        <f ca="1">IF(AND(AO$1=0,ROW(AO24)&lt;(Plan51!HH$95+13),AO24&lt;&gt;""),IF(AND(AO24&gt;=Plan24!FI114,AO24&lt;=Plan24!FJ114),IF(Plan35!B$88&lt;&gt;"",IF(AO$1=0,IF(AND(Plan24!GJ114&gt;=1,Plan24!GJ114&lt;1.5),Plan24!GJ114,""),""),""),""),"")</f>
        <v/>
      </c>
      <c r="AV24" s="46" t="str">
        <f ca="1">IF(AND(AO$1=0,ROW(AO24)&lt;(Plan51!HH$95+13),AO24&lt;&gt;""),IF(AND(AO24&gt;=Plan24!FI114,AO24&lt;=Plan24!FJ114),IF(Plan35!B$88&lt;&gt;"",IF(AO$1=0,IF(AND(Plan24!GJ114&gt;=1.5,Plan24!GJ114&lt;2),Plan24!GJ114,""),""),""),""),"")</f>
        <v/>
      </c>
      <c r="AW24" s="110" t="str">
        <f ca="1">IF(AND(AO$1=0,ROW(AO24)&lt;(Plan51!HH$95+13),AO24&lt;&gt;""),IF(AND(AO24&gt;=Plan24!FI114,AO24&lt;=Plan24!FJ114),IF(Plan35!B$88&lt;&gt;"",IF(AO$1=0,IF(Plan24!GJ114&gt;=2,Plan24!GJ114,""),""),""),""),"")</f>
        <v/>
      </c>
      <c r="AX24" s="85" t="str">
        <f t="shared" ca="1" si="8"/>
        <v/>
      </c>
      <c r="AY24" s="57" t="str">
        <f t="shared" ca="1" si="9"/>
        <v/>
      </c>
      <c r="AZ24" s="235" t="str">
        <f ca="1">IF(AND(O$1=0,ROW(O24)&lt;(Plan51!HH$95+13),O24&lt;&gt;""),IF(O24&lt;=Plan24!CA114,IF(Plan35!B$88&lt;&gt;"",100+15*IF(N$2=1,Plan24!CR114,IF(N$2=2,Plan24!CR188,IF(N$2=3,Plan24!DI114,IF(N$2=4,Plan24!DI188,"")))),""),""),"")</f>
        <v/>
      </c>
      <c r="BA24" s="235" t="str">
        <f ca="1">IF(AND(O$1=0,ROW(O24)&lt;(Plan51!HH$95+13),O24&lt;&gt;""),IF(O24&lt;=Plan24!CA114,5+2*IF(N$2=1,Plan24!CR114,IF(N$2=2,Plan24!CR188,IF(N$2=3,Plan24!DI114,IF(N$2=4,Plan24!DI188,"")))),""),"")</f>
        <v/>
      </c>
      <c r="BC24" s="235" t="str">
        <f ca="1">IF(AND(AB$1=0,ROW(AB24)&lt;(Plan51!HH$95+13),AB24&lt;&gt;""),IF(AB24&lt;=Plan24!DX114,IF(AB$1=0,100+15*IF(Z$2=1,Plan24!EJ114,IF(Z$2=2,Plan24!EU114,"")),""),""),"")</f>
        <v/>
      </c>
      <c r="BD24" s="235" t="str">
        <f ca="1">IF(AND(AB$1=0,ROW(AB24)&lt;(Plan51!HH$95+13),AB24&lt;&gt;""),IF(AB24&lt;=Plan24!DX114,IF(AB$1=0,5+2*IF(Z$2=1,Plan24!EJ114,IF(Z$2=2,Plan24!EU114,"")),""),""),"")</f>
        <v/>
      </c>
      <c r="BF24" s="235" t="str">
        <f ca="1">IF(AND(AO$1=0,ROW(AO24)&lt;(Plan51!HH$95+13),AO24&lt;&gt;""),IF(AO24&lt;=Plan24!FJ114,IF(AO$1=0,100+15*Plan24!GJ114,""),""),"")</f>
        <v/>
      </c>
      <c r="BG24" s="235" t="str">
        <f ca="1">IF(AND(AO$1=0,ROW(AO24)&lt;(Plan51!HH$95+13),AO24&lt;&gt;""),IF(AO24&lt;=Plan24!FJ114,IF(AO$1=0,5+2*Plan24!GJ114,""),""),"")</f>
        <v/>
      </c>
      <c r="BH24" s="235"/>
      <c r="BI24" s="235"/>
      <c r="BJ24" s="235"/>
      <c r="BK24" s="235"/>
      <c r="BL24" s="235"/>
      <c r="BM24" s="235"/>
      <c r="BN24" s="235"/>
      <c r="BO24" s="235"/>
      <c r="BP24" s="235"/>
      <c r="BQ24" s="48"/>
      <c r="BR24" s="48"/>
      <c r="BS24" s="48"/>
      <c r="BT24" s="251"/>
      <c r="BU24" s="251"/>
      <c r="BV24" s="252"/>
      <c r="BW24" s="251"/>
      <c r="BX24" s="251"/>
      <c r="BY24" s="251"/>
      <c r="BZ24" s="251"/>
      <c r="CA24" s="251"/>
      <c r="CB24" s="251"/>
      <c r="CC24" s="251"/>
      <c r="CD24" s="251"/>
      <c r="CE24" s="251"/>
      <c r="CF24" s="7"/>
      <c r="CG24" s="48"/>
      <c r="CH24" s="38">
        <f t="shared" si="10"/>
        <v>0</v>
      </c>
      <c r="CI24" s="38">
        <f t="shared" si="12"/>
        <v>0</v>
      </c>
      <c r="CJ24" s="38">
        <f t="shared" si="11"/>
        <v>0</v>
      </c>
    </row>
    <row r="25" spans="2:88" ht="17.45" customHeight="1">
      <c r="B25" s="276" t="str">
        <f t="shared" ca="1" si="0"/>
        <v/>
      </c>
      <c r="C25" s="249"/>
      <c r="D25" s="250"/>
      <c r="E25" s="250"/>
      <c r="F25" s="259" t="str">
        <f t="shared" ca="1" si="1"/>
        <v/>
      </c>
      <c r="G25" s="292" t="s">
        <v>216</v>
      </c>
      <c r="H25" s="250" t="str">
        <f t="shared" ca="1" si="2"/>
        <v/>
      </c>
      <c r="I25" s="250"/>
      <c r="J25" s="250"/>
      <c r="K25" s="517" t="str">
        <f t="shared" ca="1" si="3"/>
        <v/>
      </c>
      <c r="L25" s="518"/>
      <c r="M25" s="285"/>
      <c r="N25" s="225" t="s">
        <v>222</v>
      </c>
      <c r="O25" s="345"/>
      <c r="P25" s="118" t="str">
        <f ca="1">IFERROR(IF(AND(O$1=0,ROW(O25)&lt;(Plan51!HH$95+13),O25&lt;&gt;""),IF(AND(O25&gt;=Plan24!BZ115,O25&lt;=Plan24!CA115),IF(Plan35!$B$88&lt;&gt;"",_xlfn.NORM.S.DIST(IF(N$2=1,Plan24!CR115,IF(N$2=2,Plan24!CR189,IF(N$2=3,Plan24!DI115,IF(N$2=4,Plan24!DI189,"")))),1)*100),""),""),"")</f>
        <v/>
      </c>
      <c r="Q25" s="93" t="str">
        <f ca="1">IF(AND(O$1=0,ROW(O25)&lt;(Plan51!HH$95+13),O25&lt;&gt;""),IF(AND(O25&gt;=Plan24!BZ115,O25&lt;=Plan24!CA115),IF(Plan35!B$88&lt;&gt;"",IF(AND(N$2=1,Plan24!CR115&lt;-2),Plan24!CR115,IF(AND(N$2=2,Plan24!CR189&lt;-2),Plan24!CR189,IF(AND(N$2=3,Plan24!DI115&lt;-2),Plan24!DI115,IF(AND(N$2=4,Plan24!DI189&lt;-2),Plan24!DI189,"")))),""),""),"")</f>
        <v/>
      </c>
      <c r="R25" s="55" t="str">
        <f ca="1">IF(AND(O$1=0,ROW(O25)&lt;(Plan51!HH$95+13),O25&lt;&gt;""),IF(AND(O25&gt;=Plan24!BZ115,O25&lt;=Plan24!CA115),IF(Plan35!B$88&lt;&gt;"",IF(AND(N$2=1,Plan24!CR115&gt;=-2,Plan24!CR115&lt;-1.5),Plan24!CR115,IF(AND(N$2=2,Plan24!CR189&gt;=-2,Plan24!CR189&lt;-1.5),Plan24!CR189,IF(AND(N$2=3,Plan24!DI115&gt;=-2,Plan24!DI115&lt;-1.5),Plan24!DI115,IF(AND(N$2=4,Plan24!DI189&gt;=-2,Plan24!DI189&lt;-1.5),Plan24!DI189,"")))),""),""),"")</f>
        <v/>
      </c>
      <c r="S25" s="55" t="str">
        <f ca="1">IF(AND(O$1=0,ROW(O25)&lt;(Plan51!HH$95+13),O25&lt;&gt;""),IF(AND(O25&gt;=Plan24!BZ115,O25&lt;=Plan24!CA115),IF(Plan35!B$88&lt;&gt;"",IF(AND(N$2=1,Plan24!CR115&gt;=-1.5,Plan24!CR115&lt;-1),Plan24!CR115,IF(AND(N$2=2,Plan24!CR189&gt;=-1.5,Plan24!CR189&lt;-1),Plan24!CR189,IF(AND(N$2=3,Plan24!DI115&gt;=-1.5,Plan24!DI115&lt;-1),Plan24!DI115,IF(AND(N$2=4,Plan24!DI189&gt;=-1.5,Plan24!DI189&lt;-1),Plan24!DI189,"")))),""),""),"")</f>
        <v/>
      </c>
      <c r="T25" s="55" t="str">
        <f ca="1">IF(AND(O$1=0,ROW(O25)&lt;(Plan51!HH$95+13),O25&lt;&gt;""),IF(AND(O25&gt;=Plan24!BZ115,O25&lt;=Plan24!CA115),IF(Plan35!B$88&lt;&gt;"",IF(AND(N$2=1,Plan24!CR115&gt;=-1,Plan24!CR115&lt;1),Plan24!CR115,IF(AND(N$2=2,Plan24!CR189&gt;=-1,Plan24!CR189&lt;1),Plan24!CR189,IF(AND(N$2=3,Plan24!DI115&gt;=-1,Plan24!DI115&lt;1),Plan24!DI115,IF(AND(N$2=4,Plan24!DI189&gt;=-1,Plan24!DI189&lt;1),Plan24!DI189,"")))),""),""),"")</f>
        <v/>
      </c>
      <c r="U25" s="56" t="str">
        <f ca="1">IF(AND(O$1=0,ROW(O25)&lt;(Plan51!HH$95+13),O25&lt;&gt;""),IF(AND(O25&gt;=Plan24!BZ115,O25&lt;=Plan24!CA115),IF(Plan35!B$88&lt;&gt;"",IF(AND(N$2=1,Plan24!CR115&gt;=1,Plan24!CR115&lt;1.5),Plan24!CR115,IF(AND(N$2=2,Plan24!CR189&gt;=1,Plan24!CR189&lt;1.5),Plan24!CR189,IF(AND(N$2=3,Plan24!DI115&gt;=1,Plan24!DI115&lt;1.5),Plan24!DI115,IF(AND(N$2=4,Plan24!DI189&gt;=1,Plan24!DI189&lt;1.5),Plan24!DI189,"")))),""),""),"")</f>
        <v/>
      </c>
      <c r="V25" s="46" t="str">
        <f ca="1">IF(AND(O$1=0,ROW(O25)&lt;(Plan51!HH$95+13),O25&lt;&gt;""),IF(AND(O25&gt;=Plan24!BZ115,O25&lt;=Plan24!CA115),IF(Plan35!B$88&lt;&gt;"",IF(AND(N$2=1,Plan24!CR115&gt;=1.5,Plan24!CR115&lt;2),Plan24!CR115,IF(AND(N$2=2,Plan24!CR189&gt;=1.5,Plan24!CR189&lt;2),Plan24!CR189,IF(AND(N$2=3,Plan24!DI115&gt;=1.5,Plan24!DI115&lt;2),Plan24!DI115,IF(AND(N$2=4,Plan24!DI189&gt;=1.5,Plan24!DI189&lt;2),Plan24!DI189,"")))),""),""),"")</f>
        <v/>
      </c>
      <c r="W25" s="106" t="str">
        <f ca="1">IF(AND(O$1=0,ROW(O25)&lt;(Plan51!HH$95+13),O25&lt;&gt;""),IF(AND(O25&gt;=Plan24!BZ115,O25&lt;=Plan24!CA115),IF(Plan35!B$88&lt;&gt;"",IF(AND(N$2=1,Plan24!CR115&gt;=2),Plan24!CR115,IF(AND(N$2=2,Plan24!CR189&gt;=2),Plan24!CR189,IF(AND(N$2=3,Plan24!DI115&gt;=2),Plan24!DI115,IF(AND(N$2=4,Plan24!DI189&gt;=2),Plan24!DI189,"")))),""),""),"")</f>
        <v/>
      </c>
      <c r="X25" s="238" t="str">
        <f t="shared" ca="1" si="4"/>
        <v/>
      </c>
      <c r="Y25" s="239" t="str">
        <f t="shared" ca="1" si="5"/>
        <v/>
      </c>
      <c r="Z25" s="53" t="s">
        <v>47</v>
      </c>
      <c r="AA25" s="54"/>
      <c r="AB25" s="353"/>
      <c r="AC25" s="118" t="str">
        <f ca="1">IFERROR(IF(AND(AB$1=0,ROW(AB25)&lt;(Plan51!HH$95+13),AB25&lt;&gt;""),IF(AND(AB25&gt;=Plan24!DW115,AB25&lt;=Plan24!DX115),IF(Plan35!$B$88&lt;&gt;"",_xlfn.NORM.S.DIST(IF(Z$2=1,Plan24!EJ115,IF(Z$2=2,Plan24!EU115,"")),1)*100),""),""),"")</f>
        <v/>
      </c>
      <c r="AD25" s="93" t="str">
        <f ca="1">IF(AND(AB$1=0,ROW(AB25)&lt;(Plan51!HH$95+13),AB25&lt;&gt;""),IF(AND(AB25&gt;=Plan24!DW115,AB25&lt;=Plan24!DX115),IF(Plan35!B$88&lt;&gt;"",IF(AB$1=0,IF(AND(Z$2=1,Plan24!EJ115&lt;-2),Plan24!EJ115,IF(AND(Z$2=2,Plan24!EU115&lt;-2),Plan24!EU115,"")),""),""),""),"")</f>
        <v/>
      </c>
      <c r="AE25" s="55" t="str">
        <f ca="1">IF(AND(AB$1=0,ROW(AB25)&lt;(Plan51!HH$95+13),AB25&lt;&gt;""),IF(AND(AB25&gt;=Plan24!DW115,AB25&lt;=Plan24!DX115),IF(Plan35!B$88&lt;&gt;"",IF(AB$1=0,IF(AND(Z$2=1,Plan24!EJ115&gt;=-2,Plan24!EJ115&lt;-1.5),Plan24!EJ115,IF(AND(Z$2=2,Plan24!EU115&gt;=-2,Plan24!EU115&lt;-1.5),Plan24!EU115,"")),""),""),""),"")</f>
        <v/>
      </c>
      <c r="AF25" s="55" t="str">
        <f ca="1">IF(AND(AB$1=0,ROW(AB25)&lt;(Plan51!HH$95+13),AB25&lt;&gt;""),IF(AND(AB25&gt;=Plan24!DW115,AB25&lt;=Plan24!DX115),IF(Plan35!B$88&lt;&gt;"",IF(AB$1=0,IF(AND(Z$2=1,Plan24!EJ115&gt;=-1.5,Plan24!EJ115&lt;-1),Plan24!EJ115,IF(AND(Z$2=2,Plan24!EU115&gt;=-1.5,Plan24!EU115&lt;-1),Plan24!EU115,"")),""),""),""),"")</f>
        <v/>
      </c>
      <c r="AG25" s="55" t="str">
        <f ca="1">IF(AND(AB$1=0,ROW(AB25)&lt;(Plan51!HH$95+13),AB25&lt;&gt;""),IF(AND(AB25&gt;=Plan24!DW115,AB25&lt;=Plan24!DX115),IF(Plan35!B$88&lt;&gt;"",IF(AB$1=0,IF(AND(Z$2=1,Plan24!EJ115&gt;=-1,Plan24!EJ115&lt;1),Plan24!EJ115,IF(AND(Z$2=2,Plan24!EU115&gt;=-1,Plan24!EU115&lt;1),Plan24!EU115,"")),""),""),""),"")</f>
        <v/>
      </c>
      <c r="AH25" s="56" t="str">
        <f ca="1">IF(AND(AB$1=0,ROW(AB25)&lt;(Plan51!HH$95+13),AB25&lt;&gt;""),IF(AND(AB25&gt;=Plan24!DW115,AB25&lt;=Plan24!DX115),IF(Plan35!B$88&lt;&gt;"",IF(AB$1=0,IF(AND(Z$2=1,Plan24!EJ115&gt;=1,Plan24!EJ115&lt;1.5),Plan24!EJ115,IF(AND(Z$2=2,Plan24!EU115&gt;=1,Plan24!EU115&lt;1.5),Plan24!EU115,"")),""),""),""),"")</f>
        <v/>
      </c>
      <c r="AI25" s="46" t="str">
        <f ca="1">IF(AND(AB$1=0,ROW(AB25)&lt;(Plan51!HH$95+13),AB25&lt;&gt;""),IF(AND(AB25&gt;=Plan24!DW115,AB25&lt;=Plan24!DX115),IF(Plan35!B$88&lt;&gt;"",IF(AB$1=0,IF(AND(Z$2=1,Plan24!EJ115&gt;=1.5,Plan24!EJ115&lt;2),Plan24!EJ115,IF(AND(Z$2=2,Plan24!EU115&gt;=1.5,Plan24!EU115&lt;2),Plan24!EU115,"")),""),""),""),"")</f>
        <v/>
      </c>
      <c r="AJ25" s="110" t="str">
        <f ca="1">IF(AND(AB$1=0,ROW(AB25)&lt;(Plan51!HH$95+13),AB25&lt;&gt;""),IF(AND(AB25&gt;=Plan24!DW115,AB25&lt;=Plan24!DX115),IF(Plan35!B$88&lt;&gt;"",IF(AB$1=0,IF(AND(Z$2=1,Plan24!EJ115&gt;=2),Plan24!EJ115,IF(AND(Z$2=2,Plan24!EU115&gt;=2),Plan24!EU115,"")),""),""),""),"")</f>
        <v/>
      </c>
      <c r="AK25" s="85" t="str">
        <f t="shared" ca="1" si="6"/>
        <v/>
      </c>
      <c r="AL25" s="57" t="str">
        <f t="shared" ca="1" si="7"/>
        <v/>
      </c>
      <c r="AM25" s="53" t="s">
        <v>47</v>
      </c>
      <c r="AN25" s="54"/>
      <c r="AO25" s="359"/>
      <c r="AP25" s="118" t="str">
        <f ca="1">IFERROR(IF(AND(AO$1=0,ROW(AO25)&lt;(Plan51!HH$95+13),AO25&lt;&gt;""),IF(AND(AO25&gt;=Plan24!FI115,AO25&lt;=Plan24!FJ115),IF(Plan35!$B$88&lt;&gt;"",_xlfn.NORM.S.DIST(Plan24!GJ115,1)*100),""),""),"")</f>
        <v/>
      </c>
      <c r="AQ25" s="100" t="str">
        <f ca="1">IF(AND(AO$1=0,ROW(AO25)&lt;(Plan51!HH$95+13),AO25&lt;&gt;""),IF(AND(AO25&gt;=Plan24!FI115,AO25&lt;=Plan24!FJ115),IF(Plan35!B$88&lt;&gt;"",IF(AO$1=0,IF(Plan24!GJ115&lt;-2,Plan24!GJ115,""),""),""),""),"")</f>
        <v/>
      </c>
      <c r="AR25" s="55" t="str">
        <f ca="1">IF(AND(AO$1=0,ROW(AO25)&lt;(Plan51!HH$95+13),AO25&lt;&gt;""),IF(AND(AO25&gt;=Plan24!FI115,AO25&lt;=Plan24!FJ115),IF(Plan35!B$88&lt;&gt;"",IF(AO$1=0,IF(AND(Plan24!GJ115&gt;=-2,Plan24!GJ115&lt;-1.5),Plan24!GJ115,""),""),""),""),"")</f>
        <v/>
      </c>
      <c r="AS25" s="55" t="str">
        <f ca="1">IF(AND(AO$1=0,ROW(AO25)&lt;(Plan51!HH$95+13),AO25&lt;&gt;""),IF(AND(AO25&gt;=Plan24!FI115,AO25&lt;=Plan24!FJ115),IF(Plan35!B$88&lt;&gt;"",IF(AO$1=0,IF(AND(Plan24!GJ115&gt;=-1.5,Plan24!GJ115&lt;-1),Plan24!GJ115,""),""),""),""),"")</f>
        <v/>
      </c>
      <c r="AT25" s="55" t="str">
        <f ca="1">IF(AND(AO$1=0,ROW(AO25)&lt;(Plan51!HH$95+13),AO25&lt;&gt;""),IF(AND(AO25&gt;=Plan24!FI115,AO25&lt;=Plan24!FJ115),IF(Plan35!B$88&lt;&gt;"",IF(AO$1=0,IF(AND(Plan24!GJ115&gt;=-1,Plan24!GJ115&lt;1),Plan24!GJ115,""),""),""),""),"")</f>
        <v/>
      </c>
      <c r="AU25" s="56" t="str">
        <f ca="1">IF(AND(AO$1=0,ROW(AO25)&lt;(Plan51!HH$95+13),AO25&lt;&gt;""),IF(AND(AO25&gt;=Plan24!FI115,AO25&lt;=Plan24!FJ115),IF(Plan35!B$88&lt;&gt;"",IF(AO$1=0,IF(AND(Plan24!GJ115&gt;=1,Plan24!GJ115&lt;1.5),Plan24!GJ115,""),""),""),""),"")</f>
        <v/>
      </c>
      <c r="AV25" s="46" t="str">
        <f ca="1">IF(AND(AO$1=0,ROW(AO25)&lt;(Plan51!HH$95+13),AO25&lt;&gt;""),IF(AND(AO25&gt;=Plan24!FI115,AO25&lt;=Plan24!FJ115),IF(Plan35!B$88&lt;&gt;"",IF(AO$1=0,IF(AND(Plan24!GJ115&gt;=1.5,Plan24!GJ115&lt;2),Plan24!GJ115,""),""),""),""),"")</f>
        <v/>
      </c>
      <c r="AW25" s="110" t="str">
        <f ca="1">IF(AND(AO$1=0,ROW(AO25)&lt;(Plan51!HH$95+13),AO25&lt;&gt;""),IF(AND(AO25&gt;=Plan24!FI115,AO25&lt;=Plan24!FJ115),IF(Plan35!B$88&lt;&gt;"",IF(AO$1=0,IF(Plan24!GJ115&gt;=2,Plan24!GJ115,""),""),""),""),"")</f>
        <v/>
      </c>
      <c r="AX25" s="85" t="str">
        <f t="shared" ca="1" si="8"/>
        <v/>
      </c>
      <c r="AY25" s="57" t="str">
        <f t="shared" ca="1" si="9"/>
        <v/>
      </c>
      <c r="AZ25" s="235" t="str">
        <f ca="1">IF(AND(O$1=0,ROW(O25)&lt;(Plan51!HH$95+13),O25&lt;&gt;""),IF(O25&lt;=Plan24!CA115,IF(Plan35!B$88&lt;&gt;"",100+15*IF(N$2=1,Plan24!CR115,IF(N$2=2,Plan24!CR189,IF(N$2=3,Plan24!DI115,IF(N$2=4,Plan24!DI189,"")))),""),""),"")</f>
        <v/>
      </c>
      <c r="BA25" s="235" t="str">
        <f ca="1">IF(AND(O$1=0,ROW(O25)&lt;(Plan51!HH$95+13),O25&lt;&gt;""),IF(O25&lt;=Plan24!CA115,5+2*IF(N$2=1,Plan24!CR115,IF(N$2=2,Plan24!CR189,IF(N$2=3,Plan24!DI115,IF(N$2=4,Plan24!DI189,"")))),""),"")</f>
        <v/>
      </c>
      <c r="BC25" s="235" t="str">
        <f ca="1">IF(AND(AB$1=0,ROW(AB25)&lt;(Plan51!HH$95+13),AB25&lt;&gt;""),IF(AB25&lt;=Plan24!DX115,IF(AB$1=0,100+15*IF(Z$2=1,Plan24!EJ115,IF(Z$2=2,Plan24!EU115,"")),""),""),"")</f>
        <v/>
      </c>
      <c r="BD25" s="235" t="str">
        <f ca="1">IF(AND(AB$1=0,ROW(AB25)&lt;(Plan51!HH$95+13),AB25&lt;&gt;""),IF(AB25&lt;=Plan24!DX115,IF(AB$1=0,5+2*IF(Z$2=1,Plan24!EJ115,IF(Z$2=2,Plan24!EU115,"")),""),""),"")</f>
        <v/>
      </c>
      <c r="BF25" s="235" t="str">
        <f ca="1">IF(AND(AO$1=0,ROW(AO25)&lt;(Plan51!HH$95+13),AO25&lt;&gt;""),IF(AO25&lt;=Plan24!FJ115,IF(AO$1=0,100+15*Plan24!GJ115,""),""),"")</f>
        <v/>
      </c>
      <c r="BG25" s="235" t="str">
        <f ca="1">IF(AND(AO$1=0,ROW(AO25)&lt;(Plan51!HH$95+13),AO25&lt;&gt;""),IF(AO25&lt;=Plan24!FJ115,IF(AO$1=0,5+2*Plan24!GJ115,""),""),"")</f>
        <v/>
      </c>
      <c r="BH25" s="235"/>
      <c r="BI25" s="235"/>
      <c r="BJ25" s="235"/>
      <c r="BK25" s="235"/>
      <c r="BL25" s="235"/>
      <c r="BM25" s="235"/>
      <c r="BN25" s="235"/>
      <c r="BO25" s="235"/>
      <c r="BP25" s="235"/>
      <c r="BQ25" s="48"/>
      <c r="BR25" s="48"/>
      <c r="BS25" s="48"/>
      <c r="BT25" s="251"/>
      <c r="BU25" s="251"/>
      <c r="BV25" s="252"/>
      <c r="BW25" s="251"/>
      <c r="BX25" s="251"/>
      <c r="BY25" s="251"/>
      <c r="BZ25" s="251"/>
      <c r="CA25" s="251"/>
      <c r="CB25" s="251"/>
      <c r="CC25" s="251"/>
      <c r="CD25" s="251"/>
      <c r="CE25" s="251"/>
      <c r="CF25" s="7"/>
      <c r="CG25" s="48"/>
      <c r="CH25" s="38">
        <f t="shared" si="10"/>
        <v>0</v>
      </c>
      <c r="CI25" s="38">
        <f t="shared" si="12"/>
        <v>0</v>
      </c>
      <c r="CJ25" s="38">
        <f t="shared" si="11"/>
        <v>0</v>
      </c>
    </row>
    <row r="26" spans="2:88" ht="17.45" customHeight="1">
      <c r="B26" s="276" t="str">
        <f t="shared" ca="1" si="0"/>
        <v/>
      </c>
      <c r="C26" s="249"/>
      <c r="D26" s="250"/>
      <c r="E26" s="250"/>
      <c r="F26" s="259" t="str">
        <f t="shared" ca="1" si="1"/>
        <v/>
      </c>
      <c r="G26" s="292" t="s">
        <v>216</v>
      </c>
      <c r="H26" s="250" t="str">
        <f t="shared" ca="1" si="2"/>
        <v/>
      </c>
      <c r="I26" s="250"/>
      <c r="J26" s="250"/>
      <c r="K26" s="517" t="str">
        <f t="shared" ca="1" si="3"/>
        <v/>
      </c>
      <c r="L26" s="518"/>
      <c r="M26" s="285"/>
      <c r="N26" s="227" t="s">
        <v>223</v>
      </c>
      <c r="O26" s="345"/>
      <c r="P26" s="118" t="str">
        <f ca="1">IFERROR(IF(AND(O$1=0,ROW(O26)&lt;(Plan51!HH$95+13),O26&lt;&gt;""),IF(AND(O26&gt;=Plan24!BZ116,O26&lt;=Plan24!CA116),IF(Plan35!$B$88&lt;&gt;"",_xlfn.NORM.S.DIST(IF(N$2=1,Plan24!CR116,IF(N$2=2,Plan24!CR190,IF(N$2=3,Plan24!DI116,IF(N$2=4,Plan24!DI190,"")))),1)*100),""),""),"")</f>
        <v/>
      </c>
      <c r="Q26" s="93" t="str">
        <f ca="1">IF(AND(O$1=0,ROW(O26)&lt;(Plan51!HH$95+13),O26&lt;&gt;""),IF(AND(O26&gt;=Plan24!BZ116,O26&lt;=Plan24!CA116),IF(Plan35!B$88&lt;&gt;"",IF(AND(N$2=1,Plan24!CR116&lt;-2),Plan24!CR116,IF(AND(N$2=2,Plan24!CR190&lt;-2),Plan24!CR190,IF(AND(N$2=3,Plan24!DI116&lt;-2),Plan24!DI116,IF(AND(N$2=4,Plan24!DI190&lt;-2),Plan24!DI190,"")))),""),""),"")</f>
        <v/>
      </c>
      <c r="R26" s="55" t="str">
        <f ca="1">IF(AND(O$1=0,ROW(O26)&lt;(Plan51!HH$95+13),O26&lt;&gt;""),IF(AND(O26&gt;=Plan24!BZ116,O26&lt;=Plan24!CA116),IF(Plan35!B$88&lt;&gt;"",IF(AND(N$2=1,Plan24!CR116&gt;=-2,Plan24!CR116&lt;-1.5),Plan24!CR116,IF(AND(N$2=2,Plan24!CR190&gt;=-2,Plan24!CR190&lt;-1.5),Plan24!CR190,IF(AND(N$2=3,Plan24!DI116&gt;=-2,Plan24!DI116&lt;-1.5),Plan24!DI116,IF(AND(N$2=4,Plan24!DI190&gt;=-2,Plan24!DI190&lt;-1.5),Plan24!DI190,"")))),""),""),"")</f>
        <v/>
      </c>
      <c r="S26" s="55" t="str">
        <f ca="1">IF(AND(O$1=0,ROW(O26)&lt;(Plan51!HH$95+13),O26&lt;&gt;""),IF(AND(O26&gt;=Plan24!BZ116,O26&lt;=Plan24!CA116),IF(Plan35!B$88&lt;&gt;"",IF(AND(N$2=1,Plan24!CR116&gt;=-1.5,Plan24!CR116&lt;-1),Plan24!CR116,IF(AND(N$2=2,Plan24!CR190&gt;=-1.5,Plan24!CR190&lt;-1),Plan24!CR190,IF(AND(N$2=3,Plan24!DI116&gt;=-1.5,Plan24!DI116&lt;-1),Plan24!DI116,IF(AND(N$2=4,Plan24!DI190&gt;=-1.5,Plan24!DI190&lt;-1),Plan24!DI190,"")))),""),""),"")</f>
        <v/>
      </c>
      <c r="T26" s="55" t="str">
        <f ca="1">IF(AND(O$1=0,ROW(O26)&lt;(Plan51!HH$95+13),O26&lt;&gt;""),IF(AND(O26&gt;=Plan24!BZ116,O26&lt;=Plan24!CA116),IF(Plan35!B$88&lt;&gt;"",IF(AND(N$2=1,Plan24!CR116&gt;=-1,Plan24!CR116&lt;1),Plan24!CR116,IF(AND(N$2=2,Plan24!CR190&gt;=-1,Plan24!CR190&lt;1),Plan24!CR190,IF(AND(N$2=3,Plan24!DI116&gt;=-1,Plan24!DI116&lt;1),Plan24!DI116,IF(AND(N$2=4,Plan24!DI190&gt;=-1,Plan24!DI190&lt;1),Plan24!DI190,"")))),""),""),"")</f>
        <v/>
      </c>
      <c r="U26" s="56" t="str">
        <f ca="1">IF(AND(O$1=0,ROW(O26)&lt;(Plan51!HH$95+13),O26&lt;&gt;""),IF(AND(O26&gt;=Plan24!BZ116,O26&lt;=Plan24!CA116),IF(Plan35!B$88&lt;&gt;"",IF(AND(N$2=1,Plan24!CR116&gt;=1,Plan24!CR116&lt;1.5),Plan24!CR116,IF(AND(N$2=2,Plan24!CR190&gt;=1,Plan24!CR190&lt;1.5),Plan24!CR190,IF(AND(N$2=3,Plan24!DI116&gt;=1,Plan24!DI116&lt;1.5),Plan24!DI116,IF(AND(N$2=4,Plan24!DI190&gt;=1,Plan24!DI190&lt;1.5),Plan24!DI190,"")))),""),""),"")</f>
        <v/>
      </c>
      <c r="V26" s="46" t="str">
        <f ca="1">IF(AND(O$1=0,ROW(O26)&lt;(Plan51!HH$95+13),O26&lt;&gt;""),IF(AND(O26&gt;=Plan24!BZ116,O26&lt;=Plan24!CA116),IF(Plan35!B$88&lt;&gt;"",IF(AND(N$2=1,Plan24!CR116&gt;=1.5,Plan24!CR116&lt;2),Plan24!CR116,IF(AND(N$2=2,Plan24!CR190&gt;=1.5,Plan24!CR190&lt;2),Plan24!CR190,IF(AND(N$2=3,Plan24!DI116&gt;=1.5,Plan24!DI116&lt;2),Plan24!DI116,IF(AND(N$2=4,Plan24!DI190&gt;=1.5,Plan24!DI190&lt;2),Plan24!DI190,"")))),""),""),"")</f>
        <v/>
      </c>
      <c r="W26" s="106" t="str">
        <f ca="1">IF(AND(O$1=0,ROW(O26)&lt;(Plan51!HH$95+13),O26&lt;&gt;""),IF(AND(O26&gt;=Plan24!BZ116,O26&lt;=Plan24!CA116),IF(Plan35!B$88&lt;&gt;"",IF(AND(N$2=1,Plan24!CR116&gt;=2),Plan24!CR116,IF(AND(N$2=2,Plan24!CR190&gt;=2),Plan24!CR190,IF(AND(N$2=3,Plan24!DI116&gt;=2),Plan24!DI116,IF(AND(N$2=4,Plan24!DI190&gt;=2),Plan24!DI190,"")))),""),""),"")</f>
        <v/>
      </c>
      <c r="X26" s="238" t="str">
        <f t="shared" ca="1" si="4"/>
        <v/>
      </c>
      <c r="Y26" s="239" t="str">
        <f t="shared" ca="1" si="5"/>
        <v/>
      </c>
      <c r="Z26" s="53" t="s">
        <v>48</v>
      </c>
      <c r="AA26" s="54"/>
      <c r="AB26" s="353"/>
      <c r="AC26" s="118" t="str">
        <f ca="1">IFERROR(IF(AND(AB$1=0,ROW(AB26)&lt;(Plan51!HH$95+13),AB26&lt;&gt;""),IF(AND(AB26&gt;=Plan24!DW116,AB26&lt;=Plan24!DX116),IF(Plan35!$B$88&lt;&gt;"",_xlfn.NORM.S.DIST(IF(Z$2=1,Plan24!EJ116,IF(Z$2=2,Plan24!EU116,"")),1)*100),""),""),"")</f>
        <v/>
      </c>
      <c r="AD26" s="93" t="str">
        <f ca="1">IF(AND(AB$1=0,ROW(AB26)&lt;(Plan51!HH$95+13),AB26&lt;&gt;""),IF(AND(AB26&gt;=Plan24!DW116,AB26&lt;=Plan24!DX116),IF(Plan35!B$88&lt;&gt;"",IF(AB$1=0,IF(AND(Z$2=1,Plan24!EJ116&lt;-2),Plan24!EJ116,IF(AND(Z$2=2,Plan24!EU116&lt;-2),Plan24!EU116,"")),""),""),""),"")</f>
        <v/>
      </c>
      <c r="AE26" s="55" t="str">
        <f ca="1">IF(AND(AB$1=0,ROW(AB26)&lt;(Plan51!HH$95+13),AB26&lt;&gt;""),IF(AND(AB26&gt;=Plan24!DW116,AB26&lt;=Plan24!DX116),IF(Plan35!B$88&lt;&gt;"",IF(AB$1=0,IF(AND(Z$2=1,Plan24!EJ116&gt;=-2,Plan24!EJ116&lt;-1.5),Plan24!EJ116,IF(AND(Z$2=2,Plan24!EU116&gt;=-2,Plan24!EU116&lt;-1.5),Plan24!EU116,"")),""),""),""),"")</f>
        <v/>
      </c>
      <c r="AF26" s="55" t="str">
        <f ca="1">IF(AND(AB$1=0,ROW(AB26)&lt;(Plan51!HH$95+13),AB26&lt;&gt;""),IF(AND(AB26&gt;=Plan24!DW116,AB26&lt;=Plan24!DX116),IF(Plan35!B$88&lt;&gt;"",IF(AB$1=0,IF(AND(Z$2=1,Plan24!EJ116&gt;=-1.5,Plan24!EJ116&lt;-1),Plan24!EJ116,IF(AND(Z$2=2,Plan24!EU116&gt;=-1.5,Plan24!EU116&lt;-1),Plan24!EU116,"")),""),""),""),"")</f>
        <v/>
      </c>
      <c r="AG26" s="55" t="str">
        <f ca="1">IF(AND(AB$1=0,ROW(AB26)&lt;(Plan51!HH$95+13),AB26&lt;&gt;""),IF(AND(AB26&gt;=Plan24!DW116,AB26&lt;=Plan24!DX116),IF(Plan35!B$88&lt;&gt;"",IF(AB$1=0,IF(AND(Z$2=1,Plan24!EJ116&gt;=-1,Plan24!EJ116&lt;1),Plan24!EJ116,IF(AND(Z$2=2,Plan24!EU116&gt;=-1,Plan24!EU116&lt;1),Plan24!EU116,"")),""),""),""),"")</f>
        <v/>
      </c>
      <c r="AH26" s="56" t="str">
        <f ca="1">IF(AND(AB$1=0,ROW(AB26)&lt;(Plan51!HH$95+13),AB26&lt;&gt;""),IF(AND(AB26&gt;=Plan24!DW116,AB26&lt;=Plan24!DX116),IF(Plan35!B$88&lt;&gt;"",IF(AB$1=0,IF(AND(Z$2=1,Plan24!EJ116&gt;=1,Plan24!EJ116&lt;1.5),Plan24!EJ116,IF(AND(Z$2=2,Plan24!EU116&gt;=1,Plan24!EU116&lt;1.5),Plan24!EU116,"")),""),""),""),"")</f>
        <v/>
      </c>
      <c r="AI26" s="46" t="str">
        <f ca="1">IF(AND(AB$1=0,ROW(AB26)&lt;(Plan51!HH$95+13),AB26&lt;&gt;""),IF(AND(AB26&gt;=Plan24!DW116,AB26&lt;=Plan24!DX116),IF(Plan35!B$88&lt;&gt;"",IF(AB$1=0,IF(AND(Z$2=1,Plan24!EJ116&gt;=1.5,Plan24!EJ116&lt;2),Plan24!EJ116,IF(AND(Z$2=2,Plan24!EU116&gt;=1.5,Plan24!EU116&lt;2),Plan24!EU116,"")),""),""),""),"")</f>
        <v/>
      </c>
      <c r="AJ26" s="110" t="str">
        <f ca="1">IF(AND(AB$1=0,ROW(AB26)&lt;(Plan51!HH$95+13),AB26&lt;&gt;""),IF(AND(AB26&gt;=Plan24!DW116,AB26&lt;=Plan24!DX116),IF(Plan35!B$88&lt;&gt;"",IF(AB$1=0,IF(AND(Z$2=1,Plan24!EJ116&gt;=2),Plan24!EJ116,IF(AND(Z$2=2,Plan24!EU116&gt;=2),Plan24!EU116,"")),""),""),""),"")</f>
        <v/>
      </c>
      <c r="AK26" s="85" t="str">
        <f t="shared" ca="1" si="6"/>
        <v/>
      </c>
      <c r="AL26" s="57" t="str">
        <f t="shared" ca="1" si="7"/>
        <v/>
      </c>
      <c r="AM26" s="53" t="s">
        <v>48</v>
      </c>
      <c r="AN26" s="54"/>
      <c r="AO26" s="359"/>
      <c r="AP26" s="118" t="str">
        <f ca="1">IFERROR(IF(AND(AO$1=0,ROW(AO26)&lt;(Plan51!HH$95+13),AO26&lt;&gt;""),IF(AND(AO26&gt;=Plan24!FI116,AO26&lt;=Plan24!FJ116),IF(Plan35!$B$88&lt;&gt;"",_xlfn.NORM.S.DIST(Plan24!GJ116,1)*100),""),""),"")</f>
        <v/>
      </c>
      <c r="AQ26" s="100" t="str">
        <f ca="1">IF(AND(AO$1=0,ROW(AO26)&lt;(Plan51!HH$95+13),AO26&lt;&gt;""),IF(AND(AO26&gt;=Plan24!FI116,AO26&lt;=Plan24!FJ116),IF(Plan35!B$88&lt;&gt;"",IF(AO$1=0,IF(Plan24!GJ116&lt;-2,Plan24!GJ116,""),""),""),""),"")</f>
        <v/>
      </c>
      <c r="AR26" s="55" t="str">
        <f ca="1">IF(AND(AO$1=0,ROW(AO26)&lt;(Plan51!HH$95+13),AO26&lt;&gt;""),IF(AND(AO26&gt;=Plan24!FI116,AO26&lt;=Plan24!FJ116),IF(Plan35!B$88&lt;&gt;"",IF(AO$1=0,IF(AND(Plan24!GJ116&gt;=-2,Plan24!GJ116&lt;-1.5),Plan24!GJ116,""),""),""),""),"")</f>
        <v/>
      </c>
      <c r="AS26" s="55" t="str">
        <f ca="1">IF(AND(AO$1=0,ROW(AO26)&lt;(Plan51!HH$95+13),AO26&lt;&gt;""),IF(AND(AO26&gt;=Plan24!FI116,AO26&lt;=Plan24!FJ116),IF(Plan35!B$88&lt;&gt;"",IF(AO$1=0,IF(AND(Plan24!GJ116&gt;=-1.5,Plan24!GJ116&lt;-1),Plan24!GJ116,""),""),""),""),"")</f>
        <v/>
      </c>
      <c r="AT26" s="55" t="str">
        <f ca="1">IF(AND(AO$1=0,ROW(AO26)&lt;(Plan51!HH$95+13),AO26&lt;&gt;""),IF(AND(AO26&gt;=Plan24!FI116,AO26&lt;=Plan24!FJ116),IF(Plan35!B$88&lt;&gt;"",IF(AO$1=0,IF(AND(Plan24!GJ116&gt;=-1,Plan24!GJ116&lt;1),Plan24!GJ116,""),""),""),""),"")</f>
        <v/>
      </c>
      <c r="AU26" s="56" t="str">
        <f ca="1">IF(AND(AO$1=0,ROW(AO26)&lt;(Plan51!HH$95+13),AO26&lt;&gt;""),IF(AND(AO26&gt;=Plan24!FI116,AO26&lt;=Plan24!FJ116),IF(Plan35!B$88&lt;&gt;"",IF(AO$1=0,IF(AND(Plan24!GJ116&gt;=1,Plan24!GJ116&lt;1.5),Plan24!GJ116,""),""),""),""),"")</f>
        <v/>
      </c>
      <c r="AV26" s="46" t="str">
        <f ca="1">IF(AND(AO$1=0,ROW(AO26)&lt;(Plan51!HH$95+13),AO26&lt;&gt;""),IF(AND(AO26&gt;=Plan24!FI116,AO26&lt;=Plan24!FJ116),IF(Plan35!B$88&lt;&gt;"",IF(AO$1=0,IF(AND(Plan24!GJ116&gt;=1.5,Plan24!GJ116&lt;2),Plan24!GJ116,""),""),""),""),"")</f>
        <v/>
      </c>
      <c r="AW26" s="110" t="str">
        <f ca="1">IF(AND(AO$1=0,ROW(AO26)&lt;(Plan51!HH$95+13),AO26&lt;&gt;""),IF(AND(AO26&gt;=Plan24!FI116,AO26&lt;=Plan24!FJ116),IF(Plan35!B$88&lt;&gt;"",IF(AO$1=0,IF(Plan24!GJ116&gt;=2,Plan24!GJ116,""),""),""),""),"")</f>
        <v/>
      </c>
      <c r="AX26" s="85" t="str">
        <f t="shared" ca="1" si="8"/>
        <v/>
      </c>
      <c r="AY26" s="57" t="str">
        <f t="shared" ca="1" si="9"/>
        <v/>
      </c>
      <c r="AZ26" s="235" t="str">
        <f ca="1">IF(AND(O$1=0,ROW(O26)&lt;(Plan51!HH$95+13),O26&lt;&gt;""),IF(O26&lt;=Plan24!CA116,IF(Plan35!B$88&lt;&gt;"",100+15*IF(N$2=1,Plan24!CR116,IF(N$2=2,Plan24!CR190,IF(N$2=3,Plan24!DI116,IF(N$2=4,Plan24!DI190,"")))),""),""),"")</f>
        <v/>
      </c>
      <c r="BA26" s="235" t="str">
        <f ca="1">IF(AND(O$1=0,ROW(O26)&lt;(Plan51!HH$95+13),O26&lt;&gt;""),IF(O26&lt;=Plan24!CA116,5+2*IF(N$2=1,Plan24!CR116,IF(N$2=2,Plan24!CR190,IF(N$2=3,Plan24!DI116,IF(N$2=4,Plan24!DI190,"")))),""),"")</f>
        <v/>
      </c>
      <c r="BC26" s="235" t="str">
        <f ca="1">IF(AND(AB$1=0,ROW(AB26)&lt;(Plan51!HH$95+13),AB26&lt;&gt;""),IF(AB26&lt;=Plan24!DX116,IF(AB$1=0,100+15*IF(Z$2=1,Plan24!EJ116,IF(Z$2=2,Plan24!EU116,"")),""),""),"")</f>
        <v/>
      </c>
      <c r="BD26" s="235" t="str">
        <f ca="1">IF(AND(AB$1=0,ROW(AB26)&lt;(Plan51!HH$95+13),AB26&lt;&gt;""),IF(AB26&lt;=Plan24!DX116,IF(AB$1=0,5+2*IF(Z$2=1,Plan24!EJ116,IF(Z$2=2,Plan24!EU116,"")),""),""),"")</f>
        <v/>
      </c>
      <c r="BF26" s="235" t="str">
        <f ca="1">IF(AND(AO$1=0,ROW(AO26)&lt;(Plan51!HH$95+13),AO26&lt;&gt;""),IF(AO26&lt;=Plan24!FJ116,IF(AO$1=0,100+15*Plan24!GJ116,""),""),"")</f>
        <v/>
      </c>
      <c r="BG26" s="235" t="str">
        <f ca="1">IF(AND(AO$1=0,ROW(AO26)&lt;(Plan51!HH$95+13),AO26&lt;&gt;""),IF(AO26&lt;=Plan24!FJ116,IF(AO$1=0,5+2*Plan24!GJ116,""),""),"")</f>
        <v/>
      </c>
      <c r="BH26" s="235"/>
      <c r="BI26" s="235"/>
      <c r="BJ26" s="235"/>
      <c r="BK26" s="235"/>
      <c r="BL26" s="235"/>
      <c r="BM26" s="235"/>
      <c r="BN26" s="235"/>
      <c r="BO26" s="235"/>
      <c r="BP26" s="235"/>
      <c r="BQ26" s="48"/>
      <c r="BR26" s="48"/>
      <c r="BS26" s="48"/>
      <c r="BT26" s="251"/>
      <c r="BU26" s="251"/>
      <c r="BV26" s="252"/>
      <c r="BW26" s="251"/>
      <c r="BX26" s="251"/>
      <c r="BY26" s="251"/>
      <c r="BZ26" s="251"/>
      <c r="CA26" s="251"/>
      <c r="CB26" s="251"/>
      <c r="CC26" s="251"/>
      <c r="CD26" s="251"/>
      <c r="CE26" s="251"/>
      <c r="CF26" s="7"/>
      <c r="CG26" s="48"/>
      <c r="CH26" s="38">
        <f t="shared" si="10"/>
        <v>0</v>
      </c>
      <c r="CI26" s="38">
        <f t="shared" si="12"/>
        <v>0</v>
      </c>
      <c r="CJ26" s="38">
        <f t="shared" si="11"/>
        <v>0</v>
      </c>
    </row>
    <row r="27" spans="2:88" ht="17.45" customHeight="1">
      <c r="B27" s="276" t="str">
        <f t="shared" ca="1" si="0"/>
        <v/>
      </c>
      <c r="C27" s="249"/>
      <c r="D27" s="250"/>
      <c r="E27" s="250"/>
      <c r="F27" s="259" t="str">
        <f t="shared" ca="1" si="1"/>
        <v/>
      </c>
      <c r="G27" s="292" t="s">
        <v>216</v>
      </c>
      <c r="H27" s="250" t="str">
        <f t="shared" ca="1" si="2"/>
        <v/>
      </c>
      <c r="I27" s="250"/>
      <c r="J27" s="250"/>
      <c r="K27" s="517" t="str">
        <f t="shared" ca="1" si="3"/>
        <v/>
      </c>
      <c r="L27" s="518"/>
      <c r="M27" s="285"/>
      <c r="N27" s="225" t="s">
        <v>253</v>
      </c>
      <c r="O27" s="345"/>
      <c r="P27" s="118" t="str">
        <f ca="1">IFERROR(IF(AND(O$1=0,ROW(O27)&lt;(Plan51!HH$95+13),O27&lt;&gt;""),IF(AND(O27&gt;=Plan24!BZ117,O27&lt;=Plan24!CA117),IF(Plan35!$B$88&lt;&gt;"",_xlfn.NORM.S.DIST(IF(N$2=1,Plan24!CR117,IF(N$2=2,Plan24!CR191,IF(N$2=3,Plan24!DI117,IF(N$2=4,Plan24!DI191,"")))),1)*100),""),""),"")</f>
        <v/>
      </c>
      <c r="Q27" s="93" t="str">
        <f ca="1">IF(AND(O$1=0,ROW(O27)&lt;(Plan51!HH$95+13),O27&lt;&gt;""),IF(AND(O27&gt;=Plan24!BZ117,O27&lt;=Plan24!CA117),IF(Plan35!B$88&lt;&gt;"",IF(AND(N$2=1,Plan24!CR117&lt;-2),Plan24!CR117,IF(AND(N$2=2,Plan24!CR191&lt;-2),Plan24!CR191,IF(AND(N$2=3,Plan24!DI117&lt;-2),Plan24!DI117,IF(AND(N$2=4,Plan24!DI191&lt;-2),Plan24!DI191,"")))),""),""),"")</f>
        <v/>
      </c>
      <c r="R27" s="55" t="str">
        <f ca="1">IF(AND(O$1=0,ROW(O27)&lt;(Plan51!HH$95+13),O27&lt;&gt;""),IF(AND(O27&gt;=Plan24!BZ117,O27&lt;=Plan24!CA117),IF(Plan35!B$88&lt;&gt;"",IF(AND(N$2=1,Plan24!CR117&gt;=-2,Plan24!CR117&lt;-1.5),Plan24!CR117,IF(AND(N$2=2,Plan24!CR191&gt;=-2,Plan24!CR191&lt;-1.5),Plan24!CR191,IF(AND(N$2=3,Plan24!DI117&gt;=-2,Plan24!DI117&lt;-1.5),Plan24!DI117,IF(AND(N$2=4,Plan24!DI191&gt;=-2,Plan24!DI191&lt;-1.5),Plan24!DI191,"")))),""),""),"")</f>
        <v/>
      </c>
      <c r="S27" s="55" t="str">
        <f ca="1">IF(AND(O$1=0,ROW(O27)&lt;(Plan51!HH$95+13),O27&lt;&gt;""),IF(AND(O27&gt;=Plan24!BZ117,O27&lt;=Plan24!CA117),IF(Plan35!B$88&lt;&gt;"",IF(AND(N$2=1,Plan24!CR117&gt;=-1.5,Plan24!CR117&lt;-1),Plan24!CR117,IF(AND(N$2=2,Plan24!CR191&gt;=-1.5,Plan24!CR191&lt;-1),Plan24!CR191,IF(AND(N$2=3,Plan24!DI117&gt;=-1.5,Plan24!DI117&lt;-1),Plan24!DI117,IF(AND(N$2=4,Plan24!DI191&gt;=-1.5,Plan24!DI191&lt;-1),Plan24!DI191,"")))),""),""),"")</f>
        <v/>
      </c>
      <c r="T27" s="55" t="str">
        <f ca="1">IF(AND(O$1=0,ROW(O27)&lt;(Plan51!HH$95+13),O27&lt;&gt;""),IF(AND(O27&gt;=Plan24!BZ117,O27&lt;=Plan24!CA117),IF(Plan35!B$88&lt;&gt;"",IF(AND(N$2=1,Plan24!CR117&gt;=-1,Plan24!CR117&lt;1),Plan24!CR117,IF(AND(N$2=2,Plan24!CR191&gt;=-1,Plan24!CR191&lt;1),Plan24!CR191,IF(AND(N$2=3,Plan24!DI117&gt;=-1,Plan24!DI117&lt;1),Plan24!DI117,IF(AND(N$2=4,Plan24!DI191&gt;=-1,Plan24!DI191&lt;1),Plan24!DI191,"")))),""),""),"")</f>
        <v/>
      </c>
      <c r="U27" s="56" t="str">
        <f ca="1">IF(AND(O$1=0,ROW(O27)&lt;(Plan51!HH$95+13),O27&lt;&gt;""),IF(AND(O27&gt;=Plan24!BZ117,O27&lt;=Plan24!CA117),IF(Plan35!B$88&lt;&gt;"",IF(AND(N$2=1,Plan24!CR117&gt;=1,Plan24!CR117&lt;1.5),Plan24!CR117,IF(AND(N$2=2,Plan24!CR191&gt;=1,Plan24!CR191&lt;1.5),Plan24!CR191,IF(AND(N$2=3,Plan24!DI117&gt;=1,Plan24!DI117&lt;1.5),Plan24!DI117,IF(AND(N$2=4,Plan24!DI191&gt;=1,Plan24!DI191&lt;1.5),Plan24!DI191,"")))),""),""),"")</f>
        <v/>
      </c>
      <c r="V27" s="46" t="str">
        <f ca="1">IF(AND(O$1=0,ROW(O27)&lt;(Plan51!HH$95+13),O27&lt;&gt;""),IF(AND(O27&gt;=Plan24!BZ117,O27&lt;=Plan24!CA117),IF(Plan35!B$88&lt;&gt;"",IF(AND(N$2=1,Plan24!CR117&gt;=1.5,Plan24!CR117&lt;2),Plan24!CR117,IF(AND(N$2=2,Plan24!CR191&gt;=1.5,Plan24!CR191&lt;2),Plan24!CR191,IF(AND(N$2=3,Plan24!DI117&gt;=1.5,Plan24!DI117&lt;2),Plan24!DI117,IF(AND(N$2=4,Plan24!DI191&gt;=1.5,Plan24!DI191&lt;2),Plan24!DI191,"")))),""),""),"")</f>
        <v/>
      </c>
      <c r="W27" s="106" t="str">
        <f ca="1">IF(AND(O$1=0,ROW(O27)&lt;(Plan51!HH$95+13),O27&lt;&gt;""),IF(AND(O27&gt;=Plan24!BZ117,O27&lt;=Plan24!CA117),IF(Plan35!B$88&lt;&gt;"",IF(AND(N$2=1,Plan24!CR117&gt;=2),Plan24!CR117,IF(AND(N$2=2,Plan24!CR191&gt;=2),Plan24!CR191,IF(AND(N$2=3,Plan24!DI117&gt;=2),Plan24!DI117,IF(AND(N$2=4,Plan24!DI191&gt;=2),Plan24!DI191,"")))),""),""),"")</f>
        <v/>
      </c>
      <c r="X27" s="238" t="str">
        <f t="shared" ca="1" si="4"/>
        <v/>
      </c>
      <c r="Y27" s="239" t="str">
        <f t="shared" ca="1" si="5"/>
        <v/>
      </c>
      <c r="Z27" s="53" t="s">
        <v>49</v>
      </c>
      <c r="AA27" s="54"/>
      <c r="AB27" s="353"/>
      <c r="AC27" s="118" t="str">
        <f ca="1">IFERROR(IF(AND(AB$1=0,ROW(AB27)&lt;(Plan51!HH$95+13),AB27&lt;&gt;""),IF(AND(AB27&gt;=Plan24!DW117,AB27&lt;=Plan24!DX117),IF(Plan35!$B$88&lt;&gt;"",_xlfn.NORM.S.DIST(IF(Z$2=1,Plan24!EJ117,IF(Z$2=2,Plan24!EU117,"")),1)*100),""),""),"")</f>
        <v/>
      </c>
      <c r="AD27" s="93" t="str">
        <f ca="1">IF(AND(AB$1=0,ROW(AB27)&lt;(Plan51!HH$95+13),AB27&lt;&gt;""),IF(AND(AB27&gt;=Plan24!DW117,AB27&lt;=Plan24!DX117),IF(Plan35!B$88&lt;&gt;"",IF(AB$1=0,IF(AND(Z$2=1,Plan24!EJ117&lt;-2),Plan24!EJ117,IF(AND(Z$2=2,Plan24!EU117&lt;-2),Plan24!EU117,"")),""),""),""),"")</f>
        <v/>
      </c>
      <c r="AE27" s="55" t="str">
        <f ca="1">IF(AND(AB$1=0,ROW(AB27)&lt;(Plan51!HH$95+13),AB27&lt;&gt;""),IF(AND(AB27&gt;=Plan24!DW117,AB27&lt;=Plan24!DX117),IF(Plan35!B$88&lt;&gt;"",IF(AB$1=0,IF(AND(Z$2=1,Plan24!EJ117&gt;=-2,Plan24!EJ117&lt;-1.5),Plan24!EJ117,IF(AND(Z$2=2,Plan24!EU117&gt;=-2,Plan24!EU117&lt;-1.5),Plan24!EU117,"")),""),""),""),"")</f>
        <v/>
      </c>
      <c r="AF27" s="55" t="str">
        <f ca="1">IF(AND(AB$1=0,ROW(AB27)&lt;(Plan51!HH$95+13),AB27&lt;&gt;""),IF(AND(AB27&gt;=Plan24!DW117,AB27&lt;=Plan24!DX117),IF(Plan35!B$88&lt;&gt;"",IF(AB$1=0,IF(AND(Z$2=1,Plan24!EJ117&gt;=-1.5,Plan24!EJ117&lt;-1),Plan24!EJ117,IF(AND(Z$2=2,Plan24!EU117&gt;=-1.5,Plan24!EU117&lt;-1),Plan24!EU117,"")),""),""),""),"")</f>
        <v/>
      </c>
      <c r="AG27" s="55" t="str">
        <f ca="1">IF(AND(AB$1=0,ROW(AB27)&lt;(Plan51!HH$95+13),AB27&lt;&gt;""),IF(AND(AB27&gt;=Plan24!DW117,AB27&lt;=Plan24!DX117),IF(Plan35!B$88&lt;&gt;"",IF(AB$1=0,IF(AND(Z$2=1,Plan24!EJ117&gt;=-1,Plan24!EJ117&lt;1),Plan24!EJ117,IF(AND(Z$2=2,Plan24!EU117&gt;=-1,Plan24!EU117&lt;1),Plan24!EU117,"")),""),""),""),"")</f>
        <v/>
      </c>
      <c r="AH27" s="56" t="str">
        <f ca="1">IF(AND(AB$1=0,ROW(AB27)&lt;(Plan51!HH$95+13),AB27&lt;&gt;""),IF(AND(AB27&gt;=Plan24!DW117,AB27&lt;=Plan24!DX117),IF(Plan35!B$88&lt;&gt;"",IF(AB$1=0,IF(AND(Z$2=1,Plan24!EJ117&gt;=1,Plan24!EJ117&lt;1.5),Plan24!EJ117,IF(AND(Z$2=2,Plan24!EU117&gt;=1,Plan24!EU117&lt;1.5),Plan24!EU117,"")),""),""),""),"")</f>
        <v/>
      </c>
      <c r="AI27" s="46" t="str">
        <f ca="1">IF(AND(AB$1=0,ROW(AB27)&lt;(Plan51!HH$95+13),AB27&lt;&gt;""),IF(AND(AB27&gt;=Plan24!DW117,AB27&lt;=Plan24!DX117),IF(Plan35!B$88&lt;&gt;"",IF(AB$1=0,IF(AND(Z$2=1,Plan24!EJ117&gt;=1.5,Plan24!EJ117&lt;2),Plan24!EJ117,IF(AND(Z$2=2,Plan24!EU117&gt;=1.5,Plan24!EU117&lt;2),Plan24!EU117,"")),""),""),""),"")</f>
        <v/>
      </c>
      <c r="AJ27" s="110" t="str">
        <f ca="1">IF(AND(AB$1=0,ROW(AB27)&lt;(Plan51!HH$95+13),AB27&lt;&gt;""),IF(AND(AB27&gt;=Plan24!DW117,AB27&lt;=Plan24!DX117),IF(Plan35!B$88&lt;&gt;"",IF(AB$1=0,IF(AND(Z$2=1,Plan24!EJ117&gt;=2),Plan24!EJ117,IF(AND(Z$2=2,Plan24!EU117&gt;=2),Plan24!EU117,"")),""),""),""),"")</f>
        <v/>
      </c>
      <c r="AK27" s="85" t="str">
        <f t="shared" ca="1" si="6"/>
        <v/>
      </c>
      <c r="AL27" s="57" t="str">
        <f t="shared" ca="1" si="7"/>
        <v/>
      </c>
      <c r="AM27" s="53" t="s">
        <v>49</v>
      </c>
      <c r="AN27" s="54"/>
      <c r="AO27" s="359"/>
      <c r="AP27" s="118" t="str">
        <f ca="1">IFERROR(IF(AND(AO$1=0,ROW(AO27)&lt;(Plan51!HH$95+13),AO27&lt;&gt;""),IF(AND(AO27&gt;=Plan24!FI117,AO27&lt;=Plan24!FJ117),IF(Plan35!$B$88&lt;&gt;"",_xlfn.NORM.S.DIST(Plan24!GJ117,1)*100),""),""),"")</f>
        <v/>
      </c>
      <c r="AQ27" s="100" t="str">
        <f ca="1">IF(AND(AO$1=0,ROW(AO27)&lt;(Plan51!HH$95+13),AO27&lt;&gt;""),IF(AND(AO27&gt;=Plan24!FI117,AO27&lt;=Plan24!FJ117),IF(Plan35!B$88&lt;&gt;"",IF(AO$1=0,IF(Plan24!GJ117&lt;-2,Plan24!GJ117,""),""),""),""),"")</f>
        <v/>
      </c>
      <c r="AR27" s="55" t="str">
        <f ca="1">IF(AND(AO$1=0,ROW(AO27)&lt;(Plan51!HH$95+13),AO27&lt;&gt;""),IF(AND(AO27&gt;=Plan24!FI117,AO27&lt;=Plan24!FJ117),IF(Plan35!B$88&lt;&gt;"",IF(AO$1=0,IF(AND(Plan24!GJ117&gt;=-2,Plan24!GJ117&lt;-1.5),Plan24!GJ117,""),""),""),""),"")</f>
        <v/>
      </c>
      <c r="AS27" s="55" t="str">
        <f ca="1">IF(AND(AO$1=0,ROW(AO27)&lt;(Plan51!HH$95+13),AO27&lt;&gt;""),IF(AND(AO27&gt;=Plan24!FI117,AO27&lt;=Plan24!FJ117),IF(Plan35!B$88&lt;&gt;"",IF(AO$1=0,IF(AND(Plan24!GJ117&gt;=-1.5,Plan24!GJ117&lt;-1),Plan24!GJ117,""),""),""),""),"")</f>
        <v/>
      </c>
      <c r="AT27" s="55" t="str">
        <f ca="1">IF(AND(AO$1=0,ROW(AO27)&lt;(Plan51!HH$95+13),AO27&lt;&gt;""),IF(AND(AO27&gt;=Plan24!FI117,AO27&lt;=Plan24!FJ117),IF(Plan35!B$88&lt;&gt;"",IF(AO$1=0,IF(AND(Plan24!GJ117&gt;=-1,Plan24!GJ117&lt;1),Plan24!GJ117,""),""),""),""),"")</f>
        <v/>
      </c>
      <c r="AU27" s="56" t="str">
        <f ca="1">IF(AND(AO$1=0,ROW(AO27)&lt;(Plan51!HH$95+13),AO27&lt;&gt;""),IF(AND(AO27&gt;=Plan24!FI117,AO27&lt;=Plan24!FJ117),IF(Plan35!B$88&lt;&gt;"",IF(AO$1=0,IF(AND(Plan24!GJ117&gt;=1,Plan24!GJ117&lt;1.5),Plan24!GJ117,""),""),""),""),"")</f>
        <v/>
      </c>
      <c r="AV27" s="46" t="str">
        <f ca="1">IF(AND(AO$1=0,ROW(AO27)&lt;(Plan51!HH$95+13),AO27&lt;&gt;""),IF(AND(AO27&gt;=Plan24!FI117,AO27&lt;=Plan24!FJ117),IF(Plan35!B$88&lt;&gt;"",IF(AO$1=0,IF(AND(Plan24!GJ117&gt;=1.5,Plan24!GJ117&lt;2),Plan24!GJ117,""),""),""),""),"")</f>
        <v/>
      </c>
      <c r="AW27" s="110" t="str">
        <f ca="1">IF(AND(AO$1=0,ROW(AO27)&lt;(Plan51!HH$95+13),AO27&lt;&gt;""),IF(AND(AO27&gt;=Plan24!FI117,AO27&lt;=Plan24!FJ117),IF(Plan35!B$88&lt;&gt;"",IF(AO$1=0,IF(Plan24!GJ117&gt;=2,Plan24!GJ117,""),""),""),""),"")</f>
        <v/>
      </c>
      <c r="AX27" s="85" t="str">
        <f t="shared" ca="1" si="8"/>
        <v/>
      </c>
      <c r="AY27" s="57" t="str">
        <f t="shared" ca="1" si="9"/>
        <v/>
      </c>
      <c r="AZ27" s="235" t="str">
        <f ca="1">IF(AND(O$1=0,ROW(O27)&lt;(Plan51!HH$95+13),O27&lt;&gt;""),IF(O27&lt;=Plan24!CA117,IF(Plan35!B$88&lt;&gt;"",100+15*IF(N$2=1,Plan24!CR117,IF(N$2=2,Plan24!CR191,IF(N$2=3,Plan24!DI117,IF(N$2=4,Plan24!DI191,"")))),""),""),"")</f>
        <v/>
      </c>
      <c r="BA27" s="235" t="str">
        <f ca="1">IF(AND(O$1=0,ROW(O27)&lt;(Plan51!HH$95+13),O27&lt;&gt;""),IF(O27&lt;=Plan24!CA117,5+2*IF(N$2=1,Plan24!CR117,IF(N$2=2,Plan24!CR191,IF(N$2=3,Plan24!DI117,IF(N$2=4,Plan24!DI191,"")))),""),"")</f>
        <v/>
      </c>
      <c r="BC27" s="235" t="str">
        <f ca="1">IF(AND(AB$1=0,ROW(AB27)&lt;(Plan51!HH$95+13),AB27&lt;&gt;""),IF(AB27&lt;=Plan24!DX117,IF(AB$1=0,100+15*IF(Z$2=1,Plan24!EJ117,IF(Z$2=2,Plan24!EU117,"")),""),""),"")</f>
        <v/>
      </c>
      <c r="BD27" s="235" t="str">
        <f ca="1">IF(AND(AB$1=0,ROW(AB27)&lt;(Plan51!HH$95+13),AB27&lt;&gt;""),IF(AB27&lt;=Plan24!DX117,IF(AB$1=0,5+2*IF(Z$2=1,Plan24!EJ117,IF(Z$2=2,Plan24!EU117,"")),""),""),"")</f>
        <v/>
      </c>
      <c r="BF27" s="235" t="str">
        <f ca="1">IF(AND(AO$1=0,ROW(AO27)&lt;(Plan51!HH$95+13),AO27&lt;&gt;""),IF(AO27&lt;=Plan24!FJ117,IF(AO$1=0,100+15*Plan24!GJ117,""),""),"")</f>
        <v/>
      </c>
      <c r="BG27" s="235" t="str">
        <f ca="1">IF(AND(AO$1=0,ROW(AO27)&lt;(Plan51!HH$95+13),AO27&lt;&gt;""),IF(AO27&lt;=Plan24!FJ117,IF(AO$1=0,5+2*Plan24!GJ117,""),""),"")</f>
        <v/>
      </c>
      <c r="BH27" s="235"/>
      <c r="BI27" s="235"/>
      <c r="BJ27" s="235"/>
      <c r="BK27" s="235"/>
      <c r="BL27" s="235"/>
      <c r="BM27" s="235"/>
      <c r="BN27" s="235"/>
      <c r="BO27" s="235"/>
      <c r="BP27" s="235"/>
      <c r="BQ27" s="48"/>
      <c r="BR27" s="48"/>
      <c r="BS27" s="48"/>
      <c r="BT27" s="251"/>
      <c r="BU27" s="251"/>
      <c r="BV27" s="252"/>
      <c r="BW27" s="251"/>
      <c r="BX27" s="251"/>
      <c r="BY27" s="251"/>
      <c r="BZ27" s="251"/>
      <c r="CA27" s="251"/>
      <c r="CB27" s="251"/>
      <c r="CC27" s="251"/>
      <c r="CD27" s="251"/>
      <c r="CE27" s="251"/>
      <c r="CF27" s="7"/>
      <c r="CG27" s="48"/>
      <c r="CH27" s="38">
        <f t="shared" si="10"/>
        <v>0</v>
      </c>
      <c r="CI27" s="38">
        <f t="shared" si="12"/>
        <v>0</v>
      </c>
      <c r="CJ27" s="38">
        <f t="shared" si="11"/>
        <v>0</v>
      </c>
    </row>
    <row r="28" spans="2:88" ht="17.45" customHeight="1">
      <c r="B28" s="276" t="str">
        <f t="shared" ca="1" si="0"/>
        <v/>
      </c>
      <c r="C28" s="249"/>
      <c r="D28" s="250"/>
      <c r="E28" s="250"/>
      <c r="F28" s="259" t="str">
        <f t="shared" ca="1" si="1"/>
        <v/>
      </c>
      <c r="G28" s="292" t="s">
        <v>216</v>
      </c>
      <c r="H28" s="250" t="str">
        <f t="shared" ca="1" si="2"/>
        <v/>
      </c>
      <c r="I28" s="250"/>
      <c r="J28" s="250"/>
      <c r="K28" s="517" t="str">
        <f t="shared" ca="1" si="3"/>
        <v/>
      </c>
      <c r="L28" s="518"/>
      <c r="M28" s="285"/>
      <c r="N28" s="227" t="s">
        <v>247</v>
      </c>
      <c r="O28" s="345"/>
      <c r="P28" s="118" t="str">
        <f ca="1">IFERROR(IF(AND(O$1=0,ROW(O28)&lt;(Plan51!HH$95+13),O28&lt;&gt;""),IF(AND(O28&gt;=Plan24!BZ118,O28&lt;=Plan24!CA118),IF(Plan35!$B$88&lt;&gt;"",_xlfn.NORM.S.DIST(IF(N$2=1,Plan24!CR118,IF(N$2=2,Plan24!CR192,IF(N$2=3,Plan24!DI118,IF(N$2=4,Plan24!DI192,"")))),1)*100),""),""),"")</f>
        <v/>
      </c>
      <c r="Q28" s="93" t="str">
        <f ca="1">IF(AND(O$1=0,ROW(O28)&lt;(Plan51!HH$95+13),O28&lt;&gt;""),IF(AND(O28&gt;=Plan24!BZ118,O28&lt;=Plan24!CA118),IF(Plan35!B$88&lt;&gt;"",IF(AND(N$2=1,Plan24!CR118&lt;-2),Plan24!CR118,IF(AND(N$2=2,Plan24!CR192&lt;-2),Plan24!CR192,IF(AND(N$2=3,Plan24!DI118&lt;-2),Plan24!DI118,IF(AND(N$2=4,Plan24!DI192&lt;-2),Plan24!DI192,"")))),""),""),"")</f>
        <v/>
      </c>
      <c r="R28" s="55" t="str">
        <f ca="1">IF(AND(O$1=0,ROW(O28)&lt;(Plan51!HH$95+13),O28&lt;&gt;""),IF(AND(O28&gt;=Plan24!BZ118,O28&lt;=Plan24!CA118),IF(Plan35!B$88&lt;&gt;"",IF(AND(N$2=1,Plan24!CR118&gt;=-2,Plan24!CR118&lt;-1.5),Plan24!CR118,IF(AND(N$2=2,Plan24!CR192&gt;=-2,Plan24!CR192&lt;-1.5),Plan24!CR192,IF(AND(N$2=3,Plan24!DI118&gt;=-2,Plan24!DI118&lt;-1.5),Plan24!DI118,IF(AND(N$2=4,Plan24!DI192&gt;=-2,Plan24!DI192&lt;-1.5),Plan24!DI192,"")))),""),""),"")</f>
        <v/>
      </c>
      <c r="S28" s="55" t="str">
        <f ca="1">IF(AND(O$1=0,ROW(O28)&lt;(Plan51!HH$95+13),O28&lt;&gt;""),IF(AND(O28&gt;=Plan24!BZ118,O28&lt;=Plan24!CA118),IF(Plan35!B$88&lt;&gt;"",IF(AND(N$2=1,Plan24!CR118&gt;=-1.5,Plan24!CR118&lt;-1),Plan24!CR118,IF(AND(N$2=2,Plan24!CR192&gt;=-1.5,Plan24!CR192&lt;-1),Plan24!CR192,IF(AND(N$2=3,Plan24!DI118&gt;=-1.5,Plan24!DI118&lt;-1),Plan24!DI118,IF(AND(N$2=4,Plan24!DI192&gt;=-1.5,Plan24!DI192&lt;-1),Plan24!DI192,"")))),""),""),"")</f>
        <v/>
      </c>
      <c r="T28" s="55" t="str">
        <f ca="1">IF(AND(O$1=0,ROW(O28)&lt;(Plan51!HH$95+13),O28&lt;&gt;""),IF(AND(O28&gt;=Plan24!BZ118,O28&lt;=Plan24!CA118),IF(Plan35!B$88&lt;&gt;"",IF(AND(N$2=1,Plan24!CR118&gt;=-1,Plan24!CR118&lt;1),Plan24!CR118,IF(AND(N$2=2,Plan24!CR192&gt;=-1,Plan24!CR192&lt;1),Plan24!CR192,IF(AND(N$2=3,Plan24!DI118&gt;=-1,Plan24!DI118&lt;1),Plan24!DI118,IF(AND(N$2=4,Plan24!DI192&gt;=-1,Plan24!DI192&lt;1),Plan24!DI192,"")))),""),""),"")</f>
        <v/>
      </c>
      <c r="U28" s="56" t="str">
        <f ca="1">IF(AND(O$1=0,ROW(O28)&lt;(Plan51!HH$95+13),O28&lt;&gt;""),IF(AND(O28&gt;=Plan24!BZ118,O28&lt;=Plan24!CA118),IF(Plan35!B$88&lt;&gt;"",IF(AND(N$2=1,Plan24!CR118&gt;=1,Plan24!CR118&lt;1.5),Plan24!CR118,IF(AND(N$2=2,Plan24!CR192&gt;=1,Plan24!CR192&lt;1.5),Plan24!CR192,IF(AND(N$2=3,Plan24!DI118&gt;=1,Plan24!DI118&lt;1.5),Plan24!DI118,IF(AND(N$2=4,Plan24!DI192&gt;=1,Plan24!DI192&lt;1.5),Plan24!DI192,"")))),""),""),"")</f>
        <v/>
      </c>
      <c r="V28" s="46" t="str">
        <f ca="1">IF(AND(O$1=0,ROW(O28)&lt;(Plan51!HH$95+13),O28&lt;&gt;""),IF(AND(O28&gt;=Plan24!BZ118,O28&lt;=Plan24!CA118),IF(Plan35!B$88&lt;&gt;"",IF(AND(N$2=1,Plan24!CR118&gt;=1.5,Plan24!CR118&lt;2),Plan24!CR118,IF(AND(N$2=2,Plan24!CR192&gt;=1.5,Plan24!CR192&lt;2),Plan24!CR192,IF(AND(N$2=3,Plan24!DI118&gt;=1.5,Plan24!DI118&lt;2),Plan24!DI118,IF(AND(N$2=4,Plan24!DI192&gt;=1.5,Plan24!DI192&lt;2),Plan24!DI192,"")))),""),""),"")</f>
        <v/>
      </c>
      <c r="W28" s="106" t="str">
        <f ca="1">IF(AND(O$1=0,ROW(O28)&lt;(Plan51!HH$95+13),O28&lt;&gt;""),IF(AND(O28&gt;=Plan24!BZ118,O28&lt;=Plan24!CA118),IF(Plan35!B$88&lt;&gt;"",IF(AND(N$2=1,Plan24!CR118&gt;=2),Plan24!CR118,IF(AND(N$2=2,Plan24!CR192&gt;=2),Plan24!CR192,IF(AND(N$2=3,Plan24!DI118&gt;=2),Plan24!DI118,IF(AND(N$2=4,Plan24!DI192&gt;=2),Plan24!DI192,"")))),""),""),"")</f>
        <v/>
      </c>
      <c r="X28" s="238" t="str">
        <f t="shared" ca="1" si="4"/>
        <v/>
      </c>
      <c r="Y28" s="239" t="str">
        <f t="shared" ca="1" si="5"/>
        <v/>
      </c>
      <c r="Z28" s="53" t="s">
        <v>251</v>
      </c>
      <c r="AA28" s="54"/>
      <c r="AB28" s="353"/>
      <c r="AC28" s="118" t="str">
        <f ca="1">IFERROR(IF(AND(AB$1=0,ROW(AB28)&lt;(Plan51!HH$95+13),AB28&lt;&gt;""),IF(AND(AB28&gt;=Plan24!DW118,AB28&lt;=Plan24!DX118),IF(Plan35!$B$88&lt;&gt;"",_xlfn.NORM.S.DIST(IF(Z$2=1,Plan24!EJ118,IF(Z$2=2,Plan24!EU118,"")),1)*100),""),""),"")</f>
        <v/>
      </c>
      <c r="AD28" s="93" t="str">
        <f ca="1">IF(AND(AB$1=0,ROW(AB28)&lt;(Plan51!HH$95+13),AB28&lt;&gt;""),IF(AND(AB28&gt;=Plan24!DW118,AB28&lt;=Plan24!DX118),IF(Plan35!B$88&lt;&gt;"",IF(AB$1=0,IF(AND(Z$2=1,Plan24!EJ118&lt;-2),Plan24!EJ118,IF(AND(Z$2=2,Plan24!EU118&lt;-2),Plan24!EU118,"")),""),""),""),"")</f>
        <v/>
      </c>
      <c r="AE28" s="55" t="str">
        <f ca="1">IF(AND(AB$1=0,ROW(AB28)&lt;(Plan51!HH$95+13),AB28&lt;&gt;""),IF(AND(AB28&gt;=Plan24!DW118,AB28&lt;=Plan24!DX118),IF(Plan35!B$88&lt;&gt;"",IF(AB$1=0,IF(AND(Z$2=1,Plan24!EJ118&gt;=-2,Plan24!EJ118&lt;-1.5),Plan24!EJ118,IF(AND(Z$2=2,Plan24!EU118&gt;=-2,Plan24!EU118&lt;-1.5),Plan24!EU118,"")),""),""),""),"")</f>
        <v/>
      </c>
      <c r="AF28" s="55" t="str">
        <f ca="1">IF(AND(AB$1=0,ROW(AB28)&lt;(Plan51!HH$95+13),AB28&lt;&gt;""),IF(AND(AB28&gt;=Plan24!DW118,AB28&lt;=Plan24!DX118),IF(Plan35!B$88&lt;&gt;"",IF(AB$1=0,IF(AND(Z$2=1,Plan24!EJ118&gt;=-1.5,Plan24!EJ118&lt;-1),Plan24!EJ118,IF(AND(Z$2=2,Plan24!EU118&gt;=-1.5,Plan24!EU118&lt;-1),Plan24!EU118,"")),""),""),""),"")</f>
        <v/>
      </c>
      <c r="AG28" s="55" t="str">
        <f ca="1">IF(AND(AB$1=0,ROW(AB28)&lt;(Plan51!HH$95+13),AB28&lt;&gt;""),IF(AND(AB28&gt;=Plan24!DW118,AB28&lt;=Plan24!DX118),IF(Plan35!B$88&lt;&gt;"",IF(AB$1=0,IF(AND(Z$2=1,Plan24!EJ118&gt;=-1,Plan24!EJ118&lt;1),Plan24!EJ118,IF(AND(Z$2=2,Plan24!EU118&gt;=-1,Plan24!EU118&lt;1),Plan24!EU118,"")),""),""),""),"")</f>
        <v/>
      </c>
      <c r="AH28" s="56" t="str">
        <f ca="1">IF(AND(AB$1=0,ROW(AB28)&lt;(Plan51!HH$95+13),AB28&lt;&gt;""),IF(AND(AB28&gt;=Plan24!DW118,AB28&lt;=Plan24!DX118),IF(Plan35!B$88&lt;&gt;"",IF(AB$1=0,IF(AND(Z$2=1,Plan24!EJ118&gt;=1,Plan24!EJ118&lt;1.5),Plan24!EJ118,IF(AND(Z$2=2,Plan24!EU118&gt;=1,Plan24!EU118&lt;1.5),Plan24!EU118,"")),""),""),""),"")</f>
        <v/>
      </c>
      <c r="AI28" s="46" t="str">
        <f ca="1">IF(AND(AB$1=0,ROW(AB28)&lt;(Plan51!HH$95+13),AB28&lt;&gt;""),IF(AND(AB28&gt;=Plan24!DW118,AB28&lt;=Plan24!DX118),IF(Plan35!B$88&lt;&gt;"",IF(AB$1=0,IF(AND(Z$2=1,Plan24!EJ118&gt;=1.5,Plan24!EJ118&lt;2),Plan24!EJ118,IF(AND(Z$2=2,Plan24!EU118&gt;=1.5,Plan24!EU118&lt;2),Plan24!EU118,"")),""),""),""),"")</f>
        <v/>
      </c>
      <c r="AJ28" s="110" t="str">
        <f ca="1">IF(AND(AB$1=0,ROW(AB28)&lt;(Plan51!HH$95+13),AB28&lt;&gt;""),IF(AND(AB28&gt;=Plan24!DW118,AB28&lt;=Plan24!DX118),IF(Plan35!B$88&lt;&gt;"",IF(AB$1=0,IF(AND(Z$2=1,Plan24!EJ118&gt;=2),Plan24!EJ118,IF(AND(Z$2=2,Plan24!EU118&gt;=2),Plan24!EU118,"")),""),""),""),"")</f>
        <v/>
      </c>
      <c r="AK28" s="85" t="str">
        <f t="shared" ca="1" si="6"/>
        <v/>
      </c>
      <c r="AL28" s="57" t="str">
        <f t="shared" ca="1" si="7"/>
        <v/>
      </c>
      <c r="AM28" s="53" t="s">
        <v>251</v>
      </c>
      <c r="AN28" s="54"/>
      <c r="AO28" s="359"/>
      <c r="AP28" s="118" t="str">
        <f ca="1">IFERROR(IF(AND(AO$1=0,ROW(AO28)&lt;(Plan51!HH$95+13),AO28&lt;&gt;""),IF(AND(AO28&gt;=Plan24!FI118,AO28&lt;=Plan24!FJ118),IF(Plan35!$B$88&lt;&gt;"",_xlfn.NORM.S.DIST(Plan24!GJ118,1)*100),""),""),"")</f>
        <v/>
      </c>
      <c r="AQ28" s="100" t="str">
        <f ca="1">IF(AND(AO$1=0,ROW(AO28)&lt;(Plan51!HH$95+13),AO28&lt;&gt;""),IF(AND(AO28&gt;=Plan24!FI118,AO28&lt;=Plan24!FJ118),IF(Plan35!B$88&lt;&gt;"",IF(AO$1=0,IF(Plan24!GJ118&lt;-2,Plan24!GJ118,""),""),""),""),"")</f>
        <v/>
      </c>
      <c r="AR28" s="55" t="str">
        <f ca="1">IF(AND(AO$1=0,ROW(AO28)&lt;(Plan51!HH$95+13),AO28&lt;&gt;""),IF(AND(AO28&gt;=Plan24!FI118,AO28&lt;=Plan24!FJ118),IF(Plan35!B$88&lt;&gt;"",IF(AO$1=0,IF(AND(Plan24!GJ118&gt;=-2,Plan24!GJ118&lt;-1.5),Plan24!GJ118,""),""),""),""),"")</f>
        <v/>
      </c>
      <c r="AS28" s="55" t="str">
        <f ca="1">IF(AND(AO$1=0,ROW(AO28)&lt;(Plan51!HH$95+13),AO28&lt;&gt;""),IF(AND(AO28&gt;=Plan24!FI118,AO28&lt;=Plan24!FJ118),IF(Plan35!B$88&lt;&gt;"",IF(AO$1=0,IF(AND(Plan24!GJ118&gt;=-1.5,Plan24!GJ118&lt;-1),Plan24!GJ118,""),""),""),""),"")</f>
        <v/>
      </c>
      <c r="AT28" s="55" t="str">
        <f ca="1">IF(AND(AO$1=0,ROW(AO28)&lt;(Plan51!HH$95+13),AO28&lt;&gt;""),IF(AND(AO28&gt;=Plan24!FI118,AO28&lt;=Plan24!FJ118),IF(Plan35!B$88&lt;&gt;"",IF(AO$1=0,IF(AND(Plan24!GJ118&gt;=-1,Plan24!GJ118&lt;1),Plan24!GJ118,""),""),""),""),"")</f>
        <v/>
      </c>
      <c r="AU28" s="56" t="str">
        <f ca="1">IF(AND(AO$1=0,ROW(AO28)&lt;(Plan51!HH$95+13),AO28&lt;&gt;""),IF(AND(AO28&gt;=Plan24!FI118,AO28&lt;=Plan24!FJ118),IF(Plan35!B$88&lt;&gt;"",IF(AO$1=0,IF(AND(Plan24!GJ118&gt;=1,Plan24!GJ118&lt;1.5),Plan24!GJ118,""),""),""),""),"")</f>
        <v/>
      </c>
      <c r="AV28" s="46" t="str">
        <f ca="1">IF(AND(AO$1=0,ROW(AO28)&lt;(Plan51!HH$95+13),AO28&lt;&gt;""),IF(AND(AO28&gt;=Plan24!FI118,AO28&lt;=Plan24!FJ118),IF(Plan35!B$88&lt;&gt;"",IF(AO$1=0,IF(AND(Plan24!GJ118&gt;=1.5,Plan24!GJ118&lt;2),Plan24!GJ118,""),""),""),""),"")</f>
        <v/>
      </c>
      <c r="AW28" s="110" t="str">
        <f ca="1">IF(AND(AO$1=0,ROW(AO28)&lt;(Plan51!HH$95+13),AO28&lt;&gt;""),IF(AND(AO28&gt;=Plan24!FI118,AO28&lt;=Plan24!FJ118),IF(Plan35!B$88&lt;&gt;"",IF(AO$1=0,IF(Plan24!GJ118&gt;=2,Plan24!GJ118,""),""),""),""),"")</f>
        <v/>
      </c>
      <c r="AX28" s="85" t="str">
        <f t="shared" ca="1" si="8"/>
        <v/>
      </c>
      <c r="AY28" s="57" t="str">
        <f t="shared" ca="1" si="9"/>
        <v/>
      </c>
      <c r="AZ28" s="235" t="str">
        <f ca="1">IF(AND(O$1=0,ROW(O28)&lt;(Plan51!HH$95+13),O28&lt;&gt;""),IF(O28&lt;=Plan24!CA118,IF(Plan35!B$88&lt;&gt;"",100+15*IF(N$2=1,Plan24!CR118,IF(N$2=2,Plan24!CR192,IF(N$2=3,Plan24!DI118,IF(N$2=4,Plan24!DI192,"")))),""),""),"")</f>
        <v/>
      </c>
      <c r="BA28" s="235" t="str">
        <f ca="1">IF(AND(O$1=0,ROW(O28)&lt;(Plan51!HH$95+13),O28&lt;&gt;""),IF(O28&lt;=Plan24!CA118,5+2*IF(N$2=1,Plan24!CR118,IF(N$2=2,Plan24!CR192,IF(N$2=3,Plan24!DI118,IF(N$2=4,Plan24!DI192,"")))),""),"")</f>
        <v/>
      </c>
      <c r="BC28" s="235" t="str">
        <f ca="1">IF(AND(AB$1=0,ROW(AB28)&lt;(Plan51!HH$95+13),AB28&lt;&gt;""),IF(AB28&lt;=Plan24!DX118,IF(AB$1=0,100+15*IF(Z$2=1,Plan24!EJ118,IF(Z$2=2,Plan24!EU118,"")),""),""),"")</f>
        <v/>
      </c>
      <c r="BD28" s="235" t="str">
        <f ca="1">IF(AND(AB$1=0,ROW(AB28)&lt;(Plan51!HH$95+13),AB28&lt;&gt;""),IF(AB28&lt;=Plan24!DX118,IF(AB$1=0,5+2*IF(Z$2=1,Plan24!EJ118,IF(Z$2=2,Plan24!EU118,"")),""),""),"")</f>
        <v/>
      </c>
      <c r="BF28" s="235" t="str">
        <f ca="1">IF(AND(AO$1=0,ROW(AO28)&lt;(Plan51!HH$95+13),AO28&lt;&gt;""),IF(AO28&lt;=Plan24!FJ118,IF(AO$1=0,100+15*Plan24!GJ118,""),""),"")</f>
        <v/>
      </c>
      <c r="BG28" s="235" t="str">
        <f ca="1">IF(AND(AO$1=0,ROW(AO28)&lt;(Plan51!HH$95+13),AO28&lt;&gt;""),IF(AO28&lt;=Plan24!FJ118,IF(AO$1=0,5+2*Plan24!GJ118,""),""),"")</f>
        <v/>
      </c>
      <c r="BH28" s="235"/>
      <c r="BI28" s="235"/>
      <c r="BJ28" s="235"/>
      <c r="BK28" s="235"/>
      <c r="BL28" s="235"/>
      <c r="BM28" s="235"/>
      <c r="BN28" s="235"/>
      <c r="BO28" s="235"/>
      <c r="BP28" s="235"/>
      <c r="BQ28" s="48"/>
      <c r="BR28" s="48"/>
      <c r="BS28" s="48"/>
      <c r="BT28" s="251"/>
      <c r="BU28" s="251"/>
      <c r="BV28" s="252"/>
      <c r="BW28" s="251"/>
      <c r="BX28" s="251"/>
      <c r="BY28" s="251"/>
      <c r="BZ28" s="251"/>
      <c r="CA28" s="251"/>
      <c r="CB28" s="251"/>
      <c r="CC28" s="251"/>
      <c r="CD28" s="251"/>
      <c r="CE28" s="251"/>
      <c r="CF28" s="7"/>
      <c r="CG28" s="48"/>
      <c r="CH28" s="38">
        <f t="shared" si="10"/>
        <v>0</v>
      </c>
      <c r="CI28" s="38">
        <f t="shared" si="12"/>
        <v>0</v>
      </c>
      <c r="CJ28" s="38">
        <f t="shared" si="11"/>
        <v>0</v>
      </c>
    </row>
    <row r="29" spans="2:88" ht="17.45" customHeight="1">
      <c r="B29" s="276" t="str">
        <f t="shared" ca="1" si="0"/>
        <v/>
      </c>
      <c r="C29" s="249"/>
      <c r="D29" s="250"/>
      <c r="E29" s="250"/>
      <c r="F29" s="259" t="str">
        <f t="shared" ca="1" si="1"/>
        <v/>
      </c>
      <c r="G29" s="292" t="s">
        <v>216</v>
      </c>
      <c r="H29" s="250" t="str">
        <f t="shared" ca="1" si="2"/>
        <v/>
      </c>
      <c r="I29" s="250"/>
      <c r="J29" s="250"/>
      <c r="K29" s="517" t="str">
        <f t="shared" ca="1" si="3"/>
        <v/>
      </c>
      <c r="L29" s="518"/>
      <c r="M29" s="285"/>
      <c r="N29" s="225" t="s">
        <v>254</v>
      </c>
      <c r="O29" s="345"/>
      <c r="P29" s="118" t="str">
        <f ca="1">IFERROR(IF(AND(O$1=0,ROW(O29)&lt;(Plan51!HH$95+13),O29&lt;&gt;""),IF(AND(O29&gt;=Plan24!BZ119,O29&lt;=Plan24!CA119),IF(Plan35!$B$88&lt;&gt;"",_xlfn.NORM.S.DIST(IF(N$2=1,Plan24!CR119,IF(N$2=2,Plan24!CR193,IF(N$2=3,Plan24!DI119,IF(N$2=4,Plan24!DI193,"")))),1)*100),""),""),"")</f>
        <v/>
      </c>
      <c r="Q29" s="93" t="str">
        <f ca="1">IF(AND(O$1=0,ROW(O29)&lt;(Plan51!HH$95+13),O29&lt;&gt;""),IF(AND(O29&gt;=Plan24!BZ119,O29&lt;=Plan24!CA119),IF(Plan35!B$88&lt;&gt;"",IF(AND(N$2=1,Plan24!CR119&lt;-2),Plan24!CR119,IF(AND(N$2=2,Plan24!CR193&lt;-2),Plan24!CR193,IF(AND(N$2=3,Plan24!DI119&lt;-2),Plan24!DI119,IF(AND(N$2=4,Plan24!DI193&lt;-2),Plan24!DI193,"")))),""),""),"")</f>
        <v/>
      </c>
      <c r="R29" s="55" t="str">
        <f ca="1">IF(AND(O$1=0,ROW(O29)&lt;(Plan51!HH$95+13),O29&lt;&gt;""),IF(AND(O29&gt;=Plan24!BZ119,O29&lt;=Plan24!CA119),IF(Plan35!B$88&lt;&gt;"",IF(AND(N$2=1,Plan24!CR119&gt;=-2,Plan24!CR119&lt;-1.5),Plan24!CR119,IF(AND(N$2=2,Plan24!CR193&gt;=-2,Plan24!CR193&lt;-1.5),Plan24!CR193,IF(AND(N$2=3,Plan24!DI119&gt;=-2,Plan24!DI119&lt;-1.5),Plan24!DI119,IF(AND(N$2=4,Plan24!DI193&gt;=-2,Plan24!DI193&lt;-1.5),Plan24!DI193,"")))),""),""),"")</f>
        <v/>
      </c>
      <c r="S29" s="55" t="str">
        <f ca="1">IF(AND(O$1=0,ROW(O29)&lt;(Plan51!HH$95+13),O29&lt;&gt;""),IF(AND(O29&gt;=Plan24!BZ119,O29&lt;=Plan24!CA119),IF(Plan35!B$88&lt;&gt;"",IF(AND(N$2=1,Plan24!CR119&gt;=-1.5,Plan24!CR119&lt;-1),Plan24!CR119,IF(AND(N$2=2,Plan24!CR193&gt;=-1.5,Plan24!CR193&lt;-1),Plan24!CR193,IF(AND(N$2=3,Plan24!DI119&gt;=-1.5,Plan24!DI119&lt;-1),Plan24!DI119,IF(AND(N$2=4,Plan24!DI193&gt;=-1.5,Plan24!DI193&lt;-1),Plan24!DI193,"")))),""),""),"")</f>
        <v/>
      </c>
      <c r="T29" s="55" t="str">
        <f ca="1">IF(AND(O$1=0,ROW(O29)&lt;(Plan51!HH$95+13),O29&lt;&gt;""),IF(AND(O29&gt;=Plan24!BZ119,O29&lt;=Plan24!CA119),IF(Plan35!B$88&lt;&gt;"",IF(AND(N$2=1,Plan24!CR119&gt;=-1,Plan24!CR119&lt;1),Plan24!CR119,IF(AND(N$2=2,Plan24!CR193&gt;=-1,Plan24!CR193&lt;1),Plan24!CR193,IF(AND(N$2=3,Plan24!DI119&gt;=-1,Plan24!DI119&lt;1),Plan24!DI119,IF(AND(N$2=4,Plan24!DI193&gt;=-1,Plan24!DI193&lt;1),Plan24!DI193,"")))),""),""),"")</f>
        <v/>
      </c>
      <c r="U29" s="56" t="str">
        <f ca="1">IF(AND(O$1=0,ROW(O29)&lt;(Plan51!HH$95+13),O29&lt;&gt;""),IF(AND(O29&gt;=Plan24!BZ119,O29&lt;=Plan24!CA119),IF(Plan35!B$88&lt;&gt;"",IF(AND(N$2=1,Plan24!CR119&gt;=1,Plan24!CR119&lt;1.5),Plan24!CR119,IF(AND(N$2=2,Plan24!CR193&gt;=1,Plan24!CR193&lt;1.5),Plan24!CR193,IF(AND(N$2=3,Plan24!DI119&gt;=1,Plan24!DI119&lt;1.5),Plan24!DI119,IF(AND(N$2=4,Plan24!DI193&gt;=1,Plan24!DI193&lt;1.5),Plan24!DI193,"")))),""),""),"")</f>
        <v/>
      </c>
      <c r="V29" s="46" t="str">
        <f ca="1">IF(AND(O$1=0,ROW(O29)&lt;(Plan51!HH$95+13),O29&lt;&gt;""),IF(AND(O29&gt;=Plan24!BZ119,O29&lt;=Plan24!CA119),IF(Plan35!B$88&lt;&gt;"",IF(AND(N$2=1,Plan24!CR119&gt;=1.5,Plan24!CR119&lt;2),Plan24!CR119,IF(AND(N$2=2,Plan24!CR193&gt;=1.5,Plan24!CR193&lt;2),Plan24!CR193,IF(AND(N$2=3,Plan24!DI119&gt;=1.5,Plan24!DI119&lt;2),Plan24!DI119,IF(AND(N$2=4,Plan24!DI193&gt;=1.5,Plan24!DI193&lt;2),Plan24!DI193,"")))),""),""),"")</f>
        <v/>
      </c>
      <c r="W29" s="106" t="str">
        <f ca="1">IF(AND(O$1=0,ROW(O29)&lt;(Plan51!HH$95+13),O29&lt;&gt;""),IF(AND(O29&gt;=Plan24!BZ119,O29&lt;=Plan24!CA119),IF(Plan35!B$88&lt;&gt;"",IF(AND(N$2=1,Plan24!CR119&gt;=2),Plan24!CR119,IF(AND(N$2=2,Plan24!CR193&gt;=2),Plan24!CR193,IF(AND(N$2=3,Plan24!DI119&gt;=2),Plan24!DI119,IF(AND(N$2=4,Plan24!DI193&gt;=2),Plan24!DI193,"")))),""),""),"")</f>
        <v/>
      </c>
      <c r="X29" s="238" t="str">
        <f t="shared" ca="1" si="4"/>
        <v/>
      </c>
      <c r="Y29" s="239" t="str">
        <f t="shared" ca="1" si="5"/>
        <v/>
      </c>
      <c r="Z29" s="192" t="s">
        <v>27</v>
      </c>
      <c r="AA29" s="199"/>
      <c r="AB29" s="354" t="str">
        <f>IFERROR(IF(AND(AB30="",AB35="",AB43="",AB44="",AB45=""),"",AB30+AB35+AB43+AB44+AB45),"")</f>
        <v/>
      </c>
      <c r="AC29" s="118" t="str">
        <f ca="1">IFERROR(IF(AND(AB$1=0,ROW(AB29)&lt;(Plan51!HH$95+13),AB29&lt;&gt;""),IF(AND(AB29&gt;=Plan24!DW119,AB29&lt;=Plan24!DX119),IF(Plan35!$B$88&lt;&gt;"",_xlfn.NORM.S.DIST(IF(Z$2=1,Plan24!EJ119,IF(Z$2=2,Plan24!EU119,"")),1)*100),""),""),"")</f>
        <v/>
      </c>
      <c r="AD29" s="93" t="str">
        <f ca="1">IF(AND(AB$1=0,ROW(AB29)&lt;(Plan51!HH$95+13),AB29&lt;&gt;""),IF(AND(AB29&gt;=Plan24!DW119,AB29&lt;=Plan24!DX119),IF(Plan35!B$88&lt;&gt;"",IF(AB$1=0,IF(AND(Z$2=1,Plan24!EJ119&lt;-2),Plan24!EJ119,IF(AND(Z$2=2,Plan24!EU119&lt;-2),Plan24!EU119,"")),""),""),""),"")</f>
        <v/>
      </c>
      <c r="AE29" s="55" t="str">
        <f ca="1">IF(AND(AB$1=0,ROW(AB29)&lt;(Plan51!HH$95+13),AB29&lt;&gt;""),IF(AND(AB29&gt;=Plan24!DW119,AB29&lt;=Plan24!DX119),IF(Plan35!B$88&lt;&gt;"",IF(AB$1=0,IF(AND(Z$2=1,Plan24!EJ119&gt;=-2,Plan24!EJ119&lt;-1.5),Plan24!EJ119,IF(AND(Z$2=2,Plan24!EU119&gt;=-2,Plan24!EU119&lt;-1.5),Plan24!EU119,"")),""),""),""),"")</f>
        <v/>
      </c>
      <c r="AF29" s="55" t="str">
        <f ca="1">IF(AND(AB$1=0,ROW(AB29)&lt;(Plan51!HH$95+13),AB29&lt;&gt;""),IF(AND(AB29&gt;=Plan24!DW119,AB29&lt;=Plan24!DX119),IF(Plan35!B$88&lt;&gt;"",IF(AB$1=0,IF(AND(Z$2=1,Plan24!EJ119&gt;=-1.5,Plan24!EJ119&lt;-1),Plan24!EJ119,IF(AND(Z$2=2,Plan24!EU119&gt;=-1.5,Plan24!EU119&lt;-1),Plan24!EU119,"")),""),""),""),"")</f>
        <v/>
      </c>
      <c r="AG29" s="55" t="str">
        <f ca="1">IF(AND(AB$1=0,ROW(AB29)&lt;(Plan51!HH$95+13),AB29&lt;&gt;""),IF(AND(AB29&gt;=Plan24!DW119,AB29&lt;=Plan24!DX119),IF(Plan35!B$88&lt;&gt;"",IF(AB$1=0,IF(AND(Z$2=1,Plan24!EJ119&gt;=-1,Plan24!EJ119&lt;1),Plan24!EJ119,IF(AND(Z$2=2,Plan24!EU119&gt;=-1,Plan24!EU119&lt;1),Plan24!EU119,"")),""),""),""),"")</f>
        <v/>
      </c>
      <c r="AH29" s="56" t="str">
        <f ca="1">IF(AND(AB$1=0,ROW(AB29)&lt;(Plan51!HH$95+13),AB29&lt;&gt;""),IF(AND(AB29&gt;=Plan24!DW119,AB29&lt;=Plan24!DX119),IF(Plan35!B$88&lt;&gt;"",IF(AB$1=0,IF(AND(Z$2=1,Plan24!EJ119&gt;=1,Plan24!EJ119&lt;1.5),Plan24!EJ119,IF(AND(Z$2=2,Plan24!EU119&gt;=1,Plan24!EU119&lt;1.5),Plan24!EU119,"")),""),""),""),"")</f>
        <v/>
      </c>
      <c r="AI29" s="46" t="str">
        <f ca="1">IF(AND(AB$1=0,ROW(AB29)&lt;(Plan51!HH$95+13),AB29&lt;&gt;""),IF(AND(AB29&gt;=Plan24!DW119,AB29&lt;=Plan24!DX119),IF(Plan35!B$88&lt;&gt;"",IF(AB$1=0,IF(AND(Z$2=1,Plan24!EJ119&gt;=1.5,Plan24!EJ119&lt;2),Plan24!EJ119,IF(AND(Z$2=2,Plan24!EU119&gt;=1.5,Plan24!EU119&lt;2),Plan24!EU119,"")),""),""),""),"")</f>
        <v/>
      </c>
      <c r="AJ29" s="110" t="str">
        <f ca="1">IF(AND(AB$1=0,ROW(AB29)&lt;(Plan51!HH$95+13),AB29&lt;&gt;""),IF(AND(AB29&gt;=Plan24!DW119,AB29&lt;=Plan24!DX119),IF(Plan35!B$88&lt;&gt;"",IF(AB$1=0,IF(AND(Z$2=1,Plan24!EJ119&gt;=2),Plan24!EJ119,IF(AND(Z$2=2,Plan24!EU119&gt;=2),Plan24!EU119,"")),""),""),""),"")</f>
        <v/>
      </c>
      <c r="AK29" s="85" t="str">
        <f t="shared" ca="1" si="6"/>
        <v/>
      </c>
      <c r="AL29" s="57" t="str">
        <f t="shared" ca="1" si="7"/>
        <v/>
      </c>
      <c r="AM29" s="192" t="s">
        <v>27</v>
      </c>
      <c r="AN29" s="199"/>
      <c r="AO29" s="357" t="str">
        <f>IFERROR(IF(AND(AO30="",AO35="",AO43="",AO44="",AO45=""),"",AO30+AO35+AO43+AO44+AO45),"")</f>
        <v/>
      </c>
      <c r="AP29" s="118" t="str">
        <f ca="1">IFERROR(IF(AND(AO$1=0,ROW(AO29)&lt;(Plan51!HH$95+13),AO29&lt;&gt;""),IF(AND(AO29&gt;=Plan24!FI119,AO29&lt;=Plan24!FJ119),IF(Plan35!$B$88&lt;&gt;"",_xlfn.NORM.S.DIST(Plan24!GJ119,1)*100),""),""),"")</f>
        <v/>
      </c>
      <c r="AQ29" s="100" t="str">
        <f ca="1">IF(AND(AO$1=0,ROW(AO29)&lt;(Plan51!HH$95+13),AO29&lt;&gt;""),IF(AND(AO29&gt;=Plan24!FI119,AO29&lt;=Plan24!FJ119),IF(Plan35!B$88&lt;&gt;"",IF(AO$1=0,IF(Plan24!GJ119&lt;-2,Plan24!GJ119,""),""),""),""),"")</f>
        <v/>
      </c>
      <c r="AR29" s="55" t="str">
        <f ca="1">IF(AND(AO$1=0,ROW(AO29)&lt;(Plan51!HH$95+13),AO29&lt;&gt;""),IF(AND(AO29&gt;=Plan24!FI119,AO29&lt;=Plan24!FJ119),IF(Plan35!B$88&lt;&gt;"",IF(AO$1=0,IF(AND(Plan24!GJ119&gt;=-2,Plan24!GJ119&lt;-1.5),Plan24!GJ119,""),""),""),""),"")</f>
        <v/>
      </c>
      <c r="AS29" s="55" t="str">
        <f ca="1">IF(AND(AO$1=0,ROW(AO29)&lt;(Plan51!HH$95+13),AO29&lt;&gt;""),IF(AND(AO29&gt;=Plan24!FI119,AO29&lt;=Plan24!FJ119),IF(Plan35!B$88&lt;&gt;"",IF(AO$1=0,IF(AND(Plan24!GJ119&gt;=-1.5,Plan24!GJ119&lt;-1),Plan24!GJ119,""),""),""),""),"")</f>
        <v/>
      </c>
      <c r="AT29" s="55" t="str">
        <f ca="1">IF(AND(AO$1=0,ROW(AO29)&lt;(Plan51!HH$95+13),AO29&lt;&gt;""),IF(AND(AO29&gt;=Plan24!FI119,AO29&lt;=Plan24!FJ119),IF(Plan35!B$88&lt;&gt;"",IF(AO$1=0,IF(AND(Plan24!GJ119&gt;=-1,Plan24!GJ119&lt;1),Plan24!GJ119,""),""),""),""),"")</f>
        <v/>
      </c>
      <c r="AU29" s="56" t="str">
        <f ca="1">IF(AND(AO$1=0,ROW(AO29)&lt;(Plan51!HH$95+13),AO29&lt;&gt;""),IF(AND(AO29&gt;=Plan24!FI119,AO29&lt;=Plan24!FJ119),IF(Plan35!B$88&lt;&gt;"",IF(AO$1=0,IF(AND(Plan24!GJ119&gt;=1,Plan24!GJ119&lt;1.5),Plan24!GJ119,""),""),""),""),"")</f>
        <v/>
      </c>
      <c r="AV29" s="46" t="str">
        <f ca="1">IF(AND(AO$1=0,ROW(AO29)&lt;(Plan51!HH$95+13),AO29&lt;&gt;""),IF(AND(AO29&gt;=Plan24!FI119,AO29&lt;=Plan24!FJ119),IF(Plan35!B$88&lt;&gt;"",IF(AO$1=0,IF(AND(Plan24!GJ119&gt;=1.5,Plan24!GJ119&lt;2),Plan24!GJ119,""),""),""),""),"")</f>
        <v/>
      </c>
      <c r="AW29" s="110" t="str">
        <f ca="1">IF(AND(AO$1=0,ROW(AO29)&lt;(Plan51!HH$95+13),AO29&lt;&gt;""),IF(AND(AO29&gt;=Plan24!FI119,AO29&lt;=Plan24!FJ119),IF(Plan35!B$88&lt;&gt;"",IF(AO$1=0,IF(Plan24!GJ119&gt;=2,Plan24!GJ119,""),""),""),""),"")</f>
        <v/>
      </c>
      <c r="AX29" s="85" t="str">
        <f t="shared" ca="1" si="8"/>
        <v/>
      </c>
      <c r="AY29" s="57" t="str">
        <f t="shared" ca="1" si="9"/>
        <v/>
      </c>
      <c r="AZ29" s="235" t="str">
        <f ca="1">IF(AND(O$1=0,ROW(O29)&lt;(Plan51!HH$95+13),O29&lt;&gt;""),IF(O29&lt;=Plan24!CA119,IF(Plan35!B$88&lt;&gt;"",100+15*IF(N$2=1,Plan24!CR119,IF(N$2=2,Plan24!CR193,IF(N$2=3,Plan24!DI119,IF(N$2=4,Plan24!DI193,"")))),""),""),"")</f>
        <v/>
      </c>
      <c r="BA29" s="235" t="str">
        <f ca="1">IF(AND(O$1=0,ROW(O29)&lt;(Plan51!HH$95+13),O29&lt;&gt;""),IF(O29&lt;=Plan24!CA119,5+2*IF(N$2=1,Plan24!CR119,IF(N$2=2,Plan24!CR193,IF(N$2=3,Plan24!DI119,IF(N$2=4,Plan24!DI193,"")))),""),"")</f>
        <v/>
      </c>
      <c r="BC29" s="235" t="str">
        <f ca="1">IF(AND(AB$1=0,ROW(AB29)&lt;(Plan51!HH$95+13),AB29&lt;&gt;""),IF(AB29&lt;=Plan24!DX119,IF(AB$1=0,100+15*IF(Z$2=1,Plan24!EJ119,IF(Z$2=2,Plan24!EU119,"")),""),""),"")</f>
        <v/>
      </c>
      <c r="BD29" s="235" t="str">
        <f ca="1">IF(AND(AB$1=0,ROW(AB29)&lt;(Plan51!HH$95+13),AB29&lt;&gt;""),IF(AB29&lt;=Plan24!DX119,IF(AB$1=0,5+2*IF(Z$2=1,Plan24!EJ119,IF(Z$2=2,Plan24!EU119,"")),""),""),"")</f>
        <v/>
      </c>
      <c r="BF29" s="235" t="str">
        <f ca="1">IF(AND(AO$1=0,ROW(AO29)&lt;(Plan51!HH$95+13),AO29&lt;&gt;""),IF(AO29&lt;=Plan24!FJ119,IF(AO$1=0,100+15*Plan24!GJ119,""),""),"")</f>
        <v/>
      </c>
      <c r="BG29" s="235" t="str">
        <f ca="1">IF(AND(AO$1=0,ROW(AO29)&lt;(Plan51!HH$95+13),AO29&lt;&gt;""),IF(AO29&lt;=Plan24!FJ119,IF(AO$1=0,5+2*Plan24!GJ119,""),""),"")</f>
        <v/>
      </c>
      <c r="BH29" s="235"/>
      <c r="BI29" s="235"/>
      <c r="BJ29" s="235"/>
      <c r="BK29" s="235"/>
      <c r="BL29" s="235"/>
      <c r="BM29" s="235"/>
      <c r="BN29" s="235"/>
      <c r="BO29" s="235"/>
      <c r="BP29" s="235"/>
      <c r="BQ29" s="48"/>
      <c r="BR29" s="48"/>
      <c r="BS29" s="48"/>
      <c r="BT29" s="251"/>
      <c r="BU29" s="251"/>
      <c r="BV29" s="252"/>
      <c r="BW29" s="251"/>
      <c r="BX29" s="251"/>
      <c r="BY29" s="251"/>
      <c r="BZ29" s="251"/>
      <c r="CA29" s="251"/>
      <c r="CB29" s="251"/>
      <c r="CC29" s="251"/>
      <c r="CD29" s="251"/>
      <c r="CE29" s="251"/>
      <c r="CF29" s="7"/>
      <c r="CG29" s="48"/>
      <c r="CH29" s="38">
        <f t="shared" si="10"/>
        <v>0</v>
      </c>
      <c r="CI29" s="38">
        <f t="shared" si="12"/>
        <v>0</v>
      </c>
      <c r="CJ29" s="38">
        <f t="shared" si="11"/>
        <v>0</v>
      </c>
    </row>
    <row r="30" spans="2:88" ht="17.45" customHeight="1">
      <c r="B30" s="276" t="str">
        <f t="shared" ca="1" si="0"/>
        <v/>
      </c>
      <c r="C30" s="249"/>
      <c r="D30" s="250"/>
      <c r="E30" s="250"/>
      <c r="F30" s="259" t="str">
        <f t="shared" ca="1" si="1"/>
        <v/>
      </c>
      <c r="G30" s="292" t="s">
        <v>216</v>
      </c>
      <c r="H30" s="250" t="str">
        <f t="shared" ca="1" si="2"/>
        <v/>
      </c>
      <c r="I30" s="250"/>
      <c r="J30" s="250"/>
      <c r="K30" s="517" t="str">
        <f t="shared" ca="1" si="3"/>
        <v/>
      </c>
      <c r="L30" s="518"/>
      <c r="M30" s="285"/>
      <c r="N30" s="225" t="s">
        <v>90</v>
      </c>
      <c r="O30" s="345"/>
      <c r="P30" s="118" t="str">
        <f ca="1">IFERROR(IF(AND(O$1=0,ROW(O30)&lt;(Plan51!HH$95+13),O30&lt;&gt;""),IF(AND(O30&gt;=Plan24!BZ120,O30&lt;=Plan24!CA120),IF(Plan35!$B$88&lt;&gt;"",_xlfn.NORM.S.DIST(IF(N$2=1,Plan24!CR120,IF(N$2=2,Plan24!CR194,IF(N$2=3,Plan24!DI120,IF(N$2=4,Plan24!DI194,"")))),1)*100),""),""),"")</f>
        <v/>
      </c>
      <c r="Q30" s="93" t="str">
        <f ca="1">IF(AND(O$1=0,ROW(O30)&lt;(Plan51!HH$95+13),O30&lt;&gt;""),IF(AND(O30&gt;=Plan24!BZ120,O30&lt;=Plan24!CA120),IF(Plan35!B$88&lt;&gt;"",IF(AND(N$2=1,Plan24!CR120&lt;-2),Plan24!CR120,IF(AND(N$2=2,Plan24!CR194&lt;-2),Plan24!CR194,IF(AND(N$2=3,Plan24!DI120&lt;-2),Plan24!DI120,IF(AND(N$2=4,Plan24!DI194&lt;-2),Plan24!DI194,"")))),""),""),"")</f>
        <v/>
      </c>
      <c r="R30" s="55" t="str">
        <f ca="1">IF(AND(O$1=0,ROW(O30)&lt;(Plan51!HH$95+13),O30&lt;&gt;""),IF(AND(O30&gt;=Plan24!BZ120,O30&lt;=Plan24!CA120),IF(Plan35!B$88&lt;&gt;"",IF(AND(N$2=1,Plan24!CR120&gt;=-2,Plan24!CR120&lt;-1.5),Plan24!CR120,IF(AND(N$2=2,Plan24!CR194&gt;=-2,Plan24!CR194&lt;-1.5),Plan24!CR194,IF(AND(N$2=3,Plan24!DI120&gt;=-2,Plan24!DI120&lt;-1.5),Plan24!DI120,IF(AND(N$2=4,Plan24!DI194&gt;=-2,Plan24!DI194&lt;-1.5),Plan24!DI194,"")))),""),""),"")</f>
        <v/>
      </c>
      <c r="S30" s="55" t="str">
        <f ca="1">IF(AND(O$1=0,ROW(O30)&lt;(Plan51!HH$95+13),O30&lt;&gt;""),IF(AND(O30&gt;=Plan24!BZ120,O30&lt;=Plan24!CA120),IF(Plan35!B$88&lt;&gt;"",IF(AND(N$2=1,Plan24!CR120&gt;=-1.5,Plan24!CR120&lt;-1),Plan24!CR120,IF(AND(N$2=2,Plan24!CR194&gt;=-1.5,Plan24!CR194&lt;-1),Plan24!CR194,IF(AND(N$2=3,Plan24!DI120&gt;=-1.5,Plan24!DI120&lt;-1),Plan24!DI120,IF(AND(N$2=4,Plan24!DI194&gt;=-1.5,Plan24!DI194&lt;-1),Plan24!DI194,"")))),""),""),"")</f>
        <v/>
      </c>
      <c r="T30" s="55" t="str">
        <f ca="1">IF(AND(O$1=0,ROW(O30)&lt;(Plan51!HH$95+13),O30&lt;&gt;""),IF(AND(O30&gt;=Plan24!BZ120,O30&lt;=Plan24!CA120),IF(Plan35!B$88&lt;&gt;"",IF(AND(N$2=1,Plan24!CR120&gt;=-1,Plan24!CR120&lt;1),Plan24!CR120,IF(AND(N$2=2,Plan24!CR194&gt;=-1,Plan24!CR194&lt;1),Plan24!CR194,IF(AND(N$2=3,Plan24!DI120&gt;=-1,Plan24!DI120&lt;1),Plan24!DI120,IF(AND(N$2=4,Plan24!DI194&gt;=-1,Plan24!DI194&lt;1),Plan24!DI194,"")))),""),""),"")</f>
        <v/>
      </c>
      <c r="U30" s="56" t="str">
        <f ca="1">IF(AND(O$1=0,ROW(O30)&lt;(Plan51!HH$95+13),O30&lt;&gt;""),IF(AND(O30&gt;=Plan24!BZ120,O30&lt;=Plan24!CA120),IF(Plan35!B$88&lt;&gt;"",IF(AND(N$2=1,Plan24!CR120&gt;=1,Plan24!CR120&lt;1.5),Plan24!CR120,IF(AND(N$2=2,Plan24!CR194&gt;=1,Plan24!CR194&lt;1.5),Plan24!CR194,IF(AND(N$2=3,Plan24!DI120&gt;=1,Plan24!DI120&lt;1.5),Plan24!DI120,IF(AND(N$2=4,Plan24!DI194&gt;=1,Plan24!DI194&lt;1.5),Plan24!DI194,"")))),""),""),"")</f>
        <v/>
      </c>
      <c r="V30" s="46" t="str">
        <f ca="1">IF(AND(O$1=0,ROW(O30)&lt;(Plan51!HH$95+13),O30&lt;&gt;""),IF(AND(O30&gt;=Plan24!BZ120,O30&lt;=Plan24!CA120),IF(Plan35!B$88&lt;&gt;"",IF(AND(N$2=1,Plan24!CR120&gt;=1.5,Plan24!CR120&lt;2),Plan24!CR120,IF(AND(N$2=2,Plan24!CR194&gt;=1.5,Plan24!CR194&lt;2),Plan24!CR194,IF(AND(N$2=3,Plan24!DI120&gt;=1.5,Plan24!DI120&lt;2),Plan24!DI120,IF(AND(N$2=4,Plan24!DI194&gt;=1.5,Plan24!DI194&lt;2),Plan24!DI194,"")))),""),""),"")</f>
        <v/>
      </c>
      <c r="W30" s="106" t="str">
        <f ca="1">IF(AND(O$1=0,ROW(O30)&lt;(Plan51!HH$95+13),O30&lt;&gt;""),IF(AND(O30&gt;=Plan24!BZ120,O30&lt;=Plan24!CA120),IF(Plan35!B$88&lt;&gt;"",IF(AND(N$2=1,Plan24!CR120&gt;=2),Plan24!CR120,IF(AND(N$2=2,Plan24!CR194&gt;=2),Plan24!CR194,IF(AND(N$2=3,Plan24!DI120&gt;=2),Plan24!DI120,IF(AND(N$2=4,Plan24!DI194&gt;=2),Plan24!DI194,"")))),""),""),"")</f>
        <v/>
      </c>
      <c r="X30" s="238" t="str">
        <f t="shared" ca="1" si="4"/>
        <v/>
      </c>
      <c r="Y30" s="239" t="str">
        <f t="shared" ca="1" si="5"/>
        <v/>
      </c>
      <c r="Z30" s="53" t="s">
        <v>50</v>
      </c>
      <c r="AA30" s="54"/>
      <c r="AB30" s="354" t="str">
        <f>IFERROR(IF(AND(AB31="",AB33=""),"",AB31+AB33),"")</f>
        <v/>
      </c>
      <c r="AC30" s="118" t="str">
        <f ca="1">IFERROR(IF(AND(AB$1=0,ROW(AB30)&lt;(Plan51!HH$95+13),AB30&lt;&gt;""),IF(AND(AB30&gt;=Plan24!DW120,AB30&lt;=Plan24!DX120),IF(Plan35!$B$88&lt;&gt;"",_xlfn.NORM.S.DIST(IF(Z$2=1,Plan24!EJ120,IF(Z$2=2,Plan24!EU120,"")),1)*100),""),""),"")</f>
        <v/>
      </c>
      <c r="AD30" s="93" t="str">
        <f ca="1">IF(AND(AB$1=0,ROW(AB30)&lt;(Plan51!HH$95+13),AB30&lt;&gt;""),IF(AND(AB30&gt;=Plan24!DW120,AB30&lt;=Plan24!DX120),IF(Plan35!B$88&lt;&gt;"",IF(AB$1=0,IF(AND(Z$2=1,Plan24!EJ120&lt;-2),Plan24!EJ120,IF(AND(Z$2=2,Plan24!EU120&lt;-2),Plan24!EU120,"")),""),""),""),"")</f>
        <v/>
      </c>
      <c r="AE30" s="55" t="str">
        <f ca="1">IF(AND(AB$1=0,ROW(AB30)&lt;(Plan51!HH$95+13),AB30&lt;&gt;""),IF(AND(AB30&gt;=Plan24!DW120,AB30&lt;=Plan24!DX120),IF(Plan35!B$88&lt;&gt;"",IF(AB$1=0,IF(AND(Z$2=1,Plan24!EJ120&gt;=-2,Plan24!EJ120&lt;-1.5),Plan24!EJ120,IF(AND(Z$2=2,Plan24!EU120&gt;=-2,Plan24!EU120&lt;-1.5),Plan24!EU120,"")),""),""),""),"")</f>
        <v/>
      </c>
      <c r="AF30" s="55" t="str">
        <f ca="1">IF(AND(AB$1=0,ROW(AB30)&lt;(Plan51!HH$95+13),AB30&lt;&gt;""),IF(AND(AB30&gt;=Plan24!DW120,AB30&lt;=Plan24!DX120),IF(Plan35!B$88&lt;&gt;"",IF(AB$1=0,IF(AND(Z$2=1,Plan24!EJ120&gt;=-1.5,Plan24!EJ120&lt;-1),Plan24!EJ120,IF(AND(Z$2=2,Plan24!EU120&gt;=-1.5,Plan24!EU120&lt;-1),Plan24!EU120,"")),""),""),""),"")</f>
        <v/>
      </c>
      <c r="AG30" s="55" t="str">
        <f ca="1">IF(AND(AB$1=0,ROW(AB30)&lt;(Plan51!HH$95+13),AB30&lt;&gt;""),IF(AND(AB30&gt;=Plan24!DW120,AB30&lt;=Plan24!DX120),IF(Plan35!B$88&lt;&gt;"",IF(AB$1=0,IF(AND(Z$2=1,Plan24!EJ120&gt;=-1,Plan24!EJ120&lt;1),Plan24!EJ120,IF(AND(Z$2=2,Plan24!EU120&gt;=-1,Plan24!EU120&lt;1),Plan24!EU120,"")),""),""),""),"")</f>
        <v/>
      </c>
      <c r="AH30" s="56" t="str">
        <f ca="1">IF(AND(AB$1=0,ROW(AB30)&lt;(Plan51!HH$95+13),AB30&lt;&gt;""),IF(AND(AB30&gt;=Plan24!DW120,AB30&lt;=Plan24!DX120),IF(Plan35!B$88&lt;&gt;"",IF(AB$1=0,IF(AND(Z$2=1,Plan24!EJ120&gt;=1,Plan24!EJ120&lt;1.5),Plan24!EJ120,IF(AND(Z$2=2,Plan24!EU120&gt;=1,Plan24!EU120&lt;1.5),Plan24!EU120,"")),""),""),""),"")</f>
        <v/>
      </c>
      <c r="AI30" s="46" t="str">
        <f ca="1">IF(AND(AB$1=0,ROW(AB30)&lt;(Plan51!HH$95+13),AB30&lt;&gt;""),IF(AND(AB30&gt;=Plan24!DW120,AB30&lt;=Plan24!DX120),IF(Plan35!B$88&lt;&gt;"",IF(AB$1=0,IF(AND(Z$2=1,Plan24!EJ120&gt;=1.5,Plan24!EJ120&lt;2),Plan24!EJ120,IF(AND(Z$2=2,Plan24!EU120&gt;=1.5,Plan24!EU120&lt;2),Plan24!EU120,"")),""),""),""),"")</f>
        <v/>
      </c>
      <c r="AJ30" s="110" t="str">
        <f ca="1">IF(AND(AB$1=0,ROW(AB30)&lt;(Plan51!HH$95+13),AB30&lt;&gt;""),IF(AND(AB30&gt;=Plan24!DW120,AB30&lt;=Plan24!DX120),IF(Plan35!B$88&lt;&gt;"",IF(AB$1=0,IF(AND(Z$2=1,Plan24!EJ120&gt;=2),Plan24!EJ120,IF(AND(Z$2=2,Plan24!EU120&gt;=2),Plan24!EU120,"")),""),""),""),"")</f>
        <v/>
      </c>
      <c r="AK30" s="85" t="str">
        <f t="shared" ca="1" si="6"/>
        <v/>
      </c>
      <c r="AL30" s="57" t="str">
        <f t="shared" ca="1" si="7"/>
        <v/>
      </c>
      <c r="AM30" s="53" t="s">
        <v>50</v>
      </c>
      <c r="AN30" s="54"/>
      <c r="AO30" s="357" t="str">
        <f>IFERROR(IF(AND(AO31="",AO33=""),"",AO31+AO33),"")</f>
        <v/>
      </c>
      <c r="AP30" s="118" t="str">
        <f ca="1">IFERROR(IF(AND(AO$1=0,ROW(AO30)&lt;(Plan51!HH$95+13),AO30&lt;&gt;""),IF(AND(AO30&gt;=Plan24!FI120,AO30&lt;=Plan24!FJ120),IF(Plan35!$B$88&lt;&gt;"",_xlfn.NORM.S.DIST(Plan24!GJ120,1)*100),""),""),"")</f>
        <v/>
      </c>
      <c r="AQ30" s="100" t="str">
        <f ca="1">IF(AND(AO$1=0,ROW(AO30)&lt;(Plan51!HH$95+13),AO30&lt;&gt;""),IF(AND(AO30&gt;=Plan24!FI120,AO30&lt;=Plan24!FJ120),IF(Plan35!B$88&lt;&gt;"",IF(AO$1=0,IF(Plan24!GJ120&lt;-2,Plan24!GJ120,""),""),""),""),"")</f>
        <v/>
      </c>
      <c r="AR30" s="55" t="str">
        <f ca="1">IF(AND(AO$1=0,ROW(AO30)&lt;(Plan51!HH$95+13),AO30&lt;&gt;""),IF(AND(AO30&gt;=Plan24!FI120,AO30&lt;=Plan24!FJ120),IF(Plan35!B$88&lt;&gt;"",IF(AO$1=0,IF(AND(Plan24!GJ120&gt;=-2,Plan24!GJ120&lt;-1.5),Plan24!GJ120,""),""),""),""),"")</f>
        <v/>
      </c>
      <c r="AS30" s="55" t="str">
        <f ca="1">IF(AND(AO$1=0,ROW(AO30)&lt;(Plan51!HH$95+13),AO30&lt;&gt;""),IF(AND(AO30&gt;=Plan24!FI120,AO30&lt;=Plan24!FJ120),IF(Plan35!B$88&lt;&gt;"",IF(AO$1=0,IF(AND(Plan24!GJ120&gt;=-1.5,Plan24!GJ120&lt;-1),Plan24!GJ120,""),""),""),""),"")</f>
        <v/>
      </c>
      <c r="AT30" s="55" t="str">
        <f ca="1">IF(AND(AO$1=0,ROW(AO30)&lt;(Plan51!HH$95+13),AO30&lt;&gt;""),IF(AND(AO30&gt;=Plan24!FI120,AO30&lt;=Plan24!FJ120),IF(Plan35!B$88&lt;&gt;"",IF(AO$1=0,IF(AND(Plan24!GJ120&gt;=-1,Plan24!GJ120&lt;1),Plan24!GJ120,""),""),""),""),"")</f>
        <v/>
      </c>
      <c r="AU30" s="56" t="str">
        <f ca="1">IF(AND(AO$1=0,ROW(AO30)&lt;(Plan51!HH$95+13),AO30&lt;&gt;""),IF(AND(AO30&gt;=Plan24!FI120,AO30&lt;=Plan24!FJ120),IF(Plan35!B$88&lt;&gt;"",IF(AO$1=0,IF(AND(Plan24!GJ120&gt;=1,Plan24!GJ120&lt;1.5),Plan24!GJ120,""),""),""),""),"")</f>
        <v/>
      </c>
      <c r="AV30" s="46" t="str">
        <f ca="1">IF(AND(AO$1=0,ROW(AO30)&lt;(Plan51!HH$95+13),AO30&lt;&gt;""),IF(AND(AO30&gt;=Plan24!FI120,AO30&lt;=Plan24!FJ120),IF(Plan35!B$88&lt;&gt;"",IF(AO$1=0,IF(AND(Plan24!GJ120&gt;=1.5,Plan24!GJ120&lt;2),Plan24!GJ120,""),""),""),""),"")</f>
        <v/>
      </c>
      <c r="AW30" s="110" t="str">
        <f ca="1">IF(AND(AO$1=0,ROW(AO30)&lt;(Plan51!HH$95+13),AO30&lt;&gt;""),IF(AND(AO30&gt;=Plan24!FI120,AO30&lt;=Plan24!FJ120),IF(Plan35!B$88&lt;&gt;"",IF(AO$1=0,IF(Plan24!GJ120&gt;=2,Plan24!GJ120,""),""),""),""),"")</f>
        <v/>
      </c>
      <c r="AX30" s="85" t="str">
        <f t="shared" ca="1" si="8"/>
        <v/>
      </c>
      <c r="AY30" s="57" t="str">
        <f t="shared" ca="1" si="9"/>
        <v/>
      </c>
      <c r="AZ30" s="235" t="str">
        <f ca="1">IF(AND(O$1=0,ROW(O30)&lt;(Plan51!HH$95+13),O30&lt;&gt;""),IF(O30&lt;=Plan24!CA120,IF(Plan35!B$88&lt;&gt;"",100+15*IF(N$2=1,Plan24!CR120,IF(N$2=2,Plan24!CR194,IF(N$2=3,Plan24!DI120,IF(N$2=4,Plan24!DI194,"")))),""),""),"")</f>
        <v/>
      </c>
      <c r="BA30" s="235" t="str">
        <f ca="1">IF(AND(O$1=0,ROW(O30)&lt;(Plan51!HH$95+13),O30&lt;&gt;""),IF(O30&lt;=Plan24!CA120,5+2*IF(N$2=1,Plan24!CR120,IF(N$2=2,Plan24!CR194,IF(N$2=3,Plan24!DI120,IF(N$2=4,Plan24!DI194,"")))),""),"")</f>
        <v/>
      </c>
      <c r="BC30" s="235" t="str">
        <f ca="1">IF(AND(AB$1=0,ROW(AB30)&lt;(Plan51!HH$95+13),AB30&lt;&gt;""),IF(AB30&lt;=Plan24!DX120,IF(AB$1=0,100+15*IF(Z$2=1,Plan24!EJ120,IF(Z$2=2,Plan24!EU120,"")),""),""),"")</f>
        <v/>
      </c>
      <c r="BD30" s="235" t="str">
        <f ca="1">IF(AND(AB$1=0,ROW(AB30)&lt;(Plan51!HH$95+13),AB30&lt;&gt;""),IF(AB30&lt;=Plan24!DX120,IF(AB$1=0,5+2*IF(Z$2=1,Plan24!EJ120,IF(Z$2=2,Plan24!EU120,"")),""),""),"")</f>
        <v/>
      </c>
      <c r="BF30" s="235" t="str">
        <f ca="1">IF(AND(AO$1=0,ROW(AO30)&lt;(Plan51!HH$95+13),AO30&lt;&gt;""),IF(AO30&lt;=Plan24!FJ120,IF(AO$1=0,100+15*Plan24!GJ120,""),""),"")</f>
        <v/>
      </c>
      <c r="BG30" s="235" t="str">
        <f ca="1">IF(AND(AO$1=0,ROW(AO30)&lt;(Plan51!HH$95+13),AO30&lt;&gt;""),IF(AO30&lt;=Plan24!FJ120,IF(AO$1=0,5+2*Plan24!GJ120,""),""),"")</f>
        <v/>
      </c>
      <c r="BH30" s="235"/>
      <c r="BI30" s="235"/>
      <c r="BJ30" s="235"/>
      <c r="BK30" s="235"/>
      <c r="BL30" s="235"/>
      <c r="BM30" s="235"/>
      <c r="BN30" s="235"/>
      <c r="BO30" s="235"/>
      <c r="BP30" s="235"/>
      <c r="BQ30" s="48"/>
      <c r="BR30" s="48"/>
      <c r="BS30" s="48"/>
      <c r="BT30" s="251"/>
      <c r="BU30" s="251"/>
      <c r="BV30" s="252"/>
      <c r="BW30" s="251"/>
      <c r="BX30" s="251"/>
      <c r="BY30" s="251"/>
      <c r="BZ30" s="251"/>
      <c r="CA30" s="251"/>
      <c r="CB30" s="251"/>
      <c r="CC30" s="251"/>
      <c r="CD30" s="251"/>
      <c r="CE30" s="251"/>
      <c r="CF30" s="7"/>
      <c r="CG30" s="48"/>
      <c r="CH30" s="38">
        <f t="shared" si="10"/>
        <v>0</v>
      </c>
      <c r="CI30" s="38">
        <f t="shared" si="12"/>
        <v>0</v>
      </c>
      <c r="CJ30" s="38">
        <f t="shared" si="11"/>
        <v>0</v>
      </c>
    </row>
    <row r="31" spans="2:88" ht="17.45" customHeight="1">
      <c r="B31" s="276" t="str">
        <f t="shared" ca="1" si="0"/>
        <v/>
      </c>
      <c r="C31" s="249"/>
      <c r="D31" s="250"/>
      <c r="E31" s="250"/>
      <c r="F31" s="259" t="str">
        <f t="shared" ca="1" si="1"/>
        <v/>
      </c>
      <c r="G31" s="292" t="s">
        <v>216</v>
      </c>
      <c r="H31" s="250" t="str">
        <f t="shared" ca="1" si="2"/>
        <v/>
      </c>
      <c r="I31" s="250"/>
      <c r="J31" s="250"/>
      <c r="K31" s="517" t="str">
        <f t="shared" ca="1" si="3"/>
        <v/>
      </c>
      <c r="L31" s="518"/>
      <c r="M31" s="285"/>
      <c r="N31" s="227" t="s">
        <v>191</v>
      </c>
      <c r="O31" s="346" t="str">
        <f>IFERROR(IF(AND(O32="",O33=""),"",O32+O33),"")</f>
        <v/>
      </c>
      <c r="P31" s="118" t="str">
        <f ca="1">IFERROR(IF(AND(O$1=0,ROW(O31)&lt;(Plan51!HH$95+13),O31&lt;&gt;""),IF(AND(O31&gt;=Plan24!BZ121,O31&lt;=Plan24!CA121),IF(Plan35!$B$88&lt;&gt;"",_xlfn.NORM.S.DIST(IF(N$2=1,Plan24!CR121,IF(N$2=2,Plan24!CR195,IF(N$2=3,Plan24!DI121,IF(N$2=4,Plan24!DI195,"")))),1)*100),""),""),"")</f>
        <v/>
      </c>
      <c r="Q31" s="93" t="str">
        <f ca="1">IF(AND(O$1=0,ROW(O31)&lt;(Plan51!HH$95+13),O31&lt;&gt;""),IF(AND(O31&gt;=Plan24!BZ121,O31&lt;=Plan24!CA121),IF(Plan35!B$88&lt;&gt;"",IF(AND(N$2=1,Plan24!CR121&lt;-2),Plan24!CR121,IF(AND(N$2=2,Plan24!CR195&lt;-2),Plan24!CR195,IF(AND(N$2=3,Plan24!DI121&lt;-2),Plan24!DI121,IF(AND(N$2=4,Plan24!DI195&lt;-2),Plan24!DI195,"")))),""),""),"")</f>
        <v/>
      </c>
      <c r="R31" s="55" t="str">
        <f ca="1">IF(AND(O$1=0,ROW(O31)&lt;(Plan51!HH$95+13),O31&lt;&gt;""),IF(AND(O31&gt;=Plan24!BZ121,O31&lt;=Plan24!CA121),IF(Plan35!B$88&lt;&gt;"",IF(AND(N$2=1,Plan24!CR121&gt;=-2,Plan24!CR121&lt;-1.5),Plan24!CR121,IF(AND(N$2=2,Plan24!CR195&gt;=-2,Plan24!CR195&lt;-1.5),Plan24!CR195,IF(AND(N$2=3,Plan24!DI121&gt;=-2,Plan24!DI121&lt;-1.5),Plan24!DI121,IF(AND(N$2=4,Plan24!DI195&gt;=-2,Plan24!DI195&lt;-1.5),Plan24!DI195,"")))),""),""),"")</f>
        <v/>
      </c>
      <c r="S31" s="55" t="str">
        <f ca="1">IF(AND(O$1=0,ROW(O31)&lt;(Plan51!HH$95+13),O31&lt;&gt;""),IF(AND(O31&gt;=Plan24!BZ121,O31&lt;=Plan24!CA121),IF(Plan35!B$88&lt;&gt;"",IF(AND(N$2=1,Plan24!CR121&gt;=-1.5,Plan24!CR121&lt;-1),Plan24!CR121,IF(AND(N$2=2,Plan24!CR195&gt;=-1.5,Plan24!CR195&lt;-1),Plan24!CR195,IF(AND(N$2=3,Plan24!DI121&gt;=-1.5,Plan24!DI121&lt;-1),Plan24!DI121,IF(AND(N$2=4,Plan24!DI195&gt;=-1.5,Plan24!DI195&lt;-1),Plan24!DI195,"")))),""),""),"")</f>
        <v/>
      </c>
      <c r="T31" s="55" t="str">
        <f ca="1">IF(AND(O$1=0,ROW(O31)&lt;(Plan51!HH$95+13),O31&lt;&gt;""),IF(AND(O31&gt;=Plan24!BZ121,O31&lt;=Plan24!CA121),IF(Plan35!B$88&lt;&gt;"",IF(AND(N$2=1,Plan24!CR121&gt;=-1,Plan24!CR121&lt;1),Plan24!CR121,IF(AND(N$2=2,Plan24!CR195&gt;=-1,Plan24!CR195&lt;1),Plan24!CR195,IF(AND(N$2=3,Plan24!DI121&gt;=-1,Plan24!DI121&lt;1),Plan24!DI121,IF(AND(N$2=4,Plan24!DI195&gt;=-1,Plan24!DI195&lt;1),Plan24!DI195,"")))),""),""),"")</f>
        <v/>
      </c>
      <c r="U31" s="56" t="str">
        <f ca="1">IF(AND(O$1=0,ROW(O31)&lt;(Plan51!HH$95+13),O31&lt;&gt;""),IF(AND(O31&gt;=Plan24!BZ121,O31&lt;=Plan24!CA121),IF(Plan35!B$88&lt;&gt;"",IF(AND(N$2=1,Plan24!CR121&gt;=1,Plan24!CR121&lt;1.5),Plan24!CR121,IF(AND(N$2=2,Plan24!CR195&gt;=1,Plan24!CR195&lt;1.5),Plan24!CR195,IF(AND(N$2=3,Plan24!DI121&gt;=1,Plan24!DI121&lt;1.5),Plan24!DI121,IF(AND(N$2=4,Plan24!DI195&gt;=1,Plan24!DI195&lt;1.5),Plan24!DI195,"")))),""),""),"")</f>
        <v/>
      </c>
      <c r="V31" s="46" t="str">
        <f ca="1">IF(AND(O$1=0,ROW(O31)&lt;(Plan51!HH$95+13),O31&lt;&gt;""),IF(AND(O31&gt;=Plan24!BZ121,O31&lt;=Plan24!CA121),IF(Plan35!B$88&lt;&gt;"",IF(AND(N$2=1,Plan24!CR121&gt;=1.5,Plan24!CR121&lt;2),Plan24!CR121,IF(AND(N$2=2,Plan24!CR195&gt;=1.5,Plan24!CR195&lt;2),Plan24!CR195,IF(AND(N$2=3,Plan24!DI121&gt;=1.5,Plan24!DI121&lt;2),Plan24!DI121,IF(AND(N$2=4,Plan24!DI195&gt;=1.5,Plan24!DI195&lt;2),Plan24!DI195,"")))),""),""),"")</f>
        <v/>
      </c>
      <c r="W31" s="106" t="str">
        <f ca="1">IF(AND(O$1=0,ROW(O31)&lt;(Plan51!HH$95+13),O31&lt;&gt;""),IF(AND(O31&gt;=Plan24!BZ121,O31&lt;=Plan24!CA121),IF(Plan35!B$88&lt;&gt;"",IF(AND(N$2=1,Plan24!CR121&gt;=2),Plan24!CR121,IF(AND(N$2=2,Plan24!CR195&gt;=2),Plan24!CR195,IF(AND(N$2=3,Plan24!DI121&gt;=2),Plan24!DI121,IF(AND(N$2=4,Plan24!DI195&gt;=2),Plan24!DI195,"")))),""),""),"")</f>
        <v/>
      </c>
      <c r="X31" s="238" t="str">
        <f t="shared" ca="1" si="4"/>
        <v/>
      </c>
      <c r="Y31" s="239" t="str">
        <f t="shared" ca="1" si="5"/>
        <v/>
      </c>
      <c r="Z31" s="53" t="s">
        <v>252</v>
      </c>
      <c r="AA31" s="54"/>
      <c r="AB31" s="353"/>
      <c r="AC31" s="118" t="str">
        <f ca="1">IFERROR(IF(AND(AB$1=0,ROW(AB31)&lt;(Plan51!HH$95+13),AB31&lt;&gt;""),IF(AND(AB31&gt;=Plan24!DW121,AB31&lt;=Plan24!DX121),IF(Plan35!$B$88&lt;&gt;"",_xlfn.NORM.S.DIST(IF(Z$2=1,Plan24!EJ121,IF(Z$2=2,Plan24!EU121,"")),1)*100),""),""),"")</f>
        <v/>
      </c>
      <c r="AD31" s="93" t="str">
        <f ca="1">IF(AND(AB$1=0,ROW(AB31)&lt;(Plan51!HH$95+13),AB31&lt;&gt;""),IF(AND(AB31&gt;=Plan24!DW121,AB31&lt;=Plan24!DX121),IF(Plan35!B$88&lt;&gt;"",IF(AB$1=0,IF(AND(Z$2=1,Plan24!EJ121&lt;-2),Plan24!EJ121,IF(AND(Z$2=2,Plan24!EU121&lt;-2),Plan24!EU121,"")),""),""),""),"")</f>
        <v/>
      </c>
      <c r="AE31" s="55" t="str">
        <f ca="1">IF(AND(AB$1=0,ROW(AB31)&lt;(Plan51!HH$95+13),AB31&lt;&gt;""),IF(AND(AB31&gt;=Plan24!DW121,AB31&lt;=Plan24!DX121),IF(Plan35!B$88&lt;&gt;"",IF(AB$1=0,IF(AND(Z$2=1,Plan24!EJ121&gt;=-2,Plan24!EJ121&lt;-1.5),Plan24!EJ121,IF(AND(Z$2=2,Plan24!EU121&gt;=-2,Plan24!EU121&lt;-1.5),Plan24!EU121,"")),""),""),""),"")</f>
        <v/>
      </c>
      <c r="AF31" s="55" t="str">
        <f ca="1">IF(AND(AB$1=0,ROW(AB31)&lt;(Plan51!HH$95+13),AB31&lt;&gt;""),IF(AND(AB31&gt;=Plan24!DW121,AB31&lt;=Plan24!DX121),IF(Plan35!B$88&lt;&gt;"",IF(AB$1=0,IF(AND(Z$2=1,Plan24!EJ121&gt;=-1.5,Plan24!EJ121&lt;-1),Plan24!EJ121,IF(AND(Z$2=2,Plan24!EU121&gt;=-1.5,Plan24!EU121&lt;-1),Plan24!EU121,"")),""),""),""),"")</f>
        <v/>
      </c>
      <c r="AG31" s="55" t="str">
        <f ca="1">IF(AND(AB$1=0,ROW(AB31)&lt;(Plan51!HH$95+13),AB31&lt;&gt;""),IF(AND(AB31&gt;=Plan24!DW121,AB31&lt;=Plan24!DX121),IF(Plan35!B$88&lt;&gt;"",IF(AB$1=0,IF(AND(Z$2=1,Plan24!EJ121&gt;=-1,Plan24!EJ121&lt;1),Plan24!EJ121,IF(AND(Z$2=2,Plan24!EU121&gt;=-1,Plan24!EU121&lt;1),Plan24!EU121,"")),""),""),""),"")</f>
        <v/>
      </c>
      <c r="AH31" s="56" t="str">
        <f ca="1">IF(AND(AB$1=0,ROW(AB31)&lt;(Plan51!HH$95+13),AB31&lt;&gt;""),IF(AND(AB31&gt;=Plan24!DW121,AB31&lt;=Plan24!DX121),IF(Plan35!B$88&lt;&gt;"",IF(AB$1=0,IF(AND(Z$2=1,Plan24!EJ121&gt;=1,Plan24!EJ121&lt;1.5),Plan24!EJ121,IF(AND(Z$2=2,Plan24!EU121&gt;=1,Plan24!EU121&lt;1.5),Plan24!EU121,"")),""),""),""),"")</f>
        <v/>
      </c>
      <c r="AI31" s="46" t="str">
        <f ca="1">IF(AND(AB$1=0,ROW(AB31)&lt;(Plan51!HH$95+13),AB31&lt;&gt;""),IF(AND(AB31&gt;=Plan24!DW121,AB31&lt;=Plan24!DX121),IF(Plan35!B$88&lt;&gt;"",IF(AB$1=0,IF(AND(Z$2=1,Plan24!EJ121&gt;=1.5,Plan24!EJ121&lt;2),Plan24!EJ121,IF(AND(Z$2=2,Plan24!EU121&gt;=1.5,Plan24!EU121&lt;2),Plan24!EU121,"")),""),""),""),"")</f>
        <v/>
      </c>
      <c r="AJ31" s="110" t="str">
        <f ca="1">IF(AND(AB$1=0,ROW(AB31)&lt;(Plan51!HH$95+13),AB31&lt;&gt;""),IF(AND(AB31&gt;=Plan24!DW121,AB31&lt;=Plan24!DX121),IF(Plan35!B$88&lt;&gt;"",IF(AB$1=0,IF(AND(Z$2=1,Plan24!EJ121&gt;=2),Plan24!EJ121,IF(AND(Z$2=2,Plan24!EU121&gt;=2),Plan24!EU121,"")),""),""),""),"")</f>
        <v/>
      </c>
      <c r="AK31" s="85" t="str">
        <f t="shared" ca="1" si="6"/>
        <v/>
      </c>
      <c r="AL31" s="57" t="str">
        <f t="shared" ca="1" si="7"/>
        <v/>
      </c>
      <c r="AM31" s="53" t="s">
        <v>252</v>
      </c>
      <c r="AN31" s="54"/>
      <c r="AO31" s="359"/>
      <c r="AP31" s="118" t="str">
        <f ca="1">IFERROR(IF(AND(AO$1=0,ROW(AO31)&lt;(Plan51!HH$95+13),AO31&lt;&gt;""),IF(AND(AO31&gt;=Plan24!FI121,AO31&lt;=Plan24!FJ121),IF(Plan35!$B$88&lt;&gt;"",_xlfn.NORM.S.DIST(Plan24!GJ121,1)*100),""),""),"")</f>
        <v/>
      </c>
      <c r="AQ31" s="100" t="str">
        <f ca="1">IF(AND(AO$1=0,ROW(AO31)&lt;(Plan51!HH$95+13),AO31&lt;&gt;""),IF(AND(AO31&gt;=Plan24!FI121,AO31&lt;=Plan24!FJ121),IF(Plan35!B$88&lt;&gt;"",IF(AO$1=0,IF(Plan24!GJ121&lt;-2,Plan24!GJ121,""),""),""),""),"")</f>
        <v/>
      </c>
      <c r="AR31" s="55" t="str">
        <f ca="1">IF(AND(AO$1=0,ROW(AO31)&lt;(Plan51!HH$95+13),AO31&lt;&gt;""),IF(AND(AO31&gt;=Plan24!FI121,AO31&lt;=Plan24!FJ121),IF(Plan35!B$88&lt;&gt;"",IF(AO$1=0,IF(AND(Plan24!GJ121&gt;=-2,Plan24!GJ121&lt;-1.5),Plan24!GJ121,""),""),""),""),"")</f>
        <v/>
      </c>
      <c r="AS31" s="55" t="str">
        <f ca="1">IF(AND(AO$1=0,ROW(AO31)&lt;(Plan51!HH$95+13),AO31&lt;&gt;""),IF(AND(AO31&gt;=Plan24!FI121,AO31&lt;=Plan24!FJ121),IF(Plan35!B$88&lt;&gt;"",IF(AO$1=0,IF(AND(Plan24!GJ121&gt;=-1.5,Plan24!GJ121&lt;-1),Plan24!GJ121,""),""),""),""),"")</f>
        <v/>
      </c>
      <c r="AT31" s="55" t="str">
        <f ca="1">IF(AND(AO$1=0,ROW(AO31)&lt;(Plan51!HH$95+13),AO31&lt;&gt;""),IF(AND(AO31&gt;=Plan24!FI121,AO31&lt;=Plan24!FJ121),IF(Plan35!B$88&lt;&gt;"",IF(AO$1=0,IF(AND(Plan24!GJ121&gt;=-1,Plan24!GJ121&lt;1),Plan24!GJ121,""),""),""),""),"")</f>
        <v/>
      </c>
      <c r="AU31" s="56" t="str">
        <f ca="1">IF(AND(AO$1=0,ROW(AO31)&lt;(Plan51!HH$95+13),AO31&lt;&gt;""),IF(AND(AO31&gt;=Plan24!FI121,AO31&lt;=Plan24!FJ121),IF(Plan35!B$88&lt;&gt;"",IF(AO$1=0,IF(AND(Plan24!GJ121&gt;=1,Plan24!GJ121&lt;1.5),Plan24!GJ121,""),""),""),""),"")</f>
        <v/>
      </c>
      <c r="AV31" s="46" t="str">
        <f ca="1">IF(AND(AO$1=0,ROW(AO31)&lt;(Plan51!HH$95+13),AO31&lt;&gt;""),IF(AND(AO31&gt;=Plan24!FI121,AO31&lt;=Plan24!FJ121),IF(Plan35!B$88&lt;&gt;"",IF(AO$1=0,IF(AND(Plan24!GJ121&gt;=1.5,Plan24!GJ121&lt;2),Plan24!GJ121,""),""),""),""),"")</f>
        <v/>
      </c>
      <c r="AW31" s="110" t="str">
        <f ca="1">IF(AND(AO$1=0,ROW(AO31)&lt;(Plan51!HH$95+13),AO31&lt;&gt;""),IF(AND(AO31&gt;=Plan24!FI121,AO31&lt;=Plan24!FJ121),IF(Plan35!B$88&lt;&gt;"",IF(AO$1=0,IF(Plan24!GJ121&gt;=2,Plan24!GJ121,""),""),""),""),"")</f>
        <v/>
      </c>
      <c r="AX31" s="85" t="str">
        <f t="shared" ca="1" si="8"/>
        <v/>
      </c>
      <c r="AY31" s="57" t="str">
        <f t="shared" ca="1" si="9"/>
        <v/>
      </c>
      <c r="AZ31" s="235" t="str">
        <f ca="1">IF(AND(O$1=0,ROW(O31)&lt;(Plan51!HH$95+13),O31&lt;&gt;""),IF(O31&lt;=Plan24!CA121,IF(Plan35!B$88&lt;&gt;"",100+15*IF(N$2=1,Plan24!CR121,IF(N$2=2,Plan24!CR195,IF(N$2=3,Plan24!DI121,IF(N$2=4,Plan24!DI195,"")))),""),""),"")</f>
        <v/>
      </c>
      <c r="BA31" s="235" t="str">
        <f ca="1">IF(AND(O$1=0,ROW(O31)&lt;(Plan51!HH$95+13),O31&lt;&gt;""),IF(O31&lt;=Plan24!CA121,5+2*IF(N$2=1,Plan24!CR121,IF(N$2=2,Plan24!CR195,IF(N$2=3,Plan24!DI121,IF(N$2=4,Plan24!DI195,"")))),""),"")</f>
        <v/>
      </c>
      <c r="BC31" s="235" t="str">
        <f ca="1">IF(AND(AB$1=0,ROW(AB31)&lt;(Plan51!HH$95+13),AB31&lt;&gt;""),IF(AB31&lt;=Plan24!DX121,IF(AB$1=0,100+15*IF(Z$2=1,Plan24!EJ121,IF(Z$2=2,Plan24!EU121,"")),""),""),"")</f>
        <v/>
      </c>
      <c r="BD31" s="235" t="str">
        <f ca="1">IF(AND(AB$1=0,ROW(AB31)&lt;(Plan51!HH$95+13),AB31&lt;&gt;""),IF(AB31&lt;=Plan24!DX121,IF(AB$1=0,5+2*IF(Z$2=1,Plan24!EJ121,IF(Z$2=2,Plan24!EU121,"")),""),""),"")</f>
        <v/>
      </c>
      <c r="BF31" s="235" t="str">
        <f ca="1">IF(AND(AO$1=0,ROW(AO31)&lt;(Plan51!HH$95+13),AO31&lt;&gt;""),IF(AO31&lt;=Plan24!FJ121,IF(AO$1=0,100+15*Plan24!GJ121,""),""),"")</f>
        <v/>
      </c>
      <c r="BG31" s="235" t="str">
        <f ca="1">IF(AND(AO$1=0,ROW(AO31)&lt;(Plan51!HH$95+13),AO31&lt;&gt;""),IF(AO31&lt;=Plan24!FJ121,IF(AO$1=0,5+2*Plan24!GJ121,""),""),"")</f>
        <v/>
      </c>
      <c r="BH31" s="235"/>
      <c r="BI31" s="235"/>
      <c r="BJ31" s="235"/>
      <c r="BK31" s="235"/>
      <c r="BL31" s="235"/>
      <c r="BM31" s="235"/>
      <c r="BN31" s="235"/>
      <c r="BO31" s="235"/>
      <c r="BP31" s="235"/>
      <c r="BQ31" s="48"/>
      <c r="BR31" s="48"/>
      <c r="BS31" s="48"/>
      <c r="BT31" s="251"/>
      <c r="BU31" s="251"/>
      <c r="BV31" s="252"/>
      <c r="BW31" s="251"/>
      <c r="BX31" s="251"/>
      <c r="BY31" s="251"/>
      <c r="BZ31" s="251"/>
      <c r="CA31" s="251"/>
      <c r="CB31" s="251"/>
      <c r="CC31" s="251"/>
      <c r="CD31" s="251"/>
      <c r="CE31" s="251"/>
      <c r="CF31" s="7"/>
      <c r="CG31" s="48"/>
      <c r="CH31" s="38">
        <f t="shared" si="10"/>
        <v>0</v>
      </c>
      <c r="CI31" s="38">
        <f t="shared" si="12"/>
        <v>0</v>
      </c>
      <c r="CJ31" s="38">
        <f t="shared" si="11"/>
        <v>0</v>
      </c>
    </row>
    <row r="32" spans="2:88" ht="17.45" customHeight="1">
      <c r="B32" s="276" t="str">
        <f t="shared" ca="1" si="0"/>
        <v/>
      </c>
      <c r="C32" s="249"/>
      <c r="D32" s="250"/>
      <c r="E32" s="250"/>
      <c r="F32" s="259" t="str">
        <f t="shared" ca="1" si="1"/>
        <v/>
      </c>
      <c r="G32" s="293" t="s">
        <v>216</v>
      </c>
      <c r="H32" s="250" t="str">
        <f t="shared" ca="1" si="2"/>
        <v/>
      </c>
      <c r="I32" s="262"/>
      <c r="J32" s="262"/>
      <c r="K32" s="563" t="str">
        <f t="shared" ca="1" si="3"/>
        <v/>
      </c>
      <c r="L32" s="564"/>
      <c r="M32" s="285"/>
      <c r="N32" s="227" t="s">
        <v>71</v>
      </c>
      <c r="O32" s="345"/>
      <c r="P32" s="118" t="str">
        <f ca="1">IFERROR(IF(AND(O$1=0,ROW(O32)&lt;(Plan51!HH$95+13),O32&lt;&gt;""),IF(AND(O32&gt;=Plan24!BZ122,O32&lt;=Plan24!CA122),IF(Plan35!$B$88&lt;&gt;"",_xlfn.NORM.S.DIST(IF(N$2=1,Plan24!CR122,IF(N$2=2,Plan24!CR196,IF(N$2=3,Plan24!DI122,IF(N$2=4,Plan24!DI196,"")))),1)*100),""),""),"")</f>
        <v/>
      </c>
      <c r="Q32" s="93" t="str">
        <f ca="1">IF(AND(O$1=0,ROW(O32)&lt;(Plan51!HH$95+13),O32&lt;&gt;""),IF(AND(O32&gt;=Plan24!BZ122,O32&lt;=Plan24!CA122),IF(Plan35!B$88&lt;&gt;"",IF(AND(N$2=1,Plan24!CR122&lt;-2),Plan24!CR122,IF(AND(N$2=2,Plan24!CR196&lt;-2),Plan24!CR196,IF(AND(N$2=3,Plan24!DI122&lt;-2),Plan24!DI122,IF(AND(N$2=4,Plan24!DI196&lt;-2),Plan24!DI196,"")))),""),""),"")</f>
        <v/>
      </c>
      <c r="R32" s="55" t="str">
        <f ca="1">IF(AND(O$1=0,ROW(O32)&lt;(Plan51!HH$95+13),O32&lt;&gt;""),IF(AND(O32&gt;=Plan24!BZ122,O32&lt;=Plan24!CA122),IF(Plan35!B$88&lt;&gt;"",IF(AND(N$2=1,Plan24!CR122&gt;=-2,Plan24!CR122&lt;-1.5),Plan24!CR122,IF(AND(N$2=2,Plan24!CR196&gt;=-2,Plan24!CR196&lt;-1.5),Plan24!CR196,IF(AND(N$2=3,Plan24!DI122&gt;=-2,Plan24!DI122&lt;-1.5),Plan24!DI122,IF(AND(N$2=4,Plan24!DI196&gt;=-2,Plan24!DI196&lt;-1.5),Plan24!DI196,"")))),""),""),"")</f>
        <v/>
      </c>
      <c r="S32" s="55" t="str">
        <f ca="1">IF(AND(O$1=0,ROW(O32)&lt;(Plan51!HH$95+13),O32&lt;&gt;""),IF(AND(O32&gt;=Plan24!BZ122,O32&lt;=Plan24!CA122),IF(Plan35!B$88&lt;&gt;"",IF(AND(N$2=1,Plan24!CR122&gt;=-1.5,Plan24!CR122&lt;-1),Plan24!CR122,IF(AND(N$2=2,Plan24!CR196&gt;=-1.5,Plan24!CR196&lt;-1),Plan24!CR196,IF(AND(N$2=3,Plan24!DI122&gt;=-1.5,Plan24!DI122&lt;-1),Plan24!DI122,IF(AND(N$2=4,Plan24!DI196&gt;=-1.5,Plan24!DI196&lt;-1),Plan24!DI196,"")))),""),""),"")</f>
        <v/>
      </c>
      <c r="T32" s="55" t="str">
        <f ca="1">IF(AND(O$1=0,ROW(O32)&lt;(Plan51!HH$95+13),O32&lt;&gt;""),IF(AND(O32&gt;=Plan24!BZ122,O32&lt;=Plan24!CA122),IF(Plan35!B$88&lt;&gt;"",IF(AND(N$2=1,Plan24!CR122&gt;=-1,Plan24!CR122&lt;1),Plan24!CR122,IF(AND(N$2=2,Plan24!CR196&gt;=-1,Plan24!CR196&lt;1),Plan24!CR196,IF(AND(N$2=3,Plan24!DI122&gt;=-1,Plan24!DI122&lt;1),Plan24!DI122,IF(AND(N$2=4,Plan24!DI196&gt;=-1,Plan24!DI196&lt;1),Plan24!DI196,"")))),""),""),"")</f>
        <v/>
      </c>
      <c r="U32" s="56" t="str">
        <f ca="1">IF(AND(O$1=0,ROW(O32)&lt;(Plan51!HH$95+13),O32&lt;&gt;""),IF(AND(O32&gt;=Plan24!BZ122,O32&lt;=Plan24!CA122),IF(Plan35!B$88&lt;&gt;"",IF(AND(N$2=1,Plan24!CR122&gt;=1,Plan24!CR122&lt;1.5),Plan24!CR122,IF(AND(N$2=2,Plan24!CR196&gt;=1,Plan24!CR196&lt;1.5),Plan24!CR196,IF(AND(N$2=3,Plan24!DI122&gt;=1,Plan24!DI122&lt;1.5),Plan24!DI122,IF(AND(N$2=4,Plan24!DI196&gt;=1,Plan24!DI196&lt;1.5),Plan24!DI196,"")))),""),""),"")</f>
        <v/>
      </c>
      <c r="V32" s="46" t="str">
        <f ca="1">IF(AND(O$1=0,ROW(O32)&lt;(Plan51!HH$95+13),O32&lt;&gt;""),IF(AND(O32&gt;=Plan24!BZ122,O32&lt;=Plan24!CA122),IF(Plan35!B$88&lt;&gt;"",IF(AND(N$2=1,Plan24!CR122&gt;=1.5,Plan24!CR122&lt;2),Plan24!CR122,IF(AND(N$2=2,Plan24!CR196&gt;=1.5,Plan24!CR196&lt;2),Plan24!CR196,IF(AND(N$2=3,Plan24!DI122&gt;=1.5,Plan24!DI122&lt;2),Plan24!DI122,IF(AND(N$2=4,Plan24!DI196&gt;=1.5,Plan24!DI196&lt;2),Plan24!DI196,"")))),""),""),"")</f>
        <v/>
      </c>
      <c r="W32" s="106" t="str">
        <f ca="1">IF(AND(O$1=0,ROW(O32)&lt;(Plan51!HH$95+13),O32&lt;&gt;""),IF(AND(O32&gt;=Plan24!BZ122,O32&lt;=Plan24!CA122),IF(Plan35!B$88&lt;&gt;"",IF(AND(N$2=1,Plan24!CR122&gt;=2),Plan24!CR122,IF(AND(N$2=2,Plan24!CR196&gt;=2),Plan24!CR196,IF(AND(N$2=3,Plan24!DI122&gt;=2),Plan24!DI122,IF(AND(N$2=4,Plan24!DI196&gt;=2),Plan24!DI196,"")))),""),""),"")</f>
        <v/>
      </c>
      <c r="X32" s="238" t="str">
        <f t="shared" ca="1" si="4"/>
        <v/>
      </c>
      <c r="Y32" s="239" t="str">
        <f t="shared" ca="1" si="5"/>
        <v/>
      </c>
      <c r="Z32" s="53" t="s">
        <v>173</v>
      </c>
      <c r="AA32" s="54"/>
      <c r="AB32" s="353"/>
      <c r="AC32" s="118" t="str">
        <f ca="1">IFERROR(IF(AND(AB$1=0,ROW(AB32)&lt;(Plan51!HH$95+13),AB32&lt;&gt;""),IF(AND(AB32&gt;=Plan24!DW122,AB32&lt;=Plan24!DX122),IF(Plan35!$B$88&lt;&gt;"",_xlfn.NORM.S.DIST(IF(Z$2=1,Plan24!EJ122,IF(Z$2=2,Plan24!EU122,"")),1)*100),""),""),"")</f>
        <v/>
      </c>
      <c r="AD32" s="93" t="str">
        <f ca="1">IF(AND(AB$1=0,ROW(AB32)&lt;(Plan51!HH$95+13),AB32&lt;&gt;""),IF(AND(AB32&gt;=Plan24!DW122,AB32&lt;=Plan24!DX122),IF(Plan35!B$88&lt;&gt;"",IF(AB$1=0,IF(AND(Z$2=1,Plan24!EJ122&lt;-2),Plan24!EJ122,IF(AND(Z$2=2,Plan24!EU122&lt;-2),Plan24!EU122,"")),""),""),""),"")</f>
        <v/>
      </c>
      <c r="AE32" s="55" t="str">
        <f ca="1">IF(AND(AB$1=0,ROW(AB32)&lt;(Plan51!HH$95+13),AB32&lt;&gt;""),IF(AND(AB32&gt;=Plan24!DW122,AB32&lt;=Plan24!DX122),IF(Plan35!B$88&lt;&gt;"",IF(AB$1=0,IF(AND(Z$2=1,Plan24!EJ122&gt;=-2,Plan24!EJ122&lt;-1.5),Plan24!EJ122,IF(AND(Z$2=2,Plan24!EU122&gt;=-2,Plan24!EU122&lt;-1.5),Plan24!EU122,"")),""),""),""),"")</f>
        <v/>
      </c>
      <c r="AF32" s="55" t="str">
        <f ca="1">IF(AND(AB$1=0,ROW(AB32)&lt;(Plan51!HH$95+13),AB32&lt;&gt;""),IF(AND(AB32&gt;=Plan24!DW122,AB32&lt;=Plan24!DX122),IF(Plan35!B$88&lt;&gt;"",IF(AB$1=0,IF(AND(Z$2=1,Plan24!EJ122&gt;=-1.5,Plan24!EJ122&lt;-1),Plan24!EJ122,IF(AND(Z$2=2,Plan24!EU122&gt;=-1.5,Plan24!EU122&lt;-1),Plan24!EU122,"")),""),""),""),"")</f>
        <v/>
      </c>
      <c r="AG32" s="55" t="str">
        <f ca="1">IF(AND(AB$1=0,ROW(AB32)&lt;(Plan51!HH$95+13),AB32&lt;&gt;""),IF(AND(AB32&gt;=Plan24!DW122,AB32&lt;=Plan24!DX122),IF(Plan35!B$88&lt;&gt;"",IF(AB$1=0,IF(AND(Z$2=1,Plan24!EJ122&gt;=-1,Plan24!EJ122&lt;1),Plan24!EJ122,IF(AND(Z$2=2,Plan24!EU122&gt;=-1,Plan24!EU122&lt;1),Plan24!EU122,"")),""),""),""),"")</f>
        <v/>
      </c>
      <c r="AH32" s="56" t="str">
        <f ca="1">IF(AND(AB$1=0,ROW(AB32)&lt;(Plan51!HH$95+13),AB32&lt;&gt;""),IF(AND(AB32&gt;=Plan24!DW122,AB32&lt;=Plan24!DX122),IF(Plan35!B$88&lt;&gt;"",IF(AB$1=0,IF(AND(Z$2=1,Plan24!EJ122&gt;=1,Plan24!EJ122&lt;1.5),Plan24!EJ122,IF(AND(Z$2=2,Plan24!EU122&gt;=1,Plan24!EU122&lt;1.5),Plan24!EU122,"")),""),""),""),"")</f>
        <v/>
      </c>
      <c r="AI32" s="46" t="str">
        <f ca="1">IF(AND(AB$1=0,ROW(AB32)&lt;(Plan51!HH$95+13),AB32&lt;&gt;""),IF(AND(AB32&gt;=Plan24!DW122,AB32&lt;=Plan24!DX122),IF(Plan35!B$88&lt;&gt;"",IF(AB$1=0,IF(AND(Z$2=1,Plan24!EJ122&gt;=1.5,Plan24!EJ122&lt;2),Plan24!EJ122,IF(AND(Z$2=2,Plan24!EU122&gt;=1.5,Plan24!EU122&lt;2),Plan24!EU122,"")),""),""),""),"")</f>
        <v/>
      </c>
      <c r="AJ32" s="110" t="str">
        <f ca="1">IF(AND(AB$1=0,ROW(AB32)&lt;(Plan51!HH$95+13),AB32&lt;&gt;""),IF(AND(AB32&gt;=Plan24!DW122,AB32&lt;=Plan24!DX122),IF(Plan35!B$88&lt;&gt;"",IF(AB$1=0,IF(AND(Z$2=1,Plan24!EJ122&gt;=2),Plan24!EJ122,IF(AND(Z$2=2,Plan24!EU122&gt;=2),Plan24!EU122,"")),""),""),""),"")</f>
        <v/>
      </c>
      <c r="AK32" s="85" t="str">
        <f t="shared" ca="1" si="6"/>
        <v/>
      </c>
      <c r="AL32" s="57" t="str">
        <f t="shared" ca="1" si="7"/>
        <v/>
      </c>
      <c r="AM32" s="53" t="s">
        <v>173</v>
      </c>
      <c r="AN32" s="54"/>
      <c r="AO32" s="359"/>
      <c r="AP32" s="118" t="str">
        <f ca="1">IFERROR(IF(AND(AO$1=0,ROW(AO32)&lt;(Plan51!HH$95+13),AO32&lt;&gt;""),IF(AND(AO32&gt;=Plan24!FI122,AO32&lt;=Plan24!FJ122),IF(Plan35!$B$88&lt;&gt;"",_xlfn.NORM.S.DIST(Plan24!GJ122,1)*100),""),""),"")</f>
        <v/>
      </c>
      <c r="AQ32" s="100" t="str">
        <f ca="1">IF(AND(AO$1=0,ROW(AO32)&lt;(Plan51!HH$95+13),AO32&lt;&gt;""),IF(AND(AO32&gt;=Plan24!FI122,AO32&lt;=Plan24!FJ122),IF(Plan35!B$88&lt;&gt;"",IF(AO$1=0,IF(Plan24!GJ122&lt;-2,Plan24!GJ122,""),""),""),""),"")</f>
        <v/>
      </c>
      <c r="AR32" s="55" t="str">
        <f ca="1">IF(AND(AO$1=0,ROW(AO32)&lt;(Plan51!HH$95+13),AO32&lt;&gt;""),IF(AND(AO32&gt;=Plan24!FI122,AO32&lt;=Plan24!FJ122),IF(Plan35!B$88&lt;&gt;"",IF(AO$1=0,IF(AND(Plan24!GJ122&gt;=-2,Plan24!GJ122&lt;-1.5),Plan24!GJ122,""),""),""),""),"")</f>
        <v/>
      </c>
      <c r="AS32" s="55" t="str">
        <f ca="1">IF(AND(AO$1=0,ROW(AO32)&lt;(Plan51!HH$95+13),AO32&lt;&gt;""),IF(AND(AO32&gt;=Plan24!FI122,AO32&lt;=Plan24!FJ122),IF(Plan35!B$88&lt;&gt;"",IF(AO$1=0,IF(AND(Plan24!GJ122&gt;=-1.5,Plan24!GJ122&lt;-1),Plan24!GJ122,""),""),""),""),"")</f>
        <v/>
      </c>
      <c r="AT32" s="55" t="str">
        <f ca="1">IF(AND(AO$1=0,ROW(AO32)&lt;(Plan51!HH$95+13),AO32&lt;&gt;""),IF(AND(AO32&gt;=Plan24!FI122,AO32&lt;=Plan24!FJ122),IF(Plan35!B$88&lt;&gt;"",IF(AO$1=0,IF(AND(Plan24!GJ122&gt;=-1,Plan24!GJ122&lt;1),Plan24!GJ122,""),""),""),""),"")</f>
        <v/>
      </c>
      <c r="AU32" s="56" t="str">
        <f ca="1">IF(AND(AO$1=0,ROW(AO32)&lt;(Plan51!HH$95+13),AO32&lt;&gt;""),IF(AND(AO32&gt;=Plan24!FI122,AO32&lt;=Plan24!FJ122),IF(Plan35!B$88&lt;&gt;"",IF(AO$1=0,IF(AND(Plan24!GJ122&gt;=1,Plan24!GJ122&lt;1.5),Plan24!GJ122,""),""),""),""),"")</f>
        <v/>
      </c>
      <c r="AV32" s="46" t="str">
        <f ca="1">IF(AND(AO$1=0,ROW(AO32)&lt;(Plan51!HH$95+13),AO32&lt;&gt;""),IF(AND(AO32&gt;=Plan24!FI122,AO32&lt;=Plan24!FJ122),IF(Plan35!B$88&lt;&gt;"",IF(AO$1=0,IF(AND(Plan24!GJ122&gt;=1.5,Plan24!GJ122&lt;2),Plan24!GJ122,""),""),""),""),"")</f>
        <v/>
      </c>
      <c r="AW32" s="110" t="str">
        <f ca="1">IF(AND(AO$1=0,ROW(AO32)&lt;(Plan51!HH$95+13),AO32&lt;&gt;""),IF(AND(AO32&gt;=Plan24!FI122,AO32&lt;=Plan24!FJ122),IF(Plan35!B$88&lt;&gt;"",IF(AO$1=0,IF(Plan24!GJ122&gt;=2,Plan24!GJ122,""),""),""),""),"")</f>
        <v/>
      </c>
      <c r="AX32" s="85" t="str">
        <f t="shared" ca="1" si="8"/>
        <v/>
      </c>
      <c r="AY32" s="57" t="str">
        <f t="shared" ca="1" si="9"/>
        <v/>
      </c>
      <c r="AZ32" s="235" t="str">
        <f ca="1">IF(AND(O$1=0,ROW(O32)&lt;(Plan51!HH$95+13),O32&lt;&gt;""),IF(O32&lt;=Plan24!CA122,IF(Plan35!B$88&lt;&gt;"",100+15*IF(N$2=1,Plan24!CR122,IF(N$2=2,Plan24!CR196,IF(N$2=3,Plan24!DI122,IF(N$2=4,Plan24!DI196,"")))),""),""),"")</f>
        <v/>
      </c>
      <c r="BA32" s="235" t="str">
        <f ca="1">IF(AND(O$1=0,ROW(O32)&lt;(Plan51!HH$95+13),O32&lt;&gt;""),IF(O32&lt;=Plan24!CA122,5+2*IF(N$2=1,Plan24!CR122,IF(N$2=2,Plan24!CR196,IF(N$2=3,Plan24!DI122,IF(N$2=4,Plan24!DI196,"")))),""),"")</f>
        <v/>
      </c>
      <c r="BC32" s="235" t="str">
        <f ca="1">IF(AND(AB$1=0,ROW(AB32)&lt;(Plan51!HH$95+13),AB32&lt;&gt;""),IF(AB32&lt;=Plan24!DX122,IF(AB$1=0,100+15*IF(Z$2=1,Plan24!EJ122,IF(Z$2=2,Plan24!EU122,"")),""),""),"")</f>
        <v/>
      </c>
      <c r="BD32" s="235" t="str">
        <f ca="1">IF(AND(AB$1=0,ROW(AB32)&lt;(Plan51!HH$95+13),AB32&lt;&gt;""),IF(AB32&lt;=Plan24!DX122,IF(AB$1=0,5+2*IF(Z$2=1,Plan24!EJ122,IF(Z$2=2,Plan24!EU122,"")),""),""),"")</f>
        <v/>
      </c>
      <c r="BF32" s="235" t="str">
        <f ca="1">IF(AND(AO$1=0,ROW(AO32)&lt;(Plan51!HH$95+13),AO32&lt;&gt;""),IF(AO32&lt;=Plan24!FJ122,IF(AO$1=0,100+15*Plan24!GJ122,""),""),"")</f>
        <v/>
      </c>
      <c r="BG32" s="235" t="str">
        <f ca="1">IF(AND(AO$1=0,ROW(AO32)&lt;(Plan51!HH$95+13),AO32&lt;&gt;""),IF(AO32&lt;=Plan24!FJ122,IF(AO$1=0,5+2*Plan24!GJ122,""),""),"")</f>
        <v/>
      </c>
      <c r="BH32" s="235"/>
      <c r="BI32" s="235"/>
      <c r="BJ32" s="235"/>
      <c r="BK32" s="235"/>
      <c r="BL32" s="235"/>
      <c r="BM32" s="235"/>
      <c r="BN32" s="235"/>
      <c r="BO32" s="235"/>
      <c r="BP32" s="235"/>
      <c r="BQ32" s="48"/>
      <c r="BR32" s="48"/>
      <c r="BS32" s="48"/>
      <c r="BT32" s="251"/>
      <c r="BU32" s="251"/>
      <c r="BV32" s="252"/>
      <c r="BW32" s="251"/>
      <c r="BX32" s="251"/>
      <c r="BY32" s="251"/>
      <c r="BZ32" s="251"/>
      <c r="CA32" s="251"/>
      <c r="CB32" s="251"/>
      <c r="CC32" s="251"/>
      <c r="CD32" s="251"/>
      <c r="CE32" s="251"/>
      <c r="CF32" s="7"/>
      <c r="CG32" s="48"/>
      <c r="CH32" s="38">
        <f t="shared" si="10"/>
        <v>0</v>
      </c>
      <c r="CI32" s="38">
        <f t="shared" si="12"/>
        <v>0</v>
      </c>
      <c r="CJ32" s="38">
        <f t="shared" si="11"/>
        <v>0</v>
      </c>
    </row>
    <row r="33" spans="2:91" ht="17.45" customHeight="1">
      <c r="B33" s="276" t="str">
        <f t="shared" ca="1" si="0"/>
        <v/>
      </c>
      <c r="C33" s="249"/>
      <c r="D33" s="250"/>
      <c r="E33" s="250"/>
      <c r="F33" s="259" t="str">
        <f t="shared" ca="1" si="1"/>
        <v/>
      </c>
      <c r="G33" s="294" t="s">
        <v>216</v>
      </c>
      <c r="H33" s="250" t="str">
        <f t="shared" ca="1" si="2"/>
        <v/>
      </c>
      <c r="I33" s="263"/>
      <c r="J33" s="263"/>
      <c r="K33" s="517" t="str">
        <f t="shared" ca="1" si="3"/>
        <v/>
      </c>
      <c r="L33" s="518"/>
      <c r="M33" s="285"/>
      <c r="N33" s="225" t="s">
        <v>72</v>
      </c>
      <c r="O33" s="345"/>
      <c r="P33" s="118" t="str">
        <f ca="1">IFERROR(IF(AND(O$1=0,ROW(O33)&lt;(Plan51!HH$95+13),O33&lt;&gt;""),IF(AND(O33&gt;=Plan24!BZ123,O33&lt;=Plan24!CA123),IF(Plan35!$B$88&lt;&gt;"",_xlfn.NORM.S.DIST(IF(N$2=1,Plan24!CR123,IF(N$2=2,Plan24!CR197,IF(N$2=3,Plan24!DI123,IF(N$2=4,Plan24!DI197,"")))),1)*100),""),""),"")</f>
        <v/>
      </c>
      <c r="Q33" s="93" t="str">
        <f ca="1">IF(AND(O$1=0,ROW(O33)&lt;(Plan51!HH$95+13),O33&lt;&gt;""),IF(AND(O33&gt;=Plan24!BZ123,O33&lt;=Plan24!CA123),IF(Plan35!B$88&lt;&gt;"",IF(AND(N$2=1,Plan24!CR123&lt;-2),Plan24!CR123,IF(AND(N$2=2,Plan24!CR197&lt;-2),Plan24!CR197,IF(AND(N$2=3,Plan24!DI123&lt;-2),Plan24!DI123,IF(AND(N$2=4,Plan24!DI197&lt;-2),Plan24!DI197,"")))),""),""),"")</f>
        <v/>
      </c>
      <c r="R33" s="55" t="str">
        <f ca="1">IF(AND(O$1=0,ROW(O33)&lt;(Plan51!HH$95+13),O33&lt;&gt;""),IF(AND(O33&gt;=Plan24!BZ123,O33&lt;=Plan24!CA123),IF(Plan35!B$88&lt;&gt;"",IF(AND(N$2=1,Plan24!CR123&gt;=-2,Plan24!CR123&lt;-1.5),Plan24!CR123,IF(AND(N$2=2,Plan24!CR197&gt;=-2,Plan24!CR197&lt;-1.5),Plan24!CR197,IF(AND(N$2=3,Plan24!DI123&gt;=-2,Plan24!DI123&lt;-1.5),Plan24!DI123,IF(AND(N$2=4,Plan24!DI197&gt;=-2,Plan24!DI197&lt;-1.5),Plan24!DI197,"")))),""),""),"")</f>
        <v/>
      </c>
      <c r="S33" s="55" t="str">
        <f ca="1">IF(AND(O$1=0,ROW(O33)&lt;(Plan51!HH$95+13),O33&lt;&gt;""),IF(AND(O33&gt;=Plan24!BZ123,O33&lt;=Plan24!CA123),IF(Plan35!B$88&lt;&gt;"",IF(AND(N$2=1,Plan24!CR123&gt;=-1.5,Plan24!CR123&lt;-1),Plan24!CR123,IF(AND(N$2=2,Plan24!CR197&gt;=-1.5,Plan24!CR197&lt;-1),Plan24!CR197,IF(AND(N$2=3,Plan24!DI123&gt;=-1.5,Plan24!DI123&lt;-1),Plan24!DI123,IF(AND(N$2=4,Plan24!DI197&gt;=-1.5,Plan24!DI197&lt;-1),Plan24!DI197,"")))),""),""),"")</f>
        <v/>
      </c>
      <c r="T33" s="55" t="str">
        <f ca="1">IF(AND(O$1=0,ROW(O33)&lt;(Plan51!HH$95+13),O33&lt;&gt;""),IF(AND(O33&gt;=Plan24!BZ123,O33&lt;=Plan24!CA123),IF(Plan35!B$88&lt;&gt;"",IF(AND(N$2=1,Plan24!CR123&gt;=-1,Plan24!CR123&lt;1),Plan24!CR123,IF(AND(N$2=2,Plan24!CR197&gt;=-1,Plan24!CR197&lt;1),Plan24!CR197,IF(AND(N$2=3,Plan24!DI123&gt;=-1,Plan24!DI123&lt;1),Plan24!DI123,IF(AND(N$2=4,Plan24!DI197&gt;=-1,Plan24!DI197&lt;1),Plan24!DI197,"")))),""),""),"")</f>
        <v/>
      </c>
      <c r="U33" s="56" t="str">
        <f ca="1">IF(AND(O$1=0,ROW(O33)&lt;(Plan51!HH$95+13),O33&lt;&gt;""),IF(AND(O33&gt;=Plan24!BZ123,O33&lt;=Plan24!CA123),IF(Plan35!B$88&lt;&gt;"",IF(AND(N$2=1,Plan24!CR123&gt;=1,Plan24!CR123&lt;1.5),Plan24!CR123,IF(AND(N$2=2,Plan24!CR197&gt;=1,Plan24!CR197&lt;1.5),Plan24!CR197,IF(AND(N$2=3,Plan24!DI123&gt;=1,Plan24!DI123&lt;1.5),Plan24!DI123,IF(AND(N$2=4,Plan24!DI197&gt;=1,Plan24!DI197&lt;1.5),Plan24!DI197,"")))),""),""),"")</f>
        <v/>
      </c>
      <c r="V33" s="46" t="str">
        <f ca="1">IF(AND(O$1=0,ROW(O33)&lt;(Plan51!HH$95+13),O33&lt;&gt;""),IF(AND(O33&gt;=Plan24!BZ123,O33&lt;=Plan24!CA123),IF(Plan35!B$88&lt;&gt;"",IF(AND(N$2=1,Plan24!CR123&gt;=1.5,Plan24!CR123&lt;2),Plan24!CR123,IF(AND(N$2=2,Plan24!CR197&gt;=1.5,Plan24!CR197&lt;2),Plan24!CR197,IF(AND(N$2=3,Plan24!DI123&gt;=1.5,Plan24!DI123&lt;2),Plan24!DI123,IF(AND(N$2=4,Plan24!DI197&gt;=1.5,Plan24!DI197&lt;2),Plan24!DI197,"")))),""),""),"")</f>
        <v/>
      </c>
      <c r="W33" s="106" t="str">
        <f ca="1">IF(AND(O$1=0,ROW(O33)&lt;(Plan51!HH$95+13),O33&lt;&gt;""),IF(AND(O33&gt;=Plan24!BZ123,O33&lt;=Plan24!CA123),IF(Plan35!B$88&lt;&gt;"",IF(AND(N$2=1,Plan24!CR123&gt;=2),Plan24!CR123,IF(AND(N$2=2,Plan24!CR197&gt;=2),Plan24!CR197,IF(AND(N$2=3,Plan24!DI123&gt;=2),Plan24!DI123,IF(AND(N$2=4,Plan24!DI197&gt;=2),Plan24!DI197,"")))),""),""),"")</f>
        <v/>
      </c>
      <c r="X33" s="238" t="str">
        <f t="shared" ca="1" si="4"/>
        <v/>
      </c>
      <c r="Y33" s="239" t="str">
        <f t="shared" ca="1" si="5"/>
        <v/>
      </c>
      <c r="Z33" s="53" t="s">
        <v>257</v>
      </c>
      <c r="AA33" s="54"/>
      <c r="AB33" s="353"/>
      <c r="AC33" s="118" t="str">
        <f ca="1">IFERROR(IF(AND(AB$1=0,ROW(AB33)&lt;(Plan51!HH$95+13),AB33&lt;&gt;""),IF(AND(AB33&gt;=Plan24!DW123,AB33&lt;=Plan24!DX123),IF(Plan35!$B$88&lt;&gt;"",_xlfn.NORM.S.DIST(IF(Z$2=1,Plan24!EJ123,IF(Z$2=2,Plan24!EU123,"")),1)*100),""),""),"")</f>
        <v/>
      </c>
      <c r="AD33" s="93" t="str">
        <f ca="1">IF(AND(AB$1=0,ROW(AB33)&lt;(Plan51!HH$95+13),AB33&lt;&gt;""),IF(AND(AB33&gt;=Plan24!DW123,AB33&lt;=Plan24!DX123),IF(Plan35!B$88&lt;&gt;"",IF(AB$1=0,IF(AND(Z$2=1,Plan24!EJ123&lt;-2),Plan24!EJ123,IF(AND(Z$2=2,Plan24!EU123&lt;-2),Plan24!EU123,"")),""),""),""),"")</f>
        <v/>
      </c>
      <c r="AE33" s="55" t="str">
        <f ca="1">IF(AND(AB$1=0,ROW(AB33)&lt;(Plan51!HH$95+13),AB33&lt;&gt;""),IF(AND(AB33&gt;=Plan24!DW123,AB33&lt;=Plan24!DX123),IF(Plan35!B$88&lt;&gt;"",IF(AB$1=0,IF(AND(Z$2=1,Plan24!EJ123&gt;=-2,Plan24!EJ123&lt;-1.5),Plan24!EJ123,IF(AND(Z$2=2,Plan24!EU123&gt;=-2,Plan24!EU123&lt;-1.5),Plan24!EU123,"")),""),""),""),"")</f>
        <v/>
      </c>
      <c r="AF33" s="55" t="str">
        <f ca="1">IF(AND(AB$1=0,ROW(AB33)&lt;(Plan51!HH$95+13),AB33&lt;&gt;""),IF(AND(AB33&gt;=Plan24!DW123,AB33&lt;=Plan24!DX123),IF(Plan35!B$88&lt;&gt;"",IF(AB$1=0,IF(AND(Z$2=1,Plan24!EJ123&gt;=-1.5,Plan24!EJ123&lt;-1),Plan24!EJ123,IF(AND(Z$2=2,Plan24!EU123&gt;=-1.5,Plan24!EU123&lt;-1),Plan24!EU123,"")),""),""),""),"")</f>
        <v/>
      </c>
      <c r="AG33" s="55" t="str">
        <f ca="1">IF(AND(AB$1=0,ROW(AB33)&lt;(Plan51!HH$95+13),AB33&lt;&gt;""),IF(AND(AB33&gt;=Plan24!DW123,AB33&lt;=Plan24!DX123),IF(Plan35!B$88&lt;&gt;"",IF(AB$1=0,IF(AND(Z$2=1,Plan24!EJ123&gt;=-1,Plan24!EJ123&lt;1),Plan24!EJ123,IF(AND(Z$2=2,Plan24!EU123&gt;=-1,Plan24!EU123&lt;1),Plan24!EU123,"")),""),""),""),"")</f>
        <v/>
      </c>
      <c r="AH33" s="56" t="str">
        <f ca="1">IF(AND(AB$1=0,ROW(AB33)&lt;(Plan51!HH$95+13),AB33&lt;&gt;""),IF(AND(AB33&gt;=Plan24!DW123,AB33&lt;=Plan24!DX123),IF(Plan35!B$88&lt;&gt;"",IF(AB$1=0,IF(AND(Z$2=1,Plan24!EJ123&gt;=1,Plan24!EJ123&lt;1.5),Plan24!EJ123,IF(AND(Z$2=2,Plan24!EU123&gt;=1,Plan24!EU123&lt;1.5),Plan24!EU123,"")),""),""),""),"")</f>
        <v/>
      </c>
      <c r="AI33" s="46" t="str">
        <f ca="1">IF(AND(AB$1=0,ROW(AB33)&lt;(Plan51!HH$95+13),AB33&lt;&gt;""),IF(AND(AB33&gt;=Plan24!DW123,AB33&lt;=Plan24!DX123),IF(Plan35!B$88&lt;&gt;"",IF(AB$1=0,IF(AND(Z$2=1,Plan24!EJ123&gt;=1.5,Plan24!EJ123&lt;2),Plan24!EJ123,IF(AND(Z$2=2,Plan24!EU123&gt;=1.5,Plan24!EU123&lt;2),Plan24!EU123,"")),""),""),""),"")</f>
        <v/>
      </c>
      <c r="AJ33" s="110" t="str">
        <f ca="1">IF(AND(AB$1=0,ROW(AB33)&lt;(Plan51!HH$95+13),AB33&lt;&gt;""),IF(AND(AB33&gt;=Plan24!DW123,AB33&lt;=Plan24!DX123),IF(Plan35!B$88&lt;&gt;"",IF(AB$1=0,IF(AND(Z$2=1,Plan24!EJ123&gt;=2),Plan24!EJ123,IF(AND(Z$2=2,Plan24!EU123&gt;=2),Plan24!EU123,"")),""),""),""),"")</f>
        <v/>
      </c>
      <c r="AK33" s="85" t="str">
        <f t="shared" ca="1" si="6"/>
        <v/>
      </c>
      <c r="AL33" s="57" t="str">
        <f t="shared" ca="1" si="7"/>
        <v/>
      </c>
      <c r="AM33" s="53" t="s">
        <v>196</v>
      </c>
      <c r="AN33" s="54"/>
      <c r="AO33" s="359"/>
      <c r="AP33" s="118" t="str">
        <f ca="1">IFERROR(IF(AND(AO$1=0,ROW(AO33)&lt;(Plan51!HH$95+13),AO33&lt;&gt;""),IF(AND(AO33&gt;=Plan24!FI123,AO33&lt;=Plan24!FJ123),IF(Plan35!$B$88&lt;&gt;"",_xlfn.NORM.S.DIST(Plan24!GJ123,1)*100),""),""),"")</f>
        <v/>
      </c>
      <c r="AQ33" s="100" t="str">
        <f ca="1">IF(AND(AO$1=0,ROW(AO33)&lt;(Plan51!HH$95+13),AO33&lt;&gt;""),IF(AND(AO33&gt;=Plan24!FI123,AO33&lt;=Plan24!FJ123),IF(Plan35!B$88&lt;&gt;"",IF(AO$1=0,IF(Plan24!GJ123&lt;-2,Plan24!GJ123,""),""),""),""),"")</f>
        <v/>
      </c>
      <c r="AR33" s="55" t="str">
        <f ca="1">IF(AND(AO$1=0,ROW(AO33)&lt;(Plan51!HH$95+13),AO33&lt;&gt;""),IF(AND(AO33&gt;=Plan24!FI123,AO33&lt;=Plan24!FJ123),IF(Plan35!B$88&lt;&gt;"",IF(AO$1=0,IF(AND(Plan24!GJ123&gt;=-2,Plan24!GJ123&lt;-1.5),Plan24!GJ123,""),""),""),""),"")</f>
        <v/>
      </c>
      <c r="AS33" s="55" t="str">
        <f ca="1">IF(AND(AO$1=0,ROW(AO33)&lt;(Plan51!HH$95+13),AO33&lt;&gt;""),IF(AND(AO33&gt;=Plan24!FI123,AO33&lt;=Plan24!FJ123),IF(Plan35!B$88&lt;&gt;"",IF(AO$1=0,IF(AND(Plan24!GJ123&gt;=-1.5,Plan24!GJ123&lt;-1),Plan24!GJ123,""),""),""),""),"")</f>
        <v/>
      </c>
      <c r="AT33" s="55" t="str">
        <f ca="1">IF(AND(AO$1=0,ROW(AO33)&lt;(Plan51!HH$95+13),AO33&lt;&gt;""),IF(AND(AO33&gt;=Plan24!FI123,AO33&lt;=Plan24!FJ123),IF(Plan35!B$88&lt;&gt;"",IF(AO$1=0,IF(AND(Plan24!GJ123&gt;=-1,Plan24!GJ123&lt;1),Plan24!GJ123,""),""),""),""),"")</f>
        <v/>
      </c>
      <c r="AU33" s="56" t="str">
        <f ca="1">IF(AND(AO$1=0,ROW(AO33)&lt;(Plan51!HH$95+13),AO33&lt;&gt;""),IF(AND(AO33&gt;=Plan24!FI123,AO33&lt;=Plan24!FJ123),IF(Plan35!B$88&lt;&gt;"",IF(AO$1=0,IF(AND(Plan24!GJ123&gt;=1,Plan24!GJ123&lt;1.5),Plan24!GJ123,""),""),""),""),"")</f>
        <v/>
      </c>
      <c r="AV33" s="46" t="str">
        <f ca="1">IF(AND(AO$1=0,ROW(AO33)&lt;(Plan51!HH$95+13),AO33&lt;&gt;""),IF(AND(AO33&gt;=Plan24!FI123,AO33&lt;=Plan24!FJ123),IF(Plan35!B$88&lt;&gt;"",IF(AO$1=0,IF(AND(Plan24!GJ123&gt;=1.5,Plan24!GJ123&lt;2),Plan24!GJ123,""),""),""),""),"")</f>
        <v/>
      </c>
      <c r="AW33" s="110" t="str">
        <f ca="1">IF(AND(AO$1=0,ROW(AO33)&lt;(Plan51!HH$95+13),AO33&lt;&gt;""),IF(AND(AO33&gt;=Plan24!FI123,AO33&lt;=Plan24!FJ123),IF(Plan35!B$88&lt;&gt;"",IF(AO$1=0,IF(Plan24!GJ123&gt;=2,Plan24!GJ123,""),""),""),""),"")</f>
        <v/>
      </c>
      <c r="AX33" s="85" t="str">
        <f t="shared" ca="1" si="8"/>
        <v/>
      </c>
      <c r="AY33" s="57" t="str">
        <f t="shared" ca="1" si="9"/>
        <v/>
      </c>
      <c r="AZ33" s="235" t="str">
        <f ca="1">IF(AND(O$1=0,ROW(O33)&lt;(Plan51!HH$95+13),O33&lt;&gt;""),IF(O33&lt;=Plan24!CA123,IF(Plan35!B$88&lt;&gt;"",100+15*IF(N$2=1,Plan24!CR123,IF(N$2=2,Plan24!CR197,IF(N$2=3,Plan24!DI123,IF(N$2=4,Plan24!DI197,"")))),""),""),"")</f>
        <v/>
      </c>
      <c r="BA33" s="235" t="str">
        <f ca="1">IF(AND(O$1=0,ROW(O33)&lt;(Plan51!HH$95+13),O33&lt;&gt;""),IF(O33&lt;=Plan24!CA123,5+2*IF(N$2=1,Plan24!CR123,IF(N$2=2,Plan24!CR197,IF(N$2=3,Plan24!DI123,IF(N$2=4,Plan24!DI197,"")))),""),"")</f>
        <v/>
      </c>
      <c r="BC33" s="235" t="str">
        <f ca="1">IF(AND(AB$1=0,ROW(AB33)&lt;(Plan51!HH$95+13),AB33&lt;&gt;""),IF(AB33&lt;=Plan24!DX123,IF(AB$1=0,100+15*IF(Z$2=1,Plan24!EJ123,IF(Z$2=2,Plan24!EU123,"")),""),""),"")</f>
        <v/>
      </c>
      <c r="BD33" s="235" t="str">
        <f ca="1">IF(AND(AB$1=0,ROW(AB33)&lt;(Plan51!HH$95+13),AB33&lt;&gt;""),IF(AB33&lt;=Plan24!DX123,IF(AB$1=0,5+2*IF(Z$2=1,Plan24!EJ123,IF(Z$2=2,Plan24!EU123,"")),""),""),"")</f>
        <v/>
      </c>
      <c r="BF33" s="235" t="str">
        <f ca="1">IF(AND(AO$1=0,ROW(AO33)&lt;(Plan51!HH$95+13),AO33&lt;&gt;""),IF(AO33&lt;=Plan24!FJ123,IF(AO$1=0,100+15*Plan24!GJ123,""),""),"")</f>
        <v/>
      </c>
      <c r="BG33" s="235" t="str">
        <f ca="1">IF(AND(AO$1=0,ROW(AO33)&lt;(Plan51!HH$95+13),AO33&lt;&gt;""),IF(AO33&lt;=Plan24!FJ123,IF(AO$1=0,5+2*Plan24!GJ123,""),""),"")</f>
        <v/>
      </c>
      <c r="BH33" s="235"/>
      <c r="BI33" s="235"/>
      <c r="BJ33" s="235"/>
      <c r="BK33" s="235"/>
      <c r="BL33" s="235"/>
      <c r="BM33" s="235"/>
      <c r="BN33" s="235"/>
      <c r="BO33" s="235"/>
      <c r="BP33" s="235"/>
      <c r="BQ33" s="48"/>
      <c r="BR33" s="48"/>
      <c r="BS33" s="48"/>
      <c r="BT33" s="251"/>
      <c r="BU33" s="251"/>
      <c r="BV33" s="252"/>
      <c r="BW33" s="251"/>
      <c r="BX33" s="251"/>
      <c r="BY33" s="251"/>
      <c r="BZ33" s="251"/>
      <c r="CA33" s="251"/>
      <c r="CB33" s="251"/>
      <c r="CC33" s="251"/>
      <c r="CD33" s="251"/>
      <c r="CE33" s="251"/>
      <c r="CF33" s="7"/>
      <c r="CG33" s="48"/>
      <c r="CH33" s="38">
        <f t="shared" si="10"/>
        <v>0</v>
      </c>
      <c r="CI33" s="38">
        <f t="shared" si="12"/>
        <v>0</v>
      </c>
      <c r="CJ33" s="38">
        <f t="shared" si="11"/>
        <v>0</v>
      </c>
    </row>
    <row r="34" spans="2:91" ht="17.45" customHeight="1">
      <c r="B34" s="276" t="str">
        <f t="shared" ca="1" si="0"/>
        <v/>
      </c>
      <c r="C34" s="249"/>
      <c r="D34" s="250"/>
      <c r="E34" s="250"/>
      <c r="F34" s="259" t="str">
        <f t="shared" ca="1" si="1"/>
        <v/>
      </c>
      <c r="G34" s="294" t="s">
        <v>216</v>
      </c>
      <c r="H34" s="250" t="str">
        <f t="shared" ca="1" si="2"/>
        <v/>
      </c>
      <c r="I34" s="263"/>
      <c r="J34" s="263"/>
      <c r="K34" s="517" t="str">
        <f t="shared" ca="1" si="3"/>
        <v/>
      </c>
      <c r="L34" s="518"/>
      <c r="M34" s="285"/>
      <c r="N34" s="225" t="s">
        <v>143</v>
      </c>
      <c r="O34" s="345"/>
      <c r="P34" s="118" t="str">
        <f ca="1">IFERROR(IF(AND(O$1=0,ROW(O34)&lt;(Plan51!HH$95+13),O34&lt;&gt;""),IF(AND(O34&gt;=Plan24!BZ124,O34&lt;=Plan24!CA124),IF(Plan35!$B$88&lt;&gt;"",_xlfn.NORM.S.DIST(IF(N$2=1,Plan24!CR124,IF(N$2=2,Plan24!CR198,IF(N$2=3,Plan24!DI124,IF(N$2=4,Plan24!DI198,"")))),1)*100),""),""),"")</f>
        <v/>
      </c>
      <c r="Q34" s="93" t="str">
        <f ca="1">IF(AND(O$1=0,ROW(O34)&lt;(Plan51!HH$95+13),O34&lt;&gt;""),IF(AND(O34&gt;=Plan24!BZ124,O34&lt;=Plan24!CA124),IF(Plan35!B$88&lt;&gt;"",IF(AND(N$2=1,Plan24!CR124&lt;-2),Plan24!CR124,IF(AND(N$2=2,Plan24!CR198&lt;-2),Plan24!CR198,IF(AND(N$2=3,Plan24!DI124&lt;-2),Plan24!DI124,IF(AND(N$2=4,Plan24!DI198&lt;-2),Plan24!DI198,"")))),""),""),"")</f>
        <v/>
      </c>
      <c r="R34" s="55" t="str">
        <f ca="1">IF(AND(O$1=0,ROW(O34)&lt;(Plan51!HH$95+13),O34&lt;&gt;""),IF(AND(O34&gt;=Plan24!BZ124,O34&lt;=Plan24!CA124),IF(Plan35!B$88&lt;&gt;"",IF(AND(N$2=1,Plan24!CR124&gt;=-2,Plan24!CR124&lt;-1.5),Plan24!CR124,IF(AND(N$2=2,Plan24!CR198&gt;=-2,Plan24!CR198&lt;-1.5),Plan24!CR198,IF(AND(N$2=3,Plan24!DI124&gt;=-2,Plan24!DI124&lt;-1.5),Plan24!DI124,IF(AND(N$2=4,Plan24!DI198&gt;=-2,Plan24!DI198&lt;-1.5),Plan24!DI198,"")))),""),""),"")</f>
        <v/>
      </c>
      <c r="S34" s="55" t="str">
        <f ca="1">IF(AND(O$1=0,ROW(O34)&lt;(Plan51!HH$95+13),O34&lt;&gt;""),IF(AND(O34&gt;=Plan24!BZ124,O34&lt;=Plan24!CA124),IF(Plan35!B$88&lt;&gt;"",IF(AND(N$2=1,Plan24!CR124&gt;=-1.5,Plan24!CR124&lt;-1),Plan24!CR124,IF(AND(N$2=2,Plan24!CR198&gt;=-1.5,Plan24!CR198&lt;-1),Plan24!CR198,IF(AND(N$2=3,Plan24!DI124&gt;=-1.5,Plan24!DI124&lt;-1),Plan24!DI124,IF(AND(N$2=4,Plan24!DI198&gt;=-1.5,Plan24!DI198&lt;-1),Plan24!DI198,"")))),""),""),"")</f>
        <v/>
      </c>
      <c r="T34" s="55" t="str">
        <f ca="1">IF(AND(O$1=0,ROW(O34)&lt;(Plan51!HH$95+13),O34&lt;&gt;""),IF(AND(O34&gt;=Plan24!BZ124,O34&lt;=Plan24!CA124),IF(Plan35!B$88&lt;&gt;"",IF(AND(N$2=1,Plan24!CR124&gt;=-1,Plan24!CR124&lt;1),Plan24!CR124,IF(AND(N$2=2,Plan24!CR198&gt;=-1,Plan24!CR198&lt;1),Plan24!CR198,IF(AND(N$2=3,Plan24!DI124&gt;=-1,Plan24!DI124&lt;1),Plan24!DI124,IF(AND(N$2=4,Plan24!DI198&gt;=-1,Plan24!DI198&lt;1),Plan24!DI198,"")))),""),""),"")</f>
        <v/>
      </c>
      <c r="U34" s="56" t="str">
        <f ca="1">IF(AND(O$1=0,ROW(O34)&lt;(Plan51!HH$95+13),O34&lt;&gt;""),IF(AND(O34&gt;=Plan24!BZ124,O34&lt;=Plan24!CA124),IF(Plan35!B$88&lt;&gt;"",IF(AND(N$2=1,Plan24!CR124&gt;=1,Plan24!CR124&lt;1.5),Plan24!CR124,IF(AND(N$2=2,Plan24!CR198&gt;=1,Plan24!CR198&lt;1.5),Plan24!CR198,IF(AND(N$2=3,Plan24!DI124&gt;=1,Plan24!DI124&lt;1.5),Plan24!DI124,IF(AND(N$2=4,Plan24!DI198&gt;=1,Plan24!DI198&lt;1.5),Plan24!DI198,"")))),""),""),"")</f>
        <v/>
      </c>
      <c r="V34" s="46" t="str">
        <f ca="1">IF(AND(O$1=0,ROW(O34)&lt;(Plan51!HH$95+13),O34&lt;&gt;""),IF(AND(O34&gt;=Plan24!BZ124,O34&lt;=Plan24!CA124),IF(Plan35!B$88&lt;&gt;"",IF(AND(N$2=1,Plan24!CR124&gt;=1.5,Plan24!CR124&lt;2),Plan24!CR124,IF(AND(N$2=2,Plan24!CR198&gt;=1.5,Plan24!CR198&lt;2),Plan24!CR198,IF(AND(N$2=3,Plan24!DI124&gt;=1.5,Plan24!DI124&lt;2),Plan24!DI124,IF(AND(N$2=4,Plan24!DI198&gt;=1.5,Plan24!DI198&lt;2),Plan24!DI198,"")))),""),""),"")</f>
        <v/>
      </c>
      <c r="W34" s="106" t="str">
        <f ca="1">IF(AND(O$1=0,ROW(O34)&lt;(Plan51!HH$95+13),O34&lt;&gt;""),IF(AND(O34&gt;=Plan24!BZ124,O34&lt;=Plan24!CA124),IF(Plan35!B$88&lt;&gt;"",IF(AND(N$2=1,Plan24!CR124&gt;=2),Plan24!CR124,IF(AND(N$2=2,Plan24!CR198&gt;=2),Plan24!CR198,IF(AND(N$2=3,Plan24!DI124&gt;=2),Plan24!DI124,IF(AND(N$2=4,Plan24!DI198&gt;=2),Plan24!DI198,"")))),""),""),"")</f>
        <v/>
      </c>
      <c r="X34" s="238" t="str">
        <f t="shared" ca="1" si="4"/>
        <v/>
      </c>
      <c r="Y34" s="239" t="str">
        <f t="shared" ca="1" si="5"/>
        <v/>
      </c>
      <c r="Z34" s="53" t="s">
        <v>193</v>
      </c>
      <c r="AA34" s="54"/>
      <c r="AB34" s="353"/>
      <c r="AC34" s="118" t="str">
        <f ca="1">IFERROR(IF(AND(AB$1=0,ROW(AB34)&lt;(Plan51!HH$95+13),AB34&lt;&gt;""),IF(AND(AB34&gt;=Plan24!DW124,AB34&lt;=Plan24!DX124),IF(Plan35!$B$88&lt;&gt;"",_xlfn.NORM.S.DIST(IF(Z$2=1,Plan24!EJ124,IF(Z$2=2,Plan24!EU124,"")),1)*100),""),""),"")</f>
        <v/>
      </c>
      <c r="AD34" s="93" t="str">
        <f ca="1">IF(AND(AB$1=0,ROW(AB34)&lt;(Plan51!HH$95+13),AB34&lt;&gt;""),IF(AND(AB34&gt;=Plan24!DW124,AB34&lt;=Plan24!DX124),IF(Plan35!B$88&lt;&gt;"",IF(AB$1=0,IF(AND(Z$2=1,Plan24!EJ124&lt;-2),Plan24!EJ124,IF(AND(Z$2=2,Plan24!EU124&lt;-2),Plan24!EU124,"")),""),""),""),"")</f>
        <v/>
      </c>
      <c r="AE34" s="55" t="str">
        <f ca="1">IF(AND(AB$1=0,ROW(AB34)&lt;(Plan51!HH$95+13),AB34&lt;&gt;""),IF(AND(AB34&gt;=Plan24!DW124,AB34&lt;=Plan24!DX124),IF(Plan35!B$88&lt;&gt;"",IF(AB$1=0,IF(AND(Z$2=1,Plan24!EJ124&gt;=-2,Plan24!EJ124&lt;-1.5),Plan24!EJ124,IF(AND(Z$2=2,Plan24!EU124&gt;=-2,Plan24!EU124&lt;-1.5),Plan24!EU124,"")),""),""),""),"")</f>
        <v/>
      </c>
      <c r="AF34" s="55" t="str">
        <f ca="1">IF(AND(AB$1=0,ROW(AB34)&lt;(Plan51!HH$95+13),AB34&lt;&gt;""),IF(AND(AB34&gt;=Plan24!DW124,AB34&lt;=Plan24!DX124),IF(Plan35!B$88&lt;&gt;"",IF(AB$1=0,IF(AND(Z$2=1,Plan24!EJ124&gt;=-1.5,Plan24!EJ124&lt;-1),Plan24!EJ124,IF(AND(Z$2=2,Plan24!EU124&gt;=-1.5,Plan24!EU124&lt;-1),Plan24!EU124,"")),""),""),""),"")</f>
        <v/>
      </c>
      <c r="AG34" s="55" t="str">
        <f ca="1">IF(AND(AB$1=0,ROW(AB34)&lt;(Plan51!HH$95+13),AB34&lt;&gt;""),IF(AND(AB34&gt;=Plan24!DW124,AB34&lt;=Plan24!DX124),IF(Plan35!B$88&lt;&gt;"",IF(AB$1=0,IF(AND(Z$2=1,Plan24!EJ124&gt;=-1,Plan24!EJ124&lt;1),Plan24!EJ124,IF(AND(Z$2=2,Plan24!EU124&gt;=-1,Plan24!EU124&lt;1),Plan24!EU124,"")),""),""),""),"")</f>
        <v/>
      </c>
      <c r="AH34" s="56" t="str">
        <f ca="1">IF(AND(AB$1=0,ROW(AB34)&lt;(Plan51!HH$95+13),AB34&lt;&gt;""),IF(AND(AB34&gt;=Plan24!DW124,AB34&lt;=Plan24!DX124),IF(Plan35!B$88&lt;&gt;"",IF(AB$1=0,IF(AND(Z$2=1,Plan24!EJ124&gt;=1,Plan24!EJ124&lt;1.5),Plan24!EJ124,IF(AND(Z$2=2,Plan24!EU124&gt;=1,Plan24!EU124&lt;1.5),Plan24!EU124,"")),""),""),""),"")</f>
        <v/>
      </c>
      <c r="AI34" s="46" t="str">
        <f ca="1">IF(AND(AB$1=0,ROW(AB34)&lt;(Plan51!HH$95+13),AB34&lt;&gt;""),IF(AND(AB34&gt;=Plan24!DW124,AB34&lt;=Plan24!DX124),IF(Plan35!B$88&lt;&gt;"",IF(AB$1=0,IF(AND(Z$2=1,Plan24!EJ124&gt;=1.5,Plan24!EJ124&lt;2),Plan24!EJ124,IF(AND(Z$2=2,Plan24!EU124&gt;=1.5,Plan24!EU124&lt;2),Plan24!EU124,"")),""),""),""),"")</f>
        <v/>
      </c>
      <c r="AJ34" s="110" t="str">
        <f ca="1">IF(AND(AB$1=0,ROW(AB34)&lt;(Plan51!HH$95+13),AB34&lt;&gt;""),IF(AND(AB34&gt;=Plan24!DW124,AB34&lt;=Plan24!DX124),IF(Plan35!B$88&lt;&gt;"",IF(AB$1=0,IF(AND(Z$2=1,Plan24!EJ124&gt;=2),Plan24!EJ124,IF(AND(Z$2=2,Plan24!EU124&gt;=2),Plan24!EU124,"")),""),""),""),"")</f>
        <v/>
      </c>
      <c r="AK34" s="85" t="str">
        <f t="shared" ca="1" si="6"/>
        <v/>
      </c>
      <c r="AL34" s="57" t="str">
        <f t="shared" ca="1" si="7"/>
        <v/>
      </c>
      <c r="AM34" s="53" t="s">
        <v>193</v>
      </c>
      <c r="AN34" s="54"/>
      <c r="AO34" s="359"/>
      <c r="AP34" s="118" t="str">
        <f ca="1">IFERROR(IF(AND(AO$1=0,ROW(AO34)&lt;(Plan51!HH$95+13),AO34&lt;&gt;""),IF(AND(AO34&gt;=Plan24!FI124,AO34&lt;=Plan24!FJ124),IF(Plan35!$B$88&lt;&gt;"",_xlfn.NORM.S.DIST(Plan24!GJ124,1)*100),""),""),"")</f>
        <v/>
      </c>
      <c r="AQ34" s="100" t="str">
        <f ca="1">IF(AND(AO$1=0,ROW(AO34)&lt;(Plan51!HH$95+13),AO34&lt;&gt;""),IF(AND(AO34&gt;=Plan24!FI124,AO34&lt;=Plan24!FJ124),IF(Plan35!B$88&lt;&gt;"",IF(AO$1=0,IF(Plan24!GJ124&lt;-2,Plan24!GJ124,""),""),""),""),"")</f>
        <v/>
      </c>
      <c r="AR34" s="55" t="str">
        <f ca="1">IF(AND(AO$1=0,ROW(AO34)&lt;(Plan51!HH$95+13),AO34&lt;&gt;""),IF(AND(AO34&gt;=Plan24!FI124,AO34&lt;=Plan24!FJ124),IF(Plan35!B$88&lt;&gt;"",IF(AO$1=0,IF(AND(Plan24!GJ124&gt;=-2,Plan24!GJ124&lt;-1.5),Plan24!GJ124,""),""),""),""),"")</f>
        <v/>
      </c>
      <c r="AS34" s="55" t="str">
        <f ca="1">IF(AND(AO$1=0,ROW(AO34)&lt;(Plan51!HH$95+13),AO34&lt;&gt;""),IF(AND(AO34&gt;=Plan24!FI124,AO34&lt;=Plan24!FJ124),IF(Plan35!B$88&lt;&gt;"",IF(AO$1=0,IF(AND(Plan24!GJ124&gt;=-1.5,Plan24!GJ124&lt;-1),Plan24!GJ124,""),""),""),""),"")</f>
        <v/>
      </c>
      <c r="AT34" s="55" t="str">
        <f ca="1">IF(AND(AO$1=0,ROW(AO34)&lt;(Plan51!HH$95+13),AO34&lt;&gt;""),IF(AND(AO34&gt;=Plan24!FI124,AO34&lt;=Plan24!FJ124),IF(Plan35!B$88&lt;&gt;"",IF(AO$1=0,IF(AND(Plan24!GJ124&gt;=-1,Plan24!GJ124&lt;1),Plan24!GJ124,""),""),""),""),"")</f>
        <v/>
      </c>
      <c r="AU34" s="56" t="str">
        <f ca="1">IF(AND(AO$1=0,ROW(AO34)&lt;(Plan51!HH$95+13),AO34&lt;&gt;""),IF(AND(AO34&gt;=Plan24!FI124,AO34&lt;=Plan24!FJ124),IF(Plan35!B$88&lt;&gt;"",IF(AO$1=0,IF(AND(Plan24!GJ124&gt;=1,Plan24!GJ124&lt;1.5),Plan24!GJ124,""),""),""),""),"")</f>
        <v/>
      </c>
      <c r="AV34" s="46" t="str">
        <f ca="1">IF(AND(AO$1=0,ROW(AO34)&lt;(Plan51!HH$95+13),AO34&lt;&gt;""),IF(AND(AO34&gt;=Plan24!FI124,AO34&lt;=Plan24!FJ124),IF(Plan35!B$88&lt;&gt;"",IF(AO$1=0,IF(AND(Plan24!GJ124&gt;=1.5,Plan24!GJ124&lt;2),Plan24!GJ124,""),""),""),""),"")</f>
        <v/>
      </c>
      <c r="AW34" s="110" t="str">
        <f ca="1">IF(AND(AO$1=0,ROW(AO34)&lt;(Plan51!HH$95+13),AO34&lt;&gt;""),IF(AND(AO34&gt;=Plan24!FI124,AO34&lt;=Plan24!FJ124),IF(Plan35!B$88&lt;&gt;"",IF(AO$1=0,IF(Plan24!GJ124&gt;=2,Plan24!GJ124,""),""),""),""),"")</f>
        <v/>
      </c>
      <c r="AX34" s="85" t="str">
        <f t="shared" ca="1" si="8"/>
        <v/>
      </c>
      <c r="AY34" s="57" t="str">
        <f t="shared" ca="1" si="9"/>
        <v/>
      </c>
      <c r="AZ34" s="235" t="str">
        <f ca="1">IF(AND(O$1=0,ROW(O34)&lt;(Plan51!HH$95+13),O34&lt;&gt;""),IF(O34&lt;=Plan24!CA124,IF(Plan35!B$88&lt;&gt;"",100+15*IF(N$2=1,Plan24!CR124,IF(N$2=2,Plan24!CR198,IF(N$2=3,Plan24!DI124,IF(N$2=4,Plan24!DI198,"")))),""),""),"")</f>
        <v/>
      </c>
      <c r="BA34" s="235" t="str">
        <f ca="1">IF(AND(O$1=0,ROW(O34)&lt;(Plan51!HH$95+13),O34&lt;&gt;""),IF(O34&lt;=Plan24!CA124,5+2*IF(N$2=1,Plan24!CR124,IF(N$2=2,Plan24!CR198,IF(N$2=3,Plan24!DI124,IF(N$2=4,Plan24!DI198,"")))),""),"")</f>
        <v/>
      </c>
      <c r="BC34" s="235" t="str">
        <f ca="1">IF(AND(AB$1=0,ROW(AB34)&lt;(Plan51!HH$95+13),AB34&lt;&gt;""),IF(AB34&lt;=Plan24!DX124,IF(AB$1=0,100+15*IF(Z$2=1,Plan24!EJ124,IF(Z$2=2,Plan24!EU124,"")),""),""),"")</f>
        <v/>
      </c>
      <c r="BD34" s="235" t="str">
        <f ca="1">IF(AND(AB$1=0,ROW(AB34)&lt;(Plan51!HH$95+13),AB34&lt;&gt;""),IF(AB34&lt;=Plan24!DX124,IF(AB$1=0,5+2*IF(Z$2=1,Plan24!EJ124,IF(Z$2=2,Plan24!EU124,"")),""),""),"")</f>
        <v/>
      </c>
      <c r="BF34" s="235" t="str">
        <f ca="1">IF(AND(AO$1=0,ROW(AO34)&lt;(Plan51!HH$95+13),AO34&lt;&gt;""),IF(AO34&lt;=Plan24!FJ124,IF(AO$1=0,100+15*Plan24!GJ124,""),""),"")</f>
        <v/>
      </c>
      <c r="BG34" s="235" t="str">
        <f ca="1">IF(AND(AO$1=0,ROW(AO34)&lt;(Plan51!HH$95+13),AO34&lt;&gt;""),IF(AO34&lt;=Plan24!FJ124,IF(AO$1=0,5+2*Plan24!GJ124,""),""),"")</f>
        <v/>
      </c>
      <c r="BH34" s="235"/>
      <c r="BI34" s="235"/>
      <c r="BJ34" s="235"/>
      <c r="BK34" s="235"/>
      <c r="BL34" s="235"/>
      <c r="BM34" s="235"/>
      <c r="BN34" s="235"/>
      <c r="BO34" s="235"/>
      <c r="BP34" s="235"/>
      <c r="BQ34" s="48"/>
      <c r="BR34" s="48"/>
      <c r="BS34" s="48"/>
      <c r="BT34" s="251"/>
      <c r="BU34" s="251"/>
      <c r="BV34" s="252"/>
      <c r="BW34" s="251"/>
      <c r="BX34" s="251"/>
      <c r="BY34" s="251"/>
      <c r="BZ34" s="251"/>
      <c r="CA34" s="251"/>
      <c r="CB34" s="251"/>
      <c r="CC34" s="251"/>
      <c r="CD34" s="251"/>
      <c r="CE34" s="251"/>
      <c r="CF34" s="7"/>
      <c r="CG34" s="48"/>
      <c r="CH34" s="38">
        <f t="shared" si="10"/>
        <v>0</v>
      </c>
      <c r="CI34" s="38">
        <f t="shared" si="12"/>
        <v>0</v>
      </c>
      <c r="CJ34" s="38">
        <f t="shared" si="11"/>
        <v>0</v>
      </c>
    </row>
    <row r="35" spans="2:91" ht="17.45" customHeight="1">
      <c r="B35" s="276" t="str">
        <f t="shared" ca="1" si="0"/>
        <v/>
      </c>
      <c r="C35" s="249"/>
      <c r="D35" s="250"/>
      <c r="E35" s="250"/>
      <c r="F35" s="259" t="str">
        <f t="shared" ca="1" si="1"/>
        <v/>
      </c>
      <c r="G35" s="294" t="s">
        <v>216</v>
      </c>
      <c r="H35" s="250" t="str">
        <f t="shared" ca="1" si="2"/>
        <v/>
      </c>
      <c r="I35" s="263"/>
      <c r="J35" s="263"/>
      <c r="K35" s="517" t="str">
        <f t="shared" ca="1" si="3"/>
        <v/>
      </c>
      <c r="L35" s="518"/>
      <c r="M35" s="285"/>
      <c r="N35" s="227" t="s">
        <v>248</v>
      </c>
      <c r="O35" s="345"/>
      <c r="P35" s="118" t="str">
        <f ca="1">IFERROR(IF(AND(O$1=0,ROW(O35)&lt;(Plan51!HH$95+13),O35&lt;&gt;""),IF(AND(O35&gt;=Plan24!BZ125,O35&lt;=Plan24!CA125),IF(Plan35!$B$88&lt;&gt;"",_xlfn.NORM.S.DIST(IF(N$2=1,Plan24!CR125,IF(N$2=2,Plan24!CR199,IF(N$2=3,Plan24!DI125,IF(N$2=4,Plan24!DI199,"")))),1)*100),""),""),"")</f>
        <v/>
      </c>
      <c r="Q35" s="93" t="str">
        <f ca="1">IF(AND(O$1=0,ROW(O35)&lt;(Plan51!HH$95+13),O35&lt;&gt;""),IF(AND(O35&gt;=Plan24!BZ125,O35&lt;=Plan24!CA125),IF(Plan35!B$88&lt;&gt;"",IF(AND(N$2=1,Plan24!CR125&lt;-2),Plan24!CR125,IF(AND(N$2=2,Plan24!CR199&lt;-2),Plan24!CR199,IF(AND(N$2=3,Plan24!DI125&lt;-2),Plan24!DI125,IF(AND(N$2=4,Plan24!DI199&lt;-2),Plan24!DI199,"")))),""),""),"")</f>
        <v/>
      </c>
      <c r="R35" s="55" t="str">
        <f ca="1">IF(AND(O$1=0,ROW(O35)&lt;(Plan51!HH$95+13),O35&lt;&gt;""),IF(AND(O35&gt;=Plan24!BZ125,O35&lt;=Plan24!CA125),IF(Plan35!B$88&lt;&gt;"",IF(AND(N$2=1,Plan24!CR125&gt;=-2,Plan24!CR125&lt;-1.5),Plan24!CR125,IF(AND(N$2=2,Plan24!CR199&gt;=-2,Plan24!CR199&lt;-1.5),Plan24!CR199,IF(AND(N$2=3,Plan24!DI125&gt;=-2,Plan24!DI125&lt;-1.5),Plan24!DI125,IF(AND(N$2=4,Plan24!DI199&gt;=-2,Plan24!DI199&lt;-1.5),Plan24!DI199,"")))),""),""),"")</f>
        <v/>
      </c>
      <c r="S35" s="55" t="str">
        <f ca="1">IF(AND(O$1=0,ROW(O35)&lt;(Plan51!HH$95+13),O35&lt;&gt;""),IF(AND(O35&gt;=Plan24!BZ125,O35&lt;=Plan24!CA125),IF(Plan35!B$88&lt;&gt;"",IF(AND(N$2=1,Plan24!CR125&gt;=-1.5,Plan24!CR125&lt;-1),Plan24!CR125,IF(AND(N$2=2,Plan24!CR199&gt;=-1.5,Plan24!CR199&lt;-1),Plan24!CR199,IF(AND(N$2=3,Plan24!DI125&gt;=-1.5,Plan24!DI125&lt;-1),Plan24!DI125,IF(AND(N$2=4,Plan24!DI199&gt;=-1.5,Plan24!DI199&lt;-1),Plan24!DI199,"")))),""),""),"")</f>
        <v/>
      </c>
      <c r="T35" s="55" t="str">
        <f ca="1">IF(AND(O$1=0,ROW(O35)&lt;(Plan51!HH$95+13),O35&lt;&gt;""),IF(AND(O35&gt;=Plan24!BZ125,O35&lt;=Plan24!CA125),IF(Plan35!B$88&lt;&gt;"",IF(AND(N$2=1,Plan24!CR125&gt;=-1,Plan24!CR125&lt;1),Plan24!CR125,IF(AND(N$2=2,Plan24!CR199&gt;=-1,Plan24!CR199&lt;1),Plan24!CR199,IF(AND(N$2=3,Plan24!DI125&gt;=-1,Plan24!DI125&lt;1),Plan24!DI125,IF(AND(N$2=4,Plan24!DI199&gt;=-1,Plan24!DI199&lt;1),Plan24!DI199,"")))),""),""),"")</f>
        <v/>
      </c>
      <c r="U35" s="56" t="str">
        <f ca="1">IF(AND(O$1=0,ROW(O35)&lt;(Plan51!HH$95+13),O35&lt;&gt;""),IF(AND(O35&gt;=Plan24!BZ125,O35&lt;=Plan24!CA125),IF(Plan35!B$88&lt;&gt;"",IF(AND(N$2=1,Plan24!CR125&gt;=1,Plan24!CR125&lt;1.5),Plan24!CR125,IF(AND(N$2=2,Plan24!CR199&gt;=1,Plan24!CR199&lt;1.5),Plan24!CR199,IF(AND(N$2=3,Plan24!DI125&gt;=1,Plan24!DI125&lt;1.5),Plan24!DI125,IF(AND(N$2=4,Plan24!DI199&gt;=1,Plan24!DI199&lt;1.5),Plan24!DI199,"")))),""),""),"")</f>
        <v/>
      </c>
      <c r="V35" s="46" t="str">
        <f ca="1">IF(AND(O$1=0,ROW(O35)&lt;(Plan51!HH$95+13),O35&lt;&gt;""),IF(AND(O35&gt;=Plan24!BZ125,O35&lt;=Plan24!CA125),IF(Plan35!B$88&lt;&gt;"",IF(AND(N$2=1,Plan24!CR125&gt;=1.5,Plan24!CR125&lt;2),Plan24!CR125,IF(AND(N$2=2,Plan24!CR199&gt;=1.5,Plan24!CR199&lt;2),Plan24!CR199,IF(AND(N$2=3,Plan24!DI125&gt;=1.5,Plan24!DI125&lt;2),Plan24!DI125,IF(AND(N$2=4,Plan24!DI199&gt;=1.5,Plan24!DI199&lt;2),Plan24!DI199,"")))),""),""),"")</f>
        <v/>
      </c>
      <c r="W35" s="106" t="str">
        <f ca="1">IF(AND(O$1=0,ROW(O35)&lt;(Plan51!HH$95+13),O35&lt;&gt;""),IF(AND(O35&gt;=Plan24!BZ125,O35&lt;=Plan24!CA125),IF(Plan35!B$88&lt;&gt;"",IF(AND(N$2=1,Plan24!CR125&gt;=2),Plan24!CR125,IF(AND(N$2=2,Plan24!CR199&gt;=2),Plan24!CR199,IF(AND(N$2=3,Plan24!DI125&gt;=2),Plan24!DI125,IF(AND(N$2=4,Plan24!DI199&gt;=2),Plan24!DI199,"")))),""),""),"")</f>
        <v/>
      </c>
      <c r="X35" s="238" t="str">
        <f t="shared" ca="1" si="4"/>
        <v/>
      </c>
      <c r="Y35" s="239" t="str">
        <f t="shared" ca="1" si="5"/>
        <v/>
      </c>
      <c r="Z35" s="53" t="s">
        <v>158</v>
      </c>
      <c r="AA35" s="54"/>
      <c r="AB35" s="354" t="str">
        <f>IFERROR(IF(AND(AB36="",AB39="",AB42=""),"",AB36+AB39+AB42),"")</f>
        <v/>
      </c>
      <c r="AC35" s="118" t="str">
        <f ca="1">IFERROR(IF(AND(AB$1=0,ROW(AB35)&lt;(Plan51!HH$95+13),AB35&lt;&gt;""),IF(AND(AB35&gt;=Plan24!DW125,AB35&lt;=Plan24!DX125),IF(Plan35!$B$88&lt;&gt;"",_xlfn.NORM.S.DIST(IF(Z$2=1,Plan24!EJ125,IF(Z$2=2,Plan24!EU125,"")),1)*100),""),""),"")</f>
        <v/>
      </c>
      <c r="AD35" s="93" t="str">
        <f ca="1">IF(AND(AB$1=0,ROW(AB35)&lt;(Plan51!HH$95+13),AB35&lt;&gt;""),IF(AND(AB35&gt;=Plan24!DW125,AB35&lt;=Plan24!DX125),IF(Plan35!B$88&lt;&gt;"",IF(AB$1=0,IF(AND(Z$2=1,Plan24!EJ125&lt;-2),Plan24!EJ125,IF(AND(Z$2=2,Plan24!EU125&lt;-2),Plan24!EU125,"")),""),""),""),"")</f>
        <v/>
      </c>
      <c r="AE35" s="55" t="str">
        <f ca="1">IF(AND(AB$1=0,ROW(AB35)&lt;(Plan51!HH$95+13),AB35&lt;&gt;""),IF(AND(AB35&gt;=Plan24!DW125,AB35&lt;=Plan24!DX125),IF(Plan35!B$88&lt;&gt;"",IF(AB$1=0,IF(AND(Z$2=1,Plan24!EJ125&gt;=-2,Plan24!EJ125&lt;-1.5),Plan24!EJ125,IF(AND(Z$2=2,Plan24!EU125&gt;=-2,Plan24!EU125&lt;-1.5),Plan24!EU125,"")),""),""),""),"")</f>
        <v/>
      </c>
      <c r="AF35" s="55" t="str">
        <f ca="1">IF(AND(AB$1=0,ROW(AB35)&lt;(Plan51!HH$95+13),AB35&lt;&gt;""),IF(AND(AB35&gt;=Plan24!DW125,AB35&lt;=Plan24!DX125),IF(Plan35!B$88&lt;&gt;"",IF(AB$1=0,IF(AND(Z$2=1,Plan24!EJ125&gt;=-1.5,Plan24!EJ125&lt;-1),Plan24!EJ125,IF(AND(Z$2=2,Plan24!EU125&gt;=-1.5,Plan24!EU125&lt;-1),Plan24!EU125,"")),""),""),""),"")</f>
        <v/>
      </c>
      <c r="AG35" s="55" t="str">
        <f ca="1">IF(AND(AB$1=0,ROW(AB35)&lt;(Plan51!HH$95+13),AB35&lt;&gt;""),IF(AND(AB35&gt;=Plan24!DW125,AB35&lt;=Plan24!DX125),IF(Plan35!B$88&lt;&gt;"",IF(AB$1=0,IF(AND(Z$2=1,Plan24!EJ125&gt;=-1,Plan24!EJ125&lt;1),Plan24!EJ125,IF(AND(Z$2=2,Plan24!EU125&gt;=-1,Plan24!EU125&lt;1),Plan24!EU125,"")),""),""),""),"")</f>
        <v/>
      </c>
      <c r="AH35" s="56" t="str">
        <f ca="1">IF(AND(AB$1=0,ROW(AB35)&lt;(Plan51!HH$95+13),AB35&lt;&gt;""),IF(AND(AB35&gt;=Plan24!DW125,AB35&lt;=Plan24!DX125),IF(Plan35!B$88&lt;&gt;"",IF(AB$1=0,IF(AND(Z$2=1,Plan24!EJ125&gt;=1,Plan24!EJ125&lt;1.5),Plan24!EJ125,IF(AND(Z$2=2,Plan24!EU125&gt;=1,Plan24!EU125&lt;1.5),Plan24!EU125,"")),""),""),""),"")</f>
        <v/>
      </c>
      <c r="AI35" s="46" t="str">
        <f ca="1">IF(AND(AB$1=0,ROW(AB35)&lt;(Plan51!HH$95+13),AB35&lt;&gt;""),IF(AND(AB35&gt;=Plan24!DW125,AB35&lt;=Plan24!DX125),IF(Plan35!B$88&lt;&gt;"",IF(AB$1=0,IF(AND(Z$2=1,Plan24!EJ125&gt;=1.5,Plan24!EJ125&lt;2),Plan24!EJ125,IF(AND(Z$2=2,Plan24!EU125&gt;=1.5,Plan24!EU125&lt;2),Plan24!EU125,"")),""),""),""),"")</f>
        <v/>
      </c>
      <c r="AJ35" s="110" t="str">
        <f ca="1">IF(AND(AB$1=0,ROW(AB35)&lt;(Plan51!HH$95+13),AB35&lt;&gt;""),IF(AND(AB35&gt;=Plan24!DW125,AB35&lt;=Plan24!DX125),IF(Plan35!B$88&lt;&gt;"",IF(AB$1=0,IF(AND(Z$2=1,Plan24!EJ125&gt;=2),Plan24!EJ125,IF(AND(Z$2=2,Plan24!EU125&gt;=2),Plan24!EU125,"")),""),""),""),"")</f>
        <v/>
      </c>
      <c r="AK35" s="85" t="str">
        <f t="shared" ca="1" si="6"/>
        <v/>
      </c>
      <c r="AL35" s="57" t="str">
        <f t="shared" ca="1" si="7"/>
        <v/>
      </c>
      <c r="AM35" s="53" t="s">
        <v>158</v>
      </c>
      <c r="AN35" s="54"/>
      <c r="AO35" s="357" t="str">
        <f>IFERROR(IF(AND(AO36="",AO39="",AO42=""),"",AO36+AO39+AO42),"")</f>
        <v/>
      </c>
      <c r="AP35" s="118" t="str">
        <f ca="1">IFERROR(IF(AND(AO$1=0,ROW(AO35)&lt;(Plan51!HH$95+13),AO35&lt;&gt;""),IF(AND(AO35&gt;=Plan24!FI125,AO35&lt;=Plan24!FJ125),IF(Plan35!$B$88&lt;&gt;"",_xlfn.NORM.S.DIST(Plan24!GJ125,1)*100),""),""),"")</f>
        <v/>
      </c>
      <c r="AQ35" s="100" t="str">
        <f ca="1">IF(AND(AO$1=0,ROW(AO35)&lt;(Plan51!HH$95+13),AO35&lt;&gt;""),IF(AND(AO35&gt;=Plan24!FI125,AO35&lt;=Plan24!FJ125),IF(Plan35!B$88&lt;&gt;"",IF(AO$1=0,IF(Plan24!GJ125&lt;-2,Plan24!GJ125,""),""),""),""),"")</f>
        <v/>
      </c>
      <c r="AR35" s="55" t="str">
        <f ca="1">IF(AND(AO$1=0,ROW(AO35)&lt;(Plan51!HH$95+13),AO35&lt;&gt;""),IF(AND(AO35&gt;=Plan24!FI125,AO35&lt;=Plan24!FJ125),IF(Plan35!B$88&lt;&gt;"",IF(AO$1=0,IF(AND(Plan24!GJ125&gt;=-2,Plan24!GJ125&lt;-1.5),Plan24!GJ125,""),""),""),""),"")</f>
        <v/>
      </c>
      <c r="AS35" s="55" t="str">
        <f ca="1">IF(AND(AO$1=0,ROW(AO35)&lt;(Plan51!HH$95+13),AO35&lt;&gt;""),IF(AND(AO35&gt;=Plan24!FI125,AO35&lt;=Plan24!FJ125),IF(Plan35!B$88&lt;&gt;"",IF(AO$1=0,IF(AND(Plan24!GJ125&gt;=-1.5,Plan24!GJ125&lt;-1),Plan24!GJ125,""),""),""),""),"")</f>
        <v/>
      </c>
      <c r="AT35" s="55" t="str">
        <f ca="1">IF(AND(AO$1=0,ROW(AO35)&lt;(Plan51!HH$95+13),AO35&lt;&gt;""),IF(AND(AO35&gt;=Plan24!FI125,AO35&lt;=Plan24!FJ125),IF(Plan35!B$88&lt;&gt;"",IF(AO$1=0,IF(AND(Plan24!GJ125&gt;=-1,Plan24!GJ125&lt;1),Plan24!GJ125,""),""),""),""),"")</f>
        <v/>
      </c>
      <c r="AU35" s="56" t="str">
        <f ca="1">IF(AND(AO$1=0,ROW(AO35)&lt;(Plan51!HH$95+13),AO35&lt;&gt;""),IF(AND(AO35&gt;=Plan24!FI125,AO35&lt;=Plan24!FJ125),IF(Plan35!B$88&lt;&gt;"",IF(AO$1=0,IF(AND(Plan24!GJ125&gt;=1,Plan24!GJ125&lt;1.5),Plan24!GJ125,""),""),""),""),"")</f>
        <v/>
      </c>
      <c r="AV35" s="46" t="str">
        <f ca="1">IF(AND(AO$1=0,ROW(AO35)&lt;(Plan51!HH$95+13),AO35&lt;&gt;""),IF(AND(AO35&gt;=Plan24!FI125,AO35&lt;=Plan24!FJ125),IF(Plan35!B$88&lt;&gt;"",IF(AO$1=0,IF(AND(Plan24!GJ125&gt;=1.5,Plan24!GJ125&lt;2),Plan24!GJ125,""),""),""),""),"")</f>
        <v/>
      </c>
      <c r="AW35" s="110" t="str">
        <f ca="1">IF(AND(AO$1=0,ROW(AO35)&lt;(Plan51!HH$95+13),AO35&lt;&gt;""),IF(AND(AO35&gt;=Plan24!FI125,AO35&lt;=Plan24!FJ125),IF(Plan35!B$88&lt;&gt;"",IF(AO$1=0,IF(Plan24!GJ125&gt;=2,Plan24!GJ125,""),""),""),""),"")</f>
        <v/>
      </c>
      <c r="AX35" s="85" t="str">
        <f t="shared" ca="1" si="8"/>
        <v/>
      </c>
      <c r="AY35" s="57" t="str">
        <f t="shared" ca="1" si="9"/>
        <v/>
      </c>
      <c r="AZ35" s="235" t="str">
        <f ca="1">IF(AND(O$1=0,ROW(O35)&lt;(Plan51!HH$95+13),O35&lt;&gt;""),IF(O35&lt;=Plan24!CA125,IF(Plan35!B$88&lt;&gt;"",100+15*IF(N$2=1,Plan24!CR125,IF(N$2=2,Plan24!CR199,IF(N$2=3,Plan24!DI125,IF(N$2=4,Plan24!DI199,"")))),""),""),"")</f>
        <v/>
      </c>
      <c r="BA35" s="235" t="str">
        <f ca="1">IF(AND(O$1=0,ROW(O35)&lt;(Plan51!HH$95+13),O35&lt;&gt;""),IF(O35&lt;=Plan24!CA125,5+2*IF(N$2=1,Plan24!CR125,IF(N$2=2,Plan24!CR199,IF(N$2=3,Plan24!DI125,IF(N$2=4,Plan24!DI199,"")))),""),"")</f>
        <v/>
      </c>
      <c r="BC35" s="235" t="str">
        <f ca="1">IF(AND(AB$1=0,ROW(AB35)&lt;(Plan51!HH$95+13),AB35&lt;&gt;""),IF(AB35&lt;=Plan24!DX125,IF(AB$1=0,100+15*IF(Z$2=1,Plan24!EJ125,IF(Z$2=2,Plan24!EU125,"")),""),""),"")</f>
        <v/>
      </c>
      <c r="BD35" s="235" t="str">
        <f ca="1">IF(AND(AB$1=0,ROW(AB35)&lt;(Plan51!HH$95+13),AB35&lt;&gt;""),IF(AB35&lt;=Plan24!DX125,IF(AB$1=0,5+2*IF(Z$2=1,Plan24!EJ125,IF(Z$2=2,Plan24!EU125,"")),""),""),"")</f>
        <v/>
      </c>
      <c r="BF35" s="235" t="str">
        <f ca="1">IF(AND(AO$1=0,ROW(AO35)&lt;(Plan51!HH$95+13),AO35&lt;&gt;""),IF(AO35&lt;=Plan24!FJ125,IF(AO$1=0,100+15*Plan24!GJ125,""),""),"")</f>
        <v/>
      </c>
      <c r="BG35" s="235" t="str">
        <f ca="1">IF(AND(AO$1=0,ROW(AO35)&lt;(Plan51!HH$95+13),AO35&lt;&gt;""),IF(AO35&lt;=Plan24!FJ125,IF(AO$1=0,5+2*Plan24!GJ125,""),""),"")</f>
        <v/>
      </c>
      <c r="BH35" s="235"/>
      <c r="BI35" s="235"/>
      <c r="BJ35" s="235"/>
      <c r="BK35" s="235"/>
      <c r="BL35" s="235"/>
      <c r="BM35" s="235"/>
      <c r="BN35" s="235"/>
      <c r="BO35" s="235"/>
      <c r="BP35" s="235"/>
      <c r="BQ35" s="48"/>
      <c r="BR35" s="48"/>
      <c r="BS35" s="48"/>
      <c r="BT35" s="251"/>
      <c r="BU35" s="251"/>
      <c r="BV35" s="252"/>
      <c r="BW35" s="251"/>
      <c r="BX35" s="251"/>
      <c r="BY35" s="251"/>
      <c r="BZ35" s="251"/>
      <c r="CA35" s="251"/>
      <c r="CB35" s="251"/>
      <c r="CC35" s="251"/>
      <c r="CD35" s="251"/>
      <c r="CE35" s="251"/>
      <c r="CF35" s="7"/>
      <c r="CG35" s="48"/>
      <c r="CH35" s="38">
        <f t="shared" si="10"/>
        <v>0</v>
      </c>
      <c r="CI35" s="38">
        <f t="shared" si="12"/>
        <v>0</v>
      </c>
      <c r="CJ35" s="38">
        <f t="shared" si="11"/>
        <v>0</v>
      </c>
    </row>
    <row r="36" spans="2:91" ht="17.45" customHeight="1">
      <c r="B36" s="276" t="str">
        <f t="shared" ca="1" si="0"/>
        <v/>
      </c>
      <c r="C36" s="249"/>
      <c r="D36" s="250"/>
      <c r="E36" s="250"/>
      <c r="F36" s="259" t="str">
        <f t="shared" ca="1" si="1"/>
        <v/>
      </c>
      <c r="G36" s="294" t="s">
        <v>216</v>
      </c>
      <c r="H36" s="250" t="str">
        <f t="shared" ca="1" si="2"/>
        <v/>
      </c>
      <c r="I36" s="263"/>
      <c r="J36" s="263"/>
      <c r="K36" s="517" t="str">
        <f t="shared" ca="1" si="3"/>
        <v/>
      </c>
      <c r="L36" s="518"/>
      <c r="M36" s="285"/>
      <c r="N36" s="224" t="s">
        <v>144</v>
      </c>
      <c r="O36" s="346" t="str">
        <f>IFERROR(IF(AND(O37="",O44=""),"",O37+O44),"")</f>
        <v/>
      </c>
      <c r="P36" s="118" t="str">
        <f ca="1">IFERROR(IF(AND(O$1=0,ROW(O36)&lt;(Plan51!HH$95+13),O36&lt;&gt;""),IF(AND(O36&gt;=Plan24!BZ126,O36&lt;=Plan24!CA126),IF(Plan35!$B$88&lt;&gt;"",_xlfn.NORM.S.DIST(IF(N$2=1,Plan24!CR126,IF(N$2=2,Plan24!CR200,IF(N$2=3,Plan24!DI126,IF(N$2=4,Plan24!DI200,"")))),1)*100),""),""),"")</f>
        <v/>
      </c>
      <c r="Q36" s="93" t="str">
        <f ca="1">IF(AND(O$1=0,ROW(O36)&lt;(Plan51!HH$95+13),O36&lt;&gt;""),IF(AND(O36&gt;=Plan24!BZ126,O36&lt;=Plan24!CA126),IF(Plan35!B$88&lt;&gt;"",IF(AND(N$2=1,Plan24!CR126&lt;-2),Plan24!CR126,IF(AND(N$2=2,Plan24!CR200&lt;-2),Plan24!CR200,IF(AND(N$2=3,Plan24!DI126&lt;-2),Plan24!DI126,IF(AND(N$2=4,Plan24!DI200&lt;-2),Plan24!DI200,"")))),""),""),"")</f>
        <v/>
      </c>
      <c r="R36" s="55" t="str">
        <f ca="1">IF(AND(O$1=0,ROW(O36)&lt;(Plan51!HH$95+13),O36&lt;&gt;""),IF(AND(O36&gt;=Plan24!BZ126,O36&lt;=Plan24!CA126),IF(Plan35!B$88&lt;&gt;"",IF(AND(N$2=1,Plan24!CR126&gt;=-2,Plan24!CR126&lt;-1.5),Plan24!CR126,IF(AND(N$2=2,Plan24!CR200&gt;=-2,Plan24!CR200&lt;-1.5),Plan24!CR200,IF(AND(N$2=3,Plan24!DI126&gt;=-2,Plan24!DI126&lt;-1.5),Plan24!DI126,IF(AND(N$2=4,Plan24!DI200&gt;=-2,Plan24!DI200&lt;-1.5),Plan24!DI200,"")))),""),""),"")</f>
        <v/>
      </c>
      <c r="S36" s="55" t="str">
        <f ca="1">IF(AND(O$1=0,ROW(O36)&lt;(Plan51!HH$95+13),O36&lt;&gt;""),IF(AND(O36&gt;=Plan24!BZ126,O36&lt;=Plan24!CA126),IF(Plan35!B$88&lt;&gt;"",IF(AND(N$2=1,Plan24!CR126&gt;=-1.5,Plan24!CR126&lt;-1),Plan24!CR126,IF(AND(N$2=2,Plan24!CR200&gt;=-1.5,Plan24!CR200&lt;-1),Plan24!CR200,IF(AND(N$2=3,Plan24!DI126&gt;=-1.5,Plan24!DI126&lt;-1),Plan24!DI126,IF(AND(N$2=4,Plan24!DI200&gt;=-1.5,Plan24!DI200&lt;-1),Plan24!DI200,"")))),""),""),"")</f>
        <v/>
      </c>
      <c r="T36" s="55" t="str">
        <f ca="1">IF(AND(O$1=0,ROW(O36)&lt;(Plan51!HH$95+13),O36&lt;&gt;""),IF(AND(O36&gt;=Plan24!BZ126,O36&lt;=Plan24!CA126),IF(Plan35!B$88&lt;&gt;"",IF(AND(N$2=1,Plan24!CR126&gt;=-1,Plan24!CR126&lt;1),Plan24!CR126,IF(AND(N$2=2,Plan24!CR200&gt;=-1,Plan24!CR200&lt;1),Plan24!CR200,IF(AND(N$2=3,Plan24!DI126&gt;=-1,Plan24!DI126&lt;1),Plan24!DI126,IF(AND(N$2=4,Plan24!DI200&gt;=-1,Plan24!DI200&lt;1),Plan24!DI200,"")))),""),""),"")</f>
        <v/>
      </c>
      <c r="U36" s="56" t="str">
        <f ca="1">IF(AND(O$1=0,ROW(O36)&lt;(Plan51!HH$95+13),O36&lt;&gt;""),IF(AND(O36&gt;=Plan24!BZ126,O36&lt;=Plan24!CA126),IF(Plan35!B$88&lt;&gt;"",IF(AND(N$2=1,Plan24!CR126&gt;=1,Plan24!CR126&lt;1.5),Plan24!CR126,IF(AND(N$2=2,Plan24!CR200&gt;=1,Plan24!CR200&lt;1.5),Plan24!CR200,IF(AND(N$2=3,Plan24!DI126&gt;=1,Plan24!DI126&lt;1.5),Plan24!DI126,IF(AND(N$2=4,Plan24!DI200&gt;=1,Plan24!DI200&lt;1.5),Plan24!DI200,"")))),""),""),"")</f>
        <v/>
      </c>
      <c r="V36" s="46" t="str">
        <f ca="1">IF(AND(O$1=0,ROW(O36)&lt;(Plan51!HH$95+13),O36&lt;&gt;""),IF(AND(O36&gt;=Plan24!BZ126,O36&lt;=Plan24!CA126),IF(Plan35!B$88&lt;&gt;"",IF(AND(N$2=1,Plan24!CR126&gt;=1.5,Plan24!CR126&lt;2),Plan24!CR126,IF(AND(N$2=2,Plan24!CR200&gt;=1.5,Plan24!CR200&lt;2),Plan24!CR200,IF(AND(N$2=3,Plan24!DI126&gt;=1.5,Plan24!DI126&lt;2),Plan24!DI126,IF(AND(N$2=4,Plan24!DI200&gt;=1.5,Plan24!DI200&lt;2),Plan24!DI200,"")))),""),""),"")</f>
        <v/>
      </c>
      <c r="W36" s="106" t="str">
        <f ca="1">IF(AND(O$1=0,ROW(O36)&lt;(Plan51!HH$95+13),O36&lt;&gt;""),IF(AND(O36&gt;=Plan24!BZ126,O36&lt;=Plan24!CA126),IF(Plan35!B$88&lt;&gt;"",IF(AND(N$2=1,Plan24!CR126&gt;=2),Plan24!CR126,IF(AND(N$2=2,Plan24!CR200&gt;=2),Plan24!CR200,IF(AND(N$2=3,Plan24!DI126&gt;=2),Plan24!DI126,IF(AND(N$2=4,Plan24!DI200&gt;=2),Plan24!DI200,"")))),""),""),"")</f>
        <v/>
      </c>
      <c r="X36" s="238" t="str">
        <f t="shared" ca="1" si="4"/>
        <v/>
      </c>
      <c r="Y36" s="239" t="str">
        <f t="shared" ca="1" si="5"/>
        <v/>
      </c>
      <c r="Z36" s="53" t="s">
        <v>71</v>
      </c>
      <c r="AA36" s="54"/>
      <c r="AB36" s="353"/>
      <c r="AC36" s="118" t="str">
        <f ca="1">IFERROR(IF(AND(AB$1=0,ROW(AB36)&lt;(Plan51!HH$95+13),AB36&lt;&gt;""),IF(AND(AB36&gt;=Plan24!DW126,AB36&lt;=Plan24!DX126),IF(Plan35!$B$88&lt;&gt;"",_xlfn.NORM.S.DIST(IF(Z$2=1,Plan24!EJ126,IF(Z$2=2,Plan24!EU126,"")),1)*100),""),""),"")</f>
        <v/>
      </c>
      <c r="AD36" s="93" t="str">
        <f ca="1">IF(AND(AB$1=0,ROW(AB36)&lt;(Plan51!HH$95+13),AB36&lt;&gt;""),IF(AND(AB36&gt;=Plan24!DW126,AB36&lt;=Plan24!DX126),IF(Plan35!B$88&lt;&gt;"",IF(AB$1=0,IF(AND(Z$2=1,Plan24!EJ126&lt;-2),Plan24!EJ126,IF(AND(Z$2=2,Plan24!EU126&lt;-2),Plan24!EU126,"")),""),""),""),"")</f>
        <v/>
      </c>
      <c r="AE36" s="55" t="str">
        <f ca="1">IF(AND(AB$1=0,ROW(AB36)&lt;(Plan51!HH$95+13),AB36&lt;&gt;""),IF(AND(AB36&gt;=Plan24!DW126,AB36&lt;=Plan24!DX126),IF(Plan35!B$88&lt;&gt;"",IF(AB$1=0,IF(AND(Z$2=1,Plan24!EJ126&gt;=-2,Plan24!EJ126&lt;-1.5),Plan24!EJ126,IF(AND(Z$2=2,Plan24!EU126&gt;=-2,Plan24!EU126&lt;-1.5),Plan24!EU126,"")),""),""),""),"")</f>
        <v/>
      </c>
      <c r="AF36" s="55" t="str">
        <f ca="1">IF(AND(AB$1=0,ROW(AB36)&lt;(Plan51!HH$95+13),AB36&lt;&gt;""),IF(AND(AB36&gt;=Plan24!DW126,AB36&lt;=Plan24!DX126),IF(Plan35!B$88&lt;&gt;"",IF(AB$1=0,IF(AND(Z$2=1,Plan24!EJ126&gt;=-1.5,Plan24!EJ126&lt;-1),Plan24!EJ126,IF(AND(Z$2=2,Plan24!EU126&gt;=-1.5,Plan24!EU126&lt;-1),Plan24!EU126,"")),""),""),""),"")</f>
        <v/>
      </c>
      <c r="AG36" s="55" t="str">
        <f ca="1">IF(AND(AB$1=0,ROW(AB36)&lt;(Plan51!HH$95+13),AB36&lt;&gt;""),IF(AND(AB36&gt;=Plan24!DW126,AB36&lt;=Plan24!DX126),IF(Plan35!B$88&lt;&gt;"",IF(AB$1=0,IF(AND(Z$2=1,Plan24!EJ126&gt;=-1,Plan24!EJ126&lt;1),Plan24!EJ126,IF(AND(Z$2=2,Plan24!EU126&gt;=-1,Plan24!EU126&lt;1),Plan24!EU126,"")),""),""),""),"")</f>
        <v/>
      </c>
      <c r="AH36" s="56" t="str">
        <f ca="1">IF(AND(AB$1=0,ROW(AB36)&lt;(Plan51!HH$95+13),AB36&lt;&gt;""),IF(AND(AB36&gt;=Plan24!DW126,AB36&lt;=Plan24!DX126),IF(Plan35!B$88&lt;&gt;"",IF(AB$1=0,IF(AND(Z$2=1,Plan24!EJ126&gt;=1,Plan24!EJ126&lt;1.5),Plan24!EJ126,IF(AND(Z$2=2,Plan24!EU126&gt;=1,Plan24!EU126&lt;1.5),Plan24!EU126,"")),""),""),""),"")</f>
        <v/>
      </c>
      <c r="AI36" s="46" t="str">
        <f ca="1">IF(AND(AB$1=0,ROW(AB36)&lt;(Plan51!HH$95+13),AB36&lt;&gt;""),IF(AND(AB36&gt;=Plan24!DW126,AB36&lt;=Plan24!DX126),IF(Plan35!B$88&lt;&gt;"",IF(AB$1=0,IF(AND(Z$2=1,Plan24!EJ126&gt;=1.5,Plan24!EJ126&lt;2),Plan24!EJ126,IF(AND(Z$2=2,Plan24!EU126&gt;=1.5,Plan24!EU126&lt;2),Plan24!EU126,"")),""),""),""),"")</f>
        <v/>
      </c>
      <c r="AJ36" s="110" t="str">
        <f ca="1">IF(AND(AB$1=0,ROW(AB36)&lt;(Plan51!HH$95+13),AB36&lt;&gt;""),IF(AND(AB36&gt;=Plan24!DW126,AB36&lt;=Plan24!DX126),IF(Plan35!B$88&lt;&gt;"",IF(AB$1=0,IF(AND(Z$2=1,Plan24!EJ126&gt;=2),Plan24!EJ126,IF(AND(Z$2=2,Plan24!EU126&gt;=2),Plan24!EU126,"")),""),""),""),"")</f>
        <v/>
      </c>
      <c r="AK36" s="85" t="str">
        <f t="shared" ca="1" si="6"/>
        <v/>
      </c>
      <c r="AL36" s="57" t="str">
        <f t="shared" ca="1" si="7"/>
        <v/>
      </c>
      <c r="AM36" s="53" t="s">
        <v>71</v>
      </c>
      <c r="AN36" s="54"/>
      <c r="AO36" s="359"/>
      <c r="AP36" s="118" t="str">
        <f ca="1">IFERROR(IF(AND(AO$1=0,ROW(AO36)&lt;(Plan51!HH$95+13),AO36&lt;&gt;""),IF(AND(AO36&gt;=Plan24!FI126,AO36&lt;=Plan24!FJ126),IF(Plan35!$B$88&lt;&gt;"",_xlfn.NORM.S.DIST(Plan24!GJ126,1)*100),""),""),"")</f>
        <v/>
      </c>
      <c r="AQ36" s="100" t="str">
        <f ca="1">IF(AND(AO$1=0,ROW(AO36)&lt;(Plan51!HH$95+13),AO36&lt;&gt;""),IF(AND(AO36&gt;=Plan24!FI126,AO36&lt;=Plan24!FJ126),IF(Plan35!B$88&lt;&gt;"",IF(AO$1=0,IF(Plan24!GJ126&lt;-2,Plan24!GJ126,""),""),""),""),"")</f>
        <v/>
      </c>
      <c r="AR36" s="55" t="str">
        <f ca="1">IF(AND(AO$1=0,ROW(AO36)&lt;(Plan51!HH$95+13),AO36&lt;&gt;""),IF(AND(AO36&gt;=Plan24!FI126,AO36&lt;=Plan24!FJ126),IF(Plan35!B$88&lt;&gt;"",IF(AO$1=0,IF(AND(Plan24!GJ126&gt;=-2,Plan24!GJ126&lt;-1.5),Plan24!GJ126,""),""),""),""),"")</f>
        <v/>
      </c>
      <c r="AS36" s="55" t="str">
        <f ca="1">IF(AND(AO$1=0,ROW(AO36)&lt;(Plan51!HH$95+13),AO36&lt;&gt;""),IF(AND(AO36&gt;=Plan24!FI126,AO36&lt;=Plan24!FJ126),IF(Plan35!B$88&lt;&gt;"",IF(AO$1=0,IF(AND(Plan24!GJ126&gt;=-1.5,Plan24!GJ126&lt;-1),Plan24!GJ126,""),""),""),""),"")</f>
        <v/>
      </c>
      <c r="AT36" s="55" t="str">
        <f ca="1">IF(AND(AO$1=0,ROW(AO36)&lt;(Plan51!HH$95+13),AO36&lt;&gt;""),IF(AND(AO36&gt;=Plan24!FI126,AO36&lt;=Plan24!FJ126),IF(Plan35!B$88&lt;&gt;"",IF(AO$1=0,IF(AND(Plan24!GJ126&gt;=-1,Plan24!GJ126&lt;1),Plan24!GJ126,""),""),""),""),"")</f>
        <v/>
      </c>
      <c r="AU36" s="56" t="str">
        <f ca="1">IF(AND(AO$1=0,ROW(AO36)&lt;(Plan51!HH$95+13),AO36&lt;&gt;""),IF(AND(AO36&gt;=Plan24!FI126,AO36&lt;=Plan24!FJ126),IF(Plan35!B$88&lt;&gt;"",IF(AO$1=0,IF(AND(Plan24!GJ126&gt;=1,Plan24!GJ126&lt;1.5),Plan24!GJ126,""),""),""),""),"")</f>
        <v/>
      </c>
      <c r="AV36" s="46" t="str">
        <f ca="1">IF(AND(AO$1=0,ROW(AO36)&lt;(Plan51!HH$95+13),AO36&lt;&gt;""),IF(AND(AO36&gt;=Plan24!FI126,AO36&lt;=Plan24!FJ126),IF(Plan35!B$88&lt;&gt;"",IF(AO$1=0,IF(AND(Plan24!GJ126&gt;=1.5,Plan24!GJ126&lt;2),Plan24!GJ126,""),""),""),""),"")</f>
        <v/>
      </c>
      <c r="AW36" s="110" t="str">
        <f ca="1">IF(AND(AO$1=0,ROW(AO36)&lt;(Plan51!HH$95+13),AO36&lt;&gt;""),IF(AND(AO36&gt;=Plan24!FI126,AO36&lt;=Plan24!FJ126),IF(Plan35!B$88&lt;&gt;"",IF(AO$1=0,IF(Plan24!GJ126&gt;=2,Plan24!GJ126,""),""),""),""),"")</f>
        <v/>
      </c>
      <c r="AX36" s="85" t="str">
        <f t="shared" ca="1" si="8"/>
        <v/>
      </c>
      <c r="AY36" s="57" t="str">
        <f t="shared" ca="1" si="9"/>
        <v/>
      </c>
      <c r="AZ36" s="235" t="str">
        <f ca="1">IF(AND(O$1=0,ROW(O36)&lt;(Plan51!HH$95+13),O36&lt;&gt;""),IF(O36&lt;=Plan24!CA126,IF(Plan35!B$88&lt;&gt;"",100+15*IF(N$2=1,Plan24!CR126,IF(N$2=2,Plan24!CR200,IF(N$2=3,Plan24!DI126,IF(N$2=4,Plan24!DI200,"")))),""),""),"")</f>
        <v/>
      </c>
      <c r="BA36" s="235" t="str">
        <f ca="1">IF(AND(O$1=0,ROW(O36)&lt;(Plan51!HH$95+13),O36&lt;&gt;""),IF(O36&lt;=Plan24!CA126,5+2*IF(N$2=1,Plan24!CR126,IF(N$2=2,Plan24!CR200,IF(N$2=3,Plan24!DI126,IF(N$2=4,Plan24!DI200,"")))),""),"")</f>
        <v/>
      </c>
      <c r="BC36" s="235" t="str">
        <f ca="1">IF(AND(AB$1=0,ROW(AB36)&lt;(Plan51!HH$95+13),AB36&lt;&gt;""),IF(AB36&lt;=Plan24!DX126,IF(AB$1=0,100+15*IF(Z$2=1,Plan24!EJ126,IF(Z$2=2,Plan24!EU126,"")),""),""),"")</f>
        <v/>
      </c>
      <c r="BD36" s="235" t="str">
        <f ca="1">IF(AND(AB$1=0,ROW(AB36)&lt;(Plan51!HH$95+13),AB36&lt;&gt;""),IF(AB36&lt;=Plan24!DX126,IF(AB$1=0,5+2*IF(Z$2=1,Plan24!EJ126,IF(Z$2=2,Plan24!EU126,"")),""),""),"")</f>
        <v/>
      </c>
      <c r="BF36" s="235" t="str">
        <f ca="1">IF(AND(AO$1=0,ROW(AO36)&lt;(Plan51!HH$95+13),AO36&lt;&gt;""),IF(AO36&lt;=Plan24!FJ126,IF(AO$1=0,100+15*Plan24!GJ126,""),""),"")</f>
        <v/>
      </c>
      <c r="BG36" s="235" t="str">
        <f ca="1">IF(AND(AO$1=0,ROW(AO36)&lt;(Plan51!HH$95+13),AO36&lt;&gt;""),IF(AO36&lt;=Plan24!FJ126,IF(AO$1=0,5+2*Plan24!GJ126,""),""),"")</f>
        <v/>
      </c>
      <c r="BH36" s="235"/>
      <c r="BI36" s="235"/>
      <c r="BJ36" s="235"/>
      <c r="BK36" s="235"/>
      <c r="BL36" s="235"/>
      <c r="BM36" s="235"/>
      <c r="BN36" s="235"/>
      <c r="BO36" s="235"/>
      <c r="BP36" s="235"/>
      <c r="BQ36" s="48"/>
      <c r="BR36" s="48"/>
      <c r="BS36" s="48"/>
      <c r="BT36" s="251"/>
      <c r="BU36" s="251"/>
      <c r="BV36" s="252"/>
      <c r="BW36" s="251"/>
      <c r="BX36" s="251"/>
      <c r="BY36" s="251"/>
      <c r="BZ36" s="251"/>
      <c r="CA36" s="251"/>
      <c r="CB36" s="251"/>
      <c r="CC36" s="251"/>
      <c r="CD36" s="251"/>
      <c r="CE36" s="251"/>
      <c r="CF36" s="7"/>
      <c r="CG36" s="48"/>
      <c r="CH36" s="38">
        <f t="shared" si="10"/>
        <v>0</v>
      </c>
      <c r="CI36" s="38">
        <f t="shared" si="12"/>
        <v>0</v>
      </c>
      <c r="CJ36" s="38">
        <f t="shared" si="11"/>
        <v>0</v>
      </c>
    </row>
    <row r="37" spans="2:91" ht="17.45" customHeight="1">
      <c r="B37" s="276" t="str">
        <f t="shared" ca="1" si="0"/>
        <v/>
      </c>
      <c r="C37" s="249"/>
      <c r="D37" s="250"/>
      <c r="E37" s="250"/>
      <c r="F37" s="259" t="str">
        <f t="shared" ca="1" si="1"/>
        <v/>
      </c>
      <c r="G37" s="294" t="s">
        <v>216</v>
      </c>
      <c r="H37" s="250" t="str">
        <f t="shared" ca="1" si="2"/>
        <v/>
      </c>
      <c r="I37" s="263"/>
      <c r="J37" s="263"/>
      <c r="K37" s="517" t="str">
        <f t="shared" ca="1" si="3"/>
        <v/>
      </c>
      <c r="L37" s="518"/>
      <c r="M37" s="285"/>
      <c r="N37" s="225" t="s">
        <v>28</v>
      </c>
      <c r="O37" s="346" t="str">
        <f>IFERROR(IF(AND(O38="",O39="",O42="",O43=""),"",O38+O39+O42+O43),"")</f>
        <v/>
      </c>
      <c r="P37" s="118" t="str">
        <f ca="1">IFERROR(IF(AND(O$1=0,ROW(O37)&lt;(Plan51!HH$95+13),O37&lt;&gt;""),IF(AND(O37&gt;=Plan24!BZ127,O37&lt;=Plan24!CA127),IF(Plan35!$B$88&lt;&gt;"",_xlfn.NORM.S.DIST(IF(N$2=1,Plan24!CR127,IF(N$2=2,Plan24!CR201,IF(N$2=3,Plan24!DI127,IF(N$2=4,Plan24!DI201,"")))),1)*100),""),""),"")</f>
        <v/>
      </c>
      <c r="Q37" s="93" t="str">
        <f ca="1">IF(AND(O$1=0,ROW(O37)&lt;(Plan51!HH$95+13),O37&lt;&gt;""),IF(AND(O37&gt;=Plan24!BZ127,O37&lt;=Plan24!CA127),IF(Plan35!B$88&lt;&gt;"",IF(AND(N$2=1,Plan24!CR127&lt;-2),Plan24!CR127,IF(AND(N$2=2,Plan24!CR201&lt;-2),Plan24!CR201,IF(AND(N$2=3,Plan24!DI127&lt;-2),Plan24!DI127,IF(AND(N$2=4,Plan24!DI201&lt;-2),Plan24!DI201,"")))),""),""),"")</f>
        <v/>
      </c>
      <c r="R37" s="55" t="str">
        <f ca="1">IF(AND(O$1=0,ROW(O37)&lt;(Plan51!HH$95+13),O37&lt;&gt;""),IF(AND(O37&gt;=Plan24!BZ127,O37&lt;=Plan24!CA127),IF(Plan35!B$88&lt;&gt;"",IF(AND(N$2=1,Plan24!CR127&gt;=-2,Plan24!CR127&lt;-1.5),Plan24!CR127,IF(AND(N$2=2,Plan24!CR201&gt;=-2,Plan24!CR201&lt;-1.5),Plan24!CR201,IF(AND(N$2=3,Plan24!DI127&gt;=-2,Plan24!DI127&lt;-1.5),Plan24!DI127,IF(AND(N$2=4,Plan24!DI201&gt;=-2,Plan24!DI201&lt;-1.5),Plan24!DI201,"")))),""),""),"")</f>
        <v/>
      </c>
      <c r="S37" s="55" t="str">
        <f ca="1">IF(AND(O$1=0,ROW(O37)&lt;(Plan51!HH$95+13),O37&lt;&gt;""),IF(AND(O37&gt;=Plan24!BZ127,O37&lt;=Plan24!CA127),IF(Plan35!B$88&lt;&gt;"",IF(AND(N$2=1,Plan24!CR127&gt;=-1.5,Plan24!CR127&lt;-1),Plan24!CR127,IF(AND(N$2=2,Plan24!CR201&gt;=-1.5,Plan24!CR201&lt;-1),Plan24!CR201,IF(AND(N$2=3,Plan24!DI127&gt;=-1.5,Plan24!DI127&lt;-1),Plan24!DI127,IF(AND(N$2=4,Plan24!DI201&gt;=-1.5,Plan24!DI201&lt;-1),Plan24!DI201,"")))),""),""),"")</f>
        <v/>
      </c>
      <c r="T37" s="55" t="str">
        <f ca="1">IF(AND(O$1=0,ROW(O37)&lt;(Plan51!HH$95+13),O37&lt;&gt;""),IF(AND(O37&gt;=Plan24!BZ127,O37&lt;=Plan24!CA127),IF(Plan35!B$88&lt;&gt;"",IF(AND(N$2=1,Plan24!CR127&gt;=-1,Plan24!CR127&lt;1),Plan24!CR127,IF(AND(N$2=2,Plan24!CR201&gt;=-1,Plan24!CR201&lt;1),Plan24!CR201,IF(AND(N$2=3,Plan24!DI127&gt;=-1,Plan24!DI127&lt;1),Plan24!DI127,IF(AND(N$2=4,Plan24!DI201&gt;=-1,Plan24!DI201&lt;1),Plan24!DI201,"")))),""),""),"")</f>
        <v/>
      </c>
      <c r="U37" s="56" t="str">
        <f ca="1">IF(AND(O$1=0,ROW(O37)&lt;(Plan51!HH$95+13),O37&lt;&gt;""),IF(AND(O37&gt;=Plan24!BZ127,O37&lt;=Plan24!CA127),IF(Plan35!B$88&lt;&gt;"",IF(AND(N$2=1,Plan24!CR127&gt;=1,Plan24!CR127&lt;1.5),Plan24!CR127,IF(AND(N$2=2,Plan24!CR201&gt;=1,Plan24!CR201&lt;1.5),Plan24!CR201,IF(AND(N$2=3,Plan24!DI127&gt;=1,Plan24!DI127&lt;1.5),Plan24!DI127,IF(AND(N$2=4,Plan24!DI201&gt;=1,Plan24!DI201&lt;1.5),Plan24!DI201,"")))),""),""),"")</f>
        <v/>
      </c>
      <c r="V37" s="46" t="str">
        <f ca="1">IF(AND(O$1=0,ROW(O37)&lt;(Plan51!HH$95+13),O37&lt;&gt;""),IF(AND(O37&gt;=Plan24!BZ127,O37&lt;=Plan24!CA127),IF(Plan35!B$88&lt;&gt;"",IF(AND(N$2=1,Plan24!CR127&gt;=1.5,Plan24!CR127&lt;2),Plan24!CR127,IF(AND(N$2=2,Plan24!CR201&gt;=1.5,Plan24!CR201&lt;2),Plan24!CR201,IF(AND(N$2=3,Plan24!DI127&gt;=1.5,Plan24!DI127&lt;2),Plan24!DI127,IF(AND(N$2=4,Plan24!DI201&gt;=1.5,Plan24!DI201&lt;2),Plan24!DI201,"")))),""),""),"")</f>
        <v/>
      </c>
      <c r="W37" s="106" t="str">
        <f ca="1">IF(AND(O$1=0,ROW(O37)&lt;(Plan51!HH$95+13),O37&lt;&gt;""),IF(AND(O37&gt;=Plan24!BZ127,O37&lt;=Plan24!CA127),IF(Plan35!B$88&lt;&gt;"",IF(AND(N$2=1,Plan24!CR127&gt;=2),Plan24!CR127,IF(AND(N$2=2,Plan24!CR201&gt;=2),Plan24!CR201,IF(AND(N$2=3,Plan24!DI127&gt;=2),Plan24!DI127,IF(AND(N$2=4,Plan24!DI201&gt;=2),Plan24!DI201,"")))),""),""),"")</f>
        <v/>
      </c>
      <c r="X37" s="238" t="str">
        <f t="shared" ca="1" si="4"/>
        <v/>
      </c>
      <c r="Y37" s="239" t="str">
        <f t="shared" ca="1" si="5"/>
        <v/>
      </c>
      <c r="Z37" s="53" t="s">
        <v>159</v>
      </c>
      <c r="AA37" s="54"/>
      <c r="AB37" s="353"/>
      <c r="AC37" s="118" t="str">
        <f ca="1">IFERROR(IF(AND(AB$1=0,ROW(AB37)&lt;(Plan51!HH$95+13),AB37&lt;&gt;""),IF(AND(AB37&gt;=Plan24!DW127,AB37&lt;=Plan24!DX127),IF(Plan35!$B$88&lt;&gt;"",_xlfn.NORM.S.DIST(IF(Z$2=1,Plan24!EJ127,IF(Z$2=2,Plan24!EU127,"")),1)*100),""),""),"")</f>
        <v/>
      </c>
      <c r="AD37" s="93" t="str">
        <f ca="1">IF(AND(AB$1=0,ROW(AB37)&lt;(Plan51!HH$95+13),AB37&lt;&gt;""),IF(AND(AB37&gt;=Plan24!DW127,AB37&lt;=Plan24!DX127),IF(Plan35!B$88&lt;&gt;"",IF(AB$1=0,IF(AND(Z$2=1,Plan24!EJ127&lt;-2),Plan24!EJ127,IF(AND(Z$2=2,Plan24!EU127&lt;-2),Plan24!EU127,"")),""),""),""),"")</f>
        <v/>
      </c>
      <c r="AE37" s="55" t="str">
        <f ca="1">IF(AND(AB$1=0,ROW(AB37)&lt;(Plan51!HH$95+13),AB37&lt;&gt;""),IF(AND(AB37&gt;=Plan24!DW127,AB37&lt;=Plan24!DX127),IF(Plan35!B$88&lt;&gt;"",IF(AB$1=0,IF(AND(Z$2=1,Plan24!EJ127&gt;=-2,Plan24!EJ127&lt;-1.5),Plan24!EJ127,IF(AND(Z$2=2,Plan24!EU127&gt;=-2,Plan24!EU127&lt;-1.5),Plan24!EU127,"")),""),""),""),"")</f>
        <v/>
      </c>
      <c r="AF37" s="55" t="str">
        <f ca="1">IF(AND(AB$1=0,ROW(AB37)&lt;(Plan51!HH$95+13),AB37&lt;&gt;""),IF(AND(AB37&gt;=Plan24!DW127,AB37&lt;=Plan24!DX127),IF(Plan35!B$88&lt;&gt;"",IF(AB$1=0,IF(AND(Z$2=1,Plan24!EJ127&gt;=-1.5,Plan24!EJ127&lt;-1),Plan24!EJ127,IF(AND(Z$2=2,Plan24!EU127&gt;=-1.5,Plan24!EU127&lt;-1),Plan24!EU127,"")),""),""),""),"")</f>
        <v/>
      </c>
      <c r="AG37" s="55" t="str">
        <f ca="1">IF(AND(AB$1=0,ROW(AB37)&lt;(Plan51!HH$95+13),AB37&lt;&gt;""),IF(AND(AB37&gt;=Plan24!DW127,AB37&lt;=Plan24!DX127),IF(Plan35!B$88&lt;&gt;"",IF(AB$1=0,IF(AND(Z$2=1,Plan24!EJ127&gt;=-1,Plan24!EJ127&lt;1),Plan24!EJ127,IF(AND(Z$2=2,Plan24!EU127&gt;=-1,Plan24!EU127&lt;1),Plan24!EU127,"")),""),""),""),"")</f>
        <v/>
      </c>
      <c r="AH37" s="56" t="str">
        <f ca="1">IF(AND(AB$1=0,ROW(AB37)&lt;(Plan51!HH$95+13),AB37&lt;&gt;""),IF(AND(AB37&gt;=Plan24!DW127,AB37&lt;=Plan24!DX127),IF(Plan35!B$88&lt;&gt;"",IF(AB$1=0,IF(AND(Z$2=1,Plan24!EJ127&gt;=1,Plan24!EJ127&lt;1.5),Plan24!EJ127,IF(AND(Z$2=2,Plan24!EU127&gt;=1,Plan24!EU127&lt;1.5),Plan24!EU127,"")),""),""),""),"")</f>
        <v/>
      </c>
      <c r="AI37" s="46" t="str">
        <f ca="1">IF(AND(AB$1=0,ROW(AB37)&lt;(Plan51!HH$95+13),AB37&lt;&gt;""),IF(AND(AB37&gt;=Plan24!DW127,AB37&lt;=Plan24!DX127),IF(Plan35!B$88&lt;&gt;"",IF(AB$1=0,IF(AND(Z$2=1,Plan24!EJ127&gt;=1.5,Plan24!EJ127&lt;2),Plan24!EJ127,IF(AND(Z$2=2,Plan24!EU127&gt;=1.5,Plan24!EU127&lt;2),Plan24!EU127,"")),""),""),""),"")</f>
        <v/>
      </c>
      <c r="AJ37" s="110" t="str">
        <f ca="1">IF(AND(AB$1=0,ROW(AB37)&lt;(Plan51!HH$95+13),AB37&lt;&gt;""),IF(AND(AB37&gt;=Plan24!DW127,AB37&lt;=Plan24!DX127),IF(Plan35!B$88&lt;&gt;"",IF(AB$1=0,IF(AND(Z$2=1,Plan24!EJ127&gt;=2),Plan24!EJ127,IF(AND(Z$2=2,Plan24!EU127&gt;=2),Plan24!EU127,"")),""),""),""),"")</f>
        <v/>
      </c>
      <c r="AK37" s="85" t="str">
        <f t="shared" ca="1" si="6"/>
        <v/>
      </c>
      <c r="AL37" s="57" t="str">
        <f t="shared" ca="1" si="7"/>
        <v/>
      </c>
      <c r="AM37" s="53" t="s">
        <v>159</v>
      </c>
      <c r="AN37" s="54"/>
      <c r="AO37" s="359"/>
      <c r="AP37" s="118" t="str">
        <f ca="1">IFERROR(IF(AND(AO$1=0,ROW(AO37)&lt;(Plan51!HH$95+13),AO37&lt;&gt;""),IF(AND(AO37&gt;=Plan24!FI127,AO37&lt;=Plan24!FJ127),IF(Plan35!$B$88&lt;&gt;"",_xlfn.NORM.S.DIST(Plan24!GJ127,1)*100),""),""),"")</f>
        <v/>
      </c>
      <c r="AQ37" s="100" t="str">
        <f ca="1">IF(AND(AO$1=0,ROW(AO37)&lt;(Plan51!HH$95+13),AO37&lt;&gt;""),IF(AND(AO37&gt;=Plan24!FI127,AO37&lt;=Plan24!FJ127),IF(Plan35!B$88&lt;&gt;"",IF(AO$1=0,IF(Plan24!GJ127&lt;-2,Plan24!GJ127,""),""),""),""),"")</f>
        <v/>
      </c>
      <c r="AR37" s="55" t="str">
        <f ca="1">IF(AND(AO$1=0,ROW(AO37)&lt;(Plan51!HH$95+13),AO37&lt;&gt;""),IF(AND(AO37&gt;=Plan24!FI127,AO37&lt;=Plan24!FJ127),IF(Plan35!B$88&lt;&gt;"",IF(AO$1=0,IF(AND(Plan24!GJ127&gt;=-2,Plan24!GJ127&lt;-1.5),Plan24!GJ127,""),""),""),""),"")</f>
        <v/>
      </c>
      <c r="AS37" s="55" t="str">
        <f ca="1">IF(AND(AO$1=0,ROW(AO37)&lt;(Plan51!HH$95+13),AO37&lt;&gt;""),IF(AND(AO37&gt;=Plan24!FI127,AO37&lt;=Plan24!FJ127),IF(Plan35!B$88&lt;&gt;"",IF(AO$1=0,IF(AND(Plan24!GJ127&gt;=-1.5,Plan24!GJ127&lt;-1),Plan24!GJ127,""),""),""),""),"")</f>
        <v/>
      </c>
      <c r="AT37" s="55" t="str">
        <f ca="1">IF(AND(AO$1=0,ROW(AO37)&lt;(Plan51!HH$95+13),AO37&lt;&gt;""),IF(AND(AO37&gt;=Plan24!FI127,AO37&lt;=Plan24!FJ127),IF(Plan35!B$88&lt;&gt;"",IF(AO$1=0,IF(AND(Plan24!GJ127&gt;=-1,Plan24!GJ127&lt;1),Plan24!GJ127,""),""),""),""),"")</f>
        <v/>
      </c>
      <c r="AU37" s="56" t="str">
        <f ca="1">IF(AND(AO$1=0,ROW(AO37)&lt;(Plan51!HH$95+13),AO37&lt;&gt;""),IF(AND(AO37&gt;=Plan24!FI127,AO37&lt;=Plan24!FJ127),IF(Plan35!B$88&lt;&gt;"",IF(AO$1=0,IF(AND(Plan24!GJ127&gt;=1,Plan24!GJ127&lt;1.5),Plan24!GJ127,""),""),""),""),"")</f>
        <v/>
      </c>
      <c r="AV37" s="46" t="str">
        <f ca="1">IF(AND(AO$1=0,ROW(AO37)&lt;(Plan51!HH$95+13),AO37&lt;&gt;""),IF(AND(AO37&gt;=Plan24!FI127,AO37&lt;=Plan24!FJ127),IF(Plan35!B$88&lt;&gt;"",IF(AO$1=0,IF(AND(Plan24!GJ127&gt;=1.5,Plan24!GJ127&lt;2),Plan24!GJ127,""),""),""),""),"")</f>
        <v/>
      </c>
      <c r="AW37" s="110" t="str">
        <f ca="1">IF(AND(AO$1=0,ROW(AO37)&lt;(Plan51!HH$95+13),AO37&lt;&gt;""),IF(AND(AO37&gt;=Plan24!FI127,AO37&lt;=Plan24!FJ127),IF(Plan35!B$88&lt;&gt;"",IF(AO$1=0,IF(Plan24!GJ127&gt;=2,Plan24!GJ127,""),""),""),""),"")</f>
        <v/>
      </c>
      <c r="AX37" s="85" t="str">
        <f t="shared" ca="1" si="8"/>
        <v/>
      </c>
      <c r="AY37" s="57" t="str">
        <f t="shared" ca="1" si="9"/>
        <v/>
      </c>
      <c r="AZ37" s="235" t="str">
        <f ca="1">IF(AND(O$1=0,ROW(O37)&lt;(Plan51!HH$95+13),O37&lt;&gt;""),IF(O37&lt;=Plan24!CA127,IF(Plan35!B$88&lt;&gt;"",100+15*IF(N$2=1,Plan24!CR127,IF(N$2=2,Plan24!CR201,IF(N$2=3,Plan24!DI127,IF(N$2=4,Plan24!DI201,"")))),""),""),"")</f>
        <v/>
      </c>
      <c r="BA37" s="235" t="str">
        <f ca="1">IF(AND(O$1=0,ROW(O37)&lt;(Plan51!HH$95+13),O37&lt;&gt;""),IF(O37&lt;=Plan24!CA127,5+2*IF(N$2=1,Plan24!CR127,IF(N$2=2,Plan24!CR201,IF(N$2=3,Plan24!DI127,IF(N$2=4,Plan24!DI201,"")))),""),"")</f>
        <v/>
      </c>
      <c r="BC37" s="235" t="str">
        <f ca="1">IF(AND(AB$1=0,ROW(AB37)&lt;(Plan51!HH$95+13),AB37&lt;&gt;""),IF(AB37&lt;=Plan24!DX127,IF(AB$1=0,100+15*IF(Z$2=1,Plan24!EJ127,IF(Z$2=2,Plan24!EU127,"")),""),""),"")</f>
        <v/>
      </c>
      <c r="BD37" s="235" t="str">
        <f ca="1">IF(AND(AB$1=0,ROW(AB37)&lt;(Plan51!HH$95+13),AB37&lt;&gt;""),IF(AB37&lt;=Plan24!DX127,IF(AB$1=0,5+2*IF(Z$2=1,Plan24!EJ127,IF(Z$2=2,Plan24!EU127,"")),""),""),"")</f>
        <v/>
      </c>
      <c r="BF37" s="235" t="str">
        <f ca="1">IF(AND(AO$1=0,ROW(AO37)&lt;(Plan51!HH$95+13),AO37&lt;&gt;""),IF(AO37&lt;=Plan24!FJ127,IF(AO$1=0,100+15*Plan24!GJ127,""),""),"")</f>
        <v/>
      </c>
      <c r="BG37" s="235" t="str">
        <f ca="1">IF(AND(AO$1=0,ROW(AO37)&lt;(Plan51!HH$95+13),AO37&lt;&gt;""),IF(AO37&lt;=Plan24!FJ127,IF(AO$1=0,5+2*Plan24!GJ127,""),""),"")</f>
        <v/>
      </c>
      <c r="BH37" s="235"/>
      <c r="BI37" s="235"/>
      <c r="BJ37" s="235"/>
      <c r="BK37" s="235"/>
      <c r="BL37" s="235"/>
      <c r="BM37" s="235"/>
      <c r="BN37" s="235"/>
      <c r="BO37" s="235"/>
      <c r="BP37" s="235"/>
      <c r="BQ37" s="48"/>
      <c r="BR37" s="48"/>
      <c r="BS37" s="48"/>
      <c r="BT37" s="251"/>
      <c r="BU37" s="251"/>
      <c r="BV37" s="252"/>
      <c r="BW37" s="251"/>
      <c r="BX37" s="251"/>
      <c r="BY37" s="251"/>
      <c r="BZ37" s="251"/>
      <c r="CA37" s="251"/>
      <c r="CB37" s="251"/>
      <c r="CC37" s="251"/>
      <c r="CD37" s="251"/>
      <c r="CE37" s="251"/>
      <c r="CF37" s="7"/>
      <c r="CG37" s="48"/>
      <c r="CH37" s="38">
        <f t="shared" si="10"/>
        <v>0</v>
      </c>
      <c r="CI37" s="38">
        <f t="shared" si="12"/>
        <v>0</v>
      </c>
      <c r="CJ37" s="38">
        <f t="shared" si="11"/>
        <v>0</v>
      </c>
    </row>
    <row r="38" spans="2:91" ht="17.45" customHeight="1">
      <c r="B38" s="276" t="str">
        <f t="shared" ca="1" si="0"/>
        <v/>
      </c>
      <c r="C38" s="249"/>
      <c r="D38" s="250"/>
      <c r="E38" s="250"/>
      <c r="F38" s="259" t="str">
        <f t="shared" ca="1" si="1"/>
        <v/>
      </c>
      <c r="G38" s="294" t="s">
        <v>216</v>
      </c>
      <c r="H38" s="250" t="str">
        <f t="shared" ca="1" si="2"/>
        <v/>
      </c>
      <c r="I38" s="263"/>
      <c r="J38" s="263"/>
      <c r="K38" s="517" t="str">
        <f t="shared" ca="1" si="3"/>
        <v/>
      </c>
      <c r="L38" s="518"/>
      <c r="M38" s="285"/>
      <c r="N38" s="225" t="s">
        <v>163</v>
      </c>
      <c r="O38" s="345"/>
      <c r="P38" s="118" t="str">
        <f ca="1">IFERROR(IF(AND(O$1=0,ROW(O38)&lt;(Plan51!HH$95+13),O38&lt;&gt;""),IF(AND(O38&gt;=Plan24!BZ128,O38&lt;=Plan24!CA128),IF(Plan35!$B$88&lt;&gt;"",_xlfn.NORM.S.DIST(IF(N$2=1,Plan24!CR128,IF(N$2=2,Plan24!CR202,IF(N$2=3,Plan24!DI128,IF(N$2=4,Plan24!DI202,"")))),1)*100),""),""),"")</f>
        <v/>
      </c>
      <c r="Q38" s="93" t="str">
        <f ca="1">IF(AND(O$1=0,ROW(O38)&lt;(Plan51!HH$95+13),O38&lt;&gt;""),IF(AND(O38&gt;=Plan24!BZ128,O38&lt;=Plan24!CA128),IF(Plan35!B$88&lt;&gt;"",IF(AND(N$2=1,Plan24!CR128&lt;-2),Plan24!CR128,IF(AND(N$2=2,Plan24!CR202&lt;-2),Plan24!CR202,IF(AND(N$2=3,Plan24!DI128&lt;-2),Plan24!DI128,IF(AND(N$2=4,Plan24!DI202&lt;-2),Plan24!DI202,"")))),""),""),"")</f>
        <v/>
      </c>
      <c r="R38" s="55" t="str">
        <f ca="1">IF(AND(O$1=0,ROW(O38)&lt;(Plan51!HH$95+13),O38&lt;&gt;""),IF(AND(O38&gt;=Plan24!BZ128,O38&lt;=Plan24!CA128),IF(Plan35!B$88&lt;&gt;"",IF(AND(N$2=1,Plan24!CR128&gt;=-2,Plan24!CR128&lt;-1.5),Plan24!CR128,IF(AND(N$2=2,Plan24!CR202&gt;=-2,Plan24!CR202&lt;-1.5),Plan24!CR202,IF(AND(N$2=3,Plan24!DI128&gt;=-2,Plan24!DI128&lt;-1.5),Plan24!DI128,IF(AND(N$2=4,Plan24!DI202&gt;=-2,Plan24!DI202&lt;-1.5),Plan24!DI202,"")))),""),""),"")</f>
        <v/>
      </c>
      <c r="S38" s="55" t="str">
        <f ca="1">IF(AND(O$1=0,ROW(O38)&lt;(Plan51!HH$95+13),O38&lt;&gt;""),IF(AND(O38&gt;=Plan24!BZ128,O38&lt;=Plan24!CA128),IF(Plan35!B$88&lt;&gt;"",IF(AND(N$2=1,Plan24!CR128&gt;=-1.5,Plan24!CR128&lt;-1),Plan24!CR128,IF(AND(N$2=2,Plan24!CR202&gt;=-1.5,Plan24!CR202&lt;-1),Plan24!CR202,IF(AND(N$2=3,Plan24!DI128&gt;=-1.5,Plan24!DI128&lt;-1),Plan24!DI128,IF(AND(N$2=4,Plan24!DI202&gt;=-1.5,Plan24!DI202&lt;-1),Plan24!DI202,"")))),""),""),"")</f>
        <v/>
      </c>
      <c r="T38" s="55" t="str">
        <f ca="1">IF(AND(O$1=0,ROW(O38)&lt;(Plan51!HH$95+13),O38&lt;&gt;""),IF(AND(O38&gt;=Plan24!BZ128,O38&lt;=Plan24!CA128),IF(Plan35!B$88&lt;&gt;"",IF(AND(N$2=1,Plan24!CR128&gt;=-1,Plan24!CR128&lt;1),Plan24!CR128,IF(AND(N$2=2,Plan24!CR202&gt;=-1,Plan24!CR202&lt;1),Plan24!CR202,IF(AND(N$2=3,Plan24!DI128&gt;=-1,Plan24!DI128&lt;1),Plan24!DI128,IF(AND(N$2=4,Plan24!DI202&gt;=-1,Plan24!DI202&lt;1),Plan24!DI202,"")))),""),""),"")</f>
        <v/>
      </c>
      <c r="U38" s="56" t="str">
        <f ca="1">IF(AND(O$1=0,ROW(O38)&lt;(Plan51!HH$95+13),O38&lt;&gt;""),IF(AND(O38&gt;=Plan24!BZ128,O38&lt;=Plan24!CA128),IF(Plan35!B$88&lt;&gt;"",IF(AND(N$2=1,Plan24!CR128&gt;=1,Plan24!CR128&lt;1.5),Plan24!CR128,IF(AND(N$2=2,Plan24!CR202&gt;=1,Plan24!CR202&lt;1.5),Plan24!CR202,IF(AND(N$2=3,Plan24!DI128&gt;=1,Plan24!DI128&lt;1.5),Plan24!DI128,IF(AND(N$2=4,Plan24!DI202&gt;=1,Plan24!DI202&lt;1.5),Plan24!DI202,"")))),""),""),"")</f>
        <v/>
      </c>
      <c r="V38" s="46" t="str">
        <f ca="1">IF(AND(O$1=0,ROW(O38)&lt;(Plan51!HH$95+13),O38&lt;&gt;""),IF(AND(O38&gt;=Plan24!BZ128,O38&lt;=Plan24!CA128),IF(Plan35!B$88&lt;&gt;"",IF(AND(N$2=1,Plan24!CR128&gt;=1.5,Plan24!CR128&lt;2),Plan24!CR128,IF(AND(N$2=2,Plan24!CR202&gt;=1.5,Plan24!CR202&lt;2),Plan24!CR202,IF(AND(N$2=3,Plan24!DI128&gt;=1.5,Plan24!DI128&lt;2),Plan24!DI128,IF(AND(N$2=4,Plan24!DI202&gt;=1.5,Plan24!DI202&lt;2),Plan24!DI202,"")))),""),""),"")</f>
        <v/>
      </c>
      <c r="W38" s="106" t="str">
        <f ca="1">IF(AND(O$1=0,ROW(O38)&lt;(Plan51!HH$95+13),O38&lt;&gt;""),IF(AND(O38&gt;=Plan24!BZ128,O38&lt;=Plan24!CA128),IF(Plan35!B$88&lt;&gt;"",IF(AND(N$2=1,Plan24!CR128&gt;=2),Plan24!CR128,IF(AND(N$2=2,Plan24!CR202&gt;=2),Plan24!CR202,IF(AND(N$2=3,Plan24!DI128&gt;=2),Plan24!DI128,IF(AND(N$2=4,Plan24!DI202&gt;=2),Plan24!DI202,"")))),""),""),"")</f>
        <v/>
      </c>
      <c r="X38" s="238" t="str">
        <f t="shared" ca="1" si="4"/>
        <v/>
      </c>
      <c r="Y38" s="239" t="str">
        <f t="shared" ca="1" si="5"/>
        <v/>
      </c>
      <c r="Z38" s="53" t="s">
        <v>195</v>
      </c>
      <c r="AA38" s="54"/>
      <c r="AB38" s="353"/>
      <c r="AC38" s="118" t="str">
        <f ca="1">IFERROR(IF(AND(AB$1=0,ROW(AB38)&lt;(Plan51!HH$95+13),AB38&lt;&gt;""),IF(AND(AB38&gt;=Plan24!DW128,AB38&lt;=Plan24!DX128),IF(Plan35!$B$88&lt;&gt;"",_xlfn.NORM.S.DIST(IF(Z$2=1,Plan24!EJ128,IF(Z$2=2,Plan24!EU128,"")),1)*100),""),""),"")</f>
        <v/>
      </c>
      <c r="AD38" s="93" t="str">
        <f ca="1">IF(AND(AB$1=0,ROW(AB38)&lt;(Plan51!HH$95+13),AB38&lt;&gt;""),IF(AND(AB38&gt;=Plan24!DW128,AB38&lt;=Plan24!DX128),IF(Plan35!B$88&lt;&gt;"",IF(AB$1=0,IF(AND(Z$2=1,Plan24!EJ128&lt;-2),Plan24!EJ128,IF(AND(Z$2=2,Plan24!EU128&lt;-2),Plan24!EU128,"")),""),""),""),"")</f>
        <v/>
      </c>
      <c r="AE38" s="55" t="str">
        <f ca="1">IF(AND(AB$1=0,ROW(AB38)&lt;(Plan51!HH$95+13),AB38&lt;&gt;""),IF(AND(AB38&gt;=Plan24!DW128,AB38&lt;=Plan24!DX128),IF(Plan35!B$88&lt;&gt;"",IF(AB$1=0,IF(AND(Z$2=1,Plan24!EJ128&gt;=-2,Plan24!EJ128&lt;-1.5),Plan24!EJ128,IF(AND(Z$2=2,Plan24!EU128&gt;=-2,Plan24!EU128&lt;-1.5),Plan24!EU128,"")),""),""),""),"")</f>
        <v/>
      </c>
      <c r="AF38" s="55" t="str">
        <f ca="1">IF(AND(AB$1=0,ROW(AB38)&lt;(Plan51!HH$95+13),AB38&lt;&gt;""),IF(AND(AB38&gt;=Plan24!DW128,AB38&lt;=Plan24!DX128),IF(Plan35!B$88&lt;&gt;"",IF(AB$1=0,IF(AND(Z$2=1,Plan24!EJ128&gt;=-1.5,Plan24!EJ128&lt;-1),Plan24!EJ128,IF(AND(Z$2=2,Plan24!EU128&gt;=-1.5,Plan24!EU128&lt;-1),Plan24!EU128,"")),""),""),""),"")</f>
        <v/>
      </c>
      <c r="AG38" s="55" t="str">
        <f ca="1">IF(AND(AB$1=0,ROW(AB38)&lt;(Plan51!HH$95+13),AB38&lt;&gt;""),IF(AND(AB38&gt;=Plan24!DW128,AB38&lt;=Plan24!DX128),IF(Plan35!B$88&lt;&gt;"",IF(AB$1=0,IF(AND(Z$2=1,Plan24!EJ128&gt;=-1,Plan24!EJ128&lt;1),Plan24!EJ128,IF(AND(Z$2=2,Plan24!EU128&gt;=-1,Plan24!EU128&lt;1),Plan24!EU128,"")),""),""),""),"")</f>
        <v/>
      </c>
      <c r="AH38" s="56" t="str">
        <f ca="1">IF(AND(AB$1=0,ROW(AB38)&lt;(Plan51!HH$95+13),AB38&lt;&gt;""),IF(AND(AB38&gt;=Plan24!DW128,AB38&lt;=Plan24!DX128),IF(Plan35!B$88&lt;&gt;"",IF(AB$1=0,IF(AND(Z$2=1,Plan24!EJ128&gt;=1,Plan24!EJ128&lt;1.5),Plan24!EJ128,IF(AND(Z$2=2,Plan24!EU128&gt;=1,Plan24!EU128&lt;1.5),Plan24!EU128,"")),""),""),""),"")</f>
        <v/>
      </c>
      <c r="AI38" s="46" t="str">
        <f ca="1">IF(AND(AB$1=0,ROW(AB38)&lt;(Plan51!HH$95+13),AB38&lt;&gt;""),IF(AND(AB38&gt;=Plan24!DW128,AB38&lt;=Plan24!DX128),IF(Plan35!B$88&lt;&gt;"",IF(AB$1=0,IF(AND(Z$2=1,Plan24!EJ128&gt;=1.5,Plan24!EJ128&lt;2),Plan24!EJ128,IF(AND(Z$2=2,Plan24!EU128&gt;=1.5,Plan24!EU128&lt;2),Plan24!EU128,"")),""),""),""),"")</f>
        <v/>
      </c>
      <c r="AJ38" s="110" t="str">
        <f ca="1">IF(AND(AB$1=0,ROW(AB38)&lt;(Plan51!HH$95+13),AB38&lt;&gt;""),IF(AND(AB38&gt;=Plan24!DW128,AB38&lt;=Plan24!DX128),IF(Plan35!B$88&lt;&gt;"",IF(AB$1=0,IF(AND(Z$2=1,Plan24!EJ128&gt;=2),Plan24!EJ128,IF(AND(Z$2=2,Plan24!EU128&gt;=2),Plan24!EU128,"")),""),""),""),"")</f>
        <v/>
      </c>
      <c r="AK38" s="85" t="str">
        <f t="shared" ca="1" si="6"/>
        <v/>
      </c>
      <c r="AL38" s="57" t="str">
        <f t="shared" ca="1" si="7"/>
        <v/>
      </c>
      <c r="AM38" s="53" t="s">
        <v>197</v>
      </c>
      <c r="AN38" s="54"/>
      <c r="AO38" s="359"/>
      <c r="AP38" s="118" t="str">
        <f ca="1">IFERROR(IF(AND(AO$1=0,ROW(AO38)&lt;(Plan51!HH$95+13),AO38&lt;&gt;""),IF(AND(AO38&gt;=Plan24!FI128,AO38&lt;=Plan24!FJ128),IF(Plan35!$B$88&lt;&gt;"",_xlfn.NORM.S.DIST(Plan24!GJ128,1)*100),""),""),"")</f>
        <v/>
      </c>
      <c r="AQ38" s="100" t="str">
        <f ca="1">IF(AND(AO$1=0,ROW(AO38)&lt;(Plan51!HH$95+13),AO38&lt;&gt;""),IF(AND(AO38&gt;=Plan24!FI128,AO38&lt;=Plan24!FJ128),IF(Plan35!B$88&lt;&gt;"",IF(AO$1=0,IF(Plan24!GJ128&lt;-2,Plan24!GJ128,""),""),""),""),"")</f>
        <v/>
      </c>
      <c r="AR38" s="55" t="str">
        <f ca="1">IF(AND(AO$1=0,ROW(AO38)&lt;(Plan51!HH$95+13),AO38&lt;&gt;""),IF(AND(AO38&gt;=Plan24!FI128,AO38&lt;=Plan24!FJ128),IF(Plan35!B$88&lt;&gt;"",IF(AO$1=0,IF(AND(Plan24!GJ128&gt;=-2,Plan24!GJ128&lt;-1.5),Plan24!GJ128,""),""),""),""),"")</f>
        <v/>
      </c>
      <c r="AS38" s="55" t="str">
        <f ca="1">IF(AND(AO$1=0,ROW(AO38)&lt;(Plan51!HH$95+13),AO38&lt;&gt;""),IF(AND(AO38&gt;=Plan24!FI128,AO38&lt;=Plan24!FJ128),IF(Plan35!B$88&lt;&gt;"",IF(AO$1=0,IF(AND(Plan24!GJ128&gt;=-1.5,Plan24!GJ128&lt;-1),Plan24!GJ128,""),""),""),""),"")</f>
        <v/>
      </c>
      <c r="AT38" s="55" t="str">
        <f ca="1">IF(AND(AO$1=0,ROW(AO38)&lt;(Plan51!HH$95+13),AO38&lt;&gt;""),IF(AND(AO38&gt;=Plan24!FI128,AO38&lt;=Plan24!FJ128),IF(Plan35!B$88&lt;&gt;"",IF(AO$1=0,IF(AND(Plan24!GJ128&gt;=-1,Plan24!GJ128&lt;1),Plan24!GJ128,""),""),""),""),"")</f>
        <v/>
      </c>
      <c r="AU38" s="56" t="str">
        <f ca="1">IF(AND(AO$1=0,ROW(AO38)&lt;(Plan51!HH$95+13),AO38&lt;&gt;""),IF(AND(AO38&gt;=Plan24!FI128,AO38&lt;=Plan24!FJ128),IF(Plan35!B$88&lt;&gt;"",IF(AO$1=0,IF(AND(Plan24!GJ128&gt;=1,Plan24!GJ128&lt;1.5),Plan24!GJ128,""),""),""),""),"")</f>
        <v/>
      </c>
      <c r="AV38" s="46" t="str">
        <f ca="1">IF(AND(AO$1=0,ROW(AO38)&lt;(Plan51!HH$95+13),AO38&lt;&gt;""),IF(AND(AO38&gt;=Plan24!FI128,AO38&lt;=Plan24!FJ128),IF(Plan35!B$88&lt;&gt;"",IF(AO$1=0,IF(AND(Plan24!GJ128&gt;=1.5,Plan24!GJ128&lt;2),Plan24!GJ128,""),""),""),""),"")</f>
        <v/>
      </c>
      <c r="AW38" s="110" t="str">
        <f ca="1">IF(AND(AO$1=0,ROW(AO38)&lt;(Plan51!HH$95+13),AO38&lt;&gt;""),IF(AND(AO38&gt;=Plan24!FI128,AO38&lt;=Plan24!FJ128),IF(Plan35!B$88&lt;&gt;"",IF(AO$1=0,IF(Plan24!GJ128&gt;=2,Plan24!GJ128,""),""),""),""),"")</f>
        <v/>
      </c>
      <c r="AX38" s="85" t="str">
        <f t="shared" ca="1" si="8"/>
        <v/>
      </c>
      <c r="AY38" s="57" t="str">
        <f t="shared" ca="1" si="9"/>
        <v/>
      </c>
      <c r="AZ38" s="235" t="str">
        <f ca="1">IF(AND(O$1=0,ROW(O38)&lt;(Plan51!HH$95+13),O38&lt;&gt;""),IF(O38&lt;=Plan24!CA128,IF(Plan35!B$88&lt;&gt;"",100+15*IF(N$2=1,Plan24!CR128,IF(N$2=2,Plan24!CR202,IF(N$2=3,Plan24!DI128,IF(N$2=4,Plan24!DI202,"")))),""),""),"")</f>
        <v/>
      </c>
      <c r="BA38" s="235" t="str">
        <f ca="1">IF(AND(O$1=0,ROW(O38)&lt;(Plan51!HH$95+13),O38&lt;&gt;""),IF(O38&lt;=Plan24!CA128,5+2*IF(N$2=1,Plan24!CR128,IF(N$2=2,Plan24!CR202,IF(N$2=3,Plan24!DI128,IF(N$2=4,Plan24!DI202,"")))),""),"")</f>
        <v/>
      </c>
      <c r="BC38" s="235" t="str">
        <f ca="1">IF(AND(AB$1=0,ROW(AB38)&lt;(Plan51!HH$95+13),AB38&lt;&gt;""),IF(AB38&lt;=Plan24!DX128,IF(AB$1=0,100+15*IF(Z$2=1,Plan24!EJ128,IF(Z$2=2,Plan24!EU128,"")),""),""),"")</f>
        <v/>
      </c>
      <c r="BD38" s="235" t="str">
        <f ca="1">IF(AND(AB$1=0,ROW(AB38)&lt;(Plan51!HH$95+13),AB38&lt;&gt;""),IF(AB38&lt;=Plan24!DX128,IF(AB$1=0,5+2*IF(Z$2=1,Plan24!EJ128,IF(Z$2=2,Plan24!EU128,"")),""),""),"")</f>
        <v/>
      </c>
      <c r="BF38" s="235" t="str">
        <f ca="1">IF(AND(AO$1=0,ROW(AO38)&lt;(Plan51!HH$95+13),AO38&lt;&gt;""),IF(AO38&lt;=Plan24!FJ128,IF(AO$1=0,100+15*Plan24!GJ128,""),""),"")</f>
        <v/>
      </c>
      <c r="BG38" s="235" t="str">
        <f ca="1">IF(AND(AO$1=0,ROW(AO38)&lt;(Plan51!HH$95+13),AO38&lt;&gt;""),IF(AO38&lt;=Plan24!FJ128,IF(AO$1=0,5+2*Plan24!GJ128,""),""),"")</f>
        <v/>
      </c>
      <c r="BH38" s="235"/>
      <c r="BI38" s="235"/>
      <c r="BJ38" s="235"/>
      <c r="BK38" s="235"/>
      <c r="BL38" s="235"/>
      <c r="BM38" s="235"/>
      <c r="BN38" s="235"/>
      <c r="BO38" s="235"/>
      <c r="BP38" s="235"/>
      <c r="BQ38" s="48"/>
      <c r="BR38" s="48"/>
      <c r="BS38" s="48"/>
      <c r="BT38" s="251"/>
      <c r="BU38" s="251"/>
      <c r="BV38" s="252"/>
      <c r="BW38" s="251"/>
      <c r="BX38" s="251"/>
      <c r="BY38" s="251"/>
      <c r="BZ38" s="251"/>
      <c r="CA38" s="251"/>
      <c r="CB38" s="251"/>
      <c r="CC38" s="251"/>
      <c r="CD38" s="251"/>
      <c r="CE38" s="251"/>
      <c r="CF38" s="7"/>
      <c r="CG38" s="48"/>
      <c r="CH38" s="38">
        <f t="shared" si="10"/>
        <v>0</v>
      </c>
      <c r="CI38" s="38">
        <f t="shared" si="12"/>
        <v>0</v>
      </c>
      <c r="CJ38" s="38">
        <f t="shared" si="11"/>
        <v>0</v>
      </c>
    </row>
    <row r="39" spans="2:91" ht="17.45" customHeight="1">
      <c r="B39" s="276" t="str">
        <f t="shared" ca="1" si="0"/>
        <v/>
      </c>
      <c r="C39" s="249"/>
      <c r="D39" s="250"/>
      <c r="E39" s="250"/>
      <c r="F39" s="259" t="str">
        <f t="shared" ca="1" si="1"/>
        <v/>
      </c>
      <c r="G39" s="294" t="s">
        <v>216</v>
      </c>
      <c r="H39" s="250" t="str">
        <f t="shared" ca="1" si="2"/>
        <v/>
      </c>
      <c r="I39" s="263"/>
      <c r="J39" s="263"/>
      <c r="K39" s="517" t="str">
        <f t="shared" ca="1" si="3"/>
        <v/>
      </c>
      <c r="L39" s="518"/>
      <c r="M39" s="285"/>
      <c r="N39" s="227" t="s">
        <v>164</v>
      </c>
      <c r="O39" s="346" t="str">
        <f>IFERROR(IF(AND(O40="",O41=""),"",O40+O41),"")</f>
        <v/>
      </c>
      <c r="P39" s="118" t="str">
        <f ca="1">IFERROR(IF(AND(O$1=0,ROW(O39)&lt;(Plan51!HH$95+13),O39&lt;&gt;""),IF(AND(O39&gt;=Plan24!BZ129,O39&lt;=Plan24!CA129),IF(Plan35!$B$88&lt;&gt;"",_xlfn.NORM.S.DIST(IF(N$2=1,Plan24!CR129,IF(N$2=2,Plan24!CR203,IF(N$2=3,Plan24!DI129,IF(N$2=4,Plan24!DI203,"")))),1)*100),""),""),"")</f>
        <v/>
      </c>
      <c r="Q39" s="93" t="str">
        <f ca="1">IF(AND(O$1=0,ROW(O39)&lt;(Plan51!HH$95+13),O39&lt;&gt;""),IF(AND(O39&gt;=Plan24!BZ129,O39&lt;=Plan24!CA129),IF(Plan35!B$88&lt;&gt;"",IF(AND(N$2=1,Plan24!CR129&lt;-2),Plan24!CR129,IF(AND(N$2=2,Plan24!CR203&lt;-2),Plan24!CR203,IF(AND(N$2=3,Plan24!DI129&lt;-2),Plan24!DI129,IF(AND(N$2=4,Plan24!DI203&lt;-2),Plan24!DI203,"")))),""),""),"")</f>
        <v/>
      </c>
      <c r="R39" s="55" t="str">
        <f ca="1">IF(AND(O$1=0,ROW(O39)&lt;(Plan51!HH$95+13),O39&lt;&gt;""),IF(AND(O39&gt;=Plan24!BZ129,O39&lt;=Plan24!CA129),IF(Plan35!B$88&lt;&gt;"",IF(AND(N$2=1,Plan24!CR129&gt;=-2,Plan24!CR129&lt;-1.5),Plan24!CR129,IF(AND(N$2=2,Plan24!CR203&gt;=-2,Plan24!CR203&lt;-1.5),Plan24!CR203,IF(AND(N$2=3,Plan24!DI129&gt;=-2,Plan24!DI129&lt;-1.5),Plan24!DI129,IF(AND(N$2=4,Plan24!DI203&gt;=-2,Plan24!DI203&lt;-1.5),Plan24!DI203,"")))),""),""),"")</f>
        <v/>
      </c>
      <c r="S39" s="55" t="str">
        <f ca="1">IF(AND(O$1=0,ROW(O39)&lt;(Plan51!HH$95+13),O39&lt;&gt;""),IF(AND(O39&gt;=Plan24!BZ129,O39&lt;=Plan24!CA129),IF(Plan35!B$88&lt;&gt;"",IF(AND(N$2=1,Plan24!CR129&gt;=-1.5,Plan24!CR129&lt;-1),Plan24!CR129,IF(AND(N$2=2,Plan24!CR203&gt;=-1.5,Plan24!CR203&lt;-1),Plan24!CR203,IF(AND(N$2=3,Plan24!DI129&gt;=-1.5,Plan24!DI129&lt;-1),Plan24!DI129,IF(AND(N$2=4,Plan24!DI203&gt;=-1.5,Plan24!DI203&lt;-1),Plan24!DI203,"")))),""),""),"")</f>
        <v/>
      </c>
      <c r="T39" s="55" t="str">
        <f ca="1">IF(AND(O$1=0,ROW(O39)&lt;(Plan51!HH$95+13),O39&lt;&gt;""),IF(AND(O39&gt;=Plan24!BZ129,O39&lt;=Plan24!CA129),IF(Plan35!B$88&lt;&gt;"",IF(AND(N$2=1,Plan24!CR129&gt;=-1,Plan24!CR129&lt;1),Plan24!CR129,IF(AND(N$2=2,Plan24!CR203&gt;=-1,Plan24!CR203&lt;1),Plan24!CR203,IF(AND(N$2=3,Plan24!DI129&gt;=-1,Plan24!DI129&lt;1),Plan24!DI129,IF(AND(N$2=4,Plan24!DI203&gt;=-1,Plan24!DI203&lt;1),Plan24!DI203,"")))),""),""),"")</f>
        <v/>
      </c>
      <c r="U39" s="56" t="str">
        <f ca="1">IF(AND(O$1=0,ROW(O39)&lt;(Plan51!HH$95+13),O39&lt;&gt;""),IF(AND(O39&gt;=Plan24!BZ129,O39&lt;=Plan24!CA129),IF(Plan35!B$88&lt;&gt;"",IF(AND(N$2=1,Plan24!CR129&gt;=1,Plan24!CR129&lt;1.5),Plan24!CR129,IF(AND(N$2=2,Plan24!CR203&gt;=1,Plan24!CR203&lt;1.5),Plan24!CR203,IF(AND(N$2=3,Plan24!DI129&gt;=1,Plan24!DI129&lt;1.5),Plan24!DI129,IF(AND(N$2=4,Plan24!DI203&gt;=1,Plan24!DI203&lt;1.5),Plan24!DI203,"")))),""),""),"")</f>
        <v/>
      </c>
      <c r="V39" s="46" t="str">
        <f ca="1">IF(AND(O$1=0,ROW(O39)&lt;(Plan51!HH$95+13),O39&lt;&gt;""),IF(AND(O39&gt;=Plan24!BZ129,O39&lt;=Plan24!CA129),IF(Plan35!B$88&lt;&gt;"",IF(AND(N$2=1,Plan24!CR129&gt;=1.5,Plan24!CR129&lt;2),Plan24!CR129,IF(AND(N$2=2,Plan24!CR203&gt;=1.5,Plan24!CR203&lt;2),Plan24!CR203,IF(AND(N$2=3,Plan24!DI129&gt;=1.5,Plan24!DI129&lt;2),Plan24!DI129,IF(AND(N$2=4,Plan24!DI203&gt;=1.5,Plan24!DI203&lt;2),Plan24!DI203,"")))),""),""),"")</f>
        <v/>
      </c>
      <c r="W39" s="106" t="str">
        <f ca="1">IF(AND(O$1=0,ROW(O39)&lt;(Plan51!HH$95+13),O39&lt;&gt;""),IF(AND(O39&gt;=Plan24!BZ129,O39&lt;=Plan24!CA129),IF(Plan35!B$88&lt;&gt;"",IF(AND(N$2=1,Plan24!CR129&gt;=2),Plan24!CR129,IF(AND(N$2=2,Plan24!CR203&gt;=2),Plan24!CR203,IF(AND(N$2=3,Plan24!DI129&gt;=2),Plan24!DI129,IF(AND(N$2=4,Plan24!DI203&gt;=2),Plan24!DI203,"")))),""),""),"")</f>
        <v/>
      </c>
      <c r="X39" s="238" t="str">
        <f t="shared" ca="1" si="4"/>
        <v/>
      </c>
      <c r="Y39" s="239" t="str">
        <f t="shared" ca="1" si="5"/>
        <v/>
      </c>
      <c r="Z39" s="53" t="s">
        <v>72</v>
      </c>
      <c r="AA39" s="54"/>
      <c r="AB39" s="353"/>
      <c r="AC39" s="118" t="str">
        <f ca="1">IFERROR(IF(AND(AB$1=0,ROW(AB39)&lt;(Plan51!HH$95+13),AB39&lt;&gt;""),IF(AND(AB39&gt;=Plan24!DW129,AB39&lt;=Plan24!DX129),IF(Plan35!$B$88&lt;&gt;"",_xlfn.NORM.S.DIST(IF(Z$2=1,Plan24!EJ129,IF(Z$2=2,Plan24!EU129,"")),1)*100),""),""),"")</f>
        <v/>
      </c>
      <c r="AD39" s="93" t="str">
        <f ca="1">IF(AND(AB$1=0,ROW(AB39)&lt;(Plan51!HH$95+13),AB39&lt;&gt;""),IF(AND(AB39&gt;=Plan24!DW129,AB39&lt;=Plan24!DX129),IF(Plan35!B$88&lt;&gt;"",IF(AB$1=0,IF(AND(Z$2=1,Plan24!EJ129&lt;-2),Plan24!EJ129,IF(AND(Z$2=2,Plan24!EU129&lt;-2),Plan24!EU129,"")),""),""),""),"")</f>
        <v/>
      </c>
      <c r="AE39" s="55" t="str">
        <f ca="1">IF(AND(AB$1=0,ROW(AB39)&lt;(Plan51!HH$95+13),AB39&lt;&gt;""),IF(AND(AB39&gt;=Plan24!DW129,AB39&lt;=Plan24!DX129),IF(Plan35!B$88&lt;&gt;"",IF(AB$1=0,IF(AND(Z$2=1,Plan24!EJ129&gt;=-2,Plan24!EJ129&lt;-1.5),Plan24!EJ129,IF(AND(Z$2=2,Plan24!EU129&gt;=-2,Plan24!EU129&lt;-1.5),Plan24!EU129,"")),""),""),""),"")</f>
        <v/>
      </c>
      <c r="AF39" s="55" t="str">
        <f ca="1">IF(AND(AB$1=0,ROW(AB39)&lt;(Plan51!HH$95+13),AB39&lt;&gt;""),IF(AND(AB39&gt;=Plan24!DW129,AB39&lt;=Plan24!DX129),IF(Plan35!B$88&lt;&gt;"",IF(AB$1=0,IF(AND(Z$2=1,Plan24!EJ129&gt;=-1.5,Plan24!EJ129&lt;-1),Plan24!EJ129,IF(AND(Z$2=2,Plan24!EU129&gt;=-1.5,Plan24!EU129&lt;-1),Plan24!EU129,"")),""),""),""),"")</f>
        <v/>
      </c>
      <c r="AG39" s="55" t="str">
        <f ca="1">IF(AND(AB$1=0,ROW(AB39)&lt;(Plan51!HH$95+13),AB39&lt;&gt;""),IF(AND(AB39&gt;=Plan24!DW129,AB39&lt;=Plan24!DX129),IF(Plan35!B$88&lt;&gt;"",IF(AB$1=0,IF(AND(Z$2=1,Plan24!EJ129&gt;=-1,Plan24!EJ129&lt;1),Plan24!EJ129,IF(AND(Z$2=2,Plan24!EU129&gt;=-1,Plan24!EU129&lt;1),Plan24!EU129,"")),""),""),""),"")</f>
        <v/>
      </c>
      <c r="AH39" s="56" t="str">
        <f ca="1">IF(AND(AB$1=0,ROW(AB39)&lt;(Plan51!HH$95+13),AB39&lt;&gt;""),IF(AND(AB39&gt;=Plan24!DW129,AB39&lt;=Plan24!DX129),IF(Plan35!B$88&lt;&gt;"",IF(AB$1=0,IF(AND(Z$2=1,Plan24!EJ129&gt;=1,Plan24!EJ129&lt;1.5),Plan24!EJ129,IF(AND(Z$2=2,Plan24!EU129&gt;=1,Plan24!EU129&lt;1.5),Plan24!EU129,"")),""),""),""),"")</f>
        <v/>
      </c>
      <c r="AI39" s="46" t="str">
        <f ca="1">IF(AND(AB$1=0,ROW(AB39)&lt;(Plan51!HH$95+13),AB39&lt;&gt;""),IF(AND(AB39&gt;=Plan24!DW129,AB39&lt;=Plan24!DX129),IF(Plan35!B$88&lt;&gt;"",IF(AB$1=0,IF(AND(Z$2=1,Plan24!EJ129&gt;=1.5,Plan24!EJ129&lt;2),Plan24!EJ129,IF(AND(Z$2=2,Plan24!EU129&gt;=1.5,Plan24!EU129&lt;2),Plan24!EU129,"")),""),""),""),"")</f>
        <v/>
      </c>
      <c r="AJ39" s="110" t="str">
        <f ca="1">IF(AND(AB$1=0,ROW(AB39)&lt;(Plan51!HH$95+13),AB39&lt;&gt;""),IF(AND(AB39&gt;=Plan24!DW129,AB39&lt;=Plan24!DX129),IF(Plan35!B$88&lt;&gt;"",IF(AB$1=0,IF(AND(Z$2=1,Plan24!EJ129&gt;=2),Plan24!EJ129,IF(AND(Z$2=2,Plan24!EU129&gt;=2),Plan24!EU129,"")),""),""),""),"")</f>
        <v/>
      </c>
      <c r="AK39" s="85" t="str">
        <f t="shared" ca="1" si="6"/>
        <v/>
      </c>
      <c r="AL39" s="57" t="str">
        <f t="shared" ca="1" si="7"/>
        <v/>
      </c>
      <c r="AM39" s="53" t="s">
        <v>72</v>
      </c>
      <c r="AN39" s="54"/>
      <c r="AO39" s="359"/>
      <c r="AP39" s="118" t="str">
        <f ca="1">IFERROR(IF(AND(AO$1=0,ROW(AO39)&lt;(Plan51!HH$95+13),AO39&lt;&gt;""),IF(AND(AO39&gt;=Plan24!FI129,AO39&lt;=Plan24!FJ129),IF(Plan35!$B$88&lt;&gt;"",_xlfn.NORM.S.DIST(Plan24!GJ129,1)*100),""),""),"")</f>
        <v/>
      </c>
      <c r="AQ39" s="100" t="str">
        <f ca="1">IF(AND(AO$1=0,ROW(AO39)&lt;(Plan51!HH$95+13),AO39&lt;&gt;""),IF(AND(AO39&gt;=Plan24!FI129,AO39&lt;=Plan24!FJ129),IF(Plan35!B$88&lt;&gt;"",IF(AO$1=0,IF(Plan24!GJ129&lt;-2,Plan24!GJ129,""),""),""),""),"")</f>
        <v/>
      </c>
      <c r="AR39" s="55" t="str">
        <f ca="1">IF(AND(AO$1=0,ROW(AO39)&lt;(Plan51!HH$95+13),AO39&lt;&gt;""),IF(AND(AO39&gt;=Plan24!FI129,AO39&lt;=Plan24!FJ129),IF(Plan35!B$88&lt;&gt;"",IF(AO$1=0,IF(AND(Plan24!GJ129&gt;=-2,Plan24!GJ129&lt;-1.5),Plan24!GJ129,""),""),""),""),"")</f>
        <v/>
      </c>
      <c r="AS39" s="55" t="str">
        <f ca="1">IF(AND(AO$1=0,ROW(AO39)&lt;(Plan51!HH$95+13),AO39&lt;&gt;""),IF(AND(AO39&gt;=Plan24!FI129,AO39&lt;=Plan24!FJ129),IF(Plan35!B$88&lt;&gt;"",IF(AO$1=0,IF(AND(Plan24!GJ129&gt;=-1.5,Plan24!GJ129&lt;-1),Plan24!GJ129,""),""),""),""),"")</f>
        <v/>
      </c>
      <c r="AT39" s="55" t="str">
        <f ca="1">IF(AND(AO$1=0,ROW(AO39)&lt;(Plan51!HH$95+13),AO39&lt;&gt;""),IF(AND(AO39&gt;=Plan24!FI129,AO39&lt;=Plan24!FJ129),IF(Plan35!B$88&lt;&gt;"",IF(AO$1=0,IF(AND(Plan24!GJ129&gt;=-1,Plan24!GJ129&lt;1),Plan24!GJ129,""),""),""),""),"")</f>
        <v/>
      </c>
      <c r="AU39" s="56" t="str">
        <f ca="1">IF(AND(AO$1=0,ROW(AO39)&lt;(Plan51!HH$95+13),AO39&lt;&gt;""),IF(AND(AO39&gt;=Plan24!FI129,AO39&lt;=Plan24!FJ129),IF(Plan35!B$88&lt;&gt;"",IF(AO$1=0,IF(AND(Plan24!GJ129&gt;=1,Plan24!GJ129&lt;1.5),Plan24!GJ129,""),""),""),""),"")</f>
        <v/>
      </c>
      <c r="AV39" s="46" t="str">
        <f ca="1">IF(AND(AO$1=0,ROW(AO39)&lt;(Plan51!HH$95+13),AO39&lt;&gt;""),IF(AND(AO39&gt;=Plan24!FI129,AO39&lt;=Plan24!FJ129),IF(Plan35!B$88&lt;&gt;"",IF(AO$1=0,IF(AND(Plan24!GJ129&gt;=1.5,Plan24!GJ129&lt;2),Plan24!GJ129,""),""),""),""),"")</f>
        <v/>
      </c>
      <c r="AW39" s="110" t="str">
        <f ca="1">IF(AND(AO$1=0,ROW(AO39)&lt;(Plan51!HH$95+13),AO39&lt;&gt;""),IF(AND(AO39&gt;=Plan24!FI129,AO39&lt;=Plan24!FJ129),IF(Plan35!B$88&lt;&gt;"",IF(AO$1=0,IF(Plan24!GJ129&gt;=2,Plan24!GJ129,""),""),""),""),"")</f>
        <v/>
      </c>
      <c r="AX39" s="85" t="str">
        <f t="shared" ca="1" si="8"/>
        <v/>
      </c>
      <c r="AY39" s="57" t="str">
        <f t="shared" ca="1" si="9"/>
        <v/>
      </c>
      <c r="AZ39" s="235" t="str">
        <f ca="1">IF(AND(O$1=0,ROW(O39)&lt;(Plan51!HH$95+13),O39&lt;&gt;""),IF(O39&lt;=Plan24!CA129,IF(Plan35!B$88&lt;&gt;"",100+15*IF(N$2=1,Plan24!CR129,IF(N$2=2,Plan24!CR203,IF(N$2=3,Plan24!DI129,IF(N$2=4,Plan24!DI203,"")))),""),""),"")</f>
        <v/>
      </c>
      <c r="BA39" s="235" t="str">
        <f ca="1">IF(AND(O$1=0,ROW(O39)&lt;(Plan51!HH$95+13),O39&lt;&gt;""),IF(O39&lt;=Plan24!CA129,5+2*IF(N$2=1,Plan24!CR129,IF(N$2=2,Plan24!CR203,IF(N$2=3,Plan24!DI129,IF(N$2=4,Plan24!DI203,"")))),""),"")</f>
        <v/>
      </c>
      <c r="BC39" s="235" t="str">
        <f ca="1">IF(AND(AB$1=0,ROW(AB39)&lt;(Plan51!HH$95+13),AB39&lt;&gt;""),IF(AB39&lt;=Plan24!DX129,IF(AB$1=0,100+15*IF(Z$2=1,Plan24!EJ129,IF(Z$2=2,Plan24!EU129,"")),""),""),"")</f>
        <v/>
      </c>
      <c r="BD39" s="235" t="str">
        <f ca="1">IF(AND(AB$1=0,ROW(AB39)&lt;(Plan51!HH$95+13),AB39&lt;&gt;""),IF(AB39&lt;=Plan24!DX129,IF(AB$1=0,5+2*IF(Z$2=1,Plan24!EJ129,IF(Z$2=2,Plan24!EU129,"")),""),""),"")</f>
        <v/>
      </c>
      <c r="BF39" s="235" t="str">
        <f ca="1">IF(AND(AO$1=0,ROW(AO39)&lt;(Plan51!HH$95+13),AO39&lt;&gt;""),IF(AO39&lt;=Plan24!FJ129,IF(AO$1=0,100+15*Plan24!GJ129,""),""),"")</f>
        <v/>
      </c>
      <c r="BG39" s="235" t="str">
        <f ca="1">IF(AND(AO$1=0,ROW(AO39)&lt;(Plan51!HH$95+13),AO39&lt;&gt;""),IF(AO39&lt;=Plan24!FJ129,IF(AO$1=0,5+2*Plan24!GJ129,""),""),"")</f>
        <v/>
      </c>
      <c r="BH39" s="235"/>
      <c r="BI39" s="235"/>
      <c r="BJ39" s="235"/>
      <c r="BK39" s="235"/>
      <c r="BL39" s="235"/>
      <c r="BM39" s="235"/>
      <c r="BN39" s="235"/>
      <c r="BO39" s="235"/>
      <c r="BP39" s="235"/>
      <c r="BQ39" s="48"/>
      <c r="BR39" s="48"/>
      <c r="BS39" s="48"/>
      <c r="BT39" s="251"/>
      <c r="BU39" s="251"/>
      <c r="BV39" s="252"/>
      <c r="BW39" s="251"/>
      <c r="BX39" s="251"/>
      <c r="BY39" s="251"/>
      <c r="BZ39" s="251"/>
      <c r="CA39" s="251"/>
      <c r="CB39" s="251"/>
      <c r="CC39" s="251"/>
      <c r="CD39" s="251"/>
      <c r="CE39" s="251"/>
      <c r="CF39" s="7"/>
      <c r="CG39" s="48"/>
      <c r="CH39" s="38">
        <f t="shared" si="10"/>
        <v>0</v>
      </c>
      <c r="CI39" s="38">
        <f t="shared" si="12"/>
        <v>0</v>
      </c>
      <c r="CJ39" s="38">
        <f t="shared" si="11"/>
        <v>0</v>
      </c>
    </row>
    <row r="40" spans="2:91" ht="17.45" customHeight="1">
      <c r="B40" s="276" t="str">
        <f t="shared" ca="1" si="0"/>
        <v/>
      </c>
      <c r="C40" s="249"/>
      <c r="D40" s="250"/>
      <c r="E40" s="250"/>
      <c r="F40" s="259" t="str">
        <f t="shared" ca="1" si="1"/>
        <v/>
      </c>
      <c r="G40" s="294" t="s">
        <v>216</v>
      </c>
      <c r="H40" s="250" t="str">
        <f t="shared" ca="1" si="2"/>
        <v/>
      </c>
      <c r="I40" s="263"/>
      <c r="J40" s="263"/>
      <c r="K40" s="517" t="str">
        <f t="shared" ca="1" si="3"/>
        <v/>
      </c>
      <c r="L40" s="518"/>
      <c r="M40" s="285"/>
      <c r="N40" s="225" t="s">
        <v>165</v>
      </c>
      <c r="O40" s="345"/>
      <c r="P40" s="118" t="str">
        <f ca="1">IFERROR(IF(AND(O$1=0,ROW(O40)&lt;(Plan51!HH$95+13),O40&lt;&gt;""),IF(AND(O40&gt;=Plan24!BZ130,O40&lt;=Plan24!CA130),IF(Plan35!$B$88&lt;&gt;"",_xlfn.NORM.S.DIST(IF(N$2=1,Plan24!CR130,IF(N$2=2,Plan24!CR204,IF(N$2=3,Plan24!DI130,IF(N$2=4,Plan24!DI204,"")))),1)*100),""),""),"")</f>
        <v/>
      </c>
      <c r="Q40" s="93" t="str">
        <f ca="1">IF(AND(O$1=0,ROW(O40)&lt;(Plan51!HH$95+13),O40&lt;&gt;""),IF(AND(O40&gt;=Plan24!BZ130,O40&lt;=Plan24!CA130),IF(Plan35!B$88&lt;&gt;"",IF(AND(N$2=1,Plan24!CR130&lt;-2),Plan24!CR130,IF(AND(N$2=2,Plan24!CR204&lt;-2),Plan24!CR204,IF(AND(N$2=3,Plan24!DI130&lt;-2),Plan24!DI130,IF(AND(N$2=4,Plan24!DI204&lt;-2),Plan24!DI204,"")))),""),""),"")</f>
        <v/>
      </c>
      <c r="R40" s="55" t="str">
        <f ca="1">IF(AND(O$1=0,ROW(O40)&lt;(Plan51!HH$95+13),O40&lt;&gt;""),IF(AND(O40&gt;=Plan24!BZ130,O40&lt;=Plan24!CA130),IF(Plan35!B$88&lt;&gt;"",IF(AND(N$2=1,Plan24!CR130&gt;=-2,Plan24!CR130&lt;-1.5),Plan24!CR130,IF(AND(N$2=2,Plan24!CR204&gt;=-2,Plan24!CR204&lt;-1.5),Plan24!CR204,IF(AND(N$2=3,Plan24!DI130&gt;=-2,Plan24!DI130&lt;-1.5),Plan24!DI130,IF(AND(N$2=4,Plan24!DI204&gt;=-2,Plan24!DI204&lt;-1.5),Plan24!DI204,"")))),""),""),"")</f>
        <v/>
      </c>
      <c r="S40" s="55" t="str">
        <f ca="1">IF(AND(O$1=0,ROW(O40)&lt;(Plan51!HH$95+13),O40&lt;&gt;""),IF(AND(O40&gt;=Plan24!BZ130,O40&lt;=Plan24!CA130),IF(Plan35!B$88&lt;&gt;"",IF(AND(N$2=1,Plan24!CR130&gt;=-1.5,Plan24!CR130&lt;-1),Plan24!CR130,IF(AND(N$2=2,Plan24!CR204&gt;=-1.5,Plan24!CR204&lt;-1),Plan24!CR204,IF(AND(N$2=3,Plan24!DI130&gt;=-1.5,Plan24!DI130&lt;-1),Plan24!DI130,IF(AND(N$2=4,Plan24!DI204&gt;=-1.5,Plan24!DI204&lt;-1),Plan24!DI204,"")))),""),""),"")</f>
        <v/>
      </c>
      <c r="T40" s="55" t="str">
        <f ca="1">IF(AND(O$1=0,ROW(O40)&lt;(Plan51!HH$95+13),O40&lt;&gt;""),IF(AND(O40&gt;=Plan24!BZ130,O40&lt;=Plan24!CA130),IF(Plan35!B$88&lt;&gt;"",IF(AND(N$2=1,Plan24!CR130&gt;=-1,Plan24!CR130&lt;1),Plan24!CR130,IF(AND(N$2=2,Plan24!CR204&gt;=-1,Plan24!CR204&lt;1),Plan24!CR204,IF(AND(N$2=3,Plan24!DI130&gt;=-1,Plan24!DI130&lt;1),Plan24!DI130,IF(AND(N$2=4,Plan24!DI204&gt;=-1,Plan24!DI204&lt;1),Plan24!DI204,"")))),""),""),"")</f>
        <v/>
      </c>
      <c r="U40" s="56" t="str">
        <f ca="1">IF(AND(O$1=0,ROW(O40)&lt;(Plan51!HH$95+13),O40&lt;&gt;""),IF(AND(O40&gt;=Plan24!BZ130,O40&lt;=Plan24!CA130),IF(Plan35!B$88&lt;&gt;"",IF(AND(N$2=1,Plan24!CR130&gt;=1,Plan24!CR130&lt;1.5),Plan24!CR130,IF(AND(N$2=2,Plan24!CR204&gt;=1,Plan24!CR204&lt;1.5),Plan24!CR204,IF(AND(N$2=3,Plan24!DI130&gt;=1,Plan24!DI130&lt;1.5),Plan24!DI130,IF(AND(N$2=4,Plan24!DI204&gt;=1,Plan24!DI204&lt;1.5),Plan24!DI204,"")))),""),""),"")</f>
        <v/>
      </c>
      <c r="V40" s="46" t="str">
        <f ca="1">IF(AND(O$1=0,ROW(O40)&lt;(Plan51!HH$95+13),O40&lt;&gt;""),IF(AND(O40&gt;=Plan24!BZ130,O40&lt;=Plan24!CA130),IF(Plan35!B$88&lt;&gt;"",IF(AND(N$2=1,Plan24!CR130&gt;=1.5,Plan24!CR130&lt;2),Plan24!CR130,IF(AND(N$2=2,Plan24!CR204&gt;=1.5,Plan24!CR204&lt;2),Plan24!CR204,IF(AND(N$2=3,Plan24!DI130&gt;=1.5,Plan24!DI130&lt;2),Plan24!DI130,IF(AND(N$2=4,Plan24!DI204&gt;=1.5,Plan24!DI204&lt;2),Plan24!DI204,"")))),""),""),"")</f>
        <v/>
      </c>
      <c r="W40" s="106" t="str">
        <f ca="1">IF(AND(O$1=0,ROW(O40)&lt;(Plan51!HH$95+13),O40&lt;&gt;""),IF(AND(O40&gt;=Plan24!BZ130,O40&lt;=Plan24!CA130),IF(Plan35!B$88&lt;&gt;"",IF(AND(N$2=1,Plan24!CR130&gt;=2),Plan24!CR130,IF(AND(N$2=2,Plan24!CR204&gt;=2),Plan24!CR204,IF(AND(N$2=3,Plan24!DI130&gt;=2),Plan24!DI130,IF(AND(N$2=4,Plan24!DI204&gt;=2),Plan24!DI204,"")))),""),""),"")</f>
        <v/>
      </c>
      <c r="X40" s="238" t="str">
        <f t="shared" ca="1" si="4"/>
        <v/>
      </c>
      <c r="Y40" s="239" t="str">
        <f t="shared" ca="1" si="5"/>
        <v/>
      </c>
      <c r="Z40" s="53" t="s">
        <v>160</v>
      </c>
      <c r="AA40" s="54"/>
      <c r="AB40" s="353"/>
      <c r="AC40" s="118" t="str">
        <f ca="1">IFERROR(IF(AND(AB$1=0,ROW(AB40)&lt;(Plan51!HH$95+13),AB40&lt;&gt;""),IF(AND(AB40&gt;=Plan24!DW130,AB40&lt;=Plan24!DX130),IF(Plan35!$B$88&lt;&gt;"",_xlfn.NORM.S.DIST(IF(Z$2=1,Plan24!EJ130,IF(Z$2=2,Plan24!EU130,"")),1)*100),""),""),"")</f>
        <v/>
      </c>
      <c r="AD40" s="93" t="str">
        <f ca="1">IF(AND(AB$1=0,ROW(AB40)&lt;(Plan51!HH$95+13),AB40&lt;&gt;""),IF(AND(AB40&gt;=Plan24!DW130,AB40&lt;=Plan24!DX130),IF(Plan35!B$88&lt;&gt;"",IF(AB$1=0,IF(AND(Z$2=1,Plan24!EJ130&lt;-2),Plan24!EJ130,IF(AND(Z$2=2,Plan24!EU130&lt;-2),Plan24!EU130,"")),""),""),""),"")</f>
        <v/>
      </c>
      <c r="AE40" s="55" t="str">
        <f ca="1">IF(AND(AB$1=0,ROW(AB40)&lt;(Plan51!HH$95+13),AB40&lt;&gt;""),IF(AND(AB40&gt;=Plan24!DW130,AB40&lt;=Plan24!DX130),IF(Plan35!B$88&lt;&gt;"",IF(AB$1=0,IF(AND(Z$2=1,Plan24!EJ130&gt;=-2,Plan24!EJ130&lt;-1.5),Plan24!EJ130,IF(AND(Z$2=2,Plan24!EU130&gt;=-2,Plan24!EU130&lt;-1.5),Plan24!EU130,"")),""),""),""),"")</f>
        <v/>
      </c>
      <c r="AF40" s="55" t="str">
        <f ca="1">IF(AND(AB$1=0,ROW(AB40)&lt;(Plan51!HH$95+13),AB40&lt;&gt;""),IF(AND(AB40&gt;=Plan24!DW130,AB40&lt;=Plan24!DX130),IF(Plan35!B$88&lt;&gt;"",IF(AB$1=0,IF(AND(Z$2=1,Plan24!EJ130&gt;=-1.5,Plan24!EJ130&lt;-1),Plan24!EJ130,IF(AND(Z$2=2,Plan24!EU130&gt;=-1.5,Plan24!EU130&lt;-1),Plan24!EU130,"")),""),""),""),"")</f>
        <v/>
      </c>
      <c r="AG40" s="55" t="str">
        <f ca="1">IF(AND(AB$1=0,ROW(AB40)&lt;(Plan51!HH$95+13),AB40&lt;&gt;""),IF(AND(AB40&gt;=Plan24!DW130,AB40&lt;=Plan24!DX130),IF(Plan35!B$88&lt;&gt;"",IF(AB$1=0,IF(AND(Z$2=1,Plan24!EJ130&gt;=-1,Plan24!EJ130&lt;1),Plan24!EJ130,IF(AND(Z$2=2,Plan24!EU130&gt;=-1,Plan24!EU130&lt;1),Plan24!EU130,"")),""),""),""),"")</f>
        <v/>
      </c>
      <c r="AH40" s="56" t="str">
        <f ca="1">IF(AND(AB$1=0,ROW(AB40)&lt;(Plan51!HH$95+13),AB40&lt;&gt;""),IF(AND(AB40&gt;=Plan24!DW130,AB40&lt;=Plan24!DX130),IF(Plan35!B$88&lt;&gt;"",IF(AB$1=0,IF(AND(Z$2=1,Plan24!EJ130&gt;=1,Plan24!EJ130&lt;1.5),Plan24!EJ130,IF(AND(Z$2=2,Plan24!EU130&gt;=1,Plan24!EU130&lt;1.5),Plan24!EU130,"")),""),""),""),"")</f>
        <v/>
      </c>
      <c r="AI40" s="46" t="str">
        <f ca="1">IF(AND(AB$1=0,ROW(AB40)&lt;(Plan51!HH$95+13),AB40&lt;&gt;""),IF(AND(AB40&gt;=Plan24!DW130,AB40&lt;=Plan24!DX130),IF(Plan35!B$88&lt;&gt;"",IF(AB$1=0,IF(AND(Z$2=1,Plan24!EJ130&gt;=1.5,Plan24!EJ130&lt;2),Plan24!EJ130,IF(AND(Z$2=2,Plan24!EU130&gt;=1.5,Plan24!EU130&lt;2),Plan24!EU130,"")),""),""),""),"")</f>
        <v/>
      </c>
      <c r="AJ40" s="110" t="str">
        <f ca="1">IF(AND(AB$1=0,ROW(AB40)&lt;(Plan51!HH$95+13),AB40&lt;&gt;""),IF(AND(AB40&gt;=Plan24!DW130,AB40&lt;=Plan24!DX130),IF(Plan35!B$88&lt;&gt;"",IF(AB$1=0,IF(AND(Z$2=1,Plan24!EJ130&gt;=2),Plan24!EJ130,IF(AND(Z$2=2,Plan24!EU130&gt;=2),Plan24!EU130,"")),""),""),""),"")</f>
        <v/>
      </c>
      <c r="AK40" s="85" t="str">
        <f t="shared" ca="1" si="6"/>
        <v/>
      </c>
      <c r="AL40" s="57" t="str">
        <f t="shared" ca="1" si="7"/>
        <v/>
      </c>
      <c r="AM40" s="53" t="s">
        <v>160</v>
      </c>
      <c r="AN40" s="54"/>
      <c r="AO40" s="359"/>
      <c r="AP40" s="118" t="str">
        <f ca="1">IFERROR(IF(AND(AO$1=0,ROW(AO40)&lt;(Plan51!HH$95+13),AO40&lt;&gt;""),IF(AND(AO40&gt;=Plan24!FI130,AO40&lt;=Plan24!FJ130),IF(Plan35!$B$88&lt;&gt;"",_xlfn.NORM.S.DIST(Plan24!GJ130,1)*100),""),""),"")</f>
        <v/>
      </c>
      <c r="AQ40" s="100" t="str">
        <f ca="1">IF(AND(AO$1=0,ROW(AO40)&lt;(Plan51!HH$95+13),AO40&lt;&gt;""),IF(AND(AO40&gt;=Plan24!FI130,AO40&lt;=Plan24!FJ130),IF(Plan35!B$88&lt;&gt;"",IF(AO$1=0,IF(Plan24!GJ130&lt;-2,Plan24!GJ130,""),""),""),""),"")</f>
        <v/>
      </c>
      <c r="AR40" s="55" t="str">
        <f ca="1">IF(AND(AO$1=0,ROW(AO40)&lt;(Plan51!HH$95+13),AO40&lt;&gt;""),IF(AND(AO40&gt;=Plan24!FI130,AO40&lt;=Plan24!FJ130),IF(Plan35!B$88&lt;&gt;"",IF(AO$1=0,IF(AND(Plan24!GJ130&gt;=-2,Plan24!GJ130&lt;-1.5),Plan24!GJ130,""),""),""),""),"")</f>
        <v/>
      </c>
      <c r="AS40" s="55" t="str">
        <f ca="1">IF(AND(AO$1=0,ROW(AO40)&lt;(Plan51!HH$95+13),AO40&lt;&gt;""),IF(AND(AO40&gt;=Plan24!FI130,AO40&lt;=Plan24!FJ130),IF(Plan35!B$88&lt;&gt;"",IF(AO$1=0,IF(AND(Plan24!GJ130&gt;=-1.5,Plan24!GJ130&lt;-1),Plan24!GJ130,""),""),""),""),"")</f>
        <v/>
      </c>
      <c r="AT40" s="55" t="str">
        <f ca="1">IF(AND(AO$1=0,ROW(AO40)&lt;(Plan51!HH$95+13),AO40&lt;&gt;""),IF(AND(AO40&gt;=Plan24!FI130,AO40&lt;=Plan24!FJ130),IF(Plan35!B$88&lt;&gt;"",IF(AO$1=0,IF(AND(Plan24!GJ130&gt;=-1,Plan24!GJ130&lt;1),Plan24!GJ130,""),""),""),""),"")</f>
        <v/>
      </c>
      <c r="AU40" s="56" t="str">
        <f ca="1">IF(AND(AO$1=0,ROW(AO40)&lt;(Plan51!HH$95+13),AO40&lt;&gt;""),IF(AND(AO40&gt;=Plan24!FI130,AO40&lt;=Plan24!FJ130),IF(Plan35!B$88&lt;&gt;"",IF(AO$1=0,IF(AND(Plan24!GJ130&gt;=1,Plan24!GJ130&lt;1.5),Plan24!GJ130,""),""),""),""),"")</f>
        <v/>
      </c>
      <c r="AV40" s="46" t="str">
        <f ca="1">IF(AND(AO$1=0,ROW(AO40)&lt;(Plan51!HH$95+13),AO40&lt;&gt;""),IF(AND(AO40&gt;=Plan24!FI130,AO40&lt;=Plan24!FJ130),IF(Plan35!B$88&lt;&gt;"",IF(AO$1=0,IF(AND(Plan24!GJ130&gt;=1.5,Plan24!GJ130&lt;2),Plan24!GJ130,""),""),""),""),"")</f>
        <v/>
      </c>
      <c r="AW40" s="110" t="str">
        <f ca="1">IF(AND(AO$1=0,ROW(AO40)&lt;(Plan51!HH$95+13),AO40&lt;&gt;""),IF(AND(AO40&gt;=Plan24!FI130,AO40&lt;=Plan24!FJ130),IF(Plan35!B$88&lt;&gt;"",IF(AO$1=0,IF(Plan24!GJ130&gt;=2,Plan24!GJ130,""),""),""),""),"")</f>
        <v/>
      </c>
      <c r="AX40" s="85" t="str">
        <f t="shared" ca="1" si="8"/>
        <v/>
      </c>
      <c r="AY40" s="57" t="str">
        <f t="shared" ca="1" si="9"/>
        <v/>
      </c>
      <c r="AZ40" s="235" t="str">
        <f ca="1">IF(AND(O$1=0,ROW(O40)&lt;(Plan51!HH$95+13),O40&lt;&gt;""),IF(O40&lt;=Plan24!CA130,IF(Plan35!B$88&lt;&gt;"",100+15*IF(N$2=1,Plan24!CR130,IF(N$2=2,Plan24!CR204,IF(N$2=3,Plan24!DI130,IF(N$2=4,Plan24!DI204,"")))),""),""),"")</f>
        <v/>
      </c>
      <c r="BA40" s="235" t="str">
        <f ca="1">IF(AND(O$1=0,ROW(O40)&lt;(Plan51!HH$95+13),O40&lt;&gt;""),IF(O40&lt;=Plan24!CA130,5+2*IF(N$2=1,Plan24!CR130,IF(N$2=2,Plan24!CR204,IF(N$2=3,Plan24!DI130,IF(N$2=4,Plan24!DI204,"")))),""),"")</f>
        <v/>
      </c>
      <c r="BC40" s="235" t="str">
        <f ca="1">IF(AND(AB$1=0,ROW(AB40)&lt;(Plan51!HH$95+13),AB40&lt;&gt;""),IF(AB40&lt;=Plan24!DX130,IF(AB$1=0,100+15*IF(Z$2=1,Plan24!EJ130,IF(Z$2=2,Plan24!EU130,"")),""),""),"")</f>
        <v/>
      </c>
      <c r="BD40" s="235" t="str">
        <f ca="1">IF(AND(AB$1=0,ROW(AB40)&lt;(Plan51!HH$95+13),AB40&lt;&gt;""),IF(AB40&lt;=Plan24!DX130,IF(AB$1=0,5+2*IF(Z$2=1,Plan24!EJ130,IF(Z$2=2,Plan24!EU130,"")),""),""),"")</f>
        <v/>
      </c>
      <c r="BF40" s="235" t="str">
        <f ca="1">IF(AND(AO$1=0,ROW(AO40)&lt;(Plan51!HH$95+13),AO40&lt;&gt;""),IF(AO40&lt;=Plan24!FJ130,IF(AO$1=0,100+15*Plan24!GJ130,""),""),"")</f>
        <v/>
      </c>
      <c r="BG40" s="235" t="str">
        <f ca="1">IF(AND(AO$1=0,ROW(AO40)&lt;(Plan51!HH$95+13),AO40&lt;&gt;""),IF(AO40&lt;=Plan24!FJ130,IF(AO$1=0,5+2*Plan24!GJ130,""),""),"")</f>
        <v/>
      </c>
      <c r="BH40" s="235"/>
      <c r="BI40" s="235"/>
      <c r="BJ40" s="235"/>
      <c r="BK40" s="235"/>
      <c r="BL40" s="235"/>
      <c r="BM40" s="235"/>
      <c r="BN40" s="235"/>
      <c r="BO40" s="235"/>
      <c r="BP40" s="235"/>
      <c r="BQ40" s="48"/>
      <c r="BR40" s="48"/>
      <c r="BS40" s="48"/>
      <c r="BT40" s="251"/>
      <c r="BU40" s="251"/>
      <c r="BV40" s="252"/>
      <c r="BW40" s="251"/>
      <c r="BX40" s="251"/>
      <c r="BY40" s="251"/>
      <c r="BZ40" s="251"/>
      <c r="CA40" s="251"/>
      <c r="CB40" s="251"/>
      <c r="CC40" s="251"/>
      <c r="CD40" s="251"/>
      <c r="CE40" s="251"/>
      <c r="CF40" s="7"/>
      <c r="CG40" s="48"/>
      <c r="CH40" s="38">
        <f t="shared" si="10"/>
        <v>0</v>
      </c>
      <c r="CI40" s="38">
        <f t="shared" si="12"/>
        <v>0</v>
      </c>
      <c r="CJ40" s="38">
        <f t="shared" si="11"/>
        <v>0</v>
      </c>
    </row>
    <row r="41" spans="2:91" ht="17.45" customHeight="1">
      <c r="B41" s="277" t="str">
        <f t="shared" ca="1" si="0"/>
        <v/>
      </c>
      <c r="C41" s="271"/>
      <c r="D41" s="272"/>
      <c r="E41" s="272"/>
      <c r="F41" s="273" t="str">
        <f t="shared" ca="1" si="1"/>
        <v/>
      </c>
      <c r="G41" s="295" t="s">
        <v>216</v>
      </c>
      <c r="H41" s="272" t="str">
        <f t="shared" ca="1" si="2"/>
        <v/>
      </c>
      <c r="I41" s="264"/>
      <c r="J41" s="264"/>
      <c r="K41" s="547" t="str">
        <f t="shared" ca="1" si="3"/>
        <v/>
      </c>
      <c r="L41" s="548"/>
      <c r="M41" s="285"/>
      <c r="N41" s="227" t="s">
        <v>166</v>
      </c>
      <c r="O41" s="345"/>
      <c r="P41" s="118" t="str">
        <f ca="1">IFERROR(IF(AND(O$1=0,ROW(O41)&lt;(Plan51!HH$95+13),O41&lt;&gt;""),IF(AND(O41&gt;=Plan24!BZ131,O41&lt;=Plan24!CA131),IF(Plan35!$B$88&lt;&gt;"",_xlfn.NORM.S.DIST(IF(N$2=1,Plan24!CR131,IF(N$2=2,Plan24!CR205,IF(N$2=3,Plan24!DI131,IF(N$2=4,Plan24!DI205,"")))),1)*100),""),""),"")</f>
        <v/>
      </c>
      <c r="Q41" s="93" t="str">
        <f ca="1">IF(AND(O$1=0,ROW(O41)&lt;(Plan51!HH$95+13),O41&lt;&gt;""),IF(AND(O41&gt;=Plan24!BZ131,O41&lt;=Plan24!CA131),IF(Plan35!B$88&lt;&gt;"",IF(AND(N$2=1,Plan24!CR131&lt;-2),Plan24!CR131,IF(AND(N$2=2,Plan24!CR205&lt;-2),Plan24!CR205,IF(AND(N$2=3,Plan24!DI131&lt;-2),Plan24!DI131,IF(AND(N$2=4,Plan24!DI205&lt;-2),Plan24!DI205,"")))),""),""),"")</f>
        <v/>
      </c>
      <c r="R41" s="55" t="str">
        <f ca="1">IF(AND(O$1=0,ROW(O41)&lt;(Plan51!HH$95+13),O41&lt;&gt;""),IF(AND(O41&gt;=Plan24!BZ131,O41&lt;=Plan24!CA131),IF(Plan35!B$88&lt;&gt;"",IF(AND(N$2=1,Plan24!CR131&gt;=-2,Plan24!CR131&lt;-1.5),Plan24!CR131,IF(AND(N$2=2,Plan24!CR205&gt;=-2,Plan24!CR205&lt;-1.5),Plan24!CR205,IF(AND(N$2=3,Plan24!DI131&gt;=-2,Plan24!DI131&lt;-1.5),Plan24!DI131,IF(AND(N$2=4,Plan24!DI205&gt;=-2,Plan24!DI205&lt;-1.5),Plan24!DI205,"")))),""),""),"")</f>
        <v/>
      </c>
      <c r="S41" s="55" t="str">
        <f ca="1">IF(AND(O$1=0,ROW(O41)&lt;(Plan51!HH$95+13),O41&lt;&gt;""),IF(AND(O41&gt;=Plan24!BZ131,O41&lt;=Plan24!CA131),IF(Plan35!B$88&lt;&gt;"",IF(AND(N$2=1,Plan24!CR131&gt;=-1.5,Plan24!CR131&lt;-1),Plan24!CR131,IF(AND(N$2=2,Plan24!CR205&gt;=-1.5,Plan24!CR205&lt;-1),Plan24!CR205,IF(AND(N$2=3,Plan24!DI131&gt;=-1.5,Plan24!DI131&lt;-1),Plan24!DI131,IF(AND(N$2=4,Plan24!DI205&gt;=-1.5,Plan24!DI205&lt;-1),Plan24!DI205,"")))),""),""),"")</f>
        <v/>
      </c>
      <c r="T41" s="55" t="str">
        <f ca="1">IF(AND(O$1=0,ROW(O41)&lt;(Plan51!HH$95+13),O41&lt;&gt;""),IF(AND(O41&gt;=Plan24!BZ131,O41&lt;=Plan24!CA131),IF(Plan35!B$88&lt;&gt;"",IF(AND(N$2=1,Plan24!CR131&gt;=-1,Plan24!CR131&lt;1),Plan24!CR131,IF(AND(N$2=2,Plan24!CR205&gt;=-1,Plan24!CR205&lt;1),Plan24!CR205,IF(AND(N$2=3,Plan24!DI131&gt;=-1,Plan24!DI131&lt;1),Plan24!DI131,IF(AND(N$2=4,Plan24!DI205&gt;=-1,Plan24!DI205&lt;1),Plan24!DI205,"")))),""),""),"")</f>
        <v/>
      </c>
      <c r="U41" s="56" t="str">
        <f ca="1">IF(AND(O$1=0,ROW(O41)&lt;(Plan51!HH$95+13),O41&lt;&gt;""),IF(AND(O41&gt;=Plan24!BZ131,O41&lt;=Plan24!CA131),IF(Plan35!B$88&lt;&gt;"",IF(AND(N$2=1,Plan24!CR131&gt;=1,Plan24!CR131&lt;1.5),Plan24!CR131,IF(AND(N$2=2,Plan24!CR205&gt;=1,Plan24!CR205&lt;1.5),Plan24!CR205,IF(AND(N$2=3,Plan24!DI131&gt;=1,Plan24!DI131&lt;1.5),Plan24!DI131,IF(AND(N$2=4,Plan24!DI205&gt;=1,Plan24!DI205&lt;1.5),Plan24!DI205,"")))),""),""),"")</f>
        <v/>
      </c>
      <c r="V41" s="46" t="str">
        <f ca="1">IF(AND(O$1=0,ROW(O41)&lt;(Plan51!HH$95+13),O41&lt;&gt;""),IF(AND(O41&gt;=Plan24!BZ131,O41&lt;=Plan24!CA131),IF(Plan35!B$88&lt;&gt;"",IF(AND(N$2=1,Plan24!CR131&gt;=1.5,Plan24!CR131&lt;2),Plan24!CR131,IF(AND(N$2=2,Plan24!CR205&gt;=1.5,Plan24!CR205&lt;2),Plan24!CR205,IF(AND(N$2=3,Plan24!DI131&gt;=1.5,Plan24!DI131&lt;2),Plan24!DI131,IF(AND(N$2=4,Plan24!DI205&gt;=1.5,Plan24!DI205&lt;2),Plan24!DI205,"")))),""),""),"")</f>
        <v/>
      </c>
      <c r="W41" s="106" t="str">
        <f ca="1">IF(AND(O$1=0,ROW(O41)&lt;(Plan51!HH$95+13),O41&lt;&gt;""),IF(AND(O41&gt;=Plan24!BZ131,O41&lt;=Plan24!CA131),IF(Plan35!B$88&lt;&gt;"",IF(AND(N$2=1,Plan24!CR131&gt;=2),Plan24!CR131,IF(AND(N$2=2,Plan24!CR205&gt;=2),Plan24!CR205,IF(AND(N$2=3,Plan24!DI131&gt;=2),Plan24!DI131,IF(AND(N$2=4,Plan24!DI205&gt;=2),Plan24!DI205,"")))),""),""),"")</f>
        <v/>
      </c>
      <c r="X41" s="238" t="str">
        <f t="shared" ca="1" si="4"/>
        <v/>
      </c>
      <c r="Y41" s="239" t="str">
        <f t="shared" ca="1" si="5"/>
        <v/>
      </c>
      <c r="Z41" s="53" t="s">
        <v>194</v>
      </c>
      <c r="AA41" s="54"/>
      <c r="AB41" s="353"/>
      <c r="AC41" s="118" t="str">
        <f ca="1">IFERROR(IF(AND(AB$1=0,ROW(AB41)&lt;(Plan51!HH$95+13),AB41&lt;&gt;""),IF(AND(AB41&gt;=Plan24!DW131,AB41&lt;=Plan24!DX131),IF(Plan35!$B$88&lt;&gt;"",_xlfn.NORM.S.DIST(IF(Z$2=1,Plan24!EJ131,IF(Z$2=2,Plan24!EU131,"")),1)*100),""),""),"")</f>
        <v/>
      </c>
      <c r="AD41" s="93" t="str">
        <f ca="1">IF(AND(AB$1=0,ROW(AB41)&lt;(Plan51!HH$95+13),AB41&lt;&gt;""),IF(AND(AB41&gt;=Plan24!DW131,AB41&lt;=Plan24!DX131),IF(Plan35!B$88&lt;&gt;"",IF(AB$1=0,IF(AND(Z$2=1,Plan24!EJ131&lt;-2),Plan24!EJ131,IF(AND(Z$2=2,Plan24!EU131&lt;-2),Plan24!EU131,"")),""),""),""),"")</f>
        <v/>
      </c>
      <c r="AE41" s="55" t="str">
        <f ca="1">IF(AND(AB$1=0,ROW(AB41)&lt;(Plan51!HH$95+13),AB41&lt;&gt;""),IF(AND(AB41&gt;=Plan24!DW131,AB41&lt;=Plan24!DX131),IF(Plan35!B$88&lt;&gt;"",IF(AB$1=0,IF(AND(Z$2=1,Plan24!EJ131&gt;=-2,Plan24!EJ131&lt;-1.5),Plan24!EJ131,IF(AND(Z$2=2,Plan24!EU131&gt;=-2,Plan24!EU131&lt;-1.5),Plan24!EU131,"")),""),""),""),"")</f>
        <v/>
      </c>
      <c r="AF41" s="55" t="str">
        <f ca="1">IF(AND(AB$1=0,ROW(AB41)&lt;(Plan51!HH$95+13),AB41&lt;&gt;""),IF(AND(AB41&gt;=Plan24!DW131,AB41&lt;=Plan24!DX131),IF(Plan35!B$88&lt;&gt;"",IF(AB$1=0,IF(AND(Z$2=1,Plan24!EJ131&gt;=-1.5,Plan24!EJ131&lt;-1),Plan24!EJ131,IF(AND(Z$2=2,Plan24!EU131&gt;=-1.5,Plan24!EU131&lt;-1),Plan24!EU131,"")),""),""),""),"")</f>
        <v/>
      </c>
      <c r="AG41" s="55" t="str">
        <f ca="1">IF(AND(AB$1=0,ROW(AB41)&lt;(Plan51!HH$95+13),AB41&lt;&gt;""),IF(AND(AB41&gt;=Plan24!DW131,AB41&lt;=Plan24!DX131),IF(Plan35!B$88&lt;&gt;"",IF(AB$1=0,IF(AND(Z$2=1,Plan24!EJ131&gt;=-1,Plan24!EJ131&lt;1),Plan24!EJ131,IF(AND(Z$2=2,Plan24!EU131&gt;=-1,Plan24!EU131&lt;1),Plan24!EU131,"")),""),""),""),"")</f>
        <v/>
      </c>
      <c r="AH41" s="56" t="str">
        <f ca="1">IF(AND(AB$1=0,ROW(AB41)&lt;(Plan51!HH$95+13),AB41&lt;&gt;""),IF(AND(AB41&gt;=Plan24!DW131,AB41&lt;=Plan24!DX131),IF(Plan35!B$88&lt;&gt;"",IF(AB$1=0,IF(AND(Z$2=1,Plan24!EJ131&gt;=1,Plan24!EJ131&lt;1.5),Plan24!EJ131,IF(AND(Z$2=2,Plan24!EU131&gt;=1,Plan24!EU131&lt;1.5),Plan24!EU131,"")),""),""),""),"")</f>
        <v/>
      </c>
      <c r="AI41" s="46" t="str">
        <f ca="1">IF(AND(AB$1=0,ROW(AB41)&lt;(Plan51!HH$95+13),AB41&lt;&gt;""),IF(AND(AB41&gt;=Plan24!DW131,AB41&lt;=Plan24!DX131),IF(Plan35!B$88&lt;&gt;"",IF(AB$1=0,IF(AND(Z$2=1,Plan24!EJ131&gt;=1.5,Plan24!EJ131&lt;2),Plan24!EJ131,IF(AND(Z$2=2,Plan24!EU131&gt;=1.5,Plan24!EU131&lt;2),Plan24!EU131,"")),""),""),""),"")</f>
        <v/>
      </c>
      <c r="AJ41" s="110" t="str">
        <f ca="1">IF(AND(AB$1=0,ROW(AB41)&lt;(Plan51!HH$95+13),AB41&lt;&gt;""),IF(AND(AB41&gt;=Plan24!DW131,AB41&lt;=Plan24!DX131),IF(Plan35!B$88&lt;&gt;"",IF(AB$1=0,IF(AND(Z$2=1,Plan24!EJ131&gt;=2),Plan24!EJ131,IF(AND(Z$2=2,Plan24!EU131&gt;=2),Plan24!EU131,"")),""),""),""),"")</f>
        <v/>
      </c>
      <c r="AK41" s="85" t="str">
        <f t="shared" ca="1" si="6"/>
        <v/>
      </c>
      <c r="AL41" s="57" t="str">
        <f t="shared" ca="1" si="7"/>
        <v/>
      </c>
      <c r="AM41" s="53" t="s">
        <v>198</v>
      </c>
      <c r="AN41" s="54"/>
      <c r="AO41" s="359"/>
      <c r="AP41" s="118" t="str">
        <f ca="1">IFERROR(IF(AND(AO$1=0,ROW(AO41)&lt;(Plan51!HH$95+13),AO41&lt;&gt;""),IF(AND(AO41&gt;=Plan24!FI131,AO41&lt;=Plan24!FJ131),IF(Plan35!$B$88&lt;&gt;"",_xlfn.NORM.S.DIST(Plan24!GJ131,1)*100),""),""),"")</f>
        <v/>
      </c>
      <c r="AQ41" s="100" t="str">
        <f ca="1">IF(AND(AO$1=0,ROW(AO41)&lt;(Plan51!HH$95+13),AO41&lt;&gt;""),IF(AND(AO41&gt;=Plan24!FI131,AO41&lt;=Plan24!FJ131),IF(Plan35!B$88&lt;&gt;"",IF(AO$1=0,IF(Plan24!GJ131&lt;-2,Plan24!GJ131,""),""),""),""),"")</f>
        <v/>
      </c>
      <c r="AR41" s="55" t="str">
        <f ca="1">IF(AND(AO$1=0,ROW(AO41)&lt;(Plan51!HH$95+13),AO41&lt;&gt;""),IF(AND(AO41&gt;=Plan24!FI131,AO41&lt;=Plan24!FJ131),IF(Plan35!B$88&lt;&gt;"",IF(AO$1=0,IF(AND(Plan24!GJ131&gt;=-2,Plan24!GJ131&lt;-1.5),Plan24!GJ131,""),""),""),""),"")</f>
        <v/>
      </c>
      <c r="AS41" s="55" t="str">
        <f ca="1">IF(AND(AO$1=0,ROW(AO41)&lt;(Plan51!HH$95+13),AO41&lt;&gt;""),IF(AND(AO41&gt;=Plan24!FI131,AO41&lt;=Plan24!FJ131),IF(Plan35!B$88&lt;&gt;"",IF(AO$1=0,IF(AND(Plan24!GJ131&gt;=-1.5,Plan24!GJ131&lt;-1),Plan24!GJ131,""),""),""),""),"")</f>
        <v/>
      </c>
      <c r="AT41" s="55" t="str">
        <f ca="1">IF(AND(AO$1=0,ROW(AO41)&lt;(Plan51!HH$95+13),AO41&lt;&gt;""),IF(AND(AO41&gt;=Plan24!FI131,AO41&lt;=Plan24!FJ131),IF(Plan35!B$88&lt;&gt;"",IF(AO$1=0,IF(AND(Plan24!GJ131&gt;=-1,Plan24!GJ131&lt;1),Plan24!GJ131,""),""),""),""),"")</f>
        <v/>
      </c>
      <c r="AU41" s="56" t="str">
        <f ca="1">IF(AND(AO$1=0,ROW(AO41)&lt;(Plan51!HH$95+13),AO41&lt;&gt;""),IF(AND(AO41&gt;=Plan24!FI131,AO41&lt;=Plan24!FJ131),IF(Plan35!B$88&lt;&gt;"",IF(AO$1=0,IF(AND(Plan24!GJ131&gt;=1,Plan24!GJ131&lt;1.5),Plan24!GJ131,""),""),""),""),"")</f>
        <v/>
      </c>
      <c r="AV41" s="46" t="str">
        <f ca="1">IF(AND(AO$1=0,ROW(AO41)&lt;(Plan51!HH$95+13),AO41&lt;&gt;""),IF(AND(AO41&gt;=Plan24!FI131,AO41&lt;=Plan24!FJ131),IF(Plan35!B$88&lt;&gt;"",IF(AO$1=0,IF(AND(Plan24!GJ131&gt;=1.5,Plan24!GJ131&lt;2),Plan24!GJ131,""),""),""),""),"")</f>
        <v/>
      </c>
      <c r="AW41" s="110" t="str">
        <f ca="1">IF(AND(AO$1=0,ROW(AO41)&lt;(Plan51!HH$95+13),AO41&lt;&gt;""),IF(AND(AO41&gt;=Plan24!FI131,AO41&lt;=Plan24!FJ131),IF(Plan35!B$88&lt;&gt;"",IF(AO$1=0,IF(Plan24!GJ131&gt;=2,Plan24!GJ131,""),""),""),""),"")</f>
        <v/>
      </c>
      <c r="AX41" s="85" t="str">
        <f t="shared" ca="1" si="8"/>
        <v/>
      </c>
      <c r="AY41" s="57" t="str">
        <f t="shared" ca="1" si="9"/>
        <v/>
      </c>
      <c r="AZ41" s="235" t="str">
        <f ca="1">IF(AND(O$1=0,ROW(O41)&lt;(Plan51!HH$95+13),O41&lt;&gt;""),IF(O41&lt;=Plan24!CA131,IF(Plan35!B$88&lt;&gt;"",100+15*IF(N$2=1,Plan24!CR131,IF(N$2=2,Plan24!CR205,IF(N$2=3,Plan24!DI131,IF(N$2=4,Plan24!DI205,"")))),""),""),"")</f>
        <v/>
      </c>
      <c r="BA41" s="235" t="str">
        <f ca="1">IF(AND(O$1=0,ROW(O41)&lt;(Plan51!HH$95+13),O41&lt;&gt;""),IF(O41&lt;=Plan24!CA131,5+2*IF(N$2=1,Plan24!CR131,IF(N$2=2,Plan24!CR205,IF(N$2=3,Plan24!DI131,IF(N$2=4,Plan24!DI205,"")))),""),"")</f>
        <v/>
      </c>
      <c r="BC41" s="235" t="str">
        <f ca="1">IF(AND(AB$1=0,ROW(AB41)&lt;(Plan51!HH$95+13),AB41&lt;&gt;""),IF(AB41&lt;=Plan24!DX131,IF(AB$1=0,100+15*IF(Z$2=1,Plan24!EJ131,IF(Z$2=2,Plan24!EU131,"")),""),""),"")</f>
        <v/>
      </c>
      <c r="BD41" s="235" t="str">
        <f ca="1">IF(AND(AB$1=0,ROW(AB41)&lt;(Plan51!HH$95+13),AB41&lt;&gt;""),IF(AB41&lt;=Plan24!DX131,IF(AB$1=0,5+2*IF(Z$2=1,Plan24!EJ131,IF(Z$2=2,Plan24!EU131,"")),""),""),"")</f>
        <v/>
      </c>
      <c r="BF41" s="235" t="str">
        <f ca="1">IF(AND(AO$1=0,ROW(AO41)&lt;(Plan51!HH$95+13),AO41&lt;&gt;""),IF(AO41&lt;=Plan24!FJ131,IF(AO$1=0,100+15*Plan24!GJ131,""),""),"")</f>
        <v/>
      </c>
      <c r="BG41" s="235" t="str">
        <f ca="1">IF(AND(AO$1=0,ROW(AO41)&lt;(Plan51!HH$95+13),AO41&lt;&gt;""),IF(AO41&lt;=Plan24!FJ131,IF(AO$1=0,5+2*Plan24!GJ131,""),""),"")</f>
        <v/>
      </c>
      <c r="BH41" s="235"/>
      <c r="BI41" s="235"/>
      <c r="BJ41" s="235"/>
      <c r="BK41" s="235"/>
      <c r="BL41" s="235"/>
      <c r="BM41" s="235"/>
      <c r="BN41" s="235"/>
      <c r="BO41" s="235"/>
      <c r="BP41" s="235"/>
      <c r="BQ41" s="48"/>
      <c r="BR41" s="48"/>
      <c r="BS41" s="48"/>
      <c r="BT41" s="251"/>
      <c r="BU41" s="251"/>
      <c r="BV41" s="252"/>
      <c r="BW41" s="251"/>
      <c r="BX41" s="251"/>
      <c r="BY41" s="251"/>
      <c r="BZ41" s="251"/>
      <c r="CA41" s="251"/>
      <c r="CB41" s="251"/>
      <c r="CC41" s="251"/>
      <c r="CD41" s="251"/>
      <c r="CE41" s="251"/>
      <c r="CF41" s="7"/>
      <c r="CG41" s="48"/>
      <c r="CH41" s="38">
        <f t="shared" si="10"/>
        <v>0</v>
      </c>
      <c r="CI41" s="38">
        <f t="shared" si="12"/>
        <v>0</v>
      </c>
      <c r="CJ41" s="38">
        <f t="shared" si="11"/>
        <v>0</v>
      </c>
    </row>
    <row r="42" spans="2:91" ht="17.45" customHeight="1">
      <c r="M42" s="285"/>
      <c r="N42" s="228" t="s">
        <v>167</v>
      </c>
      <c r="O42" s="347"/>
      <c r="P42" s="118" t="str">
        <f ca="1">IFERROR(IF(AND(O$1=0,ROW(O42)&lt;(Plan51!HH$95+13),O42&lt;&gt;""),IF(AND(O42&gt;=Plan24!BZ132,O42&lt;=Plan24!CA132),IF(Plan35!$B$88&lt;&gt;"",_xlfn.NORM.S.DIST(IF(N$2=1,Plan24!CR132,IF(N$2=2,Plan24!CR206,IF(N$2=3,Plan24!DI132,IF(N$2=4,Plan24!DI206,"")))),1)*100),""),""),"")</f>
        <v/>
      </c>
      <c r="Q42" s="94" t="str">
        <f ca="1">IF(AND(O$1=0,ROW(O42)&lt;(Plan51!HH$95+13),O42&lt;&gt;""),IF(AND(O42&gt;=Plan24!BZ132,O42&lt;=Plan24!CA132),IF(Plan35!B$88&lt;&gt;"",IF(AND(N$2=1,Plan24!CR132&lt;-2),Plan24!CR132,IF(AND(N$2=2,Plan24!CR206&lt;-2),Plan24!CR206,IF(AND(N$2=3,Plan24!DI132&lt;-2),Plan24!DI132,IF(AND(N$2=4,Plan24!DI206&lt;-2),Plan24!DI206,"")))),""),""),"")</f>
        <v/>
      </c>
      <c r="R42" s="63" t="str">
        <f ca="1">IF(AND(O$1=0,ROW(O42)&lt;(Plan51!HH$95+13),O42&lt;&gt;""),IF(AND(O42&gt;=Plan24!BZ132,O42&lt;=Plan24!CA132),IF(Plan35!B$88&lt;&gt;"",IF(AND(N$2=1,Plan24!CR132&gt;=-2,Plan24!CR132&lt;-1.5),Plan24!CR132,IF(AND(N$2=2,Plan24!CR206&gt;=-2,Plan24!CR206&lt;-1.5),Plan24!CR206,IF(AND(N$2=3,Plan24!DI132&gt;=-2,Plan24!DI132&lt;-1.5),Plan24!DI132,IF(AND(N$2=4,Plan24!DI206&gt;=-2,Plan24!DI206&lt;-1.5),Plan24!DI206,"")))),""),""),"")</f>
        <v/>
      </c>
      <c r="S42" s="63" t="str">
        <f ca="1">IF(AND(O$1=0,ROW(O42)&lt;(Plan51!HH$95+13),O42&lt;&gt;""),IF(AND(O42&gt;=Plan24!BZ132,O42&lt;=Plan24!CA132),IF(Plan35!B$88&lt;&gt;"",IF(AND(N$2=1,Plan24!CR132&gt;=-1.5,Plan24!CR132&lt;-1),Plan24!CR132,IF(AND(N$2=2,Plan24!CR206&gt;=-1.5,Plan24!CR206&lt;-1),Plan24!CR206,IF(AND(N$2=3,Plan24!DI132&gt;=-1.5,Plan24!DI132&lt;-1),Plan24!DI132,IF(AND(N$2=4,Plan24!DI206&gt;=-1.5,Plan24!DI206&lt;-1),Plan24!DI206,"")))),""),""),"")</f>
        <v/>
      </c>
      <c r="T42" s="63" t="str">
        <f ca="1">IF(AND(O$1=0,ROW(O42)&lt;(Plan51!HH$95+13),O42&lt;&gt;""),IF(AND(O42&gt;=Plan24!BZ132,O42&lt;=Plan24!CA132),IF(Plan35!B$88&lt;&gt;"",IF(AND(N$2=1,Plan24!CR132&gt;=-1,Plan24!CR132&lt;1),Plan24!CR132,IF(AND(N$2=2,Plan24!CR206&gt;=-1,Plan24!CR206&lt;1),Plan24!CR206,IF(AND(N$2=3,Plan24!DI132&gt;=-1,Plan24!DI132&lt;1),Plan24!DI132,IF(AND(N$2=4,Plan24!DI206&gt;=-1,Plan24!DI206&lt;1),Plan24!DI206,"")))),""),""),"")</f>
        <v/>
      </c>
      <c r="U42" s="64" t="str">
        <f ca="1">IF(AND(O$1=0,ROW(O42)&lt;(Plan51!HH$95+13),O42&lt;&gt;""),IF(AND(O42&gt;=Plan24!BZ132,O42&lt;=Plan24!CA132),IF(Plan35!B$88&lt;&gt;"",IF(AND(N$2=1,Plan24!CR132&gt;=1,Plan24!CR132&lt;1.5),Plan24!CR132,IF(AND(N$2=2,Plan24!CR206&gt;=1,Plan24!CR206&lt;1.5),Plan24!CR206,IF(AND(N$2=3,Plan24!DI132&gt;=1,Plan24!DI132&lt;1.5),Plan24!DI132,IF(AND(N$2=4,Plan24!DI206&gt;=1,Plan24!DI206&lt;1.5),Plan24!DI206,"")))),""),""),"")</f>
        <v/>
      </c>
      <c r="V42" s="65" t="str">
        <f ca="1">IF(AND(O$1=0,ROW(O42)&lt;(Plan51!HH$95+13),O42&lt;&gt;""),IF(AND(O42&gt;=Plan24!BZ132,O42&lt;=Plan24!CA132),IF(Plan35!B$88&lt;&gt;"",IF(AND(N$2=1,Plan24!CR132&gt;=1.5,Plan24!CR132&lt;2),Plan24!CR132,IF(AND(N$2=2,Plan24!CR206&gt;=1.5,Plan24!CR206&lt;2),Plan24!CR206,IF(AND(N$2=3,Plan24!DI132&gt;=1.5,Plan24!DI132&lt;2),Plan24!DI132,IF(AND(N$2=4,Plan24!DI206&gt;=1.5,Plan24!DI206&lt;2),Plan24!DI206,"")))),""),""),"")</f>
        <v/>
      </c>
      <c r="W42" s="107" t="str">
        <f ca="1">IF(AND(O$1=0,ROW(O42)&lt;(Plan51!HH$95+13),O42&lt;&gt;""),IF(AND(O42&gt;=Plan24!BZ132,O42&lt;=Plan24!CA132),IF(Plan35!B$88&lt;&gt;"",IF(AND(N$2=1,Plan24!CR132&gt;=2),Plan24!CR132,IF(AND(N$2=2,Plan24!CR206&gt;=2),Plan24!CR206,IF(AND(N$2=3,Plan24!DI132&gt;=2),Plan24!DI132,IF(AND(N$2=4,Plan24!DI206&gt;=2),Plan24!DI206,"")))),""),""),"")</f>
        <v/>
      </c>
      <c r="X42" s="238" t="str">
        <f t="shared" ca="1" si="4"/>
        <v/>
      </c>
      <c r="Y42" s="239" t="str">
        <f t="shared" ca="1" si="5"/>
        <v/>
      </c>
      <c r="Z42" s="193" t="s">
        <v>231</v>
      </c>
      <c r="AA42" s="200"/>
      <c r="AB42" s="353"/>
      <c r="AC42" s="121" t="str">
        <f ca="1">IFERROR(IF(AND(AB$1=0,ROW(AB42)&lt;(Plan51!HH$95+13),AB42&lt;&gt;""),IF(AND(AB42&gt;=Plan24!DW132,AB42&lt;=Plan24!DX132),IF(Plan35!$B$88&lt;&gt;"",_xlfn.NORM.S.DIST(IF(Z$2=1,Plan24!EJ132,IF(Z$2=2,Plan24!EU132,"")),1)*100),""),""),"")</f>
        <v/>
      </c>
      <c r="AD42" s="94" t="str">
        <f ca="1">IF(AND(AB$1=0,ROW(AB42)&lt;(Plan51!HH$95+13),AB42&lt;&gt;""),IF(AND(AB42&gt;=Plan24!DW132,AB42&lt;=Plan24!DX132),IF(Plan35!B$88&lt;&gt;"",IF(AB$1=0,IF(AND(Z$2=1,Plan24!EJ132&lt;-2),Plan24!EJ132,IF(AND(Z$2=2,Plan24!EU132&lt;-2),Plan24!EU132,"")),""),""),""),"")</f>
        <v/>
      </c>
      <c r="AE42" s="63" t="str">
        <f ca="1">IF(AND(AB$1=0,ROW(AB42)&lt;(Plan51!HH$95+13),AB42&lt;&gt;""),IF(AND(AB42&gt;=Plan24!DW132,AB42&lt;=Plan24!DX132),IF(Plan35!B$88&lt;&gt;"",IF(AB$1=0,IF(AND(Z$2=1,Plan24!EJ132&gt;=-2,Plan24!EJ132&lt;-1.5),Plan24!EJ132,IF(AND(Z$2=2,Plan24!EU132&gt;=-2,Plan24!EU132&lt;-1.5),Plan24!EU132,"")),""),""),""),"")</f>
        <v/>
      </c>
      <c r="AF42" s="63" t="str">
        <f ca="1">IF(AND(AB$1=0,ROW(AB42)&lt;(Plan51!HH$95+13),AB42&lt;&gt;""),IF(AND(AB42&gt;=Plan24!DW132,AB42&lt;=Plan24!DX132),IF(Plan35!B$88&lt;&gt;"",IF(AB$1=0,IF(AND(Z$2=1,Plan24!EJ132&gt;=-1.5,Plan24!EJ132&lt;-1),Plan24!EJ132,IF(AND(Z$2=2,Plan24!EU132&gt;=-1.5,Plan24!EU132&lt;-1),Plan24!EU132,"")),""),""),""),"")</f>
        <v/>
      </c>
      <c r="AG42" s="63" t="str">
        <f ca="1">IF(AND(AB$1=0,ROW(AB42)&lt;(Plan51!HH$95+13),AB42&lt;&gt;""),IF(AND(AB42&gt;=Plan24!DW132,AB42&lt;=Plan24!DX132),IF(Plan35!B$88&lt;&gt;"",IF(AB$1=0,IF(AND(Z$2=1,Plan24!EJ132&gt;=-1,Plan24!EJ132&lt;1),Plan24!EJ132,IF(AND(Z$2=2,Plan24!EU132&gt;=-1,Plan24!EU132&lt;1),Plan24!EU132,"")),""),""),""),"")</f>
        <v/>
      </c>
      <c r="AH42" s="64" t="str">
        <f ca="1">IF(AND(AB$1=0,ROW(AB42)&lt;(Plan51!HH$95+13),AB42&lt;&gt;""),IF(AND(AB42&gt;=Plan24!DW132,AB42&lt;=Plan24!DX132),IF(Plan35!B$88&lt;&gt;"",IF(AB$1=0,IF(AND(Z$2=1,Plan24!EJ132&gt;=1,Plan24!EJ132&lt;1.5),Plan24!EJ132,IF(AND(Z$2=2,Plan24!EU132&gt;=1,Plan24!EU132&lt;1.5),Plan24!EU132,"")),""),""),""),"")</f>
        <v/>
      </c>
      <c r="AI42" s="65" t="str">
        <f ca="1">IF(AND(AB$1=0,ROW(AB42)&lt;(Plan51!HH$95+13),AB42&lt;&gt;""),IF(AND(AB42&gt;=Plan24!DW132,AB42&lt;=Plan24!DX132),IF(Plan35!B$88&lt;&gt;"",IF(AB$1=0,IF(AND(Z$2=1,Plan24!EJ132&gt;=1.5,Plan24!EJ132&lt;2),Plan24!EJ132,IF(AND(Z$2=2,Plan24!EU132&gt;=1.5,Plan24!EU132&lt;2),Plan24!EU132,"")),""),""),""),"")</f>
        <v/>
      </c>
      <c r="AJ42" s="107" t="str">
        <f ca="1">IF(AND(AB$1=0,ROW(AB42)&lt;(Plan51!HH$95+13),AB42&lt;&gt;""),IF(AND(AB42&gt;=Plan24!DW132,AB42&lt;=Plan24!DX132),IF(Plan35!B$88&lt;&gt;"",IF(AB$1=0,IF(AND(Z$2=1,Plan24!EJ132&gt;=2),Plan24!EJ132,IF(AND(Z$2=2,Plan24!EU132&gt;=2),Plan24!EU132,"")),""),""),""),"")</f>
        <v/>
      </c>
      <c r="AK42" s="88" t="str">
        <f t="shared" ca="1" si="6"/>
        <v/>
      </c>
      <c r="AL42" s="66" t="str">
        <f t="shared" ca="1" si="7"/>
        <v/>
      </c>
      <c r="AM42" s="193" t="s">
        <v>231</v>
      </c>
      <c r="AN42" s="200"/>
      <c r="AO42" s="360"/>
      <c r="AP42" s="119" t="str">
        <f ca="1">IFERROR(IF(AND(AO$1=0,ROW(AO42)&lt;(Plan51!HH$95+13),AO42&lt;&gt;""),IF(AND(AO42&gt;=Plan24!FI132,AO42&lt;=Plan24!FJ132),IF(Plan35!$B$88&lt;&gt;"",_xlfn.NORM.S.DIST(Plan24!GJ132,1)*100),""),""),"")</f>
        <v/>
      </c>
      <c r="AQ42" s="101" t="str">
        <f ca="1">IF(AND(AO$1=0,ROW(AO42)&lt;(Plan51!HH$95+13),AO42&lt;&gt;""),IF(AND(AO42&gt;=Plan24!FI132,AO42&lt;=Plan24!FJ132),IF(Plan35!B$88&lt;&gt;"",IF(AO$1=0,IF(Plan24!GJ132&lt;-2,Plan24!GJ132,""),""),""),""),"")</f>
        <v/>
      </c>
      <c r="AR42" s="63" t="str">
        <f ca="1">IF(AND(AO$1=0,ROW(AO42)&lt;(Plan51!HH$95+13),AO42&lt;&gt;""),IF(AND(AO42&gt;=Plan24!FI132,AO42&lt;=Plan24!FJ132),IF(Plan35!B$88&lt;&gt;"",IF(AO$1=0,IF(AND(Plan24!GJ132&gt;=-2,Plan24!GJ132&lt;-1.5),Plan24!GJ132,""),""),""),""),"")</f>
        <v/>
      </c>
      <c r="AS42" s="63" t="str">
        <f ca="1">IF(AND(AO$1=0,ROW(AO42)&lt;(Plan51!HH$95+13),AO42&lt;&gt;""),IF(AND(AO42&gt;=Plan24!FI132,AO42&lt;=Plan24!FJ132),IF(Plan35!B$88&lt;&gt;"",IF(AO$1=0,IF(AND(Plan24!GJ132&gt;=-1.5,Plan24!GJ132&lt;-1),Plan24!GJ132,""),""),""),""),"")</f>
        <v/>
      </c>
      <c r="AT42" s="63" t="str">
        <f ca="1">IF(AND(AO$1=0,ROW(AO42)&lt;(Plan51!HH$95+13),AO42&lt;&gt;""),IF(AND(AO42&gt;=Plan24!FI132,AO42&lt;=Plan24!FJ132),IF(Plan35!B$88&lt;&gt;"",IF(AO$1=0,IF(AND(Plan24!GJ132&gt;=-1,Plan24!GJ132&lt;1),Plan24!GJ132,""),""),""),""),"")</f>
        <v/>
      </c>
      <c r="AU42" s="64" t="str">
        <f ca="1">IF(AND(AO$1=0,ROW(AO42)&lt;(Plan51!HH$95+13),AO42&lt;&gt;""),IF(AND(AO42&gt;=Plan24!FI132,AO42&lt;=Plan24!FJ132),IF(Plan35!B$88&lt;&gt;"",IF(AO$1=0,IF(AND(Plan24!GJ132&gt;=1,Plan24!GJ132&lt;1.5),Plan24!GJ132,""),""),""),""),"")</f>
        <v/>
      </c>
      <c r="AV42" s="65" t="str">
        <f ca="1">IF(AND(AO$1=0,ROW(AO42)&lt;(Plan51!HH$95+13),AO42&lt;&gt;""),IF(AND(AO42&gt;=Plan24!FI132,AO42&lt;=Plan24!FJ132),IF(Plan35!B$88&lt;&gt;"",IF(AO$1=0,IF(AND(Plan24!GJ132&gt;=1.5,Plan24!GJ132&lt;2),Plan24!GJ132,""),""),""),""),"")</f>
        <v/>
      </c>
      <c r="AW42" s="107" t="str">
        <f ca="1">IF(AND(AO$1=0,ROW(AO42)&lt;(Plan51!HH$95+13),AO42&lt;&gt;""),IF(AND(AO42&gt;=Plan24!FI132,AO42&lt;=Plan24!FJ132),IF(Plan35!B$88&lt;&gt;"",IF(AO$1=0,IF(Plan24!GJ132&gt;=2,Plan24!GJ132,""),""),""),""),"")</f>
        <v/>
      </c>
      <c r="AX42" s="88" t="str">
        <f t="shared" ca="1" si="8"/>
        <v/>
      </c>
      <c r="AY42" s="66" t="str">
        <f t="shared" ca="1" si="9"/>
        <v/>
      </c>
      <c r="AZ42" s="235" t="str">
        <f ca="1">IF(AND(O$1=0,ROW(O42)&lt;(Plan51!HH$95+13),O42&lt;&gt;""),IF(O42&lt;=Plan24!CA132,IF(Plan35!B$88&lt;&gt;"",100+15*IF(N$2=1,Plan24!CR132,IF(N$2=2,Plan24!CR206,IF(N$2=3,Plan24!DI132,IF(N$2=4,Plan24!DI206,"")))),""),""),"")</f>
        <v/>
      </c>
      <c r="BA42" s="235" t="str">
        <f ca="1">IF(AND(O$1=0,ROW(O42)&lt;(Plan51!HH$95+13),O42&lt;&gt;""),IF(O42&lt;=Plan24!CA132,5+2*IF(N$2=1,Plan24!CR132,IF(N$2=2,Plan24!CR206,IF(N$2=3,Plan24!DI132,IF(N$2=4,Plan24!DI206,"")))),""),"")</f>
        <v/>
      </c>
      <c r="BC42" s="235" t="str">
        <f ca="1">IF(AND(AB$1=0,ROW(AB42)&lt;(Plan51!HH$95+13),AB42&lt;&gt;""),IF(AB42&lt;=Plan24!DX132,IF(AB$1=0,100+15*IF(Z$2=1,Plan24!EJ132,IF(Z$2=2,Plan24!EU132,"")),""),""),"")</f>
        <v/>
      </c>
      <c r="BD42" s="235" t="str">
        <f ca="1">IF(AND(AB$1=0,ROW(AB42)&lt;(Plan51!HH$95+13),AB42&lt;&gt;""),IF(AB42&lt;=Plan24!DX132,IF(AB$1=0,5+2*IF(Z$2=1,Plan24!EJ132,IF(Z$2=2,Plan24!EU132,"")),""),""),"")</f>
        <v/>
      </c>
      <c r="BF42" s="235" t="str">
        <f ca="1">IF(AND(AO$1=0,ROW(AO42)&lt;(Plan51!HH$95+13),AO42&lt;&gt;""),IF(AO42&lt;=Plan24!FJ132,IF(AO$1=0,100+15*Plan24!GJ132,""),""),"")</f>
        <v/>
      </c>
      <c r="BG42" s="235" t="str">
        <f ca="1">IF(AND(AO$1=0,ROW(AO42)&lt;(Plan51!HH$95+13),AO42&lt;&gt;""),IF(AO42&lt;=Plan24!FJ132,IF(AO$1=0,5+2*Plan24!GJ132,""),""),"")</f>
        <v/>
      </c>
      <c r="BH42" s="235"/>
      <c r="BI42" s="235"/>
      <c r="BJ42" s="235"/>
      <c r="BK42" s="235"/>
      <c r="BL42" s="235"/>
      <c r="BM42" s="235"/>
      <c r="BN42" s="235"/>
      <c r="BO42" s="235"/>
      <c r="BP42" s="235"/>
      <c r="BQ42" s="48"/>
      <c r="BR42" s="48"/>
      <c r="BS42" s="48"/>
      <c r="BT42" s="251"/>
      <c r="BU42" s="251"/>
      <c r="BV42" s="252"/>
      <c r="BW42" s="251"/>
      <c r="BX42" s="251"/>
      <c r="BY42" s="251"/>
      <c r="BZ42" s="251"/>
      <c r="CA42" s="251"/>
      <c r="CB42" s="251"/>
      <c r="CC42" s="251"/>
      <c r="CD42" s="251"/>
      <c r="CE42" s="251"/>
      <c r="CF42" s="7"/>
      <c r="CG42" s="48"/>
      <c r="CH42" s="38">
        <f t="shared" si="10"/>
        <v>0</v>
      </c>
      <c r="CI42" s="38">
        <f t="shared" si="12"/>
        <v>0</v>
      </c>
      <c r="CJ42" s="38">
        <f t="shared" si="11"/>
        <v>0</v>
      </c>
    </row>
    <row r="43" spans="2:91" ht="17.45" customHeight="1">
      <c r="B43" s="36"/>
      <c r="C43" s="139"/>
      <c r="D43" s="35"/>
      <c r="M43" s="285"/>
      <c r="N43" s="229" t="s">
        <v>168</v>
      </c>
      <c r="O43" s="348"/>
      <c r="P43" s="119" t="str">
        <f ca="1">IFERROR(IF(AND(O$1=0,ROW(O43)&lt;(Plan51!HH$95+13),O43&lt;&gt;""),IF(AND(O43&gt;=Plan24!BZ133,O43&lt;=Plan24!CA133),IF(Plan35!$B$88&lt;&gt;"",_xlfn.NORM.S.DIST(IF(N$2=1,Plan24!CR133,IF(N$2=2,Plan24!CR207,IF(N$2=3,Plan24!DI133,IF(N$2=4,Plan24!DI207,"")))),1)*100),""),""),"")</f>
        <v/>
      </c>
      <c r="Q43" s="95" t="str">
        <f ca="1">IF(AND(O$1=0,ROW(O43)&lt;(Plan51!HH$95+13),O43&lt;&gt;""),IF(AND(O43&gt;=Plan24!BZ133,O43&lt;=Plan24!CA133),IF(Plan35!B$88&lt;&gt;"",IF(AND(N$2=1,Plan24!CR133&lt;-2),Plan24!CR133,IF(AND(N$2=2,Plan24!CR207&lt;-2),Plan24!CR207,IF(AND(N$2=3,Plan24!DI133&lt;-2),Plan24!DI133,IF(AND(N$2=4,Plan24!DI207&lt;-2),Plan24!DI207,"")))),""),""),"")</f>
        <v/>
      </c>
      <c r="R43" s="67" t="str">
        <f ca="1">IF(AND(O$1=0,ROW(O43)&lt;(Plan51!HH$95+13),O43&lt;&gt;""),IF(AND(O43&gt;=Plan24!BZ133,O43&lt;=Plan24!CA133),IF(Plan35!B$88&lt;&gt;"",IF(AND(N$2=1,Plan24!CR133&gt;=-2,Plan24!CR133&lt;-1.5),Plan24!CR133,IF(AND(N$2=2,Plan24!CR207&gt;=-2,Plan24!CR207&lt;-1.5),Plan24!CR207,IF(AND(N$2=3,Plan24!DI133&gt;=-2,Plan24!DI133&lt;-1.5),Plan24!DI133,IF(AND(N$2=4,Plan24!DI207&gt;=-2,Plan24!DI207&lt;-1.5),Plan24!DI207,"")))),""),""),"")</f>
        <v/>
      </c>
      <c r="S43" s="67" t="str">
        <f ca="1">IF(AND(O$1=0,ROW(O43)&lt;(Plan51!HH$95+13),O43&lt;&gt;""),IF(AND(O43&gt;=Plan24!BZ133,O43&lt;=Plan24!CA133),IF(Plan35!B$88&lt;&gt;"",IF(AND(N$2=1,Plan24!CR133&gt;=-1.5,Plan24!CR133&lt;-1),Plan24!CR133,IF(AND(N$2=2,Plan24!CR207&gt;=-1.5,Plan24!CR207&lt;-1),Plan24!CR207,IF(AND(N$2=3,Plan24!DI133&gt;=-1.5,Plan24!DI133&lt;-1),Plan24!DI133,IF(AND(N$2=4,Plan24!DI207&gt;=-1.5,Plan24!DI207&lt;-1),Plan24!DI207,"")))),""),""),"")</f>
        <v/>
      </c>
      <c r="T43" s="67" t="str">
        <f ca="1">IF(AND(O$1=0,ROW(O43)&lt;(Plan51!HH$95+13),O43&lt;&gt;""),IF(AND(O43&gt;=Plan24!BZ133,O43&lt;=Plan24!CA133),IF(Plan35!B$88&lt;&gt;"",IF(AND(N$2=1,Plan24!CR133&gt;=-1,Plan24!CR133&lt;1),Plan24!CR133,IF(AND(N$2=2,Plan24!CR207&gt;=-1,Plan24!CR207&lt;1),Plan24!CR207,IF(AND(N$2=3,Plan24!DI133&gt;=-1,Plan24!DI133&lt;1),Plan24!DI133,IF(AND(N$2=4,Plan24!DI207&gt;=-1,Plan24!DI207&lt;1),Plan24!DI207,"")))),""),""),"")</f>
        <v/>
      </c>
      <c r="U43" s="68" t="str">
        <f ca="1">IF(AND(O$1=0,ROW(O43)&lt;(Plan51!HH$95+13),O43&lt;&gt;""),IF(AND(O43&gt;=Plan24!BZ133,O43&lt;=Plan24!CA133),IF(Plan35!B$88&lt;&gt;"",IF(AND(N$2=1,Plan24!CR133&gt;=1,Plan24!CR133&lt;1.5),Plan24!CR133,IF(AND(N$2=2,Plan24!CR207&gt;=1,Plan24!CR207&lt;1.5),Plan24!CR207,IF(AND(N$2=3,Plan24!DI133&gt;=1,Plan24!DI133&lt;1.5),Plan24!DI133,IF(AND(N$2=4,Plan24!DI207&gt;=1,Plan24!DI207&lt;1.5),Plan24!DI207,"")))),""),""),"")</f>
        <v/>
      </c>
      <c r="V43" s="69" t="str">
        <f ca="1">IF(AND(O$1=0,ROW(O43)&lt;(Plan51!HH$95+13),O43&lt;&gt;""),IF(AND(O43&gt;=Plan24!BZ133,O43&lt;=Plan24!CA133),IF(Plan35!B$88&lt;&gt;"",IF(AND(N$2=1,Plan24!CR133&gt;=1.5,Plan24!CR133&lt;2),Plan24!CR133,IF(AND(N$2=2,Plan24!CR207&gt;=1.5,Plan24!CR207&lt;2),Plan24!CR207,IF(AND(N$2=3,Plan24!DI133&gt;=1.5,Plan24!DI133&lt;2),Plan24!DI133,IF(AND(N$2=4,Plan24!DI207&gt;=1.5,Plan24!DI207&lt;2),Plan24!DI207,"")))),""),""),"")</f>
        <v/>
      </c>
      <c r="W43" s="108" t="str">
        <f ca="1">IF(AND(O$1=0,ROW(O43)&lt;(Plan51!HH$95+13),O43&lt;&gt;""),IF(AND(O43&gt;=Plan24!BZ133,O43&lt;=Plan24!CA133),IF(Plan35!B$88&lt;&gt;"",IF(AND(N$2=1,Plan24!CR133&gt;=2),Plan24!CR133,IF(AND(N$2=2,Plan24!CR207&gt;=2),Plan24!CR207,IF(AND(N$2=3,Plan24!DI133&gt;=2),Plan24!DI133,IF(AND(N$2=4,Plan24!DI207&gt;=2),Plan24!DI207,"")))),""),""),"")</f>
        <v/>
      </c>
      <c r="X43" s="238" t="str">
        <f t="shared" ca="1" si="4"/>
        <v/>
      </c>
      <c r="Y43" s="239" t="str">
        <f t="shared" ca="1" si="5"/>
        <v/>
      </c>
      <c r="Z43" s="194" t="s">
        <v>161</v>
      </c>
      <c r="AA43" s="201"/>
      <c r="AB43" s="353"/>
      <c r="AC43" s="122" t="str">
        <f ca="1">IFERROR(IF(AND(AB$1=0,ROW(AB43)&lt;(Plan51!HH$95+13),AB43&lt;&gt;""),IF(AND(AB43&gt;=Plan24!DW133,AB43&lt;=Plan24!DX133),IF(Plan35!$B$88&lt;&gt;"",_xlfn.NORM.S.DIST(IF(Z$2=1,Plan24!EJ133,IF(Z$2=2,Plan24!EU133,"")),1)*100),""),""),"")</f>
        <v/>
      </c>
      <c r="AD43" s="95" t="str">
        <f ca="1">IF(AND(AB$1=0,ROW(AB43)&lt;(Plan51!HH$95+13),AB43&lt;&gt;""),IF(AND(AB43&gt;=Plan24!DW133,AB43&lt;=Plan24!DX133),IF(Plan35!B$88&lt;&gt;"",IF(AB$1=0,IF(AND(Z$2=1,Plan24!EJ133&lt;-2),Plan24!EJ133,IF(AND(Z$2=2,Plan24!EU133&lt;-2),Plan24!EU133,"")),""),""),""),"")</f>
        <v/>
      </c>
      <c r="AE43" s="67" t="str">
        <f ca="1">IF(AND(AB$1=0,ROW(AB43)&lt;(Plan51!HH$95+13),AB43&lt;&gt;""),IF(AND(AB43&gt;=Plan24!DW133,AB43&lt;=Plan24!DX133),IF(Plan35!B$88&lt;&gt;"",IF(AB$1=0,IF(AND(Z$2=1,Plan24!EJ133&gt;=-2,Plan24!EJ133&lt;-1.5),Plan24!EJ133,IF(AND(Z$2=2,Plan24!EU133&gt;=-2,Plan24!EU133&lt;-1.5),Plan24!EU133,"")),""),""),""),"")</f>
        <v/>
      </c>
      <c r="AF43" s="67" t="str">
        <f ca="1">IF(AND(AB$1=0,ROW(AB43)&lt;(Plan51!HH$95+13),AB43&lt;&gt;""),IF(AND(AB43&gt;=Plan24!DW133,AB43&lt;=Plan24!DX133),IF(Plan35!B$88&lt;&gt;"",IF(AB$1=0,IF(AND(Z$2=1,Plan24!EJ133&gt;=-1.5,Plan24!EJ133&lt;-1),Plan24!EJ133,IF(AND(Z$2=2,Plan24!EU133&gt;=-1.5,Plan24!EU133&lt;-1),Plan24!EU133,"")),""),""),""),"")</f>
        <v/>
      </c>
      <c r="AG43" s="67" t="str">
        <f ca="1">IF(AND(AB$1=0,ROW(AB43)&lt;(Plan51!HH$95+13),AB43&lt;&gt;""),IF(AND(AB43&gt;=Plan24!DW133,AB43&lt;=Plan24!DX133),IF(Plan35!B$88&lt;&gt;"",IF(AB$1=0,IF(AND(Z$2=1,Plan24!EJ133&gt;=-1,Plan24!EJ133&lt;1),Plan24!EJ133,IF(AND(Z$2=2,Plan24!EU133&gt;=-1,Plan24!EU133&lt;1),Plan24!EU133,"")),""),""),""),"")</f>
        <v/>
      </c>
      <c r="AH43" s="68" t="str">
        <f ca="1">IF(AND(AB$1=0,ROW(AB43)&lt;(Plan51!HH$95+13),AB43&lt;&gt;""),IF(AND(AB43&gt;=Plan24!DW133,AB43&lt;=Plan24!DX133),IF(Plan35!B$88&lt;&gt;"",IF(AB$1=0,IF(AND(Z$2=1,Plan24!EJ133&gt;=1,Plan24!EJ133&lt;1.5),Plan24!EJ133,IF(AND(Z$2=2,Plan24!EU133&gt;=1,Plan24!EU133&lt;1.5),Plan24!EU133,"")),""),""),""),"")</f>
        <v/>
      </c>
      <c r="AI43" s="69" t="str">
        <f ca="1">IF(AND(AB$1=0,ROW(AB43)&lt;(Plan51!HH$95+13),AB43&lt;&gt;""),IF(AND(AB43&gt;=Plan24!DW133,AB43&lt;=Plan24!DX133),IF(Plan35!B$88&lt;&gt;"",IF(AB$1=0,IF(AND(Z$2=1,Plan24!EJ133&gt;=1.5,Plan24!EJ133&lt;2),Plan24!EJ133,IF(AND(Z$2=2,Plan24!EU133&gt;=1.5,Plan24!EU133&lt;2),Plan24!EU133,"")),""),""),""),"")</f>
        <v/>
      </c>
      <c r="AJ43" s="108" t="str">
        <f ca="1">IF(AND(AB$1=0,ROW(AB43)&lt;(Plan51!HH$95+13),AB43&lt;&gt;""),IF(AND(AB43&gt;=Plan24!DW133,AB43&lt;=Plan24!DX133),IF(Plan35!B$88&lt;&gt;"",IF(AB$1=0,IF(AND(Z$2=1,Plan24!EJ133&gt;=2),Plan24!EJ133,IF(AND(Z$2=2,Plan24!EU133&gt;=2),Plan24!EU133,"")),""),""),""),"")</f>
        <v/>
      </c>
      <c r="AK43" s="89" t="str">
        <f t="shared" ca="1" si="6"/>
        <v/>
      </c>
      <c r="AL43" s="58" t="str">
        <f t="shared" ca="1" si="7"/>
        <v/>
      </c>
      <c r="AM43" s="194" t="s">
        <v>161</v>
      </c>
      <c r="AN43" s="201"/>
      <c r="AO43" s="361"/>
      <c r="AP43" s="119" t="str">
        <f ca="1">IFERROR(IF(AND(AO$1=0,ROW(AO43)&lt;(Plan51!HH$95+13),AO43&lt;&gt;""),IF(AND(AO43&gt;=Plan24!FI133,AO43&lt;=Plan24!FJ133),IF(Plan35!$B$88&lt;&gt;"",_xlfn.NORM.S.DIST(Plan24!GJ133,1)*100),""),""),"")</f>
        <v/>
      </c>
      <c r="AQ43" s="102" t="str">
        <f ca="1">IF(AND(AO$1=0,ROW(AO43)&lt;(Plan51!HH$95+13),AO43&lt;&gt;""),IF(AND(AO43&gt;=Plan24!FI133,AO43&lt;=Plan24!FJ133),IF(Plan35!B$88&lt;&gt;"",IF(AO$1=0,IF(Plan24!GJ133&lt;-2,Plan24!GJ133,""),""),""),""),"")</f>
        <v/>
      </c>
      <c r="AR43" s="67" t="str">
        <f ca="1">IF(AND(AO$1=0,ROW(AO43)&lt;(Plan51!HH$95+13),AO43&lt;&gt;""),IF(AND(AO43&gt;=Plan24!FI133,AO43&lt;=Plan24!FJ133),IF(Plan35!B$88&lt;&gt;"",IF(AO$1=0,IF(AND(Plan24!GJ133&gt;=-2,Plan24!GJ133&lt;-1.5),Plan24!GJ133,""),""),""),""),"")</f>
        <v/>
      </c>
      <c r="AS43" s="67" t="str">
        <f ca="1">IF(AND(AO$1=0,ROW(AO43)&lt;(Plan51!HH$95+13),AO43&lt;&gt;""),IF(AND(AO43&gt;=Plan24!FI133,AO43&lt;=Plan24!FJ133),IF(Plan35!B$88&lt;&gt;"",IF(AO$1=0,IF(AND(Plan24!GJ133&gt;=-1.5,Plan24!GJ133&lt;-1),Plan24!GJ133,""),""),""),""),"")</f>
        <v/>
      </c>
      <c r="AT43" s="67" t="str">
        <f ca="1">IF(AND(AO$1=0,ROW(AO43)&lt;(Plan51!HH$95+13),AO43&lt;&gt;""),IF(AND(AO43&gt;=Plan24!FI133,AO43&lt;=Plan24!FJ133),IF(Plan35!B$88&lt;&gt;"",IF(AO$1=0,IF(AND(Plan24!GJ133&gt;=-1,Plan24!GJ133&lt;1),Plan24!GJ133,""),""),""),""),"")</f>
        <v/>
      </c>
      <c r="AU43" s="68" t="str">
        <f ca="1">IF(AND(AO$1=0,ROW(AO43)&lt;(Plan51!HH$95+13),AO43&lt;&gt;""),IF(AND(AO43&gt;=Plan24!FI133,AO43&lt;=Plan24!FJ133),IF(Plan35!B$88&lt;&gt;"",IF(AO$1=0,IF(AND(Plan24!GJ133&gt;=1,Plan24!GJ133&lt;1.5),Plan24!GJ133,""),""),""),""),"")</f>
        <v/>
      </c>
      <c r="AV43" s="69" t="str">
        <f ca="1">IF(AND(AO$1=0,ROW(AO43)&lt;(Plan51!HH$95+13),AO43&lt;&gt;""),IF(AND(AO43&gt;=Plan24!FI133,AO43&lt;=Plan24!FJ133),IF(Plan35!B$88&lt;&gt;"",IF(AO$1=0,IF(AND(Plan24!GJ133&gt;=1.5,Plan24!GJ133&lt;2),Plan24!GJ133,""),""),""),""),"")</f>
        <v/>
      </c>
      <c r="AW43" s="108" t="str">
        <f ca="1">IF(AND(AO$1=0,ROW(AO43)&lt;(Plan51!HH$95+13),AO43&lt;&gt;""),IF(AND(AO43&gt;=Plan24!FI133,AO43&lt;=Plan24!FJ133),IF(Plan35!B$88&lt;&gt;"",IF(AO$1=0,IF(Plan24!GJ133&gt;=2,Plan24!GJ133,""),""),""),""),"")</f>
        <v/>
      </c>
      <c r="AX43" s="89" t="str">
        <f t="shared" ca="1" si="8"/>
        <v/>
      </c>
      <c r="AY43" s="58" t="str">
        <f t="shared" ca="1" si="9"/>
        <v/>
      </c>
      <c r="AZ43" s="235" t="str">
        <f ca="1">IF(AND(O$1=0,ROW(O43)&lt;(Plan51!HH$95+13),O43&lt;&gt;""),IF(O43&lt;=Plan24!CA133,IF(Plan35!B$88&lt;&gt;"",100+15*IF(N$2=1,Plan24!CR133,IF(N$2=2,Plan24!CR207,IF(N$2=3,Plan24!DI133,IF(N$2=4,Plan24!DI207,"")))),""),""),"")</f>
        <v/>
      </c>
      <c r="BA43" s="235" t="str">
        <f ca="1">IF(AND(O$1=0,ROW(O43)&lt;(Plan51!HH$95+13),O43&lt;&gt;""),IF(O43&lt;=Plan24!CA133,5+2*IF(N$2=1,Plan24!CR133,IF(N$2=2,Plan24!CR207,IF(N$2=3,Plan24!DI133,IF(N$2=4,Plan24!DI207,"")))),""),"")</f>
        <v/>
      </c>
      <c r="BC43" s="235" t="str">
        <f ca="1">IF(AND(AB$1=0,ROW(AB43)&lt;(Plan51!HH$95+13),AB43&lt;&gt;""),IF(AB43&lt;=Plan24!DX133,IF(AB$1=0,100+15*IF(Z$2=1,Plan24!EJ133,IF(Z$2=2,Plan24!EU133,"")),""),""),"")</f>
        <v/>
      </c>
      <c r="BD43" s="235" t="str">
        <f ca="1">IF(AND(AB$1=0,ROW(AB43)&lt;(Plan51!HH$95+13),AB43&lt;&gt;""),IF(AB43&lt;=Plan24!DX133,IF(AB$1=0,5+2*IF(Z$2=1,Plan24!EJ133,IF(Z$2=2,Plan24!EU133,"")),""),""),"")</f>
        <v/>
      </c>
      <c r="BF43" s="235" t="str">
        <f ca="1">IF(AND(AO$1=0,ROW(AO43)&lt;(Plan51!HH$95+13),AO43&lt;&gt;""),IF(AO43&lt;=Plan24!FJ133,IF(AO$1=0,100+15*Plan24!GJ133,""),""),"")</f>
        <v/>
      </c>
      <c r="BG43" s="235" t="str">
        <f ca="1">IF(AND(AO$1=0,ROW(AO43)&lt;(Plan51!HH$95+13),AO43&lt;&gt;""),IF(AO43&lt;=Plan24!FJ133,IF(AO$1=0,5+2*Plan24!GJ133,""),""),"")</f>
        <v/>
      </c>
      <c r="BH43" s="235"/>
      <c r="BI43" s="235"/>
      <c r="BJ43" s="235"/>
      <c r="BK43" s="235"/>
      <c r="BL43" s="235"/>
      <c r="BM43" s="235"/>
      <c r="BN43" s="235"/>
      <c r="BO43" s="235"/>
      <c r="BP43" s="235"/>
      <c r="BQ43" s="48"/>
      <c r="BR43" s="48"/>
      <c r="BS43" s="48"/>
      <c r="BT43" s="251"/>
      <c r="BU43" s="251"/>
      <c r="BV43" s="252"/>
      <c r="BW43" s="251"/>
      <c r="BX43" s="251"/>
      <c r="BY43" s="251"/>
      <c r="BZ43" s="251"/>
      <c r="CA43" s="251"/>
      <c r="CB43" s="251"/>
      <c r="CC43" s="251"/>
      <c r="CD43" s="251"/>
      <c r="CE43" s="251"/>
      <c r="CF43" s="7"/>
      <c r="CG43" s="48"/>
      <c r="CH43" s="38">
        <f t="shared" si="10"/>
        <v>0</v>
      </c>
      <c r="CI43" s="38">
        <f t="shared" si="12"/>
        <v>0</v>
      </c>
      <c r="CJ43" s="38">
        <f t="shared" si="11"/>
        <v>0</v>
      </c>
    </row>
    <row r="44" spans="2:91" ht="17.45" customHeight="1">
      <c r="B44" s="37"/>
      <c r="C44" s="140"/>
      <c r="M44" s="285"/>
      <c r="N44" s="225" t="s">
        <v>29</v>
      </c>
      <c r="O44" s="346" t="str">
        <f>IFERROR(IF(AND(O45="",O49="",O50="",O53="",O54=""),"",O45+O49+O50+O53+O54),"")</f>
        <v/>
      </c>
      <c r="P44" s="118" t="str">
        <f ca="1">IFERROR(IF(AND(O$1=0,ROW(O44)&lt;(Plan51!HH$95+13),O44&lt;&gt;""),IF(AND(O44&gt;=Plan24!BZ134,O44&lt;=Plan24!CA134),IF(Plan35!$B$88&lt;&gt;"",_xlfn.NORM.S.DIST(IF(N$2=1,Plan24!CR134,IF(N$2=2,Plan24!CR208,IF(N$2=3,Plan24!DI134,IF(N$2=4,Plan24!DI208,"")))),1)*100),""),""),"")</f>
        <v/>
      </c>
      <c r="Q44" s="93" t="str">
        <f ca="1">IF(AND(O$1=0,ROW(O44)&lt;(Plan51!HH$95+13),O44&lt;&gt;""),IF(AND(O44&gt;=Plan24!BZ134,O44&lt;=Plan24!CA134),IF(Plan35!B$88&lt;&gt;"",IF(AND(N$2=1,Plan24!CR134&lt;-2),Plan24!CR134,IF(AND(N$2=2,Plan24!CR208&lt;-2),Plan24!CR208,IF(AND(N$2=3,Plan24!DI134&lt;-2),Plan24!DI134,IF(AND(N$2=4,Plan24!DI208&lt;-2),Plan24!DI208,"")))),""),""),"")</f>
        <v/>
      </c>
      <c r="R44" s="55" t="str">
        <f ca="1">IF(AND(O$1=0,ROW(O44)&lt;(Plan51!HH$95+13),O44&lt;&gt;""),IF(AND(O44&gt;=Plan24!BZ134,O44&lt;=Plan24!CA134),IF(Plan35!B$88&lt;&gt;"",IF(AND(N$2=1,Plan24!CR134&gt;=-2,Plan24!CR134&lt;-1.5),Plan24!CR134,IF(AND(N$2=2,Plan24!CR208&gt;=-2,Plan24!CR208&lt;-1.5),Plan24!CR208,IF(AND(N$2=3,Plan24!DI134&gt;=-2,Plan24!DI134&lt;-1.5),Plan24!DI134,IF(AND(N$2=4,Plan24!DI208&gt;=-2,Plan24!DI208&lt;-1.5),Plan24!DI208,"")))),""),""),"")</f>
        <v/>
      </c>
      <c r="S44" s="55" t="str">
        <f ca="1">IF(AND(O$1=0,ROW(O44)&lt;(Plan51!HH$95+13),O44&lt;&gt;""),IF(AND(O44&gt;=Plan24!BZ134,O44&lt;=Plan24!CA134),IF(Plan35!B$88&lt;&gt;"",IF(AND(N$2=1,Plan24!CR134&gt;=-1.5,Plan24!CR134&lt;-1),Plan24!CR134,IF(AND(N$2=2,Plan24!CR208&gt;=-1.5,Plan24!CR208&lt;-1),Plan24!CR208,IF(AND(N$2=3,Plan24!DI134&gt;=-1.5,Plan24!DI134&lt;-1),Plan24!DI134,IF(AND(N$2=4,Plan24!DI208&gt;=-1.5,Plan24!DI208&lt;-1),Plan24!DI208,"")))),""),""),"")</f>
        <v/>
      </c>
      <c r="T44" s="55" t="str">
        <f ca="1">IF(AND(O$1=0,ROW(O44)&lt;(Plan51!HH$95+13),O44&lt;&gt;""),IF(AND(O44&gt;=Plan24!BZ134,O44&lt;=Plan24!CA134),IF(Plan35!B$88&lt;&gt;"",IF(AND(N$2=1,Plan24!CR134&gt;=-1,Plan24!CR134&lt;1),Plan24!CR134,IF(AND(N$2=2,Plan24!CR208&gt;=-1,Plan24!CR208&lt;1),Plan24!CR208,IF(AND(N$2=3,Plan24!DI134&gt;=-1,Plan24!DI134&lt;1),Plan24!DI134,IF(AND(N$2=4,Plan24!DI208&gt;=-1,Plan24!DI208&lt;1),Plan24!DI208,"")))),""),""),"")</f>
        <v/>
      </c>
      <c r="U44" s="56" t="str">
        <f ca="1">IF(AND(O$1=0,ROW(O44)&lt;(Plan51!HH$95+13),O44&lt;&gt;""),IF(AND(O44&gt;=Plan24!BZ134,O44&lt;=Plan24!CA134),IF(Plan35!B$88&lt;&gt;"",IF(AND(N$2=1,Plan24!CR134&gt;=1,Plan24!CR134&lt;1.5),Plan24!CR134,IF(AND(N$2=2,Plan24!CR208&gt;=1,Plan24!CR208&lt;1.5),Plan24!CR208,IF(AND(N$2=3,Plan24!DI134&gt;=1,Plan24!DI134&lt;1.5),Plan24!DI134,IF(AND(N$2=4,Plan24!DI208&gt;=1,Plan24!DI208&lt;1.5),Plan24!DI208,"")))),""),""),"")</f>
        <v/>
      </c>
      <c r="V44" s="46" t="str">
        <f ca="1">IF(AND(O$1=0,ROW(O44)&lt;(Plan51!HH$95+13),O44&lt;&gt;""),IF(AND(O44&gt;=Plan24!BZ134,O44&lt;=Plan24!CA134),IF(Plan35!B$88&lt;&gt;"",IF(AND(N$2=1,Plan24!CR134&gt;=1.5,Plan24!CR134&lt;2),Plan24!CR134,IF(AND(N$2=2,Plan24!CR208&gt;=1.5,Plan24!CR208&lt;2),Plan24!CR208,IF(AND(N$2=3,Plan24!DI134&gt;=1.5,Plan24!DI134&lt;2),Plan24!DI134,IF(AND(N$2=4,Plan24!DI208&gt;=1.5,Plan24!DI208&lt;2),Plan24!DI208,"")))),""),""),"")</f>
        <v/>
      </c>
      <c r="W44" s="106" t="str">
        <f ca="1">IF(AND(O$1=0,ROW(O44)&lt;(Plan51!HH$95+13),O44&lt;&gt;""),IF(AND(O44&gt;=Plan24!BZ134,O44&lt;=Plan24!CA134),IF(Plan35!B$88&lt;&gt;"",IF(AND(N$2=1,Plan24!CR134&gt;=2),Plan24!CR134,IF(AND(N$2=2,Plan24!CR208&gt;=2),Plan24!CR208,IF(AND(N$2=3,Plan24!DI134&gt;=2),Plan24!DI134,IF(AND(N$2=4,Plan24!DI208&gt;=2),Plan24!DI208,"")))),""),""),"")</f>
        <v/>
      </c>
      <c r="X44" s="238" t="str">
        <f t="shared" ca="1" si="4"/>
        <v/>
      </c>
      <c r="Y44" s="239" t="str">
        <f t="shared" ca="1" si="5"/>
        <v/>
      </c>
      <c r="Z44" s="53" t="s">
        <v>51</v>
      </c>
      <c r="AA44" s="54"/>
      <c r="AB44" s="353"/>
      <c r="AC44" s="118" t="str">
        <f ca="1">IFERROR(IF(AND(AB$1=0,ROW(AB44)&lt;(Plan51!HH$95+13),AB44&lt;&gt;""),IF(AND(AB44&gt;=Plan24!DW134,AB44&lt;=Plan24!DX134),IF(Plan35!$B$88&lt;&gt;"",_xlfn.NORM.S.DIST(IF(Z$2=1,Plan24!EJ134,IF(Z$2=2,Plan24!EU134,"")),1)*100),""),""),"")</f>
        <v/>
      </c>
      <c r="AD44" s="93" t="str">
        <f ca="1">IF(AND(AB$1=0,ROW(AB44)&lt;(Plan51!HH$95+13),AB44&lt;&gt;""),IF(AND(AB44&gt;=Plan24!DW134,AB44&lt;=Plan24!DX134),IF(Plan35!B$88&lt;&gt;"",IF(AB$1=0,IF(AND(Z$2=1,Plan24!EJ134&lt;-2),Plan24!EJ134,IF(AND(Z$2=2,Plan24!EU134&lt;-2),Plan24!EU134,"")),""),""),""),"")</f>
        <v/>
      </c>
      <c r="AE44" s="55" t="str">
        <f ca="1">IF(AND(AB$1=0,ROW(AB44)&lt;(Plan51!HH$95+13),AB44&lt;&gt;""),IF(AND(AB44&gt;=Plan24!DW134,AB44&lt;=Plan24!DX134),IF(Plan35!B$88&lt;&gt;"",IF(AB$1=0,IF(AND(Z$2=1,Plan24!EJ134&gt;=-2,Plan24!EJ134&lt;-1.5),Plan24!EJ134,IF(AND(Z$2=2,Plan24!EU134&gt;=-2,Plan24!EU134&lt;-1.5),Plan24!EU134,"")),""),""),""),"")</f>
        <v/>
      </c>
      <c r="AF44" s="55" t="str">
        <f ca="1">IF(AND(AB$1=0,ROW(AB44)&lt;(Plan51!HH$95+13),AB44&lt;&gt;""),IF(AND(AB44&gt;=Plan24!DW134,AB44&lt;=Plan24!DX134),IF(Plan35!B$88&lt;&gt;"",IF(AB$1=0,IF(AND(Z$2=1,Plan24!EJ134&gt;=-1.5,Plan24!EJ134&lt;-1),Plan24!EJ134,IF(AND(Z$2=2,Plan24!EU134&gt;=-1.5,Plan24!EU134&lt;-1),Plan24!EU134,"")),""),""),""),"")</f>
        <v/>
      </c>
      <c r="AG44" s="55" t="str">
        <f ca="1">IF(AND(AB$1=0,ROW(AB44)&lt;(Plan51!HH$95+13),AB44&lt;&gt;""),IF(AND(AB44&gt;=Plan24!DW134,AB44&lt;=Plan24!DX134),IF(Plan35!B$88&lt;&gt;"",IF(AB$1=0,IF(AND(Z$2=1,Plan24!EJ134&gt;=-1,Plan24!EJ134&lt;1),Plan24!EJ134,IF(AND(Z$2=2,Plan24!EU134&gt;=-1,Plan24!EU134&lt;1),Plan24!EU134,"")),""),""),""),"")</f>
        <v/>
      </c>
      <c r="AH44" s="56" t="str">
        <f ca="1">IF(AND(AB$1=0,ROW(AB44)&lt;(Plan51!HH$95+13),AB44&lt;&gt;""),IF(AND(AB44&gt;=Plan24!DW134,AB44&lt;=Plan24!DX134),IF(Plan35!B$88&lt;&gt;"",IF(AB$1=0,IF(AND(Z$2=1,Plan24!EJ134&gt;=1,Plan24!EJ134&lt;1.5),Plan24!EJ134,IF(AND(Z$2=2,Plan24!EU134&gt;=1,Plan24!EU134&lt;1.5),Plan24!EU134,"")),""),""),""),"")</f>
        <v/>
      </c>
      <c r="AI44" s="46" t="str">
        <f ca="1">IF(AND(AB$1=0,ROW(AB44)&lt;(Plan51!HH$95+13),AB44&lt;&gt;""),IF(AND(AB44&gt;=Plan24!DW134,AB44&lt;=Plan24!DX134),IF(Plan35!B$88&lt;&gt;"",IF(AB$1=0,IF(AND(Z$2=1,Plan24!EJ134&gt;=1.5,Plan24!EJ134&lt;2),Plan24!EJ134,IF(AND(Z$2=2,Plan24!EU134&gt;=1.5,Plan24!EU134&lt;2),Plan24!EU134,"")),""),""),""),"")</f>
        <v/>
      </c>
      <c r="AJ44" s="110" t="str">
        <f ca="1">IF(AND(AB$1=0,ROW(AB44)&lt;(Plan51!HH$95+13),AB44&lt;&gt;""),IF(AND(AB44&gt;=Plan24!DW134,AB44&lt;=Plan24!DX134),IF(Plan35!B$88&lt;&gt;"",IF(AB$1=0,IF(AND(Z$2=1,Plan24!EJ134&gt;=2),Plan24!EJ134,IF(AND(Z$2=2,Plan24!EU134&gt;=2),Plan24!EU134,"")),""),""),""),"")</f>
        <v/>
      </c>
      <c r="AK44" s="85" t="str">
        <f t="shared" ca="1" si="6"/>
        <v/>
      </c>
      <c r="AL44" s="57" t="str">
        <f t="shared" ca="1" si="7"/>
        <v/>
      </c>
      <c r="AM44" s="53" t="s">
        <v>51</v>
      </c>
      <c r="AN44" s="54"/>
      <c r="AO44" s="359"/>
      <c r="AP44" s="118" t="str">
        <f ca="1">IFERROR(IF(AND(AO$1=0,ROW(AO44)&lt;(Plan51!HH$95+13),AO44&lt;&gt;""),IF(AND(AO44&gt;=Plan24!FI134,AO44&lt;=Plan24!FJ134),IF(Plan35!$B$88&lt;&gt;"",_xlfn.NORM.S.DIST(Plan24!GJ134,1)*100),""),""),"")</f>
        <v/>
      </c>
      <c r="AQ44" s="100" t="str">
        <f ca="1">IF(AND(AO$1=0,ROW(AO44)&lt;(Plan51!HH$95+13),AO44&lt;&gt;""),IF(AND(AO44&gt;=Plan24!FI134,AO44&lt;=Plan24!FJ134),IF(Plan35!B$88&lt;&gt;"",IF(AO$1=0,IF(Plan24!GJ134&lt;-2,Plan24!GJ134,""),""),""),""),"")</f>
        <v/>
      </c>
      <c r="AR44" s="55" t="str">
        <f ca="1">IF(AND(AO$1=0,ROW(AO44)&lt;(Plan51!HH$95+13),AO44&lt;&gt;""),IF(AND(AO44&gt;=Plan24!FI134,AO44&lt;=Plan24!FJ134),IF(Plan35!B$88&lt;&gt;"",IF(AO$1=0,IF(AND(Plan24!GJ134&gt;=-2,Plan24!GJ134&lt;-1.5),Plan24!GJ134,""),""),""),""),"")</f>
        <v/>
      </c>
      <c r="AS44" s="55" t="str">
        <f ca="1">IF(AND(AO$1=0,ROW(AO44)&lt;(Plan51!HH$95+13),AO44&lt;&gt;""),IF(AND(AO44&gt;=Plan24!FI134,AO44&lt;=Plan24!FJ134),IF(Plan35!B$88&lt;&gt;"",IF(AO$1=0,IF(AND(Plan24!GJ134&gt;=-1.5,Plan24!GJ134&lt;-1),Plan24!GJ134,""),""),""),""),"")</f>
        <v/>
      </c>
      <c r="AT44" s="55" t="str">
        <f ca="1">IF(AND(AO$1=0,ROW(AO44)&lt;(Plan51!HH$95+13),AO44&lt;&gt;""),IF(AND(AO44&gt;=Plan24!FI134,AO44&lt;=Plan24!FJ134),IF(Plan35!B$88&lt;&gt;"",IF(AO$1=0,IF(AND(Plan24!GJ134&gt;=-1,Plan24!GJ134&lt;1),Plan24!GJ134,""),""),""),""),"")</f>
        <v/>
      </c>
      <c r="AU44" s="56" t="str">
        <f ca="1">IF(AND(AO$1=0,ROW(AO44)&lt;(Plan51!HH$95+13),AO44&lt;&gt;""),IF(AND(AO44&gt;=Plan24!FI134,AO44&lt;=Plan24!FJ134),IF(Plan35!B$88&lt;&gt;"",IF(AO$1=0,IF(AND(Plan24!GJ134&gt;=1,Plan24!GJ134&lt;1.5),Plan24!GJ134,""),""),""),""),"")</f>
        <v/>
      </c>
      <c r="AV44" s="46" t="str">
        <f ca="1">IF(AND(AO$1=0,ROW(AO44)&lt;(Plan51!HH$95+13),AO44&lt;&gt;""),IF(AND(AO44&gt;=Plan24!FI134,AO44&lt;=Plan24!FJ134),IF(Plan35!B$88&lt;&gt;"",IF(AO$1=0,IF(AND(Plan24!GJ134&gt;=1.5,Plan24!GJ134&lt;2),Plan24!GJ134,""),""),""),""),"")</f>
        <v/>
      </c>
      <c r="AW44" s="110" t="str">
        <f ca="1">IF(AND(AO$1=0,ROW(AO44)&lt;(Plan51!HH$95+13),AO44&lt;&gt;""),IF(AND(AO44&gt;=Plan24!FI134,AO44&lt;=Plan24!FJ134),IF(Plan35!B$88&lt;&gt;"",IF(AO$1=0,IF(Plan24!GJ134&gt;=2,Plan24!GJ134,""),""),""),""),"")</f>
        <v/>
      </c>
      <c r="AX44" s="85" t="str">
        <f t="shared" ca="1" si="8"/>
        <v/>
      </c>
      <c r="AY44" s="57" t="str">
        <f t="shared" ca="1" si="9"/>
        <v/>
      </c>
      <c r="AZ44" s="235" t="str">
        <f ca="1">IF(AND(O$1=0,ROW(O44)&lt;(Plan51!HH$95+13),O44&lt;&gt;""),IF(O44&lt;=Plan24!CA134,IF(Plan35!B$88&lt;&gt;"",100+15*IF(N$2=1,Plan24!CR134,IF(N$2=2,Plan24!CR208,IF(N$2=3,Plan24!DI134,IF(N$2=4,Plan24!DI208,"")))),""),""),"")</f>
        <v/>
      </c>
      <c r="BA44" s="235" t="str">
        <f ca="1">IF(AND(O$1=0,ROW(O44)&lt;(Plan51!HH$95+13),O44&lt;&gt;""),IF(O44&lt;=Plan24!CA134,5+2*IF(N$2=1,Plan24!CR134,IF(N$2=2,Plan24!CR208,IF(N$2=3,Plan24!DI134,IF(N$2=4,Plan24!DI208,"")))),""),"")</f>
        <v/>
      </c>
      <c r="BC44" s="235" t="str">
        <f ca="1">IF(AND(AB$1=0,ROW(AB44)&lt;(Plan51!HH$95+13),AB44&lt;&gt;""),IF(AB44&lt;=Plan24!DX134,IF(AB$1=0,100+15*IF(Z$2=1,Plan24!EJ134,IF(Z$2=2,Plan24!EU134,"")),""),""),"")</f>
        <v/>
      </c>
      <c r="BD44" s="235" t="str">
        <f ca="1">IF(AND(AB$1=0,ROW(AB44)&lt;(Plan51!HH$95+13),AB44&lt;&gt;""),IF(AB44&lt;=Plan24!DX134,IF(AB$1=0,5+2*IF(Z$2=1,Plan24!EJ134,IF(Z$2=2,Plan24!EU134,"")),""),""),"")</f>
        <v/>
      </c>
      <c r="BF44" s="235" t="str">
        <f ca="1">IF(AND(AO$1=0,ROW(AO44)&lt;(Plan51!HH$95+13),AO44&lt;&gt;""),IF(AO44&lt;=Plan24!FJ134,IF(AO$1=0,100+15*Plan24!GJ134,""),""),"")</f>
        <v/>
      </c>
      <c r="BG44" s="235" t="str">
        <f ca="1">IF(AND(AO$1=0,ROW(AO44)&lt;(Plan51!HH$95+13),AO44&lt;&gt;""),IF(AO44&lt;=Plan24!FJ134,IF(AO$1=0,5+2*Plan24!GJ134,""),""),"")</f>
        <v/>
      </c>
      <c r="BH44" s="235"/>
      <c r="BI44" s="235"/>
      <c r="BJ44" s="235"/>
      <c r="BK44" s="235"/>
      <c r="BL44" s="235"/>
      <c r="BM44" s="235"/>
      <c r="BN44" s="235"/>
      <c r="BO44" s="235"/>
      <c r="BP44" s="235"/>
      <c r="BQ44" s="48"/>
      <c r="BR44" s="48"/>
      <c r="BS44" s="48"/>
      <c r="BT44" s="251"/>
      <c r="BU44" s="251"/>
      <c r="BV44" s="252"/>
      <c r="BW44" s="251"/>
      <c r="BX44" s="251"/>
      <c r="BY44" s="251"/>
      <c r="BZ44" s="251"/>
      <c r="CA44" s="251"/>
      <c r="CB44" s="251"/>
      <c r="CC44" s="251"/>
      <c r="CD44" s="251"/>
      <c r="CE44" s="251"/>
      <c r="CF44" s="7"/>
      <c r="CG44" s="48"/>
      <c r="CH44" s="38">
        <f t="shared" si="10"/>
        <v>0</v>
      </c>
      <c r="CI44" s="38">
        <f t="shared" si="12"/>
        <v>0</v>
      </c>
      <c r="CJ44" s="38">
        <f t="shared" si="11"/>
        <v>0</v>
      </c>
    </row>
    <row r="45" spans="2:91" ht="17.45" customHeight="1">
      <c r="B45" s="298" t="s">
        <v>236</v>
      </c>
      <c r="I45" s="562" t="str">
        <f ca="1">IF(Plan35!I90=0,Plan1!A5,"")</f>
        <v>Sigmund Schlomo Freud</v>
      </c>
      <c r="J45" s="562"/>
      <c r="K45" s="562"/>
      <c r="L45" s="562"/>
      <c r="M45" s="243"/>
      <c r="N45" s="225" t="s">
        <v>169</v>
      </c>
      <c r="O45" s="346" t="str">
        <f>IFERROR(IF(AND(O46="",O47="",O48=""),"",O46+O47+O48),"")</f>
        <v/>
      </c>
      <c r="P45" s="118" t="str">
        <f ca="1">IFERROR(IF(AND(O$1=0,ROW(O45)&lt;(Plan51!HH$95+13),O45&lt;&gt;""),IF(AND(O45&gt;=Plan24!BZ135,O45&lt;=Plan24!CA135),IF(Plan35!$B$88&lt;&gt;"",_xlfn.NORM.S.DIST(IF(N$2=1,Plan24!CR135,IF(N$2=2,Plan24!CR209,IF(N$2=3,Plan24!DI135,IF(N$2=4,Plan24!DI209,"")))),1)*100),""),""),"")</f>
        <v/>
      </c>
      <c r="Q45" s="93" t="str">
        <f ca="1">IF(AND(O$1=0,ROW(O45)&lt;(Plan51!HH$95+13),O45&lt;&gt;""),IF(AND(O45&gt;=Plan24!BZ135,O45&lt;=Plan24!CA135),IF(Plan35!B$88&lt;&gt;"",IF(AND(N$2=1,Plan24!CR135&lt;-2),Plan24!CR135,IF(AND(N$2=2,Plan24!CR209&lt;-2),Plan24!CR209,IF(AND(N$2=3,Plan24!DI135&lt;-2),Plan24!DI135,IF(AND(N$2=4,Plan24!DI209&lt;-2),Plan24!DI209,"")))),""),""),"")</f>
        <v/>
      </c>
      <c r="R45" s="55" t="str">
        <f ca="1">IF(AND(O$1=0,ROW(O45)&lt;(Plan51!HH$95+13),O45&lt;&gt;""),IF(AND(O45&gt;=Plan24!BZ135,O45&lt;=Plan24!CA135),IF(Plan35!B$88&lt;&gt;"",IF(AND(N$2=1,Plan24!CR135&gt;=-2,Plan24!CR135&lt;-1.5),Plan24!CR135,IF(AND(N$2=2,Plan24!CR209&gt;=-2,Plan24!CR209&lt;-1.5),Plan24!CR209,IF(AND(N$2=3,Plan24!DI135&gt;=-2,Plan24!DI135&lt;-1.5),Plan24!DI135,IF(AND(N$2=4,Plan24!DI209&gt;=-2,Plan24!DI209&lt;-1.5),Plan24!DI209,"")))),""),""),"")</f>
        <v/>
      </c>
      <c r="S45" s="55" t="str">
        <f ca="1">IF(AND(O$1=0,ROW(O45)&lt;(Plan51!HH$95+13),O45&lt;&gt;""),IF(AND(O45&gt;=Plan24!BZ135,O45&lt;=Plan24!CA135),IF(Plan35!B$88&lt;&gt;"",IF(AND(N$2=1,Plan24!CR135&gt;=-1.5,Plan24!CR135&lt;-1),Plan24!CR135,IF(AND(N$2=2,Plan24!CR209&gt;=-1.5,Plan24!CR209&lt;-1),Plan24!CR209,IF(AND(N$2=3,Plan24!DI135&gt;=-1.5,Plan24!DI135&lt;-1),Plan24!DI135,IF(AND(N$2=4,Plan24!DI209&gt;=-1.5,Plan24!DI209&lt;-1),Plan24!DI209,"")))),""),""),"")</f>
        <v/>
      </c>
      <c r="T45" s="55" t="str">
        <f ca="1">IF(AND(O$1=0,ROW(O45)&lt;(Plan51!HH$95+13),O45&lt;&gt;""),IF(AND(O45&gt;=Plan24!BZ135,O45&lt;=Plan24!CA135),IF(Plan35!B$88&lt;&gt;"",IF(AND(N$2=1,Plan24!CR135&gt;=-1,Plan24!CR135&lt;1),Plan24!CR135,IF(AND(N$2=2,Plan24!CR209&gt;=-1,Plan24!CR209&lt;1),Plan24!CR209,IF(AND(N$2=3,Plan24!DI135&gt;=-1,Plan24!DI135&lt;1),Plan24!DI135,IF(AND(N$2=4,Plan24!DI209&gt;=-1,Plan24!DI209&lt;1),Plan24!DI209,"")))),""),""),"")</f>
        <v/>
      </c>
      <c r="U45" s="56" t="str">
        <f ca="1">IF(AND(O$1=0,ROW(O45)&lt;(Plan51!HH$95+13),O45&lt;&gt;""),IF(AND(O45&gt;=Plan24!BZ135,O45&lt;=Plan24!CA135),IF(Plan35!B$88&lt;&gt;"",IF(AND(N$2=1,Plan24!CR135&gt;=1,Plan24!CR135&lt;1.5),Plan24!CR135,IF(AND(N$2=2,Plan24!CR209&gt;=1,Plan24!CR209&lt;1.5),Plan24!CR209,IF(AND(N$2=3,Plan24!DI135&gt;=1,Plan24!DI135&lt;1.5),Plan24!DI135,IF(AND(N$2=4,Plan24!DI209&gt;=1,Plan24!DI209&lt;1.5),Plan24!DI209,"")))),""),""),"")</f>
        <v/>
      </c>
      <c r="V45" s="46" t="str">
        <f ca="1">IF(AND(O$1=0,ROW(O45)&lt;(Plan51!HH$95+13),O45&lt;&gt;""),IF(AND(O45&gt;=Plan24!BZ135,O45&lt;=Plan24!CA135),IF(Plan35!B$88&lt;&gt;"",IF(AND(N$2=1,Plan24!CR135&gt;=1.5,Plan24!CR135&lt;2),Plan24!CR135,IF(AND(N$2=2,Plan24!CR209&gt;=1.5,Plan24!CR209&lt;2),Plan24!CR209,IF(AND(N$2=3,Plan24!DI135&gt;=1.5,Plan24!DI135&lt;2),Plan24!DI135,IF(AND(N$2=4,Plan24!DI209&gt;=1.5,Plan24!DI209&lt;2),Plan24!DI209,"")))),""),""),"")</f>
        <v/>
      </c>
      <c r="W45" s="106" t="str">
        <f ca="1">IF(AND(O$1=0,ROW(O45)&lt;(Plan51!HH$95+13),O45&lt;&gt;""),IF(AND(O45&gt;=Plan24!BZ135,O45&lt;=Plan24!CA135),IF(Plan35!B$88&lt;&gt;"",IF(AND(N$2=1,Plan24!CR135&gt;=2),Plan24!CR135,IF(AND(N$2=2,Plan24!CR209&gt;=2),Plan24!CR209,IF(AND(N$2=3,Plan24!DI135&gt;=2),Plan24!DI135,IF(AND(N$2=4,Plan24!DI209&gt;=2),Plan24!DI209,"")))),""),""),"")</f>
        <v/>
      </c>
      <c r="X45" s="238" t="str">
        <f t="shared" ca="1" si="4"/>
        <v/>
      </c>
      <c r="Y45" s="239" t="str">
        <f t="shared" ca="1" si="5"/>
        <v/>
      </c>
      <c r="Z45" s="53" t="s">
        <v>52</v>
      </c>
      <c r="AA45" s="54"/>
      <c r="AB45" s="353"/>
      <c r="AC45" s="118" t="str">
        <f ca="1">IFERROR(IF(AND(AB$1=0,ROW(AB45)&lt;(Plan51!HH$95+13),AB45&lt;&gt;""),IF(AND(AB45&gt;=Plan24!DW135,AB45&lt;=Plan24!DX135),IF(Plan35!$B$88&lt;&gt;"",_xlfn.NORM.S.DIST(IF(Z$2=1,Plan24!EJ135,IF(Z$2=2,Plan24!EU135,"")),1)*100),""),""),"")</f>
        <v/>
      </c>
      <c r="AD45" s="93" t="str">
        <f ca="1">IF(AND(AB$1=0,ROW(AB45)&lt;(Plan51!HH$95+13),AB45&lt;&gt;""),IF(AND(AB45&gt;=Plan24!DW135,AB45&lt;=Plan24!DX135),IF(Plan35!B$88&lt;&gt;"",IF(AB$1=0,IF(AND(Z$2=1,Plan24!EJ135&lt;-2),Plan24!EJ135,IF(AND(Z$2=2,Plan24!EU135&lt;-2),Plan24!EU135,"")),""),""),""),"")</f>
        <v/>
      </c>
      <c r="AE45" s="55" t="str">
        <f ca="1">IF(AND(AB$1=0,ROW(AB45)&lt;(Plan51!HH$95+13),AB45&lt;&gt;""),IF(AND(AB45&gt;=Plan24!DW135,AB45&lt;=Plan24!DX135),IF(Plan35!B$88&lt;&gt;"",IF(AB$1=0,IF(AND(Z$2=1,Plan24!EJ135&gt;=-2,Plan24!EJ135&lt;-1.5),Plan24!EJ135,IF(AND(Z$2=2,Plan24!EU135&gt;=-2,Plan24!EU135&lt;-1.5),Plan24!EU135,"")),""),""),""),"")</f>
        <v/>
      </c>
      <c r="AF45" s="55" t="str">
        <f ca="1">IF(AND(AB$1=0,ROW(AB45)&lt;(Plan51!HH$95+13),AB45&lt;&gt;""),IF(AND(AB45&gt;=Plan24!DW135,AB45&lt;=Plan24!DX135),IF(Plan35!B$88&lt;&gt;"",IF(AB$1=0,IF(AND(Z$2=1,Plan24!EJ135&gt;=-1.5,Plan24!EJ135&lt;-1),Plan24!EJ135,IF(AND(Z$2=2,Plan24!EU135&gt;=-1.5,Plan24!EU135&lt;-1),Plan24!EU135,"")),""),""),""),"")</f>
        <v/>
      </c>
      <c r="AG45" s="55" t="str">
        <f ca="1">IF(AND(AB$1=0,ROW(AB45)&lt;(Plan51!HH$95+13),AB45&lt;&gt;""),IF(AND(AB45&gt;=Plan24!DW135,AB45&lt;=Plan24!DX135),IF(Plan35!B$88&lt;&gt;"",IF(AB$1=0,IF(AND(Z$2=1,Plan24!EJ135&gt;=-1,Plan24!EJ135&lt;1),Plan24!EJ135,IF(AND(Z$2=2,Plan24!EU135&gt;=-1,Plan24!EU135&lt;1),Plan24!EU135,"")),""),""),""),"")</f>
        <v/>
      </c>
      <c r="AH45" s="56" t="str">
        <f ca="1">IF(AND(AB$1=0,ROW(AB45)&lt;(Plan51!HH$95+13),AB45&lt;&gt;""),IF(AND(AB45&gt;=Plan24!DW135,AB45&lt;=Plan24!DX135),IF(Plan35!B$88&lt;&gt;"",IF(AB$1=0,IF(AND(Z$2=1,Plan24!EJ135&gt;=1,Plan24!EJ135&lt;1.5),Plan24!EJ135,IF(AND(Z$2=2,Plan24!EU135&gt;=1,Plan24!EU135&lt;1.5),Plan24!EU135,"")),""),""),""),"")</f>
        <v/>
      </c>
      <c r="AI45" s="46" t="str">
        <f ca="1">IF(AND(AB$1=0,ROW(AB45)&lt;(Plan51!HH$95+13),AB45&lt;&gt;""),IF(AND(AB45&gt;=Plan24!DW135,AB45&lt;=Plan24!DX135),IF(Plan35!B$88&lt;&gt;"",IF(AB$1=0,IF(AND(Z$2=1,Plan24!EJ135&gt;=1.5,Plan24!EJ135&lt;2),Plan24!EJ135,IF(AND(Z$2=2,Plan24!EU135&gt;=1.5,Plan24!EU135&lt;2),Plan24!EU135,"")),""),""),""),"")</f>
        <v/>
      </c>
      <c r="AJ45" s="110" t="str">
        <f ca="1">IF(AND(AB$1=0,ROW(AB45)&lt;(Plan51!HH$95+13),AB45&lt;&gt;""),IF(AND(AB45&gt;=Plan24!DW135,AB45&lt;=Plan24!DX135),IF(Plan35!B$88&lt;&gt;"",IF(AB$1=0,IF(AND(Z$2=1,Plan24!EJ135&gt;=2),Plan24!EJ135,IF(AND(Z$2=2,Plan24!EU135&gt;=2),Plan24!EU135,"")),""),""),""),"")</f>
        <v/>
      </c>
      <c r="AK45" s="85" t="str">
        <f t="shared" ca="1" si="6"/>
        <v/>
      </c>
      <c r="AL45" s="57" t="str">
        <f t="shared" ca="1" si="7"/>
        <v/>
      </c>
      <c r="AM45" s="53" t="s">
        <v>52</v>
      </c>
      <c r="AN45" s="54"/>
      <c r="AO45" s="359"/>
      <c r="AP45" s="118" t="str">
        <f ca="1">IFERROR(IF(AND(AO$1=0,ROW(AO45)&lt;(Plan51!HH$95+13),AO45&lt;&gt;""),IF(AND(AO45&gt;=Plan24!FI135,AO45&lt;=Plan24!FJ135),IF(Plan35!$B$88&lt;&gt;"",_xlfn.NORM.S.DIST(Plan24!GJ135,1)*100),""),""),"")</f>
        <v/>
      </c>
      <c r="AQ45" s="100" t="str">
        <f ca="1">IF(AND(AO$1=0,ROW(AO45)&lt;(Plan51!HH$95+13),AO45&lt;&gt;""),IF(AND(AO45&gt;=Plan24!FI135,AO45&lt;=Plan24!FJ135),IF(Plan35!B$88&lt;&gt;"",IF(AO$1=0,IF(Plan24!GJ135&lt;-2,Plan24!GJ135,""),""),""),""),"")</f>
        <v/>
      </c>
      <c r="AR45" s="55" t="str">
        <f ca="1">IF(AND(AO$1=0,ROW(AO45)&lt;(Plan51!HH$95+13),AO45&lt;&gt;""),IF(AND(AO45&gt;=Plan24!FI135,AO45&lt;=Plan24!FJ135),IF(Plan35!B$88&lt;&gt;"",IF(AO$1=0,IF(AND(Plan24!GJ135&gt;=-2,Plan24!GJ135&lt;-1.5),Plan24!GJ135,""),""),""),""),"")</f>
        <v/>
      </c>
      <c r="AS45" s="55" t="str">
        <f ca="1">IF(AND(AO$1=0,ROW(AO45)&lt;(Plan51!HH$95+13),AO45&lt;&gt;""),IF(AND(AO45&gt;=Plan24!FI135,AO45&lt;=Plan24!FJ135),IF(Plan35!B$88&lt;&gt;"",IF(AO$1=0,IF(AND(Plan24!GJ135&gt;=-1.5,Plan24!GJ135&lt;-1),Plan24!GJ135,""),""),""),""),"")</f>
        <v/>
      </c>
      <c r="AT45" s="55" t="str">
        <f ca="1">IF(AND(AO$1=0,ROW(AO45)&lt;(Plan51!HH$95+13),AO45&lt;&gt;""),IF(AND(AO45&gt;=Plan24!FI135,AO45&lt;=Plan24!FJ135),IF(Plan35!B$88&lt;&gt;"",IF(AO$1=0,IF(AND(Plan24!GJ135&gt;=-1,Plan24!GJ135&lt;1),Plan24!GJ135,""),""),""),""),"")</f>
        <v/>
      </c>
      <c r="AU45" s="56" t="str">
        <f ca="1">IF(AND(AO$1=0,ROW(AO45)&lt;(Plan51!HH$95+13),AO45&lt;&gt;""),IF(AND(AO45&gt;=Plan24!FI135,AO45&lt;=Plan24!FJ135),IF(Plan35!B$88&lt;&gt;"",IF(AO$1=0,IF(AND(Plan24!GJ135&gt;=1,Plan24!GJ135&lt;1.5),Plan24!GJ135,""),""),""),""),"")</f>
        <v/>
      </c>
      <c r="AV45" s="46" t="str">
        <f ca="1">IF(AND(AO$1=0,ROW(AO45)&lt;(Plan51!HH$95+13),AO45&lt;&gt;""),IF(AND(AO45&gt;=Plan24!FI135,AO45&lt;=Plan24!FJ135),IF(Plan35!B$88&lt;&gt;"",IF(AO$1=0,IF(AND(Plan24!GJ135&gt;=1.5,Plan24!GJ135&lt;2),Plan24!GJ135,""),""),""),""),"")</f>
        <v/>
      </c>
      <c r="AW45" s="110" t="str">
        <f ca="1">IF(AND(AO$1=0,ROW(AO45)&lt;(Plan51!HH$95+13),AO45&lt;&gt;""),IF(AND(AO45&gt;=Plan24!FI135,AO45&lt;=Plan24!FJ135),IF(Plan35!B$88&lt;&gt;"",IF(AO$1=0,IF(Plan24!GJ135&gt;=2,Plan24!GJ135,""),""),""),""),"")</f>
        <v/>
      </c>
      <c r="AX45" s="85" t="str">
        <f t="shared" ca="1" si="8"/>
        <v/>
      </c>
      <c r="AY45" s="57" t="str">
        <f t="shared" ca="1" si="9"/>
        <v/>
      </c>
      <c r="AZ45" s="235" t="str">
        <f ca="1">IF(AND(O$1=0,ROW(O45)&lt;(Plan51!HH$95+13),O45&lt;&gt;""),IF(O45&lt;=Plan24!CA135,IF(Plan35!B$88&lt;&gt;"",100+15*IF(N$2=1,Plan24!CR135,IF(N$2=2,Plan24!CR209,IF(N$2=3,Plan24!DI135,IF(N$2=4,Plan24!DI209,"")))),""),""),"")</f>
        <v/>
      </c>
      <c r="BA45" s="235" t="str">
        <f ca="1">IF(AND(O$1=0,ROW(O45)&lt;(Plan51!HH$95+13),O45&lt;&gt;""),IF(O45&lt;=Plan24!CA135,5+2*IF(N$2=1,Plan24!CR135,IF(N$2=2,Plan24!CR209,IF(N$2=3,Plan24!DI135,IF(N$2=4,Plan24!DI209,"")))),""),"")</f>
        <v/>
      </c>
      <c r="BC45" s="235" t="str">
        <f ca="1">IF(AND(AB$1=0,ROW(AB45)&lt;(Plan51!HH$95+13),AB45&lt;&gt;""),IF(AB45&lt;=Plan24!DX135,IF(AB$1=0,100+15*IF(Z$2=1,Plan24!EJ135,IF(Z$2=2,Plan24!EU135,"")),""),""),"")</f>
        <v/>
      </c>
      <c r="BD45" s="235" t="str">
        <f ca="1">IF(AND(AB$1=0,ROW(AB45)&lt;(Plan51!HH$95+13),AB45&lt;&gt;""),IF(AB45&lt;=Plan24!DX135,IF(AB$1=0,5+2*IF(Z$2=1,Plan24!EJ135,IF(Z$2=2,Plan24!EU135,"")),""),""),"")</f>
        <v/>
      </c>
      <c r="BF45" s="235" t="str">
        <f ca="1">IF(AND(AO$1=0,ROW(AO45)&lt;(Plan51!HH$95+13),AO45&lt;&gt;""),IF(AO45&lt;=Plan24!FJ135,IF(AO$1=0,100+15*Plan24!GJ135,""),""),"")</f>
        <v/>
      </c>
      <c r="BG45" s="235" t="str">
        <f ca="1">IF(AND(AO$1=0,ROW(AO45)&lt;(Plan51!HH$95+13),AO45&lt;&gt;""),IF(AO45&lt;=Plan24!FJ135,IF(AO$1=0,5+2*Plan24!GJ135,""),""),"")</f>
        <v/>
      </c>
      <c r="BH45" s="235"/>
      <c r="BI45" s="235"/>
      <c r="BJ45" s="235"/>
      <c r="BK45" s="235"/>
      <c r="BL45" s="235"/>
      <c r="BM45" s="235"/>
      <c r="BN45" s="235"/>
      <c r="BO45" s="235"/>
      <c r="BP45" s="235"/>
      <c r="BQ45" s="298" t="s">
        <v>236</v>
      </c>
      <c r="BR45" s="10"/>
      <c r="BS45" s="10"/>
      <c r="BT45" s="10"/>
      <c r="BU45" s="32"/>
      <c r="BV45" s="253"/>
      <c r="BW45" s="4"/>
      <c r="BX45" s="2"/>
      <c r="BZ45" s="251"/>
      <c r="CA45" s="254"/>
      <c r="CB45" s="499" t="str">
        <f ca="1">I45</f>
        <v>Sigmund Schlomo Freud</v>
      </c>
      <c r="CC45" s="499"/>
      <c r="CD45" s="499"/>
      <c r="CE45" s="499"/>
      <c r="CF45" s="499"/>
      <c r="CG45" s="499"/>
      <c r="CH45" s="38">
        <f t="shared" si="10"/>
        <v>0</v>
      </c>
      <c r="CI45" s="38">
        <f t="shared" si="12"/>
        <v>0</v>
      </c>
      <c r="CJ45" s="38">
        <f t="shared" si="11"/>
        <v>0</v>
      </c>
    </row>
    <row r="46" spans="2:91" ht="17.45" customHeight="1">
      <c r="B46" s="299" t="s">
        <v>235</v>
      </c>
      <c r="E46" s="242"/>
      <c r="F46" s="554">
        <f ca="1">TODAY()</f>
        <v>45767</v>
      </c>
      <c r="G46" s="554"/>
      <c r="H46" s="554"/>
      <c r="I46" s="540" t="str">
        <f ca="1">IF(Plan35!I90=0,CONCATENATE("CRP ",CONCATENATE(MID(F5,1,SEARCH("-",F5)),UPPER(RIGHT(F5,2)))),"")</f>
        <v>CRP 99/999999-AU</v>
      </c>
      <c r="J46" s="540"/>
      <c r="K46" s="540"/>
      <c r="L46" s="540"/>
      <c r="M46" s="244"/>
      <c r="N46" s="230" t="s">
        <v>170</v>
      </c>
      <c r="O46" s="347"/>
      <c r="P46" s="119" t="str">
        <f ca="1">IFERROR(IF(AND(O$1=0,ROW(O46)&lt;(Plan51!HH$95+13),O46&lt;&gt;""),IF(AND(O46&gt;=Plan24!BZ136,O46&lt;=Plan24!CA136),IF(Plan35!$B$88&lt;&gt;"",_xlfn.NORM.S.DIST(IF(N$2=1,Plan24!CR136,IF(N$2=2,Plan24!CR210,IF(N$2=3,Plan24!DI136,IF(N$2=4,Plan24!DI210,"")))),1)*100),""),""),"")</f>
        <v/>
      </c>
      <c r="Q46" s="94" t="str">
        <f ca="1">IF(AND(O$1=0,ROW(O46)&lt;(Plan51!HH$95+13),O46&lt;&gt;""),IF(AND(O46&gt;=Plan24!BZ136,O46&lt;=Plan24!CA136),IF(Plan35!B$88&lt;&gt;"",IF(AND(N$2=1,Plan24!CR136&lt;-2),Plan24!CR136,IF(AND(N$2=2,Plan24!CR210&lt;-2),Plan24!CR210,IF(AND(N$2=3,Plan24!DI136&lt;-2),Plan24!DI136,IF(AND(N$2=4,Plan24!DI210&lt;-2),Plan24!DI210,"")))),""),""),"")</f>
        <v/>
      </c>
      <c r="R46" s="63" t="str">
        <f ca="1">IF(AND(O$1=0,ROW(O46)&lt;(Plan51!HH$95+13),O46&lt;&gt;""),IF(AND(O46&gt;=Plan24!BZ136,O46&lt;=Plan24!CA136),IF(Plan35!B$88&lt;&gt;"",IF(AND(N$2=1,Plan24!CR136&gt;=-2,Plan24!CR136&lt;-1.5),Plan24!CR136,IF(AND(N$2=2,Plan24!CR210&gt;=-2,Plan24!CR210&lt;-1.5),Plan24!CR210,IF(AND(N$2=3,Plan24!DI136&gt;=-2,Plan24!DI136&lt;-1.5),Plan24!DI136,IF(AND(N$2=4,Plan24!DI210&gt;=-2,Plan24!DI210&lt;-1.5),Plan24!DI210,"")))),""),""),"")</f>
        <v/>
      </c>
      <c r="S46" s="63" t="str">
        <f ca="1">IF(AND(O$1=0,ROW(O46)&lt;(Plan51!HH$95+13),O46&lt;&gt;""),IF(AND(O46&gt;=Plan24!BZ136,O46&lt;=Plan24!CA136),IF(Plan35!B$88&lt;&gt;"",IF(AND(N$2=1,Plan24!CR136&gt;=-1.5,Plan24!CR136&lt;-1),Plan24!CR136,IF(AND(N$2=2,Plan24!CR210&gt;=-1.5,Plan24!CR210&lt;-1),Plan24!CR210,IF(AND(N$2=3,Plan24!DI136&gt;=-1.5,Plan24!DI136&lt;-1),Plan24!DI136,IF(AND(N$2=4,Plan24!DI210&gt;=-1.5,Plan24!DI210&lt;-1),Plan24!DI210,"")))),""),""),"")</f>
        <v/>
      </c>
      <c r="T46" s="63" t="str">
        <f ca="1">IF(AND(O$1=0,ROW(O46)&lt;(Plan51!HH$95+13),O46&lt;&gt;""),IF(AND(O46&gt;=Plan24!BZ136,O46&lt;=Plan24!CA136),IF(Plan35!B$88&lt;&gt;"",IF(AND(N$2=1,Plan24!CR136&gt;=-1,Plan24!CR136&lt;1),Plan24!CR136,IF(AND(N$2=2,Plan24!CR210&gt;=-1,Plan24!CR210&lt;1),Plan24!CR210,IF(AND(N$2=3,Plan24!DI136&gt;=-1,Plan24!DI136&lt;1),Plan24!DI136,IF(AND(N$2=4,Plan24!DI210&gt;=-1,Plan24!DI210&lt;1),Plan24!DI210,"")))),""),""),"")</f>
        <v/>
      </c>
      <c r="U46" s="64" t="str">
        <f ca="1">IF(AND(O$1=0,ROW(O46)&lt;(Plan51!HH$95+13),O46&lt;&gt;""),IF(AND(O46&gt;=Plan24!BZ136,O46&lt;=Plan24!CA136),IF(Plan35!B$88&lt;&gt;"",IF(AND(N$2=1,Plan24!CR136&gt;=1,Plan24!CR136&lt;1.5),Plan24!CR136,IF(AND(N$2=2,Plan24!CR210&gt;=1,Plan24!CR210&lt;1.5),Plan24!CR210,IF(AND(N$2=3,Plan24!DI136&gt;=1,Plan24!DI136&lt;1.5),Plan24!DI136,IF(AND(N$2=4,Plan24!DI210&gt;=1,Plan24!DI210&lt;1.5),Plan24!DI210,"")))),""),""),"")</f>
        <v/>
      </c>
      <c r="V46" s="65" t="str">
        <f ca="1">IF(AND(O$1=0,ROW(O46)&lt;(Plan51!HH$95+13),O46&lt;&gt;""),IF(AND(O46&gt;=Plan24!BZ136,O46&lt;=Plan24!CA136),IF(Plan35!B$88&lt;&gt;"",IF(AND(N$2=1,Plan24!CR136&gt;=1.5,Plan24!CR136&lt;2),Plan24!CR136,IF(AND(N$2=2,Plan24!CR210&gt;=1.5,Plan24!CR210&lt;2),Plan24!CR210,IF(AND(N$2=3,Plan24!DI136&gt;=1.5,Plan24!DI136&lt;2),Plan24!DI136,IF(AND(N$2=4,Plan24!DI210&gt;=1.5,Plan24!DI210&lt;2),Plan24!DI210,"")))),""),""),"")</f>
        <v/>
      </c>
      <c r="W46" s="107" t="str">
        <f ca="1">IF(AND(O$1=0,ROW(O46)&lt;(Plan51!HH$95+13),O46&lt;&gt;""),IF(AND(O46&gt;=Plan24!BZ136,O46&lt;=Plan24!CA136),IF(Plan35!B$88&lt;&gt;"",IF(AND(N$2=1,Plan24!CR136&gt;=2),Plan24!CR136,IF(AND(N$2=2,Plan24!CR210&gt;=2),Plan24!CR210,IF(AND(N$2=3,Plan24!DI136&gt;=2),Plan24!DI136,IF(AND(N$2=4,Plan24!DI210&gt;=2),Plan24!DI210,"")))),""),""),"")</f>
        <v/>
      </c>
      <c r="X46" s="238" t="str">
        <f t="shared" ca="1" si="4"/>
        <v/>
      </c>
      <c r="Y46" s="239" t="str">
        <f t="shared" ca="1" si="5"/>
        <v/>
      </c>
      <c r="Z46" s="192" t="s">
        <v>53</v>
      </c>
      <c r="AA46" s="199"/>
      <c r="AB46" s="353"/>
      <c r="AC46" s="121" t="str">
        <f ca="1">IFERROR(IF(AND(AB$1=0,ROW(AB46)&lt;(Plan51!HH$95+13),AB46&lt;&gt;""),IF(AND(AB46&gt;=Plan24!DW136,AB46&lt;=Plan24!DX136),IF(Plan35!$B$88&lt;&gt;"",_xlfn.NORM.S.DIST(IF(Z$2=1,Plan24!EJ136,IF(Z$2=2,Plan24!EU136,"")),1)*100),""),""),"")</f>
        <v/>
      </c>
      <c r="AD46" s="93" t="str">
        <f ca="1">IF(AND(AB$1=0,ROW(AB46)&lt;(Plan51!HH$95+13),AB46&lt;&gt;""),IF(AND(AB46&gt;=Plan24!DW136,AB46&lt;=Plan24!DX136),IF(Plan35!B$88&lt;&gt;"",IF(AB$1=0,IF(AND(Z$2=1,Plan24!EJ136&lt;-2),Plan24!EJ136,IF(AND(Z$2=2,Plan24!EU136&lt;-2),Plan24!EU136,"")),""),""),""),"")</f>
        <v/>
      </c>
      <c r="AE46" s="55" t="str">
        <f ca="1">IF(AND(AB$1=0,ROW(AB46)&lt;(Plan51!HH$95+13),AB46&lt;&gt;""),IF(AND(AB46&gt;=Plan24!DW136,AB46&lt;=Plan24!DX136),IF(Plan35!B$88&lt;&gt;"",IF(AB$1=0,IF(AND(Z$2=1,Plan24!EJ136&gt;=-2,Plan24!EJ136&lt;-1.5),Plan24!EJ136,IF(AND(Z$2=2,Plan24!EU136&gt;=-2,Plan24!EU136&lt;-1.5),Plan24!EU136,"")),""),""),""),"")</f>
        <v/>
      </c>
      <c r="AF46" s="55" t="str">
        <f ca="1">IF(AND(AB$1=0,ROW(AB46)&lt;(Plan51!HH$95+13),AB46&lt;&gt;""),IF(AND(AB46&gt;=Plan24!DW136,AB46&lt;=Plan24!DX136),IF(Plan35!B$88&lt;&gt;"",IF(AB$1=0,IF(AND(Z$2=1,Plan24!EJ136&gt;=-1.5,Plan24!EJ136&lt;-1),Plan24!EJ136,IF(AND(Z$2=2,Plan24!EU136&gt;=-1.5,Plan24!EU136&lt;-1),Plan24!EU136,"")),""),""),""),"")</f>
        <v/>
      </c>
      <c r="AG46" s="55" t="str">
        <f ca="1">IF(AND(AB$1=0,ROW(AB46)&lt;(Plan51!HH$95+13),AB46&lt;&gt;""),IF(AND(AB46&gt;=Plan24!DW136,AB46&lt;=Plan24!DX136),IF(Plan35!B$88&lt;&gt;"",IF(AB$1=0,IF(AND(Z$2=1,Plan24!EJ136&gt;=-1,Plan24!EJ136&lt;1),Plan24!EJ136,IF(AND(Z$2=2,Plan24!EU136&gt;=-1,Plan24!EU136&lt;1),Plan24!EU136,"")),""),""),""),"")</f>
        <v/>
      </c>
      <c r="AH46" s="56" t="str">
        <f ca="1">IF(AND(AB$1=0,ROW(AB46)&lt;(Plan51!HH$95+13),AB46&lt;&gt;""),IF(AND(AB46&gt;=Plan24!DW136,AB46&lt;=Plan24!DX136),IF(Plan35!B$88&lt;&gt;"",IF(AB$1=0,IF(AND(Z$2=1,Plan24!EJ136&gt;=1,Plan24!EJ136&lt;1.5),Plan24!EJ136,IF(AND(Z$2=2,Plan24!EU136&gt;=1,Plan24!EU136&lt;1.5),Plan24!EU136,"")),""),""),""),"")</f>
        <v/>
      </c>
      <c r="AI46" s="46" t="str">
        <f ca="1">IF(AND(AB$1=0,ROW(AB46)&lt;(Plan51!HH$95+13),AB46&lt;&gt;""),IF(AND(AB46&gt;=Plan24!DW136,AB46&lt;=Plan24!DX136),IF(Plan35!B$88&lt;&gt;"",IF(AB$1=0,IF(AND(Z$2=1,Plan24!EJ136&gt;=1.5,Plan24!EJ136&lt;2),Plan24!EJ136,IF(AND(Z$2=2,Plan24!EU136&gt;=1.5,Plan24!EU136&lt;2),Plan24!EU136,"")),""),""),""),"")</f>
        <v/>
      </c>
      <c r="AJ46" s="110" t="str">
        <f ca="1">IF(AND(AB$1=0,ROW(AB46)&lt;(Plan51!HH$95+13),AB46&lt;&gt;""),IF(AND(AB46&gt;=Plan24!DW136,AB46&lt;=Plan24!DX136),IF(Plan35!B$88&lt;&gt;"",IF(AB$1=0,IF(AND(Z$2=1,Plan24!EJ136&gt;=2),Plan24!EJ136,IF(AND(Z$2=2,Plan24!EU136&gt;=2),Plan24!EU136,"")),""),""),""),"")</f>
        <v/>
      </c>
      <c r="AK46" s="85" t="str">
        <f t="shared" ca="1" si="6"/>
        <v/>
      </c>
      <c r="AL46" s="57" t="str">
        <f t="shared" ca="1" si="7"/>
        <v/>
      </c>
      <c r="AM46" s="192" t="s">
        <v>53</v>
      </c>
      <c r="AN46" s="199"/>
      <c r="AO46" s="359"/>
      <c r="AP46" s="119" t="str">
        <f ca="1">IFERROR(IF(AND(AO$1=0,ROW(AO46)&lt;(Plan51!HH$95+13),AO46&lt;&gt;""),IF(AND(AO46&gt;=Plan24!FI136,AO46&lt;=Plan24!FJ136),IF(Plan35!$B$88&lt;&gt;"",_xlfn.NORM.S.DIST(Plan24!GJ136,1)*100),""),""),"")</f>
        <v/>
      </c>
      <c r="AQ46" s="100" t="str">
        <f ca="1">IF(AND(AO$1=0,ROW(AO46)&lt;(Plan51!HH$95+13),AO46&lt;&gt;""),IF(AND(AO46&gt;=Plan24!FI136,AO46&lt;=Plan24!FJ136),IF(Plan35!B$88&lt;&gt;"",IF(AO$1=0,IF(Plan24!GJ136&lt;-2,Plan24!GJ136,""),""),""),""),"")</f>
        <v/>
      </c>
      <c r="AR46" s="55" t="str">
        <f ca="1">IF(AND(AO$1=0,ROW(AO46)&lt;(Plan51!HH$95+13),AO46&lt;&gt;""),IF(AND(AO46&gt;=Plan24!FI136,AO46&lt;=Plan24!FJ136),IF(Plan35!B$88&lt;&gt;"",IF(AO$1=0,IF(AND(Plan24!GJ136&gt;=-2,Plan24!GJ136&lt;-1.5),Plan24!GJ136,""),""),""),""),"")</f>
        <v/>
      </c>
      <c r="AS46" s="55" t="str">
        <f ca="1">IF(AND(AO$1=0,ROW(AO46)&lt;(Plan51!HH$95+13),AO46&lt;&gt;""),IF(AND(AO46&gt;=Plan24!FI136,AO46&lt;=Plan24!FJ136),IF(Plan35!B$88&lt;&gt;"",IF(AO$1=0,IF(AND(Plan24!GJ136&gt;=-1.5,Plan24!GJ136&lt;-1),Plan24!GJ136,""),""),""),""),"")</f>
        <v/>
      </c>
      <c r="AT46" s="55" t="str">
        <f ca="1">IF(AND(AO$1=0,ROW(AO46)&lt;(Plan51!HH$95+13),AO46&lt;&gt;""),IF(AND(AO46&gt;=Plan24!FI136,AO46&lt;=Plan24!FJ136),IF(Plan35!B$88&lt;&gt;"",IF(AO$1=0,IF(AND(Plan24!GJ136&gt;=-1,Plan24!GJ136&lt;1),Plan24!GJ136,""),""),""),""),"")</f>
        <v/>
      </c>
      <c r="AU46" s="56" t="str">
        <f ca="1">IF(AND(AO$1=0,ROW(AO46)&lt;(Plan51!HH$95+13),AO46&lt;&gt;""),IF(AND(AO46&gt;=Plan24!FI136,AO46&lt;=Plan24!FJ136),IF(Plan35!B$88&lt;&gt;"",IF(AO$1=0,IF(AND(Plan24!GJ136&gt;=1,Plan24!GJ136&lt;1.5),Plan24!GJ136,""),""),""),""),"")</f>
        <v/>
      </c>
      <c r="AV46" s="46" t="str">
        <f ca="1">IF(AND(AO$1=0,ROW(AO46)&lt;(Plan51!HH$95+13),AO46&lt;&gt;""),IF(AND(AO46&gt;=Plan24!FI136,AO46&lt;=Plan24!FJ136),IF(Plan35!B$88&lt;&gt;"",IF(AO$1=0,IF(AND(Plan24!GJ136&gt;=1.5,Plan24!GJ136&lt;2),Plan24!GJ136,""),""),""),""),"")</f>
        <v/>
      </c>
      <c r="AW46" s="110" t="str">
        <f ca="1">IF(AND(AO$1=0,ROW(AO46)&lt;(Plan51!HH$95+13),AO46&lt;&gt;""),IF(AND(AO46&gt;=Plan24!FI136,AO46&lt;=Plan24!FJ136),IF(Plan35!B$88&lt;&gt;"",IF(AO$1=0,IF(Plan24!GJ136&gt;=2,Plan24!GJ136,""),""),""),""),"")</f>
        <v/>
      </c>
      <c r="AX46" s="85" t="str">
        <f t="shared" ca="1" si="8"/>
        <v/>
      </c>
      <c r="AY46" s="57" t="str">
        <f t="shared" ca="1" si="9"/>
        <v/>
      </c>
      <c r="AZ46" s="235" t="str">
        <f ca="1">IF(AND(O$1=0,ROW(O46)&lt;(Plan51!HH$95+13),O46&lt;&gt;""),IF(O46&lt;=Plan24!CA136,IF(Plan35!B$88&lt;&gt;"",100+15*IF(N$2=1,Plan24!CR136,IF(N$2=2,Plan24!CR210,IF(N$2=3,Plan24!DI136,IF(N$2=4,Plan24!DI210,"")))),""),""),"")</f>
        <v/>
      </c>
      <c r="BA46" s="235" t="str">
        <f ca="1">IF(AND(O$1=0,ROW(O46)&lt;(Plan51!HH$95+13),O46&lt;&gt;""),IF(O46&lt;=Plan24!CA136,5+2*IF(N$2=1,Plan24!CR136,IF(N$2=2,Plan24!CR210,IF(N$2=3,Plan24!DI136,IF(N$2=4,Plan24!DI210,"")))),""),"")</f>
        <v/>
      </c>
      <c r="BC46" s="235" t="str">
        <f ca="1">IF(AND(AB$1=0,ROW(AB46)&lt;(Plan51!HH$95+13),AB46&lt;&gt;""),IF(AB46&lt;=Plan24!DX136,IF(AB$1=0,100+15*IF(Z$2=1,Plan24!EJ136,IF(Z$2=2,Plan24!EU136,"")),""),""),"")</f>
        <v/>
      </c>
      <c r="BD46" s="235" t="str">
        <f ca="1">IF(AND(AB$1=0,ROW(AB46)&lt;(Plan51!HH$95+13),AB46&lt;&gt;""),IF(AB46&lt;=Plan24!DX136,IF(AB$1=0,5+2*IF(Z$2=1,Plan24!EJ136,IF(Z$2=2,Plan24!EU136,"")),""),""),"")</f>
        <v/>
      </c>
      <c r="BF46" s="235" t="str">
        <f ca="1">IF(AND(AO$1=0,ROW(AO46)&lt;(Plan51!HH$95+13),AO46&lt;&gt;""),IF(AO46&lt;=Plan24!FJ136,IF(AO$1=0,100+15*Plan24!GJ136,""),""),"")</f>
        <v/>
      </c>
      <c r="BG46" s="235" t="str">
        <f ca="1">IF(AND(AO$1=0,ROW(AO46)&lt;(Plan51!HH$95+13),AO46&lt;&gt;""),IF(AO46&lt;=Plan24!FJ136,IF(AO$1=0,5+2*Plan24!GJ136,""),""),"")</f>
        <v/>
      </c>
      <c r="BH46" s="235"/>
      <c r="BI46" s="235"/>
      <c r="BJ46" s="235"/>
      <c r="BK46" s="235"/>
      <c r="BL46" s="235"/>
      <c r="BM46" s="235"/>
      <c r="BN46" s="235"/>
      <c r="BO46" s="235"/>
      <c r="BP46" s="235"/>
      <c r="BQ46" s="299" t="s">
        <v>235</v>
      </c>
      <c r="BR46" s="10"/>
      <c r="BS46" s="10"/>
      <c r="BT46" s="10"/>
      <c r="BU46" s="10"/>
      <c r="BV46" s="255"/>
      <c r="BW46" s="573">
        <f ca="1">F46</f>
        <v>45767</v>
      </c>
      <c r="BX46" s="573"/>
      <c r="BY46" s="573"/>
      <c r="BZ46" s="573"/>
      <c r="CA46" s="10"/>
      <c r="CB46" s="481" t="str">
        <f ca="1">I46</f>
        <v>CRP 99/999999-AU</v>
      </c>
      <c r="CC46" s="481"/>
      <c r="CD46" s="481"/>
      <c r="CE46" s="481"/>
      <c r="CF46" s="481"/>
      <c r="CG46" s="481"/>
      <c r="CH46" s="38">
        <f t="shared" si="10"/>
        <v>0</v>
      </c>
      <c r="CI46" s="38">
        <f t="shared" si="12"/>
        <v>0</v>
      </c>
      <c r="CJ46" s="38">
        <f t="shared" si="11"/>
        <v>0</v>
      </c>
    </row>
    <row r="47" spans="2:91" ht="17.45" customHeight="1">
      <c r="N47" s="231" t="s">
        <v>171</v>
      </c>
      <c r="O47" s="349"/>
      <c r="P47" s="119" t="str">
        <f ca="1">IFERROR(IF(AND(O$1=0,ROW(O47)&lt;(Plan51!HH$95+13),O47&lt;&gt;""),IF(AND(O47&gt;=Plan24!BZ137,O47&lt;=Plan24!CA137),IF(Plan35!$B$88&lt;&gt;"",_xlfn.NORM.S.DIST(IF(N$2=1,Plan24!CR137,IF(N$2=2,Plan24!CR211,IF(N$2=3,Plan24!DI137,IF(N$2=4,Plan24!DI211,"")))),1)*100),""),""),"")</f>
        <v/>
      </c>
      <c r="Q47" s="98" t="str">
        <f ca="1">IF(AND(O$1=0,ROW(O47)&lt;(Plan51!HH$95+13),O47&lt;&gt;""),IF(AND(O47&gt;=Plan24!BZ137,O47&lt;=Plan24!CA137),IF(Plan35!B$88&lt;&gt;"",IF(AND(N$2=1,Plan24!CR137&lt;-2),Plan24!CR137,IF(AND(N$2=2,Plan24!CR211&lt;-2),Plan24!CR211,IF(AND(N$2=3,Plan24!DI137&lt;-2),Plan24!DI137,IF(AND(N$2=4,Plan24!DI211&lt;-2),Plan24!DI211,"")))),""),""),"")</f>
        <v/>
      </c>
      <c r="R47" s="70" t="str">
        <f ca="1">IF(AND(O$1=0,ROW(O47)&lt;(Plan51!HH$95+13),O47&lt;&gt;""),IF(AND(O47&gt;=Plan24!BZ137,O47&lt;=Plan24!CA137),IF(Plan35!B$88&lt;&gt;"",IF(AND(N$2=1,Plan24!CR137&gt;=-2,Plan24!CR137&lt;-1.5),Plan24!CR137,IF(AND(N$2=2,Plan24!CR211&gt;=-2,Plan24!CR211&lt;-1.5),Plan24!CR211,IF(AND(N$2=3,Plan24!DI137&gt;=-2,Plan24!DI137&lt;-1.5),Plan24!DI137,IF(AND(N$2=4,Plan24!DI211&gt;=-2,Plan24!DI211&lt;-1.5),Plan24!DI211,"")))),""),""),"")</f>
        <v/>
      </c>
      <c r="S47" s="70" t="str">
        <f ca="1">IF(AND(O$1=0,ROW(O47)&lt;(Plan51!HH$95+13),O47&lt;&gt;""),IF(AND(O47&gt;=Plan24!BZ137,O47&lt;=Plan24!CA137),IF(Plan35!B$88&lt;&gt;"",IF(AND(N$2=1,Plan24!CR137&gt;=-1.5,Plan24!CR137&lt;-1),Plan24!CR137,IF(AND(N$2=2,Plan24!CR211&gt;=-1.5,Plan24!CR211&lt;-1),Plan24!CR211,IF(AND(N$2=3,Plan24!DI137&gt;=-1.5,Plan24!DI137&lt;-1),Plan24!DI137,IF(AND(N$2=4,Plan24!DI211&gt;=-1.5,Plan24!DI211&lt;-1),Plan24!DI211,"")))),""),""),"")</f>
        <v/>
      </c>
      <c r="T47" s="70" t="str">
        <f ca="1">IF(AND(O$1=0,ROW(O47)&lt;(Plan51!HH$95+13),O47&lt;&gt;""),IF(AND(O47&gt;=Plan24!BZ137,O47&lt;=Plan24!CA137),IF(Plan35!B$88&lt;&gt;"",IF(AND(N$2=1,Plan24!CR137&gt;=-1,Plan24!CR137&lt;1),Plan24!CR137,IF(AND(N$2=2,Plan24!CR211&gt;=-1,Plan24!CR211&lt;1),Plan24!CR211,IF(AND(N$2=3,Plan24!DI137&gt;=-1,Plan24!DI137&lt;1),Plan24!DI137,IF(AND(N$2=4,Plan24!DI211&gt;=-1,Plan24!DI211&lt;1),Plan24!DI211,"")))),""),""),"")</f>
        <v/>
      </c>
      <c r="U47" s="71" t="str">
        <f ca="1">IF(AND(O$1=0,ROW(O47)&lt;(Plan51!HH$95+13),O47&lt;&gt;""),IF(AND(O47&gt;=Plan24!BZ137,O47&lt;=Plan24!CA137),IF(Plan35!B$88&lt;&gt;"",IF(AND(N$2=1,Plan24!CR137&gt;=1,Plan24!CR137&lt;1.5),Plan24!CR137,IF(AND(N$2=2,Plan24!CR211&gt;=1,Plan24!CR211&lt;1.5),Plan24!CR211,IF(AND(N$2=3,Plan24!DI137&gt;=1,Plan24!DI137&lt;1.5),Plan24!DI137,IF(AND(N$2=4,Plan24!DI211&gt;=1,Plan24!DI211&lt;1.5),Plan24!DI211,"")))),""),""),"")</f>
        <v/>
      </c>
      <c r="V47" s="72" t="str">
        <f ca="1">IF(AND(O$1=0,ROW(O47)&lt;(Plan51!HH$95+13),O47&lt;&gt;""),IF(AND(O47&gt;=Plan24!BZ137,O47&lt;=Plan24!CA137),IF(Plan35!B$88&lt;&gt;"",IF(AND(N$2=1,Plan24!CR137&gt;=1.5,Plan24!CR137&lt;2),Plan24!CR137,IF(AND(N$2=2,Plan24!CR211&gt;=1.5,Plan24!CR211&lt;2),Plan24!CR211,IF(AND(N$2=3,Plan24!DI137&gt;=1.5,Plan24!DI137&lt;2),Plan24!DI137,IF(AND(N$2=4,Plan24!DI211&gt;=1.5,Plan24!DI211&lt;2),Plan24!DI211,"")))),""),""),"")</f>
        <v/>
      </c>
      <c r="W47" s="109" t="str">
        <f ca="1">IF(AND(O$1=0,ROW(O47)&lt;(Plan51!HH$95+13),O47&lt;&gt;""),IF(AND(O47&gt;=Plan24!BZ137,O47&lt;=Plan24!CA137),IF(Plan35!B$88&lt;&gt;"",IF(AND(N$2=1,Plan24!CR137&gt;=2),Plan24!CR137,IF(AND(N$2=2,Plan24!CR211&gt;=2),Plan24!CR211,IF(AND(N$2=3,Plan24!DI137&gt;=2),Plan24!DI137,IF(AND(N$2=4,Plan24!DI211&gt;=2),Plan24!DI211,"")))),""),""),"")</f>
        <v/>
      </c>
      <c r="X47" s="238" t="str">
        <f t="shared" ca="1" si="4"/>
        <v/>
      </c>
      <c r="Y47" s="239" t="str">
        <f t="shared" ca="1" si="5"/>
        <v/>
      </c>
      <c r="Z47" s="195" t="s">
        <v>54</v>
      </c>
      <c r="AA47" s="202"/>
      <c r="AB47" s="356" t="str">
        <f>IFERROR(IF(AND(AB48="",AB54=""),"",AB48+AB54),"")</f>
        <v/>
      </c>
      <c r="AC47" s="122" t="str">
        <f ca="1">IFERROR(IF(AND(AB$1=0,ROW(AB47)&lt;(Plan51!HH$95+13),AB47&lt;&gt;""),IF(AND(AB47&gt;=Plan24!DW137,AB47&lt;=Plan24!DX137),IF(Plan35!$B$88&lt;&gt;"",_xlfn.NORM.S.DIST(IF(Z$2=1,Plan24!EJ137,IF(Z$2=2,Plan24!EU137,"")),1)*100),""),""),"")</f>
        <v/>
      </c>
      <c r="AD47" s="96" t="str">
        <f ca="1">IF(AND(AB$1=0,ROW(AB47)&lt;(Plan51!HH$95+13),AB47&lt;&gt;""),IF(AND(AB47&gt;=Plan24!DW137,AB47&lt;=Plan24!DX137),IF(Plan35!B$88&lt;&gt;"",IF(AB$1=0,IF(AND(Z$2=1,Plan24!EJ137&lt;-2),Plan24!EJ137,IF(AND(Z$2=2,Plan24!EU137&lt;-2),Plan24!EU137,"")),""),""),""),"")</f>
        <v/>
      </c>
      <c r="AE47" s="76" t="str">
        <f ca="1">IF(AND(AB$1=0,ROW(AB47)&lt;(Plan51!HH$95+13),AB47&lt;&gt;""),IF(AND(AB47&gt;=Plan24!DW137,AB47&lt;=Plan24!DX137),IF(Plan35!B$88&lt;&gt;"",IF(AB$1=0,IF(AND(Z$2=1,Plan24!EJ137&gt;=-2,Plan24!EJ137&lt;-1.5),Plan24!EJ137,IF(AND(Z$2=2,Plan24!EU137&gt;=-2,Plan24!EU137&lt;-1.5),Plan24!EU137,"")),""),""),""),"")</f>
        <v/>
      </c>
      <c r="AF47" s="76" t="str">
        <f ca="1">IF(AND(AB$1=0,ROW(AB47)&lt;(Plan51!HH$95+13),AB47&lt;&gt;""),IF(AND(AB47&gt;=Plan24!DW137,AB47&lt;=Plan24!DX137),IF(Plan35!B$88&lt;&gt;"",IF(AB$1=0,IF(AND(Z$2=1,Plan24!EJ137&gt;=-1.5,Plan24!EJ137&lt;-1),Plan24!EJ137,IF(AND(Z$2=2,Plan24!EU137&gt;=-1.5,Plan24!EU137&lt;-1),Plan24!EU137,"")),""),""),""),"")</f>
        <v/>
      </c>
      <c r="AG47" s="76" t="str">
        <f ca="1">IF(AND(AB$1=0,ROW(AB47)&lt;(Plan51!HH$95+13),AB47&lt;&gt;""),IF(AND(AB47&gt;=Plan24!DW137,AB47&lt;=Plan24!DX137),IF(Plan35!B$88&lt;&gt;"",IF(AB$1=0,IF(AND(Z$2=1,Plan24!EJ137&gt;=-1,Plan24!EJ137&lt;1),Plan24!EJ137,IF(AND(Z$2=2,Plan24!EU137&gt;=-1,Plan24!EU137&lt;1),Plan24!EU137,"")),""),""),""),"")</f>
        <v/>
      </c>
      <c r="AH47" s="77" t="str">
        <f ca="1">IF(AND(AB$1=0,ROW(AB47)&lt;(Plan51!HH$95+13),AB47&lt;&gt;""),IF(AND(AB47&gt;=Plan24!DW137,AB47&lt;=Plan24!DX137),IF(Plan35!B$88&lt;&gt;"",IF(AB$1=0,IF(AND(Z$2=1,Plan24!EJ137&gt;=1,Plan24!EJ137&lt;1.5),Plan24!EJ137,IF(AND(Z$2=2,Plan24!EU137&gt;=1,Plan24!EU137&lt;1.5),Plan24!EU137,"")),""),""),""),"")</f>
        <v/>
      </c>
      <c r="AI47" s="78" t="str">
        <f ca="1">IF(AND(AB$1=0,ROW(AB47)&lt;(Plan51!HH$95+13),AB47&lt;&gt;""),IF(AND(AB47&gt;=Plan24!DW137,AB47&lt;=Plan24!DX137),IF(Plan35!B$88&lt;&gt;"",IF(AB$1=0,IF(AND(Z$2=1,Plan24!EJ137&gt;=1.5,Plan24!EJ137&lt;2),Plan24!EJ137,IF(AND(Z$2=2,Plan24!EU137&gt;=1.5,Plan24!EU137&lt;2),Plan24!EU137,"")),""),""),""),"")</f>
        <v/>
      </c>
      <c r="AJ47" s="112" t="str">
        <f ca="1">IF(AND(AB$1=0,ROW(AB47)&lt;(Plan51!HH$95+13),AB47&lt;&gt;""),IF(AND(AB47&gt;=Plan24!DW137,AB47&lt;=Plan24!DX137),IF(Plan35!B$88&lt;&gt;"",IF(AB$1=0,IF(AND(Z$2=1,Plan24!EJ137&gt;=2),Plan24!EJ137,IF(AND(Z$2=2,Plan24!EU137&gt;=2),Plan24!EU137,"")),""),""),""),"")</f>
        <v/>
      </c>
      <c r="AK47" s="90" t="str">
        <f t="shared" ca="1" si="6"/>
        <v/>
      </c>
      <c r="AL47" s="79" t="str">
        <f t="shared" ca="1" si="7"/>
        <v/>
      </c>
      <c r="AM47" s="195" t="s">
        <v>54</v>
      </c>
      <c r="AN47" s="202"/>
      <c r="AO47" s="362" t="str">
        <f>IFERROR(IF(AND(AO48="",AO54=""),"",AO48+AO54),"")</f>
        <v/>
      </c>
      <c r="AP47" s="119" t="str">
        <f ca="1">IFERROR(IF(AND(AO$1=0,ROW(AO47)&lt;(Plan51!HH$95+13),AO47&lt;&gt;""),IF(AND(AO47&gt;=Plan24!FI137,AO47&lt;=Plan24!FJ137),IF(Plan35!$B$88&lt;&gt;"",_xlfn.NORM.S.DIST(Plan24!GJ137,1)*100),""),""),"")</f>
        <v/>
      </c>
      <c r="AQ47" s="103" t="str">
        <f ca="1">IF(AND(AO$1=0,ROW(AO47)&lt;(Plan51!HH$95+13),AO47&lt;&gt;""),IF(AND(AO47&gt;=Plan24!FI137,AO47&lt;=Plan24!FJ137),IF(Plan35!B$88&lt;&gt;"",IF(AO$1=0,IF(Plan24!GJ137&lt;-2,Plan24!GJ137,""),""),""),""),"")</f>
        <v/>
      </c>
      <c r="AR47" s="76" t="str">
        <f ca="1">IF(AND(AO$1=0,ROW(AO47)&lt;(Plan51!HH$95+13),AO47&lt;&gt;""),IF(AND(AO47&gt;=Plan24!FI137,AO47&lt;=Plan24!FJ137),IF(Plan35!B$88&lt;&gt;"",IF(AO$1=0,IF(AND(Plan24!GJ137&gt;=-2,Plan24!GJ137&lt;-1.5),Plan24!GJ137,""),""),""),""),"")</f>
        <v/>
      </c>
      <c r="AS47" s="76" t="str">
        <f ca="1">IF(AND(AO$1=0,ROW(AO47)&lt;(Plan51!HH$95+13),AO47&lt;&gt;""),IF(AND(AO47&gt;=Plan24!FI137,AO47&lt;=Plan24!FJ137),IF(Plan35!B$88&lt;&gt;"",IF(AO$1=0,IF(AND(Plan24!GJ137&gt;=-1.5,Plan24!GJ137&lt;-1),Plan24!GJ137,""),""),""),""),"")</f>
        <v/>
      </c>
      <c r="AT47" s="76" t="str">
        <f ca="1">IF(AND(AO$1=0,ROW(AO47)&lt;(Plan51!HH$95+13),AO47&lt;&gt;""),IF(AND(AO47&gt;=Plan24!FI137,AO47&lt;=Plan24!FJ137),IF(Plan35!B$88&lt;&gt;"",IF(AO$1=0,IF(AND(Plan24!GJ137&gt;=-1,Plan24!GJ137&lt;1),Plan24!GJ137,""),""),""),""),"")</f>
        <v/>
      </c>
      <c r="AU47" s="77" t="str">
        <f ca="1">IF(AND(AO$1=0,ROW(AO47)&lt;(Plan51!HH$95+13),AO47&lt;&gt;""),IF(AND(AO47&gt;=Plan24!FI137,AO47&lt;=Plan24!FJ137),IF(Plan35!B$88&lt;&gt;"",IF(AO$1=0,IF(AND(Plan24!GJ137&gt;=1,Plan24!GJ137&lt;1.5),Plan24!GJ137,""),""),""),""),"")</f>
        <v/>
      </c>
      <c r="AV47" s="78" t="str">
        <f ca="1">IF(AND(AO$1=0,ROW(AO47)&lt;(Plan51!HH$95+13),AO47&lt;&gt;""),IF(AND(AO47&gt;=Plan24!FI137,AO47&lt;=Plan24!FJ137),IF(Plan35!B$88&lt;&gt;"",IF(AO$1=0,IF(AND(Plan24!GJ137&gt;=1.5,Plan24!GJ137&lt;2),Plan24!GJ137,""),""),""),""),"")</f>
        <v/>
      </c>
      <c r="AW47" s="112" t="str">
        <f ca="1">IF(AND(AO$1=0,ROW(AO47)&lt;(Plan51!HH$95+13),AO47&lt;&gt;""),IF(AND(AO47&gt;=Plan24!FI137,AO47&lt;=Plan24!FJ137),IF(Plan35!B$88&lt;&gt;"",IF(AO$1=0,IF(Plan24!GJ137&gt;=2,Plan24!GJ137,""),""),""),""),"")</f>
        <v/>
      </c>
      <c r="AX47" s="90" t="str">
        <f t="shared" ca="1" si="8"/>
        <v/>
      </c>
      <c r="AY47" s="79" t="str">
        <f t="shared" ca="1" si="9"/>
        <v/>
      </c>
      <c r="AZ47" s="307" t="str">
        <f ca="1">IF(AND(O$1=0,ROW(O47)&lt;(Plan51!HH$95+13),O47&lt;&gt;""),IF(O47&lt;=Plan24!CA137,IF(Plan35!B$88&lt;&gt;"",100+15*IF(N$2=1,Plan24!CR137,IF(N$2=2,Plan24!CR211,IF(N$2=3,Plan24!DI137,IF(N$2=4,Plan24!DI211,"")))),""),""),"")</f>
        <v/>
      </c>
      <c r="BA47" s="307" t="str">
        <f ca="1">IF(AND(O$1=0,ROW(O47)&lt;(Plan51!HH$95+13),O47&lt;&gt;""),IF(O47&lt;=Plan24!CA137,5+2*IF(N$2=1,Plan24!CR137,IF(N$2=2,Plan24!CR211,IF(N$2=3,Plan24!DI137,IF(N$2=4,Plan24!DI211,"")))),""),"")</f>
        <v/>
      </c>
      <c r="BB47" s="308"/>
      <c r="BC47" s="307" t="str">
        <f ca="1">IF(AND(AB$1=0,ROW(AB47)&lt;(Plan51!HH$95+13),AB47&lt;&gt;""),IF(AB47&lt;=Plan24!DX137,IF(AB$1=0,100+15*IF(Z$2=1,Plan24!EJ137,IF(Z$2=2,Plan24!EU137,"")),""),""),"")</f>
        <v/>
      </c>
      <c r="BD47" s="307" t="str">
        <f ca="1">IF(AND(AB$1=0,ROW(AB47)&lt;(Plan51!HH$95+13),AB47&lt;&gt;""),IF(AB47&lt;=Plan24!DX137,IF(AB$1=0,5+2*IF(Z$2=1,Plan24!EJ137,IF(Z$2=2,Plan24!EU137,"")),""),""),"")</f>
        <v/>
      </c>
      <c r="BE47" s="308"/>
      <c r="BF47" s="307" t="str">
        <f ca="1">IF(AND(AO$1=0,ROW(AO47)&lt;(Plan51!HH$95+13),AO47&lt;&gt;""),IF(AO47&lt;=Plan24!FJ137,IF(AO$1=0,100+15*Plan24!GJ137,""),""),"")</f>
        <v/>
      </c>
      <c r="BG47" s="307" t="str">
        <f ca="1">IF(AND(AO$1=0,ROW(AO47)&lt;(Plan51!HH$95+13),AO47&lt;&gt;""),IF(AO47&lt;=Plan24!FJ137,IF(AO$1=0,5+2*Plan24!GJ137,""),""),"")</f>
        <v/>
      </c>
      <c r="BH47" s="307"/>
      <c r="BI47" s="307"/>
      <c r="BJ47" s="307"/>
      <c r="BK47" s="307"/>
      <c r="BL47" s="307"/>
      <c r="BM47" s="307"/>
      <c r="BN47" s="307"/>
      <c r="BO47" s="307"/>
      <c r="BP47" s="307"/>
      <c r="BQ47" s="42"/>
      <c r="BR47" s="42"/>
      <c r="BS47" s="42"/>
      <c r="BT47" s="42"/>
      <c r="BU47" s="132"/>
      <c r="BV47" s="132"/>
      <c r="BW47" s="132"/>
      <c r="BX47" s="132"/>
      <c r="BY47" s="132"/>
      <c r="BZ47" s="477"/>
      <c r="CA47" s="132"/>
      <c r="CB47" s="132"/>
      <c r="CC47" s="132"/>
      <c r="CD47" s="132"/>
      <c r="CE47" s="132"/>
      <c r="CF47" s="132"/>
      <c r="CG47" s="132"/>
      <c r="CH47" s="132">
        <f t="shared" si="10"/>
        <v>0</v>
      </c>
      <c r="CI47" s="132">
        <f t="shared" si="12"/>
        <v>0</v>
      </c>
      <c r="CJ47" s="132">
        <f t="shared" si="11"/>
        <v>0</v>
      </c>
      <c r="CK47" s="42"/>
      <c r="CL47" s="42"/>
      <c r="CM47" s="306"/>
    </row>
    <row r="48" spans="2:91" ht="17.45" customHeight="1">
      <c r="N48" s="232" t="s">
        <v>255</v>
      </c>
      <c r="O48" s="350"/>
      <c r="P48" s="118" t="str">
        <f ca="1">IFERROR(IF(AND(O$1=0,ROW(O48)&lt;(Plan51!HH$95+13),O48&lt;&gt;""),IF(AND(O48&gt;=Plan24!BZ138,O48&lt;=Plan24!CA138),IF(Plan35!$B$88&lt;&gt;"",_xlfn.NORM.S.DIST(IF(N$2=1,Plan24!CR138,IF(N$2=2,Plan24!CR212,IF(N$2=3,Plan24!DI138,IF(N$2=4,Plan24!DI212,"")))),1)*100),""),""),"")</f>
        <v/>
      </c>
      <c r="Q48" s="93" t="str">
        <f ca="1">IF(AND(O$1=0,ROW(O48)&lt;(Plan51!HH$95+13),O48&lt;&gt;""),IF(AND(O48&gt;=Plan24!BZ138,O48&lt;=Plan24!CA138),IF(Plan35!B$88&lt;&gt;"",IF(AND(N$2=1,Plan24!CR138&lt;-2),Plan24!CR138,IF(AND(N$2=2,Plan24!CR212&lt;-2),Plan24!CR212,IF(AND(N$2=3,Plan24!DI138&lt;-2),Plan24!DI138,IF(AND(N$2=4,Plan24!DI212&lt;-2),Plan24!DI212,"")))),""),""),"")</f>
        <v/>
      </c>
      <c r="R48" s="55" t="str">
        <f ca="1">IF(AND(O$1=0,ROW(O48)&lt;(Plan51!HH$95+13),O48&lt;&gt;""),IF(AND(O48&gt;=Plan24!BZ138,O48&lt;=Plan24!CA138),IF(Plan35!B$88&lt;&gt;"",IF(AND(N$2=1,Plan24!CR138&gt;=-2,Plan24!CR138&lt;-1.5),Plan24!CR138,IF(AND(N$2=2,Plan24!CR212&gt;=-2,Plan24!CR212&lt;-1.5),Plan24!CR212,IF(AND(N$2=3,Plan24!DI138&gt;=-2,Plan24!DI138&lt;-1.5),Plan24!DI138,IF(AND(N$2=4,Plan24!DI212&gt;=-2,Plan24!DI212&lt;-1.5),Plan24!DI212,"")))),""),""),"")</f>
        <v/>
      </c>
      <c r="S48" s="55" t="str">
        <f ca="1">IF(AND(O$1=0,ROW(O48)&lt;(Plan51!HH$95+13),O48&lt;&gt;""),IF(AND(O48&gt;=Plan24!BZ138,O48&lt;=Plan24!CA138),IF(Plan35!B$88&lt;&gt;"",IF(AND(N$2=1,Plan24!CR138&gt;=-1.5,Plan24!CR138&lt;-1),Plan24!CR138,IF(AND(N$2=2,Plan24!CR212&gt;=-1.5,Plan24!CR212&lt;-1),Plan24!CR212,IF(AND(N$2=3,Plan24!DI138&gt;=-1.5,Plan24!DI138&lt;-1),Plan24!DI138,IF(AND(N$2=4,Plan24!DI212&gt;=-1.5,Plan24!DI212&lt;-1),Plan24!DI212,"")))),""),""),"")</f>
        <v/>
      </c>
      <c r="T48" s="55" t="str">
        <f ca="1">IF(AND(O$1=0,ROW(O48)&lt;(Plan51!HH$95+13),O48&lt;&gt;""),IF(AND(O48&gt;=Plan24!BZ138,O48&lt;=Plan24!CA138),IF(Plan35!B$88&lt;&gt;"",IF(AND(N$2=1,Plan24!CR138&gt;=-1,Plan24!CR138&lt;1),Plan24!CR138,IF(AND(N$2=2,Plan24!CR212&gt;=-1,Plan24!CR212&lt;1),Plan24!CR212,IF(AND(N$2=3,Plan24!DI138&gt;=-1,Plan24!DI138&lt;1),Plan24!DI138,IF(AND(N$2=4,Plan24!DI212&gt;=-1,Plan24!DI212&lt;1),Plan24!DI212,"")))),""),""),"")</f>
        <v/>
      </c>
      <c r="U48" s="56" t="str">
        <f ca="1">IF(AND(O$1=0,ROW(O48)&lt;(Plan51!HH$95+13),O48&lt;&gt;""),IF(AND(O48&gt;=Plan24!BZ138,O48&lt;=Plan24!CA138),IF(Plan35!B$88&lt;&gt;"",IF(AND(N$2=1,Plan24!CR138&gt;=1,Plan24!CR138&lt;1.5),Plan24!CR138,IF(AND(N$2=2,Plan24!CR212&gt;=1,Plan24!CR212&lt;1.5),Plan24!CR212,IF(AND(N$2=3,Plan24!DI138&gt;=1,Plan24!DI138&lt;1.5),Plan24!DI138,IF(AND(N$2=4,Plan24!DI212&gt;=1,Plan24!DI212&lt;1.5),Plan24!DI212,"")))),""),""),"")</f>
        <v/>
      </c>
      <c r="V48" s="46" t="str">
        <f ca="1">IF(AND(O$1=0,ROW(O48)&lt;(Plan51!HH$95+13),O48&lt;&gt;""),IF(AND(O48&gt;=Plan24!BZ138,O48&lt;=Plan24!CA138),IF(Plan35!B$88&lt;&gt;"",IF(AND(N$2=1,Plan24!CR138&gt;=1.5,Plan24!CR138&lt;2),Plan24!CR138,IF(AND(N$2=2,Plan24!CR212&gt;=1.5,Plan24!CR212&lt;2),Plan24!CR212,IF(AND(N$2=3,Plan24!DI138&gt;=1.5,Plan24!DI138&lt;2),Plan24!DI138,IF(AND(N$2=4,Plan24!DI212&gt;=1.5,Plan24!DI212&lt;2),Plan24!DI212,"")))),""),""),"")</f>
        <v/>
      </c>
      <c r="W48" s="110" t="str">
        <f ca="1">IF(AND(O$1=0,ROW(O48)&lt;(Plan51!HH$95+13),O48&lt;&gt;""),IF(AND(O48&gt;=Plan24!BZ138,O48&lt;=Plan24!CA138),IF(Plan35!B$88&lt;&gt;"",IF(AND(N$2=1,Plan24!CR138&gt;=2),Plan24!CR138,IF(AND(N$2=2,Plan24!CR212&gt;=2),Plan24!CR212,IF(AND(N$2=3,Plan24!DI138&gt;=2),Plan24!DI138,IF(AND(N$2=4,Plan24!DI212&gt;=2),Plan24!DI212,"")))),""),""),"")</f>
        <v/>
      </c>
      <c r="X48" s="238" t="str">
        <f t="shared" ca="1" si="4"/>
        <v/>
      </c>
      <c r="Y48" s="239" t="str">
        <f t="shared" ca="1" si="5"/>
        <v/>
      </c>
      <c r="Z48" s="196" t="s">
        <v>87</v>
      </c>
      <c r="AA48" s="203"/>
      <c r="AB48" s="356" t="str">
        <f>IFERROR(IF(AND(AB49="",AB50="",AB51="",AB52="",AB53=""),"",AB49+AB50+AB51+AB52+AB53),"")</f>
        <v/>
      </c>
      <c r="AC48" s="118" t="str">
        <f ca="1">IFERROR(IF(AND(AB$1=0,ROW(AB48)&lt;(Plan51!HH$95+13),AB48&lt;&gt;""),IF(AND(AB48&gt;=Plan24!DW138,AB48&lt;=Plan24!DX138),IF(Plan35!$B$88&lt;&gt;"",_xlfn.NORM.S.DIST(IF(Z$2=1,Plan24!EJ138,IF(Z$2=2,Plan24!EU138,"")),1)*100),""),""),"")</f>
        <v/>
      </c>
      <c r="AD48" s="97" t="str">
        <f ca="1">IF(AND(AB$1=0,ROW(AB48)&lt;(Plan51!HH$95+13),AB48&lt;&gt;""),IF(AND(AB48&gt;=Plan24!DW138,AB48&lt;=Plan24!DX138),IF(Plan35!B$88&lt;&gt;"",IF(AB$1=0,IF(AND(Z$2=1,Plan24!EJ138&lt;-2),Plan24!EJ138,IF(AND(Z$2=2,Plan24!EU138&lt;-2),Plan24!EU138,"")),""),""),""),"")</f>
        <v/>
      </c>
      <c r="AE48" s="80" t="str">
        <f ca="1">IF(AND(AB$1=0,ROW(AB48)&lt;(Plan51!HH$95+13),AB48&lt;&gt;""),IF(AND(AB48&gt;=Plan24!DW138,AB48&lt;=Plan24!DX138),IF(Plan35!B$88&lt;&gt;"",IF(AB$1=0,IF(AND(Z$2=1,Plan24!EJ138&gt;=-2,Plan24!EJ138&lt;-1.5),Plan24!EJ138,IF(AND(Z$2=2,Plan24!EU138&gt;=-2,Plan24!EU138&lt;-1.5),Plan24!EU138,"")),""),""),""),"")</f>
        <v/>
      </c>
      <c r="AF48" s="80" t="str">
        <f ca="1">IF(AND(AB$1=0,ROW(AB48)&lt;(Plan51!HH$95+13),AB48&lt;&gt;""),IF(AND(AB48&gt;=Plan24!DW138,AB48&lt;=Plan24!DX138),IF(Plan35!B$88&lt;&gt;"",IF(AB$1=0,IF(AND(Z$2=1,Plan24!EJ138&gt;=-1.5,Plan24!EJ138&lt;-1),Plan24!EJ138,IF(AND(Z$2=2,Plan24!EU138&gt;=-1.5,Plan24!EU138&lt;-1),Plan24!EU138,"")),""),""),""),"")</f>
        <v/>
      </c>
      <c r="AG48" s="80" t="str">
        <f ca="1">IF(AND(AB$1=0,ROW(AB48)&lt;(Plan51!HH$95+13),AB48&lt;&gt;""),IF(AND(AB48&gt;=Plan24!DW138,AB48&lt;=Plan24!DX138),IF(Plan35!B$88&lt;&gt;"",IF(AB$1=0,IF(AND(Z$2=1,Plan24!EJ138&gt;=-1,Plan24!EJ138&lt;1),Plan24!EJ138,IF(AND(Z$2=2,Plan24!EU138&gt;=-1,Plan24!EU138&lt;1),Plan24!EU138,"")),""),""),""),"")</f>
        <v/>
      </c>
      <c r="AH48" s="81" t="str">
        <f ca="1">IF(AND(AB$1=0,ROW(AB48)&lt;(Plan51!HH$95+13),AB48&lt;&gt;""),IF(AND(AB48&gt;=Plan24!DW138,AB48&lt;=Plan24!DX138),IF(Plan35!B$88&lt;&gt;"",IF(AB$1=0,IF(AND(Z$2=1,Plan24!EJ138&gt;=1,Plan24!EJ138&lt;1.5),Plan24!EJ138,IF(AND(Z$2=2,Plan24!EU138&gt;=1,Plan24!EU138&lt;1.5),Plan24!EU138,"")),""),""),""),"")</f>
        <v/>
      </c>
      <c r="AI48" s="82" t="str">
        <f ca="1">IF(AND(AB$1=0,ROW(AB48)&lt;(Plan51!HH$95+13),AB48&lt;&gt;""),IF(AND(AB48&gt;=Plan24!DW138,AB48&lt;=Plan24!DX138),IF(Plan35!B$88&lt;&gt;"",IF(AB$1=0,IF(AND(Z$2=1,Plan24!EJ138&gt;=1.5,Plan24!EJ138&lt;2),Plan24!EJ138,IF(AND(Z$2=2,Plan24!EU138&gt;=1.5,Plan24!EU138&lt;2),Plan24!EU138,"")),""),""),""),"")</f>
        <v/>
      </c>
      <c r="AJ48" s="113" t="str">
        <f ca="1">IF(AND(AB$1=0,ROW(AB48)&lt;(Plan51!HH$95+13),AB48&lt;&gt;""),IF(AND(AB48&gt;=Plan24!DW138,AB48&lt;=Plan24!DX138),IF(Plan35!B$88&lt;&gt;"",IF(AB$1=0,IF(AND(Z$2=1,Plan24!EJ138&gt;=2),Plan24!EJ138,IF(AND(Z$2=2,Plan24!EU138&gt;=2),Plan24!EU138,"")),""),""),""),"")</f>
        <v/>
      </c>
      <c r="AK48" s="91" t="str">
        <f t="shared" ca="1" si="6"/>
        <v/>
      </c>
      <c r="AL48" s="83" t="str">
        <f t="shared" ca="1" si="7"/>
        <v/>
      </c>
      <c r="AM48" s="196" t="s">
        <v>55</v>
      </c>
      <c r="AN48" s="203"/>
      <c r="AO48" s="363" t="str">
        <f>IFERROR(IF(AND(AO49="",AO50="",AO51="",AO52="",AO53=""),"",AO49+AO50+AO51+AO52+AO53),"")</f>
        <v/>
      </c>
      <c r="AP48" s="118" t="str">
        <f ca="1">IFERROR(IF(AND(AO$1=0,ROW(AO48)&lt;(Plan51!HH$95+13),AO48&lt;&gt;""),IF(AND(AO48&gt;=Plan24!FI138,AO48&lt;=Plan24!FJ138),IF(Plan35!$B$88&lt;&gt;"",_xlfn.NORM.S.DIST(Plan24!GJ138,1)*100),""),""),"")</f>
        <v/>
      </c>
      <c r="AQ48" s="104" t="str">
        <f ca="1">IF(AND(AO$1=0,ROW(AO48)&lt;(Plan51!HH$95+13),AO48&lt;&gt;""),IF(AND(AO48&gt;=Plan24!FI138,AO48&lt;=Plan24!FJ138),IF(Plan35!B$88&lt;&gt;"",IF(AO$1=0,IF(Plan24!GJ138&lt;-2,Plan24!GJ138,""),""),""),""),"")</f>
        <v/>
      </c>
      <c r="AR48" s="80" t="str">
        <f ca="1">IF(AND(AO$1=0,ROW(AO48)&lt;(Plan51!HH$95+13),AO48&lt;&gt;""),IF(AND(AO48&gt;=Plan24!FI138,AO48&lt;=Plan24!FJ138),IF(Plan35!B$88&lt;&gt;"",IF(AO$1=0,IF(AND(Plan24!GJ138&gt;=-2,Plan24!GJ138&lt;-1.5),Plan24!GJ138,""),""),""),""),"")</f>
        <v/>
      </c>
      <c r="AS48" s="80" t="str">
        <f ca="1">IF(AND(AO$1=0,ROW(AO48)&lt;(Plan51!HH$95+13),AO48&lt;&gt;""),IF(AND(AO48&gt;=Plan24!FI138,AO48&lt;=Plan24!FJ138),IF(Plan35!B$88&lt;&gt;"",IF(AO$1=0,IF(AND(Plan24!GJ138&gt;=-1.5,Plan24!GJ138&lt;-1),Plan24!GJ138,""),""),""),""),"")</f>
        <v/>
      </c>
      <c r="AT48" s="80" t="str">
        <f ca="1">IF(AND(AO$1=0,ROW(AO48)&lt;(Plan51!HH$95+13),AO48&lt;&gt;""),IF(AND(AO48&gt;=Plan24!FI138,AO48&lt;=Plan24!FJ138),IF(Plan35!B$88&lt;&gt;"",IF(AO$1=0,IF(AND(Plan24!GJ138&gt;=-1,Plan24!GJ138&lt;1),Plan24!GJ138,""),""),""),""),"")</f>
        <v/>
      </c>
      <c r="AU48" s="81" t="str">
        <f ca="1">IF(AND(AO$1=0,ROW(AO48)&lt;(Plan51!HH$95+13),AO48&lt;&gt;""),IF(AND(AO48&gt;=Plan24!FI138,AO48&lt;=Plan24!FJ138),IF(Plan35!B$88&lt;&gt;"",IF(AO$1=0,IF(AND(Plan24!GJ138&gt;=1,Plan24!GJ138&lt;1.5),Plan24!GJ138,""),""),""),""),"")</f>
        <v/>
      </c>
      <c r="AV48" s="82" t="str">
        <f ca="1">IF(AND(AO$1=0,ROW(AO48)&lt;(Plan51!HH$95+13),AO48&lt;&gt;""),IF(AND(AO48&gt;=Plan24!FI138,AO48&lt;=Plan24!FJ138),IF(Plan35!B$88&lt;&gt;"",IF(AO$1=0,IF(AND(Plan24!GJ138&gt;=1.5,Plan24!GJ138&lt;2),Plan24!GJ138,""),""),""),""),"")</f>
        <v/>
      </c>
      <c r="AW48" s="113" t="str">
        <f ca="1">IF(AND(AO$1=0,ROW(AO48)&lt;(Plan51!HH$95+13),AO48&lt;&gt;""),IF(AND(AO48&gt;=Plan24!FI138,AO48&lt;=Plan24!FJ138),IF(Plan35!B$88&lt;&gt;"",IF(AO$1=0,IF(Plan24!GJ138&gt;=2,Plan24!GJ138,""),""),""),""),"")</f>
        <v/>
      </c>
      <c r="AX48" s="91" t="str">
        <f t="shared" ca="1" si="8"/>
        <v/>
      </c>
      <c r="AY48" s="83" t="str">
        <f t="shared" ca="1" si="9"/>
        <v/>
      </c>
      <c r="AZ48" s="307" t="str">
        <f ca="1">IF(AND(O$1=0,ROW(O48)&lt;(Plan51!HH$95+13),O48&lt;&gt;""),IF(O48&lt;=Plan24!CA138,IF(Plan35!B$88&lt;&gt;"",100+15*IF(N$2=1,Plan24!CR138,IF(N$2=2,Plan24!CR212,IF(N$2=3,Plan24!DI138,IF(N$2=4,Plan24!DI212,"")))),""),""),"")</f>
        <v/>
      </c>
      <c r="BA48" s="307" t="str">
        <f ca="1">IF(AND(O$1=0,ROW(O48)&lt;(Plan51!HH$95+13),O48&lt;&gt;""),IF(O48&lt;=Plan24!CA138,5+2*IF(N$2=1,Plan24!CR138,IF(N$2=2,Plan24!CR212,IF(N$2=3,Plan24!DI138,IF(N$2=4,Plan24!DI212,"")))),""),"")</f>
        <v/>
      </c>
      <c r="BB48" s="308"/>
      <c r="BC48" s="307" t="str">
        <f ca="1">IF(AND(AB$1=0,ROW(AB48)&lt;(Plan51!HH$95+13),AB48&lt;&gt;""),IF(AB48&lt;=Plan24!DX138,IF(AB$1=0,100+15*IF(Z$2=1,Plan24!EJ138,IF(Z$2=2,Plan24!EU138,"")),""),""),"")</f>
        <v/>
      </c>
      <c r="BD48" s="307" t="str">
        <f ca="1">IF(AND(AB$1=0,ROW(AB48)&lt;(Plan51!HH$95+13),AB48&lt;&gt;""),IF(AB48&lt;=Plan24!DX138,IF(AB$1=0,5+2*IF(Z$2=1,Plan24!EJ138,IF(Z$2=2,Plan24!EU138,"")),""),""),"")</f>
        <v/>
      </c>
      <c r="BE48" s="308"/>
      <c r="BF48" s="307" t="str">
        <f ca="1">IF(AND(AO$1=0,ROW(AO48)&lt;(Plan51!HH$95+13),AO48&lt;&gt;""),IF(AO48&lt;=Plan24!FJ138,IF(AO$1=0,100+15*Plan24!GJ138,""),""),"")</f>
        <v/>
      </c>
      <c r="BG48" s="307" t="str">
        <f ca="1">IF(AND(AO$1=0,ROW(AO48)&lt;(Plan51!HH$95+13),AO48&lt;&gt;""),IF(AO48&lt;=Plan24!FJ138,IF(AO$1=0,5+2*Plan24!GJ138,""),""),"")</f>
        <v/>
      </c>
      <c r="BH48" s="307"/>
      <c r="BI48" s="307"/>
      <c r="BJ48" s="307"/>
      <c r="BK48" s="307"/>
      <c r="BL48" s="307"/>
      <c r="BM48" s="307"/>
      <c r="BN48" s="307"/>
      <c r="BO48" s="307"/>
      <c r="BP48" s="307"/>
      <c r="BQ48" s="132"/>
      <c r="BR48" s="132"/>
      <c r="BS48" s="132"/>
      <c r="BT48" s="132"/>
      <c r="BU48" s="132"/>
      <c r="BV48" s="132"/>
      <c r="BW48" s="132"/>
      <c r="BX48" s="132"/>
      <c r="BY48" s="132"/>
      <c r="BZ48" s="132"/>
      <c r="CA48" s="132"/>
      <c r="CB48" s="132"/>
      <c r="CC48" s="132"/>
      <c r="CD48" s="132"/>
      <c r="CE48" s="132"/>
      <c r="CF48" s="132"/>
      <c r="CG48" s="209"/>
      <c r="CH48" s="132">
        <f t="shared" si="10"/>
        <v>0</v>
      </c>
      <c r="CI48" s="132">
        <f t="shared" si="12"/>
        <v>0</v>
      </c>
      <c r="CJ48" s="132">
        <f t="shared" si="11"/>
        <v>0</v>
      </c>
      <c r="CK48" s="42"/>
      <c r="CL48" s="42"/>
      <c r="CM48" s="306"/>
    </row>
    <row r="49" spans="2:91" ht="17.45" customHeight="1">
      <c r="N49" s="225" t="s">
        <v>172</v>
      </c>
      <c r="O49" s="345"/>
      <c r="P49" s="118" t="str">
        <f ca="1">IFERROR(IF(AND(O$1=0,ROW(O49)&lt;(Plan51!HH$95+13),O49&lt;&gt;""),IF(AND(O49&gt;=Plan24!BZ139,O49&lt;=Plan24!CA139),IF(Plan35!$B$88&lt;&gt;"",_xlfn.NORM.S.DIST(IF(N$2=1,Plan24!CR139,IF(N$2=2,Plan24!CR213,IF(N$2=3,Plan24!DI139,IF(N$2=4,Plan24!DI213,"")))),1)*100),""),""),"")</f>
        <v/>
      </c>
      <c r="Q49" s="93" t="str">
        <f ca="1">IF(AND(O$1=0,ROW(O49)&lt;(Plan51!HH$95+13),O49&lt;&gt;""),IF(AND(O49&gt;=Plan24!BZ139,O49&lt;=Plan24!CA139),IF(Plan35!B$88&lt;&gt;"",IF(AND(N$2=1,Plan24!CR139&lt;-2),Plan24!CR139,IF(AND(N$2=2,Plan24!CR213&lt;-2),Plan24!CR213,IF(AND(N$2=3,Plan24!DI139&lt;-2),Plan24!DI139,IF(AND(N$2=4,Plan24!DI213&lt;-2),Plan24!DI213,"")))),""),""),"")</f>
        <v/>
      </c>
      <c r="R49" s="55" t="str">
        <f ca="1">IF(AND(O$1=0,ROW(O49)&lt;(Plan51!HH$95+13),O49&lt;&gt;""),IF(AND(O49&gt;=Plan24!BZ139,O49&lt;=Plan24!CA139),IF(Plan35!B$88&lt;&gt;"",IF(AND(N$2=1,Plan24!CR139&gt;=-2,Plan24!CR139&lt;-1.5),Plan24!CR139,IF(AND(N$2=2,Plan24!CR213&gt;=-2,Plan24!CR213&lt;-1.5),Plan24!CR213,IF(AND(N$2=3,Plan24!DI139&gt;=-2,Plan24!DI139&lt;-1.5),Plan24!DI139,IF(AND(N$2=4,Plan24!DI213&gt;=-2,Plan24!DI213&lt;-1.5),Plan24!DI213,"")))),""),""),"")</f>
        <v/>
      </c>
      <c r="S49" s="55" t="str">
        <f ca="1">IF(AND(O$1=0,ROW(O49)&lt;(Plan51!HH$95+13),O49&lt;&gt;""),IF(AND(O49&gt;=Plan24!BZ139,O49&lt;=Plan24!CA139),IF(Plan35!B$88&lt;&gt;"",IF(AND(N$2=1,Plan24!CR139&gt;=-1.5,Plan24!CR139&lt;-1),Plan24!CR139,IF(AND(N$2=2,Plan24!CR213&gt;=-1.5,Plan24!CR213&lt;-1),Plan24!CR213,IF(AND(N$2=3,Plan24!DI139&gt;=-1.5,Plan24!DI139&lt;-1),Plan24!DI139,IF(AND(N$2=4,Plan24!DI213&gt;=-1.5,Plan24!DI213&lt;-1),Plan24!DI213,"")))),""),""),"")</f>
        <v/>
      </c>
      <c r="T49" s="55" t="str">
        <f ca="1">IF(AND(O$1=0,ROW(O49)&lt;(Plan51!HH$95+13),O49&lt;&gt;""),IF(AND(O49&gt;=Plan24!BZ139,O49&lt;=Plan24!CA139),IF(Plan35!B$88&lt;&gt;"",IF(AND(N$2=1,Plan24!CR139&gt;=-1,Plan24!CR139&lt;1),Plan24!CR139,IF(AND(N$2=2,Plan24!CR213&gt;=-1,Plan24!CR213&lt;1),Plan24!CR213,IF(AND(N$2=3,Plan24!DI139&gt;=-1,Plan24!DI139&lt;1),Plan24!DI139,IF(AND(N$2=4,Plan24!DI213&gt;=-1,Plan24!DI213&lt;1),Plan24!DI213,"")))),""),""),"")</f>
        <v/>
      </c>
      <c r="U49" s="56" t="str">
        <f ca="1">IF(AND(O$1=0,ROW(O49)&lt;(Plan51!HH$95+13),O49&lt;&gt;""),IF(AND(O49&gt;=Plan24!BZ139,O49&lt;=Plan24!CA139),IF(Plan35!B$88&lt;&gt;"",IF(AND(N$2=1,Plan24!CR139&gt;=1,Plan24!CR139&lt;1.5),Plan24!CR139,IF(AND(N$2=2,Plan24!CR213&gt;=1,Plan24!CR213&lt;1.5),Plan24!CR213,IF(AND(N$2=3,Plan24!DI139&gt;=1,Plan24!DI139&lt;1.5),Plan24!DI139,IF(AND(N$2=4,Plan24!DI213&gt;=1,Plan24!DI213&lt;1.5),Plan24!DI213,"")))),""),""),"")</f>
        <v/>
      </c>
      <c r="V49" s="46" t="str">
        <f ca="1">IF(AND(O$1=0,ROW(O49)&lt;(Plan51!HH$95+13),O49&lt;&gt;""),IF(AND(O49&gt;=Plan24!BZ139,O49&lt;=Plan24!CA139),IF(Plan35!B$88&lt;&gt;"",IF(AND(N$2=1,Plan24!CR139&gt;=1.5,Plan24!CR139&lt;2),Plan24!CR139,IF(AND(N$2=2,Plan24!CR213&gt;=1.5,Plan24!CR213&lt;2),Plan24!CR213,IF(AND(N$2=3,Plan24!DI139&gt;=1.5,Plan24!DI139&lt;2),Plan24!DI139,IF(AND(N$2=4,Plan24!DI213&gt;=1.5,Plan24!DI213&lt;2),Plan24!DI213,"")))),""),""),"")</f>
        <v/>
      </c>
      <c r="W49" s="106" t="str">
        <f ca="1">IF(AND(O$1=0,ROW(O49)&lt;(Plan51!HH$95+13),O49&lt;&gt;""),IF(AND(O49&gt;=Plan24!BZ139,O49&lt;=Plan24!CA139),IF(Plan35!B$88&lt;&gt;"",IF(AND(N$2=1,Plan24!CR139&gt;=2),Plan24!CR139,IF(AND(N$2=2,Plan24!CR213&gt;=2),Plan24!CR213,IF(AND(N$2=3,Plan24!DI139&gt;=2),Plan24!DI139,IF(AND(N$2=4,Plan24!DI213&gt;=2),Plan24!DI213,"")))),""),""),"")</f>
        <v/>
      </c>
      <c r="X49" s="238" t="str">
        <f t="shared" ca="1" si="4"/>
        <v/>
      </c>
      <c r="Y49" s="239" t="str">
        <f t="shared" ca="1" si="5"/>
        <v/>
      </c>
      <c r="Z49" s="53" t="s">
        <v>73</v>
      </c>
      <c r="AA49" s="54"/>
      <c r="AB49" s="353"/>
      <c r="AC49" s="118" t="str">
        <f ca="1">IFERROR(IF(AND(AB$1=0,ROW(AB49)&lt;(Plan51!HH$95+13),AB49&lt;&gt;""),IF(AND(AB49&gt;=Plan24!DW139,AB49&lt;=Plan24!DX139),IF(Plan35!$B$88&lt;&gt;"",_xlfn.NORM.S.DIST(IF(Z$2=1,Plan24!EJ139,IF(Z$2=2,Plan24!EU139,"")),1)*100),""),""),"")</f>
        <v/>
      </c>
      <c r="AD49" s="93" t="str">
        <f ca="1">IF(AND(AB$1=0,ROW(AB49)&lt;(Plan51!HH$95+13),AB49&lt;&gt;""),IF(AND(AB49&gt;=Plan24!DW139,AB49&lt;=Plan24!DX139),IF(Plan35!B$88&lt;&gt;"",IF(AB$1=0,IF(AND(Z$2=1,Plan24!EJ139&lt;-2),Plan24!EJ139,IF(AND(Z$2=2,Plan24!EU139&lt;-2),Plan24!EU139,"")),""),""),""),"")</f>
        <v/>
      </c>
      <c r="AE49" s="55" t="str">
        <f ca="1">IF(AND(AB$1=0,ROW(AB49)&lt;(Plan51!HH$95+13),AB49&lt;&gt;""),IF(AND(AB49&gt;=Plan24!DW139,AB49&lt;=Plan24!DX139),IF(Plan35!B$88&lt;&gt;"",IF(AB$1=0,IF(AND(Z$2=1,Plan24!EJ139&gt;=-2,Plan24!EJ139&lt;-1.5),Plan24!EJ139,IF(AND(Z$2=2,Plan24!EU139&gt;=-2,Plan24!EU139&lt;-1.5),Plan24!EU139,"")),""),""),""),"")</f>
        <v/>
      </c>
      <c r="AF49" s="55" t="str">
        <f ca="1">IF(AND(AB$1=0,ROW(AB49)&lt;(Plan51!HH$95+13),AB49&lt;&gt;""),IF(AND(AB49&gt;=Plan24!DW139,AB49&lt;=Plan24!DX139),IF(Plan35!B$88&lt;&gt;"",IF(AB$1=0,IF(AND(Z$2=1,Plan24!EJ139&gt;=-1.5,Plan24!EJ139&lt;-1),Plan24!EJ139,IF(AND(Z$2=2,Plan24!EU139&gt;=-1.5,Plan24!EU139&lt;-1),Plan24!EU139,"")),""),""),""),"")</f>
        <v/>
      </c>
      <c r="AG49" s="55" t="str">
        <f ca="1">IF(AND(AB$1=0,ROW(AB49)&lt;(Plan51!HH$95+13),AB49&lt;&gt;""),IF(AND(AB49&gt;=Plan24!DW139,AB49&lt;=Plan24!DX139),IF(Plan35!B$88&lt;&gt;"",IF(AB$1=0,IF(AND(Z$2=1,Plan24!EJ139&gt;=-1,Plan24!EJ139&lt;1),Plan24!EJ139,IF(AND(Z$2=2,Plan24!EU139&gt;=-1,Plan24!EU139&lt;1),Plan24!EU139,"")),""),""),""),"")</f>
        <v/>
      </c>
      <c r="AH49" s="56" t="str">
        <f ca="1">IF(AND(AB$1=0,ROW(AB49)&lt;(Plan51!HH$95+13),AB49&lt;&gt;""),IF(AND(AB49&gt;=Plan24!DW139,AB49&lt;=Plan24!DX139),IF(Plan35!B$88&lt;&gt;"",IF(AB$1=0,IF(AND(Z$2=1,Plan24!EJ139&gt;=1,Plan24!EJ139&lt;1.5),Plan24!EJ139,IF(AND(Z$2=2,Plan24!EU139&gt;=1,Plan24!EU139&lt;1.5),Plan24!EU139,"")),""),""),""),"")</f>
        <v/>
      </c>
      <c r="AI49" s="46" t="str">
        <f ca="1">IF(AND(AB$1=0,ROW(AB49)&lt;(Plan51!HH$95+13),AB49&lt;&gt;""),IF(AND(AB49&gt;=Plan24!DW139,AB49&lt;=Plan24!DX139),IF(Plan35!B$88&lt;&gt;"",IF(AB$1=0,IF(AND(Z$2=1,Plan24!EJ139&gt;=1.5,Plan24!EJ139&lt;2),Plan24!EJ139,IF(AND(Z$2=2,Plan24!EU139&gt;=1.5,Plan24!EU139&lt;2),Plan24!EU139,"")),""),""),""),"")</f>
        <v/>
      </c>
      <c r="AJ49" s="110" t="str">
        <f ca="1">IF(AND(AB$1=0,ROW(AB49)&lt;(Plan51!HH$95+13),AB49&lt;&gt;""),IF(AND(AB49&gt;=Plan24!DW139,AB49&lt;=Plan24!DX139),IF(Plan35!B$88&lt;&gt;"",IF(AB$1=0,IF(AND(Z$2=1,Plan24!EJ139&gt;=2),Plan24!EJ139,IF(AND(Z$2=2,Plan24!EU139&gt;=2),Plan24!EU139,"")),""),""),""),"")</f>
        <v/>
      </c>
      <c r="AK49" s="85" t="str">
        <f t="shared" ca="1" si="6"/>
        <v/>
      </c>
      <c r="AL49" s="57" t="str">
        <f t="shared" ca="1" si="7"/>
        <v/>
      </c>
      <c r="AM49" s="53" t="s">
        <v>73</v>
      </c>
      <c r="AN49" s="54"/>
      <c r="AO49" s="359"/>
      <c r="AP49" s="118" t="str">
        <f ca="1">IFERROR(IF(AND(AO$1=0,ROW(AO49)&lt;(Plan51!HH$95+13),AO49&lt;&gt;""),IF(AND(AO49&gt;=Plan24!FI139,AO49&lt;=Plan24!FJ139),IF(Plan35!$B$88&lt;&gt;"",_xlfn.NORM.S.DIST(Plan24!GJ139,1)*100),""),""),"")</f>
        <v/>
      </c>
      <c r="AQ49" s="100" t="str">
        <f ca="1">IF(AND(AO$1=0,ROW(AO49)&lt;(Plan51!HH$95+13),AO49&lt;&gt;""),IF(AND(AO49&gt;=Plan24!FI139,AO49&lt;=Plan24!FJ139),IF(Plan35!B$88&lt;&gt;"",IF(AO$1=0,IF(Plan24!GJ139&lt;-2,Plan24!GJ139,""),""),""),""),"")</f>
        <v/>
      </c>
      <c r="AR49" s="55" t="str">
        <f ca="1">IF(AND(AO$1=0,ROW(AO49)&lt;(Plan51!HH$95+13),AO49&lt;&gt;""),IF(AND(AO49&gt;=Plan24!FI139,AO49&lt;=Plan24!FJ139),IF(Plan35!B$88&lt;&gt;"",IF(AO$1=0,IF(AND(Plan24!GJ139&gt;=-2,Plan24!GJ139&lt;-1.5),Plan24!GJ139,""),""),""),""),"")</f>
        <v/>
      </c>
      <c r="AS49" s="55" t="str">
        <f ca="1">IF(AND(AO$1=0,ROW(AO49)&lt;(Plan51!HH$95+13),AO49&lt;&gt;""),IF(AND(AO49&gt;=Plan24!FI139,AO49&lt;=Plan24!FJ139),IF(Plan35!B$88&lt;&gt;"",IF(AO$1=0,IF(AND(Plan24!GJ139&gt;=-1.5,Plan24!GJ139&lt;-1),Plan24!GJ139,""),""),""),""),"")</f>
        <v/>
      </c>
      <c r="AT49" s="55" t="str">
        <f ca="1">IF(AND(AO$1=0,ROW(AO49)&lt;(Plan51!HH$95+13),AO49&lt;&gt;""),IF(AND(AO49&gt;=Plan24!FI139,AO49&lt;=Plan24!FJ139),IF(Plan35!B$88&lt;&gt;"",IF(AO$1=0,IF(AND(Plan24!GJ139&gt;=-1,Plan24!GJ139&lt;1),Plan24!GJ139,""),""),""),""),"")</f>
        <v/>
      </c>
      <c r="AU49" s="56" t="str">
        <f ca="1">IF(AND(AO$1=0,ROW(AO49)&lt;(Plan51!HH$95+13),AO49&lt;&gt;""),IF(AND(AO49&gt;=Plan24!FI139,AO49&lt;=Plan24!FJ139),IF(Plan35!B$88&lt;&gt;"",IF(AO$1=0,IF(AND(Plan24!GJ139&gt;=1,Plan24!GJ139&lt;1.5),Plan24!GJ139,""),""),""),""),"")</f>
        <v/>
      </c>
      <c r="AV49" s="46" t="str">
        <f ca="1">IF(AND(AO$1=0,ROW(AO49)&lt;(Plan51!HH$95+13),AO49&lt;&gt;""),IF(AND(AO49&gt;=Plan24!FI139,AO49&lt;=Plan24!FJ139),IF(Plan35!B$88&lt;&gt;"",IF(AO$1=0,IF(AND(Plan24!GJ139&gt;=1.5,Plan24!GJ139&lt;2),Plan24!GJ139,""),""),""),""),"")</f>
        <v/>
      </c>
      <c r="AW49" s="110" t="str">
        <f ca="1">IF(AND(AO$1=0,ROW(AO49)&lt;(Plan51!HH$95+13),AO49&lt;&gt;""),IF(AND(AO49&gt;=Plan24!FI139,AO49&lt;=Plan24!FJ139),IF(Plan35!B$88&lt;&gt;"",IF(AO$1=0,IF(Plan24!GJ139&gt;=2,Plan24!GJ139,""),""),""),""),"")</f>
        <v/>
      </c>
      <c r="AX49" s="85" t="str">
        <f t="shared" ca="1" si="8"/>
        <v/>
      </c>
      <c r="AY49" s="57" t="str">
        <f t="shared" ca="1" si="9"/>
        <v/>
      </c>
      <c r="AZ49" s="307" t="str">
        <f ca="1">IF(AND(O$1=0,ROW(O49)&lt;(Plan51!HH$95+13),O49&lt;&gt;""),IF(O49&lt;=Plan24!CA139,IF(Plan35!B$88&lt;&gt;"",100+15*IF(N$2=1,Plan24!CR139,IF(N$2=2,Plan24!CR213,IF(N$2=3,Plan24!DI139,IF(N$2=4,Plan24!DI213,"")))),""),""),"")</f>
        <v/>
      </c>
      <c r="BA49" s="307" t="str">
        <f ca="1">IF(AND(O$1=0,ROW(O49)&lt;(Plan51!HH$95+13),O49&lt;&gt;""),IF(O49&lt;=Plan24!CA139,5+2*IF(N$2=1,Plan24!CR139,IF(N$2=2,Plan24!CR213,IF(N$2=3,Plan24!DI139,IF(N$2=4,Plan24!DI213,"")))),""),"")</f>
        <v/>
      </c>
      <c r="BB49" s="308"/>
      <c r="BC49" s="307" t="str">
        <f ca="1">IF(AND(AB$1=0,ROW(AB49)&lt;(Plan51!HH$95+13),AB49&lt;&gt;""),IF(AB49&lt;=Plan24!DX139,IF(AB$1=0,100+15*IF(Z$2=1,Plan24!EJ139,IF(Z$2=2,Plan24!EU139,"")),""),""),"")</f>
        <v/>
      </c>
      <c r="BD49" s="307" t="str">
        <f ca="1">IF(AND(AB$1=0,ROW(AB49)&lt;(Plan51!HH$95+13),AB49&lt;&gt;""),IF(AB49&lt;=Plan24!DX139,IF(AB$1=0,5+2*IF(Z$2=1,Plan24!EJ139,IF(Z$2=2,Plan24!EU139,"")),""),""),"")</f>
        <v/>
      </c>
      <c r="BE49" s="308"/>
      <c r="BF49" s="307" t="str">
        <f ca="1">IF(AND(AO$1=0,ROW(AO49)&lt;(Plan51!HH$95+13),AO49&lt;&gt;""),IF(AO49&lt;=Plan24!FJ139,IF(AO$1=0,100+15*Plan24!GJ139,""),""),"")</f>
        <v/>
      </c>
      <c r="BG49" s="307" t="str">
        <f ca="1">IF(AND(AO$1=0,ROW(AO49)&lt;(Plan51!HH$95+13),AO49&lt;&gt;""),IF(AO49&lt;=Plan24!FJ139,IF(AO$1=0,5+2*Plan24!GJ139,""),""),"")</f>
        <v/>
      </c>
      <c r="BH49" s="307"/>
      <c r="BI49" s="307"/>
      <c r="BJ49" s="307"/>
      <c r="BK49" s="307"/>
      <c r="BL49" s="307"/>
      <c r="BM49" s="307"/>
      <c r="BN49" s="307"/>
      <c r="BO49" s="307"/>
      <c r="BP49" s="307"/>
      <c r="BQ49" s="132"/>
      <c r="BR49" s="132"/>
      <c r="BS49" s="132"/>
      <c r="BT49" s="132"/>
      <c r="BU49" s="132"/>
      <c r="BV49" s="132"/>
      <c r="BW49" s="132"/>
      <c r="BX49" s="132"/>
      <c r="BY49" s="132"/>
      <c r="BZ49" s="132"/>
      <c r="CA49" s="132"/>
      <c r="CB49" s="132"/>
      <c r="CC49" s="132"/>
      <c r="CD49" s="132"/>
      <c r="CE49" s="132"/>
      <c r="CF49" s="132"/>
      <c r="CG49" s="209"/>
      <c r="CH49" s="132">
        <f t="shared" si="10"/>
        <v>0</v>
      </c>
      <c r="CI49" s="132">
        <f t="shared" si="12"/>
        <v>0</v>
      </c>
      <c r="CJ49" s="132">
        <f t="shared" si="11"/>
        <v>0</v>
      </c>
      <c r="CK49" s="42"/>
      <c r="CL49" s="42"/>
      <c r="CM49" s="306"/>
    </row>
    <row r="50" spans="2:91" ht="17.45" customHeight="1">
      <c r="B50" s="300"/>
      <c r="C50" s="251"/>
      <c r="D50" s="251"/>
      <c r="E50" s="251"/>
      <c r="F50" s="251"/>
      <c r="G50" s="251"/>
      <c r="H50" s="251"/>
      <c r="I50" s="251"/>
      <c r="J50" s="251"/>
      <c r="K50" s="251"/>
      <c r="L50" s="251"/>
      <c r="M50" s="251"/>
      <c r="N50" s="227" t="s">
        <v>249</v>
      </c>
      <c r="O50" s="346" t="str">
        <f>IFERROR(IF(AND(O51="",O52=""),"",O51+O52),"")</f>
        <v/>
      </c>
      <c r="P50" s="118" t="str">
        <f ca="1">IFERROR(IF(AND(O$1=0,ROW(O50)&lt;(Plan51!HH$95+13),O50&lt;&gt;""),IF(AND(O50&gt;=Plan24!BZ140,O50&lt;=Plan24!CA140),IF(Plan35!$B$88&lt;&gt;"",_xlfn.NORM.S.DIST(IF(N$2=1,Plan24!CR140,IF(N$2=2,Plan24!CR214,IF(N$2=3,Plan24!DI140,IF(N$2=4,Plan24!DI214,"")))),1)*100),""),""),"")</f>
        <v/>
      </c>
      <c r="Q50" s="93" t="str">
        <f ca="1">IF(AND(O$1=0,ROW(O50)&lt;(Plan51!HH$95+13),O50&lt;&gt;""),IF(AND(O50&gt;=Plan24!BZ140,O50&lt;=Plan24!CA140),IF(Plan35!B$88&lt;&gt;"",IF(AND(N$2=1,Plan24!CR140&lt;-2),Plan24!CR140,IF(AND(N$2=2,Plan24!CR214&lt;-2),Plan24!CR214,IF(AND(N$2=3,Plan24!DI140&lt;-2),Plan24!DI140,IF(AND(N$2=4,Plan24!DI214&lt;-2),Plan24!DI214,"")))),""),""),"")</f>
        <v/>
      </c>
      <c r="R50" s="55" t="str">
        <f ca="1">IF(AND(O$1=0,ROW(O50)&lt;(Plan51!HH$95+13),O50&lt;&gt;""),IF(AND(O50&gt;=Plan24!BZ140,O50&lt;=Plan24!CA140),IF(Plan35!B$88&lt;&gt;"",IF(AND(N$2=1,Plan24!CR140&gt;=-2,Plan24!CR140&lt;-1.5),Plan24!CR140,IF(AND(N$2=2,Plan24!CR214&gt;=-2,Plan24!CR214&lt;-1.5),Plan24!CR214,IF(AND(N$2=3,Plan24!DI140&gt;=-2,Plan24!DI140&lt;-1.5),Plan24!DI140,IF(AND(N$2=4,Plan24!DI214&gt;=-2,Plan24!DI214&lt;-1.5),Plan24!DI214,"")))),""),""),"")</f>
        <v/>
      </c>
      <c r="S50" s="55" t="str">
        <f ca="1">IF(AND(O$1=0,ROW(O50)&lt;(Plan51!HH$95+13),O50&lt;&gt;""),IF(AND(O50&gt;=Plan24!BZ140,O50&lt;=Plan24!CA140),IF(Plan35!B$88&lt;&gt;"",IF(AND(N$2=1,Plan24!CR140&gt;=-1.5,Plan24!CR140&lt;-1),Plan24!CR140,IF(AND(N$2=2,Plan24!CR214&gt;=-1.5,Plan24!CR214&lt;-1),Plan24!CR214,IF(AND(N$2=3,Plan24!DI140&gt;=-1.5,Plan24!DI140&lt;-1),Plan24!DI140,IF(AND(N$2=4,Plan24!DI214&gt;=-1.5,Plan24!DI214&lt;-1),Plan24!DI214,"")))),""),""),"")</f>
        <v/>
      </c>
      <c r="T50" s="55" t="str">
        <f ca="1">IF(AND(O$1=0,ROW(O50)&lt;(Plan51!HH$95+13),O50&lt;&gt;""),IF(AND(O50&gt;=Plan24!BZ140,O50&lt;=Plan24!CA140),IF(Plan35!B$88&lt;&gt;"",IF(AND(N$2=1,Plan24!CR140&gt;=-1,Plan24!CR140&lt;1),Plan24!CR140,IF(AND(N$2=2,Plan24!CR214&gt;=-1,Plan24!CR214&lt;1),Plan24!CR214,IF(AND(N$2=3,Plan24!DI140&gt;=-1,Plan24!DI140&lt;1),Plan24!DI140,IF(AND(N$2=4,Plan24!DI214&gt;=-1,Plan24!DI214&lt;1),Plan24!DI214,"")))),""),""),"")</f>
        <v/>
      </c>
      <c r="U50" s="56" t="str">
        <f ca="1">IF(AND(O$1=0,ROW(O50)&lt;(Plan51!HH$95+13),O50&lt;&gt;""),IF(AND(O50&gt;=Plan24!BZ140,O50&lt;=Plan24!CA140),IF(Plan35!B$88&lt;&gt;"",IF(AND(N$2=1,Plan24!CR140&gt;=1,Plan24!CR140&lt;1.5),Plan24!CR140,IF(AND(N$2=2,Plan24!CR214&gt;=1,Plan24!CR214&lt;1.5),Plan24!CR214,IF(AND(N$2=3,Plan24!DI140&gt;=1,Plan24!DI140&lt;1.5),Plan24!DI140,IF(AND(N$2=4,Plan24!DI214&gt;=1,Plan24!DI214&lt;1.5),Plan24!DI214,"")))),""),""),"")</f>
        <v/>
      </c>
      <c r="V50" s="46" t="str">
        <f ca="1">IF(AND(O$1=0,ROW(O50)&lt;(Plan51!HH$95+13),O50&lt;&gt;""),IF(AND(O50&gt;=Plan24!BZ140,O50&lt;=Plan24!CA140),IF(Plan35!B$88&lt;&gt;"",IF(AND(N$2=1,Plan24!CR140&gt;=1.5,Plan24!CR140&lt;2),Plan24!CR140,IF(AND(N$2=2,Plan24!CR214&gt;=1.5,Plan24!CR214&lt;2),Plan24!CR214,IF(AND(N$2=3,Plan24!DI140&gt;=1.5,Plan24!DI140&lt;2),Plan24!DI140,IF(AND(N$2=4,Plan24!DI214&gt;=1.5,Plan24!DI214&lt;2),Plan24!DI214,"")))),""),""),"")</f>
        <v/>
      </c>
      <c r="W50" s="106" t="str">
        <f ca="1">IF(AND(O$1=0,ROW(O50)&lt;(Plan51!HH$95+13),O50&lt;&gt;""),IF(AND(O50&gt;=Plan24!BZ140,O50&lt;=Plan24!CA140),IF(Plan35!B$88&lt;&gt;"",IF(AND(N$2=1,Plan24!CR140&gt;=2),Plan24!CR140,IF(AND(N$2=2,Plan24!CR214&gt;=2),Plan24!CR214,IF(AND(N$2=3,Plan24!DI140&gt;=2),Plan24!DI140,IF(AND(N$2=4,Plan24!DI214&gt;=2),Plan24!DI214,"")))),""),""),"")</f>
        <v/>
      </c>
      <c r="X50" s="238" t="str">
        <f t="shared" ca="1" si="4"/>
        <v/>
      </c>
      <c r="Y50" s="239" t="str">
        <f t="shared" ca="1" si="5"/>
        <v/>
      </c>
      <c r="Z50" s="53" t="s">
        <v>74</v>
      </c>
      <c r="AA50" s="54"/>
      <c r="AB50" s="353"/>
      <c r="AC50" s="118" t="str">
        <f ca="1">IFERROR(IF(AND(AB$1=0,ROW(AB50)&lt;(Plan51!HH$95+13),AB50&lt;&gt;""),IF(AND(AB50&gt;=Plan24!DW140,AB50&lt;=Plan24!DX140),IF(Plan35!$B$88&lt;&gt;"",_xlfn.NORM.S.DIST(IF(Z$2=1,Plan24!EJ140,IF(Z$2=2,Plan24!EU140,"")),1)*100),""),""),"")</f>
        <v/>
      </c>
      <c r="AD50" s="93" t="str">
        <f ca="1">IF(AND(AB$1=0,ROW(AB50)&lt;(Plan51!HH$95+13),AB50&lt;&gt;""),IF(AND(AB50&gt;=Plan24!DW140,AB50&lt;=Plan24!DX140),IF(Plan35!B$88&lt;&gt;"",IF(AB$1=0,IF(AND(Z$2=1,Plan24!EJ140&lt;-2),Plan24!EJ140,IF(AND(Z$2=2,Plan24!EU140&lt;-2),Plan24!EU140,"")),""),""),""),"")</f>
        <v/>
      </c>
      <c r="AE50" s="55" t="str">
        <f ca="1">IF(AND(AB$1=0,ROW(AB50)&lt;(Plan51!HH$95+13),AB50&lt;&gt;""),IF(AND(AB50&gt;=Plan24!DW140,AB50&lt;=Plan24!DX140),IF(Plan35!B$88&lt;&gt;"",IF(AB$1=0,IF(AND(Z$2=1,Plan24!EJ140&gt;=-2,Plan24!EJ140&lt;-1.5),Plan24!EJ140,IF(AND(Z$2=2,Plan24!EU140&gt;=-2,Plan24!EU140&lt;-1.5),Plan24!EU140,"")),""),""),""),"")</f>
        <v/>
      </c>
      <c r="AF50" s="55" t="str">
        <f ca="1">IF(AND(AB$1=0,ROW(AB50)&lt;(Plan51!HH$95+13),AB50&lt;&gt;""),IF(AND(AB50&gt;=Plan24!DW140,AB50&lt;=Plan24!DX140),IF(Plan35!B$88&lt;&gt;"",IF(AB$1=0,IF(AND(Z$2=1,Plan24!EJ140&gt;=-1.5,Plan24!EJ140&lt;-1),Plan24!EJ140,IF(AND(Z$2=2,Plan24!EU140&gt;=-1.5,Plan24!EU140&lt;-1),Plan24!EU140,"")),""),""),""),"")</f>
        <v/>
      </c>
      <c r="AG50" s="55" t="str">
        <f ca="1">IF(AND(AB$1=0,ROW(AB50)&lt;(Plan51!HH$95+13),AB50&lt;&gt;""),IF(AND(AB50&gt;=Plan24!DW140,AB50&lt;=Plan24!DX140),IF(Plan35!B$88&lt;&gt;"",IF(AB$1=0,IF(AND(Z$2=1,Plan24!EJ140&gt;=-1,Plan24!EJ140&lt;1),Plan24!EJ140,IF(AND(Z$2=2,Plan24!EU140&gt;=-1,Plan24!EU140&lt;1),Plan24!EU140,"")),""),""),""),"")</f>
        <v/>
      </c>
      <c r="AH50" s="56" t="str">
        <f ca="1">IF(AND(AB$1=0,ROW(AB50)&lt;(Plan51!HH$95+13),AB50&lt;&gt;""),IF(AND(AB50&gt;=Plan24!DW140,AB50&lt;=Plan24!DX140),IF(Plan35!B$88&lt;&gt;"",IF(AB$1=0,IF(AND(Z$2=1,Plan24!EJ140&gt;=1,Plan24!EJ140&lt;1.5),Plan24!EJ140,IF(AND(Z$2=2,Plan24!EU140&gt;=1,Plan24!EU140&lt;1.5),Plan24!EU140,"")),""),""),""),"")</f>
        <v/>
      </c>
      <c r="AI50" s="46" t="str">
        <f ca="1">IF(AND(AB$1=0,ROW(AB50)&lt;(Plan51!HH$95+13),AB50&lt;&gt;""),IF(AND(AB50&gt;=Plan24!DW140,AB50&lt;=Plan24!DX140),IF(Plan35!B$88&lt;&gt;"",IF(AB$1=0,IF(AND(Z$2=1,Plan24!EJ140&gt;=1.5,Plan24!EJ140&lt;2),Plan24!EJ140,IF(AND(Z$2=2,Plan24!EU140&gt;=1.5,Plan24!EU140&lt;2),Plan24!EU140,"")),""),""),""),"")</f>
        <v/>
      </c>
      <c r="AJ50" s="110" t="str">
        <f ca="1">IF(AND(AB$1=0,ROW(AB50)&lt;(Plan51!HH$95+13),AB50&lt;&gt;""),IF(AND(AB50&gt;=Plan24!DW140,AB50&lt;=Plan24!DX140),IF(Plan35!B$88&lt;&gt;"",IF(AB$1=0,IF(AND(Z$2=1,Plan24!EJ140&gt;=2),Plan24!EJ140,IF(AND(Z$2=2,Plan24!EU140&gt;=2),Plan24!EU140,"")),""),""),""),"")</f>
        <v/>
      </c>
      <c r="AK50" s="85" t="str">
        <f t="shared" ca="1" si="6"/>
        <v/>
      </c>
      <c r="AL50" s="57" t="str">
        <f t="shared" ca="1" si="7"/>
        <v/>
      </c>
      <c r="AM50" s="53" t="s">
        <v>74</v>
      </c>
      <c r="AN50" s="54"/>
      <c r="AO50" s="359"/>
      <c r="AP50" s="118" t="str">
        <f ca="1">IFERROR(IF(AND(AO$1=0,ROW(AO50)&lt;(Plan51!HH$95+13),AO50&lt;&gt;""),IF(AND(AO50&gt;=Plan24!FI140,AO50&lt;=Plan24!FJ140),IF(Plan35!$B$88&lt;&gt;"",_xlfn.NORM.S.DIST(Plan24!GJ140,1)*100),""),""),"")</f>
        <v/>
      </c>
      <c r="AQ50" s="100" t="str">
        <f ca="1">IF(AND(AO$1=0,ROW(AO50)&lt;(Plan51!HH$95+13),AO50&lt;&gt;""),IF(AND(AO50&gt;=Plan24!FI140,AO50&lt;=Plan24!FJ140),IF(Plan35!B$88&lt;&gt;"",IF(AO$1=0,IF(Plan24!GJ140&lt;-2,Plan24!GJ140,""),""),""),""),"")</f>
        <v/>
      </c>
      <c r="AR50" s="55" t="str">
        <f ca="1">IF(AND(AO$1=0,ROW(AO50)&lt;(Plan51!HH$95+13),AO50&lt;&gt;""),IF(AND(AO50&gt;=Plan24!FI140,AO50&lt;=Plan24!FJ140),IF(Plan35!B$88&lt;&gt;"",IF(AO$1=0,IF(AND(Plan24!GJ140&gt;=-2,Plan24!GJ140&lt;-1.5),Plan24!GJ140,""),""),""),""),"")</f>
        <v/>
      </c>
      <c r="AS50" s="55" t="str">
        <f ca="1">IF(AND(AO$1=0,ROW(AO50)&lt;(Plan51!HH$95+13),AO50&lt;&gt;""),IF(AND(AO50&gt;=Plan24!FI140,AO50&lt;=Plan24!FJ140),IF(Plan35!B$88&lt;&gt;"",IF(AO$1=0,IF(AND(Plan24!GJ140&gt;=-1.5,Plan24!GJ140&lt;-1),Plan24!GJ140,""),""),""),""),"")</f>
        <v/>
      </c>
      <c r="AT50" s="55" t="str">
        <f ca="1">IF(AND(AO$1=0,ROW(AO50)&lt;(Plan51!HH$95+13),AO50&lt;&gt;""),IF(AND(AO50&gt;=Plan24!FI140,AO50&lt;=Plan24!FJ140),IF(Plan35!B$88&lt;&gt;"",IF(AO$1=0,IF(AND(Plan24!GJ140&gt;=-1,Plan24!GJ140&lt;1),Plan24!GJ140,""),""),""),""),"")</f>
        <v/>
      </c>
      <c r="AU50" s="56" t="str">
        <f ca="1">IF(AND(AO$1=0,ROW(AO50)&lt;(Plan51!HH$95+13),AO50&lt;&gt;""),IF(AND(AO50&gt;=Plan24!FI140,AO50&lt;=Plan24!FJ140),IF(Plan35!B$88&lt;&gt;"",IF(AO$1=0,IF(AND(Plan24!GJ140&gt;=1,Plan24!GJ140&lt;1.5),Plan24!GJ140,""),""),""),""),"")</f>
        <v/>
      </c>
      <c r="AV50" s="46" t="str">
        <f ca="1">IF(AND(AO$1=0,ROW(AO50)&lt;(Plan51!HH$95+13),AO50&lt;&gt;""),IF(AND(AO50&gt;=Plan24!FI140,AO50&lt;=Plan24!FJ140),IF(Plan35!B$88&lt;&gt;"",IF(AO$1=0,IF(AND(Plan24!GJ140&gt;=1.5,Plan24!GJ140&lt;2),Plan24!GJ140,""),""),""),""),"")</f>
        <v/>
      </c>
      <c r="AW50" s="110" t="str">
        <f ca="1">IF(AND(AO$1=0,ROW(AO50)&lt;(Plan51!HH$95+13),AO50&lt;&gt;""),IF(AND(AO50&gt;=Plan24!FI140,AO50&lt;=Plan24!FJ140),IF(Plan35!B$88&lt;&gt;"",IF(AO$1=0,IF(Plan24!GJ140&gt;=2,Plan24!GJ140,""),""),""),""),"")</f>
        <v/>
      </c>
      <c r="AX50" s="85" t="str">
        <f t="shared" ca="1" si="8"/>
        <v/>
      </c>
      <c r="AY50" s="57" t="str">
        <f t="shared" ca="1" si="9"/>
        <v/>
      </c>
      <c r="AZ50" s="307" t="str">
        <f ca="1">IF(AND(O$1=0,ROW(O50)&lt;(Plan51!HH$95+13),O50&lt;&gt;""),IF(O50&lt;=Plan24!CA140,IF(Plan35!B$88&lt;&gt;"",100+15*IF(N$2=1,Plan24!CR140,IF(N$2=2,Plan24!CR214,IF(N$2=3,Plan24!DI140,IF(N$2=4,Plan24!DI214,"")))),""),""),"")</f>
        <v/>
      </c>
      <c r="BA50" s="307" t="str">
        <f ca="1">IF(AND(O$1=0,ROW(O50)&lt;(Plan51!HH$95+13),O50&lt;&gt;""),IF(O50&lt;=Plan24!CA140,5+2*IF(N$2=1,Plan24!CR140,IF(N$2=2,Plan24!CR214,IF(N$2=3,Plan24!DI140,IF(N$2=4,Plan24!DI214,"")))),""),"")</f>
        <v/>
      </c>
      <c r="BB50" s="308"/>
      <c r="BC50" s="307" t="str">
        <f ca="1">IF(AND(AB$1=0,ROW(AB50)&lt;(Plan51!HH$95+13),AB50&lt;&gt;""),IF(AB50&lt;=Plan24!DX140,IF(AB$1=0,100+15*IF(Z$2=1,Plan24!EJ140,IF(Z$2=2,Plan24!EU140,"")),""),""),"")</f>
        <v/>
      </c>
      <c r="BD50" s="307" t="str">
        <f ca="1">IF(AND(AB$1=0,ROW(AB50)&lt;(Plan51!HH$95+13),AB50&lt;&gt;""),IF(AB50&lt;=Plan24!DX140,IF(AB$1=0,5+2*IF(Z$2=1,Plan24!EJ140,IF(Z$2=2,Plan24!EU140,"")),""),""),"")</f>
        <v/>
      </c>
      <c r="BE50" s="308"/>
      <c r="BF50" s="307" t="str">
        <f ca="1">IF(AND(AO$1=0,ROW(AO50)&lt;(Plan51!HH$95+13),AO50&lt;&gt;""),IF(AO50&lt;=Plan24!FJ140,IF(AO$1=0,100+15*Plan24!GJ140,""),""),"")</f>
        <v/>
      </c>
      <c r="BG50" s="307" t="str">
        <f ca="1">IF(AND(AO$1=0,ROW(AO50)&lt;(Plan51!HH$95+13),AO50&lt;&gt;""),IF(AO50&lt;=Plan24!FJ140,IF(AO$1=0,5+2*Plan24!GJ140,""),""),"")</f>
        <v/>
      </c>
      <c r="BH50" s="307"/>
      <c r="BI50" s="307"/>
      <c r="BJ50" s="307"/>
      <c r="BK50" s="307"/>
      <c r="BL50" s="307"/>
      <c r="BM50" s="307"/>
      <c r="BN50" s="307"/>
      <c r="BO50" s="307"/>
      <c r="BP50" s="307"/>
      <c r="BQ50" s="132"/>
      <c r="BR50" s="132"/>
      <c r="BS50" s="132"/>
      <c r="BT50" s="132"/>
      <c r="BU50" s="132"/>
      <c r="BV50" s="132"/>
      <c r="BW50" s="132"/>
      <c r="BX50" s="132"/>
      <c r="BY50" s="132"/>
      <c r="BZ50" s="132"/>
      <c r="CA50" s="132"/>
      <c r="CB50" s="132"/>
      <c r="CC50" s="132"/>
      <c r="CD50" s="132"/>
      <c r="CE50" s="132"/>
      <c r="CF50" s="132"/>
      <c r="CG50" s="209"/>
      <c r="CH50" s="132">
        <f t="shared" si="10"/>
        <v>0</v>
      </c>
      <c r="CI50" s="132">
        <f t="shared" si="12"/>
        <v>0</v>
      </c>
      <c r="CJ50" s="132">
        <f t="shared" si="11"/>
        <v>0</v>
      </c>
      <c r="CK50" s="42"/>
      <c r="CL50" s="42"/>
      <c r="CM50" s="306"/>
    </row>
    <row r="51" spans="2:91" ht="17.45" customHeight="1">
      <c r="B51" s="300"/>
      <c r="C51" s="251"/>
      <c r="D51" s="251"/>
      <c r="E51" s="251"/>
      <c r="F51" s="251"/>
      <c r="G51" s="251"/>
      <c r="H51" s="251"/>
      <c r="I51" s="251"/>
      <c r="J51" s="251"/>
      <c r="K51" s="251"/>
      <c r="L51" s="251"/>
      <c r="M51" s="251"/>
      <c r="N51" s="225" t="s">
        <v>224</v>
      </c>
      <c r="O51" s="345"/>
      <c r="P51" s="118" t="str">
        <f ca="1">IFERROR(IF(AND(O$1=0,ROW(O51)&lt;(Plan51!HH$95+13),O51&lt;&gt;""),IF(AND(O51&gt;=Plan24!BZ141,O51&lt;=Plan24!CA141),IF(Plan35!$B$88&lt;&gt;"",_xlfn.NORM.S.DIST(IF(N$2=1,Plan24!CR141,IF(N$2=2,Plan24!CR215,IF(N$2=3,Plan24!DI141,IF(N$2=4,Plan24!DI215,"")))),1)*100),""),""),"")</f>
        <v/>
      </c>
      <c r="Q51" s="93" t="str">
        <f ca="1">IF(AND(O$1=0,ROW(O51)&lt;(Plan51!HH$95+13),O51&lt;&gt;""),IF(AND(O51&gt;=Plan24!BZ141,O51&lt;=Plan24!CA141),IF(Plan35!B$88&lt;&gt;"",IF(AND(N$2=1,Plan24!CR141&lt;-2),Plan24!CR141,IF(AND(N$2=2,Plan24!CR215&lt;-2),Plan24!CR215,IF(AND(N$2=3,Plan24!DI141&lt;-2),Plan24!DI141,IF(AND(N$2=4,Plan24!DI215&lt;-2),Plan24!DI215,"")))),""),""),"")</f>
        <v/>
      </c>
      <c r="R51" s="55" t="str">
        <f ca="1">IF(AND(O$1=0,ROW(O51)&lt;(Plan51!HH$95+13),O51&lt;&gt;""),IF(AND(O51&gt;=Plan24!BZ141,O51&lt;=Plan24!CA141),IF(Plan35!B$88&lt;&gt;"",IF(AND(N$2=1,Plan24!CR141&gt;=-2,Plan24!CR141&lt;-1.5),Plan24!CR141,IF(AND(N$2=2,Plan24!CR215&gt;=-2,Plan24!CR215&lt;-1.5),Plan24!CR215,IF(AND(N$2=3,Plan24!DI141&gt;=-2,Plan24!DI141&lt;-1.5),Plan24!DI141,IF(AND(N$2=4,Plan24!DI215&gt;=-2,Plan24!DI215&lt;-1.5),Plan24!DI215,"")))),""),""),"")</f>
        <v/>
      </c>
      <c r="S51" s="55" t="str">
        <f ca="1">IF(AND(O$1=0,ROW(O51)&lt;(Plan51!HH$95+13),O51&lt;&gt;""),IF(AND(O51&gt;=Plan24!BZ141,O51&lt;=Plan24!CA141),IF(Plan35!B$88&lt;&gt;"",IF(AND(N$2=1,Plan24!CR141&gt;=-1.5,Plan24!CR141&lt;-1),Plan24!CR141,IF(AND(N$2=2,Plan24!CR215&gt;=-1.5,Plan24!CR215&lt;-1),Plan24!CR215,IF(AND(N$2=3,Plan24!DI141&gt;=-1.5,Plan24!DI141&lt;-1),Plan24!DI141,IF(AND(N$2=4,Plan24!DI215&gt;=-1.5,Plan24!DI215&lt;-1),Plan24!DI215,"")))),""),""),"")</f>
        <v/>
      </c>
      <c r="T51" s="55" t="str">
        <f ca="1">IF(AND(O$1=0,ROW(O51)&lt;(Plan51!HH$95+13),O51&lt;&gt;""),IF(AND(O51&gt;=Plan24!BZ141,O51&lt;=Plan24!CA141),IF(Plan35!B$88&lt;&gt;"",IF(AND(N$2=1,Plan24!CR141&gt;=-1,Plan24!CR141&lt;1),Plan24!CR141,IF(AND(N$2=2,Plan24!CR215&gt;=-1,Plan24!CR215&lt;1),Plan24!CR215,IF(AND(N$2=3,Plan24!DI141&gt;=-1,Plan24!DI141&lt;1),Plan24!DI141,IF(AND(N$2=4,Plan24!DI215&gt;=-1,Plan24!DI215&lt;1),Plan24!DI215,"")))),""),""),"")</f>
        <v/>
      </c>
      <c r="U51" s="56" t="str">
        <f ca="1">IF(AND(O$1=0,ROW(O51)&lt;(Plan51!HH$95+13),O51&lt;&gt;""),IF(AND(O51&gt;=Plan24!BZ141,O51&lt;=Plan24!CA141),IF(Plan35!B$88&lt;&gt;"",IF(AND(N$2=1,Plan24!CR141&gt;=1,Plan24!CR141&lt;1.5),Plan24!CR141,IF(AND(N$2=2,Plan24!CR215&gt;=1,Plan24!CR215&lt;1.5),Plan24!CR215,IF(AND(N$2=3,Plan24!DI141&gt;=1,Plan24!DI141&lt;1.5),Plan24!DI141,IF(AND(N$2=4,Plan24!DI215&gt;=1,Plan24!DI215&lt;1.5),Plan24!DI215,"")))),""),""),"")</f>
        <v/>
      </c>
      <c r="V51" s="46" t="str">
        <f ca="1">IF(AND(O$1=0,ROW(O51)&lt;(Plan51!HH$95+13),O51&lt;&gt;""),IF(AND(O51&gt;=Plan24!BZ141,O51&lt;=Plan24!CA141),IF(Plan35!B$88&lt;&gt;"",IF(AND(N$2=1,Plan24!CR141&gt;=1.5,Plan24!CR141&lt;2),Plan24!CR141,IF(AND(N$2=2,Plan24!CR215&gt;=1.5,Plan24!CR215&lt;2),Plan24!CR215,IF(AND(N$2=3,Plan24!DI141&gt;=1.5,Plan24!DI141&lt;2),Plan24!DI141,IF(AND(N$2=4,Plan24!DI215&gt;=1.5,Plan24!DI215&lt;2),Plan24!DI215,"")))),""),""),"")</f>
        <v/>
      </c>
      <c r="W51" s="106" t="str">
        <f ca="1">IF(AND(O$1=0,ROW(O51)&lt;(Plan51!HH$95+13),O51&lt;&gt;""),IF(AND(O51&gt;=Plan24!BZ141,O51&lt;=Plan24!CA141),IF(Plan35!B$88&lt;&gt;"",IF(AND(N$2=1,Plan24!CR141&gt;=2),Plan24!CR141,IF(AND(N$2=2,Plan24!CR215&gt;=2),Plan24!CR215,IF(AND(N$2=3,Plan24!DI141&gt;=2),Plan24!DI141,IF(AND(N$2=4,Plan24!DI215&gt;=2),Plan24!DI215,"")))),""),""),"")</f>
        <v/>
      </c>
      <c r="X51" s="238" t="str">
        <f t="shared" ca="1" si="4"/>
        <v/>
      </c>
      <c r="Y51" s="239" t="str">
        <f t="shared" ca="1" si="5"/>
        <v/>
      </c>
      <c r="Z51" s="53" t="s">
        <v>75</v>
      </c>
      <c r="AA51" s="54"/>
      <c r="AB51" s="353"/>
      <c r="AC51" s="118" t="str">
        <f ca="1">IFERROR(IF(AND(AB$1=0,ROW(AB51)&lt;(Plan51!HH$95+13),AB51&lt;&gt;""),IF(AND(AB51&gt;=Plan24!DW141,AB51&lt;=Plan24!DX141),IF(Plan35!$B$88&lt;&gt;"",_xlfn.NORM.S.DIST(IF(Z$2=1,Plan24!EJ141,IF(Z$2=2,Plan24!EU141,"")),1)*100),""),""),"")</f>
        <v/>
      </c>
      <c r="AD51" s="93" t="str">
        <f ca="1">IF(AND(AB$1=0,ROW(AB51)&lt;(Plan51!HH$95+13),AB51&lt;&gt;""),IF(AND(AB51&gt;=Plan24!DW141,AB51&lt;=Plan24!DX141),IF(Plan35!B$88&lt;&gt;"",IF(AB$1=0,IF(AND(Z$2=1,Plan24!EJ141&lt;-2),Plan24!EJ141,IF(AND(Z$2=2,Plan24!EU141&lt;-2),Plan24!EU141,"")),""),""),""),"")</f>
        <v/>
      </c>
      <c r="AE51" s="55" t="str">
        <f ca="1">IF(AND(AB$1=0,ROW(AB51)&lt;(Plan51!HH$95+13),AB51&lt;&gt;""),IF(AND(AB51&gt;=Plan24!DW141,AB51&lt;=Plan24!DX141),IF(Plan35!B$88&lt;&gt;"",IF(AB$1=0,IF(AND(Z$2=1,Plan24!EJ141&gt;=-2,Plan24!EJ141&lt;-1.5),Plan24!EJ141,IF(AND(Z$2=2,Plan24!EU141&gt;=-2,Plan24!EU141&lt;-1.5),Plan24!EU141,"")),""),""),""),"")</f>
        <v/>
      </c>
      <c r="AF51" s="55" t="str">
        <f ca="1">IF(AND(AB$1=0,ROW(AB51)&lt;(Plan51!HH$95+13),AB51&lt;&gt;""),IF(AND(AB51&gt;=Plan24!DW141,AB51&lt;=Plan24!DX141),IF(Plan35!B$88&lt;&gt;"",IF(AB$1=0,IF(AND(Z$2=1,Plan24!EJ141&gt;=-1.5,Plan24!EJ141&lt;-1),Plan24!EJ141,IF(AND(Z$2=2,Plan24!EU141&gt;=-1.5,Plan24!EU141&lt;-1),Plan24!EU141,"")),""),""),""),"")</f>
        <v/>
      </c>
      <c r="AG51" s="55" t="str">
        <f ca="1">IF(AND(AB$1=0,ROW(AB51)&lt;(Plan51!HH$95+13),AB51&lt;&gt;""),IF(AND(AB51&gt;=Plan24!DW141,AB51&lt;=Plan24!DX141),IF(Plan35!B$88&lt;&gt;"",IF(AB$1=0,IF(AND(Z$2=1,Plan24!EJ141&gt;=-1,Plan24!EJ141&lt;1),Plan24!EJ141,IF(AND(Z$2=2,Plan24!EU141&gt;=-1,Plan24!EU141&lt;1),Plan24!EU141,"")),""),""),""),"")</f>
        <v/>
      </c>
      <c r="AH51" s="56" t="str">
        <f ca="1">IF(AND(AB$1=0,ROW(AB51)&lt;(Plan51!HH$95+13),AB51&lt;&gt;""),IF(AND(AB51&gt;=Plan24!DW141,AB51&lt;=Plan24!DX141),IF(Plan35!B$88&lt;&gt;"",IF(AB$1=0,IF(AND(Z$2=1,Plan24!EJ141&gt;=1,Plan24!EJ141&lt;1.5),Plan24!EJ141,IF(AND(Z$2=2,Plan24!EU141&gt;=1,Plan24!EU141&lt;1.5),Plan24!EU141,"")),""),""),""),"")</f>
        <v/>
      </c>
      <c r="AI51" s="46" t="str">
        <f ca="1">IF(AND(AB$1=0,ROW(AB51)&lt;(Plan51!HH$95+13),AB51&lt;&gt;""),IF(AND(AB51&gt;=Plan24!DW141,AB51&lt;=Plan24!DX141),IF(Plan35!B$88&lt;&gt;"",IF(AB$1=0,IF(AND(Z$2=1,Plan24!EJ141&gt;=1.5,Plan24!EJ141&lt;2),Plan24!EJ141,IF(AND(Z$2=2,Plan24!EU141&gt;=1.5,Plan24!EU141&lt;2),Plan24!EU141,"")),""),""),""),"")</f>
        <v/>
      </c>
      <c r="AJ51" s="110" t="str">
        <f ca="1">IF(AND(AB$1=0,ROW(AB51)&lt;(Plan51!HH$95+13),AB51&lt;&gt;""),IF(AND(AB51&gt;=Plan24!DW141,AB51&lt;=Plan24!DX141),IF(Plan35!B$88&lt;&gt;"",IF(AB$1=0,IF(AND(Z$2=1,Plan24!EJ141&gt;=2),Plan24!EJ141,IF(AND(Z$2=2,Plan24!EU141&gt;=2),Plan24!EU141,"")),""),""),""),"")</f>
        <v/>
      </c>
      <c r="AK51" s="85" t="str">
        <f t="shared" ca="1" si="6"/>
        <v/>
      </c>
      <c r="AL51" s="57" t="str">
        <f t="shared" ca="1" si="7"/>
        <v/>
      </c>
      <c r="AM51" s="53" t="s">
        <v>75</v>
      </c>
      <c r="AN51" s="54"/>
      <c r="AO51" s="359"/>
      <c r="AP51" s="118" t="str">
        <f ca="1">IFERROR(IF(AND(AO$1=0,ROW(AO51)&lt;(Plan51!HH$95+13),AO51&lt;&gt;""),IF(AND(AO51&gt;=Plan24!FI141,AO51&lt;=Plan24!FJ141),IF(Plan35!$B$88&lt;&gt;"",_xlfn.NORM.S.DIST(Plan24!GJ141,1)*100),""),""),"")</f>
        <v/>
      </c>
      <c r="AQ51" s="100" t="str">
        <f ca="1">IF(AND(AO$1=0,ROW(AO51)&lt;(Plan51!HH$95+13),AO51&lt;&gt;""),IF(AND(AO51&gt;=Plan24!FI141,AO51&lt;=Plan24!FJ141),IF(Plan35!B$88&lt;&gt;"",IF(AO$1=0,IF(Plan24!GJ141&lt;-2,Plan24!GJ141,""),""),""),""),"")</f>
        <v/>
      </c>
      <c r="AR51" s="55" t="str">
        <f ca="1">IF(AND(AO$1=0,ROW(AO51)&lt;(Plan51!HH$95+13),AO51&lt;&gt;""),IF(AND(AO51&gt;=Plan24!FI141,AO51&lt;=Plan24!FJ141),IF(Plan35!B$88&lt;&gt;"",IF(AO$1=0,IF(AND(Plan24!GJ141&gt;=-2,Plan24!GJ141&lt;-1.5),Plan24!GJ141,""),""),""),""),"")</f>
        <v/>
      </c>
      <c r="AS51" s="55" t="str">
        <f ca="1">IF(AND(AO$1=0,ROW(AO51)&lt;(Plan51!HH$95+13),AO51&lt;&gt;""),IF(AND(AO51&gt;=Plan24!FI141,AO51&lt;=Plan24!FJ141),IF(Plan35!B$88&lt;&gt;"",IF(AO$1=0,IF(AND(Plan24!GJ141&gt;=-1.5,Plan24!GJ141&lt;-1),Plan24!GJ141,""),""),""),""),"")</f>
        <v/>
      </c>
      <c r="AT51" s="55" t="str">
        <f ca="1">IF(AND(AO$1=0,ROW(AO51)&lt;(Plan51!HH$95+13),AO51&lt;&gt;""),IF(AND(AO51&gt;=Plan24!FI141,AO51&lt;=Plan24!FJ141),IF(Plan35!B$88&lt;&gt;"",IF(AO$1=0,IF(AND(Plan24!GJ141&gt;=-1,Plan24!GJ141&lt;1),Plan24!GJ141,""),""),""),""),"")</f>
        <v/>
      </c>
      <c r="AU51" s="56" t="str">
        <f ca="1">IF(AND(AO$1=0,ROW(AO51)&lt;(Plan51!HH$95+13),AO51&lt;&gt;""),IF(AND(AO51&gt;=Plan24!FI141,AO51&lt;=Plan24!FJ141),IF(Plan35!B$88&lt;&gt;"",IF(AO$1=0,IF(AND(Plan24!GJ141&gt;=1,Plan24!GJ141&lt;1.5),Plan24!GJ141,""),""),""),""),"")</f>
        <v/>
      </c>
      <c r="AV51" s="46" t="str">
        <f ca="1">IF(AND(AO$1=0,ROW(AO51)&lt;(Plan51!HH$95+13),AO51&lt;&gt;""),IF(AND(AO51&gt;=Plan24!FI141,AO51&lt;=Plan24!FJ141),IF(Plan35!B$88&lt;&gt;"",IF(AO$1=0,IF(AND(Plan24!GJ141&gt;=1.5,Plan24!GJ141&lt;2),Plan24!GJ141,""),""),""),""),"")</f>
        <v/>
      </c>
      <c r="AW51" s="110" t="str">
        <f ca="1">IF(AND(AO$1=0,ROW(AO51)&lt;(Plan51!HH$95+13),AO51&lt;&gt;""),IF(AND(AO51&gt;=Plan24!FI141,AO51&lt;=Plan24!FJ141),IF(Plan35!B$88&lt;&gt;"",IF(AO$1=0,IF(Plan24!GJ141&gt;=2,Plan24!GJ141,""),""),""),""),"")</f>
        <v/>
      </c>
      <c r="AX51" s="85" t="str">
        <f t="shared" ca="1" si="8"/>
        <v/>
      </c>
      <c r="AY51" s="57" t="str">
        <f t="shared" ca="1" si="9"/>
        <v/>
      </c>
      <c r="AZ51" s="307" t="str">
        <f ca="1">IF(AND(O$1=0,ROW(O51)&lt;(Plan51!HH$95+13),O51&lt;&gt;""),IF(O51&lt;=Plan24!CA141,IF(Plan35!B$88&lt;&gt;"",100+15*IF(N$2=1,Plan24!CR141,IF(N$2=2,Plan24!CR215,IF(N$2=3,Plan24!DI141,IF(N$2=4,Plan24!DI215,"")))),""),""),"")</f>
        <v/>
      </c>
      <c r="BA51" s="307" t="str">
        <f ca="1">IF(AND(O$1=0,ROW(O51)&lt;(Plan51!HH$95+13),O51&lt;&gt;""),IF(O51&lt;=Plan24!CA141,5+2*IF(N$2=1,Plan24!CR141,IF(N$2=2,Plan24!CR215,IF(N$2=3,Plan24!DI141,IF(N$2=4,Plan24!DI215,"")))),""),"")</f>
        <v/>
      </c>
      <c r="BB51" s="308"/>
      <c r="BC51" s="307" t="str">
        <f ca="1">IF(AND(AB$1=0,ROW(AB51)&lt;(Plan51!HH$95+13),AB51&lt;&gt;""),IF(AB51&lt;=Plan24!DX141,IF(AB$1=0,100+15*IF(Z$2=1,Plan24!EJ141,IF(Z$2=2,Plan24!EU141,"")),""),""),"")</f>
        <v/>
      </c>
      <c r="BD51" s="307" t="str">
        <f ca="1">IF(AND(AB$1=0,ROW(AB51)&lt;(Plan51!HH$95+13),AB51&lt;&gt;""),IF(AB51&lt;=Plan24!DX141,IF(AB$1=0,5+2*IF(Z$2=1,Plan24!EJ141,IF(Z$2=2,Plan24!EU141,"")),""),""),"")</f>
        <v/>
      </c>
      <c r="BE51" s="308"/>
      <c r="BF51" s="307" t="str">
        <f ca="1">IF(AND(AO$1=0,ROW(AO51)&lt;(Plan51!HH$95+13),AO51&lt;&gt;""),IF(AO51&lt;=Plan24!FJ141,IF(AO$1=0,100+15*Plan24!GJ141,""),""),"")</f>
        <v/>
      </c>
      <c r="BG51" s="307" t="str">
        <f ca="1">IF(AND(AO$1=0,ROW(AO51)&lt;(Plan51!HH$95+13),AO51&lt;&gt;""),IF(AO51&lt;=Plan24!FJ141,IF(AO$1=0,5+2*Plan24!GJ141,""),""),"")</f>
        <v/>
      </c>
      <c r="BH51" s="307"/>
      <c r="BI51" s="307"/>
      <c r="BJ51" s="307"/>
      <c r="BK51" s="307"/>
      <c r="BL51" s="307"/>
      <c r="BM51" s="307"/>
      <c r="BN51" s="307"/>
      <c r="BO51" s="307"/>
      <c r="BP51" s="307"/>
      <c r="BQ51" s="132"/>
      <c r="BR51" s="132"/>
      <c r="BS51" s="132"/>
      <c r="BT51" s="132"/>
      <c r="BU51" s="132"/>
      <c r="BV51" s="132"/>
      <c r="BW51" s="132"/>
      <c r="BX51" s="132"/>
      <c r="BY51" s="132"/>
      <c r="BZ51" s="132"/>
      <c r="CA51" s="132"/>
      <c r="CB51" s="132"/>
      <c r="CC51" s="42"/>
      <c r="CD51" s="132"/>
      <c r="CE51" s="132"/>
      <c r="CF51" s="132"/>
      <c r="CG51" s="209"/>
      <c r="CH51" s="132">
        <f t="shared" si="10"/>
        <v>0</v>
      </c>
      <c r="CI51" s="132">
        <f t="shared" si="12"/>
        <v>0</v>
      </c>
      <c r="CJ51" s="132">
        <f t="shared" si="11"/>
        <v>0</v>
      </c>
      <c r="CK51" s="42"/>
      <c r="CL51" s="42"/>
      <c r="CM51" s="306"/>
    </row>
    <row r="52" spans="2:91" ht="17.45" customHeight="1">
      <c r="B52" s="300"/>
      <c r="C52" s="251"/>
      <c r="D52" s="251"/>
      <c r="E52" s="251"/>
      <c r="F52" s="251"/>
      <c r="G52" s="251"/>
      <c r="H52" s="251"/>
      <c r="I52" s="251"/>
      <c r="J52" s="251"/>
      <c r="K52" s="251"/>
      <c r="L52" s="251"/>
      <c r="M52" s="251"/>
      <c r="N52" s="225" t="s">
        <v>250</v>
      </c>
      <c r="O52" s="345"/>
      <c r="P52" s="118" t="str">
        <f ca="1">IFERROR(IF(AND(O$1=0,ROW(O52)&lt;(Plan51!HH$95+13),O52&lt;&gt;""),IF(AND(O52&gt;=Plan24!BZ142,O52&lt;=Plan24!CA142),IF(Plan35!$B$88&lt;&gt;"",_xlfn.NORM.S.DIST(IF(N$2=1,Plan24!CR142,IF(N$2=2,Plan24!CR216,IF(N$2=3,Plan24!DI142,IF(N$2=4,Plan24!DI216,"")))),1)*100),""),""),"")</f>
        <v/>
      </c>
      <c r="Q52" s="93" t="str">
        <f ca="1">IF(AND(O$1=0,ROW(O52)&lt;(Plan51!HH$95+13),O52&lt;&gt;""),IF(AND(O52&gt;=Plan24!BZ142,O52&lt;=Plan24!CA142),IF(Plan35!B$88&lt;&gt;"",IF(AND(N$2=1,Plan24!CR142&lt;-2),Plan24!CR142,IF(AND(N$2=2,Plan24!CR216&lt;-2),Plan24!CR216,IF(AND(N$2=3,Plan24!DI142&lt;-2),Plan24!DI142,IF(AND(N$2=4,Plan24!DI216&lt;-2),Plan24!DI216,"")))),""),""),"")</f>
        <v/>
      </c>
      <c r="R52" s="55" t="str">
        <f ca="1">IF(AND(O$1=0,ROW(O52)&lt;(Plan51!HH$95+13),O52&lt;&gt;""),IF(AND(O52&gt;=Plan24!BZ142,O52&lt;=Plan24!CA142),IF(Plan35!B$88&lt;&gt;"",IF(AND(N$2=1,Plan24!CR142&gt;=-2,Plan24!CR142&lt;-1.5),Plan24!CR142,IF(AND(N$2=2,Plan24!CR216&gt;=-2,Plan24!CR216&lt;-1.5),Plan24!CR216,IF(AND(N$2=3,Plan24!DI142&gt;=-2,Plan24!DI142&lt;-1.5),Plan24!DI142,IF(AND(N$2=4,Plan24!DI216&gt;=-2,Plan24!DI216&lt;-1.5),Plan24!DI216,"")))),""),""),"")</f>
        <v/>
      </c>
      <c r="S52" s="55" t="str">
        <f ca="1">IF(AND(O$1=0,ROW(O52)&lt;(Plan51!HH$95+13),O52&lt;&gt;""),IF(AND(O52&gt;=Plan24!BZ142,O52&lt;=Plan24!CA142),IF(Plan35!B$88&lt;&gt;"",IF(AND(N$2=1,Plan24!CR142&gt;=-1.5,Plan24!CR142&lt;-1),Plan24!CR142,IF(AND(N$2=2,Plan24!CR216&gt;=-1.5,Plan24!CR216&lt;-1),Plan24!CR216,IF(AND(N$2=3,Plan24!DI142&gt;=-1.5,Plan24!DI142&lt;-1),Plan24!DI142,IF(AND(N$2=4,Plan24!DI216&gt;=-1.5,Plan24!DI216&lt;-1),Plan24!DI216,"")))),""),""),"")</f>
        <v/>
      </c>
      <c r="T52" s="55" t="str">
        <f ca="1">IF(AND(O$1=0,ROW(O52)&lt;(Plan51!HH$95+13),O52&lt;&gt;""),IF(AND(O52&gt;=Plan24!BZ142,O52&lt;=Plan24!CA142),IF(Plan35!B$88&lt;&gt;"",IF(AND(N$2=1,Plan24!CR142&gt;=-1,Plan24!CR142&lt;1),Plan24!CR142,IF(AND(N$2=2,Plan24!CR216&gt;=-1,Plan24!CR216&lt;1),Plan24!CR216,IF(AND(N$2=3,Plan24!DI142&gt;=-1,Plan24!DI142&lt;1),Plan24!DI142,IF(AND(N$2=4,Plan24!DI216&gt;=-1,Plan24!DI216&lt;1),Plan24!DI216,"")))),""),""),"")</f>
        <v/>
      </c>
      <c r="U52" s="56" t="str">
        <f ca="1">IF(AND(O$1=0,ROW(O52)&lt;(Plan51!HH$95+13),O52&lt;&gt;""),IF(AND(O52&gt;=Plan24!BZ142,O52&lt;=Plan24!CA142),IF(Plan35!B$88&lt;&gt;"",IF(AND(N$2=1,Plan24!CR142&gt;=1,Plan24!CR142&lt;1.5),Plan24!CR142,IF(AND(N$2=2,Plan24!CR216&gt;=1,Plan24!CR216&lt;1.5),Plan24!CR216,IF(AND(N$2=3,Plan24!DI142&gt;=1,Plan24!DI142&lt;1.5),Plan24!DI142,IF(AND(N$2=4,Plan24!DI216&gt;=1,Plan24!DI216&lt;1.5),Plan24!DI216,"")))),""),""),"")</f>
        <v/>
      </c>
      <c r="V52" s="46" t="str">
        <f ca="1">IF(AND(O$1=0,ROW(O52)&lt;(Plan51!HH$95+13),O52&lt;&gt;""),IF(AND(O52&gt;=Plan24!BZ142,O52&lt;=Plan24!CA142),IF(Plan35!B$88&lt;&gt;"",IF(AND(N$2=1,Plan24!CR142&gt;=1.5,Plan24!CR142&lt;2),Plan24!CR142,IF(AND(N$2=2,Plan24!CR216&gt;=1.5,Plan24!CR216&lt;2),Plan24!CR216,IF(AND(N$2=3,Plan24!DI142&gt;=1.5,Plan24!DI142&lt;2),Plan24!DI142,IF(AND(N$2=4,Plan24!DI216&gt;=1.5,Plan24!DI216&lt;2),Plan24!DI216,"")))),""),""),"")</f>
        <v/>
      </c>
      <c r="W52" s="106" t="str">
        <f ca="1">IF(AND(O$1=0,ROW(O52)&lt;(Plan51!HH$95+13),O52&lt;&gt;""),IF(AND(O52&gt;=Plan24!BZ142,O52&lt;=Plan24!CA142),IF(Plan35!B$88&lt;&gt;"",IF(AND(N$2=1,Plan24!CR142&gt;=2),Plan24!CR142,IF(AND(N$2=2,Plan24!CR216&gt;=2),Plan24!CR216,IF(AND(N$2=3,Plan24!DI142&gt;=2),Plan24!DI142,IF(AND(N$2=4,Plan24!DI216&gt;=2),Plan24!DI216,"")))),""),""),"")</f>
        <v/>
      </c>
      <c r="X52" s="238" t="str">
        <f t="shared" ca="1" si="4"/>
        <v/>
      </c>
      <c r="Y52" s="239" t="str">
        <f t="shared" ca="1" si="5"/>
        <v/>
      </c>
      <c r="Z52" s="53" t="s">
        <v>76</v>
      </c>
      <c r="AA52" s="54"/>
      <c r="AB52" s="353"/>
      <c r="AC52" s="118" t="str">
        <f ca="1">IFERROR(IF(AND(AB$1=0,ROW(AB52)&lt;(Plan51!HH$95+13),AB52&lt;&gt;""),IF(AND(AB52&gt;=Plan24!DW142,AB52&lt;=Plan24!DX142),IF(Plan35!$B$88&lt;&gt;"",_xlfn.NORM.S.DIST(IF(Z$2=1,Plan24!EJ142,IF(Z$2=2,Plan24!EU142,"")),1)*100),""),""),"")</f>
        <v/>
      </c>
      <c r="AD52" s="93" t="str">
        <f ca="1">IF(AND(AB$1=0,ROW(AB52)&lt;(Plan51!HH$95+13),AB52&lt;&gt;""),IF(AND(AB52&gt;=Plan24!DW142,AB52&lt;=Plan24!DX142),IF(Plan35!B$88&lt;&gt;"",IF(AB$1=0,IF(AND(Z$2=1,Plan24!EJ142&lt;-2),Plan24!EJ142,IF(AND(Z$2=2,Plan24!EU142&lt;-2),Plan24!EU142,"")),""),""),""),"")</f>
        <v/>
      </c>
      <c r="AE52" s="55" t="str">
        <f ca="1">IF(AND(AB$1=0,ROW(AB52)&lt;(Plan51!HH$95+13),AB52&lt;&gt;""),IF(AND(AB52&gt;=Plan24!DW142,AB52&lt;=Plan24!DX142),IF(Plan35!B$88&lt;&gt;"",IF(AB$1=0,IF(AND(Z$2=1,Plan24!EJ142&gt;=-2,Plan24!EJ142&lt;-1.5),Plan24!EJ142,IF(AND(Z$2=2,Plan24!EU142&gt;=-2,Plan24!EU142&lt;-1.5),Plan24!EU142,"")),""),""),""),"")</f>
        <v/>
      </c>
      <c r="AF52" s="55" t="str">
        <f ca="1">IF(AND(AB$1=0,ROW(AB52)&lt;(Plan51!HH$95+13),AB52&lt;&gt;""),IF(AND(AB52&gt;=Plan24!DW142,AB52&lt;=Plan24!DX142),IF(Plan35!B$88&lt;&gt;"",IF(AB$1=0,IF(AND(Z$2=1,Plan24!EJ142&gt;=-1.5,Plan24!EJ142&lt;-1),Plan24!EJ142,IF(AND(Z$2=2,Plan24!EU142&gt;=-1.5,Plan24!EU142&lt;-1),Plan24!EU142,"")),""),""),""),"")</f>
        <v/>
      </c>
      <c r="AG52" s="55" t="str">
        <f ca="1">IF(AND(AB$1=0,ROW(AB52)&lt;(Plan51!HH$95+13),AB52&lt;&gt;""),IF(AND(AB52&gt;=Plan24!DW142,AB52&lt;=Plan24!DX142),IF(Plan35!B$88&lt;&gt;"",IF(AB$1=0,IF(AND(Z$2=1,Plan24!EJ142&gt;=-1,Plan24!EJ142&lt;1),Plan24!EJ142,IF(AND(Z$2=2,Plan24!EU142&gt;=-1,Plan24!EU142&lt;1),Plan24!EU142,"")),""),""),""),"")</f>
        <v/>
      </c>
      <c r="AH52" s="56" t="str">
        <f ca="1">IF(AND(AB$1=0,ROW(AB52)&lt;(Plan51!HH$95+13),AB52&lt;&gt;""),IF(AND(AB52&gt;=Plan24!DW142,AB52&lt;=Plan24!DX142),IF(Plan35!B$88&lt;&gt;"",IF(AB$1=0,IF(AND(Z$2=1,Plan24!EJ142&gt;=1,Plan24!EJ142&lt;1.5),Plan24!EJ142,IF(AND(Z$2=2,Plan24!EU142&gt;=1,Plan24!EU142&lt;1.5),Plan24!EU142,"")),""),""),""),"")</f>
        <v/>
      </c>
      <c r="AI52" s="46" t="str">
        <f ca="1">IF(AND(AB$1=0,ROW(AB52)&lt;(Plan51!HH$95+13),AB52&lt;&gt;""),IF(AND(AB52&gt;=Plan24!DW142,AB52&lt;=Plan24!DX142),IF(Plan35!B$88&lt;&gt;"",IF(AB$1=0,IF(AND(Z$2=1,Plan24!EJ142&gt;=1.5,Plan24!EJ142&lt;2),Plan24!EJ142,IF(AND(Z$2=2,Plan24!EU142&gt;=1.5,Plan24!EU142&lt;2),Plan24!EU142,"")),""),""),""),"")</f>
        <v/>
      </c>
      <c r="AJ52" s="110" t="str">
        <f ca="1">IF(AND(AB$1=0,ROW(AB52)&lt;(Plan51!HH$95+13),AB52&lt;&gt;""),IF(AND(AB52&gt;=Plan24!DW142,AB52&lt;=Plan24!DX142),IF(Plan35!B$88&lt;&gt;"",IF(AB$1=0,IF(AND(Z$2=1,Plan24!EJ142&gt;=2),Plan24!EJ142,IF(AND(Z$2=2,Plan24!EU142&gt;=2),Plan24!EU142,"")),""),""),""),"")</f>
        <v/>
      </c>
      <c r="AK52" s="85" t="str">
        <f t="shared" ca="1" si="6"/>
        <v/>
      </c>
      <c r="AL52" s="57" t="str">
        <f t="shared" ca="1" si="7"/>
        <v/>
      </c>
      <c r="AM52" s="53" t="s">
        <v>76</v>
      </c>
      <c r="AN52" s="54"/>
      <c r="AO52" s="359"/>
      <c r="AP52" s="118" t="str">
        <f ca="1">IFERROR(IF(AND(AO$1=0,ROW(AO52)&lt;(Plan51!HH$95+13),AO52&lt;&gt;""),IF(AND(AO52&gt;=Plan24!FI142,AO52&lt;=Plan24!FJ142),IF(Plan35!$B$88&lt;&gt;"",_xlfn.NORM.S.DIST(Plan24!GJ142,1)*100),""),""),"")</f>
        <v/>
      </c>
      <c r="AQ52" s="100" t="str">
        <f ca="1">IF(AND(AO$1=0,ROW(AO52)&lt;(Plan51!HH$95+13),AO52&lt;&gt;""),IF(AND(AO52&gt;=Plan24!FI142,AO52&lt;=Plan24!FJ142),IF(Plan35!B$88&lt;&gt;"",IF(AO$1=0,IF(Plan24!GJ142&lt;-2,Plan24!GJ142,""),""),""),""),"")</f>
        <v/>
      </c>
      <c r="AR52" s="55" t="str">
        <f ca="1">IF(AND(AO$1=0,ROW(AO52)&lt;(Plan51!HH$95+13),AO52&lt;&gt;""),IF(AND(AO52&gt;=Plan24!FI142,AO52&lt;=Plan24!FJ142),IF(Plan35!B$88&lt;&gt;"",IF(AO$1=0,IF(AND(Plan24!GJ142&gt;=-2,Plan24!GJ142&lt;-1.5),Plan24!GJ142,""),""),""),""),"")</f>
        <v/>
      </c>
      <c r="AS52" s="55" t="str">
        <f ca="1">IF(AND(AO$1=0,ROW(AO52)&lt;(Plan51!HH$95+13),AO52&lt;&gt;""),IF(AND(AO52&gt;=Plan24!FI142,AO52&lt;=Plan24!FJ142),IF(Plan35!B$88&lt;&gt;"",IF(AO$1=0,IF(AND(Plan24!GJ142&gt;=-1.5,Plan24!GJ142&lt;-1),Plan24!GJ142,""),""),""),""),"")</f>
        <v/>
      </c>
      <c r="AT52" s="55" t="str">
        <f ca="1">IF(AND(AO$1=0,ROW(AO52)&lt;(Plan51!HH$95+13),AO52&lt;&gt;""),IF(AND(AO52&gt;=Plan24!FI142,AO52&lt;=Plan24!FJ142),IF(Plan35!B$88&lt;&gt;"",IF(AO$1=0,IF(AND(Plan24!GJ142&gt;=-1,Plan24!GJ142&lt;1),Plan24!GJ142,""),""),""),""),"")</f>
        <v/>
      </c>
      <c r="AU52" s="56" t="str">
        <f ca="1">IF(AND(AO$1=0,ROW(AO52)&lt;(Plan51!HH$95+13),AO52&lt;&gt;""),IF(AND(AO52&gt;=Plan24!FI142,AO52&lt;=Plan24!FJ142),IF(Plan35!B$88&lt;&gt;"",IF(AO$1=0,IF(AND(Plan24!GJ142&gt;=1,Plan24!GJ142&lt;1.5),Plan24!GJ142,""),""),""),""),"")</f>
        <v/>
      </c>
      <c r="AV52" s="46" t="str">
        <f ca="1">IF(AND(AO$1=0,ROW(AO52)&lt;(Plan51!HH$95+13),AO52&lt;&gt;""),IF(AND(AO52&gt;=Plan24!FI142,AO52&lt;=Plan24!FJ142),IF(Plan35!B$88&lt;&gt;"",IF(AO$1=0,IF(AND(Plan24!GJ142&gt;=1.5,Plan24!GJ142&lt;2),Plan24!GJ142,""),""),""),""),"")</f>
        <v/>
      </c>
      <c r="AW52" s="110" t="str">
        <f ca="1">IF(AND(AO$1=0,ROW(AO52)&lt;(Plan51!HH$95+13),AO52&lt;&gt;""),IF(AND(AO52&gt;=Plan24!FI142,AO52&lt;=Plan24!FJ142),IF(Plan35!B$88&lt;&gt;"",IF(AO$1=0,IF(Plan24!GJ142&gt;=2,Plan24!GJ142,""),""),""),""),"")</f>
        <v/>
      </c>
      <c r="AX52" s="85" t="str">
        <f t="shared" ca="1" si="8"/>
        <v/>
      </c>
      <c r="AY52" s="57" t="str">
        <f t="shared" ca="1" si="9"/>
        <v/>
      </c>
      <c r="AZ52" s="307" t="str">
        <f ca="1">IF(AND(O$1=0,ROW(O52)&lt;(Plan51!HH$95+13),O52&lt;&gt;""),IF(O52&lt;=Plan24!CA142,IF(Plan35!B$88&lt;&gt;"",100+15*IF(N$2=1,Plan24!CR142,IF(N$2=2,Plan24!CR216,IF(N$2=3,Plan24!DI142,IF(N$2=4,Plan24!DI216,"")))),""),""),"")</f>
        <v/>
      </c>
      <c r="BA52" s="307" t="str">
        <f ca="1">IF(AND(O$1=0,ROW(O52)&lt;(Plan51!HH$95+13),O52&lt;&gt;""),IF(O52&lt;=Plan24!CA142,5+2*IF(N$2=1,Plan24!CR142,IF(N$2=2,Plan24!CR216,IF(N$2=3,Plan24!DI142,IF(N$2=4,Plan24!DI216,"")))),""),"")</f>
        <v/>
      </c>
      <c r="BB52" s="308"/>
      <c r="BC52" s="307" t="str">
        <f ca="1">IF(AND(AB$1=0,ROW(AB52)&lt;(Plan51!HH$95+13),AB52&lt;&gt;""),IF(AB52&lt;=Plan24!DX142,IF(AB$1=0,100+15*IF(Z$2=1,Plan24!EJ142,IF(Z$2=2,Plan24!EU142,"")),""),""),"")</f>
        <v/>
      </c>
      <c r="BD52" s="307" t="str">
        <f ca="1">IF(AND(AB$1=0,ROW(AB52)&lt;(Plan51!HH$95+13),AB52&lt;&gt;""),IF(AB52&lt;=Plan24!DX142,IF(AB$1=0,5+2*IF(Z$2=1,Plan24!EJ142,IF(Z$2=2,Plan24!EU142,"")),""),""),"")</f>
        <v/>
      </c>
      <c r="BE52" s="308"/>
      <c r="BF52" s="307" t="str">
        <f ca="1">IF(AND(AO$1=0,ROW(AO52)&lt;(Plan51!HH$95+13),AO52&lt;&gt;""),IF(AO52&lt;=Plan24!FJ142,IF(AO$1=0,100+15*Plan24!GJ142,""),""),"")</f>
        <v/>
      </c>
      <c r="BG52" s="307" t="str">
        <f ca="1">IF(AND(AO$1=0,ROW(AO52)&lt;(Plan51!HH$95+13),AO52&lt;&gt;""),IF(AO52&lt;=Plan24!FJ142,IF(AO$1=0,5+2*Plan24!GJ142,""),""),"")</f>
        <v/>
      </c>
      <c r="BH52" s="307"/>
      <c r="BI52" s="307"/>
      <c r="BJ52" s="307"/>
      <c r="BK52" s="307"/>
      <c r="BL52" s="307"/>
      <c r="BM52" s="307"/>
      <c r="BN52" s="307"/>
      <c r="BO52" s="307"/>
      <c r="BP52" s="307"/>
      <c r="BQ52" s="132"/>
      <c r="BR52" s="132"/>
      <c r="BS52" s="132"/>
      <c r="BT52" s="132"/>
      <c r="BU52" s="132"/>
      <c r="BV52" s="132"/>
      <c r="BW52" s="132"/>
      <c r="BX52" s="132"/>
      <c r="BY52" s="132"/>
      <c r="BZ52" s="132"/>
      <c r="CA52" s="132"/>
      <c r="CB52" s="132"/>
      <c r="CC52" s="132"/>
      <c r="CD52" s="132"/>
      <c r="CE52" s="132"/>
      <c r="CF52" s="132"/>
      <c r="CG52" s="209"/>
      <c r="CH52" s="132">
        <f t="shared" si="10"/>
        <v>0</v>
      </c>
      <c r="CI52" s="132">
        <f t="shared" si="12"/>
        <v>0</v>
      </c>
      <c r="CJ52" s="132">
        <f t="shared" si="11"/>
        <v>0</v>
      </c>
      <c r="CK52" s="42"/>
      <c r="CL52" s="42"/>
      <c r="CM52" s="306"/>
    </row>
    <row r="53" spans="2:91" ht="17.45" customHeight="1">
      <c r="B53" s="300"/>
      <c r="C53" s="251"/>
      <c r="D53" s="251"/>
      <c r="E53" s="251"/>
      <c r="F53" s="251"/>
      <c r="G53" s="251"/>
      <c r="H53" s="251"/>
      <c r="I53" s="251"/>
      <c r="J53" s="251"/>
      <c r="K53" s="251"/>
      <c r="L53" s="251"/>
      <c r="M53" s="251"/>
      <c r="N53" s="225" t="s">
        <v>225</v>
      </c>
      <c r="O53" s="345"/>
      <c r="P53" s="118" t="str">
        <f ca="1">IFERROR(IF(AND(O$1=0,ROW(O53)&lt;(Plan51!HH$95+13),O53&lt;&gt;""),IF(AND(O53&gt;=Plan24!BZ143,O53&lt;=Plan24!CA143),IF(Plan35!$B$88&lt;&gt;"",_xlfn.NORM.S.DIST(IF(N$2=1,Plan24!CR143,IF(N$2=2,Plan24!CR217,IF(N$2=3,Plan24!DI143,IF(N$2=4,Plan24!DI217,"")))),1)*100),""),""),"")</f>
        <v/>
      </c>
      <c r="Q53" s="93" t="str">
        <f ca="1">IF(AND(O$1=0,ROW(O53)&lt;(Plan51!HH$95+13),O53&lt;&gt;""),IF(AND(O53&gt;=Plan24!BZ143,O53&lt;=Plan24!CA143),IF(Plan35!B$88&lt;&gt;"",IF(AND(N$2=1,Plan24!CR143&lt;-2),Plan24!CR143,IF(AND(N$2=2,Plan24!CR217&lt;-2),Plan24!CR217,IF(AND(N$2=3,Plan24!DI143&lt;-2),Plan24!DI143,IF(AND(N$2=4,Plan24!DI217&lt;-2),Plan24!DI217,"")))),""),""),"")</f>
        <v/>
      </c>
      <c r="R53" s="55" t="str">
        <f ca="1">IF(AND(O$1=0,ROW(O53)&lt;(Plan51!HH$95+13),O53&lt;&gt;""),IF(AND(O53&gt;=Plan24!BZ143,O53&lt;=Plan24!CA143),IF(Plan35!B$88&lt;&gt;"",IF(AND(N$2=1,Plan24!CR143&gt;=-2,Plan24!CR143&lt;-1.5),Plan24!CR143,IF(AND(N$2=2,Plan24!CR217&gt;=-2,Plan24!CR217&lt;-1.5),Plan24!CR217,IF(AND(N$2=3,Plan24!DI143&gt;=-2,Plan24!DI143&lt;-1.5),Plan24!DI143,IF(AND(N$2=4,Plan24!DI217&gt;=-2,Plan24!DI217&lt;-1.5),Plan24!DI217,"")))),""),""),"")</f>
        <v/>
      </c>
      <c r="S53" s="55" t="str">
        <f ca="1">IF(AND(O$1=0,ROW(O53)&lt;(Plan51!HH$95+13),O53&lt;&gt;""),IF(AND(O53&gt;=Plan24!BZ143,O53&lt;=Plan24!CA143),IF(Plan35!B$88&lt;&gt;"",IF(AND(N$2=1,Plan24!CR143&gt;=-1.5,Plan24!CR143&lt;-1),Plan24!CR143,IF(AND(N$2=2,Plan24!CR217&gt;=-1.5,Plan24!CR217&lt;-1),Plan24!CR217,IF(AND(N$2=3,Plan24!DI143&gt;=-1.5,Plan24!DI143&lt;-1),Plan24!DI143,IF(AND(N$2=4,Plan24!DI217&gt;=-1.5,Plan24!DI217&lt;-1),Plan24!DI217,"")))),""),""),"")</f>
        <v/>
      </c>
      <c r="T53" s="55" t="str">
        <f ca="1">IF(AND(O$1=0,ROW(O53)&lt;(Plan51!HH$95+13),O53&lt;&gt;""),IF(AND(O53&gt;=Plan24!BZ143,O53&lt;=Plan24!CA143),IF(Plan35!B$88&lt;&gt;"",IF(AND(N$2=1,Plan24!CR143&gt;=-1,Plan24!CR143&lt;1),Plan24!CR143,IF(AND(N$2=2,Plan24!CR217&gt;=-1,Plan24!CR217&lt;1),Plan24!CR217,IF(AND(N$2=3,Plan24!DI143&gt;=-1,Plan24!DI143&lt;1),Plan24!DI143,IF(AND(N$2=4,Plan24!DI217&gt;=-1,Plan24!DI217&lt;1),Plan24!DI217,"")))),""),""),"")</f>
        <v/>
      </c>
      <c r="U53" s="56" t="str">
        <f ca="1">IF(AND(O$1=0,ROW(O53)&lt;(Plan51!HH$95+13),O53&lt;&gt;""),IF(AND(O53&gt;=Plan24!BZ143,O53&lt;=Plan24!CA143),IF(Plan35!B$88&lt;&gt;"",IF(AND(N$2=1,Plan24!CR143&gt;=1,Plan24!CR143&lt;1.5),Plan24!CR143,IF(AND(N$2=2,Plan24!CR217&gt;=1,Plan24!CR217&lt;1.5),Plan24!CR217,IF(AND(N$2=3,Plan24!DI143&gt;=1,Plan24!DI143&lt;1.5),Plan24!DI143,IF(AND(N$2=4,Plan24!DI217&gt;=1,Plan24!DI217&lt;1.5),Plan24!DI217,"")))),""),""),"")</f>
        <v/>
      </c>
      <c r="V53" s="46" t="str">
        <f ca="1">IF(AND(O$1=0,ROW(O53)&lt;(Plan51!HH$95+13),O53&lt;&gt;""),IF(AND(O53&gt;=Plan24!BZ143,O53&lt;=Plan24!CA143),IF(Plan35!B$88&lt;&gt;"",IF(AND(N$2=1,Plan24!CR143&gt;=1.5,Plan24!CR143&lt;2),Plan24!CR143,IF(AND(N$2=2,Plan24!CR217&gt;=1.5,Plan24!CR217&lt;2),Plan24!CR217,IF(AND(N$2=3,Plan24!DI143&gt;=1.5,Plan24!DI143&lt;2),Plan24!DI143,IF(AND(N$2=4,Plan24!DI217&gt;=1.5,Plan24!DI217&lt;2),Plan24!DI217,"")))),""),""),"")</f>
        <v/>
      </c>
      <c r="W53" s="106" t="str">
        <f ca="1">IF(AND(O$1=0,ROW(O53)&lt;(Plan51!HH$95+13),O53&lt;&gt;""),IF(AND(O53&gt;=Plan24!BZ143,O53&lt;=Plan24!CA143),IF(Plan35!B$88&lt;&gt;"",IF(AND(N$2=1,Plan24!CR143&gt;=2),Plan24!CR143,IF(AND(N$2=2,Plan24!CR217&gt;=2),Plan24!CR217,IF(AND(N$2=3,Plan24!DI143&gt;=2),Plan24!DI143,IF(AND(N$2=4,Plan24!DI217&gt;=2),Plan24!DI217,"")))),""),""),"")</f>
        <v/>
      </c>
      <c r="X53" s="238" t="str">
        <f t="shared" ca="1" si="4"/>
        <v/>
      </c>
      <c r="Y53" s="239" t="str">
        <f t="shared" ca="1" si="5"/>
        <v/>
      </c>
      <c r="Z53" s="53" t="s">
        <v>77</v>
      </c>
      <c r="AA53" s="54"/>
      <c r="AB53" s="353"/>
      <c r="AC53" s="118" t="str">
        <f ca="1">IFERROR(IF(AND(AB$1=0,ROW(AB53)&lt;(Plan51!HH$95+13),AB53&lt;&gt;""),IF(AND(AB53&gt;=Plan24!DW143,AB53&lt;=Plan24!DX143),IF(Plan35!$B$88&lt;&gt;"",_xlfn.NORM.S.DIST(IF(Z$2=1,Plan24!EJ143,IF(Z$2=2,Plan24!EU143,"")),1)*100),""),""),"")</f>
        <v/>
      </c>
      <c r="AD53" s="93" t="str">
        <f ca="1">IF(AND(AB$1=0,ROW(AB53)&lt;(Plan51!HH$95+13),AB53&lt;&gt;""),IF(AND(AB53&gt;=Plan24!DW143,AB53&lt;=Plan24!DX143),IF(Plan35!B$88&lt;&gt;"",IF(AB$1=0,IF(AND(Z$2=1,Plan24!EJ143&lt;-2),Plan24!EJ143,IF(AND(Z$2=2,Plan24!EU143&lt;-2),Plan24!EU143,"")),""),""),""),"")</f>
        <v/>
      </c>
      <c r="AE53" s="55" t="str">
        <f ca="1">IF(AND(AB$1=0,ROW(AB53)&lt;(Plan51!HH$95+13),AB53&lt;&gt;""),IF(AND(AB53&gt;=Plan24!DW143,AB53&lt;=Plan24!DX143),IF(Plan35!B$88&lt;&gt;"",IF(AB$1=0,IF(AND(Z$2=1,Plan24!EJ143&gt;=-2,Plan24!EJ143&lt;-1.5),Plan24!EJ143,IF(AND(Z$2=2,Plan24!EU143&gt;=-2,Plan24!EU143&lt;-1.5),Plan24!EU143,"")),""),""),""),"")</f>
        <v/>
      </c>
      <c r="AF53" s="55" t="str">
        <f ca="1">IF(AND(AB$1=0,ROW(AB53)&lt;(Plan51!HH$95+13),AB53&lt;&gt;""),IF(AND(AB53&gt;=Plan24!DW143,AB53&lt;=Plan24!DX143),IF(Plan35!B$88&lt;&gt;"",IF(AB$1=0,IF(AND(Z$2=1,Plan24!EJ143&gt;=-1.5,Plan24!EJ143&lt;-1),Plan24!EJ143,IF(AND(Z$2=2,Plan24!EU143&gt;=-1.5,Plan24!EU143&lt;-1),Plan24!EU143,"")),""),""),""),"")</f>
        <v/>
      </c>
      <c r="AG53" s="55" t="str">
        <f ca="1">IF(AND(AB$1=0,ROW(AB53)&lt;(Plan51!HH$95+13),AB53&lt;&gt;""),IF(AND(AB53&gt;=Plan24!DW143,AB53&lt;=Plan24!DX143),IF(Plan35!B$88&lt;&gt;"",IF(AB$1=0,IF(AND(Z$2=1,Plan24!EJ143&gt;=-1,Plan24!EJ143&lt;1),Plan24!EJ143,IF(AND(Z$2=2,Plan24!EU143&gt;=-1,Plan24!EU143&lt;1),Plan24!EU143,"")),""),""),""),"")</f>
        <v/>
      </c>
      <c r="AH53" s="56" t="str">
        <f ca="1">IF(AND(AB$1=0,ROW(AB53)&lt;(Plan51!HH$95+13),AB53&lt;&gt;""),IF(AND(AB53&gt;=Plan24!DW143,AB53&lt;=Plan24!DX143),IF(Plan35!B$88&lt;&gt;"",IF(AB$1=0,IF(AND(Z$2=1,Plan24!EJ143&gt;=1,Plan24!EJ143&lt;1.5),Plan24!EJ143,IF(AND(Z$2=2,Plan24!EU143&gt;=1,Plan24!EU143&lt;1.5),Plan24!EU143,"")),""),""),""),"")</f>
        <v/>
      </c>
      <c r="AI53" s="46" t="str">
        <f ca="1">IF(AND(AB$1=0,ROW(AB53)&lt;(Plan51!HH$95+13),AB53&lt;&gt;""),IF(AND(AB53&gt;=Plan24!DW143,AB53&lt;=Plan24!DX143),IF(Plan35!B$88&lt;&gt;"",IF(AB$1=0,IF(AND(Z$2=1,Plan24!EJ143&gt;=1.5,Plan24!EJ143&lt;2),Plan24!EJ143,IF(AND(Z$2=2,Plan24!EU143&gt;=1.5,Plan24!EU143&lt;2),Plan24!EU143,"")),""),""),""),"")</f>
        <v/>
      </c>
      <c r="AJ53" s="110" t="str">
        <f ca="1">IF(AND(AB$1=0,ROW(AB53)&lt;(Plan51!HH$95+13),AB53&lt;&gt;""),IF(AND(AB53&gt;=Plan24!DW143,AB53&lt;=Plan24!DX143),IF(Plan35!B$88&lt;&gt;"",IF(AB$1=0,IF(AND(Z$2=1,Plan24!EJ143&gt;=2),Plan24!EJ143,IF(AND(Z$2=2,Plan24!EU143&gt;=2),Plan24!EU143,"")),""),""),""),"")</f>
        <v/>
      </c>
      <c r="AK53" s="85" t="str">
        <f t="shared" ca="1" si="6"/>
        <v/>
      </c>
      <c r="AL53" s="57" t="str">
        <f t="shared" ca="1" si="7"/>
        <v/>
      </c>
      <c r="AM53" s="53" t="s">
        <v>77</v>
      </c>
      <c r="AN53" s="54"/>
      <c r="AO53" s="359"/>
      <c r="AP53" s="118" t="str">
        <f ca="1">IFERROR(IF(AND(AO$1=0,ROW(AO53)&lt;(Plan51!HH$95+13),AO53&lt;&gt;""),IF(AND(AO53&gt;=Plan24!FI143,AO53&lt;=Plan24!FJ143),IF(Plan35!$B$88&lt;&gt;"",_xlfn.NORM.S.DIST(Plan24!GJ143,1)*100),""),""),"")</f>
        <v/>
      </c>
      <c r="AQ53" s="100" t="str">
        <f ca="1">IF(AND(AO$1=0,ROW(AO53)&lt;(Plan51!HH$95+13),AO53&lt;&gt;""),IF(AND(AO53&gt;=Plan24!FI143,AO53&lt;=Plan24!FJ143),IF(Plan35!B$88&lt;&gt;"",IF(AO$1=0,IF(Plan24!GJ143&lt;-2,Plan24!GJ143,""),""),""),""),"")</f>
        <v/>
      </c>
      <c r="AR53" s="55" t="str">
        <f ca="1">IF(AND(AO$1=0,ROW(AO53)&lt;(Plan51!HH$95+13),AO53&lt;&gt;""),IF(AND(AO53&gt;=Plan24!FI143,AO53&lt;=Plan24!FJ143),IF(Plan35!B$88&lt;&gt;"",IF(AO$1=0,IF(AND(Plan24!GJ143&gt;=-2,Plan24!GJ143&lt;-1.5),Plan24!GJ143,""),""),""),""),"")</f>
        <v/>
      </c>
      <c r="AS53" s="55" t="str">
        <f ca="1">IF(AND(AO$1=0,ROW(AO53)&lt;(Plan51!HH$95+13),AO53&lt;&gt;""),IF(AND(AO53&gt;=Plan24!FI143,AO53&lt;=Plan24!FJ143),IF(Plan35!B$88&lt;&gt;"",IF(AO$1=0,IF(AND(Plan24!GJ143&gt;=-1.5,Plan24!GJ143&lt;-1),Plan24!GJ143,""),""),""),""),"")</f>
        <v/>
      </c>
      <c r="AT53" s="55" t="str">
        <f ca="1">IF(AND(AO$1=0,ROW(AO53)&lt;(Plan51!HH$95+13),AO53&lt;&gt;""),IF(AND(AO53&gt;=Plan24!FI143,AO53&lt;=Plan24!FJ143),IF(Plan35!B$88&lt;&gt;"",IF(AO$1=0,IF(AND(Plan24!GJ143&gt;=-1,Plan24!GJ143&lt;1),Plan24!GJ143,""),""),""),""),"")</f>
        <v/>
      </c>
      <c r="AU53" s="56" t="str">
        <f ca="1">IF(AND(AO$1=0,ROW(AO53)&lt;(Plan51!HH$95+13),AO53&lt;&gt;""),IF(AND(AO53&gt;=Plan24!FI143,AO53&lt;=Plan24!FJ143),IF(Plan35!B$88&lt;&gt;"",IF(AO$1=0,IF(AND(Plan24!GJ143&gt;=1,Plan24!GJ143&lt;1.5),Plan24!GJ143,""),""),""),""),"")</f>
        <v/>
      </c>
      <c r="AV53" s="46" t="str">
        <f ca="1">IF(AND(AO$1=0,ROW(AO53)&lt;(Plan51!HH$95+13),AO53&lt;&gt;""),IF(AND(AO53&gt;=Plan24!FI143,AO53&lt;=Plan24!FJ143),IF(Plan35!B$88&lt;&gt;"",IF(AO$1=0,IF(AND(Plan24!GJ143&gt;=1.5,Plan24!GJ143&lt;2),Plan24!GJ143,""),""),""),""),"")</f>
        <v/>
      </c>
      <c r="AW53" s="110" t="str">
        <f ca="1">IF(AND(AO$1=0,ROW(AO53)&lt;(Plan51!HH$95+13),AO53&lt;&gt;""),IF(AND(AO53&gt;=Plan24!FI143,AO53&lt;=Plan24!FJ143),IF(Plan35!B$88&lt;&gt;"",IF(AO$1=0,IF(Plan24!GJ143&gt;=2,Plan24!GJ143,""),""),""),""),"")</f>
        <v/>
      </c>
      <c r="AX53" s="85" t="str">
        <f t="shared" ca="1" si="8"/>
        <v/>
      </c>
      <c r="AY53" s="57" t="str">
        <f t="shared" ca="1" si="9"/>
        <v/>
      </c>
      <c r="AZ53" s="307" t="str">
        <f ca="1">IF(AND(O$1=0,ROW(O53)&lt;(Plan51!HH$95+13),O53&lt;&gt;""),IF(O53&lt;=Plan24!CA143,IF(Plan35!B$88&lt;&gt;"",100+15*IF(N$2=1,Plan24!CR143,IF(N$2=2,Plan24!CR217,IF(N$2=3,Plan24!DI143,IF(N$2=4,Plan24!DI217,"")))),""),""),"")</f>
        <v/>
      </c>
      <c r="BA53" s="307" t="str">
        <f ca="1">IF(AND(O$1=0,ROW(O53)&lt;(Plan51!HH$95+13),O53&lt;&gt;""),IF(O53&lt;=Plan24!CA143,5+2*IF(N$2=1,Plan24!CR143,IF(N$2=2,Plan24!CR217,IF(N$2=3,Plan24!DI143,IF(N$2=4,Plan24!DI217,"")))),""),"")</f>
        <v/>
      </c>
      <c r="BB53" s="308"/>
      <c r="BC53" s="307" t="str">
        <f ca="1">IF(AND(AB$1=0,ROW(AB53)&lt;(Plan51!HH$95+13),AB53&lt;&gt;""),IF(AB53&lt;=Plan24!DX143,IF(AB$1=0,100+15*IF(Z$2=1,Plan24!EJ143,IF(Z$2=2,Plan24!EU143,"")),""),""),"")</f>
        <v/>
      </c>
      <c r="BD53" s="307" t="str">
        <f ca="1">IF(AND(AB$1=0,ROW(AB53)&lt;(Plan51!HH$95+13),AB53&lt;&gt;""),IF(AB53&lt;=Plan24!DX143,IF(AB$1=0,5+2*IF(Z$2=1,Plan24!EJ143,IF(Z$2=2,Plan24!EU143,"")),""),""),"")</f>
        <v/>
      </c>
      <c r="BE53" s="308"/>
      <c r="BF53" s="307" t="str">
        <f ca="1">IF(AND(AO$1=0,ROW(AO53)&lt;(Plan51!HH$95+13),AO53&lt;&gt;""),IF(AO53&lt;=Plan24!FJ143,IF(AO$1=0,100+15*Plan24!GJ143,""),""),"")</f>
        <v/>
      </c>
      <c r="BG53" s="307" t="str">
        <f ca="1">IF(AND(AO$1=0,ROW(AO53)&lt;(Plan51!HH$95+13),AO53&lt;&gt;""),IF(AO53&lt;=Plan24!FJ143,IF(AO$1=0,5+2*Plan24!GJ143,""),""),"")</f>
        <v/>
      </c>
      <c r="BH53" s="307"/>
      <c r="BI53" s="307"/>
      <c r="BJ53" s="307"/>
      <c r="BK53" s="307"/>
      <c r="BL53" s="307"/>
      <c r="BM53" s="307"/>
      <c r="BN53" s="307"/>
      <c r="BO53" s="307"/>
      <c r="BP53" s="307"/>
      <c r="BQ53" s="132"/>
      <c r="BR53" s="132"/>
      <c r="BS53" s="132"/>
      <c r="BT53" s="132"/>
      <c r="BU53" s="132"/>
      <c r="BV53" s="132"/>
      <c r="BW53" s="132"/>
      <c r="BX53" s="132"/>
      <c r="BY53" s="132"/>
      <c r="BZ53" s="132"/>
      <c r="CA53" s="132"/>
      <c r="CB53" s="132"/>
      <c r="CC53" s="132"/>
      <c r="CD53" s="132"/>
      <c r="CE53" s="132"/>
      <c r="CF53" s="132"/>
      <c r="CG53" s="209"/>
      <c r="CH53" s="132">
        <f t="shared" si="10"/>
        <v>0</v>
      </c>
      <c r="CI53" s="132">
        <f t="shared" si="12"/>
        <v>0</v>
      </c>
      <c r="CJ53" s="132">
        <f t="shared" si="11"/>
        <v>0</v>
      </c>
      <c r="CK53" s="42"/>
      <c r="CL53" s="42"/>
      <c r="CM53" s="306"/>
    </row>
    <row r="54" spans="2:91" s="10" customFormat="1" ht="17.45" customHeight="1">
      <c r="B54" s="300"/>
      <c r="C54" s="251"/>
      <c r="D54" s="251"/>
      <c r="E54" s="251"/>
      <c r="F54" s="251"/>
      <c r="G54" s="251"/>
      <c r="H54" s="251"/>
      <c r="I54" s="251"/>
      <c r="J54" s="251"/>
      <c r="K54" s="251"/>
      <c r="L54" s="251"/>
      <c r="M54" s="251"/>
      <c r="N54" s="225" t="s">
        <v>226</v>
      </c>
      <c r="O54" s="345"/>
      <c r="P54" s="118" t="str">
        <f ca="1">IFERROR(IF(AND(O$1=0,ROW(O54)&lt;(Plan51!HH$95+13),O54&lt;&gt;""),IF(AND(O54&gt;=Plan24!BZ144,O54&lt;=Plan24!CA144),IF(Plan35!$B$88&lt;&gt;"",_xlfn.NORM.S.DIST(IF(N$2=1,Plan24!CR144,IF(N$2=2,Plan24!CR218,IF(N$2=3,Plan24!DI144,IF(N$2=4,Plan24!DI218,"")))),1)*100),""),""),"")</f>
        <v/>
      </c>
      <c r="Q54" s="93" t="str">
        <f ca="1">IF(AND(O$1=0,ROW(O54)&lt;(Plan51!HH$95+13),O54&lt;&gt;""),IF(AND(O54&gt;=Plan24!BZ144,O54&lt;=Plan24!CA144),IF(Plan35!B$88&lt;&gt;"",IF(AND(N$2=1,Plan24!CR144&lt;-2),Plan24!CR144,IF(AND(N$2=2,Plan24!CR218&lt;-2),Plan24!CR218,IF(AND(N$2=3,Plan24!DI144&lt;-2),Plan24!DI144,IF(AND(N$2=4,Plan24!DI218&lt;-2),Plan24!DI218,"")))),""),""),"")</f>
        <v/>
      </c>
      <c r="R54" s="55" t="str">
        <f ca="1">IF(AND(O$1=0,ROW(O54)&lt;(Plan51!HH$95+13),O54&lt;&gt;""),IF(AND(O54&gt;=Plan24!BZ144,O54&lt;=Plan24!CA144),IF(Plan35!B$88&lt;&gt;"",IF(AND(N$2=1,Plan24!CR144&gt;=-2,Plan24!CR144&lt;-1.5),Plan24!CR144,IF(AND(N$2=2,Plan24!CR218&gt;=-2,Plan24!CR218&lt;-1.5),Plan24!CR218,IF(AND(N$2=3,Plan24!DI144&gt;=-2,Plan24!DI144&lt;-1.5),Plan24!DI144,IF(AND(N$2=4,Plan24!DI218&gt;=-2,Plan24!DI218&lt;-1.5),Plan24!DI218,"")))),""),""),"")</f>
        <v/>
      </c>
      <c r="S54" s="55" t="str">
        <f ca="1">IF(AND(O$1=0,ROW(O54)&lt;(Plan51!HH$95+13),O54&lt;&gt;""),IF(AND(O54&gt;=Plan24!BZ144,O54&lt;=Plan24!CA144),IF(Plan35!B$88&lt;&gt;"",IF(AND(N$2=1,Plan24!CR144&gt;=-1.5,Plan24!CR144&lt;-1),Plan24!CR144,IF(AND(N$2=2,Plan24!CR218&gt;=-1.5,Plan24!CR218&lt;-1),Plan24!CR218,IF(AND(N$2=3,Plan24!DI144&gt;=-1.5,Plan24!DI144&lt;-1),Plan24!DI144,IF(AND(N$2=4,Plan24!DI218&gt;=-1.5,Plan24!DI218&lt;-1),Plan24!DI218,"")))),""),""),"")</f>
        <v/>
      </c>
      <c r="T54" s="55" t="str">
        <f ca="1">IF(AND(O$1=0,ROW(O54)&lt;(Plan51!HH$95+13),O54&lt;&gt;""),IF(AND(O54&gt;=Plan24!BZ144,O54&lt;=Plan24!CA144),IF(Plan35!B$88&lt;&gt;"",IF(AND(N$2=1,Plan24!CR144&gt;=-1,Plan24!CR144&lt;1),Plan24!CR144,IF(AND(N$2=2,Plan24!CR218&gt;=-1,Plan24!CR218&lt;1),Plan24!CR218,IF(AND(N$2=3,Plan24!DI144&gt;=-1,Plan24!DI144&lt;1),Plan24!DI144,IF(AND(N$2=4,Plan24!DI218&gt;=-1,Plan24!DI218&lt;1),Plan24!DI218,"")))),""),""),"")</f>
        <v/>
      </c>
      <c r="U54" s="56" t="str">
        <f ca="1">IF(AND(O$1=0,ROW(O54)&lt;(Plan51!HH$95+13),O54&lt;&gt;""),IF(AND(O54&gt;=Plan24!BZ144,O54&lt;=Plan24!CA144),IF(Plan35!B$88&lt;&gt;"",IF(AND(N$2=1,Plan24!CR144&gt;=1,Plan24!CR144&lt;1.5),Plan24!CR144,IF(AND(N$2=2,Plan24!CR218&gt;=1,Plan24!CR218&lt;1.5),Plan24!CR218,IF(AND(N$2=3,Plan24!DI144&gt;=1,Plan24!DI144&lt;1.5),Plan24!DI144,IF(AND(N$2=4,Plan24!DI218&gt;=1,Plan24!DI218&lt;1.5),Plan24!DI218,"")))),""),""),"")</f>
        <v/>
      </c>
      <c r="V54" s="46" t="str">
        <f ca="1">IF(AND(O$1=0,ROW(O54)&lt;(Plan51!HH$95+13),O54&lt;&gt;""),IF(AND(O54&gt;=Plan24!BZ144,O54&lt;=Plan24!CA144),IF(Plan35!B$88&lt;&gt;"",IF(AND(N$2=1,Plan24!CR144&gt;=1.5,Plan24!CR144&lt;2),Plan24!CR144,IF(AND(N$2=2,Plan24!CR218&gt;=1.5,Plan24!CR218&lt;2),Plan24!CR218,IF(AND(N$2=3,Plan24!DI144&gt;=1.5,Plan24!DI144&lt;2),Plan24!DI144,IF(AND(N$2=4,Plan24!DI218&gt;=1.5,Plan24!DI218&lt;2),Plan24!DI218,"")))),""),""),"")</f>
        <v/>
      </c>
      <c r="W54" s="106" t="str">
        <f ca="1">IF(AND(O$1=0,ROW(O54)&lt;(Plan51!HH$95+13),O54&lt;&gt;""),IF(AND(O54&gt;=Plan24!BZ144,O54&lt;=Plan24!CA144),IF(Plan35!B$88&lt;&gt;"",IF(AND(N$2=1,Plan24!CR144&gt;=2),Plan24!CR144,IF(AND(N$2=2,Plan24!CR218&gt;=2),Plan24!CR218,IF(AND(N$2=3,Plan24!DI144&gt;=2),Plan24!DI144,IF(AND(N$2=4,Plan24!DI218&gt;=2),Plan24!DI218,"")))),""),""),"")</f>
        <v/>
      </c>
      <c r="X54" s="238" t="str">
        <f t="shared" ca="1" si="4"/>
        <v/>
      </c>
      <c r="Y54" s="239" t="str">
        <f t="shared" ca="1" si="5"/>
        <v/>
      </c>
      <c r="Z54" s="53" t="s">
        <v>56</v>
      </c>
      <c r="AA54" s="54"/>
      <c r="AB54" s="354" t="str">
        <f>IFERROR(IF(AND(AB55="",AB56="",AB57="",AB58="",AB59=""),"",AB55+AB56+AB57+AB58+AB59),"")</f>
        <v/>
      </c>
      <c r="AC54" s="118" t="str">
        <f ca="1">IFERROR(IF(AND(AB$1=0,ROW(AB54)&lt;(Plan51!HH$95+13),AB54&lt;&gt;""),IF(AND(AB54&gt;=Plan24!DW144,AB54&lt;=Plan24!DX144),IF(Plan35!$B$88&lt;&gt;"",_xlfn.NORM.S.DIST(IF(Z$2=1,Plan24!EJ144,IF(Z$2=2,Plan24!EU144,"")),1)*100),""),""),"")</f>
        <v/>
      </c>
      <c r="AD54" s="93" t="str">
        <f ca="1">IF(AND(AB$1=0,ROW(AB54)&lt;(Plan51!HH$95+13),AB54&lt;&gt;""),IF(AND(AB54&gt;=Plan24!DW144,AB54&lt;=Plan24!DX144),IF(Plan35!B$88&lt;&gt;"",IF(AB$1=0,IF(AND(Z$2=1,Plan24!EJ144&lt;-2),Plan24!EJ144,IF(AND(Z$2=2,Plan24!EU144&lt;-2),Plan24!EU144,"")),""),""),""),"")</f>
        <v/>
      </c>
      <c r="AE54" s="55" t="str">
        <f ca="1">IF(AND(AB$1=0,ROW(AB54)&lt;(Plan51!HH$95+13),AB54&lt;&gt;""),IF(AND(AB54&gt;=Plan24!DW144,AB54&lt;=Plan24!DX144),IF(Plan35!B$88&lt;&gt;"",IF(AB$1=0,IF(AND(Z$2=1,Plan24!EJ144&gt;=-2,Plan24!EJ144&lt;-1.5),Plan24!EJ144,IF(AND(Z$2=2,Plan24!EU144&gt;=-2,Plan24!EU144&lt;-1.5),Plan24!EU144,"")),""),""),""),"")</f>
        <v/>
      </c>
      <c r="AF54" s="55" t="str">
        <f ca="1">IF(AND(AB$1=0,ROW(AB54)&lt;(Plan51!HH$95+13),AB54&lt;&gt;""),IF(AND(AB54&gt;=Plan24!DW144,AB54&lt;=Plan24!DX144),IF(Plan35!B$88&lt;&gt;"",IF(AB$1=0,IF(AND(Z$2=1,Plan24!EJ144&gt;=-1.5,Plan24!EJ144&lt;-1),Plan24!EJ144,IF(AND(Z$2=2,Plan24!EU144&gt;=-1.5,Plan24!EU144&lt;-1),Plan24!EU144,"")),""),""),""),"")</f>
        <v/>
      </c>
      <c r="AG54" s="55" t="str">
        <f ca="1">IF(AND(AB$1=0,ROW(AB54)&lt;(Plan51!HH$95+13),AB54&lt;&gt;""),IF(AND(AB54&gt;=Plan24!DW144,AB54&lt;=Plan24!DX144),IF(Plan35!B$88&lt;&gt;"",IF(AB$1=0,IF(AND(Z$2=1,Plan24!EJ144&gt;=-1,Plan24!EJ144&lt;1),Plan24!EJ144,IF(AND(Z$2=2,Plan24!EU144&gt;=-1,Plan24!EU144&lt;1),Plan24!EU144,"")),""),""),""),"")</f>
        <v/>
      </c>
      <c r="AH54" s="56" t="str">
        <f ca="1">IF(AND(AB$1=0,ROW(AB54)&lt;(Plan51!HH$95+13),AB54&lt;&gt;""),IF(AND(AB54&gt;=Plan24!DW144,AB54&lt;=Plan24!DX144),IF(Plan35!B$88&lt;&gt;"",IF(AB$1=0,IF(AND(Z$2=1,Plan24!EJ144&gt;=1,Plan24!EJ144&lt;1.5),Plan24!EJ144,IF(AND(Z$2=2,Plan24!EU144&gt;=1,Plan24!EU144&lt;1.5),Plan24!EU144,"")),""),""),""),"")</f>
        <v/>
      </c>
      <c r="AI54" s="46" t="str">
        <f ca="1">IF(AND(AB$1=0,ROW(AB54)&lt;(Plan51!HH$95+13),AB54&lt;&gt;""),IF(AND(AB54&gt;=Plan24!DW144,AB54&lt;=Plan24!DX144),IF(Plan35!B$88&lt;&gt;"",IF(AB$1=0,IF(AND(Z$2=1,Plan24!EJ144&gt;=1.5,Plan24!EJ144&lt;2),Plan24!EJ144,IF(AND(Z$2=2,Plan24!EU144&gt;=1.5,Plan24!EU144&lt;2),Plan24!EU144,"")),""),""),""),"")</f>
        <v/>
      </c>
      <c r="AJ54" s="110" t="str">
        <f ca="1">IF(AND(AB$1=0,ROW(AB54)&lt;(Plan51!HH$95+13),AB54&lt;&gt;""),IF(AND(AB54&gt;=Plan24!DW144,AB54&lt;=Plan24!DX144),IF(Plan35!B$88&lt;&gt;"",IF(AB$1=0,IF(AND(Z$2=1,Plan24!EJ144&gt;=2),Plan24!EJ144,IF(AND(Z$2=2,Plan24!EU144&gt;=2),Plan24!EU144,"")),""),""),""),"")</f>
        <v/>
      </c>
      <c r="AK54" s="85" t="str">
        <f t="shared" ca="1" si="6"/>
        <v/>
      </c>
      <c r="AL54" s="57" t="str">
        <f t="shared" ca="1" si="7"/>
        <v/>
      </c>
      <c r="AM54" s="53" t="s">
        <v>56</v>
      </c>
      <c r="AN54" s="54"/>
      <c r="AO54" s="357" t="str">
        <f>IFERROR(IF(AND(AO55="",AO56="",AO57="",AO58="",AO59=""),"",AO55+AO56+AO57+AO58+AO59),"")</f>
        <v/>
      </c>
      <c r="AP54" s="118" t="str">
        <f ca="1">IFERROR(IF(AND(AO$1=0,ROW(AO54)&lt;(Plan51!HH$95+13),AO54&lt;&gt;""),IF(AND(AO54&gt;=Plan24!FI144,AO54&lt;=Plan24!FJ144),IF(Plan35!$B$88&lt;&gt;"",_xlfn.NORM.S.DIST(Plan24!GJ144,1)*100),""),""),"")</f>
        <v/>
      </c>
      <c r="AQ54" s="100" t="str">
        <f ca="1">IF(AND(AO$1=0,ROW(AO54)&lt;(Plan51!HH$95+13),AO54&lt;&gt;""),IF(AND(AO54&gt;=Plan24!FI144,AO54&lt;=Plan24!FJ144),IF(Plan35!B$88&lt;&gt;"",IF(AO$1=0,IF(Plan24!GJ144&lt;-2,Plan24!GJ144,""),""),""),""),"")</f>
        <v/>
      </c>
      <c r="AR54" s="55" t="str">
        <f ca="1">IF(AND(AO$1=0,ROW(AO54)&lt;(Plan51!HH$95+13),AO54&lt;&gt;""),IF(AND(AO54&gt;=Plan24!FI144,AO54&lt;=Plan24!FJ144),IF(Plan35!B$88&lt;&gt;"",IF(AO$1=0,IF(AND(Plan24!GJ144&gt;=-2,Plan24!GJ144&lt;-1.5),Plan24!GJ144,""),""),""),""),"")</f>
        <v/>
      </c>
      <c r="AS54" s="55" t="str">
        <f ca="1">IF(AND(AO$1=0,ROW(AO54)&lt;(Plan51!HH$95+13),AO54&lt;&gt;""),IF(AND(AO54&gt;=Plan24!FI144,AO54&lt;=Plan24!FJ144),IF(Plan35!B$88&lt;&gt;"",IF(AO$1=0,IF(AND(Plan24!GJ144&gt;=-1.5,Plan24!GJ144&lt;-1),Plan24!GJ144,""),""),""),""),"")</f>
        <v/>
      </c>
      <c r="AT54" s="55" t="str">
        <f ca="1">IF(AND(AO$1=0,ROW(AO54)&lt;(Plan51!HH$95+13),AO54&lt;&gt;""),IF(AND(AO54&gt;=Plan24!FI144,AO54&lt;=Plan24!FJ144),IF(Plan35!B$88&lt;&gt;"",IF(AO$1=0,IF(AND(Plan24!GJ144&gt;=-1,Plan24!GJ144&lt;1),Plan24!GJ144,""),""),""),""),"")</f>
        <v/>
      </c>
      <c r="AU54" s="56" t="str">
        <f ca="1">IF(AND(AO$1=0,ROW(AO54)&lt;(Plan51!HH$95+13),AO54&lt;&gt;""),IF(AND(AO54&gt;=Plan24!FI144,AO54&lt;=Plan24!FJ144),IF(Plan35!B$88&lt;&gt;"",IF(AO$1=0,IF(AND(Plan24!GJ144&gt;=1,Plan24!GJ144&lt;1.5),Plan24!GJ144,""),""),""),""),"")</f>
        <v/>
      </c>
      <c r="AV54" s="46" t="str">
        <f ca="1">IF(AND(AO$1=0,ROW(AO54)&lt;(Plan51!HH$95+13),AO54&lt;&gt;""),IF(AND(AO54&gt;=Plan24!FI144,AO54&lt;=Plan24!FJ144),IF(Plan35!B$88&lt;&gt;"",IF(AO$1=0,IF(AND(Plan24!GJ144&gt;=1.5,Plan24!GJ144&lt;2),Plan24!GJ144,""),""),""),""),"")</f>
        <v/>
      </c>
      <c r="AW54" s="110" t="str">
        <f ca="1">IF(AND(AO$1=0,ROW(AO54)&lt;(Plan51!HH$95+13),AO54&lt;&gt;""),IF(AND(AO54&gt;=Plan24!FI144,AO54&lt;=Plan24!FJ144),IF(Plan35!B$88&lt;&gt;"",IF(AO$1=0,IF(Plan24!GJ144&gt;=2,Plan24!GJ144,""),""),""),""),"")</f>
        <v/>
      </c>
      <c r="AX54" s="85" t="str">
        <f t="shared" ca="1" si="8"/>
        <v/>
      </c>
      <c r="AY54" s="57" t="str">
        <f t="shared" ca="1" si="9"/>
        <v/>
      </c>
      <c r="AZ54" s="307" t="str">
        <f ca="1">IF(AND(O$1=0,ROW(O54)&lt;(Plan51!HH$95+13),O54&lt;&gt;""),IF(O54&lt;=Plan24!CA144,IF(Plan35!B$88&lt;&gt;"",100+15*IF(N$2=1,Plan24!CR144,IF(N$2=2,Plan24!CR218,IF(N$2=3,Plan24!DI144,IF(N$2=4,Plan24!DI218,"")))),""),""),"")</f>
        <v/>
      </c>
      <c r="BA54" s="307" t="str">
        <f ca="1">IF(AND(O$1=0,ROW(O54)&lt;(Plan51!HH$95+13),O54&lt;&gt;""),IF(O54&lt;=Plan24!CA144,5+2*IF(N$2=1,Plan24!CR144,IF(N$2=2,Plan24!CR218,IF(N$2=3,Plan24!DI144,IF(N$2=4,Plan24!DI218,"")))),""),"")</f>
        <v/>
      </c>
      <c r="BC54" s="307" t="str">
        <f ca="1">IF(AND(AB$1=0,ROW(AB54)&lt;(Plan51!HH$95+13),AB54&lt;&gt;""),IF(AB54&lt;=Plan24!DX144,IF(AB$1=0,100+15*IF(Z$2=1,Plan24!EJ144,IF(Z$2=2,Plan24!EU144,"")),""),""),"")</f>
        <v/>
      </c>
      <c r="BD54" s="307" t="str">
        <f ca="1">IF(AND(AB$1=0,ROW(AB54)&lt;(Plan51!HH$95+13),AB54&lt;&gt;""),IF(AB54&lt;=Plan24!DX144,IF(AB$1=0,5+2*IF(Z$2=1,Plan24!EJ144,IF(Z$2=2,Plan24!EU144,"")),""),""),"")</f>
        <v/>
      </c>
      <c r="BF54" s="307" t="str">
        <f ca="1">IF(AND(AO$1=0,ROW(AO54)&lt;(Plan51!HH$95+13),AO54&lt;&gt;""),IF(AO54&lt;=Plan24!FJ144,IF(AO$1=0,100+15*Plan24!GJ144,""),""),"")</f>
        <v/>
      </c>
      <c r="BG54" s="307" t="str">
        <f ca="1">IF(AND(AO$1=0,ROW(AO54)&lt;(Plan51!HH$95+13),AO54&lt;&gt;""),IF(AO54&lt;=Plan24!FJ144,IF(AO$1=0,5+2*Plan24!GJ144,""),""),"")</f>
        <v/>
      </c>
      <c r="BH54" s="307"/>
      <c r="BI54" s="307"/>
      <c r="BJ54" s="307"/>
      <c r="BK54" s="307"/>
      <c r="BL54" s="307"/>
      <c r="BM54" s="307"/>
      <c r="BN54" s="307"/>
      <c r="BO54" s="307"/>
      <c r="BP54" s="307"/>
      <c r="BQ54" s="132"/>
      <c r="BR54" s="132"/>
      <c r="BS54" s="132"/>
      <c r="BT54" s="132"/>
      <c r="BU54" s="132"/>
      <c r="BV54" s="132"/>
      <c r="BW54" s="132"/>
      <c r="BX54" s="132"/>
      <c r="BY54" s="132"/>
      <c r="BZ54" s="132"/>
      <c r="CA54" s="132"/>
      <c r="CB54" s="132"/>
      <c r="CC54" s="132"/>
      <c r="CD54" s="132"/>
      <c r="CE54" s="132"/>
      <c r="CF54" s="132"/>
      <c r="CG54" s="209"/>
      <c r="CH54" s="132">
        <f t="shared" si="10"/>
        <v>0</v>
      </c>
      <c r="CI54" s="132">
        <f t="shared" si="12"/>
        <v>0</v>
      </c>
      <c r="CJ54" s="132">
        <f t="shared" si="11"/>
        <v>0</v>
      </c>
      <c r="CK54" s="41"/>
      <c r="CL54" s="41"/>
    </row>
    <row r="55" spans="2:91" s="10" customFormat="1" ht="17.45" customHeight="1">
      <c r="B55" s="300"/>
      <c r="C55" s="251"/>
      <c r="D55" s="251"/>
      <c r="E55" s="251"/>
      <c r="F55" s="251"/>
      <c r="G55" s="251"/>
      <c r="H55" s="251"/>
      <c r="I55" s="251"/>
      <c r="J55" s="251"/>
      <c r="K55" s="251"/>
      <c r="L55" s="251"/>
      <c r="M55" s="251"/>
      <c r="N55" s="233" t="s">
        <v>258</v>
      </c>
      <c r="O55" s="346" t="str">
        <f>IFERROR(IF(AND(O56="",O57="",O58="",O59=""),"",O56+O57+O58+O59),"")</f>
        <v/>
      </c>
      <c r="P55" s="118" t="str">
        <f ca="1">IFERROR(IF(AND(O$1=0,ROW(O55)&lt;(Plan51!HH$95+13),O55&lt;&gt;""),IF(AND(O55&gt;=Plan24!BZ145,O55&lt;=Plan24!CA145),IF(Plan35!$B$88&lt;&gt;"",_xlfn.NORM.S.DIST(IF(N$2=1,Plan24!CR145,IF(N$2=2,Plan24!CR219,IF(N$2=3,Plan24!DI145,IF(N$2=4,Plan24!DI219,"")))),1)*100),""),""),"")</f>
        <v/>
      </c>
      <c r="Q55" s="93" t="str">
        <f ca="1">IF(AND(O$1=0,ROW(O55)&lt;(Plan51!HH$95+13),O55&lt;&gt;""),IF(AND(O55&gt;=Plan24!BZ145,O55&lt;=Plan24!CA145),IF(Plan35!B$88&lt;&gt;"",IF(AND(N$2=1,Plan24!CR145&lt;-2),Plan24!CR145,IF(AND(N$2=2,Plan24!CR219&lt;-2),Plan24!CR219,IF(AND(N$2=3,Plan24!DI145&lt;-2),Plan24!DI145,IF(AND(N$2=4,Plan24!DI219&lt;-2),Plan24!DI219,"")))),""),""),"")</f>
        <v/>
      </c>
      <c r="R55" s="55" t="str">
        <f ca="1">IF(AND(O$1=0,ROW(O55)&lt;(Plan51!HH$95+13),O55&lt;&gt;""),IF(AND(O55&gt;=Plan24!BZ145,O55&lt;=Plan24!CA145),IF(Plan35!B$88&lt;&gt;"",IF(AND(N$2=1,Plan24!CR145&gt;=-2,Plan24!CR145&lt;-1.5),Plan24!CR145,IF(AND(N$2=2,Plan24!CR219&gt;=-2,Plan24!CR219&lt;-1.5),Plan24!CR219,IF(AND(N$2=3,Plan24!DI145&gt;=-2,Plan24!DI145&lt;-1.5),Plan24!DI145,IF(AND(N$2=4,Plan24!DI219&gt;=-2,Plan24!DI219&lt;-1.5),Plan24!DI219,"")))),""),""),"")</f>
        <v/>
      </c>
      <c r="S55" s="55" t="str">
        <f ca="1">IF(AND(O$1=0,ROW(O55)&lt;(Plan51!HH$95+13),O55&lt;&gt;""),IF(AND(O55&gt;=Plan24!BZ145,O55&lt;=Plan24!CA145),IF(Plan35!B$88&lt;&gt;"",IF(AND(N$2=1,Plan24!CR145&gt;=-1.5,Plan24!CR145&lt;-1),Plan24!CR145,IF(AND(N$2=2,Plan24!CR219&gt;=-1.5,Plan24!CR219&lt;-1),Plan24!CR219,IF(AND(N$2=3,Plan24!DI145&gt;=-1.5,Plan24!DI145&lt;-1),Plan24!DI145,IF(AND(N$2=4,Plan24!DI219&gt;=-1.5,Plan24!DI219&lt;-1),Plan24!DI219,"")))),""),""),"")</f>
        <v/>
      </c>
      <c r="T55" s="55" t="str">
        <f ca="1">IF(AND(O$1=0,ROW(O55)&lt;(Plan51!HH$95+13),O55&lt;&gt;""),IF(AND(O55&gt;=Plan24!BZ145,O55&lt;=Plan24!CA145),IF(Plan35!B$88&lt;&gt;"",IF(AND(N$2=1,Plan24!CR145&gt;=-1,Plan24!CR145&lt;1),Plan24!CR145,IF(AND(N$2=2,Plan24!CR219&gt;=-1,Plan24!CR219&lt;1),Plan24!CR219,IF(AND(N$2=3,Plan24!DI145&gt;=-1,Plan24!DI145&lt;1),Plan24!DI145,IF(AND(N$2=4,Plan24!DI219&gt;=-1,Plan24!DI219&lt;1),Plan24!DI219,"")))),""),""),"")</f>
        <v/>
      </c>
      <c r="U55" s="56" t="str">
        <f ca="1">IF(AND(O$1=0,ROW(O55)&lt;(Plan51!HH$95+13),O55&lt;&gt;""),IF(AND(O55&gt;=Plan24!BZ145,O55&lt;=Plan24!CA145),IF(Plan35!B$88&lt;&gt;"",IF(AND(N$2=1,Plan24!CR145&gt;=1,Plan24!CR145&lt;1.5),Plan24!CR145,IF(AND(N$2=2,Plan24!CR219&gt;=1,Plan24!CR219&lt;1.5),Plan24!CR219,IF(AND(N$2=3,Plan24!DI145&gt;=1,Plan24!DI145&lt;1.5),Plan24!DI145,IF(AND(N$2=4,Plan24!DI219&gt;=1,Plan24!DI219&lt;1.5),Plan24!DI219,"")))),""),""),"")</f>
        <v/>
      </c>
      <c r="V55" s="46" t="str">
        <f ca="1">IF(AND(O$1=0,ROW(O55)&lt;(Plan51!HH$95+13),O55&lt;&gt;""),IF(AND(O55&gt;=Plan24!BZ145,O55&lt;=Plan24!CA145),IF(Plan35!B$88&lt;&gt;"",IF(AND(N$2=1,Plan24!CR145&gt;=1.5,Plan24!CR145&lt;2),Plan24!CR145,IF(AND(N$2=2,Plan24!CR219&gt;=1.5,Plan24!CR219&lt;2),Plan24!CR219,IF(AND(N$2=3,Plan24!DI145&gt;=1.5,Plan24!DI145&lt;2),Plan24!DI145,IF(AND(N$2=4,Plan24!DI219&gt;=1.5,Plan24!DI219&lt;2),Plan24!DI219,"")))),""),""),"")</f>
        <v/>
      </c>
      <c r="W55" s="106" t="str">
        <f ca="1">IF(AND(O$1=0,ROW(O55)&lt;(Plan51!HH$95+13),O55&lt;&gt;""),IF(AND(O55&gt;=Plan24!BZ145,O55&lt;=Plan24!CA145),IF(Plan35!B$88&lt;&gt;"",IF(AND(N$2=1,Plan24!CR145&gt;=2),Plan24!CR145,IF(AND(N$2=2,Plan24!CR219&gt;=2),Plan24!CR219,IF(AND(N$2=3,Plan24!DI145&gt;=2),Plan24!DI145,IF(AND(N$2=4,Plan24!DI219&gt;=2),Plan24!DI219,"")))),""),""),"")</f>
        <v/>
      </c>
      <c r="X55" s="238" t="str">
        <f t="shared" ca="1" si="4"/>
        <v/>
      </c>
      <c r="Y55" s="239" t="str">
        <f t="shared" ca="1" si="5"/>
        <v/>
      </c>
      <c r="Z55" s="53" t="s">
        <v>78</v>
      </c>
      <c r="AA55" s="54"/>
      <c r="AB55" s="353"/>
      <c r="AC55" s="118" t="str">
        <f ca="1">IFERROR(IF(AND(AB$1=0,ROW(AB55)&lt;(Plan51!HH$95+13),AB55&lt;&gt;""),IF(AND(AB55&gt;=Plan24!DW145,AB55&lt;=Plan24!DX145),IF(Plan35!$B$88&lt;&gt;"",_xlfn.NORM.S.DIST(IF(Z$2=1,Plan24!EJ145,IF(Z$2=2,Plan24!EU145,"")),1)*100),""),""),"")</f>
        <v/>
      </c>
      <c r="AD55" s="93" t="str">
        <f ca="1">IF(AND(AB$1=0,ROW(AB55)&lt;(Plan51!HH$95+13),AB55&lt;&gt;""),IF(AND(AB55&gt;=Plan24!DW145,AB55&lt;=Plan24!DX145),IF(Plan35!B$88&lt;&gt;"",IF(AB$1=0,IF(AND(Z$2=1,Plan24!EJ145&lt;-2),Plan24!EJ145,IF(AND(Z$2=2,Plan24!EU145&lt;-2),Plan24!EU145,"")),""),""),""),"")</f>
        <v/>
      </c>
      <c r="AE55" s="55" t="str">
        <f ca="1">IF(AND(AB$1=0,ROW(AB55)&lt;(Plan51!HH$95+13),AB55&lt;&gt;""),IF(AND(AB55&gt;=Plan24!DW145,AB55&lt;=Plan24!DX145),IF(Plan35!B$88&lt;&gt;"",IF(AB$1=0,IF(AND(Z$2=1,Plan24!EJ145&gt;=-2,Plan24!EJ145&lt;-1.5),Plan24!EJ145,IF(AND(Z$2=2,Plan24!EU145&gt;=-2,Plan24!EU145&lt;-1.5),Plan24!EU145,"")),""),""),""),"")</f>
        <v/>
      </c>
      <c r="AF55" s="55" t="str">
        <f ca="1">IF(AND(AB$1=0,ROW(AB55)&lt;(Plan51!HH$95+13),AB55&lt;&gt;""),IF(AND(AB55&gt;=Plan24!DW145,AB55&lt;=Plan24!DX145),IF(Plan35!B$88&lt;&gt;"",IF(AB$1=0,IF(AND(Z$2=1,Plan24!EJ145&gt;=-1.5,Plan24!EJ145&lt;-1),Plan24!EJ145,IF(AND(Z$2=2,Plan24!EU145&gt;=-1.5,Plan24!EU145&lt;-1),Plan24!EU145,"")),""),""),""),"")</f>
        <v/>
      </c>
      <c r="AG55" s="55" t="str">
        <f ca="1">IF(AND(AB$1=0,ROW(AB55)&lt;(Plan51!HH$95+13),AB55&lt;&gt;""),IF(AND(AB55&gt;=Plan24!DW145,AB55&lt;=Plan24!DX145),IF(Plan35!B$88&lt;&gt;"",IF(AB$1=0,IF(AND(Z$2=1,Plan24!EJ145&gt;=-1,Plan24!EJ145&lt;1),Plan24!EJ145,IF(AND(Z$2=2,Plan24!EU145&gt;=-1,Plan24!EU145&lt;1),Plan24!EU145,"")),""),""),""),"")</f>
        <v/>
      </c>
      <c r="AH55" s="56" t="str">
        <f ca="1">IF(AND(AB$1=0,ROW(AB55)&lt;(Plan51!HH$95+13),AB55&lt;&gt;""),IF(AND(AB55&gt;=Plan24!DW145,AB55&lt;=Plan24!DX145),IF(Plan35!B$88&lt;&gt;"",IF(AB$1=0,IF(AND(Z$2=1,Plan24!EJ145&gt;=1,Plan24!EJ145&lt;1.5),Plan24!EJ145,IF(AND(Z$2=2,Plan24!EU145&gt;=1,Plan24!EU145&lt;1.5),Plan24!EU145,"")),""),""),""),"")</f>
        <v/>
      </c>
      <c r="AI55" s="46" t="str">
        <f ca="1">IF(AND(AB$1=0,ROW(AB55)&lt;(Plan51!HH$95+13),AB55&lt;&gt;""),IF(AND(AB55&gt;=Plan24!DW145,AB55&lt;=Plan24!DX145),IF(Plan35!B$88&lt;&gt;"",IF(AB$1=0,IF(AND(Z$2=1,Plan24!EJ145&gt;=1.5,Plan24!EJ145&lt;2),Plan24!EJ145,IF(AND(Z$2=2,Plan24!EU145&gt;=1.5,Plan24!EU145&lt;2),Plan24!EU145,"")),""),""),""),"")</f>
        <v/>
      </c>
      <c r="AJ55" s="110" t="str">
        <f ca="1">IF(AND(AB$1=0,ROW(AB55)&lt;(Plan51!HH$95+13),AB55&lt;&gt;""),IF(AND(AB55&gt;=Plan24!DW145,AB55&lt;=Plan24!DX145),IF(Plan35!B$88&lt;&gt;"",IF(AB$1=0,IF(AND(Z$2=1,Plan24!EJ145&gt;=2),Plan24!EJ145,IF(AND(Z$2=2,Plan24!EU145&gt;=2),Plan24!EU145,"")),""),""),""),"")</f>
        <v/>
      </c>
      <c r="AK55" s="85" t="str">
        <f t="shared" ca="1" si="6"/>
        <v/>
      </c>
      <c r="AL55" s="57" t="str">
        <f t="shared" ca="1" si="7"/>
        <v/>
      </c>
      <c r="AM55" s="53" t="s">
        <v>78</v>
      </c>
      <c r="AN55" s="54"/>
      <c r="AO55" s="359"/>
      <c r="AP55" s="118" t="str">
        <f ca="1">IFERROR(IF(AND(AO$1=0,ROW(AO55)&lt;(Plan51!HH$95+13),AO55&lt;&gt;""),IF(AND(AO55&gt;=Plan24!FI145,AO55&lt;=Plan24!FJ145),IF(Plan35!$B$88&lt;&gt;"",_xlfn.NORM.S.DIST(Plan24!GJ145,1)*100),""),""),"")</f>
        <v/>
      </c>
      <c r="AQ55" s="100" t="str">
        <f ca="1">IF(AND(AO$1=0,ROW(AO55)&lt;(Plan51!HH$95+13),AO55&lt;&gt;""),IF(AND(AO55&gt;=Plan24!FI145,AO55&lt;=Plan24!FJ145),IF(Plan35!B$88&lt;&gt;"",IF(AO$1=0,IF(Plan24!GJ145&lt;-2,Plan24!GJ145,""),""),""),""),"")</f>
        <v/>
      </c>
      <c r="AR55" s="55" t="str">
        <f ca="1">IF(AND(AO$1=0,ROW(AO55)&lt;(Plan51!HH$95+13),AO55&lt;&gt;""),IF(AND(AO55&gt;=Plan24!FI145,AO55&lt;=Plan24!FJ145),IF(Plan35!B$88&lt;&gt;"",IF(AO$1=0,IF(AND(Plan24!GJ145&gt;=-2,Plan24!GJ145&lt;-1.5),Plan24!GJ145,""),""),""),""),"")</f>
        <v/>
      </c>
      <c r="AS55" s="55" t="str">
        <f ca="1">IF(AND(AO$1=0,ROW(AO55)&lt;(Plan51!HH$95+13),AO55&lt;&gt;""),IF(AND(AO55&gt;=Plan24!FI145,AO55&lt;=Plan24!FJ145),IF(Plan35!B$88&lt;&gt;"",IF(AO$1=0,IF(AND(Plan24!GJ145&gt;=-1.5,Plan24!GJ145&lt;-1),Plan24!GJ145,""),""),""),""),"")</f>
        <v/>
      </c>
      <c r="AT55" s="55" t="str">
        <f ca="1">IF(AND(AO$1=0,ROW(AO55)&lt;(Plan51!HH$95+13),AO55&lt;&gt;""),IF(AND(AO55&gt;=Plan24!FI145,AO55&lt;=Plan24!FJ145),IF(Plan35!B$88&lt;&gt;"",IF(AO$1=0,IF(AND(Plan24!GJ145&gt;=-1,Plan24!GJ145&lt;1),Plan24!GJ145,""),""),""),""),"")</f>
        <v/>
      </c>
      <c r="AU55" s="56" t="str">
        <f ca="1">IF(AND(AO$1=0,ROW(AO55)&lt;(Plan51!HH$95+13),AO55&lt;&gt;""),IF(AND(AO55&gt;=Plan24!FI145,AO55&lt;=Plan24!FJ145),IF(Plan35!B$88&lt;&gt;"",IF(AO$1=0,IF(AND(Plan24!GJ145&gt;=1,Plan24!GJ145&lt;1.5),Plan24!GJ145,""),""),""),""),"")</f>
        <v/>
      </c>
      <c r="AV55" s="46" t="str">
        <f ca="1">IF(AND(AO$1=0,ROW(AO55)&lt;(Plan51!HH$95+13),AO55&lt;&gt;""),IF(AND(AO55&gt;=Plan24!FI145,AO55&lt;=Plan24!FJ145),IF(Plan35!B$88&lt;&gt;"",IF(AO$1=0,IF(AND(Plan24!GJ145&gt;=1.5,Plan24!GJ145&lt;2),Plan24!GJ145,""),""),""),""),"")</f>
        <v/>
      </c>
      <c r="AW55" s="110" t="str">
        <f ca="1">IF(AND(AO$1=0,ROW(AO55)&lt;(Plan51!HH$95+13),AO55&lt;&gt;""),IF(AND(AO55&gt;=Plan24!FI145,AO55&lt;=Plan24!FJ145),IF(Plan35!B$88&lt;&gt;"",IF(AO$1=0,IF(Plan24!GJ145&gt;=2,Plan24!GJ145,""),""),""),""),"")</f>
        <v/>
      </c>
      <c r="AX55" s="85" t="str">
        <f t="shared" ca="1" si="8"/>
        <v/>
      </c>
      <c r="AY55" s="57" t="str">
        <f t="shared" ca="1" si="9"/>
        <v/>
      </c>
      <c r="AZ55" s="307" t="str">
        <f ca="1">IF(AND(O$1=0,ROW(O55)&lt;(Plan51!HH$95+13),O55&lt;&gt;""),IF(O55&lt;=Plan24!CA145,IF(Plan35!B$88&lt;&gt;"",100+15*IF(N$2=1,Plan24!CR145,IF(N$2=2,Plan24!CR219,IF(N$2=3,Plan24!DI145,IF(N$2=4,Plan24!DI219,"")))),""),""),"")</f>
        <v/>
      </c>
      <c r="BA55" s="307" t="str">
        <f ca="1">IF(AND(O$1=0,ROW(O55)&lt;(Plan51!HH$95+13),O55&lt;&gt;""),IF(O55&lt;=Plan24!CA145,5+2*IF(N$2=1,Plan24!CR145,IF(N$2=2,Plan24!CR219,IF(N$2=3,Plan24!DI145,IF(N$2=4,Plan24!DI219,"")))),""),"")</f>
        <v/>
      </c>
      <c r="BC55" s="307" t="str">
        <f ca="1">IF(AND(AB$1=0,ROW(AB55)&lt;(Plan51!HH$95+13),AB55&lt;&gt;""),IF(AB55&lt;=Plan24!DX145,IF(AB$1=0,100+15*IF(Z$2=1,Plan24!EJ145,IF(Z$2=2,Plan24!EU145,"")),""),""),"")</f>
        <v/>
      </c>
      <c r="BD55" s="307" t="str">
        <f ca="1">IF(AND(AB$1=0,ROW(AB55)&lt;(Plan51!HH$95+13),AB55&lt;&gt;""),IF(AB55&lt;=Plan24!DX145,IF(AB$1=0,5+2*IF(Z$2=1,Plan24!EJ145,IF(Z$2=2,Plan24!EU145,"")),""),""),"")</f>
        <v/>
      </c>
      <c r="BF55" s="307" t="str">
        <f ca="1">IF(AND(AO$1=0,ROW(AO55)&lt;(Plan51!HH$95+13),AO55&lt;&gt;""),IF(AO55&lt;=Plan24!FJ145,IF(AO$1=0,100+15*Plan24!GJ145,""),""),"")</f>
        <v/>
      </c>
      <c r="BG55" s="307" t="str">
        <f ca="1">IF(AND(AO$1=0,ROW(AO55)&lt;(Plan51!HH$95+13),AO55&lt;&gt;""),IF(AO55&lt;=Plan24!FJ145,IF(AO$1=0,5+2*Plan24!GJ145,""),""),"")</f>
        <v/>
      </c>
      <c r="BH55" s="307"/>
      <c r="BI55" s="307"/>
      <c r="BJ55" s="307"/>
      <c r="BK55" s="307"/>
      <c r="BL55" s="307"/>
      <c r="BM55" s="307"/>
      <c r="BN55" s="307"/>
      <c r="BO55" s="307"/>
      <c r="BP55" s="307"/>
      <c r="BQ55" s="132"/>
      <c r="BR55" s="132"/>
      <c r="BS55" s="132"/>
      <c r="BT55" s="132"/>
      <c r="BU55" s="132"/>
      <c r="BV55" s="132"/>
      <c r="BW55" s="132">
        <f ca="1">IF(O1=0,1,IF(AB1=0,2,IF(AO1=0,3,0)))</f>
        <v>0</v>
      </c>
      <c r="BX55" s="132"/>
      <c r="BY55" s="132"/>
      <c r="BZ55" s="132"/>
      <c r="CA55" s="132"/>
      <c r="CB55" s="132"/>
      <c r="CC55" s="132"/>
      <c r="CD55" s="132"/>
      <c r="CE55" s="132"/>
      <c r="CF55" s="132"/>
      <c r="CG55" s="209"/>
      <c r="CH55" s="132">
        <f t="shared" si="10"/>
        <v>0</v>
      </c>
      <c r="CI55" s="132">
        <f t="shared" si="12"/>
        <v>0</v>
      </c>
      <c r="CJ55" s="132">
        <f t="shared" si="11"/>
        <v>0</v>
      </c>
      <c r="CK55" s="41"/>
      <c r="CL55" s="41"/>
    </row>
    <row r="56" spans="2:91" s="10" customFormat="1" ht="17.45" customHeight="1">
      <c r="B56" s="300"/>
      <c r="C56" s="251"/>
      <c r="D56" s="251"/>
      <c r="E56" s="251"/>
      <c r="F56" s="251"/>
      <c r="G56" s="251"/>
      <c r="H56" s="251"/>
      <c r="I56" s="251"/>
      <c r="J56" s="251"/>
      <c r="K56" s="251"/>
      <c r="L56" s="251"/>
      <c r="M56" s="251"/>
      <c r="N56" s="225" t="s">
        <v>145</v>
      </c>
      <c r="O56" s="345"/>
      <c r="P56" s="118" t="str">
        <f ca="1">IFERROR(IF(AND(O$1=0,ROW(O56)&lt;(Plan51!HH$95+13),O56&lt;&gt;""),IF(AND(O56&gt;=Plan24!BZ146,O56&lt;=Plan24!CA146),IF(Plan35!$B$88&lt;&gt;"",_xlfn.NORM.S.DIST(IF(N$2=1,Plan24!CR146,IF(N$2=2,Plan24!CR220,IF(N$2=3,Plan24!DI146,IF(N$2=4,Plan24!DI220,"")))),1)*100),""),""),"")</f>
        <v/>
      </c>
      <c r="Q56" s="93" t="str">
        <f ca="1">IF(AND(O$1=0,ROW(O56)&lt;(Plan51!HH$95+13),O56&lt;&gt;""),IF(AND(O56&gt;=Plan24!BZ146,O56&lt;=Plan24!CA146),IF(Plan35!B$88&lt;&gt;"",IF(AND(N$2=1,Plan24!CR146&lt;-2),Plan24!CR146,IF(AND(N$2=2,Plan24!CR220&lt;-2),Plan24!CR220,IF(AND(N$2=3,Plan24!DI146&lt;-2),Plan24!DI146,IF(AND(N$2=4,Plan24!DI220&lt;-2),Plan24!DI220,"")))),""),""),"")</f>
        <v/>
      </c>
      <c r="R56" s="55" t="str">
        <f ca="1">IF(AND(O$1=0,ROW(O56)&lt;(Plan51!HH$95+13),O56&lt;&gt;""),IF(AND(O56&gt;=Plan24!BZ146,O56&lt;=Plan24!CA146),IF(Plan35!B$88&lt;&gt;"",IF(AND(N$2=1,Plan24!CR146&gt;=-2,Plan24!CR146&lt;-1.5),Plan24!CR146,IF(AND(N$2=2,Plan24!CR220&gt;=-2,Plan24!CR220&lt;-1.5),Plan24!CR220,IF(AND(N$2=3,Plan24!DI146&gt;=-2,Plan24!DI146&lt;-1.5),Plan24!DI146,IF(AND(N$2=4,Plan24!DI220&gt;=-2,Plan24!DI220&lt;-1.5),Plan24!DI220,"")))),""),""),"")</f>
        <v/>
      </c>
      <c r="S56" s="55" t="str">
        <f ca="1">IF(AND(O$1=0,ROW(O56)&lt;(Plan51!HH$95+13),O56&lt;&gt;""),IF(AND(O56&gt;=Plan24!BZ146,O56&lt;=Plan24!CA146),IF(Plan35!B$88&lt;&gt;"",IF(AND(N$2=1,Plan24!CR146&gt;=-1.5,Plan24!CR146&lt;-1),Plan24!CR146,IF(AND(N$2=2,Plan24!CR220&gt;=-1.5,Plan24!CR220&lt;-1),Plan24!CR220,IF(AND(N$2=3,Plan24!DI146&gt;=-1.5,Plan24!DI146&lt;-1),Plan24!DI146,IF(AND(N$2=4,Plan24!DI220&gt;=-1.5,Plan24!DI220&lt;-1),Plan24!DI220,"")))),""),""),"")</f>
        <v/>
      </c>
      <c r="T56" s="55" t="str">
        <f ca="1">IF(AND(O$1=0,ROW(O56)&lt;(Plan51!HH$95+13),O56&lt;&gt;""),IF(AND(O56&gt;=Plan24!BZ146,O56&lt;=Plan24!CA146),IF(Plan35!B$88&lt;&gt;"",IF(AND(N$2=1,Plan24!CR146&gt;=-1,Plan24!CR146&lt;1),Plan24!CR146,IF(AND(N$2=2,Plan24!CR220&gt;=-1,Plan24!CR220&lt;1),Plan24!CR220,IF(AND(N$2=3,Plan24!DI146&gt;=-1,Plan24!DI146&lt;1),Plan24!DI146,IF(AND(N$2=4,Plan24!DI220&gt;=-1,Plan24!DI220&lt;1),Plan24!DI220,"")))),""),""),"")</f>
        <v/>
      </c>
      <c r="U56" s="56" t="str">
        <f ca="1">IF(AND(O$1=0,ROW(O56)&lt;(Plan51!HH$95+13),O56&lt;&gt;""),IF(AND(O56&gt;=Plan24!BZ146,O56&lt;=Plan24!CA146),IF(Plan35!B$88&lt;&gt;"",IF(AND(N$2=1,Plan24!CR146&gt;=1,Plan24!CR146&lt;1.5),Plan24!CR146,IF(AND(N$2=2,Plan24!CR220&gt;=1,Plan24!CR220&lt;1.5),Plan24!CR220,IF(AND(N$2=3,Plan24!DI146&gt;=1,Plan24!DI146&lt;1.5),Plan24!DI146,IF(AND(N$2=4,Plan24!DI220&gt;=1,Plan24!DI220&lt;1.5),Plan24!DI220,"")))),""),""),"")</f>
        <v/>
      </c>
      <c r="V56" s="46" t="str">
        <f ca="1">IF(AND(O$1=0,ROW(O56)&lt;(Plan51!HH$95+13),O56&lt;&gt;""),IF(AND(O56&gt;=Plan24!BZ146,O56&lt;=Plan24!CA146),IF(Plan35!B$88&lt;&gt;"",IF(AND(N$2=1,Plan24!CR146&gt;=1.5,Plan24!CR146&lt;2),Plan24!CR146,IF(AND(N$2=2,Plan24!CR220&gt;=1.5,Plan24!CR220&lt;2),Plan24!CR220,IF(AND(N$2=3,Plan24!DI146&gt;=1.5,Plan24!DI146&lt;2),Plan24!DI146,IF(AND(N$2=4,Plan24!DI220&gt;=1.5,Plan24!DI220&lt;2),Plan24!DI220,"")))),""),""),"")</f>
        <v/>
      </c>
      <c r="W56" s="106" t="str">
        <f ca="1">IF(AND(O$1=0,ROW(O56)&lt;(Plan51!HH$95+13),O56&lt;&gt;""),IF(AND(O56&gt;=Plan24!BZ146,O56&lt;=Plan24!CA146),IF(Plan35!B$88&lt;&gt;"",IF(AND(N$2=1,Plan24!CR146&gt;=2),Plan24!CR146,IF(AND(N$2=2,Plan24!CR220&gt;=2),Plan24!CR220,IF(AND(N$2=3,Plan24!DI146&gt;=2),Plan24!DI146,IF(AND(N$2=4,Plan24!DI220&gt;=2),Plan24!DI220,"")))),""),""),"")</f>
        <v/>
      </c>
      <c r="X56" s="238" t="str">
        <f t="shared" ca="1" si="4"/>
        <v/>
      </c>
      <c r="Y56" s="239" t="str">
        <f t="shared" ca="1" si="5"/>
        <v/>
      </c>
      <c r="Z56" s="53" t="s">
        <v>79</v>
      </c>
      <c r="AA56" s="54"/>
      <c r="AB56" s="353"/>
      <c r="AC56" s="118" t="str">
        <f ca="1">IFERROR(IF(AND(AB$1=0,ROW(AB56)&lt;(Plan51!HH$95+13),AB56&lt;&gt;""),IF(AND(AB56&gt;=Plan24!DW146,AB56&lt;=Plan24!DX146),IF(Plan35!$B$88&lt;&gt;"",_xlfn.NORM.S.DIST(IF(Z$2=1,Plan24!EJ146,IF(Z$2=2,Plan24!EU146,"")),1)*100),""),""),"")</f>
        <v/>
      </c>
      <c r="AD56" s="93" t="str">
        <f ca="1">IF(AND(AB$1=0,ROW(AB56)&lt;(Plan51!HH$95+13),AB56&lt;&gt;""),IF(AND(AB56&gt;=Plan24!DW146,AB56&lt;=Plan24!DX146),IF(Plan35!B$88&lt;&gt;"",IF(AB$1=0,IF(AND(Z$2=1,Plan24!EJ146&lt;-2),Plan24!EJ146,IF(AND(Z$2=2,Plan24!EU146&lt;-2),Plan24!EU146,"")),""),""),""),"")</f>
        <v/>
      </c>
      <c r="AE56" s="55" t="str">
        <f ca="1">IF(AND(AB$1=0,ROW(AB56)&lt;(Plan51!HH$95+13),AB56&lt;&gt;""),IF(AND(AB56&gt;=Plan24!DW146,AB56&lt;=Plan24!DX146),IF(Plan35!B$88&lt;&gt;"",IF(AB$1=0,IF(AND(Z$2=1,Plan24!EJ146&gt;=-2,Plan24!EJ146&lt;-1.5),Plan24!EJ146,IF(AND(Z$2=2,Plan24!EU146&gt;=-2,Plan24!EU146&lt;-1.5),Plan24!EU146,"")),""),""),""),"")</f>
        <v/>
      </c>
      <c r="AF56" s="55" t="str">
        <f ca="1">IF(AND(AB$1=0,ROW(AB56)&lt;(Plan51!HH$95+13),AB56&lt;&gt;""),IF(AND(AB56&gt;=Plan24!DW146,AB56&lt;=Plan24!DX146),IF(Plan35!B$88&lt;&gt;"",IF(AB$1=0,IF(AND(Z$2=1,Plan24!EJ146&gt;=-1.5,Plan24!EJ146&lt;-1),Plan24!EJ146,IF(AND(Z$2=2,Plan24!EU146&gt;=-1.5,Plan24!EU146&lt;-1),Plan24!EU146,"")),""),""),""),"")</f>
        <v/>
      </c>
      <c r="AG56" s="55" t="str">
        <f ca="1">IF(AND(AB$1=0,ROW(AB56)&lt;(Plan51!HH$95+13),AB56&lt;&gt;""),IF(AND(AB56&gt;=Plan24!DW146,AB56&lt;=Plan24!DX146),IF(Plan35!B$88&lt;&gt;"",IF(AB$1=0,IF(AND(Z$2=1,Plan24!EJ146&gt;=-1,Plan24!EJ146&lt;1),Plan24!EJ146,IF(AND(Z$2=2,Plan24!EU146&gt;=-1,Plan24!EU146&lt;1),Plan24!EU146,"")),""),""),""),"")</f>
        <v/>
      </c>
      <c r="AH56" s="56" t="str">
        <f ca="1">IF(AND(AB$1=0,ROW(AB56)&lt;(Plan51!HH$95+13),AB56&lt;&gt;""),IF(AND(AB56&gt;=Plan24!DW146,AB56&lt;=Plan24!DX146),IF(Plan35!B$88&lt;&gt;"",IF(AB$1=0,IF(AND(Z$2=1,Plan24!EJ146&gt;=1,Plan24!EJ146&lt;1.5),Plan24!EJ146,IF(AND(Z$2=2,Plan24!EU146&gt;=1,Plan24!EU146&lt;1.5),Plan24!EU146,"")),""),""),""),"")</f>
        <v/>
      </c>
      <c r="AI56" s="46" t="str">
        <f ca="1">IF(AND(AB$1=0,ROW(AB56)&lt;(Plan51!HH$95+13),AB56&lt;&gt;""),IF(AND(AB56&gt;=Plan24!DW146,AB56&lt;=Plan24!DX146),IF(Plan35!B$88&lt;&gt;"",IF(AB$1=0,IF(AND(Z$2=1,Plan24!EJ146&gt;=1.5,Plan24!EJ146&lt;2),Plan24!EJ146,IF(AND(Z$2=2,Plan24!EU146&gt;=1.5,Plan24!EU146&lt;2),Plan24!EU146,"")),""),""),""),"")</f>
        <v/>
      </c>
      <c r="AJ56" s="110" t="str">
        <f ca="1">IF(AND(AB$1=0,ROW(AB56)&lt;(Plan51!HH$95+13),AB56&lt;&gt;""),IF(AND(AB56&gt;=Plan24!DW146,AB56&lt;=Plan24!DX146),IF(Plan35!B$88&lt;&gt;"",IF(AB$1=0,IF(AND(Z$2=1,Plan24!EJ146&gt;=2),Plan24!EJ146,IF(AND(Z$2=2,Plan24!EU146&gt;=2),Plan24!EU146,"")),""),""),""),"")</f>
        <v/>
      </c>
      <c r="AK56" s="85" t="str">
        <f t="shared" ca="1" si="6"/>
        <v/>
      </c>
      <c r="AL56" s="57" t="str">
        <f t="shared" ca="1" si="7"/>
        <v/>
      </c>
      <c r="AM56" s="53" t="s">
        <v>79</v>
      </c>
      <c r="AN56" s="54"/>
      <c r="AO56" s="359"/>
      <c r="AP56" s="118" t="str">
        <f ca="1">IFERROR(IF(AND(AO$1=0,ROW(AO56)&lt;(Plan51!HH$95+13),AO56&lt;&gt;""),IF(AND(AO56&gt;=Plan24!FI146,AO56&lt;=Plan24!FJ146),IF(Plan35!$B$88&lt;&gt;"",_xlfn.NORM.S.DIST(Plan24!GJ146,1)*100),""),""),"")</f>
        <v/>
      </c>
      <c r="AQ56" s="100" t="str">
        <f ca="1">IF(AND(AO$1=0,ROW(AO56)&lt;(Plan51!HH$95+13),AO56&lt;&gt;""),IF(AND(AO56&gt;=Plan24!FI146,AO56&lt;=Plan24!FJ146),IF(Plan35!B$88&lt;&gt;"",IF(AO$1=0,IF(Plan24!GJ146&lt;-2,Plan24!GJ146,""),""),""),""),"")</f>
        <v/>
      </c>
      <c r="AR56" s="55" t="str">
        <f ca="1">IF(AND(AO$1=0,ROW(AO56)&lt;(Plan51!HH$95+13),AO56&lt;&gt;""),IF(AND(AO56&gt;=Plan24!FI146,AO56&lt;=Plan24!FJ146),IF(Plan35!B$88&lt;&gt;"",IF(AO$1=0,IF(AND(Plan24!GJ146&gt;=-2,Plan24!GJ146&lt;-1.5),Plan24!GJ146,""),""),""),""),"")</f>
        <v/>
      </c>
      <c r="AS56" s="55" t="str">
        <f ca="1">IF(AND(AO$1=0,ROW(AO56)&lt;(Plan51!HH$95+13),AO56&lt;&gt;""),IF(AND(AO56&gt;=Plan24!FI146,AO56&lt;=Plan24!FJ146),IF(Plan35!B$88&lt;&gt;"",IF(AO$1=0,IF(AND(Plan24!GJ146&gt;=-1.5,Plan24!GJ146&lt;-1),Plan24!GJ146,""),""),""),""),"")</f>
        <v/>
      </c>
      <c r="AT56" s="55" t="str">
        <f ca="1">IF(AND(AO$1=0,ROW(AO56)&lt;(Plan51!HH$95+13),AO56&lt;&gt;""),IF(AND(AO56&gt;=Plan24!FI146,AO56&lt;=Plan24!FJ146),IF(Plan35!B$88&lt;&gt;"",IF(AO$1=0,IF(AND(Plan24!GJ146&gt;=-1,Plan24!GJ146&lt;1),Plan24!GJ146,""),""),""),""),"")</f>
        <v/>
      </c>
      <c r="AU56" s="56" t="str">
        <f ca="1">IF(AND(AO$1=0,ROW(AO56)&lt;(Plan51!HH$95+13),AO56&lt;&gt;""),IF(AND(AO56&gt;=Plan24!FI146,AO56&lt;=Plan24!FJ146),IF(Plan35!B$88&lt;&gt;"",IF(AO$1=0,IF(AND(Plan24!GJ146&gt;=1,Plan24!GJ146&lt;1.5),Plan24!GJ146,""),""),""),""),"")</f>
        <v/>
      </c>
      <c r="AV56" s="46" t="str">
        <f ca="1">IF(AND(AO$1=0,ROW(AO56)&lt;(Plan51!HH$95+13),AO56&lt;&gt;""),IF(AND(AO56&gt;=Plan24!FI146,AO56&lt;=Plan24!FJ146),IF(Plan35!B$88&lt;&gt;"",IF(AO$1=0,IF(AND(Plan24!GJ146&gt;=1.5,Plan24!GJ146&lt;2),Plan24!GJ146,""),""),""),""),"")</f>
        <v/>
      </c>
      <c r="AW56" s="110" t="str">
        <f ca="1">IF(AND(AO$1=0,ROW(AO56)&lt;(Plan51!HH$95+13),AO56&lt;&gt;""),IF(AND(AO56&gt;=Plan24!FI146,AO56&lt;=Plan24!FJ146),IF(Plan35!B$88&lt;&gt;"",IF(AO$1=0,IF(Plan24!GJ146&gt;=2,Plan24!GJ146,""),""),""),""),"")</f>
        <v/>
      </c>
      <c r="AX56" s="85" t="str">
        <f t="shared" ca="1" si="8"/>
        <v/>
      </c>
      <c r="AY56" s="57" t="str">
        <f t="shared" ca="1" si="9"/>
        <v/>
      </c>
      <c r="AZ56" s="307" t="str">
        <f ca="1">IF(AND(O$1=0,ROW(O56)&lt;(Plan51!HH$95+13),O56&lt;&gt;""),IF(O56&lt;=Plan24!CA146,IF(Plan35!B$88&lt;&gt;"",100+15*IF(N$2=1,Plan24!CR146,IF(N$2=2,Plan24!CR220,IF(N$2=3,Plan24!DI146,IF(N$2=4,Plan24!DI220,"")))),""),""),"")</f>
        <v/>
      </c>
      <c r="BA56" s="307" t="str">
        <f ca="1">IF(AND(O$1=0,ROW(O56)&lt;(Plan51!HH$95+13),O56&lt;&gt;""),IF(O56&lt;=Plan24!CA146,5+2*IF(N$2=1,Plan24!CR146,IF(N$2=2,Plan24!CR220,IF(N$2=3,Plan24!DI146,IF(N$2=4,Plan24!DI220,"")))),""),"")</f>
        <v/>
      </c>
      <c r="BC56" s="307" t="str">
        <f ca="1">IF(AND(AB$1=0,ROW(AB56)&lt;(Plan51!HH$95+13),AB56&lt;&gt;""),IF(AB56&lt;=Plan24!DX146,IF(AB$1=0,100+15*IF(Z$2=1,Plan24!EJ146,IF(Z$2=2,Plan24!EU146,"")),""),""),"")</f>
        <v/>
      </c>
      <c r="BD56" s="307" t="str">
        <f ca="1">IF(AND(AB$1=0,ROW(AB56)&lt;(Plan51!HH$95+13),AB56&lt;&gt;""),IF(AB56&lt;=Plan24!DX146,IF(AB$1=0,5+2*IF(Z$2=1,Plan24!EJ146,IF(Z$2=2,Plan24!EU146,"")),""),""),"")</f>
        <v/>
      </c>
      <c r="BF56" s="307" t="str">
        <f ca="1">IF(AND(AO$1=0,ROW(AO56)&lt;(Plan51!HH$95+13),AO56&lt;&gt;""),IF(AO56&lt;=Plan24!FJ146,IF(AO$1=0,100+15*Plan24!GJ146,""),""),"")</f>
        <v/>
      </c>
      <c r="BG56" s="307" t="str">
        <f ca="1">IF(AND(AO$1=0,ROW(AO56)&lt;(Plan51!HH$95+13),AO56&lt;&gt;""),IF(AO56&lt;=Plan24!FJ146,IF(AO$1=0,5+2*Plan24!GJ146,""),""),"")</f>
        <v/>
      </c>
      <c r="BH56" s="307"/>
      <c r="BI56" s="307"/>
      <c r="BJ56" s="307"/>
      <c r="BK56" s="307"/>
      <c r="BL56" s="307"/>
      <c r="BM56" s="307"/>
      <c r="BN56" s="307"/>
      <c r="BO56" s="307"/>
      <c r="BP56" s="307"/>
      <c r="BQ56" s="132">
        <f>IF(BT56="",BQ55,BQ55+1)</f>
        <v>0</v>
      </c>
      <c r="BR56" s="132" t="str">
        <f>IF(BQ56=BQ55,"",BQ56)</f>
        <v/>
      </c>
      <c r="BS56" s="132" t="str">
        <f>IF(BR56="","",SUBSTITUTE(IF(LEFT(N13,8)="        ",MID(MID(N13,9,FIND("-",N13,1)-9),1,7),IF(LEFT(N13,7)="       ",MID(MID(N13,8,FIND("-",N13,1)-8),1,7),IF(LEFT(N13,6)="      ",MID(MID(N13,7,FIND("-",N13,1)-7),1,7),IF(LEFT(N13,5)="     ",MID(MID(N13,6,FIND("-",N13,1)-6),1,7),IF(LEFT(N13,4)="    ",MID(MID(N13,5,FIND("-",N13,1)-5),1,7),IF(LEFT(N13,3)="   ",MID(MID(N13,4,FIND("-",N13,1)-4),1,7),IF(LEFT(N13,2)="  ",MID(MID(N13,3,FIND("-",N13,1)-3),1,7),IF(LEFT(N13,1)=" ",MID(MID(N13,2,FIND("-",N13,1)-2),1,7),MID(MID(N13,1,FIND("-",N13,1)-1),1,7))))))))),".",""))</f>
        <v/>
      </c>
      <c r="BT56" s="132" t="str">
        <f>IF(CB56=0,IF(ISNUMBER(O13),SUM(Q13:W13),""),"")</f>
        <v/>
      </c>
      <c r="BU56" s="478" t="str">
        <f>IF(BR56="","",IF(LEFT(N13,8)="        ",MID(N13,9,50),IF(LEFT(N13,7)="       ",MID(N13,8,50),IF(LEFT(N13,6)="      ",MID(N13,7,50),IF(LEFT(N13,5)="     ",MID(N13,6,50),IF(LEFT(N13,4)="    ",MID(N13,5,50),IF(LEFT(N13,3)="   ",MID(N13,4,50),IF(LEFT(N13,2)="  ",MID(N13,3,50),IF(LEFT(N13,1)=" ",MID(N13,2,50),MID(N13,1,50))))))))))</f>
        <v/>
      </c>
      <c r="BV56" s="478" t="str">
        <f>IF(CB56=0,IF(BT56="","",IF(BT56&lt;-2,"Ext Inf",IF(BT56&lt;-1.5,"Inferior",IF(BT56&lt;-1,"Méd Inf",IF(BT56&lt;1,"Médio",IF(BT56&lt;1.5,"Méd Sup",IF(BT56&lt;2,"Superior","Ext Sup"))))))),"&lt;&lt;ERRO&gt;&gt;")</f>
        <v/>
      </c>
      <c r="BW56" s="132" t="str">
        <f ca="1">IF(BW$55&gt;0,SUBSTITUTE(VLOOKUP(ROW(BV1),BR56:BT$227,2),0,""),"")</f>
        <v/>
      </c>
      <c r="BX56" s="132" t="str">
        <f>IFERROR(ROUND(VALUE(SUBSTITUTE(VLOOKUP(ROW(BW1),BR56:BT$227,3),".","")),2),"")</f>
        <v/>
      </c>
      <c r="BY56" s="132"/>
      <c r="BZ56" s="319" t="str">
        <f>SUBSTITUTE(VLOOKUP(ROW(BW1),BR56:BU$227,4),0,"")</f>
        <v/>
      </c>
      <c r="CA56" s="319" t="str">
        <f>SUBSTITUTE(VLOOKUP(ROW(BW1),BR56:BV$227,5),0,"")</f>
        <v/>
      </c>
      <c r="CB56" s="132">
        <f>IF(O13&lt;&gt;"",IF(OR(O13&lt;Plan24!BZ103,O13&gt;Plan24!CA103,W13="σ=0"),1,0),0)</f>
        <v>0</v>
      </c>
      <c r="CC56" s="477"/>
      <c r="CD56" s="132"/>
      <c r="CE56" s="132"/>
      <c r="CF56" s="132"/>
      <c r="CG56" s="209"/>
      <c r="CH56" s="132">
        <f t="shared" si="10"/>
        <v>0</v>
      </c>
      <c r="CI56" s="132">
        <f t="shared" si="12"/>
        <v>0</v>
      </c>
      <c r="CJ56" s="132">
        <f t="shared" si="11"/>
        <v>0</v>
      </c>
      <c r="CK56" s="41"/>
      <c r="CL56" s="41"/>
    </row>
    <row r="57" spans="2:91" s="10" customFormat="1" ht="17.45" customHeight="1">
      <c r="B57" s="300"/>
      <c r="C57" s="251"/>
      <c r="D57" s="251"/>
      <c r="E57" s="251"/>
      <c r="F57" s="251"/>
      <c r="G57" s="251"/>
      <c r="H57" s="251"/>
      <c r="I57" s="251"/>
      <c r="J57" s="251"/>
      <c r="K57" s="251"/>
      <c r="L57" s="251"/>
      <c r="M57" s="251"/>
      <c r="N57" s="225" t="s">
        <v>146</v>
      </c>
      <c r="O57" s="345"/>
      <c r="P57" s="118" t="str">
        <f ca="1">IFERROR(IF(AND(O$1=0,ROW(O57)&lt;(Plan51!HH$95+13),O57&lt;&gt;""),IF(AND(O57&gt;=Plan24!BZ147,O57&lt;=Plan24!CA147),IF(Plan35!$B$88&lt;&gt;"",_xlfn.NORM.S.DIST(IF(N$2=1,Plan24!CR147,IF(N$2=2,Plan24!CR221,IF(N$2=3,Plan24!DI147,IF(N$2=4,Plan24!DI221,"")))),1)*100),""),""),"")</f>
        <v/>
      </c>
      <c r="Q57" s="93" t="str">
        <f ca="1">IF(AND(O$1=0,ROW(O57)&lt;(Plan51!HH$95+13),O57&lt;&gt;""),IF(AND(O57&gt;=Plan24!BZ147,O57&lt;=Plan24!CA147),IF(Plan35!B$88&lt;&gt;"",IF(AND(N$2=1,Plan24!CR147&lt;-2),Plan24!CR147,IF(AND(N$2=2,Plan24!CR221&lt;-2),Plan24!CR221,IF(AND(N$2=3,Plan24!DI147&lt;-2),Plan24!DI147,IF(AND(N$2=4,Plan24!DI221&lt;-2),Plan24!DI221,"")))),""),""),"")</f>
        <v/>
      </c>
      <c r="R57" s="55" t="str">
        <f ca="1">IF(AND(O$1=0,ROW(O57)&lt;(Plan51!HH$95+13),O57&lt;&gt;""),IF(AND(O57&gt;=Plan24!BZ147,O57&lt;=Plan24!CA147),IF(Plan35!B$88&lt;&gt;"",IF(AND(N$2=1,Plan24!CR147&gt;=-2,Plan24!CR147&lt;-1.5),Plan24!CR147,IF(AND(N$2=2,Plan24!CR221&gt;=-2,Plan24!CR221&lt;-1.5),Plan24!CR221,IF(AND(N$2=3,Plan24!DI147&gt;=-2,Plan24!DI147&lt;-1.5),Plan24!DI147,IF(AND(N$2=4,Plan24!DI221&gt;=-2,Plan24!DI221&lt;-1.5),Plan24!DI221,"")))),""),""),"")</f>
        <v/>
      </c>
      <c r="S57" s="55" t="str">
        <f ca="1">IF(AND(O$1=0,ROW(O57)&lt;(Plan51!HH$95+13),O57&lt;&gt;""),IF(AND(O57&gt;=Plan24!BZ147,O57&lt;=Plan24!CA147),IF(Plan35!B$88&lt;&gt;"",IF(AND(N$2=1,Plan24!CR147&gt;=-1.5,Plan24!CR147&lt;-1),Plan24!CR147,IF(AND(N$2=2,Plan24!CR221&gt;=-1.5,Plan24!CR221&lt;-1),Plan24!CR221,IF(AND(N$2=3,Plan24!DI147&gt;=-1.5,Plan24!DI147&lt;-1),Plan24!DI147,IF(AND(N$2=4,Plan24!DI221&gt;=-1.5,Plan24!DI221&lt;-1),Plan24!DI221,"")))),""),""),"")</f>
        <v/>
      </c>
      <c r="T57" s="55" t="str">
        <f ca="1">IF(AND(O$1=0,ROW(O57)&lt;(Plan51!HH$95+13),O57&lt;&gt;""),IF(AND(O57&gt;=Plan24!BZ147,O57&lt;=Plan24!CA147),IF(Plan35!B$88&lt;&gt;"",IF(AND(N$2=1,Plan24!CR147&gt;=-1,Plan24!CR147&lt;1),Plan24!CR147,IF(AND(N$2=2,Plan24!CR221&gt;=-1,Plan24!CR221&lt;1),Plan24!CR221,IF(AND(N$2=3,Plan24!DI147&gt;=-1,Plan24!DI147&lt;1),Plan24!DI147,IF(AND(N$2=4,Plan24!DI221&gt;=-1,Plan24!DI221&lt;1),Plan24!DI221,"")))),""),""),"")</f>
        <v/>
      </c>
      <c r="U57" s="56" t="str">
        <f ca="1">IF(AND(O$1=0,ROW(O57)&lt;(Plan51!HH$95+13),O57&lt;&gt;""),IF(AND(O57&gt;=Plan24!BZ147,O57&lt;=Plan24!CA147),IF(Plan35!B$88&lt;&gt;"",IF(AND(N$2=1,Plan24!CR147&gt;=1,Plan24!CR147&lt;1.5),Plan24!CR147,IF(AND(N$2=2,Plan24!CR221&gt;=1,Plan24!CR221&lt;1.5),Plan24!CR221,IF(AND(N$2=3,Plan24!DI147&gt;=1,Plan24!DI147&lt;1.5),Plan24!DI147,IF(AND(N$2=4,Plan24!DI221&gt;=1,Plan24!DI221&lt;1.5),Plan24!DI221,"")))),""),""),"")</f>
        <v/>
      </c>
      <c r="V57" s="46" t="str">
        <f ca="1">IF(AND(O$1=0,ROW(O57)&lt;(Plan51!HH$95+13),O57&lt;&gt;""),IF(AND(O57&gt;=Plan24!BZ147,O57&lt;=Plan24!CA147),IF(Plan35!B$88&lt;&gt;"",IF(AND(N$2=1,Plan24!CR147&gt;=1.5,Plan24!CR147&lt;2),Plan24!CR147,IF(AND(N$2=2,Plan24!CR221&gt;=1.5,Plan24!CR221&lt;2),Plan24!CR221,IF(AND(N$2=3,Plan24!DI147&gt;=1.5,Plan24!DI147&lt;2),Plan24!DI147,IF(AND(N$2=4,Plan24!DI221&gt;=1.5,Plan24!DI221&lt;2),Plan24!DI221,"")))),""),""),"")</f>
        <v/>
      </c>
      <c r="W57" s="106" t="str">
        <f ca="1">IF(AND(O$1=0,ROW(O57)&lt;(Plan51!HH$95+13),O57&lt;&gt;""),IF(AND(O57&gt;=Plan24!BZ147,O57&lt;=Plan24!CA147),IF(Plan35!B$88&lt;&gt;"",IF(AND(N$2=1,Plan24!CR147&gt;=2),Plan24!CR147,IF(AND(N$2=2,Plan24!CR221&gt;=2),Plan24!CR221,IF(AND(N$2=3,Plan24!DI147&gt;=2),Plan24!DI147,IF(AND(N$2=4,Plan24!DI221&gt;=2),Plan24!DI221,"")))),""),""),"")</f>
        <v/>
      </c>
      <c r="X57" s="238" t="str">
        <f t="shared" ca="1" si="4"/>
        <v/>
      </c>
      <c r="Y57" s="239" t="str">
        <f t="shared" ca="1" si="5"/>
        <v/>
      </c>
      <c r="Z57" s="53" t="s">
        <v>80</v>
      </c>
      <c r="AA57" s="54"/>
      <c r="AB57" s="353"/>
      <c r="AC57" s="118" t="str">
        <f ca="1">IFERROR(IF(AND(AB$1=0,ROW(AB57)&lt;(Plan51!HH$95+13),AB57&lt;&gt;""),IF(AND(AB57&gt;=Plan24!DW147,AB57&lt;=Plan24!DX147),IF(Plan35!$B$88&lt;&gt;"",_xlfn.NORM.S.DIST(IF(Z$2=1,Plan24!EJ147,IF(Z$2=2,Plan24!EU147,"")),1)*100),""),""),"")</f>
        <v/>
      </c>
      <c r="AD57" s="93" t="str">
        <f ca="1">IF(AND(AB$1=0,ROW(AB57)&lt;(Plan51!HH$95+13),AB57&lt;&gt;""),IF(AND(AB57&gt;=Plan24!DW147,AB57&lt;=Plan24!DX147),IF(Plan35!B$88&lt;&gt;"",IF(AB$1=0,IF(AND(Z$2=1,Plan24!EJ147&lt;-2),Plan24!EJ147,IF(AND(Z$2=2,Plan24!EU147&lt;-2),Plan24!EU147,"")),""),""),""),"")</f>
        <v/>
      </c>
      <c r="AE57" s="55" t="str">
        <f ca="1">IF(AND(AB$1=0,ROW(AB57)&lt;(Plan51!HH$95+13),AB57&lt;&gt;""),IF(AND(AB57&gt;=Plan24!DW147,AB57&lt;=Plan24!DX147),IF(Plan35!B$88&lt;&gt;"",IF(AB$1=0,IF(AND(Z$2=1,Plan24!EJ147&gt;=-2,Plan24!EJ147&lt;-1.5),Plan24!EJ147,IF(AND(Z$2=2,Plan24!EU147&gt;=-2,Plan24!EU147&lt;-1.5),Plan24!EU147,"")),""),""),""),"")</f>
        <v/>
      </c>
      <c r="AF57" s="55" t="str">
        <f ca="1">IF(AND(AB$1=0,ROW(AB57)&lt;(Plan51!HH$95+13),AB57&lt;&gt;""),IF(AND(AB57&gt;=Plan24!DW147,AB57&lt;=Plan24!DX147),IF(Plan35!B$88&lt;&gt;"",IF(AB$1=0,IF(AND(Z$2=1,Plan24!EJ147&gt;=-1.5,Plan24!EJ147&lt;-1),Plan24!EJ147,IF(AND(Z$2=2,Plan24!EU147&gt;=-1.5,Plan24!EU147&lt;-1),Plan24!EU147,"")),""),""),""),"")</f>
        <v/>
      </c>
      <c r="AG57" s="55" t="str">
        <f ca="1">IF(AND(AB$1=0,ROW(AB57)&lt;(Plan51!HH$95+13),AB57&lt;&gt;""),IF(AND(AB57&gt;=Plan24!DW147,AB57&lt;=Plan24!DX147),IF(Plan35!B$88&lt;&gt;"",IF(AB$1=0,IF(AND(Z$2=1,Plan24!EJ147&gt;=-1,Plan24!EJ147&lt;1),Plan24!EJ147,IF(AND(Z$2=2,Plan24!EU147&gt;=-1,Plan24!EU147&lt;1),Plan24!EU147,"")),""),""),""),"")</f>
        <v/>
      </c>
      <c r="AH57" s="56" t="str">
        <f ca="1">IF(AND(AB$1=0,ROW(AB57)&lt;(Plan51!HH$95+13),AB57&lt;&gt;""),IF(AND(AB57&gt;=Plan24!DW147,AB57&lt;=Plan24!DX147),IF(Plan35!B$88&lt;&gt;"",IF(AB$1=0,IF(AND(Z$2=1,Plan24!EJ147&gt;=1,Plan24!EJ147&lt;1.5),Plan24!EJ147,IF(AND(Z$2=2,Plan24!EU147&gt;=1,Plan24!EU147&lt;1.5),Plan24!EU147,"")),""),""),""),"")</f>
        <v/>
      </c>
      <c r="AI57" s="46" t="str">
        <f ca="1">IF(AND(AB$1=0,ROW(AB57)&lt;(Plan51!HH$95+13),AB57&lt;&gt;""),IF(AND(AB57&gt;=Plan24!DW147,AB57&lt;=Plan24!DX147),IF(Plan35!B$88&lt;&gt;"",IF(AB$1=0,IF(AND(Z$2=1,Plan24!EJ147&gt;=1.5,Plan24!EJ147&lt;2),Plan24!EJ147,IF(AND(Z$2=2,Plan24!EU147&gt;=1.5,Plan24!EU147&lt;2),Plan24!EU147,"")),""),""),""),"")</f>
        <v/>
      </c>
      <c r="AJ57" s="110" t="str">
        <f ca="1">IF(AND(AB$1=0,ROW(AB57)&lt;(Plan51!HH$95+13),AB57&lt;&gt;""),IF(AND(AB57&gt;=Plan24!DW147,AB57&lt;=Plan24!DX147),IF(Plan35!B$88&lt;&gt;"",IF(AB$1=0,IF(AND(Z$2=1,Plan24!EJ147&gt;=2),Plan24!EJ147,IF(AND(Z$2=2,Plan24!EU147&gt;=2),Plan24!EU147,"")),""),""),""),"")</f>
        <v/>
      </c>
      <c r="AK57" s="85" t="str">
        <f t="shared" ca="1" si="6"/>
        <v/>
      </c>
      <c r="AL57" s="57" t="str">
        <f t="shared" ca="1" si="7"/>
        <v/>
      </c>
      <c r="AM57" s="53" t="s">
        <v>80</v>
      </c>
      <c r="AN57" s="54"/>
      <c r="AO57" s="359"/>
      <c r="AP57" s="118" t="str">
        <f ca="1">IFERROR(IF(AND(AO$1=0,ROW(AO57)&lt;(Plan51!HH$95+13),AO57&lt;&gt;""),IF(AND(AO57&gt;=Plan24!FI147,AO57&lt;=Plan24!FJ147),IF(Plan35!$B$88&lt;&gt;"",_xlfn.NORM.S.DIST(Plan24!GJ147,1)*100),""),""),"")</f>
        <v/>
      </c>
      <c r="AQ57" s="100" t="str">
        <f ca="1">IF(AND(AO$1=0,ROW(AO57)&lt;(Plan51!HH$95+13),AO57&lt;&gt;""),IF(AND(AO57&gt;=Plan24!FI147,AO57&lt;=Plan24!FJ147),IF(Plan35!B$88&lt;&gt;"",IF(AO$1=0,IF(Plan24!GJ147&lt;-2,Plan24!GJ147,""),""),""),""),"")</f>
        <v/>
      </c>
      <c r="AR57" s="55" t="str">
        <f ca="1">IF(AND(AO$1=0,ROW(AO57)&lt;(Plan51!HH$95+13),AO57&lt;&gt;""),IF(AND(AO57&gt;=Plan24!FI147,AO57&lt;=Plan24!FJ147),IF(Plan35!B$88&lt;&gt;"",IF(AO$1=0,IF(AND(Plan24!GJ147&gt;=-2,Plan24!GJ147&lt;-1.5),Plan24!GJ147,""),""),""),""),"")</f>
        <v/>
      </c>
      <c r="AS57" s="55" t="str">
        <f ca="1">IF(AND(AO$1=0,ROW(AO57)&lt;(Plan51!HH$95+13),AO57&lt;&gt;""),IF(AND(AO57&gt;=Plan24!FI147,AO57&lt;=Plan24!FJ147),IF(Plan35!B$88&lt;&gt;"",IF(AO$1=0,IF(AND(Plan24!GJ147&gt;=-1.5,Plan24!GJ147&lt;-1),Plan24!GJ147,""),""),""),""),"")</f>
        <v/>
      </c>
      <c r="AT57" s="55" t="str">
        <f ca="1">IF(AND(AO$1=0,ROW(AO57)&lt;(Plan51!HH$95+13),AO57&lt;&gt;""),IF(AND(AO57&gt;=Plan24!FI147,AO57&lt;=Plan24!FJ147),IF(Plan35!B$88&lt;&gt;"",IF(AO$1=0,IF(AND(Plan24!GJ147&gt;=-1,Plan24!GJ147&lt;1),Plan24!GJ147,""),""),""),""),"")</f>
        <v/>
      </c>
      <c r="AU57" s="56" t="str">
        <f ca="1">IF(AND(AO$1=0,ROW(AO57)&lt;(Plan51!HH$95+13),AO57&lt;&gt;""),IF(AND(AO57&gt;=Plan24!FI147,AO57&lt;=Plan24!FJ147),IF(Plan35!B$88&lt;&gt;"",IF(AO$1=0,IF(AND(Plan24!GJ147&gt;=1,Plan24!GJ147&lt;1.5),Plan24!GJ147,""),""),""),""),"")</f>
        <v/>
      </c>
      <c r="AV57" s="46" t="str">
        <f ca="1">IF(AND(AO$1=0,ROW(AO57)&lt;(Plan51!HH$95+13),AO57&lt;&gt;""),IF(AND(AO57&gt;=Plan24!FI147,AO57&lt;=Plan24!FJ147),IF(Plan35!B$88&lt;&gt;"",IF(AO$1=0,IF(AND(Plan24!GJ147&gt;=1.5,Plan24!GJ147&lt;2),Plan24!GJ147,""),""),""),""),"")</f>
        <v/>
      </c>
      <c r="AW57" s="110" t="str">
        <f ca="1">IF(AND(AO$1=0,ROW(AO57)&lt;(Plan51!HH$95+13),AO57&lt;&gt;""),IF(AND(AO57&gt;=Plan24!FI147,AO57&lt;=Plan24!FJ147),IF(Plan35!B$88&lt;&gt;"",IF(AO$1=0,IF(Plan24!GJ147&gt;=2,Plan24!GJ147,""),""),""),""),"")</f>
        <v/>
      </c>
      <c r="AX57" s="85" t="str">
        <f t="shared" ca="1" si="8"/>
        <v/>
      </c>
      <c r="AY57" s="57" t="str">
        <f t="shared" ca="1" si="9"/>
        <v/>
      </c>
      <c r="AZ57" s="307" t="str">
        <f ca="1">IF(AND(O$1=0,ROW(O57)&lt;(Plan51!HH$95+13),O57&lt;&gt;""),IF(O57&lt;=Plan24!CA147,IF(Plan35!B$88&lt;&gt;"",100+15*IF(N$2=1,Plan24!CR147,IF(N$2=2,Plan24!CR221,IF(N$2=3,Plan24!DI147,IF(N$2=4,Plan24!DI221,"")))),""),""),"")</f>
        <v/>
      </c>
      <c r="BA57" s="307" t="str">
        <f ca="1">IF(AND(O$1=0,ROW(O57)&lt;(Plan51!HH$95+13),O57&lt;&gt;""),IF(O57&lt;=Plan24!CA147,5+2*IF(N$2=1,Plan24!CR147,IF(N$2=2,Plan24!CR221,IF(N$2=3,Plan24!DI147,IF(N$2=4,Plan24!DI221,"")))),""),"")</f>
        <v/>
      </c>
      <c r="BC57" s="307" t="str">
        <f ca="1">IF(AND(AB$1=0,ROW(AB57)&lt;(Plan51!HH$95+13),AB57&lt;&gt;""),IF(AB57&lt;=Plan24!DX147,IF(AB$1=0,100+15*IF(Z$2=1,Plan24!EJ147,IF(Z$2=2,Plan24!EU147,"")),""),""),"")</f>
        <v/>
      </c>
      <c r="BD57" s="307" t="str">
        <f ca="1">IF(AND(AB$1=0,ROW(AB57)&lt;(Plan51!HH$95+13),AB57&lt;&gt;""),IF(AB57&lt;=Plan24!DX147,IF(AB$1=0,5+2*IF(Z$2=1,Plan24!EJ147,IF(Z$2=2,Plan24!EU147,"")),""),""),"")</f>
        <v/>
      </c>
      <c r="BF57" s="307" t="str">
        <f ca="1">IF(AND(AO$1=0,ROW(AO57)&lt;(Plan51!HH$95+13),AO57&lt;&gt;""),IF(AO57&lt;=Plan24!FJ147,IF(AO$1=0,100+15*Plan24!GJ147,""),""),"")</f>
        <v/>
      </c>
      <c r="BG57" s="307" t="str">
        <f ca="1">IF(AND(AO$1=0,ROW(AO57)&lt;(Plan51!HH$95+13),AO57&lt;&gt;""),IF(AO57&lt;=Plan24!FJ147,IF(AO$1=0,5+2*Plan24!GJ147,""),""),"")</f>
        <v/>
      </c>
      <c r="BH57" s="307"/>
      <c r="BI57" s="307"/>
      <c r="BJ57" s="307"/>
      <c r="BK57" s="307"/>
      <c r="BL57" s="307"/>
      <c r="BM57" s="307"/>
      <c r="BN57" s="307"/>
      <c r="BO57" s="307"/>
      <c r="BP57" s="307"/>
      <c r="BQ57" s="132">
        <f t="shared" ref="BQ57:BQ112" si="13">IF(BT57="",BQ56,BQ56+1)</f>
        <v>0</v>
      </c>
      <c r="BR57" s="132" t="str">
        <f t="shared" ref="BR57:BR120" si="14">IF(BQ57=BQ56,"",BQ57)</f>
        <v/>
      </c>
      <c r="BS57" s="132" t="str">
        <f t="shared" ref="BS57:BS62" si="15">IF(BR57="","",SUBSTITUTE(IF(LEFT(N14,8)="        ",MID(MID(N14,9,FIND("-",N14,1)-9),1,7),IF(LEFT(N14,7)="       ",MID(MID(N14,8,FIND("-",N14,1)-8),1,7),IF(LEFT(N14,6)="      ",MID(MID(N14,7,FIND("-",N14,1)-7),1,7),IF(LEFT(N14,5)="     ",MID(MID(N14,6,FIND("-",N14,1)-6),1,7),IF(LEFT(N14,4)="    ",MID(MID(N14,5,FIND("-",N14,1)-5),1,7),IF(LEFT(N14,3)="   ",MID(MID(N14,4,FIND("-",N14,1)-4),1,7),IF(LEFT(N14,2)="  ",MID(MID(N14,3,FIND("-",N14,1)-3),1,7),IF(LEFT(N14,1)=" ",MID(MID(N14,2,FIND("-",N14,1)-2),1,7),MID(MID(N14,1,FIND("-",N14,1)-1),1,7))))))))),".",""))</f>
        <v/>
      </c>
      <c r="BT57" s="132" t="str">
        <f t="shared" ref="BT57:BT112" si="16">IF(CB57=0,IF(ISNUMBER(O14),SUM(Q14:W14),""),"")</f>
        <v/>
      </c>
      <c r="BU57" s="478" t="str">
        <f t="shared" ref="BU57:BU62" si="17">IF(BR57="","",IF(LEFT(N14,8)="        ",MID(N14,9,50),IF(LEFT(N14,7)="       ",MID(N14,8,50),IF(LEFT(N14,6)="      ",MID(N14,7,50),IF(LEFT(N14,5)="     ",MID(N14,6,50),IF(LEFT(N14,4)="    ",MID(N14,5,50),IF(LEFT(N14,3)="   ",MID(N14,4,50),IF(LEFT(N14,2)="  ",MID(N14,3,50),IF(LEFT(N14,1)=" ",MID(N14,2,50),MID(N14,1,50))))))))))</f>
        <v/>
      </c>
      <c r="BV57" s="478" t="str">
        <f t="shared" ref="BV57:BV62" si="18">IF(CB57=0,IF(BT57="","",IF(BT57&lt;-2,"Ext Inf",IF(BT57&lt;-1.5,"Inferior",IF(BT57&lt;-1,"Méd Inf",IF(BT57&lt;1,"Médio",IF(BT57&lt;1.5,"Méd Sup",IF(BT57&lt;2,"Superior","Ext Sup"))))))),"&lt;&lt;ERRO&gt;&gt;")</f>
        <v/>
      </c>
      <c r="BW57" s="132" t="str">
        <f ca="1">IF(BW$55&gt;0,SUBSTITUTE(VLOOKUP(ROW(BV2),BR57:BT$227,2),0,""),"")</f>
        <v/>
      </c>
      <c r="BX57" s="132" t="str">
        <f>IFERROR(ROUND(VALUE(SUBSTITUTE(VLOOKUP(ROW(BW2),BR57:BT$227,3),".","")),2),"")</f>
        <v/>
      </c>
      <c r="BY57" s="132"/>
      <c r="BZ57" s="319" t="str">
        <f>SUBSTITUTE(VLOOKUP(ROW(BW2),BR57:BU$227,4),0,"")</f>
        <v/>
      </c>
      <c r="CA57" s="319" t="str">
        <f>SUBSTITUTE(VLOOKUP(ROW(BW2),BR57:BV$227,5),0,"")</f>
        <v/>
      </c>
      <c r="CB57" s="132">
        <f>IF(O14&lt;&gt;"",IF(OR(O14&lt;Plan24!BZ104,O14&gt;Plan24!CA104,W14="σ=0"),1,0),0)</f>
        <v>0</v>
      </c>
      <c r="CC57" s="477"/>
      <c r="CD57" s="132"/>
      <c r="CE57" s="132"/>
      <c r="CF57" s="132"/>
      <c r="CG57" s="209"/>
      <c r="CH57" s="132">
        <f t="shared" si="10"/>
        <v>0</v>
      </c>
      <c r="CI57" s="132">
        <f t="shared" si="12"/>
        <v>0</v>
      </c>
      <c r="CJ57" s="132">
        <f t="shared" si="11"/>
        <v>0</v>
      </c>
      <c r="CK57" s="41"/>
      <c r="CL57" s="41"/>
    </row>
    <row r="58" spans="2:91" s="10" customFormat="1" ht="17.45" customHeight="1">
      <c r="B58" s="300"/>
      <c r="C58" s="251"/>
      <c r="D58" s="251"/>
      <c r="E58" s="251"/>
      <c r="F58" s="251"/>
      <c r="G58" s="251"/>
      <c r="H58" s="251"/>
      <c r="I58" s="251"/>
      <c r="J58" s="251"/>
      <c r="K58" s="251"/>
      <c r="L58" s="251"/>
      <c r="M58" s="251"/>
      <c r="N58" s="225" t="s">
        <v>147</v>
      </c>
      <c r="O58" s="345"/>
      <c r="P58" s="118" t="str">
        <f ca="1">IFERROR(IF(AND(O$1=0,ROW(O58)&lt;(Plan51!HH$95+13),O58&lt;&gt;""),IF(AND(O58&gt;=Plan24!BZ148,O58&lt;=Plan24!CA148),IF(Plan35!$B$88&lt;&gt;"",_xlfn.NORM.S.DIST(IF(N$2=1,Plan24!CR148,IF(N$2=2,Plan24!CR222,IF(N$2=3,Plan24!DI148,IF(N$2=4,Plan24!DI222,"")))),1)*100),""),""),"")</f>
        <v/>
      </c>
      <c r="Q58" s="93" t="str">
        <f ca="1">IF(AND(O$1=0,ROW(O58)&lt;(Plan51!HH$95+13),O58&lt;&gt;""),IF(AND(O58&gt;=Plan24!BZ148,O58&lt;=Plan24!CA148),IF(Plan35!B$88&lt;&gt;"",IF(AND(N$2=1,Plan24!CR148&lt;-2),Plan24!CR148,IF(AND(N$2=2,Plan24!CR222&lt;-2),Plan24!CR222,IF(AND(N$2=3,Plan24!DI148&lt;-2),Plan24!DI148,IF(AND(N$2=4,Plan24!DI222&lt;-2),Plan24!DI222,"")))),""),""),"")</f>
        <v/>
      </c>
      <c r="R58" s="55" t="str">
        <f ca="1">IF(AND(O$1=0,ROW(O58)&lt;(Plan51!HH$95+13),O58&lt;&gt;""),IF(AND(O58&gt;=Plan24!BZ148,O58&lt;=Plan24!CA148),IF(Plan35!B$88&lt;&gt;"",IF(AND(N$2=1,Plan24!CR148&gt;=-2,Plan24!CR148&lt;-1.5),Plan24!CR148,IF(AND(N$2=2,Plan24!CR222&gt;=-2,Plan24!CR222&lt;-1.5),Plan24!CR222,IF(AND(N$2=3,Plan24!DI148&gt;=-2,Plan24!DI148&lt;-1.5),Plan24!DI148,IF(AND(N$2=4,Plan24!DI222&gt;=-2,Plan24!DI222&lt;-1.5),Plan24!DI222,"")))),""),""),"")</f>
        <v/>
      </c>
      <c r="S58" s="55" t="str">
        <f ca="1">IF(AND(O$1=0,ROW(O58)&lt;(Plan51!HH$95+13),O58&lt;&gt;""),IF(AND(O58&gt;=Plan24!BZ148,O58&lt;=Plan24!CA148),IF(Plan35!B$88&lt;&gt;"",IF(AND(N$2=1,Plan24!CR148&gt;=-1.5,Plan24!CR148&lt;-1),Plan24!CR148,IF(AND(N$2=2,Plan24!CR222&gt;=-1.5,Plan24!CR222&lt;-1),Plan24!CR222,IF(AND(N$2=3,Plan24!DI148&gt;=-1.5,Plan24!DI148&lt;-1),Plan24!DI148,IF(AND(N$2=4,Plan24!DI222&gt;=-1.5,Plan24!DI222&lt;-1),Plan24!DI222,"")))),""),""),"")</f>
        <v/>
      </c>
      <c r="T58" s="55" t="str">
        <f ca="1">IF(AND(O$1=0,ROW(O58)&lt;(Plan51!HH$95+13),O58&lt;&gt;""),IF(AND(O58&gt;=Plan24!BZ148,O58&lt;=Plan24!CA148),IF(Plan35!B$88&lt;&gt;"",IF(AND(N$2=1,Plan24!CR148&gt;=-1,Plan24!CR148&lt;1),Plan24!CR148,IF(AND(N$2=2,Plan24!CR222&gt;=-1,Plan24!CR222&lt;1),Plan24!CR222,IF(AND(N$2=3,Plan24!DI148&gt;=-1,Plan24!DI148&lt;1),Plan24!DI148,IF(AND(N$2=4,Plan24!DI222&gt;=-1,Plan24!DI222&lt;1),Plan24!DI222,"")))),""),""),"")</f>
        <v/>
      </c>
      <c r="U58" s="56" t="str">
        <f ca="1">IF(AND(O$1=0,ROW(O58)&lt;(Plan51!HH$95+13),O58&lt;&gt;""),IF(AND(O58&gt;=Plan24!BZ148,O58&lt;=Plan24!CA148),IF(Plan35!B$88&lt;&gt;"",IF(AND(N$2=1,Plan24!CR148&gt;=1,Plan24!CR148&lt;1.5),Plan24!CR148,IF(AND(N$2=2,Plan24!CR222&gt;=1,Plan24!CR222&lt;1.5),Plan24!CR222,IF(AND(N$2=3,Plan24!DI148&gt;=1,Plan24!DI148&lt;1.5),Plan24!DI148,IF(AND(N$2=4,Plan24!DI222&gt;=1,Plan24!DI222&lt;1.5),Plan24!DI222,"")))),""),""),"")</f>
        <v/>
      </c>
      <c r="V58" s="46" t="str">
        <f ca="1">IF(AND(O$1=0,ROW(O58)&lt;(Plan51!HH$95+13),O58&lt;&gt;""),IF(AND(O58&gt;=Plan24!BZ148,O58&lt;=Plan24!CA148),IF(Plan35!B$88&lt;&gt;"",IF(AND(N$2=1,Plan24!CR148&gt;=1.5,Plan24!CR148&lt;2),Plan24!CR148,IF(AND(N$2=2,Plan24!CR222&gt;=1.5,Plan24!CR222&lt;2),Plan24!CR222,IF(AND(N$2=3,Plan24!DI148&gt;=1.5,Plan24!DI148&lt;2),Plan24!DI148,IF(AND(N$2=4,Plan24!DI222&gt;=1.5,Plan24!DI222&lt;2),Plan24!DI222,"")))),""),""),"")</f>
        <v/>
      </c>
      <c r="W58" s="106" t="str">
        <f ca="1">IF(AND(O$1=0,ROW(O58)&lt;(Plan51!HH$95+13),O58&lt;&gt;""),IF(AND(O58&gt;=Plan24!BZ148,O58&lt;=Plan24!CA148),IF(Plan35!B$88&lt;&gt;"",IF(AND(N$2=1,Plan24!CR148&gt;=2),Plan24!CR148,IF(AND(N$2=2,Plan24!CR222&gt;=2),Plan24!CR222,IF(AND(N$2=3,Plan24!DI148&gt;=2),Plan24!DI148,IF(AND(N$2=4,Plan24!DI222&gt;=2),Plan24!DI222,"")))),""),""),"")</f>
        <v/>
      </c>
      <c r="X58" s="238" t="str">
        <f t="shared" ca="1" si="4"/>
        <v/>
      </c>
      <c r="Y58" s="239" t="str">
        <f t="shared" ca="1" si="5"/>
        <v/>
      </c>
      <c r="Z58" s="53" t="s">
        <v>81</v>
      </c>
      <c r="AA58" s="54"/>
      <c r="AB58" s="353"/>
      <c r="AC58" s="118" t="str">
        <f ca="1">IFERROR(IF(AND(AB$1=0,ROW(AB58)&lt;(Plan51!HH$95+13),AB58&lt;&gt;""),IF(AND(AB58&gt;=Plan24!DW148,AB58&lt;=Plan24!DX148),IF(Plan35!$B$88&lt;&gt;"",_xlfn.NORM.S.DIST(IF(Z$2=1,Plan24!EJ148,IF(Z$2=2,Plan24!EU148,"")),1)*100),""),""),"")</f>
        <v/>
      </c>
      <c r="AD58" s="93" t="str">
        <f ca="1">IF(AND(AB$1=0,ROW(AB58)&lt;(Plan51!HH$95+13),AB58&lt;&gt;""),IF(AND(AB58&gt;=Plan24!DW148,AB58&lt;=Plan24!DX148),IF(Plan35!B$88&lt;&gt;"",IF(AB$1=0,IF(AND(Z$2=1,Plan24!EJ148&lt;-2),Plan24!EJ148,IF(AND(Z$2=2,Plan24!EU148&lt;-2),Plan24!EU148,"")),""),""),""),"")</f>
        <v/>
      </c>
      <c r="AE58" s="55" t="str">
        <f ca="1">IF(AND(AB$1=0,ROW(AB58)&lt;(Plan51!HH$95+13),AB58&lt;&gt;""),IF(AND(AB58&gt;=Plan24!DW148,AB58&lt;=Plan24!DX148),IF(Plan35!B$88&lt;&gt;"",IF(AB$1=0,IF(AND(Z$2=1,Plan24!EJ148&gt;=-2,Plan24!EJ148&lt;-1.5),Plan24!EJ148,IF(AND(Z$2=2,Plan24!EU148&gt;=-2,Plan24!EU148&lt;-1.5),Plan24!EU148,"")),""),""),""),"")</f>
        <v/>
      </c>
      <c r="AF58" s="55" t="str">
        <f ca="1">IF(AND(AB$1=0,ROW(AB58)&lt;(Plan51!HH$95+13),AB58&lt;&gt;""),IF(AND(AB58&gt;=Plan24!DW148,AB58&lt;=Plan24!DX148),IF(Plan35!B$88&lt;&gt;"",IF(AB$1=0,IF(AND(Z$2=1,Plan24!EJ148&gt;=-1.5,Plan24!EJ148&lt;-1),Plan24!EJ148,IF(AND(Z$2=2,Plan24!EU148&gt;=-1.5,Plan24!EU148&lt;-1),Plan24!EU148,"")),""),""),""),"")</f>
        <v/>
      </c>
      <c r="AG58" s="55" t="str">
        <f ca="1">IF(AND(AB$1=0,ROW(AB58)&lt;(Plan51!HH$95+13),AB58&lt;&gt;""),IF(AND(AB58&gt;=Plan24!DW148,AB58&lt;=Plan24!DX148),IF(Plan35!B$88&lt;&gt;"",IF(AB$1=0,IF(AND(Z$2=1,Plan24!EJ148&gt;=-1,Plan24!EJ148&lt;1),Plan24!EJ148,IF(AND(Z$2=2,Plan24!EU148&gt;=-1,Plan24!EU148&lt;1),Plan24!EU148,"")),""),""),""),"")</f>
        <v/>
      </c>
      <c r="AH58" s="56" t="str">
        <f ca="1">IF(AND(AB$1=0,ROW(AB58)&lt;(Plan51!HH$95+13),AB58&lt;&gt;""),IF(AND(AB58&gt;=Plan24!DW148,AB58&lt;=Plan24!DX148),IF(Plan35!B$88&lt;&gt;"",IF(AB$1=0,IF(AND(Z$2=1,Plan24!EJ148&gt;=1,Plan24!EJ148&lt;1.5),Plan24!EJ148,IF(AND(Z$2=2,Plan24!EU148&gt;=1,Plan24!EU148&lt;1.5),Plan24!EU148,"")),""),""),""),"")</f>
        <v/>
      </c>
      <c r="AI58" s="46" t="str">
        <f ca="1">IF(AND(AB$1=0,ROW(AB58)&lt;(Plan51!HH$95+13),AB58&lt;&gt;""),IF(AND(AB58&gt;=Plan24!DW148,AB58&lt;=Plan24!DX148),IF(Plan35!B$88&lt;&gt;"",IF(AB$1=0,IF(AND(Z$2=1,Plan24!EJ148&gt;=1.5,Plan24!EJ148&lt;2),Plan24!EJ148,IF(AND(Z$2=2,Plan24!EU148&gt;=1.5,Plan24!EU148&lt;2),Plan24!EU148,"")),""),""),""),"")</f>
        <v/>
      </c>
      <c r="AJ58" s="110" t="str">
        <f ca="1">IF(AND(AB$1=0,ROW(AB58)&lt;(Plan51!HH$95+13),AB58&lt;&gt;""),IF(AND(AB58&gt;=Plan24!DW148,AB58&lt;=Plan24!DX148),IF(Plan35!B$88&lt;&gt;"",IF(AB$1=0,IF(AND(Z$2=1,Plan24!EJ148&gt;=2),Plan24!EJ148,IF(AND(Z$2=2,Plan24!EU148&gt;=2),Plan24!EU148,"")),""),""),""),"")</f>
        <v/>
      </c>
      <c r="AK58" s="85" t="str">
        <f t="shared" ca="1" si="6"/>
        <v/>
      </c>
      <c r="AL58" s="57" t="str">
        <f t="shared" ca="1" si="7"/>
        <v/>
      </c>
      <c r="AM58" s="53" t="s">
        <v>81</v>
      </c>
      <c r="AN58" s="54"/>
      <c r="AO58" s="359"/>
      <c r="AP58" s="118" t="str">
        <f ca="1">IFERROR(IF(AND(AO$1=0,ROW(AO58)&lt;(Plan51!HH$95+13),AO58&lt;&gt;""),IF(AND(AO58&gt;=Plan24!FI148,AO58&lt;=Plan24!FJ148),IF(Plan35!$B$88&lt;&gt;"",_xlfn.NORM.S.DIST(Plan24!GJ148,1)*100),""),""),"")</f>
        <v/>
      </c>
      <c r="AQ58" s="100" t="str">
        <f ca="1">IF(AND(AO$1=0,ROW(AO58)&lt;(Plan51!HH$95+13),AO58&lt;&gt;""),IF(AND(AO58&gt;=Plan24!FI148,AO58&lt;=Plan24!FJ148),IF(Plan35!B$88&lt;&gt;"",IF(AO$1=0,IF(Plan24!GJ148&lt;-2,Plan24!GJ148,""),""),""),""),"")</f>
        <v/>
      </c>
      <c r="AR58" s="55" t="str">
        <f ca="1">IF(AND(AO$1=0,ROW(AO58)&lt;(Plan51!HH$95+13),AO58&lt;&gt;""),IF(AND(AO58&gt;=Plan24!FI148,AO58&lt;=Plan24!FJ148),IF(Plan35!B$88&lt;&gt;"",IF(AO$1=0,IF(AND(Plan24!GJ148&gt;=-2,Plan24!GJ148&lt;-1.5),Plan24!GJ148,""),""),""),""),"")</f>
        <v/>
      </c>
      <c r="AS58" s="55" t="str">
        <f ca="1">IF(AND(AO$1=0,ROW(AO58)&lt;(Plan51!HH$95+13),AO58&lt;&gt;""),IF(AND(AO58&gt;=Plan24!FI148,AO58&lt;=Plan24!FJ148),IF(Plan35!B$88&lt;&gt;"",IF(AO$1=0,IF(AND(Plan24!GJ148&gt;=-1.5,Plan24!GJ148&lt;-1),Plan24!GJ148,""),""),""),""),"")</f>
        <v/>
      </c>
      <c r="AT58" s="55" t="str">
        <f ca="1">IF(AND(AO$1=0,ROW(AO58)&lt;(Plan51!HH$95+13),AO58&lt;&gt;""),IF(AND(AO58&gt;=Plan24!FI148,AO58&lt;=Plan24!FJ148),IF(Plan35!B$88&lt;&gt;"",IF(AO$1=0,IF(AND(Plan24!GJ148&gt;=-1,Plan24!GJ148&lt;1),Plan24!GJ148,""),""),""),""),"")</f>
        <v/>
      </c>
      <c r="AU58" s="56" t="str">
        <f ca="1">IF(AND(AO$1=0,ROW(AO58)&lt;(Plan51!HH$95+13),AO58&lt;&gt;""),IF(AND(AO58&gt;=Plan24!FI148,AO58&lt;=Plan24!FJ148),IF(Plan35!B$88&lt;&gt;"",IF(AO$1=0,IF(AND(Plan24!GJ148&gt;=1,Plan24!GJ148&lt;1.5),Plan24!GJ148,""),""),""),""),"")</f>
        <v/>
      </c>
      <c r="AV58" s="46" t="str">
        <f ca="1">IF(AND(AO$1=0,ROW(AO58)&lt;(Plan51!HH$95+13),AO58&lt;&gt;""),IF(AND(AO58&gt;=Plan24!FI148,AO58&lt;=Plan24!FJ148),IF(Plan35!B$88&lt;&gt;"",IF(AO$1=0,IF(AND(Plan24!GJ148&gt;=1.5,Plan24!GJ148&lt;2),Plan24!GJ148,""),""),""),""),"")</f>
        <v/>
      </c>
      <c r="AW58" s="110" t="str">
        <f ca="1">IF(AND(AO$1=0,ROW(AO58)&lt;(Plan51!HH$95+13),AO58&lt;&gt;""),IF(AND(AO58&gt;=Plan24!FI148,AO58&lt;=Plan24!FJ148),IF(Plan35!B$88&lt;&gt;"",IF(AO$1=0,IF(Plan24!GJ148&gt;=2,Plan24!GJ148,""),""),""),""),"")</f>
        <v/>
      </c>
      <c r="AX58" s="85" t="str">
        <f t="shared" ca="1" si="8"/>
        <v/>
      </c>
      <c r="AY58" s="57" t="str">
        <f t="shared" ca="1" si="9"/>
        <v/>
      </c>
      <c r="AZ58" s="307" t="str">
        <f ca="1">IF(AND(O$1=0,ROW(O58)&lt;(Plan51!HH$95+13),O58&lt;&gt;""),IF(O58&lt;=Plan24!CA148,IF(Plan35!B$88&lt;&gt;"",100+15*IF(N$2=1,Plan24!CR148,IF(N$2=2,Plan24!CR222,IF(N$2=3,Plan24!DI148,IF(N$2=4,Plan24!DI222,"")))),""),""),"")</f>
        <v/>
      </c>
      <c r="BA58" s="307" t="str">
        <f ca="1">IF(AND(O$1=0,ROW(O58)&lt;(Plan51!HH$95+13),O58&lt;&gt;""),IF(O58&lt;=Plan24!CA148,5+2*IF(N$2=1,Plan24!CR148,IF(N$2=2,Plan24!CR222,IF(N$2=3,Plan24!DI148,IF(N$2=4,Plan24!DI222,"")))),""),"")</f>
        <v/>
      </c>
      <c r="BC58" s="307" t="str">
        <f ca="1">IF(AND(AB$1=0,ROW(AB58)&lt;(Plan51!HH$95+13),AB58&lt;&gt;""),IF(AB58&lt;=Plan24!DX148,IF(AB$1=0,100+15*IF(Z$2=1,Plan24!EJ148,IF(Z$2=2,Plan24!EU148,"")),""),""),"")</f>
        <v/>
      </c>
      <c r="BD58" s="307" t="str">
        <f ca="1">IF(AND(AB$1=0,ROW(AB58)&lt;(Plan51!HH$95+13),AB58&lt;&gt;""),IF(AB58&lt;=Plan24!DX148,IF(AB$1=0,5+2*IF(Z$2=1,Plan24!EJ148,IF(Z$2=2,Plan24!EU148,"")),""),""),"")</f>
        <v/>
      </c>
      <c r="BF58" s="307" t="str">
        <f ca="1">IF(AND(AO$1=0,ROW(AO58)&lt;(Plan51!HH$95+13),AO58&lt;&gt;""),IF(AO58&lt;=Plan24!FJ148,IF(AO$1=0,100+15*Plan24!GJ148,""),""),"")</f>
        <v/>
      </c>
      <c r="BG58" s="307" t="str">
        <f ca="1">IF(AND(AO$1=0,ROW(AO58)&lt;(Plan51!HH$95+13),AO58&lt;&gt;""),IF(AO58&lt;=Plan24!FJ148,IF(AO$1=0,5+2*Plan24!GJ148,""),""),"")</f>
        <v/>
      </c>
      <c r="BH58" s="307"/>
      <c r="BI58" s="307"/>
      <c r="BJ58" s="307"/>
      <c r="BK58" s="307"/>
      <c r="BL58" s="307"/>
      <c r="BM58" s="307"/>
      <c r="BN58" s="307"/>
      <c r="BO58" s="307"/>
      <c r="BP58" s="307"/>
      <c r="BQ58" s="132">
        <f t="shared" si="13"/>
        <v>0</v>
      </c>
      <c r="BR58" s="132" t="str">
        <f t="shared" si="14"/>
        <v/>
      </c>
      <c r="BS58" s="132" t="str">
        <f t="shared" si="15"/>
        <v/>
      </c>
      <c r="BT58" s="132" t="str">
        <f t="shared" si="16"/>
        <v/>
      </c>
      <c r="BU58" s="478" t="str">
        <f t="shared" si="17"/>
        <v/>
      </c>
      <c r="BV58" s="478" t="str">
        <f t="shared" si="18"/>
        <v/>
      </c>
      <c r="BW58" s="132" t="str">
        <f ca="1">IF(BW$55&gt;0,SUBSTITUTE(VLOOKUP(ROW(BV3),BR58:BT$227,2),0,""),"")</f>
        <v/>
      </c>
      <c r="BX58" s="132" t="str">
        <f>IFERROR(ROUND(VALUE(SUBSTITUTE(VLOOKUP(ROW(BW3),BR58:BT$227,3),".","")),2),"")</f>
        <v/>
      </c>
      <c r="BY58" s="132"/>
      <c r="BZ58" s="319" t="str">
        <f>SUBSTITUTE(VLOOKUP(ROW(BW3),BR58:BU$227,4),0,"")</f>
        <v/>
      </c>
      <c r="CA58" s="319" t="str">
        <f>SUBSTITUTE(VLOOKUP(ROW(BW3),BR58:BV$227,5),0,"")</f>
        <v/>
      </c>
      <c r="CB58" s="132">
        <f>IF(O15&lt;&gt;"",IF(OR(O15&lt;Plan24!BZ105,O15&gt;Plan24!CA105,W15="σ=0"),1,0),0)</f>
        <v>0</v>
      </c>
      <c r="CC58" s="477"/>
      <c r="CD58" s="132"/>
      <c r="CE58" s="132"/>
      <c r="CF58" s="132"/>
      <c r="CG58" s="209"/>
      <c r="CH58" s="132">
        <f t="shared" si="10"/>
        <v>0</v>
      </c>
      <c r="CI58" s="132">
        <f t="shared" si="12"/>
        <v>0</v>
      </c>
      <c r="CJ58" s="132">
        <f t="shared" si="11"/>
        <v>0</v>
      </c>
      <c r="CK58" s="41"/>
      <c r="CL58" s="41"/>
    </row>
    <row r="59" spans="2:91" s="10" customFormat="1" ht="17.45" customHeight="1">
      <c r="B59" s="300"/>
      <c r="C59" s="251"/>
      <c r="D59" s="251"/>
      <c r="E59" s="251"/>
      <c r="F59" s="251"/>
      <c r="G59" s="251"/>
      <c r="H59" s="251"/>
      <c r="I59" s="251"/>
      <c r="J59" s="251"/>
      <c r="K59" s="251"/>
      <c r="L59" s="251"/>
      <c r="M59" s="251"/>
      <c r="N59" s="225" t="s">
        <v>148</v>
      </c>
      <c r="O59" s="345"/>
      <c r="P59" s="118" t="str">
        <f ca="1">IFERROR(IF(AND(O$1=0,ROW(O59)&lt;(Plan51!HH$95+13),O59&lt;&gt;""),IF(AND(O59&gt;=Plan24!BZ149,O59&lt;=Plan24!CA149),IF(Plan35!$B$88&lt;&gt;"",_xlfn.NORM.S.DIST(IF(N$2=1,Plan24!CR149,IF(N$2=2,Plan24!CR223,IF(N$2=3,Plan24!DI149,IF(N$2=4,Plan24!DI223,"")))),1)*100),""),""),"")</f>
        <v/>
      </c>
      <c r="Q59" s="93" t="str">
        <f ca="1">IF(AND(O$1=0,ROW(O59)&lt;(Plan51!HH$95+13),O59&lt;&gt;""),IF(AND(O59&gt;=Plan24!BZ149,O59&lt;=Plan24!CA149),IF(Plan35!B$88&lt;&gt;"",IF(AND(N$2=1,Plan24!CR149&lt;-2),Plan24!CR149,IF(AND(N$2=2,Plan24!CR223&lt;-2),Plan24!CR223,IF(AND(N$2=3,Plan24!DI149&lt;-2),Plan24!DI149,IF(AND(N$2=4,Plan24!DI223&lt;-2),Plan24!DI223,"")))),""),""),"")</f>
        <v/>
      </c>
      <c r="R59" s="55" t="str">
        <f ca="1">IF(AND(O$1=0,ROW(O59)&lt;(Plan51!HH$95+13),O59&lt;&gt;""),IF(AND(O59&gt;=Plan24!BZ149,O59&lt;=Plan24!CA149),IF(Plan35!B$88&lt;&gt;"",IF(AND(N$2=1,Plan24!CR149&gt;=-2,Plan24!CR149&lt;-1.5),Plan24!CR149,IF(AND(N$2=2,Plan24!CR223&gt;=-2,Plan24!CR223&lt;-1.5),Plan24!CR223,IF(AND(N$2=3,Plan24!DI149&gt;=-2,Plan24!DI149&lt;-1.5),Plan24!DI149,IF(AND(N$2=4,Plan24!DI223&gt;=-2,Plan24!DI223&lt;-1.5),Plan24!DI223,"")))),""),""),"")</f>
        <v/>
      </c>
      <c r="S59" s="55" t="str">
        <f ca="1">IF(AND(O$1=0,ROW(O59)&lt;(Plan51!HH$95+13),O59&lt;&gt;""),IF(AND(O59&gt;=Plan24!BZ149,O59&lt;=Plan24!CA149),IF(Plan35!B$88&lt;&gt;"",IF(AND(N$2=1,Plan24!CR149&gt;=-1.5,Plan24!CR149&lt;-1),Plan24!CR149,IF(AND(N$2=2,Plan24!CR223&gt;=-1.5,Plan24!CR223&lt;-1),Plan24!CR223,IF(AND(N$2=3,Plan24!DI149&gt;=-1.5,Plan24!DI149&lt;-1),Plan24!DI149,IF(AND(N$2=4,Plan24!DI223&gt;=-1.5,Plan24!DI223&lt;-1),Plan24!DI223,"")))),""),""),"")</f>
        <v/>
      </c>
      <c r="T59" s="55" t="str">
        <f ca="1">IF(AND(O$1=0,ROW(O59)&lt;(Plan51!HH$95+13),O59&lt;&gt;""),IF(AND(O59&gt;=Plan24!BZ149,O59&lt;=Plan24!CA149),IF(Plan35!B$88&lt;&gt;"",IF(AND(N$2=1,Plan24!CR149&gt;=-1,Plan24!CR149&lt;1),Plan24!CR149,IF(AND(N$2=2,Plan24!CR223&gt;=-1,Plan24!CR223&lt;1),Plan24!CR223,IF(AND(N$2=3,Plan24!DI149&gt;=-1,Plan24!DI149&lt;1),Plan24!DI149,IF(AND(N$2=4,Plan24!DI223&gt;=-1,Plan24!DI223&lt;1),Plan24!DI223,"")))),""),""),"")</f>
        <v/>
      </c>
      <c r="U59" s="56" t="str">
        <f ca="1">IF(AND(O$1=0,ROW(O59)&lt;(Plan51!HH$95+13),O59&lt;&gt;""),IF(AND(O59&gt;=Plan24!BZ149,O59&lt;=Plan24!CA149),IF(Plan35!B$88&lt;&gt;"",IF(AND(N$2=1,Plan24!CR149&gt;=1,Plan24!CR149&lt;1.5),Plan24!CR149,IF(AND(N$2=2,Plan24!CR223&gt;=1,Plan24!CR223&lt;1.5),Plan24!CR223,IF(AND(N$2=3,Plan24!DI149&gt;=1,Plan24!DI149&lt;1.5),Plan24!DI149,IF(AND(N$2=4,Plan24!DI223&gt;=1,Plan24!DI223&lt;1.5),Plan24!DI223,"")))),""),""),"")</f>
        <v/>
      </c>
      <c r="V59" s="46" t="str">
        <f ca="1">IF(AND(O$1=0,ROW(O59)&lt;(Plan51!HH$95+13),O59&lt;&gt;""),IF(AND(O59&gt;=Plan24!BZ149,O59&lt;=Plan24!CA149),IF(Plan35!B$88&lt;&gt;"",IF(AND(N$2=1,Plan24!CR149&gt;=1.5,Plan24!CR149&lt;2),Plan24!CR149,IF(AND(N$2=2,Plan24!CR223&gt;=1.5,Plan24!CR223&lt;2),Plan24!CR223,IF(AND(N$2=3,Plan24!DI149&gt;=1.5,Plan24!DI149&lt;2),Plan24!DI149,IF(AND(N$2=4,Plan24!DI223&gt;=1.5,Plan24!DI223&lt;2),Plan24!DI223,"")))),""),""),"")</f>
        <v/>
      </c>
      <c r="W59" s="106" t="str">
        <f ca="1">IF(AND(O$1=0,ROW(O59)&lt;(Plan51!HH$95+13),O59&lt;&gt;""),IF(AND(O59&gt;=Plan24!BZ149,O59&lt;=Plan24!CA149),IF(Plan35!B$88&lt;&gt;"",IF(AND(N$2=1,Plan24!CR149&gt;=2),Plan24!CR149,IF(AND(N$2=2,Plan24!CR223&gt;=2),Plan24!CR223,IF(AND(N$2=3,Plan24!DI149&gt;=2),Plan24!DI149,IF(AND(N$2=4,Plan24!DI223&gt;=2),Plan24!DI223,"")))),""),""),"")</f>
        <v/>
      </c>
      <c r="X59" s="238" t="str">
        <f t="shared" ca="1" si="4"/>
        <v/>
      </c>
      <c r="Y59" s="239" t="str">
        <f t="shared" ca="1" si="5"/>
        <v/>
      </c>
      <c r="Z59" s="53" t="s">
        <v>82</v>
      </c>
      <c r="AA59" s="54"/>
      <c r="AB59" s="353"/>
      <c r="AC59" s="118" t="str">
        <f ca="1">IFERROR(IF(AND(AB$1=0,ROW(AB59)&lt;(Plan51!HH$95+13),AB59&lt;&gt;""),IF(AND(AB59&gt;=Plan24!DW149,AB59&lt;=Plan24!DX149),IF(Plan35!$B$88&lt;&gt;"",_xlfn.NORM.S.DIST(IF(Z$2=1,Plan24!EJ149,IF(Z$2=2,Plan24!EU149,"")),1)*100),""),""),"")</f>
        <v/>
      </c>
      <c r="AD59" s="93" t="str">
        <f ca="1">IF(AND(AB$1=0,ROW(AB59)&lt;(Plan51!HH$95+13),AB59&lt;&gt;""),IF(AND(AB59&gt;=Plan24!DW149,AB59&lt;=Plan24!DX149),IF(Plan35!B$88&lt;&gt;"",IF(AB$1=0,IF(AND(Z$2=1,Plan24!EJ149&lt;-2),Plan24!EJ149,IF(AND(Z$2=2,Plan24!EU149&lt;-2),Plan24!EU149,"")),""),""),""),"")</f>
        <v/>
      </c>
      <c r="AE59" s="55" t="str">
        <f ca="1">IF(AND(AB$1=0,ROW(AB59)&lt;(Plan51!HH$95+13),AB59&lt;&gt;""),IF(AND(AB59&gt;=Plan24!DW149,AB59&lt;=Plan24!DX149),IF(Plan35!B$88&lt;&gt;"",IF(AB$1=0,IF(AND(Z$2=1,Plan24!EJ149&gt;=-2,Plan24!EJ149&lt;-1.5),Plan24!EJ149,IF(AND(Z$2=2,Plan24!EU149&gt;=-2,Plan24!EU149&lt;-1.5),Plan24!EU149,"")),""),""),""),"")</f>
        <v/>
      </c>
      <c r="AF59" s="55" t="str">
        <f ca="1">IF(AND(AB$1=0,ROW(AB59)&lt;(Plan51!HH$95+13),AB59&lt;&gt;""),IF(AND(AB59&gt;=Plan24!DW149,AB59&lt;=Plan24!DX149),IF(Plan35!B$88&lt;&gt;"",IF(AB$1=0,IF(AND(Z$2=1,Plan24!EJ149&gt;=-1.5,Plan24!EJ149&lt;-1),Plan24!EJ149,IF(AND(Z$2=2,Plan24!EU149&gt;=-1.5,Plan24!EU149&lt;-1),Plan24!EU149,"")),""),""),""),"")</f>
        <v/>
      </c>
      <c r="AG59" s="55" t="str">
        <f ca="1">IF(AND(AB$1=0,ROW(AB59)&lt;(Plan51!HH$95+13),AB59&lt;&gt;""),IF(AND(AB59&gt;=Plan24!DW149,AB59&lt;=Plan24!DX149),IF(Plan35!B$88&lt;&gt;"",IF(AB$1=0,IF(AND(Z$2=1,Plan24!EJ149&gt;=-1,Plan24!EJ149&lt;1),Plan24!EJ149,IF(AND(Z$2=2,Plan24!EU149&gt;=-1,Plan24!EU149&lt;1),Plan24!EU149,"")),""),""),""),"")</f>
        <v/>
      </c>
      <c r="AH59" s="56" t="str">
        <f ca="1">IF(AND(AB$1=0,ROW(AB59)&lt;(Plan51!HH$95+13),AB59&lt;&gt;""),IF(AND(AB59&gt;=Plan24!DW149,AB59&lt;=Plan24!DX149),IF(Plan35!B$88&lt;&gt;"",IF(AB$1=0,IF(AND(Z$2=1,Plan24!EJ149&gt;=1,Plan24!EJ149&lt;1.5),Plan24!EJ149,IF(AND(Z$2=2,Plan24!EU149&gt;=1,Plan24!EU149&lt;1.5),Plan24!EU149,"")),""),""),""),"")</f>
        <v/>
      </c>
      <c r="AI59" s="46" t="str">
        <f ca="1">IF(AND(AB$1=0,ROW(AB59)&lt;(Plan51!HH$95+13),AB59&lt;&gt;""),IF(AND(AB59&gt;=Plan24!DW149,AB59&lt;=Plan24!DX149),IF(Plan35!B$88&lt;&gt;"",IF(AB$1=0,IF(AND(Z$2=1,Plan24!EJ149&gt;=1.5,Plan24!EJ149&lt;2),Plan24!EJ149,IF(AND(Z$2=2,Plan24!EU149&gt;=1.5,Plan24!EU149&lt;2),Plan24!EU149,"")),""),""),""),"")</f>
        <v/>
      </c>
      <c r="AJ59" s="110" t="str">
        <f ca="1">IF(AND(AB$1=0,ROW(AB59)&lt;(Plan51!HH$95+13),AB59&lt;&gt;""),IF(AND(AB59&gt;=Plan24!DW149,AB59&lt;=Plan24!DX149),IF(Plan35!B$88&lt;&gt;"",IF(AB$1=0,IF(AND(Z$2=1,Plan24!EJ149&gt;=2),Plan24!EJ149,IF(AND(Z$2=2,Plan24!EU149&gt;=2),Plan24!EU149,"")),""),""),""),"")</f>
        <v/>
      </c>
      <c r="AK59" s="85" t="str">
        <f t="shared" ca="1" si="6"/>
        <v/>
      </c>
      <c r="AL59" s="57" t="str">
        <f t="shared" ca="1" si="7"/>
        <v/>
      </c>
      <c r="AM59" s="53" t="s">
        <v>82</v>
      </c>
      <c r="AN59" s="54"/>
      <c r="AO59" s="359"/>
      <c r="AP59" s="118" t="str">
        <f ca="1">IFERROR(IF(AND(AO$1=0,ROW(AO59)&lt;(Plan51!HH$95+13),AO59&lt;&gt;""),IF(AND(AO59&gt;=Plan24!FI149,AO59&lt;=Plan24!FJ149),IF(Plan35!$B$88&lt;&gt;"",_xlfn.NORM.S.DIST(Plan24!GJ149,1)*100),""),""),"")</f>
        <v/>
      </c>
      <c r="AQ59" s="100" t="str">
        <f ca="1">IF(AND(AO$1=0,ROW(AO59)&lt;(Plan51!HH$95+13),AO59&lt;&gt;""),IF(AND(AO59&gt;=Plan24!FI149,AO59&lt;=Plan24!FJ149),IF(Plan35!B$88&lt;&gt;"",IF(AO$1=0,IF(Plan24!GJ149&lt;-2,Plan24!GJ149,""),""),""),""),"")</f>
        <v/>
      </c>
      <c r="AR59" s="55" t="str">
        <f ca="1">IF(AND(AO$1=0,ROW(AO59)&lt;(Plan51!HH$95+13),AO59&lt;&gt;""),IF(AND(AO59&gt;=Plan24!FI149,AO59&lt;=Plan24!FJ149),IF(Plan35!B$88&lt;&gt;"",IF(AO$1=0,IF(AND(Plan24!GJ149&gt;=-2,Plan24!GJ149&lt;-1.5),Plan24!GJ149,""),""),""),""),"")</f>
        <v/>
      </c>
      <c r="AS59" s="55" t="str">
        <f ca="1">IF(AND(AO$1=0,ROW(AO59)&lt;(Plan51!HH$95+13),AO59&lt;&gt;""),IF(AND(AO59&gt;=Plan24!FI149,AO59&lt;=Plan24!FJ149),IF(Plan35!B$88&lt;&gt;"",IF(AO$1=0,IF(AND(Plan24!GJ149&gt;=-1.5,Plan24!GJ149&lt;-1),Plan24!GJ149,""),""),""),""),"")</f>
        <v/>
      </c>
      <c r="AT59" s="55" t="str">
        <f ca="1">IF(AND(AO$1=0,ROW(AO59)&lt;(Plan51!HH$95+13),AO59&lt;&gt;""),IF(AND(AO59&gt;=Plan24!FI149,AO59&lt;=Plan24!FJ149),IF(Plan35!B$88&lt;&gt;"",IF(AO$1=0,IF(AND(Plan24!GJ149&gt;=-1,Plan24!GJ149&lt;1),Plan24!GJ149,""),""),""),""),"")</f>
        <v/>
      </c>
      <c r="AU59" s="56" t="str">
        <f ca="1">IF(AND(AO$1=0,ROW(AO59)&lt;(Plan51!HH$95+13),AO59&lt;&gt;""),IF(AND(AO59&gt;=Plan24!FI149,AO59&lt;=Plan24!FJ149),IF(Plan35!B$88&lt;&gt;"",IF(AO$1=0,IF(AND(Plan24!GJ149&gt;=1,Plan24!GJ149&lt;1.5),Plan24!GJ149,""),""),""),""),"")</f>
        <v/>
      </c>
      <c r="AV59" s="46" t="str">
        <f ca="1">IF(AND(AO$1=0,ROW(AO59)&lt;(Plan51!HH$95+13),AO59&lt;&gt;""),IF(AND(AO59&gt;=Plan24!FI149,AO59&lt;=Plan24!FJ149),IF(Plan35!B$88&lt;&gt;"",IF(AO$1=0,IF(AND(Plan24!GJ149&gt;=1.5,Plan24!GJ149&lt;2),Plan24!GJ149,""),""),""),""),"")</f>
        <v/>
      </c>
      <c r="AW59" s="110" t="str">
        <f ca="1">IF(AND(AO$1=0,ROW(AO59)&lt;(Plan51!HH$95+13),AO59&lt;&gt;""),IF(AND(AO59&gt;=Plan24!FI149,AO59&lt;=Plan24!FJ149),IF(Plan35!B$88&lt;&gt;"",IF(AO$1=0,IF(Plan24!GJ149&gt;=2,Plan24!GJ149,""),""),""),""),"")</f>
        <v/>
      </c>
      <c r="AX59" s="85" t="str">
        <f t="shared" ca="1" si="8"/>
        <v/>
      </c>
      <c r="AY59" s="57" t="str">
        <f t="shared" ca="1" si="9"/>
        <v/>
      </c>
      <c r="AZ59" s="307" t="str">
        <f ca="1">IF(AND(O$1=0,ROW(O59)&lt;(Plan51!HH$95+13),O59&lt;&gt;""),IF(O59&lt;=Plan24!CA149,IF(Plan35!B$88&lt;&gt;"",100+15*IF(N$2=1,Plan24!CR149,IF(N$2=2,Plan24!CR223,IF(N$2=3,Plan24!DI149,IF(N$2=4,Plan24!DI223,"")))),""),""),"")</f>
        <v/>
      </c>
      <c r="BA59" s="307" t="str">
        <f ca="1">IF(AND(O$1=0,ROW(O59)&lt;(Plan51!HH$95+13),O59&lt;&gt;""),IF(O59&lt;=Plan24!CA149,5+2*IF(N$2=1,Plan24!CR149,IF(N$2=2,Plan24!CR223,IF(N$2=3,Plan24!DI149,IF(N$2=4,Plan24!DI223,"")))),""),"")</f>
        <v/>
      </c>
      <c r="BC59" s="307" t="str">
        <f ca="1">IF(AND(AB$1=0,ROW(AB59)&lt;(Plan51!HH$95+13),AB59&lt;&gt;""),IF(AB59&lt;=Plan24!DX149,IF(AB$1=0,100+15*IF(Z$2=1,Plan24!EJ149,IF(Z$2=2,Plan24!EU149,"")),""),""),"")</f>
        <v/>
      </c>
      <c r="BD59" s="307" t="str">
        <f ca="1">IF(AND(AB$1=0,ROW(AB59)&lt;(Plan51!HH$95+13),AB59&lt;&gt;""),IF(AB59&lt;=Plan24!DX149,IF(AB$1=0,5+2*IF(Z$2=1,Plan24!EJ149,IF(Z$2=2,Plan24!EU149,"")),""),""),"")</f>
        <v/>
      </c>
      <c r="BF59" s="307" t="str">
        <f ca="1">IF(AND(AO$1=0,ROW(AO59)&lt;(Plan51!HH$95+13),AO59&lt;&gt;""),IF(AO59&lt;=Plan24!FJ149,IF(AO$1=0,100+15*Plan24!GJ149,""),""),"")</f>
        <v/>
      </c>
      <c r="BG59" s="307" t="str">
        <f ca="1">IF(AND(AO$1=0,ROW(AO59)&lt;(Plan51!HH$95+13),AO59&lt;&gt;""),IF(AO59&lt;=Plan24!FJ149,IF(AO$1=0,5+2*Plan24!GJ149,""),""),"")</f>
        <v/>
      </c>
      <c r="BH59" s="307"/>
      <c r="BI59" s="307"/>
      <c r="BJ59" s="307"/>
      <c r="BK59" s="307"/>
      <c r="BL59" s="307"/>
      <c r="BM59" s="307"/>
      <c r="BN59" s="307"/>
      <c r="BO59" s="307"/>
      <c r="BP59" s="307"/>
      <c r="BQ59" s="132">
        <f t="shared" si="13"/>
        <v>0</v>
      </c>
      <c r="BR59" s="132" t="str">
        <f t="shared" si="14"/>
        <v/>
      </c>
      <c r="BS59" s="132" t="str">
        <f t="shared" si="15"/>
        <v/>
      </c>
      <c r="BT59" s="132" t="str">
        <f t="shared" si="16"/>
        <v/>
      </c>
      <c r="BU59" s="478" t="str">
        <f t="shared" si="17"/>
        <v/>
      </c>
      <c r="BV59" s="478" t="str">
        <f t="shared" si="18"/>
        <v/>
      </c>
      <c r="BW59" s="132" t="str">
        <f ca="1">IF(BW$55&gt;0,SUBSTITUTE(VLOOKUP(ROW(BV4),BR59:BT$227,2),0,""),"")</f>
        <v/>
      </c>
      <c r="BX59" s="132" t="str">
        <f>IFERROR(ROUND(VALUE(SUBSTITUTE(VLOOKUP(ROW(BW4),BR59:BT$227,3),".","")),2),"")</f>
        <v/>
      </c>
      <c r="BY59" s="132"/>
      <c r="BZ59" s="319" t="str">
        <f>SUBSTITUTE(VLOOKUP(ROW(BW4),BR59:BU$227,4),0,"")</f>
        <v/>
      </c>
      <c r="CA59" s="319" t="str">
        <f>SUBSTITUTE(VLOOKUP(ROW(BW4),BR59:BV$227,5),0,"")</f>
        <v/>
      </c>
      <c r="CB59" s="132">
        <f>IF(O16&lt;&gt;"",IF(OR(O16&lt;Plan24!BZ106,O16&gt;Plan24!CA106,W16="σ=0"),1,0),0)</f>
        <v>0</v>
      </c>
      <c r="CC59" s="477"/>
      <c r="CD59" s="132"/>
      <c r="CE59" s="132"/>
      <c r="CF59" s="132"/>
      <c r="CG59" s="209"/>
      <c r="CH59" s="132">
        <f t="shared" si="10"/>
        <v>0</v>
      </c>
      <c r="CI59" s="132">
        <f t="shared" si="12"/>
        <v>0</v>
      </c>
      <c r="CJ59" s="132">
        <f t="shared" si="11"/>
        <v>0</v>
      </c>
      <c r="CK59" s="41"/>
      <c r="CL59" s="41"/>
    </row>
    <row r="60" spans="2:91" s="10" customFormat="1" ht="17.45" customHeight="1">
      <c r="B60" s="300"/>
      <c r="C60" s="251"/>
      <c r="D60" s="251"/>
      <c r="E60" s="251"/>
      <c r="F60" s="251"/>
      <c r="G60" s="251"/>
      <c r="H60" s="251"/>
      <c r="I60" s="251"/>
      <c r="J60" s="251"/>
      <c r="K60" s="251"/>
      <c r="L60" s="251"/>
      <c r="M60" s="251"/>
      <c r="N60" s="227" t="s">
        <v>227</v>
      </c>
      <c r="O60" s="345"/>
      <c r="P60" s="118" t="str">
        <f ca="1">IFERROR(IF(AND(O$1=0,ROW(O60)&lt;(Plan51!HH$95+13),O60&lt;&gt;""),IF(AND(O60&gt;=Plan24!BZ150,O60&lt;=Plan24!CA150),IF(Plan35!$B$88&lt;&gt;"",_xlfn.NORM.S.DIST(IF(N$2=1,Plan24!CR150,IF(N$2=2,Plan24!CR224,IF(N$2=3,Plan24!DI150,IF(N$2=4,Plan24!DI224,"")))),1)*100),""),""),"")</f>
        <v/>
      </c>
      <c r="Q60" s="93" t="str">
        <f ca="1">IF(AND(O$1=0,ROW(O60)&lt;(Plan51!HH$95+13),O60&lt;&gt;""),IF(AND(O60&gt;=Plan24!BZ150,O60&lt;=Plan24!CA150),IF(Plan35!B$88&lt;&gt;"",IF(AND(N$2=1,Plan24!CR150&lt;-2),Plan24!CR150,IF(AND(N$2=2,Plan24!CR224&lt;-2),Plan24!CR224,IF(AND(N$2=3,Plan24!DI150&lt;-2),Plan24!DI150,IF(AND(N$2=4,Plan24!DI224&lt;-2),Plan24!DI224,"")))),""),""),"")</f>
        <v/>
      </c>
      <c r="R60" s="55" t="str">
        <f ca="1">IF(AND(O$1=0,ROW(O60)&lt;(Plan51!HH$95+13),O60&lt;&gt;""),IF(AND(O60&gt;=Plan24!BZ150,O60&lt;=Plan24!CA150),IF(Plan35!B$88&lt;&gt;"",IF(AND(N$2=1,Plan24!CR150&gt;=-2,Plan24!CR150&lt;-1.5),Plan24!CR150,IF(AND(N$2=2,Plan24!CR224&gt;=-2,Plan24!CR224&lt;-1.5),Plan24!CR224,IF(AND(N$2=3,Plan24!DI150&gt;=-2,Plan24!DI150&lt;-1.5),Plan24!DI150,IF(AND(N$2=4,Plan24!DI224&gt;=-2,Plan24!DI224&lt;-1.5),Plan24!DI224,"")))),""),""),"")</f>
        <v/>
      </c>
      <c r="S60" s="55" t="str">
        <f ca="1">IF(AND(O$1=0,ROW(O60)&lt;(Plan51!HH$95+13),O60&lt;&gt;""),IF(AND(O60&gt;=Plan24!BZ150,O60&lt;=Plan24!CA150),IF(Plan35!B$88&lt;&gt;"",IF(AND(N$2=1,Plan24!CR150&gt;=-1.5,Plan24!CR150&lt;-1),Plan24!CR150,IF(AND(N$2=2,Plan24!CR224&gt;=-1.5,Plan24!CR224&lt;-1),Plan24!CR224,IF(AND(N$2=3,Plan24!DI150&gt;=-1.5,Plan24!DI150&lt;-1),Plan24!DI150,IF(AND(N$2=4,Plan24!DI224&gt;=-1.5,Plan24!DI224&lt;-1),Plan24!DI224,"")))),""),""),"")</f>
        <v/>
      </c>
      <c r="T60" s="55" t="str">
        <f ca="1">IF(AND(O$1=0,ROW(O60)&lt;(Plan51!HH$95+13),O60&lt;&gt;""),IF(AND(O60&gt;=Plan24!BZ150,O60&lt;=Plan24!CA150),IF(Plan35!B$88&lt;&gt;"",IF(AND(N$2=1,Plan24!CR150&gt;=-1,Plan24!CR150&lt;1),Plan24!CR150,IF(AND(N$2=2,Plan24!CR224&gt;=-1,Plan24!CR224&lt;1),Plan24!CR224,IF(AND(N$2=3,Plan24!DI150&gt;=-1,Plan24!DI150&lt;1),Plan24!DI150,IF(AND(N$2=4,Plan24!DI224&gt;=-1,Plan24!DI224&lt;1),Plan24!DI224,"")))),""),""),"")</f>
        <v/>
      </c>
      <c r="U60" s="56" t="str">
        <f ca="1">IF(AND(O$1=0,ROW(O60)&lt;(Plan51!HH$95+13),O60&lt;&gt;""),IF(AND(O60&gt;=Plan24!BZ150,O60&lt;=Plan24!CA150),IF(Plan35!B$88&lt;&gt;"",IF(AND(N$2=1,Plan24!CR150&gt;=1,Plan24!CR150&lt;1.5),Plan24!CR150,IF(AND(N$2=2,Plan24!CR224&gt;=1,Plan24!CR224&lt;1.5),Plan24!CR224,IF(AND(N$2=3,Plan24!DI150&gt;=1,Plan24!DI150&lt;1.5),Plan24!DI150,IF(AND(N$2=4,Plan24!DI224&gt;=1,Plan24!DI224&lt;1.5),Plan24!DI224,"")))),""),""),"")</f>
        <v/>
      </c>
      <c r="V60" s="46" t="str">
        <f ca="1">IF(AND(O$1=0,ROW(O60)&lt;(Plan51!HH$95+13),O60&lt;&gt;""),IF(AND(O60&gt;=Plan24!BZ150,O60&lt;=Plan24!CA150),IF(Plan35!B$88&lt;&gt;"",IF(AND(N$2=1,Plan24!CR150&gt;=1.5,Plan24!CR150&lt;2),Plan24!CR150,IF(AND(N$2=2,Plan24!CR224&gt;=1.5,Plan24!CR224&lt;2),Plan24!CR224,IF(AND(N$2=3,Plan24!DI150&gt;=1.5,Plan24!DI150&lt;2),Plan24!DI150,IF(AND(N$2=4,Plan24!DI224&gt;=1.5,Plan24!DI224&lt;2),Plan24!DI224,"")))),""),""),"")</f>
        <v/>
      </c>
      <c r="W60" s="106" t="str">
        <f ca="1">IF(AND(O$1=0,ROW(O60)&lt;(Plan51!HH$95+13),O60&lt;&gt;""),IF(AND(O60&gt;=Plan24!BZ150,O60&lt;=Plan24!CA150),IF(Plan35!B$88&lt;&gt;"",IF(AND(N$2=1,Plan24!CR150&gt;=2),Plan24!CR150,IF(AND(N$2=2,Plan24!CR224&gt;=2),Plan24!CR224,IF(AND(N$2=3,Plan24!DI150&gt;=2),Plan24!DI150,IF(AND(N$2=4,Plan24!DI224&gt;=2),Plan24!DI224,"")))),""),""),"")</f>
        <v/>
      </c>
      <c r="X60" s="238" t="str">
        <f t="shared" ca="1" si="4"/>
        <v/>
      </c>
      <c r="Y60" s="239" t="str">
        <f t="shared" ca="1" si="5"/>
        <v/>
      </c>
      <c r="Z60" s="192" t="s">
        <v>57</v>
      </c>
      <c r="AA60" s="199"/>
      <c r="AB60" s="354" t="str">
        <f>IFERROR(IF(AND(AB61="",AB62="",AB63=""),"",AB61+AB62+AB63),"")</f>
        <v/>
      </c>
      <c r="AC60" s="118" t="str">
        <f ca="1">IFERROR(IF(AND(AB$1=0,ROW(AB60)&lt;(Plan51!HH$95+13),AB60&lt;&gt;""),IF(AND(AB60&gt;=Plan24!DW150,AB60&lt;=Plan24!DX150),IF(Plan35!$B$88&lt;&gt;"",_xlfn.NORM.S.DIST(IF(Z$2=1,Plan24!EJ150,IF(Z$2=2,Plan24!EU150,"")),1)*100),""),""),"")</f>
        <v/>
      </c>
      <c r="AD60" s="93" t="str">
        <f ca="1">IF(AND(AB$1=0,ROW(AB60)&lt;(Plan51!HH$95+13),AB60&lt;&gt;""),IF(AND(AB60&gt;=Plan24!DW150,AB60&lt;=Plan24!DX150),IF(Plan35!B$88&lt;&gt;"",IF(AB$1=0,IF(AND(Z$2=1,Plan24!EJ150&lt;-2),Plan24!EJ150,IF(AND(Z$2=2,Plan24!EU150&lt;-2),Plan24!EU150,"")),""),""),""),"")</f>
        <v/>
      </c>
      <c r="AE60" s="55" t="str">
        <f ca="1">IF(AND(AB$1=0,ROW(AB60)&lt;(Plan51!HH$95+13),AB60&lt;&gt;""),IF(AND(AB60&gt;=Plan24!DW150,AB60&lt;=Plan24!DX150),IF(Plan35!B$88&lt;&gt;"",IF(AB$1=0,IF(AND(Z$2=1,Plan24!EJ150&gt;=-2,Plan24!EJ150&lt;-1.5),Plan24!EJ150,IF(AND(Z$2=2,Plan24!EU150&gt;=-2,Plan24!EU150&lt;-1.5),Plan24!EU150,"")),""),""),""),"")</f>
        <v/>
      </c>
      <c r="AF60" s="55" t="str">
        <f ca="1">IF(AND(AB$1=0,ROW(AB60)&lt;(Plan51!HH$95+13),AB60&lt;&gt;""),IF(AND(AB60&gt;=Plan24!DW150,AB60&lt;=Plan24!DX150),IF(Plan35!B$88&lt;&gt;"",IF(AB$1=0,IF(AND(Z$2=1,Plan24!EJ150&gt;=-1.5,Plan24!EJ150&lt;-1),Plan24!EJ150,IF(AND(Z$2=2,Plan24!EU150&gt;=-1.5,Plan24!EU150&lt;-1),Plan24!EU150,"")),""),""),""),"")</f>
        <v/>
      </c>
      <c r="AG60" s="55" t="str">
        <f ca="1">IF(AND(AB$1=0,ROW(AB60)&lt;(Plan51!HH$95+13),AB60&lt;&gt;""),IF(AND(AB60&gt;=Plan24!DW150,AB60&lt;=Plan24!DX150),IF(Plan35!B$88&lt;&gt;"",IF(AB$1=0,IF(AND(Z$2=1,Plan24!EJ150&gt;=-1,Plan24!EJ150&lt;1),Plan24!EJ150,IF(AND(Z$2=2,Plan24!EU150&gt;=-1,Plan24!EU150&lt;1),Plan24!EU150,"")),""),""),""),"")</f>
        <v/>
      </c>
      <c r="AH60" s="56" t="str">
        <f ca="1">IF(AND(AB$1=0,ROW(AB60)&lt;(Plan51!HH$95+13),AB60&lt;&gt;""),IF(AND(AB60&gt;=Plan24!DW150,AB60&lt;=Plan24!DX150),IF(Plan35!B$88&lt;&gt;"",IF(AB$1=0,IF(AND(Z$2=1,Plan24!EJ150&gt;=1,Plan24!EJ150&lt;1.5),Plan24!EJ150,IF(AND(Z$2=2,Plan24!EU150&gt;=1,Plan24!EU150&lt;1.5),Plan24!EU150,"")),""),""),""),"")</f>
        <v/>
      </c>
      <c r="AI60" s="46" t="str">
        <f ca="1">IF(AND(AB$1=0,ROW(AB60)&lt;(Plan51!HH$95+13),AB60&lt;&gt;""),IF(AND(AB60&gt;=Plan24!DW150,AB60&lt;=Plan24!DX150),IF(Plan35!B$88&lt;&gt;"",IF(AB$1=0,IF(AND(Z$2=1,Plan24!EJ150&gt;=1.5,Plan24!EJ150&lt;2),Plan24!EJ150,IF(AND(Z$2=2,Plan24!EU150&gt;=1.5,Plan24!EU150&lt;2),Plan24!EU150,"")),""),""),""),"")</f>
        <v/>
      </c>
      <c r="AJ60" s="110" t="str">
        <f ca="1">IF(AND(AB$1=0,ROW(AB60)&lt;(Plan51!HH$95+13),AB60&lt;&gt;""),IF(AND(AB60&gt;=Plan24!DW150,AB60&lt;=Plan24!DX150),IF(Plan35!B$88&lt;&gt;"",IF(AB$1=0,IF(AND(Z$2=1,Plan24!EJ150&gt;=2),Plan24!EJ150,IF(AND(Z$2=2,Plan24!EU150&gt;=2),Plan24!EU150,"")),""),""),""),"")</f>
        <v/>
      </c>
      <c r="AK60" s="85" t="str">
        <f t="shared" ca="1" si="6"/>
        <v/>
      </c>
      <c r="AL60" s="57" t="str">
        <f t="shared" ca="1" si="7"/>
        <v/>
      </c>
      <c r="AM60" s="192" t="s">
        <v>57</v>
      </c>
      <c r="AN60" s="199"/>
      <c r="AO60" s="357" t="str">
        <f>IFERROR(IF(AND(AO61="",AO62="",AO63=""),"",AO61+AO62+AO63),"")</f>
        <v/>
      </c>
      <c r="AP60" s="118" t="str">
        <f ca="1">IFERROR(IF(AND(AO$1=0,ROW(AO60)&lt;(Plan51!HH$95+13),AO60&lt;&gt;""),IF(AND(AO60&gt;=Plan24!FI150,AO60&lt;=Plan24!FJ150),IF(Plan35!$B$88&lt;&gt;"",_xlfn.NORM.S.DIST(Plan24!GJ150,1)*100),""),""),"")</f>
        <v/>
      </c>
      <c r="AQ60" s="100" t="str">
        <f ca="1">IF(AND(AO$1=0,ROW(AO60)&lt;(Plan51!HH$95+13),AO60&lt;&gt;""),IF(AND(AO60&gt;=Plan24!FI150,AO60&lt;=Plan24!FJ150),IF(Plan35!B$88&lt;&gt;"",IF(AO$1=0,IF(Plan24!GJ150&lt;-2,Plan24!GJ150,""),""),""),""),"")</f>
        <v/>
      </c>
      <c r="AR60" s="55" t="str">
        <f ca="1">IF(AND(AO$1=0,ROW(AO60)&lt;(Plan51!HH$95+13),AO60&lt;&gt;""),IF(AND(AO60&gt;=Plan24!FI150,AO60&lt;=Plan24!FJ150),IF(Plan35!B$88&lt;&gt;"",IF(AO$1=0,IF(AND(Plan24!GJ150&gt;=-2,Plan24!GJ150&lt;-1.5),Plan24!GJ150,""),""),""),""),"")</f>
        <v/>
      </c>
      <c r="AS60" s="55" t="str">
        <f ca="1">IF(AND(AO$1=0,ROW(AO60)&lt;(Plan51!HH$95+13),AO60&lt;&gt;""),IF(AND(AO60&gt;=Plan24!FI150,AO60&lt;=Plan24!FJ150),IF(Plan35!B$88&lt;&gt;"",IF(AO$1=0,IF(AND(Plan24!GJ150&gt;=-1.5,Plan24!GJ150&lt;-1),Plan24!GJ150,""),""),""),""),"")</f>
        <v/>
      </c>
      <c r="AT60" s="55" t="str">
        <f ca="1">IF(AND(AO$1=0,ROW(AO60)&lt;(Plan51!HH$95+13),AO60&lt;&gt;""),IF(AND(AO60&gt;=Plan24!FI150,AO60&lt;=Plan24!FJ150),IF(Plan35!B$88&lt;&gt;"",IF(AO$1=0,IF(AND(Plan24!GJ150&gt;=-1,Plan24!GJ150&lt;1),Plan24!GJ150,""),""),""),""),"")</f>
        <v/>
      </c>
      <c r="AU60" s="56" t="str">
        <f ca="1">IF(AND(AO$1=0,ROW(AO60)&lt;(Plan51!HH$95+13),AO60&lt;&gt;""),IF(AND(AO60&gt;=Plan24!FI150,AO60&lt;=Plan24!FJ150),IF(Plan35!B$88&lt;&gt;"",IF(AO$1=0,IF(AND(Plan24!GJ150&gt;=1,Plan24!GJ150&lt;1.5),Plan24!GJ150,""),""),""),""),"")</f>
        <v/>
      </c>
      <c r="AV60" s="46" t="str">
        <f ca="1">IF(AND(AO$1=0,ROW(AO60)&lt;(Plan51!HH$95+13),AO60&lt;&gt;""),IF(AND(AO60&gt;=Plan24!FI150,AO60&lt;=Plan24!FJ150),IF(Plan35!B$88&lt;&gt;"",IF(AO$1=0,IF(AND(Plan24!GJ150&gt;=1.5,Plan24!GJ150&lt;2),Plan24!GJ150,""),""),""),""),"")</f>
        <v/>
      </c>
      <c r="AW60" s="110" t="str">
        <f ca="1">IF(AND(AO$1=0,ROW(AO60)&lt;(Plan51!HH$95+13),AO60&lt;&gt;""),IF(AND(AO60&gt;=Plan24!FI150,AO60&lt;=Plan24!FJ150),IF(Plan35!B$88&lt;&gt;"",IF(AO$1=0,IF(Plan24!GJ150&gt;=2,Plan24!GJ150,""),""),""),""),"")</f>
        <v/>
      </c>
      <c r="AX60" s="85" t="str">
        <f t="shared" ca="1" si="8"/>
        <v/>
      </c>
      <c r="AY60" s="57" t="str">
        <f t="shared" ca="1" si="9"/>
        <v/>
      </c>
      <c r="AZ60" s="307" t="str">
        <f ca="1">IF(AND(O$1=0,ROW(O60)&lt;(Plan51!HH$95+13),O60&lt;&gt;""),IF(O60&lt;=Plan24!CA150,IF(Plan35!B$88&lt;&gt;"",100+15*IF(N$2=1,Plan24!CR150,IF(N$2=2,Plan24!CR224,IF(N$2=3,Plan24!DI150,IF(N$2=4,Plan24!DI224,"")))),""),""),"")</f>
        <v/>
      </c>
      <c r="BA60" s="307" t="str">
        <f ca="1">IF(AND(O$1=0,ROW(O60)&lt;(Plan51!HH$95+13),O60&lt;&gt;""),IF(O60&lt;=Plan24!CA150,5+2*IF(N$2=1,Plan24!CR150,IF(N$2=2,Plan24!CR224,IF(N$2=3,Plan24!DI150,IF(N$2=4,Plan24!DI224,"")))),""),"")</f>
        <v/>
      </c>
      <c r="BC60" s="307" t="str">
        <f ca="1">IF(AND(AB$1=0,ROW(AB60)&lt;(Plan51!HH$95+13),AB60&lt;&gt;""),IF(AB60&lt;=Plan24!DX150,IF(AB$1=0,100+15*IF(Z$2=1,Plan24!EJ150,IF(Z$2=2,Plan24!EU150,"")),""),""),"")</f>
        <v/>
      </c>
      <c r="BD60" s="307" t="str">
        <f ca="1">IF(AND(AB$1=0,ROW(AB60)&lt;(Plan51!HH$95+13),AB60&lt;&gt;""),IF(AB60&lt;=Plan24!DX150,IF(AB$1=0,5+2*IF(Z$2=1,Plan24!EJ150,IF(Z$2=2,Plan24!EU150,"")),""),""),"")</f>
        <v/>
      </c>
      <c r="BF60" s="307" t="str">
        <f ca="1">IF(AND(AO$1=0,ROW(AO60)&lt;(Plan51!HH$95+13),AO60&lt;&gt;""),IF(AO60&lt;=Plan24!FJ150,IF(AO$1=0,100+15*Plan24!GJ150,""),""),"")</f>
        <v/>
      </c>
      <c r="BG60" s="307" t="str">
        <f ca="1">IF(AND(AO$1=0,ROW(AO60)&lt;(Plan51!HH$95+13),AO60&lt;&gt;""),IF(AO60&lt;=Plan24!FJ150,IF(AO$1=0,5+2*Plan24!GJ150,""),""),"")</f>
        <v/>
      </c>
      <c r="BH60" s="307"/>
      <c r="BI60" s="307"/>
      <c r="BJ60" s="307"/>
      <c r="BK60" s="307"/>
      <c r="BL60" s="307"/>
      <c r="BM60" s="307"/>
      <c r="BN60" s="307"/>
      <c r="BO60" s="307"/>
      <c r="BP60" s="307"/>
      <c r="BQ60" s="132">
        <f t="shared" si="13"/>
        <v>0</v>
      </c>
      <c r="BR60" s="132" t="str">
        <f t="shared" si="14"/>
        <v/>
      </c>
      <c r="BS60" s="132" t="str">
        <f t="shared" si="15"/>
        <v/>
      </c>
      <c r="BT60" s="132" t="str">
        <f t="shared" si="16"/>
        <v/>
      </c>
      <c r="BU60" s="478" t="str">
        <f t="shared" si="17"/>
        <v/>
      </c>
      <c r="BV60" s="478" t="str">
        <f t="shared" si="18"/>
        <v/>
      </c>
      <c r="BW60" s="132" t="str">
        <f ca="1">IF(BW$55&gt;0,SUBSTITUTE(VLOOKUP(ROW(BV5),BR60:BT$227,2),0,""),"")</f>
        <v/>
      </c>
      <c r="BX60" s="479" t="str">
        <f>IFERROR(ROUND(VALUE(SUBSTITUTE(VLOOKUP(ROW(BW5),BR60:BT$227,3),".","")),2),"")</f>
        <v/>
      </c>
      <c r="BY60" s="132"/>
      <c r="BZ60" s="319" t="str">
        <f>SUBSTITUTE(VLOOKUP(ROW(BW5),BR60:BU$227,4),0,"")</f>
        <v/>
      </c>
      <c r="CA60" s="319" t="str">
        <f>SUBSTITUTE(VLOOKUP(ROW(BW5),BR60:BV$227,5),0,"")</f>
        <v/>
      </c>
      <c r="CB60" s="132">
        <f>IF(O17&lt;&gt;"",IF(OR(O17&lt;Plan24!BZ107,O17&gt;Plan24!CA107,W17="σ=0"),1,0),0)</f>
        <v>0</v>
      </c>
      <c r="CC60" s="477"/>
      <c r="CD60" s="132"/>
      <c r="CE60" s="132"/>
      <c r="CF60" s="132"/>
      <c r="CG60" s="209"/>
      <c r="CH60" s="132">
        <f t="shared" si="10"/>
        <v>0</v>
      </c>
      <c r="CI60" s="132">
        <f t="shared" si="12"/>
        <v>0</v>
      </c>
      <c r="CJ60" s="132">
        <f t="shared" si="11"/>
        <v>0</v>
      </c>
      <c r="CK60" s="41"/>
      <c r="CL60" s="41"/>
    </row>
    <row r="61" spans="2:91" s="10" customFormat="1" ht="17.45" customHeight="1">
      <c r="B61" s="300"/>
      <c r="C61" s="251"/>
      <c r="D61" s="251"/>
      <c r="E61" s="251"/>
      <c r="F61" s="251"/>
      <c r="G61" s="251"/>
      <c r="H61" s="251"/>
      <c r="I61" s="251"/>
      <c r="J61" s="251"/>
      <c r="K61" s="251"/>
      <c r="L61" s="251"/>
      <c r="M61" s="251"/>
      <c r="N61" s="224" t="s">
        <v>30</v>
      </c>
      <c r="O61" s="346" t="str">
        <f>IFERROR(IF(AND(O62="",O63=""),"",O62+O63),"")</f>
        <v/>
      </c>
      <c r="P61" s="118" t="str">
        <f ca="1">IFERROR(IF(AND(O$1=0,ROW(O61)&lt;(Plan51!HH$95+13),O61&lt;&gt;""),IF(AND(O61&gt;=Plan24!BZ151,O61&lt;=Plan24!CA151),IF(Plan35!$B$88&lt;&gt;"",_xlfn.NORM.S.DIST(IF(N$2=1,Plan24!CR151,IF(N$2=2,Plan24!CR225,IF(N$2=3,Plan24!DI151,IF(N$2=4,Plan24!DI225,"")))),1)*100),""),""),"")</f>
        <v/>
      </c>
      <c r="Q61" s="93" t="str">
        <f ca="1">IF(AND(O$1=0,ROW(O61)&lt;(Plan51!HH$95+13),O61&lt;&gt;""),IF(AND(O61&gt;=Plan24!BZ151,O61&lt;=Plan24!CA151),IF(Plan35!B$88&lt;&gt;"",IF(AND(N$2=1,Plan24!CR151&lt;-2),Plan24!CR151,IF(AND(N$2=2,Plan24!CR225&lt;-2),Plan24!CR225,IF(AND(N$2=3,Plan24!DI151&lt;-2),Plan24!DI151,IF(AND(N$2=4,Plan24!DI225&lt;-2),Plan24!DI225,"")))),""),""),"")</f>
        <v/>
      </c>
      <c r="R61" s="55" t="str">
        <f ca="1">IF(AND(O$1=0,ROW(O61)&lt;(Plan51!HH$95+13),O61&lt;&gt;""),IF(AND(O61&gt;=Plan24!BZ151,O61&lt;=Plan24!CA151),IF(Plan35!B$88&lt;&gt;"",IF(AND(N$2=1,Plan24!CR151&gt;=-2,Plan24!CR151&lt;-1.5),Plan24!CR151,IF(AND(N$2=2,Plan24!CR225&gt;=-2,Plan24!CR225&lt;-1.5),Plan24!CR225,IF(AND(N$2=3,Plan24!DI151&gt;=-2,Plan24!DI151&lt;-1.5),Plan24!DI151,IF(AND(N$2=4,Plan24!DI225&gt;=-2,Plan24!DI225&lt;-1.5),Plan24!DI225,"")))),""),""),"")</f>
        <v/>
      </c>
      <c r="S61" s="55" t="str">
        <f ca="1">IF(AND(O$1=0,ROW(O61)&lt;(Plan51!HH$95+13),O61&lt;&gt;""),IF(AND(O61&gt;=Plan24!BZ151,O61&lt;=Plan24!CA151),IF(Plan35!B$88&lt;&gt;"",IF(AND(N$2=1,Plan24!CR151&gt;=-1.5,Plan24!CR151&lt;-1),Plan24!CR151,IF(AND(N$2=2,Plan24!CR225&gt;=-1.5,Plan24!CR225&lt;-1),Plan24!CR225,IF(AND(N$2=3,Plan24!DI151&gt;=-1.5,Plan24!DI151&lt;-1),Plan24!DI151,IF(AND(N$2=4,Plan24!DI225&gt;=-1.5,Plan24!DI225&lt;-1),Plan24!DI225,"")))),""),""),"")</f>
        <v/>
      </c>
      <c r="T61" s="55" t="str">
        <f ca="1">IF(AND(O$1=0,ROW(O61)&lt;(Plan51!HH$95+13),O61&lt;&gt;""),IF(AND(O61&gt;=Plan24!BZ151,O61&lt;=Plan24!CA151),IF(Plan35!B$88&lt;&gt;"",IF(AND(N$2=1,Plan24!CR151&gt;=-1,Plan24!CR151&lt;1),Plan24!CR151,IF(AND(N$2=2,Plan24!CR225&gt;=-1,Plan24!CR225&lt;1),Plan24!CR225,IF(AND(N$2=3,Plan24!DI151&gt;=-1,Plan24!DI151&lt;1),Plan24!DI151,IF(AND(N$2=4,Plan24!DI225&gt;=-1,Plan24!DI225&lt;1),Plan24!DI225,"")))),""),""),"")</f>
        <v/>
      </c>
      <c r="U61" s="56" t="str">
        <f ca="1">IF(AND(O$1=0,ROW(O61)&lt;(Plan51!HH$95+13),O61&lt;&gt;""),IF(AND(O61&gt;=Plan24!BZ151,O61&lt;=Plan24!CA151),IF(Plan35!B$88&lt;&gt;"",IF(AND(N$2=1,Plan24!CR151&gt;=1,Plan24!CR151&lt;1.5),Plan24!CR151,IF(AND(N$2=2,Plan24!CR225&gt;=1,Plan24!CR225&lt;1.5),Plan24!CR225,IF(AND(N$2=3,Plan24!DI151&gt;=1,Plan24!DI151&lt;1.5),Plan24!DI151,IF(AND(N$2=4,Plan24!DI225&gt;=1,Plan24!DI225&lt;1.5),Plan24!DI225,"")))),""),""),"")</f>
        <v/>
      </c>
      <c r="V61" s="46" t="str">
        <f ca="1">IF(AND(O$1=0,ROW(O61)&lt;(Plan51!HH$95+13),O61&lt;&gt;""),IF(AND(O61&gt;=Plan24!BZ151,O61&lt;=Plan24!CA151),IF(Plan35!B$88&lt;&gt;"",IF(AND(N$2=1,Plan24!CR151&gt;=1.5,Plan24!CR151&lt;2),Plan24!CR151,IF(AND(N$2=2,Plan24!CR225&gt;=1.5,Plan24!CR225&lt;2),Plan24!CR225,IF(AND(N$2=3,Plan24!DI151&gt;=1.5,Plan24!DI151&lt;2),Plan24!DI151,IF(AND(N$2=4,Plan24!DI225&gt;=1.5,Plan24!DI225&lt;2),Plan24!DI225,"")))),""),""),"")</f>
        <v/>
      </c>
      <c r="W61" s="106" t="str">
        <f ca="1">IF(AND(O$1=0,ROW(O61)&lt;(Plan51!HH$95+13),O61&lt;&gt;""),IF(AND(O61&gt;=Plan24!BZ151,O61&lt;=Plan24!CA151),IF(Plan35!B$88&lt;&gt;"",IF(AND(N$2=1,Plan24!CR151&gt;=2),Plan24!CR151,IF(AND(N$2=2,Plan24!CR225&gt;=2),Plan24!CR225,IF(AND(N$2=3,Plan24!DI151&gt;=2),Plan24!DI151,IF(AND(N$2=4,Plan24!DI225&gt;=2),Plan24!DI225,"")))),""),""),"")</f>
        <v/>
      </c>
      <c r="X61" s="238" t="str">
        <f t="shared" ca="1" si="4"/>
        <v/>
      </c>
      <c r="Y61" s="239" t="str">
        <f t="shared" ca="1" si="5"/>
        <v/>
      </c>
      <c r="Z61" s="53" t="s">
        <v>58</v>
      </c>
      <c r="AA61" s="54"/>
      <c r="AB61" s="353"/>
      <c r="AC61" s="118" t="str">
        <f ca="1">IFERROR(IF(AND(AB$1=0,ROW(AB61)&lt;(Plan51!HH$95+13),AB61&lt;&gt;""),IF(AND(AB61&gt;=Plan24!DW151,AB61&lt;=Plan24!DX151),IF(Plan35!$B$88&lt;&gt;"",_xlfn.NORM.S.DIST(IF(Z$2=1,Plan24!EJ151,IF(Z$2=2,Plan24!EU151,"")),1)*100),""),""),"")</f>
        <v/>
      </c>
      <c r="AD61" s="93" t="str">
        <f ca="1">IF(AND(AB$1=0,ROW(AB61)&lt;(Plan51!HH$95+13),AB61&lt;&gt;""),IF(AND(AB61&gt;=Plan24!DW151,AB61&lt;=Plan24!DX151),IF(Plan35!B$88&lt;&gt;"",IF(AB$1=0,IF(AND(Z$2=1,Plan24!EJ151&lt;-2),Plan24!EJ151,IF(AND(Z$2=2,Plan24!EU151&lt;-2),Plan24!EU151,"")),""),""),""),"")</f>
        <v/>
      </c>
      <c r="AE61" s="55" t="str">
        <f ca="1">IF(AND(AB$1=0,ROW(AB61)&lt;(Plan51!HH$95+13),AB61&lt;&gt;""),IF(AND(AB61&gt;=Plan24!DW151,AB61&lt;=Plan24!DX151),IF(Plan35!B$88&lt;&gt;"",IF(AB$1=0,IF(AND(Z$2=1,Plan24!EJ151&gt;=-2,Plan24!EJ151&lt;-1.5),Plan24!EJ151,IF(AND(Z$2=2,Plan24!EU151&gt;=-2,Plan24!EU151&lt;-1.5),Plan24!EU151,"")),""),""),""),"")</f>
        <v/>
      </c>
      <c r="AF61" s="55" t="str">
        <f ca="1">IF(AND(AB$1=0,ROW(AB61)&lt;(Plan51!HH$95+13),AB61&lt;&gt;""),IF(AND(AB61&gt;=Plan24!DW151,AB61&lt;=Plan24!DX151),IF(Plan35!B$88&lt;&gt;"",IF(AB$1=0,IF(AND(Z$2=1,Plan24!EJ151&gt;=-1.5,Plan24!EJ151&lt;-1),Plan24!EJ151,IF(AND(Z$2=2,Plan24!EU151&gt;=-1.5,Plan24!EU151&lt;-1),Plan24!EU151,"")),""),""),""),"")</f>
        <v/>
      </c>
      <c r="AG61" s="55" t="str">
        <f ca="1">IF(AND(AB$1=0,ROW(AB61)&lt;(Plan51!HH$95+13),AB61&lt;&gt;""),IF(AND(AB61&gt;=Plan24!DW151,AB61&lt;=Plan24!DX151),IF(Plan35!B$88&lt;&gt;"",IF(AB$1=0,IF(AND(Z$2=1,Plan24!EJ151&gt;=-1,Plan24!EJ151&lt;1),Plan24!EJ151,IF(AND(Z$2=2,Plan24!EU151&gt;=-1,Plan24!EU151&lt;1),Plan24!EU151,"")),""),""),""),"")</f>
        <v/>
      </c>
      <c r="AH61" s="56" t="str">
        <f ca="1">IF(AND(AB$1=0,ROW(AB61)&lt;(Plan51!HH$95+13),AB61&lt;&gt;""),IF(AND(AB61&gt;=Plan24!DW151,AB61&lt;=Plan24!DX151),IF(Plan35!B$88&lt;&gt;"",IF(AB$1=0,IF(AND(Z$2=1,Plan24!EJ151&gt;=1,Plan24!EJ151&lt;1.5),Plan24!EJ151,IF(AND(Z$2=2,Plan24!EU151&gt;=1,Plan24!EU151&lt;1.5),Plan24!EU151,"")),""),""),""),"")</f>
        <v/>
      </c>
      <c r="AI61" s="46" t="str">
        <f ca="1">IF(AND(AB$1=0,ROW(AB61)&lt;(Plan51!HH$95+13),AB61&lt;&gt;""),IF(AND(AB61&gt;=Plan24!DW151,AB61&lt;=Plan24!DX151),IF(Plan35!B$88&lt;&gt;"",IF(AB$1=0,IF(AND(Z$2=1,Plan24!EJ151&gt;=1.5,Plan24!EJ151&lt;2),Plan24!EJ151,IF(AND(Z$2=2,Plan24!EU151&gt;=1.5,Plan24!EU151&lt;2),Plan24!EU151,"")),""),""),""),"")</f>
        <v/>
      </c>
      <c r="AJ61" s="110" t="str">
        <f ca="1">IF(AND(AB$1=0,ROW(AB61)&lt;(Plan51!HH$95+13),AB61&lt;&gt;""),IF(AND(AB61&gt;=Plan24!DW151,AB61&lt;=Plan24!DX151),IF(Plan35!B$88&lt;&gt;"",IF(AB$1=0,IF(AND(Z$2=1,Plan24!EJ151&gt;=2),Plan24!EJ151,IF(AND(Z$2=2,Plan24!EU151&gt;=2),Plan24!EU151,"")),""),""),""),"")</f>
        <v/>
      </c>
      <c r="AK61" s="85" t="str">
        <f t="shared" ca="1" si="6"/>
        <v/>
      </c>
      <c r="AL61" s="57" t="str">
        <f t="shared" ca="1" si="7"/>
        <v/>
      </c>
      <c r="AM61" s="53" t="s">
        <v>58</v>
      </c>
      <c r="AN61" s="54"/>
      <c r="AO61" s="359"/>
      <c r="AP61" s="118" t="str">
        <f ca="1">IFERROR(IF(AND(AO$1=0,ROW(AO61)&lt;(Plan51!HH$95+13),AO61&lt;&gt;""),IF(AND(AO61&gt;=Plan24!FI151,AO61&lt;=Plan24!FJ151),IF(Plan35!$B$88&lt;&gt;"",_xlfn.NORM.S.DIST(Plan24!GJ151,1)*100),""),""),"")</f>
        <v/>
      </c>
      <c r="AQ61" s="100" t="str">
        <f ca="1">IF(AND(AO$1=0,ROW(AO61)&lt;(Plan51!HH$95+13),AO61&lt;&gt;""),IF(AND(AO61&gt;=Plan24!FI151,AO61&lt;=Plan24!FJ151),IF(Plan35!B$88&lt;&gt;"",IF(AO$1=0,IF(Plan24!GJ151&lt;-2,Plan24!GJ151,""),""),""),""),"")</f>
        <v/>
      </c>
      <c r="AR61" s="55" t="str">
        <f ca="1">IF(AND(AO$1=0,ROW(AO61)&lt;(Plan51!HH$95+13),AO61&lt;&gt;""),IF(AND(AO61&gt;=Plan24!FI151,AO61&lt;=Plan24!FJ151),IF(Plan35!B$88&lt;&gt;"",IF(AO$1=0,IF(AND(Plan24!GJ151&gt;=-2,Plan24!GJ151&lt;-1.5),Plan24!GJ151,""),""),""),""),"")</f>
        <v/>
      </c>
      <c r="AS61" s="55" t="str">
        <f ca="1">IF(AND(AO$1=0,ROW(AO61)&lt;(Plan51!HH$95+13),AO61&lt;&gt;""),IF(AND(AO61&gt;=Plan24!FI151,AO61&lt;=Plan24!FJ151),IF(Plan35!B$88&lt;&gt;"",IF(AO$1=0,IF(AND(Plan24!GJ151&gt;=-1.5,Plan24!GJ151&lt;-1),Plan24!GJ151,""),""),""),""),"")</f>
        <v/>
      </c>
      <c r="AT61" s="55" t="str">
        <f ca="1">IF(AND(AO$1=0,ROW(AO61)&lt;(Plan51!HH$95+13),AO61&lt;&gt;""),IF(AND(AO61&gt;=Plan24!FI151,AO61&lt;=Plan24!FJ151),IF(Plan35!B$88&lt;&gt;"",IF(AO$1=0,IF(AND(Plan24!GJ151&gt;=-1,Plan24!GJ151&lt;1),Plan24!GJ151,""),""),""),""),"")</f>
        <v/>
      </c>
      <c r="AU61" s="56" t="str">
        <f ca="1">IF(AND(AO$1=0,ROW(AO61)&lt;(Plan51!HH$95+13),AO61&lt;&gt;""),IF(AND(AO61&gt;=Plan24!FI151,AO61&lt;=Plan24!FJ151),IF(Plan35!B$88&lt;&gt;"",IF(AO$1=0,IF(AND(Plan24!GJ151&gt;=1,Plan24!GJ151&lt;1.5),Plan24!GJ151,""),""),""),""),"")</f>
        <v/>
      </c>
      <c r="AV61" s="46" t="str">
        <f ca="1">IF(AND(AO$1=0,ROW(AO61)&lt;(Plan51!HH$95+13),AO61&lt;&gt;""),IF(AND(AO61&gt;=Plan24!FI151,AO61&lt;=Plan24!FJ151),IF(Plan35!B$88&lt;&gt;"",IF(AO$1=0,IF(AND(Plan24!GJ151&gt;=1.5,Plan24!GJ151&lt;2),Plan24!GJ151,""),""),""),""),"")</f>
        <v/>
      </c>
      <c r="AW61" s="110" t="str">
        <f ca="1">IF(AND(AO$1=0,ROW(AO61)&lt;(Plan51!HH$95+13),AO61&lt;&gt;""),IF(AND(AO61&gt;=Plan24!FI151,AO61&lt;=Plan24!FJ151),IF(Plan35!B$88&lt;&gt;"",IF(AO$1=0,IF(Plan24!GJ151&gt;=2,Plan24!GJ151,""),""),""),""),"")</f>
        <v/>
      </c>
      <c r="AX61" s="85" t="str">
        <f t="shared" ca="1" si="8"/>
        <v/>
      </c>
      <c r="AY61" s="57" t="str">
        <f t="shared" ca="1" si="9"/>
        <v/>
      </c>
      <c r="AZ61" s="307" t="str">
        <f ca="1">IF(AND(O$1=0,ROW(O61)&lt;(Plan51!HH$95+13),O61&lt;&gt;""),IF(O61&lt;=Plan24!CA151,IF(Plan35!B$88&lt;&gt;"",100+15*IF(N$2=1,Plan24!CR151,IF(N$2=2,Plan24!CR225,IF(N$2=3,Plan24!DI151,IF(N$2=4,Plan24!DI225,"")))),""),""),"")</f>
        <v/>
      </c>
      <c r="BA61" s="307" t="str">
        <f ca="1">IF(AND(O$1=0,ROW(O61)&lt;(Plan51!HH$95+13),O61&lt;&gt;""),IF(O61&lt;=Plan24!CA151,5+2*IF(N$2=1,Plan24!CR151,IF(N$2=2,Plan24!CR225,IF(N$2=3,Plan24!DI151,IF(N$2=4,Plan24!DI225,"")))),""),"")</f>
        <v/>
      </c>
      <c r="BC61" s="307" t="str">
        <f ca="1">IF(AND(AB$1=0,ROW(AB61)&lt;(Plan51!HH$95+13),AB61&lt;&gt;""),IF(AB61&lt;=Plan24!DX151,IF(AB$1=0,100+15*IF(Z$2=1,Plan24!EJ151,IF(Z$2=2,Plan24!EU151,"")),""),""),"")</f>
        <v/>
      </c>
      <c r="BD61" s="307" t="str">
        <f ca="1">IF(AND(AB$1=0,ROW(AB61)&lt;(Plan51!HH$95+13),AB61&lt;&gt;""),IF(AB61&lt;=Plan24!DX151,IF(AB$1=0,5+2*IF(Z$2=1,Plan24!EJ151,IF(Z$2=2,Plan24!EU151,"")),""),""),"")</f>
        <v/>
      </c>
      <c r="BF61" s="307" t="str">
        <f ca="1">IF(AND(AO$1=0,ROW(AO61)&lt;(Plan51!HH$95+13),AO61&lt;&gt;""),IF(AO61&lt;=Plan24!FJ151,IF(AO$1=0,100+15*Plan24!GJ151,""),""),"")</f>
        <v/>
      </c>
      <c r="BG61" s="307" t="str">
        <f ca="1">IF(AND(AO$1=0,ROW(AO61)&lt;(Plan51!HH$95+13),AO61&lt;&gt;""),IF(AO61&lt;=Plan24!FJ151,IF(AO$1=0,5+2*Plan24!GJ151,""),""),"")</f>
        <v/>
      </c>
      <c r="BH61" s="307"/>
      <c r="BI61" s="307"/>
      <c r="BJ61" s="307"/>
      <c r="BK61" s="307"/>
      <c r="BL61" s="307"/>
      <c r="BM61" s="307"/>
      <c r="BN61" s="307"/>
      <c r="BO61" s="307"/>
      <c r="BP61" s="307"/>
      <c r="BQ61" s="132">
        <f t="shared" si="13"/>
        <v>0</v>
      </c>
      <c r="BR61" s="132" t="str">
        <f t="shared" si="14"/>
        <v/>
      </c>
      <c r="BS61" s="132" t="str">
        <f t="shared" si="15"/>
        <v/>
      </c>
      <c r="BT61" s="132" t="str">
        <f t="shared" si="16"/>
        <v/>
      </c>
      <c r="BU61" s="478" t="str">
        <f t="shared" si="17"/>
        <v/>
      </c>
      <c r="BV61" s="478" t="str">
        <f t="shared" si="18"/>
        <v/>
      </c>
      <c r="BW61" s="132" t="str">
        <f ca="1">IF(BW$55&gt;0,SUBSTITUTE(VLOOKUP(ROW(BV6),BR61:BT$227,2),0,""),"")</f>
        <v/>
      </c>
      <c r="BX61" s="132" t="str">
        <f>IFERROR(ROUND(VALUE(SUBSTITUTE(VLOOKUP(ROW(BW6),BR61:BT$227,3),".","")),2),"")</f>
        <v/>
      </c>
      <c r="BY61" s="132"/>
      <c r="BZ61" s="319" t="str">
        <f>SUBSTITUTE(VLOOKUP(ROW(BW6),BR61:BU$227,4),0,"")</f>
        <v/>
      </c>
      <c r="CA61" s="319" t="str">
        <f>SUBSTITUTE(VLOOKUP(ROW(BW6),BR61:BV$227,5),0,"")</f>
        <v/>
      </c>
      <c r="CB61" s="132">
        <f>IF(O18&lt;&gt;"",IF(OR(O18&lt;Plan24!BZ108,O18&gt;Plan24!CA108,W18="σ=0"),1,0),0)</f>
        <v>0</v>
      </c>
      <c r="CC61" s="477"/>
      <c r="CD61" s="132"/>
      <c r="CE61" s="132"/>
      <c r="CF61" s="132"/>
      <c r="CG61" s="209"/>
      <c r="CH61" s="132">
        <f t="shared" si="10"/>
        <v>0</v>
      </c>
      <c r="CI61" s="132">
        <f t="shared" si="12"/>
        <v>0</v>
      </c>
      <c r="CJ61" s="132">
        <f t="shared" si="11"/>
        <v>0</v>
      </c>
      <c r="CK61" s="41"/>
      <c r="CL61" s="41"/>
    </row>
    <row r="62" spans="2:91" s="10" customFormat="1" ht="17.45" customHeight="1">
      <c r="B62" s="300"/>
      <c r="C62" s="251"/>
      <c r="D62" s="251"/>
      <c r="E62" s="251"/>
      <c r="F62" s="251"/>
      <c r="G62" s="251"/>
      <c r="H62" s="251"/>
      <c r="I62" s="251"/>
      <c r="J62" s="251"/>
      <c r="K62" s="251"/>
      <c r="L62" s="251"/>
      <c r="M62" s="251"/>
      <c r="N62" s="227" t="s">
        <v>149</v>
      </c>
      <c r="O62" s="345"/>
      <c r="P62" s="118" t="str">
        <f ca="1">IFERROR(IF(AND(O$1=0,ROW(O62)&lt;(Plan51!HH$95+13),O62&lt;&gt;""),IF(AND(O62&gt;=Plan24!BZ152,O62&lt;=Plan24!CA152),IF(Plan35!$B$88&lt;&gt;"",_xlfn.NORM.S.DIST(IF(N$2=1,Plan24!CR152,IF(N$2=2,Plan24!CR226,IF(N$2=3,Plan24!DI152,IF(N$2=4,Plan24!DI226,"")))),1)*100),""),""),"")</f>
        <v/>
      </c>
      <c r="Q62" s="93" t="str">
        <f ca="1">IF(AND(O$1=0,ROW(O62)&lt;(Plan51!HH$95+13),O62&lt;&gt;""),IF(AND(O62&gt;=Plan24!BZ152,O62&lt;=Plan24!CA152),IF(Plan35!B$88&lt;&gt;"",IF(AND(N$2=1,Plan24!CR152&lt;-2),Plan24!CR152,IF(AND(N$2=2,Plan24!CR226&lt;-2),Plan24!CR226,IF(AND(N$2=3,Plan24!DI152&lt;-2),Plan24!DI152,IF(AND(N$2=4,Plan24!DI226&lt;-2),Plan24!DI226,"")))),""),""),"")</f>
        <v/>
      </c>
      <c r="R62" s="55" t="str">
        <f ca="1">IF(AND(O$1=0,ROW(O62)&lt;(Plan51!HH$95+13),O62&lt;&gt;""),IF(AND(O62&gt;=Plan24!BZ152,O62&lt;=Plan24!CA152),IF(Plan35!B$88&lt;&gt;"",IF(AND(N$2=1,Plan24!CR152&gt;=-2,Plan24!CR152&lt;-1.5),Plan24!CR152,IF(AND(N$2=2,Plan24!CR226&gt;=-2,Plan24!CR226&lt;-1.5),Plan24!CR226,IF(AND(N$2=3,Plan24!DI152&gt;=-2,Plan24!DI152&lt;-1.5),Plan24!DI152,IF(AND(N$2=4,Plan24!DI226&gt;=-2,Plan24!DI226&lt;-1.5),Plan24!DI226,"")))),""),""),"")</f>
        <v/>
      </c>
      <c r="S62" s="55" t="str">
        <f ca="1">IF(AND(O$1=0,ROW(O62)&lt;(Plan51!HH$95+13),O62&lt;&gt;""),IF(AND(O62&gt;=Plan24!BZ152,O62&lt;=Plan24!CA152),IF(Plan35!B$88&lt;&gt;"",IF(AND(N$2=1,Plan24!CR152&gt;=-1.5,Plan24!CR152&lt;-1),Plan24!CR152,IF(AND(N$2=2,Plan24!CR226&gt;=-1.5,Plan24!CR226&lt;-1),Plan24!CR226,IF(AND(N$2=3,Plan24!DI152&gt;=-1.5,Plan24!DI152&lt;-1),Plan24!DI152,IF(AND(N$2=4,Plan24!DI226&gt;=-1.5,Plan24!DI226&lt;-1),Plan24!DI226,"")))),""),""),"")</f>
        <v/>
      </c>
      <c r="T62" s="55" t="str">
        <f ca="1">IF(AND(O$1=0,ROW(O62)&lt;(Plan51!HH$95+13),O62&lt;&gt;""),IF(AND(O62&gt;=Plan24!BZ152,O62&lt;=Plan24!CA152),IF(Plan35!B$88&lt;&gt;"",IF(AND(N$2=1,Plan24!CR152&gt;=-1,Plan24!CR152&lt;1),Plan24!CR152,IF(AND(N$2=2,Plan24!CR226&gt;=-1,Plan24!CR226&lt;1),Plan24!CR226,IF(AND(N$2=3,Plan24!DI152&gt;=-1,Plan24!DI152&lt;1),Plan24!DI152,IF(AND(N$2=4,Plan24!DI226&gt;=-1,Plan24!DI226&lt;1),Plan24!DI226,"")))),""),""),"")</f>
        <v/>
      </c>
      <c r="U62" s="56" t="str">
        <f ca="1">IF(AND(O$1=0,ROW(O62)&lt;(Plan51!HH$95+13),O62&lt;&gt;""),IF(AND(O62&gt;=Plan24!BZ152,O62&lt;=Plan24!CA152),IF(Plan35!B$88&lt;&gt;"",IF(AND(N$2=1,Plan24!CR152&gt;=1,Plan24!CR152&lt;1.5),Plan24!CR152,IF(AND(N$2=2,Plan24!CR226&gt;=1,Plan24!CR226&lt;1.5),Plan24!CR226,IF(AND(N$2=3,Plan24!DI152&gt;=1,Plan24!DI152&lt;1.5),Plan24!DI152,IF(AND(N$2=4,Plan24!DI226&gt;=1,Plan24!DI226&lt;1.5),Plan24!DI226,"")))),""),""),"")</f>
        <v/>
      </c>
      <c r="V62" s="46" t="str">
        <f ca="1">IF(AND(O$1=0,ROW(O62)&lt;(Plan51!HH$95+13),O62&lt;&gt;""),IF(AND(O62&gt;=Plan24!BZ152,O62&lt;=Plan24!CA152),IF(Plan35!B$88&lt;&gt;"",IF(AND(N$2=1,Plan24!CR152&gt;=1.5,Plan24!CR152&lt;2),Plan24!CR152,IF(AND(N$2=2,Plan24!CR226&gt;=1.5,Plan24!CR226&lt;2),Plan24!CR226,IF(AND(N$2=3,Plan24!DI152&gt;=1.5,Plan24!DI152&lt;2),Plan24!DI152,IF(AND(N$2=4,Plan24!DI226&gt;=1.5,Plan24!DI226&lt;2),Plan24!DI226,"")))),""),""),"")</f>
        <v/>
      </c>
      <c r="W62" s="106" t="str">
        <f ca="1">IF(AND(O$1=0,ROW(O62)&lt;(Plan51!HH$95+13),O62&lt;&gt;""),IF(AND(O62&gt;=Plan24!BZ152,O62&lt;=Plan24!CA152),IF(Plan35!B$88&lt;&gt;"",IF(AND(N$2=1,Plan24!CR152&gt;=2),Plan24!CR152,IF(AND(N$2=2,Plan24!CR226&gt;=2),Plan24!CR226,IF(AND(N$2=3,Plan24!DI152&gt;=2),Plan24!DI152,IF(AND(N$2=4,Plan24!DI226&gt;=2),Plan24!DI226,"")))),""),""),"")</f>
        <v/>
      </c>
      <c r="X62" s="238" t="str">
        <f t="shared" ca="1" si="4"/>
        <v/>
      </c>
      <c r="Y62" s="239" t="str">
        <f t="shared" ca="1" si="5"/>
        <v/>
      </c>
      <c r="Z62" s="53" t="s">
        <v>59</v>
      </c>
      <c r="AA62" s="54"/>
      <c r="AB62" s="353"/>
      <c r="AC62" s="118" t="str">
        <f ca="1">IFERROR(IF(AND(AB$1=0,ROW(AB62)&lt;(Plan51!HH$95+13),AB62&lt;&gt;""),IF(AND(AB62&gt;=Plan24!DW152,AB62&lt;=Plan24!DX152),IF(Plan35!$B$88&lt;&gt;"",_xlfn.NORM.S.DIST(IF(Z$2=1,Plan24!EJ152,IF(Z$2=2,Plan24!EU152,"")),1)*100),""),""),"")</f>
        <v/>
      </c>
      <c r="AD62" s="93" t="str">
        <f ca="1">IF(AND(AB$1=0,ROW(AB62)&lt;(Plan51!HH$95+13),AB62&lt;&gt;""),IF(AND(AB62&gt;=Plan24!DW152,AB62&lt;=Plan24!DX152),IF(Plan35!B$88&lt;&gt;"",IF(AB$1=0,IF(AND(Z$2=1,Plan24!EJ152&lt;-2),Plan24!EJ152,IF(AND(Z$2=2,Plan24!EU152&lt;-2),Plan24!EU152,"")),""),""),""),"")</f>
        <v/>
      </c>
      <c r="AE62" s="55" t="str">
        <f ca="1">IF(AND(AB$1=0,ROW(AB62)&lt;(Plan51!HH$95+13),AB62&lt;&gt;""),IF(AND(AB62&gt;=Plan24!DW152,AB62&lt;=Plan24!DX152),IF(Plan35!B$88&lt;&gt;"",IF(AB$1=0,IF(AND(Z$2=1,Plan24!EJ152&gt;=-2,Plan24!EJ152&lt;-1.5),Plan24!EJ152,IF(AND(Z$2=2,Plan24!EU152&gt;=-2,Plan24!EU152&lt;-1.5),Plan24!EU152,"")),""),""),""),"")</f>
        <v/>
      </c>
      <c r="AF62" s="55" t="str">
        <f ca="1">IF(AND(AB$1=0,ROW(AB62)&lt;(Plan51!HH$95+13),AB62&lt;&gt;""),IF(AND(AB62&gt;=Plan24!DW152,AB62&lt;=Plan24!DX152),IF(Plan35!B$88&lt;&gt;"",IF(AB$1=0,IF(AND(Z$2=1,Plan24!EJ152&gt;=-1.5,Plan24!EJ152&lt;-1),Plan24!EJ152,IF(AND(Z$2=2,Plan24!EU152&gt;=-1.5,Plan24!EU152&lt;-1),Plan24!EU152,"")),""),""),""),"")</f>
        <v/>
      </c>
      <c r="AG62" s="55" t="str">
        <f ca="1">IF(AND(AB$1=0,ROW(AB62)&lt;(Plan51!HH$95+13),AB62&lt;&gt;""),IF(AND(AB62&gt;=Plan24!DW152,AB62&lt;=Plan24!DX152),IF(Plan35!B$88&lt;&gt;"",IF(AB$1=0,IF(AND(Z$2=1,Plan24!EJ152&gt;=-1,Plan24!EJ152&lt;1),Plan24!EJ152,IF(AND(Z$2=2,Plan24!EU152&gt;=-1,Plan24!EU152&lt;1),Plan24!EU152,"")),""),""),""),"")</f>
        <v/>
      </c>
      <c r="AH62" s="56" t="str">
        <f ca="1">IF(AND(AB$1=0,ROW(AB62)&lt;(Plan51!HH$95+13),AB62&lt;&gt;""),IF(AND(AB62&gt;=Plan24!DW152,AB62&lt;=Plan24!DX152),IF(Plan35!B$88&lt;&gt;"",IF(AB$1=0,IF(AND(Z$2=1,Plan24!EJ152&gt;=1,Plan24!EJ152&lt;1.5),Plan24!EJ152,IF(AND(Z$2=2,Plan24!EU152&gt;=1,Plan24!EU152&lt;1.5),Plan24!EU152,"")),""),""),""),"")</f>
        <v/>
      </c>
      <c r="AI62" s="46" t="str">
        <f ca="1">IF(AND(AB$1=0,ROW(AB62)&lt;(Plan51!HH$95+13),AB62&lt;&gt;""),IF(AND(AB62&gt;=Plan24!DW152,AB62&lt;=Plan24!DX152),IF(Plan35!B$88&lt;&gt;"",IF(AB$1=0,IF(AND(Z$2=1,Plan24!EJ152&gt;=1.5,Plan24!EJ152&lt;2),Plan24!EJ152,IF(AND(Z$2=2,Plan24!EU152&gt;=1.5,Plan24!EU152&lt;2),Plan24!EU152,"")),""),""),""),"")</f>
        <v/>
      </c>
      <c r="AJ62" s="110" t="str">
        <f ca="1">IF(AND(AB$1=0,ROW(AB62)&lt;(Plan51!HH$95+13),AB62&lt;&gt;""),IF(AND(AB62&gt;=Plan24!DW152,AB62&lt;=Plan24!DX152),IF(Plan35!B$88&lt;&gt;"",IF(AB$1=0,IF(AND(Z$2=1,Plan24!EJ152&gt;=2),Plan24!EJ152,IF(AND(Z$2=2,Plan24!EU152&gt;=2),Plan24!EU152,"")),""),""),""),"")</f>
        <v/>
      </c>
      <c r="AK62" s="85" t="str">
        <f t="shared" ca="1" si="6"/>
        <v/>
      </c>
      <c r="AL62" s="57" t="str">
        <f t="shared" ca="1" si="7"/>
        <v/>
      </c>
      <c r="AM62" s="53" t="s">
        <v>59</v>
      </c>
      <c r="AN62" s="54"/>
      <c r="AO62" s="359"/>
      <c r="AP62" s="118" t="str">
        <f ca="1">IFERROR(IF(AND(AO$1=0,ROW(AO62)&lt;(Plan51!HH$95+13),AO62&lt;&gt;""),IF(AND(AO62&gt;=Plan24!FI152,AO62&lt;=Plan24!FJ152),IF(Plan35!$B$88&lt;&gt;"",_xlfn.NORM.S.DIST(Plan24!GJ152,1)*100),""),""),"")</f>
        <v/>
      </c>
      <c r="AQ62" s="100" t="str">
        <f ca="1">IF(AND(AO$1=0,ROW(AO62)&lt;(Plan51!HH$95+13),AO62&lt;&gt;""),IF(AND(AO62&gt;=Plan24!FI152,AO62&lt;=Plan24!FJ152),IF(Plan35!B$88&lt;&gt;"",IF(AO$1=0,IF(Plan24!GJ152&lt;-2,Plan24!GJ152,""),""),""),""),"")</f>
        <v/>
      </c>
      <c r="AR62" s="55" t="str">
        <f ca="1">IF(AND(AO$1=0,ROW(AO62)&lt;(Plan51!HH$95+13),AO62&lt;&gt;""),IF(AND(AO62&gt;=Plan24!FI152,AO62&lt;=Plan24!FJ152),IF(Plan35!B$88&lt;&gt;"",IF(AO$1=0,IF(AND(Plan24!GJ152&gt;=-2,Plan24!GJ152&lt;-1.5),Plan24!GJ152,""),""),""),""),"")</f>
        <v/>
      </c>
      <c r="AS62" s="55" t="str">
        <f ca="1">IF(AND(AO$1=0,ROW(AO62)&lt;(Plan51!HH$95+13),AO62&lt;&gt;""),IF(AND(AO62&gt;=Plan24!FI152,AO62&lt;=Plan24!FJ152),IF(Plan35!B$88&lt;&gt;"",IF(AO$1=0,IF(AND(Plan24!GJ152&gt;=-1.5,Plan24!GJ152&lt;-1),Plan24!GJ152,""),""),""),""),"")</f>
        <v/>
      </c>
      <c r="AT62" s="55" t="str">
        <f ca="1">IF(AND(AO$1=0,ROW(AO62)&lt;(Plan51!HH$95+13),AO62&lt;&gt;""),IF(AND(AO62&gt;=Plan24!FI152,AO62&lt;=Plan24!FJ152),IF(Plan35!B$88&lt;&gt;"",IF(AO$1=0,IF(AND(Plan24!GJ152&gt;=-1,Plan24!GJ152&lt;1),Plan24!GJ152,""),""),""),""),"")</f>
        <v/>
      </c>
      <c r="AU62" s="56" t="str">
        <f ca="1">IF(AND(AO$1=0,ROW(AO62)&lt;(Plan51!HH$95+13),AO62&lt;&gt;""),IF(AND(AO62&gt;=Plan24!FI152,AO62&lt;=Plan24!FJ152),IF(Plan35!B$88&lt;&gt;"",IF(AO$1=0,IF(AND(Plan24!GJ152&gt;=1,Plan24!GJ152&lt;1.5),Plan24!GJ152,""),""),""),""),"")</f>
        <v/>
      </c>
      <c r="AV62" s="46" t="str">
        <f ca="1">IF(AND(AO$1=0,ROW(AO62)&lt;(Plan51!HH$95+13),AO62&lt;&gt;""),IF(AND(AO62&gt;=Plan24!FI152,AO62&lt;=Plan24!FJ152),IF(Plan35!B$88&lt;&gt;"",IF(AO$1=0,IF(AND(Plan24!GJ152&gt;=1.5,Plan24!GJ152&lt;2),Plan24!GJ152,""),""),""),""),"")</f>
        <v/>
      </c>
      <c r="AW62" s="110" t="str">
        <f ca="1">IF(AND(AO$1=0,ROW(AO62)&lt;(Plan51!HH$95+13),AO62&lt;&gt;""),IF(AND(AO62&gt;=Plan24!FI152,AO62&lt;=Plan24!FJ152),IF(Plan35!B$88&lt;&gt;"",IF(AO$1=0,IF(Plan24!GJ152&gt;=2,Plan24!GJ152,""),""),""),""),"")</f>
        <v/>
      </c>
      <c r="AX62" s="85" t="str">
        <f t="shared" ca="1" si="8"/>
        <v/>
      </c>
      <c r="AY62" s="57" t="str">
        <f t="shared" ca="1" si="9"/>
        <v/>
      </c>
      <c r="AZ62" s="307" t="str">
        <f ca="1">IF(AND(O$1=0,ROW(O62)&lt;(Plan51!HH$95+13),O62&lt;&gt;""),IF(O62&lt;=Plan24!CA152,IF(Plan35!B$88&lt;&gt;"",100+15*IF(N$2=1,Plan24!CR152,IF(N$2=2,Plan24!CR226,IF(N$2=3,Plan24!DI152,IF(N$2=4,Plan24!DI226,"")))),""),""),"")</f>
        <v/>
      </c>
      <c r="BA62" s="307" t="str">
        <f ca="1">IF(AND(O$1=0,ROW(O62)&lt;(Plan51!HH$95+13),O62&lt;&gt;""),IF(O62&lt;=Plan24!CA152,5+2*IF(N$2=1,Plan24!CR152,IF(N$2=2,Plan24!CR226,IF(N$2=3,Plan24!DI152,IF(N$2=4,Plan24!DI226,"")))),""),"")</f>
        <v/>
      </c>
      <c r="BC62" s="307" t="str">
        <f ca="1">IF(AND(AB$1=0,ROW(AB62)&lt;(Plan51!HH$95+13),AB62&lt;&gt;""),IF(AB62&lt;=Plan24!DX152,IF(AB$1=0,100+15*IF(Z$2=1,Plan24!EJ152,IF(Z$2=2,Plan24!EU152,"")),""),""),"")</f>
        <v/>
      </c>
      <c r="BD62" s="307" t="str">
        <f ca="1">IF(AND(AB$1=0,ROW(AB62)&lt;(Plan51!HH$95+13),AB62&lt;&gt;""),IF(AB62&lt;=Plan24!DX152,IF(AB$1=0,5+2*IF(Z$2=1,Plan24!EJ152,IF(Z$2=2,Plan24!EU152,"")),""),""),"")</f>
        <v/>
      </c>
      <c r="BF62" s="307" t="str">
        <f ca="1">IF(AND(AO$1=0,ROW(AO62)&lt;(Plan51!HH$95+13),AO62&lt;&gt;""),IF(AO62&lt;=Plan24!FJ152,IF(AO$1=0,100+15*Plan24!GJ152,""),""),"")</f>
        <v/>
      </c>
      <c r="BG62" s="307" t="str">
        <f ca="1">IF(AND(AO$1=0,ROW(AO62)&lt;(Plan51!HH$95+13),AO62&lt;&gt;""),IF(AO62&lt;=Plan24!FJ152,IF(AO$1=0,5+2*Plan24!GJ152,""),""),"")</f>
        <v/>
      </c>
      <c r="BH62" s="307"/>
      <c r="BI62" s="307"/>
      <c r="BJ62" s="307"/>
      <c r="BK62" s="307"/>
      <c r="BL62" s="307"/>
      <c r="BM62" s="307"/>
      <c r="BN62" s="307"/>
      <c r="BO62" s="307"/>
      <c r="BP62" s="307"/>
      <c r="BQ62" s="132">
        <f t="shared" si="13"/>
        <v>0</v>
      </c>
      <c r="BR62" s="132" t="str">
        <f t="shared" si="14"/>
        <v/>
      </c>
      <c r="BS62" s="132" t="str">
        <f t="shared" si="15"/>
        <v/>
      </c>
      <c r="BT62" s="132" t="str">
        <f t="shared" si="16"/>
        <v/>
      </c>
      <c r="BU62" s="478" t="str">
        <f t="shared" si="17"/>
        <v/>
      </c>
      <c r="BV62" s="478" t="str">
        <f t="shared" si="18"/>
        <v/>
      </c>
      <c r="BW62" s="132" t="str">
        <f ca="1">IF(BW$55&gt;0,SUBSTITUTE(VLOOKUP(ROW(BV7),BR62:BT$227,2),0,""),"")</f>
        <v/>
      </c>
      <c r="BX62" s="132" t="str">
        <f>IFERROR(ROUND(VALUE(SUBSTITUTE(VLOOKUP(ROW(BW7),BR62:BT$227,3),".","")),2),"")</f>
        <v/>
      </c>
      <c r="BY62" s="132"/>
      <c r="BZ62" s="319" t="str">
        <f>SUBSTITUTE(VLOOKUP(ROW(BW7),BR62:BU$227,4),0,"")</f>
        <v/>
      </c>
      <c r="CA62" s="319" t="str">
        <f>SUBSTITUTE(VLOOKUP(ROW(BW7),BR62:BV$227,5),0,"")</f>
        <v/>
      </c>
      <c r="CB62" s="132">
        <f>IF(O19&lt;&gt;"",IF(OR(O19&lt;Plan24!BZ109,O19&gt;Plan24!CA109,W19="σ=0"),1,0),0)</f>
        <v>0</v>
      </c>
      <c r="CC62" s="477"/>
      <c r="CD62" s="132"/>
      <c r="CE62" s="132"/>
      <c r="CF62" s="132"/>
      <c r="CG62" s="209"/>
      <c r="CH62" s="132">
        <f t="shared" si="10"/>
        <v>0</v>
      </c>
      <c r="CI62" s="132">
        <f t="shared" si="12"/>
        <v>0</v>
      </c>
      <c r="CJ62" s="132">
        <f t="shared" si="11"/>
        <v>0</v>
      </c>
      <c r="CK62" s="41"/>
      <c r="CL62" s="41"/>
    </row>
    <row r="63" spans="2:91" s="10" customFormat="1" ht="17.45" customHeight="1">
      <c r="B63" s="300"/>
      <c r="C63" s="251"/>
      <c r="D63" s="251"/>
      <c r="E63" s="251"/>
      <c r="F63" s="251"/>
      <c r="G63" s="251"/>
      <c r="H63" s="251"/>
      <c r="I63" s="251"/>
      <c r="J63" s="251"/>
      <c r="K63" s="251"/>
      <c r="L63" s="251"/>
      <c r="M63" s="251"/>
      <c r="N63" s="225" t="s">
        <v>150</v>
      </c>
      <c r="O63" s="345"/>
      <c r="P63" s="118" t="str">
        <f ca="1">IFERROR(IF(AND(O$1=0,ROW(O63)&lt;(Plan51!HH$95+13),O63&lt;&gt;""),IF(AND(O63&gt;=Plan24!BZ153,O63&lt;=Plan24!CA153),IF(Plan35!$B$88&lt;&gt;"",_xlfn.NORM.S.DIST(IF(N$2=1,Plan24!CR153,IF(N$2=2,Plan24!CR227,IF(N$2=3,Plan24!DI153,IF(N$2=4,Plan24!DI227,"")))),1)*100),""),""),"")</f>
        <v/>
      </c>
      <c r="Q63" s="93" t="str">
        <f ca="1">IF(AND(O$1=0,ROW(O63)&lt;(Plan51!HH$95+13),O63&lt;&gt;""),IF(AND(O63&gt;=Plan24!BZ153,O63&lt;=Plan24!CA153),IF(Plan35!B$88&lt;&gt;"",IF(AND(N$2=1,Plan24!CR153&lt;-2),Plan24!CR153,IF(AND(N$2=2,Plan24!CR227&lt;-2),Plan24!CR227,IF(AND(N$2=3,Plan24!DI153&lt;-2),Plan24!DI153,IF(AND(N$2=4,Plan24!DI227&lt;-2),Plan24!DI227,"")))),""),""),"")</f>
        <v/>
      </c>
      <c r="R63" s="55" t="str">
        <f ca="1">IF(AND(O$1=0,ROW(O63)&lt;(Plan51!HH$95+13),O63&lt;&gt;""),IF(AND(O63&gt;=Plan24!BZ153,O63&lt;=Plan24!CA153),IF(Plan35!B$88&lt;&gt;"",IF(AND(N$2=1,Plan24!CR153&gt;=-2,Plan24!CR153&lt;-1.5),Plan24!CR153,IF(AND(N$2=2,Plan24!CR227&gt;=-2,Plan24!CR227&lt;-1.5),Plan24!CR227,IF(AND(N$2=3,Plan24!DI153&gt;=-2,Plan24!DI153&lt;-1.5),Plan24!DI153,IF(AND(N$2=4,Plan24!DI227&gt;=-2,Plan24!DI227&lt;-1.5),Plan24!DI227,"")))),""),""),"")</f>
        <v/>
      </c>
      <c r="S63" s="55" t="str">
        <f ca="1">IF(AND(O$1=0,ROW(O63)&lt;(Plan51!HH$95+13),O63&lt;&gt;""),IF(AND(O63&gt;=Plan24!BZ153,O63&lt;=Plan24!CA153),IF(Plan35!B$88&lt;&gt;"",IF(AND(N$2=1,Plan24!CR153&gt;=-1.5,Plan24!CR153&lt;-1),Plan24!CR153,IF(AND(N$2=2,Plan24!CR227&gt;=-1.5,Plan24!CR227&lt;-1),Plan24!CR227,IF(AND(N$2=3,Plan24!DI153&gt;=-1.5,Plan24!DI153&lt;-1),Plan24!DI153,IF(AND(N$2=4,Plan24!DI227&gt;=-1.5,Plan24!DI227&lt;-1),Plan24!DI227,"")))),""),""),"")</f>
        <v/>
      </c>
      <c r="T63" s="55" t="str">
        <f ca="1">IF(AND(O$1=0,ROW(O63)&lt;(Plan51!HH$95+13),O63&lt;&gt;""),IF(AND(O63&gt;=Plan24!BZ153,O63&lt;=Plan24!CA153),IF(Plan35!B$88&lt;&gt;"",IF(AND(N$2=1,Plan24!CR153&gt;=-1,Plan24!CR153&lt;1),Plan24!CR153,IF(AND(N$2=2,Plan24!CR227&gt;=-1,Plan24!CR227&lt;1),Plan24!CR227,IF(AND(N$2=3,Plan24!DI153&gt;=-1,Plan24!DI153&lt;1),Plan24!DI153,IF(AND(N$2=4,Plan24!DI227&gt;=-1,Plan24!DI227&lt;1),Plan24!DI227,"")))),""),""),"")</f>
        <v/>
      </c>
      <c r="U63" s="56" t="str">
        <f ca="1">IF(AND(O$1=0,ROW(O63)&lt;(Plan51!HH$95+13),O63&lt;&gt;""),IF(AND(O63&gt;=Plan24!BZ153,O63&lt;=Plan24!CA153),IF(Plan35!B$88&lt;&gt;"",IF(AND(N$2=1,Plan24!CR153&gt;=1,Plan24!CR153&lt;1.5),Plan24!CR153,IF(AND(N$2=2,Plan24!CR227&gt;=1,Plan24!CR227&lt;1.5),Plan24!CR227,IF(AND(N$2=3,Plan24!DI153&gt;=1,Plan24!DI153&lt;1.5),Plan24!DI153,IF(AND(N$2=4,Plan24!DI227&gt;=1,Plan24!DI227&lt;1.5),Plan24!DI227,"")))),""),""),"")</f>
        <v/>
      </c>
      <c r="V63" s="46" t="str">
        <f ca="1">IF(AND(O$1=0,ROW(O63)&lt;(Plan51!HH$95+13),O63&lt;&gt;""),IF(AND(O63&gt;=Plan24!BZ153,O63&lt;=Plan24!CA153),IF(Plan35!B$88&lt;&gt;"",IF(AND(N$2=1,Plan24!CR153&gt;=1.5,Plan24!CR153&lt;2),Plan24!CR153,IF(AND(N$2=2,Plan24!CR227&gt;=1.5,Plan24!CR227&lt;2),Plan24!CR227,IF(AND(N$2=3,Plan24!DI153&gt;=1.5,Plan24!DI153&lt;2),Plan24!DI153,IF(AND(N$2=4,Plan24!DI227&gt;=1.5,Plan24!DI227&lt;2),Plan24!DI227,"")))),""),""),"")</f>
        <v/>
      </c>
      <c r="W63" s="106" t="str">
        <f ca="1">IF(AND(O$1=0,ROW(O63)&lt;(Plan51!HH$95+13),O63&lt;&gt;""),IF(AND(O63&gt;=Plan24!BZ153,O63&lt;=Plan24!CA153),IF(Plan35!B$88&lt;&gt;"",IF(AND(N$2=1,Plan24!CR153&gt;=2),Plan24!CR153,IF(AND(N$2=2,Plan24!CR227&gt;=2),Plan24!CR227,IF(AND(N$2=3,Plan24!DI153&gt;=2),Plan24!DI153,IF(AND(N$2=4,Plan24!DI227&gt;=2),Plan24!DI227,"")))),""),""),"")</f>
        <v/>
      </c>
      <c r="X63" s="238" t="str">
        <f t="shared" ca="1" si="4"/>
        <v/>
      </c>
      <c r="Y63" s="239" t="str">
        <f t="shared" ca="1" si="5"/>
        <v/>
      </c>
      <c r="Z63" s="53" t="s">
        <v>60</v>
      </c>
      <c r="AA63" s="54"/>
      <c r="AB63" s="353"/>
      <c r="AC63" s="118" t="str">
        <f ca="1">IFERROR(IF(AND(AB$1=0,ROW(AB63)&lt;(Plan51!HH$95+13),AB63&lt;&gt;""),IF(AND(AB63&gt;=Plan24!DW153,AB63&lt;=Plan24!DX153),IF(Plan35!$B$88&lt;&gt;"",_xlfn.NORM.S.DIST(IF(Z$2=1,Plan24!EJ153,IF(Z$2=2,Plan24!EU153,"")),1)*100),""),""),"")</f>
        <v/>
      </c>
      <c r="AD63" s="93" t="str">
        <f ca="1">IF(AND(AB$1=0,ROW(AB63)&lt;(Plan51!HH$95+13),AB63&lt;&gt;""),IF(AND(AB63&gt;=Plan24!DW153,AB63&lt;=Plan24!DX153),IF(Plan35!B$88&lt;&gt;"",IF(AB$1=0,IF(AND(Z$2=1,Plan24!EJ153&lt;-2),Plan24!EJ153,IF(AND(Z$2=2,Plan24!EU153&lt;-2),Plan24!EU153,"")),""),""),""),"")</f>
        <v/>
      </c>
      <c r="AE63" s="55" t="str">
        <f ca="1">IF(AND(AB$1=0,ROW(AB63)&lt;(Plan51!HH$95+13),AB63&lt;&gt;""),IF(AND(AB63&gt;=Plan24!DW153,AB63&lt;=Plan24!DX153),IF(Plan35!B$88&lt;&gt;"",IF(AB$1=0,IF(AND(Z$2=1,Plan24!EJ153&gt;=-2,Plan24!EJ153&lt;-1.5),Plan24!EJ153,IF(AND(Z$2=2,Plan24!EU153&gt;=-2,Plan24!EU153&lt;-1.5),Plan24!EU153,"")),""),""),""),"")</f>
        <v/>
      </c>
      <c r="AF63" s="55" t="str">
        <f ca="1">IF(AND(AB$1=0,ROW(AB63)&lt;(Plan51!HH$95+13),AB63&lt;&gt;""),IF(AND(AB63&gt;=Plan24!DW153,AB63&lt;=Plan24!DX153),IF(Plan35!B$88&lt;&gt;"",IF(AB$1=0,IF(AND(Z$2=1,Plan24!EJ153&gt;=-1.5,Plan24!EJ153&lt;-1),Plan24!EJ153,IF(AND(Z$2=2,Plan24!EU153&gt;=-1.5,Plan24!EU153&lt;-1),Plan24!EU153,"")),""),""),""),"")</f>
        <v/>
      </c>
      <c r="AG63" s="55" t="str">
        <f ca="1">IF(AND(AB$1=0,ROW(AB63)&lt;(Plan51!HH$95+13),AB63&lt;&gt;""),IF(AND(AB63&gt;=Plan24!DW153,AB63&lt;=Plan24!DX153),IF(Plan35!B$88&lt;&gt;"",IF(AB$1=0,IF(AND(Z$2=1,Plan24!EJ153&gt;=-1,Plan24!EJ153&lt;1),Plan24!EJ153,IF(AND(Z$2=2,Plan24!EU153&gt;=-1,Plan24!EU153&lt;1),Plan24!EU153,"")),""),""),""),"")</f>
        <v/>
      </c>
      <c r="AH63" s="56" t="str">
        <f ca="1">IF(AND(AB$1=0,ROW(AB63)&lt;(Plan51!HH$95+13),AB63&lt;&gt;""),IF(AND(AB63&gt;=Plan24!DW153,AB63&lt;=Plan24!DX153),IF(Plan35!B$88&lt;&gt;"",IF(AB$1=0,IF(AND(Z$2=1,Plan24!EJ153&gt;=1,Plan24!EJ153&lt;1.5),Plan24!EJ153,IF(AND(Z$2=2,Plan24!EU153&gt;=1,Plan24!EU153&lt;1.5),Plan24!EU153,"")),""),""),""),"")</f>
        <v/>
      </c>
      <c r="AI63" s="46" t="str">
        <f ca="1">IF(AND(AB$1=0,ROW(AB63)&lt;(Plan51!HH$95+13),AB63&lt;&gt;""),IF(AND(AB63&gt;=Plan24!DW153,AB63&lt;=Plan24!DX153),IF(Plan35!B$88&lt;&gt;"",IF(AB$1=0,IF(AND(Z$2=1,Plan24!EJ153&gt;=1.5,Plan24!EJ153&lt;2),Plan24!EJ153,IF(AND(Z$2=2,Plan24!EU153&gt;=1.5,Plan24!EU153&lt;2),Plan24!EU153,"")),""),""),""),"")</f>
        <v/>
      </c>
      <c r="AJ63" s="110" t="str">
        <f ca="1">IF(AND(AB$1=0,ROW(AB63)&lt;(Plan51!HH$95+13),AB63&lt;&gt;""),IF(AND(AB63&gt;=Plan24!DW153,AB63&lt;=Plan24!DX153),IF(Plan35!B$88&lt;&gt;"",IF(AB$1=0,IF(AND(Z$2=1,Plan24!EJ153&gt;=2),Plan24!EJ153,IF(AND(Z$2=2,Plan24!EU153&gt;=2),Plan24!EU153,"")),""),""),""),"")</f>
        <v/>
      </c>
      <c r="AK63" s="85" t="str">
        <f t="shared" ca="1" si="6"/>
        <v/>
      </c>
      <c r="AL63" s="57" t="str">
        <f t="shared" ca="1" si="7"/>
        <v/>
      </c>
      <c r="AM63" s="53" t="s">
        <v>60</v>
      </c>
      <c r="AN63" s="54"/>
      <c r="AO63" s="359"/>
      <c r="AP63" s="118" t="str">
        <f ca="1">IFERROR(IF(AND(AO$1=0,ROW(AO63)&lt;(Plan51!HH$95+13),AO63&lt;&gt;""),IF(AND(AO63&gt;=Plan24!FI153,AO63&lt;=Plan24!FJ153),IF(Plan35!$B$88&lt;&gt;"",_xlfn.NORM.S.DIST(Plan24!GJ153,1)*100),""),""),"")</f>
        <v/>
      </c>
      <c r="AQ63" s="100" t="str">
        <f ca="1">IF(AND(AO$1=0,ROW(AO63)&lt;(Plan51!HH$95+13),AO63&lt;&gt;""),IF(AND(AO63&gt;=Plan24!FI153,AO63&lt;=Plan24!FJ153),IF(Plan35!B$88&lt;&gt;"",IF(AO$1=0,IF(Plan24!GJ153&lt;-2,Plan24!GJ153,""),""),""),""),"")</f>
        <v/>
      </c>
      <c r="AR63" s="55" t="str">
        <f ca="1">IF(AND(AO$1=0,ROW(AO63)&lt;(Plan51!HH$95+13),AO63&lt;&gt;""),IF(AND(AO63&gt;=Plan24!FI153,AO63&lt;=Plan24!FJ153),IF(Plan35!B$88&lt;&gt;"",IF(AO$1=0,IF(AND(Plan24!GJ153&gt;=-2,Plan24!GJ153&lt;-1.5),Plan24!GJ153,""),""),""),""),"")</f>
        <v/>
      </c>
      <c r="AS63" s="55" t="str">
        <f ca="1">IF(AND(AO$1=0,ROW(AO63)&lt;(Plan51!HH$95+13),AO63&lt;&gt;""),IF(AND(AO63&gt;=Plan24!FI153,AO63&lt;=Plan24!FJ153),IF(Plan35!B$88&lt;&gt;"",IF(AO$1=0,IF(AND(Plan24!GJ153&gt;=-1.5,Plan24!GJ153&lt;-1),Plan24!GJ153,""),""),""),""),"")</f>
        <v/>
      </c>
      <c r="AT63" s="55" t="str">
        <f ca="1">IF(AND(AO$1=0,ROW(AO63)&lt;(Plan51!HH$95+13),AO63&lt;&gt;""),IF(AND(AO63&gt;=Plan24!FI153,AO63&lt;=Plan24!FJ153),IF(Plan35!B$88&lt;&gt;"",IF(AO$1=0,IF(AND(Plan24!GJ153&gt;=-1,Plan24!GJ153&lt;1),Plan24!GJ153,""),""),""),""),"")</f>
        <v/>
      </c>
      <c r="AU63" s="56" t="str">
        <f ca="1">IF(AND(AO$1=0,ROW(AO63)&lt;(Plan51!HH$95+13),AO63&lt;&gt;""),IF(AND(AO63&gt;=Plan24!FI153,AO63&lt;=Plan24!FJ153),IF(Plan35!B$88&lt;&gt;"",IF(AO$1=0,IF(AND(Plan24!GJ153&gt;=1,Plan24!GJ153&lt;1.5),Plan24!GJ153,""),""),""),""),"")</f>
        <v/>
      </c>
      <c r="AV63" s="46" t="str">
        <f ca="1">IF(AND(AO$1=0,ROW(AO63)&lt;(Plan51!HH$95+13),AO63&lt;&gt;""),IF(AND(AO63&gt;=Plan24!FI153,AO63&lt;=Plan24!FJ153),IF(Plan35!B$88&lt;&gt;"",IF(AO$1=0,IF(AND(Plan24!GJ153&gt;=1.5,Plan24!GJ153&lt;2),Plan24!GJ153,""),""),""),""),"")</f>
        <v/>
      </c>
      <c r="AW63" s="110" t="str">
        <f ca="1">IF(AND(AO$1=0,ROW(AO63)&lt;(Plan51!HH$95+13),AO63&lt;&gt;""),IF(AND(AO63&gt;=Plan24!FI153,AO63&lt;=Plan24!FJ153),IF(Plan35!B$88&lt;&gt;"",IF(AO$1=0,IF(Plan24!GJ153&gt;=2,Plan24!GJ153,""),""),""),""),"")</f>
        <v/>
      </c>
      <c r="AX63" s="85" t="str">
        <f t="shared" ca="1" si="8"/>
        <v/>
      </c>
      <c r="AY63" s="57" t="str">
        <f t="shared" ca="1" si="9"/>
        <v/>
      </c>
      <c r="AZ63" s="307" t="str">
        <f ca="1">IF(AND(O$1=0,ROW(O63)&lt;(Plan51!HH$95+13),O63&lt;&gt;""),IF(O63&lt;=Plan24!CA153,IF(Plan35!B$88&lt;&gt;"",100+15*IF(N$2=1,Plan24!CR153,IF(N$2=2,Plan24!CR227,IF(N$2=3,Plan24!DI153,IF(N$2=4,Plan24!DI227,"")))),""),""),"")</f>
        <v/>
      </c>
      <c r="BA63" s="307" t="str">
        <f ca="1">IF(AND(O$1=0,ROW(O63)&lt;(Plan51!HH$95+13),O63&lt;&gt;""),IF(O63&lt;=Plan24!CA153,5+2*IF(N$2=1,Plan24!CR153,IF(N$2=2,Plan24!CR227,IF(N$2=3,Plan24!DI153,IF(N$2=4,Plan24!DI227,"")))),""),"")</f>
        <v/>
      </c>
      <c r="BC63" s="307" t="str">
        <f ca="1">IF(AND(AB$1=0,ROW(AB63)&lt;(Plan51!HH$95+13),AB63&lt;&gt;""),IF(AB63&lt;=Plan24!DX153,IF(AB$1=0,100+15*IF(Z$2=1,Plan24!EJ153,IF(Z$2=2,Plan24!EU153,"")),""),""),"")</f>
        <v/>
      </c>
      <c r="BD63" s="307" t="str">
        <f ca="1">IF(AND(AB$1=0,ROW(AB63)&lt;(Plan51!HH$95+13),AB63&lt;&gt;""),IF(AB63&lt;=Plan24!DX153,IF(AB$1=0,5+2*IF(Z$2=1,Plan24!EJ153,IF(Z$2=2,Plan24!EU153,"")),""),""),"")</f>
        <v/>
      </c>
      <c r="BF63" s="307" t="str">
        <f ca="1">IF(AND(AO$1=0,ROW(AO63)&lt;(Plan51!HH$95+13),AO63&lt;&gt;""),IF(AO63&lt;=Plan24!FJ153,IF(AO$1=0,100+15*Plan24!GJ153,""),""),"")</f>
        <v/>
      </c>
      <c r="BG63" s="307" t="str">
        <f ca="1">IF(AND(AO$1=0,ROW(AO63)&lt;(Plan51!HH$95+13),AO63&lt;&gt;""),IF(AO63&lt;=Plan24!FJ153,IF(AO$1=0,5+2*Plan24!GJ153,""),""),"")</f>
        <v/>
      </c>
      <c r="BH63" s="307"/>
      <c r="BI63" s="307"/>
      <c r="BJ63" s="307"/>
      <c r="BK63" s="307"/>
      <c r="BL63" s="307"/>
      <c r="BM63" s="307"/>
      <c r="BN63" s="307"/>
      <c r="BO63" s="307"/>
      <c r="BP63" s="307"/>
      <c r="BQ63" s="132">
        <f t="shared" si="13"/>
        <v>0</v>
      </c>
      <c r="BR63" s="132" t="str">
        <f t="shared" si="14"/>
        <v/>
      </c>
      <c r="BS63" s="132" t="str">
        <f t="shared" ref="BS63:BS111" si="19">IF(BR63="","",SUBSTITUTE(IF(LEFT(N20,8)="        ",MID(MID(N20,9,FIND("-",N20,1)-9),1,7),IF(LEFT(N20,7)="       ",MID(MID(N20,8,FIND("-",N20,1)-8),1,7),IF(LEFT(N20,6)="      ",MID(MID(N20,7,FIND("-",N20,1)-7),1,7),IF(LEFT(N20,5)="     ",MID(MID(N20,6,FIND("-",N20,1)-6),1,7),IF(LEFT(N20,4)="    ",MID(MID(N20,5,FIND("-",N20,1)-5),1,7),IF(LEFT(N20,3)="   ",MID(MID(N20,4,FIND("-",N20,1)-4),1,7),IF(LEFT(N20,2)="  ",MID(MID(N20,3,FIND("-",N20,1)-3),1,7),IF(LEFT(N20,1)=" ",MID(MID(N20,2,FIND("-",N20,1)-2),1,7),MID(MID(N20,1,FIND("-",N20,1)-1),1,7))))))))),".",""))</f>
        <v/>
      </c>
      <c r="BT63" s="132" t="str">
        <f t="shared" si="16"/>
        <v/>
      </c>
      <c r="BU63" s="478" t="str">
        <f t="shared" ref="BU63:BU112" si="20">IF(BR63="","",IF(LEFT(N20,8)="        ",MID(N20,9,50),IF(LEFT(N20,7)="       ",MID(N20,8,50),IF(LEFT(N20,6)="      ",MID(N20,7,50),IF(LEFT(N20,5)="     ",MID(N20,6,50),IF(LEFT(N20,4)="    ",MID(N20,5,50),IF(LEFT(N20,3)="   ",MID(N20,4,50),IF(LEFT(N20,2)="  ",MID(N20,3,50),IF(LEFT(N20,1)=" ",MID(N20,2,50),MID(N20,1,50))))))))))</f>
        <v/>
      </c>
      <c r="BV63" s="478" t="str">
        <f t="shared" ref="BV63:BV126" si="21">IF(CB63=0,IF(BT63="","",IF(BT63&lt;-2,"Ext Inf",IF(BT63&lt;-1.5,"Inferior",IF(BT63&lt;-1,"Méd Inf",IF(BT63&lt;1,"Médio",IF(BT63&lt;1.5,"Méd Sup",IF(BT63&lt;2,"Superior","Ext Sup"))))))),"&lt;&lt;ERRO&gt;&gt;")</f>
        <v/>
      </c>
      <c r="BW63" s="132" t="str">
        <f ca="1">IF(BW$55&gt;0,SUBSTITUTE(VLOOKUP(ROW(BV8),BR63:BT$227,2),0,""),"")</f>
        <v/>
      </c>
      <c r="BX63" s="132" t="str">
        <f>IFERROR(ROUND(VALUE(SUBSTITUTE(VLOOKUP(ROW(BW8),BR63:BT$227,3),".","")),2),"")</f>
        <v/>
      </c>
      <c r="BY63" s="132"/>
      <c r="BZ63" s="319" t="str">
        <f>SUBSTITUTE(VLOOKUP(ROW(BW8),BR63:BU$227,4),0,"")</f>
        <v/>
      </c>
      <c r="CA63" s="319" t="str">
        <f>SUBSTITUTE(VLOOKUP(ROW(BW8),BR63:BV$227,5),0,"")</f>
        <v/>
      </c>
      <c r="CB63" s="132">
        <f>IF(O20&lt;&gt;"",IF(OR(O20&lt;Plan24!BZ110,O20&gt;Plan24!CA110,W20="σ=0"),1,0),0)</f>
        <v>0</v>
      </c>
      <c r="CC63" s="477"/>
      <c r="CD63" s="132"/>
      <c r="CE63" s="132"/>
      <c r="CF63" s="132"/>
      <c r="CG63" s="209"/>
      <c r="CH63" s="132">
        <f t="shared" si="10"/>
        <v>0</v>
      </c>
      <c r="CI63" s="132">
        <f t="shared" si="12"/>
        <v>0</v>
      </c>
      <c r="CJ63" s="132">
        <f t="shared" si="11"/>
        <v>0</v>
      </c>
      <c r="CK63" s="41"/>
      <c r="CL63" s="41"/>
    </row>
    <row r="64" spans="2:91" s="10" customFormat="1" ht="17.45" customHeight="1">
      <c r="B64" s="300"/>
      <c r="C64" s="251"/>
      <c r="D64" s="251"/>
      <c r="E64" s="251"/>
      <c r="F64" s="251"/>
      <c r="G64" s="251"/>
      <c r="H64" s="251"/>
      <c r="I64" s="251"/>
      <c r="J64" s="251"/>
      <c r="K64" s="251"/>
      <c r="L64" s="251"/>
      <c r="M64" s="251"/>
      <c r="N64" s="224" t="s">
        <v>31</v>
      </c>
      <c r="O64" s="346"/>
      <c r="P64" s="118" t="str">
        <f ca="1">IFERROR(IF(AND(O$1=0,ROW(O64)&lt;(Plan51!HH$95+13),O64&lt;&gt;""),IF(AND(O64&gt;=Plan24!BZ154,O64&lt;=Plan24!CA154),IF(Plan35!$B$88&lt;&gt;"",_xlfn.NORM.S.DIST(IF(N$2=1,Plan24!CR154,IF(N$2=2,Plan24!CR228,IF(N$2=3,Plan24!DI154,IF(N$2=4,Plan24!DI228,"")))),1)*100),""),""),"")</f>
        <v/>
      </c>
      <c r="Q64" s="93" t="str">
        <f ca="1">IF(AND(O$1=0,ROW(O64)&lt;(Plan51!HH$95+13),O64&lt;&gt;""),IF(AND(O64&gt;=Plan24!BZ154,O64&lt;=Plan24!CA154),IF(Plan35!B$88&lt;&gt;"",IF(AND(N$2=1,Plan24!CR154&lt;-2),Plan24!CR154,IF(AND(N$2=2,Plan24!CR228&lt;-2),Plan24!CR228,IF(AND(N$2=3,Plan24!DI154&lt;-2),Plan24!DI154,IF(AND(N$2=4,Plan24!DI228&lt;-2),Plan24!DI228,"")))),""),""),"")</f>
        <v/>
      </c>
      <c r="R64" s="55" t="str">
        <f ca="1">IF(AND(O$1=0,ROW(O64)&lt;(Plan51!HH$95+13),O64&lt;&gt;""),IF(AND(O64&gt;=Plan24!BZ154,O64&lt;=Plan24!CA154),IF(Plan35!B$88&lt;&gt;"",IF(AND(N$2=1,Plan24!CR154&gt;=-2,Plan24!CR154&lt;-1.5),Plan24!CR154,IF(AND(N$2=2,Plan24!CR228&gt;=-2,Plan24!CR228&lt;-1.5),Plan24!CR228,IF(AND(N$2=3,Plan24!DI154&gt;=-2,Plan24!DI154&lt;-1.5),Plan24!DI154,IF(AND(N$2=4,Plan24!DI228&gt;=-2,Plan24!DI228&lt;-1.5),Plan24!DI228,"")))),""),""),"")</f>
        <v/>
      </c>
      <c r="S64" s="55" t="str">
        <f ca="1">IF(AND(O$1=0,ROW(O64)&lt;(Plan51!HH$95+13),O64&lt;&gt;""),IF(AND(O64&gt;=Plan24!BZ154,O64&lt;=Plan24!CA154),IF(Plan35!B$88&lt;&gt;"",IF(AND(N$2=1,Plan24!CR154&gt;=-1.5,Plan24!CR154&lt;-1),Plan24!CR154,IF(AND(N$2=2,Plan24!CR228&gt;=-1.5,Plan24!CR228&lt;-1),Plan24!CR228,IF(AND(N$2=3,Plan24!DI154&gt;=-1.5,Plan24!DI154&lt;-1),Plan24!DI154,IF(AND(N$2=4,Plan24!DI228&gt;=-1.5,Plan24!DI228&lt;-1),Plan24!DI228,"")))),""),""),"")</f>
        <v/>
      </c>
      <c r="T64" s="55" t="str">
        <f ca="1">IF(AND(O$1=0,ROW(O64)&lt;(Plan51!HH$95+13),O64&lt;&gt;""),IF(AND(O64&gt;=Plan24!BZ154,O64&lt;=Plan24!CA154),IF(Plan35!B$88&lt;&gt;"",IF(AND(N$2=1,Plan24!CR154&gt;=-1,Plan24!CR154&lt;1),Plan24!CR154,IF(AND(N$2=2,Plan24!CR228&gt;=-1,Plan24!CR228&lt;1),Plan24!CR228,IF(AND(N$2=3,Plan24!DI154&gt;=-1,Plan24!DI154&lt;1),Plan24!DI154,IF(AND(N$2=4,Plan24!DI228&gt;=-1,Plan24!DI228&lt;1),Plan24!DI228,"")))),""),""),"")</f>
        <v/>
      </c>
      <c r="U64" s="56" t="str">
        <f ca="1">IF(AND(O$1=0,ROW(O64)&lt;(Plan51!HH$95+13),O64&lt;&gt;""),IF(AND(O64&gt;=Plan24!BZ154,O64&lt;=Plan24!CA154),IF(Plan35!B$88&lt;&gt;"",IF(AND(N$2=1,Plan24!CR154&gt;=1,Plan24!CR154&lt;1.5),Plan24!CR154,IF(AND(N$2=2,Plan24!CR228&gt;=1,Plan24!CR228&lt;1.5),Plan24!CR228,IF(AND(N$2=3,Plan24!DI154&gt;=1,Plan24!DI154&lt;1.5),Plan24!DI154,IF(AND(N$2=4,Plan24!DI228&gt;=1,Plan24!DI228&lt;1.5),Plan24!DI228,"")))),""),""),"")</f>
        <v/>
      </c>
      <c r="V64" s="46" t="str">
        <f ca="1">IF(AND(O$1=0,ROW(O64)&lt;(Plan51!HH$95+13),O64&lt;&gt;""),IF(AND(O64&gt;=Plan24!BZ154,O64&lt;=Plan24!CA154),IF(Plan35!B$88&lt;&gt;"",IF(AND(N$2=1,Plan24!CR154&gt;=1.5,Plan24!CR154&lt;2),Plan24!CR154,IF(AND(N$2=2,Plan24!CR228&gt;=1.5,Plan24!CR228&lt;2),Plan24!CR228,IF(AND(N$2=3,Plan24!DI154&gt;=1.5,Plan24!DI154&lt;2),Plan24!DI154,IF(AND(N$2=4,Plan24!DI228&gt;=1.5,Plan24!DI228&lt;2),Plan24!DI228,"")))),""),""),"")</f>
        <v/>
      </c>
      <c r="W64" s="106" t="str">
        <f ca="1">IF(AND(O$1=0,ROW(O64)&lt;(Plan51!HH$95+13),O64&lt;&gt;""),IF(AND(O64&gt;=Plan24!BZ154,O64&lt;=Plan24!CA154),IF(Plan35!B$88&lt;&gt;"",IF(AND(N$2=1,Plan24!CR154&gt;=2),Plan24!CR154,IF(AND(N$2=2,Plan24!CR228&gt;=2),Plan24!CR228,IF(AND(N$2=3,Plan24!DI154&gt;=2),Plan24!DI154,IF(AND(N$2=4,Plan24!DI228&gt;=2),Plan24!DI228,"")))),""),""),"")</f>
        <v/>
      </c>
      <c r="X64" s="238" t="str">
        <f t="shared" ca="1" si="4"/>
        <v/>
      </c>
      <c r="Y64" s="239" t="str">
        <f t="shared" ca="1" si="5"/>
        <v/>
      </c>
      <c r="Z64" s="191" t="s">
        <v>31</v>
      </c>
      <c r="AA64" s="198"/>
      <c r="AB64" s="354"/>
      <c r="AC64" s="118" t="str">
        <f ca="1">IFERROR(IF(AND(AB$1=0,ROW(AB64)&lt;(Plan51!HH$95+13),AB64&lt;&gt;""),IF(AND(AB64&gt;=Plan24!DW154,AB64&lt;=Plan24!DX154),IF(Plan35!$B$88&lt;&gt;"",_xlfn.NORM.S.DIST(IF(Z$2=1,Plan24!EJ154,IF(Z$2=2,Plan24!EU154,"")),1)*100),""),""),"")</f>
        <v/>
      </c>
      <c r="AD64" s="93" t="str">
        <f ca="1">IF(AND(AB$1=0,ROW(AB64)&lt;(Plan51!HH$95+13),AB64&lt;&gt;""),IF(AND(AB64&gt;=Plan24!DW154,AB64&lt;=Plan24!DX154),IF(Plan35!B$88&lt;&gt;"",IF(AB$1=0,IF(AND(Z$2=1,Plan24!EJ154&lt;-2),Plan24!EJ154,IF(AND(Z$2=2,Plan24!EU154&lt;-2),Plan24!EU154,"")),""),""),""),"")</f>
        <v/>
      </c>
      <c r="AE64" s="55" t="str">
        <f ca="1">IF(AND(AB$1=0,ROW(AB64)&lt;(Plan51!HH$95+13),AB64&lt;&gt;""),IF(AND(AB64&gt;=Plan24!DW154,AB64&lt;=Plan24!DX154),IF(Plan35!B$88&lt;&gt;"",IF(AB$1=0,IF(AND(Z$2=1,Plan24!EJ154&gt;=-2,Plan24!EJ154&lt;-1.5),Plan24!EJ154,IF(AND(Z$2=2,Plan24!EU154&gt;=-2,Plan24!EU154&lt;-1.5),Plan24!EU154,"")),""),""),""),"")</f>
        <v/>
      </c>
      <c r="AF64" s="55" t="str">
        <f ca="1">IF(AND(AB$1=0,ROW(AB64)&lt;(Plan51!HH$95+13),AB64&lt;&gt;""),IF(AND(AB64&gt;=Plan24!DW154,AB64&lt;=Plan24!DX154),IF(Plan35!B$88&lt;&gt;"",IF(AB$1=0,IF(AND(Z$2=1,Plan24!EJ154&gt;=-1.5,Plan24!EJ154&lt;-1),Plan24!EJ154,IF(AND(Z$2=2,Plan24!EU154&gt;=-1.5,Plan24!EU154&lt;-1),Plan24!EU154,"")),""),""),""),"")</f>
        <v/>
      </c>
      <c r="AG64" s="55" t="str">
        <f ca="1">IF(AND(AB$1=0,ROW(AB64)&lt;(Plan51!HH$95+13),AB64&lt;&gt;""),IF(AND(AB64&gt;=Plan24!DW154,AB64&lt;=Plan24!DX154),IF(Plan35!B$88&lt;&gt;"",IF(AB$1=0,IF(AND(Z$2=1,Plan24!EJ154&gt;=-1,Plan24!EJ154&lt;1),Plan24!EJ154,IF(AND(Z$2=2,Plan24!EU154&gt;=-1,Plan24!EU154&lt;1),Plan24!EU154,"")),""),""),""),"")</f>
        <v/>
      </c>
      <c r="AH64" s="56" t="str">
        <f ca="1">IF(AND(AB$1=0,ROW(AB64)&lt;(Plan51!HH$95+13),AB64&lt;&gt;""),IF(AND(AB64&gt;=Plan24!DW154,AB64&lt;=Plan24!DX154),IF(Plan35!B$88&lt;&gt;"",IF(AB$1=0,IF(AND(Z$2=1,Plan24!EJ154&gt;=1,Plan24!EJ154&lt;1.5),Plan24!EJ154,IF(AND(Z$2=2,Plan24!EU154&gt;=1,Plan24!EU154&lt;1.5),Plan24!EU154,"")),""),""),""),"")</f>
        <v/>
      </c>
      <c r="AI64" s="46" t="str">
        <f ca="1">IF(AND(AB$1=0,ROW(AB64)&lt;(Plan51!HH$95+13),AB64&lt;&gt;""),IF(AND(AB64&gt;=Plan24!DW154,AB64&lt;=Plan24!DX154),IF(Plan35!B$88&lt;&gt;"",IF(AB$1=0,IF(AND(Z$2=1,Plan24!EJ154&gt;=1.5,Plan24!EJ154&lt;2),Plan24!EJ154,IF(AND(Z$2=2,Plan24!EU154&gt;=1.5,Plan24!EU154&lt;2),Plan24!EU154,"")),""),""),""),"")</f>
        <v/>
      </c>
      <c r="AJ64" s="110" t="str">
        <f ca="1">IF(AND(AB$1=0,ROW(AB64)&lt;(Plan51!HH$95+13),AB64&lt;&gt;""),IF(AND(AB64&gt;=Plan24!DW154,AB64&lt;=Plan24!DX154),IF(Plan35!B$88&lt;&gt;"",IF(AB$1=0,IF(AND(Z$2=1,Plan24!EJ154&gt;=2),Plan24!EJ154,IF(AND(Z$2=2,Plan24!EU154&gt;=2),Plan24!EU154,"")),""),""),""),"")</f>
        <v/>
      </c>
      <c r="AK64" s="85" t="str">
        <f t="shared" ca="1" si="6"/>
        <v/>
      </c>
      <c r="AL64" s="57" t="str">
        <f t="shared" ca="1" si="7"/>
        <v/>
      </c>
      <c r="AM64" s="191" t="s">
        <v>31</v>
      </c>
      <c r="AN64" s="198"/>
      <c r="AO64" s="357"/>
      <c r="AP64" s="118" t="str">
        <f ca="1">IFERROR(IF(AND(AO$1=0,ROW(AO64)&lt;(Plan51!HH$95+13),AO64&lt;&gt;""),IF(AND(AO64&gt;=Plan24!FI154,AO64&lt;=Plan24!FJ154),IF(Plan35!$B$88&lt;&gt;"",_xlfn.NORM.S.DIST(Plan24!GJ154,1)*100),""),""),"")</f>
        <v/>
      </c>
      <c r="AQ64" s="100" t="str">
        <f ca="1">IF(AND(AO$1=0,ROW(AO64)&lt;(Plan51!HH$95+13),AO64&lt;&gt;""),IF(AND(AO64&gt;=Plan24!FI154,AO64&lt;=Plan24!FJ154),IF(Plan35!B$88&lt;&gt;"",IF(AO$1=0,IF(Plan24!GJ154&lt;-2,Plan24!GJ154,""),""),""),""),"")</f>
        <v/>
      </c>
      <c r="AR64" s="55" t="str">
        <f ca="1">IF(AND(AO$1=0,ROW(AO64)&lt;(Plan51!HH$95+13),AO64&lt;&gt;""),IF(AND(AO64&gt;=Plan24!FI154,AO64&lt;=Plan24!FJ154),IF(Plan35!B$88&lt;&gt;"",IF(AO$1=0,IF(AND(Plan24!GJ154&gt;=-2,Plan24!GJ154&lt;-1.5),Plan24!GJ154,""),""),""),""),"")</f>
        <v/>
      </c>
      <c r="AS64" s="55" t="str">
        <f ca="1">IF(AND(AO$1=0,ROW(AO64)&lt;(Plan51!HH$95+13),AO64&lt;&gt;""),IF(AND(AO64&gt;=Plan24!FI154,AO64&lt;=Plan24!FJ154),IF(Plan35!B$88&lt;&gt;"",IF(AO$1=0,IF(AND(Plan24!GJ154&gt;=-1.5,Plan24!GJ154&lt;-1),Plan24!GJ154,""),""),""),""),"")</f>
        <v/>
      </c>
      <c r="AT64" s="55" t="str">
        <f ca="1">IF(AND(AO$1=0,ROW(AO64)&lt;(Plan51!HH$95+13),AO64&lt;&gt;""),IF(AND(AO64&gt;=Plan24!FI154,AO64&lt;=Plan24!FJ154),IF(Plan35!B$88&lt;&gt;"",IF(AO$1=0,IF(AND(Plan24!GJ154&gt;=-1,Plan24!GJ154&lt;1),Plan24!GJ154,""),""),""),""),"")</f>
        <v/>
      </c>
      <c r="AU64" s="56" t="str">
        <f ca="1">IF(AND(AO$1=0,ROW(AO64)&lt;(Plan51!HH$95+13),AO64&lt;&gt;""),IF(AND(AO64&gt;=Plan24!FI154,AO64&lt;=Plan24!FJ154),IF(Plan35!B$88&lt;&gt;"",IF(AO$1=0,IF(AND(Plan24!GJ154&gt;=1,Plan24!GJ154&lt;1.5),Plan24!GJ154,""),""),""),""),"")</f>
        <v/>
      </c>
      <c r="AV64" s="46" t="str">
        <f ca="1">IF(AND(AO$1=0,ROW(AO64)&lt;(Plan51!HH$95+13),AO64&lt;&gt;""),IF(AND(AO64&gt;=Plan24!FI154,AO64&lt;=Plan24!FJ154),IF(Plan35!B$88&lt;&gt;"",IF(AO$1=0,IF(AND(Plan24!GJ154&gt;=1.5,Plan24!GJ154&lt;2),Plan24!GJ154,""),""),""),""),"")</f>
        <v/>
      </c>
      <c r="AW64" s="110" t="str">
        <f ca="1">IF(AND(AO$1=0,ROW(AO64)&lt;(Plan51!HH$95+13),AO64&lt;&gt;""),IF(AND(AO64&gt;=Plan24!FI154,AO64&lt;=Plan24!FJ154),IF(Plan35!B$88&lt;&gt;"",IF(AO$1=0,IF(Plan24!GJ154&gt;=2,Plan24!GJ154,""),""),""),""),"")</f>
        <v/>
      </c>
      <c r="AX64" s="85" t="str">
        <f t="shared" ca="1" si="8"/>
        <v/>
      </c>
      <c r="AY64" s="57" t="str">
        <f t="shared" ca="1" si="9"/>
        <v/>
      </c>
      <c r="AZ64" s="307" t="str">
        <f ca="1">IF(AND(O$1=0,ROW(O64)&lt;(Plan51!HH$95+13),O64&lt;&gt;""),IF(O64&lt;=Plan24!CA154,IF(Plan35!B$88&lt;&gt;"",100+15*IF(N$2=1,Plan24!CR154,IF(N$2=2,Plan24!CR228,IF(N$2=3,Plan24!DI154,IF(N$2=4,Plan24!DI228,"")))),""),""),"")</f>
        <v/>
      </c>
      <c r="BA64" s="307" t="str">
        <f ca="1">IF(AND(O$1=0,ROW(O64)&lt;(Plan51!HH$95+13),O64&lt;&gt;""),IF(O64&lt;=Plan24!CA154,5+2*IF(N$2=1,Plan24!CR154,IF(N$2=2,Plan24!CR228,IF(N$2=3,Plan24!DI154,IF(N$2=4,Plan24!DI228,"")))),""),"")</f>
        <v/>
      </c>
      <c r="BC64" s="307" t="str">
        <f ca="1">IF(AND(AB$1=0,ROW(AB64)&lt;(Plan51!HH$95+13),AB64&lt;&gt;""),IF(AB64&lt;=Plan24!DX154,IF(AB$1=0,100+15*IF(Z$2=1,Plan24!EJ154,IF(Z$2=2,Plan24!EU154,"")),""),""),"")</f>
        <v/>
      </c>
      <c r="BD64" s="307" t="str">
        <f ca="1">IF(AND(AB$1=0,ROW(AB64)&lt;(Plan51!HH$95+13),AB64&lt;&gt;""),IF(AB64&lt;=Plan24!DX154,IF(AB$1=0,5+2*IF(Z$2=1,Plan24!EJ154,IF(Z$2=2,Plan24!EU154,"")),""),""),"")</f>
        <v/>
      </c>
      <c r="BF64" s="307" t="str">
        <f ca="1">IF(AND(AO$1=0,ROW(AO64)&lt;(Plan51!HH$95+13),AO64&lt;&gt;""),IF(AO64&lt;=Plan24!FJ154,IF(AO$1=0,100+15*Plan24!GJ154,""),""),"")</f>
        <v/>
      </c>
      <c r="BG64" s="307" t="str">
        <f ca="1">IF(AND(AO$1=0,ROW(AO64)&lt;(Plan51!HH$95+13),AO64&lt;&gt;""),IF(AO64&lt;=Plan24!FJ154,IF(AO$1=0,5+2*Plan24!GJ154,""),""),"")</f>
        <v/>
      </c>
      <c r="BH64" s="307"/>
      <c r="BI64" s="307"/>
      <c r="BJ64" s="307"/>
      <c r="BK64" s="307"/>
      <c r="BL64" s="307"/>
      <c r="BM64" s="307"/>
      <c r="BN64" s="307"/>
      <c r="BO64" s="307"/>
      <c r="BP64" s="307"/>
      <c r="BQ64" s="132">
        <f t="shared" si="13"/>
        <v>0</v>
      </c>
      <c r="BR64" s="132" t="str">
        <f t="shared" si="14"/>
        <v/>
      </c>
      <c r="BS64" s="132" t="str">
        <f t="shared" si="19"/>
        <v/>
      </c>
      <c r="BT64" s="132" t="str">
        <f t="shared" si="16"/>
        <v/>
      </c>
      <c r="BU64" s="478" t="str">
        <f t="shared" si="20"/>
        <v/>
      </c>
      <c r="BV64" s="478" t="str">
        <f t="shared" si="21"/>
        <v/>
      </c>
      <c r="BW64" s="132" t="str">
        <f ca="1">IF(BW$55&gt;0,SUBSTITUTE(VLOOKUP(ROW(BV9),BR64:BT$227,2),0,""),"")</f>
        <v/>
      </c>
      <c r="BX64" s="132" t="str">
        <f>IFERROR(ROUND(VALUE(SUBSTITUTE(VLOOKUP(ROW(BW9),BR64:BT$227,3),".","")),2),"")</f>
        <v/>
      </c>
      <c r="BY64" s="132"/>
      <c r="BZ64" s="319" t="str">
        <f>SUBSTITUTE(VLOOKUP(ROW(BW9),BR64:BU$227,4),0,"")</f>
        <v/>
      </c>
      <c r="CA64" s="319" t="str">
        <f>SUBSTITUTE(VLOOKUP(ROW(BW9),BR64:BV$227,5),0,"")</f>
        <v/>
      </c>
      <c r="CB64" s="132">
        <f>IF(O21&lt;&gt;"",IF(OR(O21&lt;Plan24!BZ111,O21&gt;Plan24!CA111,W21="σ=0"),1,0),0)</f>
        <v>0</v>
      </c>
      <c r="CC64" s="477"/>
      <c r="CD64" s="132"/>
      <c r="CE64" s="132"/>
      <c r="CF64" s="132"/>
      <c r="CG64" s="209"/>
      <c r="CH64" s="132">
        <f t="shared" si="10"/>
        <v>0</v>
      </c>
      <c r="CI64" s="132">
        <f t="shared" si="12"/>
        <v>0</v>
      </c>
      <c r="CJ64" s="132">
        <f t="shared" si="11"/>
        <v>0</v>
      </c>
      <c r="CK64" s="41"/>
      <c r="CL64" s="41"/>
    </row>
    <row r="65" spans="2:90" s="10" customFormat="1" ht="17.45" customHeight="1">
      <c r="B65" s="300"/>
      <c r="C65" s="251"/>
      <c r="D65" s="251"/>
      <c r="E65" s="251"/>
      <c r="F65" s="251"/>
      <c r="G65" s="251"/>
      <c r="H65" s="251"/>
      <c r="I65" s="251"/>
      <c r="J65" s="251"/>
      <c r="K65" s="251"/>
      <c r="L65" s="251"/>
      <c r="M65" s="251"/>
      <c r="N65" s="227" t="s">
        <v>151</v>
      </c>
      <c r="O65" s="346" t="str">
        <f>IFERROR(IF(AND(O66="",O67=""),"",O66+O67),"")</f>
        <v/>
      </c>
      <c r="P65" s="118" t="str">
        <f ca="1">IFERROR(IF(AND(O$1=0,ROW(O65)&lt;(Plan51!HH$95+13),O65&lt;&gt;""),IF(AND(O65&gt;=Plan24!BZ155,O65&lt;=Plan24!CA155),IF(Plan35!$B$88&lt;&gt;"",_xlfn.NORM.S.DIST(IF(N$2=1,Plan24!CR155,IF(N$2=2,Plan24!CR229,IF(N$2=3,Plan24!DI155,IF(N$2=4,Plan24!DI229,"")))),1)*100),""),""),"")</f>
        <v/>
      </c>
      <c r="Q65" s="93" t="str">
        <f ca="1">IF(AND(O$1=0,ROW(O65)&lt;(Plan51!HH$95+13),O65&lt;&gt;""),IF(AND(O65&gt;=Plan24!BZ155,O65&lt;=Plan24!CA155),IF(Plan35!B$88&lt;&gt;"",IF(AND(N$2=1,Plan24!CR155&lt;-2),Plan24!CR155,IF(AND(N$2=2,Plan24!CR229&lt;-2),Plan24!CR229,IF(AND(N$2=3,Plan24!DI155&lt;-2),Plan24!DI155,IF(AND(N$2=4,Plan24!DI229&lt;-2),Plan24!DI229,"")))),""),""),"")</f>
        <v/>
      </c>
      <c r="R65" s="55" t="str">
        <f ca="1">IF(AND(O$1=0,ROW(O65)&lt;(Plan51!HH$95+13),O65&lt;&gt;""),IF(AND(O65&gt;=Plan24!BZ155,O65&lt;=Plan24!CA155),IF(Plan35!B$88&lt;&gt;"",IF(AND(N$2=1,Plan24!CR155&gt;=-2,Plan24!CR155&lt;-1.5),Plan24!CR155,IF(AND(N$2=2,Plan24!CR229&gt;=-2,Plan24!CR229&lt;-1.5),Plan24!CR229,IF(AND(N$2=3,Plan24!DI155&gt;=-2,Plan24!DI155&lt;-1.5),Plan24!DI155,IF(AND(N$2=4,Plan24!DI229&gt;=-2,Plan24!DI229&lt;-1.5),Plan24!DI229,"")))),""),""),"")</f>
        <v/>
      </c>
      <c r="S65" s="55" t="str">
        <f ca="1">IF(AND(O$1=0,ROW(O65)&lt;(Plan51!HH$95+13),O65&lt;&gt;""),IF(AND(O65&gt;=Plan24!BZ155,O65&lt;=Plan24!CA155),IF(Plan35!B$88&lt;&gt;"",IF(AND(N$2=1,Plan24!CR155&gt;=-1.5,Plan24!CR155&lt;-1),Plan24!CR155,IF(AND(N$2=2,Plan24!CR229&gt;=-1.5,Plan24!CR229&lt;-1),Plan24!CR229,IF(AND(N$2=3,Plan24!DI155&gt;=-1.5,Plan24!DI155&lt;-1),Plan24!DI155,IF(AND(N$2=4,Plan24!DI229&gt;=-1.5,Plan24!DI229&lt;-1),Plan24!DI229,"")))),""),""),"")</f>
        <v/>
      </c>
      <c r="T65" s="55" t="str">
        <f ca="1">IF(AND(O$1=0,ROW(O65)&lt;(Plan51!HH$95+13),O65&lt;&gt;""),IF(AND(O65&gt;=Plan24!BZ155,O65&lt;=Plan24!CA155),IF(Plan35!B$88&lt;&gt;"",IF(AND(N$2=1,Plan24!CR155&gt;=-1,Plan24!CR155&lt;1),Plan24!CR155,IF(AND(N$2=2,Plan24!CR229&gt;=-1,Plan24!CR229&lt;1),Plan24!CR229,IF(AND(N$2=3,Plan24!DI155&gt;=-1,Plan24!DI155&lt;1),Plan24!DI155,IF(AND(N$2=4,Plan24!DI229&gt;=-1,Plan24!DI229&lt;1),Plan24!DI229,"")))),""),""),"")</f>
        <v/>
      </c>
      <c r="U65" s="56" t="str">
        <f ca="1">IF(AND(O$1=0,ROW(O65)&lt;(Plan51!HH$95+13),O65&lt;&gt;""),IF(AND(O65&gt;=Plan24!BZ155,O65&lt;=Plan24!CA155),IF(Plan35!B$88&lt;&gt;"",IF(AND(N$2=1,Plan24!CR155&gt;=1,Plan24!CR155&lt;1.5),Plan24!CR155,IF(AND(N$2=2,Plan24!CR229&gt;=1,Plan24!CR229&lt;1.5),Plan24!CR229,IF(AND(N$2=3,Plan24!DI155&gt;=1,Plan24!DI155&lt;1.5),Plan24!DI155,IF(AND(N$2=4,Plan24!DI229&gt;=1,Plan24!DI229&lt;1.5),Plan24!DI229,"")))),""),""),"")</f>
        <v/>
      </c>
      <c r="V65" s="46" t="str">
        <f ca="1">IF(AND(O$1=0,ROW(O65)&lt;(Plan51!HH$95+13),O65&lt;&gt;""),IF(AND(O65&gt;=Plan24!BZ155,O65&lt;=Plan24!CA155),IF(Plan35!B$88&lt;&gt;"",IF(AND(N$2=1,Plan24!CR155&gt;=1.5,Plan24!CR155&lt;2),Plan24!CR155,IF(AND(N$2=2,Plan24!CR229&gt;=1.5,Plan24!CR229&lt;2),Plan24!CR229,IF(AND(N$2=3,Plan24!DI155&gt;=1.5,Plan24!DI155&lt;2),Plan24!DI155,IF(AND(N$2=4,Plan24!DI229&gt;=1.5,Plan24!DI229&lt;2),Plan24!DI229,"")))),""),""),"")</f>
        <v/>
      </c>
      <c r="W65" s="106" t="str">
        <f ca="1">IF(AND(O$1=0,ROW(O65)&lt;(Plan51!HH$95+13),O65&lt;&gt;""),IF(AND(O65&gt;=Plan24!BZ155,O65&lt;=Plan24!CA155),IF(Plan35!B$88&lt;&gt;"",IF(AND(N$2=1,Plan24!CR155&gt;=2),Plan24!CR155,IF(AND(N$2=2,Plan24!CR229&gt;=2),Plan24!CR229,IF(AND(N$2=3,Plan24!DI155&gt;=2),Plan24!DI155,IF(AND(N$2=4,Plan24!DI229&gt;=2),Plan24!DI229,"")))),""),""),"")</f>
        <v/>
      </c>
      <c r="X65" s="238" t="str">
        <f t="shared" ca="1" si="4"/>
        <v/>
      </c>
      <c r="Y65" s="239" t="str">
        <f t="shared" ca="1" si="5"/>
        <v/>
      </c>
      <c r="Z65" s="53" t="s">
        <v>61</v>
      </c>
      <c r="AA65" s="54"/>
      <c r="AB65" s="355"/>
      <c r="AC65" s="118" t="str">
        <f ca="1">IFERROR(IF(AND(AB$1=0,ROW(AB65)&lt;(Plan51!HH$95+13),AB65&lt;&gt;""),IF(AND(AB65&gt;=Plan24!DW155,AB65&lt;=Plan24!DX155),IF(Plan35!$B$88&lt;&gt;"",_xlfn.NORM.S.DIST(IF(Z$2=1,Plan24!EJ155,IF(Z$2=2,Plan24!EU155,"")),1)*100),""),""),"")</f>
        <v/>
      </c>
      <c r="AD65" s="93" t="str">
        <f ca="1">IF(AND(AB$1=0,ROW(AB65)&lt;(Plan51!HH$95+13),AB65&lt;&gt;""),IF(AND(AB65&gt;=Plan24!DW155,AB65&lt;=Plan24!DX155),IF(Plan35!B$88&lt;&gt;"",IF(AB$1=0,IF(AND(Z$2=1,Plan24!EJ155&lt;-2),Plan24!EJ155,IF(AND(Z$2=2,Plan24!EU155&lt;-2),Plan24!EU155,"")),""),""),""),"")</f>
        <v/>
      </c>
      <c r="AE65" s="55" t="str">
        <f ca="1">IF(AND(AB$1=0,ROW(AB65)&lt;(Plan51!HH$95+13),AB65&lt;&gt;""),IF(AND(AB65&gt;=Plan24!DW155,AB65&lt;=Plan24!DX155),IF(Plan35!B$88&lt;&gt;"",IF(AB$1=0,IF(AND(Z$2=1,Plan24!EJ155&gt;=-2,Plan24!EJ155&lt;-1.5),Plan24!EJ155,IF(AND(Z$2=2,Plan24!EU155&gt;=-2,Plan24!EU155&lt;-1.5),Plan24!EU155,"")),""),""),""),"")</f>
        <v/>
      </c>
      <c r="AF65" s="55" t="str">
        <f ca="1">IF(AND(AB$1=0,ROW(AB65)&lt;(Plan51!HH$95+13),AB65&lt;&gt;""),IF(AND(AB65&gt;=Plan24!DW155,AB65&lt;=Plan24!DX155),IF(Plan35!B$88&lt;&gt;"",IF(AB$1=0,IF(AND(Z$2=1,Plan24!EJ155&gt;=-1.5,Plan24!EJ155&lt;-1),Plan24!EJ155,IF(AND(Z$2=2,Plan24!EU155&gt;=-1.5,Plan24!EU155&lt;-1),Plan24!EU155,"")),""),""),""),"")</f>
        <v/>
      </c>
      <c r="AG65" s="55" t="str">
        <f ca="1">IF(AND(AB$1=0,ROW(AB65)&lt;(Plan51!HH$95+13),AB65&lt;&gt;""),IF(AND(AB65&gt;=Plan24!DW155,AB65&lt;=Plan24!DX155),IF(Plan35!B$88&lt;&gt;"",IF(AB$1=0,IF(AND(Z$2=1,Plan24!EJ155&gt;=-1,Plan24!EJ155&lt;1),Plan24!EJ155,IF(AND(Z$2=2,Plan24!EU155&gt;=-1,Plan24!EU155&lt;1),Plan24!EU155,"")),""),""),""),"")</f>
        <v/>
      </c>
      <c r="AH65" s="56" t="str">
        <f ca="1">IF(AND(AB$1=0,ROW(AB65)&lt;(Plan51!HH$95+13),AB65&lt;&gt;""),IF(AND(AB65&gt;=Plan24!DW155,AB65&lt;=Plan24!DX155),IF(Plan35!B$88&lt;&gt;"",IF(AB$1=0,IF(AND(Z$2=1,Plan24!EJ155&gt;=1,Plan24!EJ155&lt;1.5),Plan24!EJ155,IF(AND(Z$2=2,Plan24!EU155&gt;=1,Plan24!EU155&lt;1.5),Plan24!EU155,"")),""),""),""),"")</f>
        <v/>
      </c>
      <c r="AI65" s="46" t="str">
        <f ca="1">IF(AND(AB$1=0,ROW(AB65)&lt;(Plan51!HH$95+13),AB65&lt;&gt;""),IF(AND(AB65&gt;=Plan24!DW155,AB65&lt;=Plan24!DX155),IF(Plan35!B$88&lt;&gt;"",IF(AB$1=0,IF(AND(Z$2=1,Plan24!EJ155&gt;=1.5,Plan24!EJ155&lt;2),Plan24!EJ155,IF(AND(Z$2=2,Plan24!EU155&gt;=1.5,Plan24!EU155&lt;2),Plan24!EU155,"")),""),""),""),"")</f>
        <v/>
      </c>
      <c r="AJ65" s="110" t="str">
        <f ca="1">IF(AND(AB$1=0,ROW(AB65)&lt;(Plan51!HH$95+13),AB65&lt;&gt;""),IF(AND(AB65&gt;=Plan24!DW155,AB65&lt;=Plan24!DX155),IF(Plan35!B$88&lt;&gt;"",IF(AB$1=0,IF(AND(Z$2=1,Plan24!EJ155&gt;=2),Plan24!EJ155,IF(AND(Z$2=2,Plan24!EU155&gt;=2),Plan24!EU155,"")),""),""),""),"")</f>
        <v/>
      </c>
      <c r="AK65" s="85" t="str">
        <f t="shared" ca="1" si="6"/>
        <v/>
      </c>
      <c r="AL65" s="57" t="str">
        <f t="shared" ca="1" si="7"/>
        <v/>
      </c>
      <c r="AM65" s="53" t="s">
        <v>61</v>
      </c>
      <c r="AN65" s="54"/>
      <c r="AO65" s="355"/>
      <c r="AP65" s="118" t="str">
        <f ca="1">IFERROR(IF(AND(AO$1=0,ROW(AO65)&lt;(Plan51!HH$95+13),AO65&lt;&gt;""),IF(AND(AO65&gt;=Plan24!FI155,AO65&lt;=Plan24!FJ155),IF(Plan35!$B$88&lt;&gt;"",_xlfn.NORM.S.DIST(Plan24!GJ155,1)*100),""),""),"")</f>
        <v/>
      </c>
      <c r="AQ65" s="100" t="str">
        <f ca="1">IF(AND(AO$1=0,ROW(AO65)&lt;(Plan51!HH$95+13),AO65&lt;&gt;""),IF(AND(AO65&gt;=Plan24!FI155,AO65&lt;=Plan24!FJ155),IF(Plan35!B$88&lt;&gt;"",IF(AO$1=0,IF(Plan24!GJ155&lt;-2,Plan24!GJ155,""),""),""),""),"")</f>
        <v/>
      </c>
      <c r="AR65" s="55" t="str">
        <f ca="1">IF(AND(AO$1=0,ROW(AO65)&lt;(Plan51!HH$95+13),AO65&lt;&gt;""),IF(AND(AO65&gt;=Plan24!FI155,AO65&lt;=Plan24!FJ155),IF(Plan35!B$88&lt;&gt;"",IF(AO$1=0,IF(AND(Plan24!GJ155&gt;=-2,Plan24!GJ155&lt;-1.5),Plan24!GJ155,""),""),""),""),"")</f>
        <v/>
      </c>
      <c r="AS65" s="55" t="str">
        <f ca="1">IF(AND(AO$1=0,ROW(AO65)&lt;(Plan51!HH$95+13),AO65&lt;&gt;""),IF(AND(AO65&gt;=Plan24!FI155,AO65&lt;=Plan24!FJ155),IF(Plan35!B$88&lt;&gt;"",IF(AO$1=0,IF(AND(Plan24!GJ155&gt;=-1.5,Plan24!GJ155&lt;-1),Plan24!GJ155,""),""),""),""),"")</f>
        <v/>
      </c>
      <c r="AT65" s="55" t="str">
        <f ca="1">IF(AND(AO$1=0,ROW(AO65)&lt;(Plan51!HH$95+13),AO65&lt;&gt;""),IF(AND(AO65&gt;=Plan24!FI155,AO65&lt;=Plan24!FJ155),IF(Plan35!B$88&lt;&gt;"",IF(AO$1=0,IF(AND(Plan24!GJ155&gt;=-1,Plan24!GJ155&lt;1),Plan24!GJ155,""),""),""),""),"")</f>
        <v/>
      </c>
      <c r="AU65" s="56" t="str">
        <f ca="1">IF(AND(AO$1=0,ROW(AO65)&lt;(Plan51!HH$95+13),AO65&lt;&gt;""),IF(AND(AO65&gt;=Plan24!FI155,AO65&lt;=Plan24!FJ155),IF(Plan35!B$88&lt;&gt;"",IF(AO$1=0,IF(AND(Plan24!GJ155&gt;=1,Plan24!GJ155&lt;1.5),Plan24!GJ155,""),""),""),""),"")</f>
        <v/>
      </c>
      <c r="AV65" s="46" t="str">
        <f ca="1">IF(AND(AO$1=0,ROW(AO65)&lt;(Plan51!HH$95+13),AO65&lt;&gt;""),IF(AND(AO65&gt;=Plan24!FI155,AO65&lt;=Plan24!FJ155),IF(Plan35!B$88&lt;&gt;"",IF(AO$1=0,IF(AND(Plan24!GJ155&gt;=1.5,Plan24!GJ155&lt;2),Plan24!GJ155,""),""),""),""),"")</f>
        <v/>
      </c>
      <c r="AW65" s="110" t="str">
        <f ca="1">IF(AND(AO$1=0,ROW(AO65)&lt;(Plan51!HH$95+13),AO65&lt;&gt;""),IF(AND(AO65&gt;=Plan24!FI155,AO65&lt;=Plan24!FJ155),IF(Plan35!B$88&lt;&gt;"",IF(AO$1=0,IF(Plan24!GJ155&gt;=2,Plan24!GJ155,""),""),""),""),"")</f>
        <v/>
      </c>
      <c r="AX65" s="85" t="str">
        <f t="shared" ca="1" si="8"/>
        <v/>
      </c>
      <c r="AY65" s="57" t="str">
        <f t="shared" ca="1" si="9"/>
        <v/>
      </c>
      <c r="AZ65" s="307" t="str">
        <f ca="1">IF(AND(O$1=0,ROW(O65)&lt;(Plan51!HH$95+13),O65&lt;&gt;""),IF(O65&lt;=Plan24!CA155,IF(Plan35!B$88&lt;&gt;"",100+15*IF(N$2=1,Plan24!CR155,IF(N$2=2,Plan24!CR229,IF(N$2=3,Plan24!DI155,IF(N$2=4,Plan24!DI229,"")))),""),""),"")</f>
        <v/>
      </c>
      <c r="BA65" s="307" t="str">
        <f ca="1">IF(AND(O$1=0,ROW(O65)&lt;(Plan51!HH$95+13),O65&lt;&gt;""),IF(O65&lt;=Plan24!CA155,5+2*IF(N$2=1,Plan24!CR155,IF(N$2=2,Plan24!CR229,IF(N$2=3,Plan24!DI155,IF(N$2=4,Plan24!DI229,"")))),""),"")</f>
        <v/>
      </c>
      <c r="BC65" s="307" t="str">
        <f ca="1">IF(AND(AB$1=0,ROW(AB65)&lt;(Plan51!HH$95+13),AB65&lt;&gt;""),IF(AB65&lt;=Plan24!DX155,IF(AB$1=0,100+15*IF(Z$2=1,Plan24!EJ155,IF(Z$2=2,Plan24!EU155,"")),""),""),"")</f>
        <v/>
      </c>
      <c r="BD65" s="307" t="str">
        <f ca="1">IF(AND(AB$1=0,ROW(AB65)&lt;(Plan51!HH$95+13),AB65&lt;&gt;""),IF(AB65&lt;=Plan24!DX155,IF(AB$1=0,5+2*IF(Z$2=1,Plan24!EJ155,IF(Z$2=2,Plan24!EU155,"")),""),""),"")</f>
        <v/>
      </c>
      <c r="BF65" s="307" t="str">
        <f ca="1">IF(AND(AO$1=0,ROW(AO65)&lt;(Plan51!HH$95+13),AO65&lt;&gt;""),IF(AO65&lt;=Plan24!FJ155,IF(AO$1=0,100+15*Plan24!GJ155,""),""),"")</f>
        <v/>
      </c>
      <c r="BG65" s="307" t="str">
        <f ca="1">IF(AND(AO$1=0,ROW(AO65)&lt;(Plan51!HH$95+13),AO65&lt;&gt;""),IF(AO65&lt;=Plan24!FJ155,IF(AO$1=0,5+2*Plan24!GJ155,""),""),"")</f>
        <v/>
      </c>
      <c r="BH65" s="307"/>
      <c r="BI65" s="307"/>
      <c r="BJ65" s="307"/>
      <c r="BK65" s="307"/>
      <c r="BL65" s="307"/>
      <c r="BM65" s="307"/>
      <c r="BN65" s="307"/>
      <c r="BO65" s="307"/>
      <c r="BP65" s="307"/>
      <c r="BQ65" s="132">
        <f t="shared" si="13"/>
        <v>0</v>
      </c>
      <c r="BR65" s="132" t="str">
        <f t="shared" si="14"/>
        <v/>
      </c>
      <c r="BS65" s="132" t="str">
        <f t="shared" si="19"/>
        <v/>
      </c>
      <c r="BT65" s="132" t="str">
        <f t="shared" si="16"/>
        <v/>
      </c>
      <c r="BU65" s="478" t="str">
        <f t="shared" si="20"/>
        <v/>
      </c>
      <c r="BV65" s="478" t="str">
        <f t="shared" si="21"/>
        <v/>
      </c>
      <c r="BW65" s="132" t="str">
        <f ca="1">IF(BW$55&gt;0,SUBSTITUTE(VLOOKUP(ROW(BV10),BR65:BT$227,2),0,""),"")</f>
        <v/>
      </c>
      <c r="BX65" s="132" t="str">
        <f>IFERROR(ROUND(VALUE(SUBSTITUTE(VLOOKUP(ROW(BW10),BR65:BT$227,3),".","")),2),"")</f>
        <v/>
      </c>
      <c r="BY65" s="132"/>
      <c r="BZ65" s="319" t="str">
        <f>SUBSTITUTE(VLOOKUP(ROW(BW10),BR65:BU$227,4),0,"")</f>
        <v/>
      </c>
      <c r="CA65" s="319" t="str">
        <f>SUBSTITUTE(VLOOKUP(ROW(BW10),BR65:BV$227,5),0,"")</f>
        <v/>
      </c>
      <c r="CB65" s="132">
        <f>IF(O22&lt;&gt;"",IF(OR(O22&lt;Plan24!BZ112,O22&gt;Plan24!CA112,W22="σ=0"),1,0),0)</f>
        <v>0</v>
      </c>
      <c r="CC65" s="477"/>
      <c r="CD65" s="132"/>
      <c r="CE65" s="132"/>
      <c r="CF65" s="132"/>
      <c r="CG65" s="209"/>
      <c r="CH65" s="132">
        <f t="shared" si="10"/>
        <v>0</v>
      </c>
      <c r="CI65" s="132">
        <f t="shared" si="12"/>
        <v>0</v>
      </c>
      <c r="CJ65" s="132">
        <f t="shared" si="11"/>
        <v>0</v>
      </c>
      <c r="CK65" s="41"/>
      <c r="CL65" s="41"/>
    </row>
    <row r="66" spans="2:90" s="10" customFormat="1" ht="17.45" customHeight="1">
      <c r="B66" s="300"/>
      <c r="C66" s="251"/>
      <c r="D66" s="251"/>
      <c r="E66" s="251"/>
      <c r="F66" s="251"/>
      <c r="G66" s="251"/>
      <c r="H66" s="251"/>
      <c r="I66" s="251"/>
      <c r="J66" s="251"/>
      <c r="K66" s="251"/>
      <c r="L66" s="251"/>
      <c r="M66" s="251"/>
      <c r="N66" s="227" t="s">
        <v>228</v>
      </c>
      <c r="O66" s="345"/>
      <c r="P66" s="118" t="str">
        <f ca="1">IFERROR(IF(AND(O$1=0,ROW(O66)&lt;(Plan51!HH$95+13),O66&lt;&gt;""),IF(AND(O66&gt;=Plan24!BZ156,O66&lt;=Plan24!CA156),IF(Plan35!$B$88&lt;&gt;"",_xlfn.NORM.S.DIST(IF(N$2=1,Plan24!CR156,IF(N$2=2,Plan24!CR230,IF(N$2=3,Plan24!DI156,IF(N$2=4,Plan24!DI230,"")))),1)*100),""),""),"")</f>
        <v/>
      </c>
      <c r="Q66" s="93" t="str">
        <f ca="1">IF(AND(O$1=0,ROW(O66)&lt;(Plan51!HH$95+13),O66&lt;&gt;""),IF(AND(O66&gt;=Plan24!BZ156,O66&lt;=Plan24!CA156),IF(Plan35!B$88&lt;&gt;"",IF(AND(N$2=1,Plan24!CR156&lt;-2),Plan24!CR156,IF(AND(N$2=2,Plan24!CR230&lt;-2),Plan24!CR230,IF(AND(N$2=3,Plan24!DI156&lt;-2),Plan24!DI156,IF(AND(N$2=4,Plan24!DI230&lt;-2),Plan24!DI230,"")))),""),""),"")</f>
        <v/>
      </c>
      <c r="R66" s="55" t="str">
        <f ca="1">IF(AND(O$1=0,ROW(O66)&lt;(Plan51!HH$95+13),O66&lt;&gt;""),IF(AND(O66&gt;=Plan24!BZ156,O66&lt;=Plan24!CA156),IF(Plan35!B$88&lt;&gt;"",IF(AND(N$2=1,Plan24!CR156&gt;=-2,Plan24!CR156&lt;-1.5),Plan24!CR156,IF(AND(N$2=2,Plan24!CR230&gt;=-2,Plan24!CR230&lt;-1.5),Plan24!CR230,IF(AND(N$2=3,Plan24!DI156&gt;=-2,Plan24!DI156&lt;-1.5),Plan24!DI156,IF(AND(N$2=4,Plan24!DI230&gt;=-2,Plan24!DI230&lt;-1.5),Plan24!DI230,"")))),""),""),"")</f>
        <v/>
      </c>
      <c r="S66" s="55" t="str">
        <f ca="1">IF(AND(O$1=0,ROW(O66)&lt;(Plan51!HH$95+13),O66&lt;&gt;""),IF(AND(O66&gt;=Plan24!BZ156,O66&lt;=Plan24!CA156),IF(Plan35!B$88&lt;&gt;"",IF(AND(N$2=1,Plan24!CR156&gt;=-1.5,Plan24!CR156&lt;-1),Plan24!CR156,IF(AND(N$2=2,Plan24!CR230&gt;=-1.5,Plan24!CR230&lt;-1),Plan24!CR230,IF(AND(N$2=3,Plan24!DI156&gt;=-1.5,Plan24!DI156&lt;-1),Plan24!DI156,IF(AND(N$2=4,Plan24!DI230&gt;=-1.5,Plan24!DI230&lt;-1),Plan24!DI230,"")))),""),""),"")</f>
        <v/>
      </c>
      <c r="T66" s="55" t="str">
        <f ca="1">IF(AND(O$1=0,ROW(O66)&lt;(Plan51!HH$95+13),O66&lt;&gt;""),IF(AND(O66&gt;=Plan24!BZ156,O66&lt;=Plan24!CA156),IF(Plan35!B$88&lt;&gt;"",IF(AND(N$2=1,Plan24!CR156&gt;=-1,Plan24!CR156&lt;1),Plan24!CR156,IF(AND(N$2=2,Plan24!CR230&gt;=-1,Plan24!CR230&lt;1),Plan24!CR230,IF(AND(N$2=3,Plan24!DI156&gt;=-1,Plan24!DI156&lt;1),Plan24!DI156,IF(AND(N$2=4,Plan24!DI230&gt;=-1,Plan24!DI230&lt;1),Plan24!DI230,"")))),""),""),"")</f>
        <v/>
      </c>
      <c r="U66" s="56" t="str">
        <f ca="1">IF(AND(O$1=0,ROW(O66)&lt;(Plan51!HH$95+13),O66&lt;&gt;""),IF(AND(O66&gt;=Plan24!BZ156,O66&lt;=Plan24!CA156),IF(Plan35!B$88&lt;&gt;"",IF(AND(N$2=1,Plan24!CR156&gt;=1,Plan24!CR156&lt;1.5),Plan24!CR156,IF(AND(N$2=2,Plan24!CR230&gt;=1,Plan24!CR230&lt;1.5),Plan24!CR230,IF(AND(N$2=3,Plan24!DI156&gt;=1,Plan24!DI156&lt;1.5),Plan24!DI156,IF(AND(N$2=4,Plan24!DI230&gt;=1,Plan24!DI230&lt;1.5),Plan24!DI230,"")))),""),""),"")</f>
        <v/>
      </c>
      <c r="V66" s="46" t="str">
        <f ca="1">IF(AND(O$1=0,ROW(O66)&lt;(Plan51!HH$95+13),O66&lt;&gt;""),IF(AND(O66&gt;=Plan24!BZ156,O66&lt;=Plan24!CA156),IF(Plan35!B$88&lt;&gt;"",IF(AND(N$2=1,Plan24!CR156&gt;=1.5,Plan24!CR156&lt;2),Plan24!CR156,IF(AND(N$2=2,Plan24!CR230&gt;=1.5,Plan24!CR230&lt;2),Plan24!CR230,IF(AND(N$2=3,Plan24!DI156&gt;=1.5,Plan24!DI156&lt;2),Plan24!DI156,IF(AND(N$2=4,Plan24!DI230&gt;=1.5,Plan24!DI230&lt;2),Plan24!DI230,"")))),""),""),"")</f>
        <v/>
      </c>
      <c r="W66" s="106" t="str">
        <f ca="1">IF(AND(O$1=0,ROW(O66)&lt;(Plan51!HH$95+13),O66&lt;&gt;""),IF(AND(O66&gt;=Plan24!BZ156,O66&lt;=Plan24!CA156),IF(Plan35!B$88&lt;&gt;"",IF(AND(N$2=1,Plan24!CR156&gt;=2),Plan24!CR156,IF(AND(N$2=2,Plan24!CR230&gt;=2),Plan24!CR230,IF(AND(N$2=3,Plan24!DI156&gt;=2),Plan24!DI156,IF(AND(N$2=4,Plan24!DI230&gt;=2),Plan24!DI230,"")))),""),""),"")</f>
        <v/>
      </c>
      <c r="X66" s="238" t="str">
        <f t="shared" ca="1" si="4"/>
        <v/>
      </c>
      <c r="Y66" s="239" t="str">
        <f t="shared" ca="1" si="5"/>
        <v/>
      </c>
      <c r="Z66" s="53" t="s">
        <v>153</v>
      </c>
      <c r="AA66" s="54"/>
      <c r="AB66" s="355"/>
      <c r="AC66" s="118" t="str">
        <f ca="1">IFERROR(IF(AND(AB$1=0,ROW(AB66)&lt;(Plan51!HH$95+13),AB66&lt;&gt;""),IF(AND(AB66&gt;=Plan24!DW156,AB66&lt;=Plan24!DX156),IF(Plan35!$B$88&lt;&gt;"",_xlfn.NORM.S.DIST(IF(Z$2=1,Plan24!EJ156,IF(Z$2=2,Plan24!EU156,"")),1)*100),""),""),"")</f>
        <v/>
      </c>
      <c r="AD66" s="93" t="str">
        <f ca="1">IF(AND(AB$1=0,ROW(AB66)&lt;(Plan51!HH$95+13),AB66&lt;&gt;""),IF(AND(AB66&gt;=Plan24!DW156,AB66&lt;=Plan24!DX156),IF(Plan35!B$88&lt;&gt;"",IF(AB$1=0,IF(AND(Z$2=1,Plan24!EJ156&lt;-2),Plan24!EJ156,IF(AND(Z$2=2,Plan24!EU156&lt;-2),Plan24!EU156,"")),""),""),""),"")</f>
        <v/>
      </c>
      <c r="AE66" s="55" t="str">
        <f ca="1">IF(AND(AB$1=0,ROW(AB66)&lt;(Plan51!HH$95+13),AB66&lt;&gt;""),IF(AND(AB66&gt;=Plan24!DW156,AB66&lt;=Plan24!DX156),IF(Plan35!B$88&lt;&gt;"",IF(AB$1=0,IF(AND(Z$2=1,Plan24!EJ156&gt;=-2,Plan24!EJ156&lt;-1.5),Plan24!EJ156,IF(AND(Z$2=2,Plan24!EU156&gt;=-2,Plan24!EU156&lt;-1.5),Plan24!EU156,"")),""),""),""),"")</f>
        <v/>
      </c>
      <c r="AF66" s="55" t="str">
        <f ca="1">IF(AND(AB$1=0,ROW(AB66)&lt;(Plan51!HH$95+13),AB66&lt;&gt;""),IF(AND(AB66&gt;=Plan24!DW156,AB66&lt;=Plan24!DX156),IF(Plan35!B$88&lt;&gt;"",IF(AB$1=0,IF(AND(Z$2=1,Plan24!EJ156&gt;=-1.5,Plan24!EJ156&lt;-1),Plan24!EJ156,IF(AND(Z$2=2,Plan24!EU156&gt;=-1.5,Plan24!EU156&lt;-1),Plan24!EU156,"")),""),""),""),"")</f>
        <v/>
      </c>
      <c r="AG66" s="55" t="str">
        <f ca="1">IF(AND(AB$1=0,ROW(AB66)&lt;(Plan51!HH$95+13),AB66&lt;&gt;""),IF(AND(AB66&gt;=Plan24!DW156,AB66&lt;=Plan24!DX156),IF(Plan35!B$88&lt;&gt;"",IF(AB$1=0,IF(AND(Z$2=1,Plan24!EJ156&gt;=-1,Plan24!EJ156&lt;1),Plan24!EJ156,IF(AND(Z$2=2,Plan24!EU156&gt;=-1,Plan24!EU156&lt;1),Plan24!EU156,"")),""),""),""),"")</f>
        <v/>
      </c>
      <c r="AH66" s="56" t="str">
        <f ca="1">IF(AND(AB$1=0,ROW(AB66)&lt;(Plan51!HH$95+13),AB66&lt;&gt;""),IF(AND(AB66&gt;=Plan24!DW156,AB66&lt;=Plan24!DX156),IF(Plan35!B$88&lt;&gt;"",IF(AB$1=0,IF(AND(Z$2=1,Plan24!EJ156&gt;=1,Plan24!EJ156&lt;1.5),Plan24!EJ156,IF(AND(Z$2=2,Plan24!EU156&gt;=1,Plan24!EU156&lt;1.5),Plan24!EU156,"")),""),""),""),"")</f>
        <v/>
      </c>
      <c r="AI66" s="46" t="str">
        <f ca="1">IF(AND(AB$1=0,ROW(AB66)&lt;(Plan51!HH$95+13),AB66&lt;&gt;""),IF(AND(AB66&gt;=Plan24!DW156,AB66&lt;=Plan24!DX156),IF(Plan35!B$88&lt;&gt;"",IF(AB$1=0,IF(AND(Z$2=1,Plan24!EJ156&gt;=1.5,Plan24!EJ156&lt;2),Plan24!EJ156,IF(AND(Z$2=2,Plan24!EU156&gt;=1.5,Plan24!EU156&lt;2),Plan24!EU156,"")),""),""),""),"")</f>
        <v/>
      </c>
      <c r="AJ66" s="110" t="str">
        <f ca="1">IF(AND(AB$1=0,ROW(AB66)&lt;(Plan51!HH$95+13),AB66&lt;&gt;""),IF(AND(AB66&gt;=Plan24!DW156,AB66&lt;=Plan24!DX156),IF(Plan35!B$88&lt;&gt;"",IF(AB$1=0,IF(AND(Z$2=1,Plan24!EJ156&gt;=2),Plan24!EJ156,IF(AND(Z$2=2,Plan24!EU156&gt;=2),Plan24!EU156,"")),""),""),""),"")</f>
        <v/>
      </c>
      <c r="AK66" s="85" t="str">
        <f t="shared" ca="1" si="6"/>
        <v/>
      </c>
      <c r="AL66" s="57" t="str">
        <f t="shared" ca="1" si="7"/>
        <v/>
      </c>
      <c r="AM66" s="53" t="s">
        <v>153</v>
      </c>
      <c r="AN66" s="54"/>
      <c r="AO66" s="359"/>
      <c r="AP66" s="118" t="str">
        <f ca="1">IFERROR(IF(AND(AO$1=0,ROW(AO66)&lt;(Plan51!HH$95+13),AO66&lt;&gt;""),IF(AND(AO66&gt;=Plan24!FI156,AO66&lt;=Plan24!FJ156),IF(Plan35!$B$88&lt;&gt;"",_xlfn.NORM.S.DIST(Plan24!GJ156,1)*100),""),""),"")</f>
        <v/>
      </c>
      <c r="AQ66" s="100" t="str">
        <f ca="1">IF(AND(AO$1=0,ROW(AO66)&lt;(Plan51!HH$95+13),AO66&lt;&gt;""),IF(AND(AO66&gt;=Plan24!FI156,AO66&lt;=Plan24!FJ156),IF(Plan35!B$88&lt;&gt;"",IF(AO$1=0,IF(Plan24!GJ156&lt;-2,Plan24!GJ156,""),""),""),""),"")</f>
        <v/>
      </c>
      <c r="AR66" s="55" t="str">
        <f ca="1">IF(AND(AO$1=0,ROW(AO66)&lt;(Plan51!HH$95+13),AO66&lt;&gt;""),IF(AND(AO66&gt;=Plan24!FI156,AO66&lt;=Plan24!FJ156),IF(Plan35!B$88&lt;&gt;"",IF(AO$1=0,IF(AND(Plan24!GJ156&gt;=-2,Plan24!GJ156&lt;-1.5),Plan24!GJ156,""),""),""),""),"")</f>
        <v/>
      </c>
      <c r="AS66" s="55" t="str">
        <f ca="1">IF(AND(AO$1=0,ROW(AO66)&lt;(Plan51!HH$95+13),AO66&lt;&gt;""),IF(AND(AO66&gt;=Plan24!FI156,AO66&lt;=Plan24!FJ156),IF(Plan35!B$88&lt;&gt;"",IF(AO$1=0,IF(AND(Plan24!GJ156&gt;=-1.5,Plan24!GJ156&lt;-1),Plan24!GJ156,""),""),""),""),"")</f>
        <v/>
      </c>
      <c r="AT66" s="55" t="str">
        <f ca="1">IF(AND(AO$1=0,ROW(AO66)&lt;(Plan51!HH$95+13),AO66&lt;&gt;""),IF(AND(AO66&gt;=Plan24!FI156,AO66&lt;=Plan24!FJ156),IF(Plan35!B$88&lt;&gt;"",IF(AO$1=0,IF(AND(Plan24!GJ156&gt;=-1,Plan24!GJ156&lt;1),Plan24!GJ156,""),""),""),""),"")</f>
        <v/>
      </c>
      <c r="AU66" s="56" t="str">
        <f ca="1">IF(AND(AO$1=0,ROW(AO66)&lt;(Plan51!HH$95+13),AO66&lt;&gt;""),IF(AND(AO66&gt;=Plan24!FI156,AO66&lt;=Plan24!FJ156),IF(Plan35!B$88&lt;&gt;"",IF(AO$1=0,IF(AND(Plan24!GJ156&gt;=1,Plan24!GJ156&lt;1.5),Plan24!GJ156,""),""),""),""),"")</f>
        <v/>
      </c>
      <c r="AV66" s="46" t="str">
        <f ca="1">IF(AND(AO$1=0,ROW(AO66)&lt;(Plan51!HH$95+13),AO66&lt;&gt;""),IF(AND(AO66&gt;=Plan24!FI156,AO66&lt;=Plan24!FJ156),IF(Plan35!B$88&lt;&gt;"",IF(AO$1=0,IF(AND(Plan24!GJ156&gt;=1.5,Plan24!GJ156&lt;2),Plan24!GJ156,""),""),""),""),"")</f>
        <v/>
      </c>
      <c r="AW66" s="110" t="str">
        <f ca="1">IF(AND(AO$1=0,ROW(AO66)&lt;(Plan51!HH$95+13),AO66&lt;&gt;""),IF(AND(AO66&gt;=Plan24!FI156,AO66&lt;=Plan24!FJ156),IF(Plan35!B$88&lt;&gt;"",IF(AO$1=0,IF(Plan24!GJ156&gt;=2,Plan24!GJ156,""),""),""),""),"")</f>
        <v/>
      </c>
      <c r="AX66" s="85" t="str">
        <f t="shared" ca="1" si="8"/>
        <v/>
      </c>
      <c r="AY66" s="57" t="str">
        <f t="shared" ca="1" si="9"/>
        <v/>
      </c>
      <c r="AZ66" s="307" t="str">
        <f ca="1">IF(AND(O$1=0,ROW(O66)&lt;(Plan51!HH$95+13),O66&lt;&gt;""),IF(O66&lt;=Plan24!CA156,IF(Plan35!B$88&lt;&gt;"",100+15*IF(N$2=1,Plan24!CR156,IF(N$2=2,Plan24!CR230,IF(N$2=3,Plan24!DI156,IF(N$2=4,Plan24!DI230,"")))),""),""),"")</f>
        <v/>
      </c>
      <c r="BA66" s="307" t="str">
        <f ca="1">IF(AND(O$1=0,ROW(O66)&lt;(Plan51!HH$95+13),O66&lt;&gt;""),IF(O66&lt;=Plan24!CA156,5+2*IF(N$2=1,Plan24!CR156,IF(N$2=2,Plan24!CR230,IF(N$2=3,Plan24!DI156,IF(N$2=4,Plan24!DI230,"")))),""),"")</f>
        <v/>
      </c>
      <c r="BC66" s="307" t="str">
        <f ca="1">IF(AND(AB$1=0,ROW(AB66)&lt;(Plan51!HH$95+13),AB66&lt;&gt;""),IF(AB66&lt;=Plan24!DX156,IF(AB$1=0,100+15*IF(Z$2=1,Plan24!EJ156,IF(Z$2=2,Plan24!EU156,"")),""),""),"")</f>
        <v/>
      </c>
      <c r="BD66" s="307" t="str">
        <f ca="1">IF(AND(AB$1=0,ROW(AB66)&lt;(Plan51!HH$95+13),AB66&lt;&gt;""),IF(AB66&lt;=Plan24!DX156,IF(AB$1=0,5+2*IF(Z$2=1,Plan24!EJ156,IF(Z$2=2,Plan24!EU156,"")),""),""),"")</f>
        <v/>
      </c>
      <c r="BF66" s="307" t="str">
        <f ca="1">IF(AND(AO$1=0,ROW(AO66)&lt;(Plan51!HH$95+13),AO66&lt;&gt;""),IF(AO66&lt;=Plan24!FJ156,IF(AO$1=0,100+15*Plan24!GJ156,""),""),"")</f>
        <v/>
      </c>
      <c r="BG66" s="307" t="str">
        <f ca="1">IF(AND(AO$1=0,ROW(AO66)&lt;(Plan51!HH$95+13),AO66&lt;&gt;""),IF(AO66&lt;=Plan24!FJ156,IF(AO$1=0,5+2*Plan24!GJ156,""),""),"")</f>
        <v/>
      </c>
      <c r="BH66" s="307"/>
      <c r="BI66" s="307"/>
      <c r="BJ66" s="307"/>
      <c r="BK66" s="307"/>
      <c r="BL66" s="307"/>
      <c r="BM66" s="307"/>
      <c r="BN66" s="307"/>
      <c r="BO66" s="307"/>
      <c r="BP66" s="307"/>
      <c r="BQ66" s="132">
        <f t="shared" si="13"/>
        <v>0</v>
      </c>
      <c r="BR66" s="132" t="str">
        <f t="shared" si="14"/>
        <v/>
      </c>
      <c r="BS66" s="132" t="str">
        <f t="shared" si="19"/>
        <v/>
      </c>
      <c r="BT66" s="132" t="str">
        <f t="shared" si="16"/>
        <v/>
      </c>
      <c r="BU66" s="478" t="str">
        <f t="shared" si="20"/>
        <v/>
      </c>
      <c r="BV66" s="478" t="str">
        <f t="shared" si="21"/>
        <v/>
      </c>
      <c r="BW66" s="132" t="str">
        <f ca="1">IF(BW$55&gt;0,SUBSTITUTE(VLOOKUP(ROW(BV11),BR66:BT$227,2),0,""),"")</f>
        <v/>
      </c>
      <c r="BX66" s="132" t="str">
        <f>IFERROR(ROUND(VALUE(SUBSTITUTE(VLOOKUP(ROW(BW11),BR66:BT$227,3),".","")),2),"")</f>
        <v/>
      </c>
      <c r="BY66" s="132"/>
      <c r="BZ66" s="319" t="str">
        <f>SUBSTITUTE(VLOOKUP(ROW(BW11),BR66:BU$227,4),0,"")</f>
        <v/>
      </c>
      <c r="CA66" s="319" t="str">
        <f>SUBSTITUTE(VLOOKUP(ROW(BW11),BR66:BV$227,5),0,"")</f>
        <v/>
      </c>
      <c r="CB66" s="132">
        <f>IF(O23&lt;&gt;"",IF(OR(O23&lt;Plan24!BZ113,O23&gt;Plan24!CA113,W23="σ=0"),1,0),0)</f>
        <v>0</v>
      </c>
      <c r="CC66" s="477"/>
      <c r="CD66" s="132"/>
      <c r="CE66" s="132"/>
      <c r="CF66" s="132"/>
      <c r="CG66" s="209"/>
      <c r="CH66" s="132">
        <f t="shared" si="10"/>
        <v>0</v>
      </c>
      <c r="CI66" s="132">
        <f t="shared" si="12"/>
        <v>0</v>
      </c>
      <c r="CJ66" s="132">
        <f t="shared" si="11"/>
        <v>0</v>
      </c>
      <c r="CK66" s="41"/>
      <c r="CL66" s="41"/>
    </row>
    <row r="67" spans="2:90" s="10" customFormat="1" ht="17.45" customHeight="1">
      <c r="B67" s="300"/>
      <c r="C67" s="251"/>
      <c r="D67" s="251"/>
      <c r="E67" s="251"/>
      <c r="F67" s="251"/>
      <c r="G67" s="251"/>
      <c r="H67" s="251"/>
      <c r="I67" s="251"/>
      <c r="J67" s="251"/>
      <c r="K67" s="251"/>
      <c r="L67" s="251"/>
      <c r="M67" s="251"/>
      <c r="N67" s="227" t="s">
        <v>229</v>
      </c>
      <c r="O67" s="345"/>
      <c r="P67" s="118" t="str">
        <f ca="1">IFERROR(IF(AND(O$1=0,ROW(O67)&lt;(Plan51!HH$95+13),O67&lt;&gt;""),IF(AND(O67&gt;=Plan24!BZ157,O67&lt;=Plan24!CA157),IF(Plan35!$B$88&lt;&gt;"",_xlfn.NORM.S.DIST(IF(N$2=1,Plan24!CR157,IF(N$2=2,Plan24!CR231,IF(N$2=3,Plan24!DI157,IF(N$2=4,Plan24!DI231,"")))),1)*100),""),""),"")</f>
        <v/>
      </c>
      <c r="Q67" s="93" t="str">
        <f ca="1">IF(AND(O$1=0,ROW(O67)&lt;(Plan51!HH$95+13),O67&lt;&gt;""),IF(AND(O67&gt;=Plan24!BZ157,O67&lt;=Plan24!CA157),IF(Plan35!B$88&lt;&gt;"",IF(AND(N$2=1,Plan24!CR157&lt;-2),Plan24!CR157,IF(AND(N$2=2,Plan24!CR231&lt;-2),Plan24!CR231,IF(AND(N$2=3,Plan24!DI157&lt;-2),Plan24!DI157,IF(AND(N$2=4,Plan24!DI231&lt;-2),Plan24!DI231,"")))),""),""),"")</f>
        <v/>
      </c>
      <c r="R67" s="55" t="str">
        <f ca="1">IF(AND(O$1=0,ROW(O67)&lt;(Plan51!HH$95+13),O67&lt;&gt;""),IF(AND(O67&gt;=Plan24!BZ157,O67&lt;=Plan24!CA157),IF(Plan35!B$88&lt;&gt;"",IF(AND(N$2=1,Plan24!CR157&gt;=-2,Plan24!CR157&lt;-1.5),Plan24!CR157,IF(AND(N$2=2,Plan24!CR231&gt;=-2,Plan24!CR231&lt;-1.5),Plan24!CR231,IF(AND(N$2=3,Plan24!DI157&gt;=-2,Plan24!DI157&lt;-1.5),Plan24!DI157,IF(AND(N$2=4,Plan24!DI231&gt;=-2,Plan24!DI231&lt;-1.5),Plan24!DI231,"")))),""),""),"")</f>
        <v/>
      </c>
      <c r="S67" s="55" t="str">
        <f ca="1">IF(AND(O$1=0,ROW(O67)&lt;(Plan51!HH$95+13),O67&lt;&gt;""),IF(AND(O67&gt;=Plan24!BZ157,O67&lt;=Plan24!CA157),IF(Plan35!B$88&lt;&gt;"",IF(AND(N$2=1,Plan24!CR157&gt;=-1.5,Plan24!CR157&lt;-1),Plan24!CR157,IF(AND(N$2=2,Plan24!CR231&gt;=-1.5,Plan24!CR231&lt;-1),Plan24!CR231,IF(AND(N$2=3,Plan24!DI157&gt;=-1.5,Plan24!DI157&lt;-1),Plan24!DI157,IF(AND(N$2=4,Plan24!DI231&gt;=-1.5,Plan24!DI231&lt;-1),Plan24!DI231,"")))),""),""),"")</f>
        <v/>
      </c>
      <c r="T67" s="55" t="str">
        <f ca="1">IF(AND(O$1=0,ROW(O67)&lt;(Plan51!HH$95+13),O67&lt;&gt;""),IF(AND(O67&gt;=Plan24!BZ157,O67&lt;=Plan24!CA157),IF(Plan35!B$88&lt;&gt;"",IF(AND(N$2=1,Plan24!CR157&gt;=-1,Plan24!CR157&lt;1),Plan24!CR157,IF(AND(N$2=2,Plan24!CR231&gt;=-1,Plan24!CR231&lt;1),Plan24!CR231,IF(AND(N$2=3,Plan24!DI157&gt;=-1,Plan24!DI157&lt;1),Plan24!DI157,IF(AND(N$2=4,Plan24!DI231&gt;=-1,Plan24!DI231&lt;1),Plan24!DI231,"")))),""),""),"")</f>
        <v/>
      </c>
      <c r="U67" s="56" t="str">
        <f ca="1">IF(AND(O$1=0,ROW(O67)&lt;(Plan51!HH$95+13),O67&lt;&gt;""),IF(AND(O67&gt;=Plan24!BZ157,O67&lt;=Plan24!CA157),IF(Plan35!B$88&lt;&gt;"",IF(AND(N$2=1,Plan24!CR157&gt;=1,Plan24!CR157&lt;1.5),Plan24!CR157,IF(AND(N$2=2,Plan24!CR231&gt;=1,Plan24!CR231&lt;1.5),Plan24!CR231,IF(AND(N$2=3,Plan24!DI157&gt;=1,Plan24!DI157&lt;1.5),Plan24!DI157,IF(AND(N$2=4,Plan24!DI231&gt;=1,Plan24!DI231&lt;1.5),Plan24!DI231,"")))),""),""),"")</f>
        <v/>
      </c>
      <c r="V67" s="46" t="str">
        <f ca="1">IF(AND(O$1=0,ROW(O67)&lt;(Plan51!HH$95+13),O67&lt;&gt;""),IF(AND(O67&gt;=Plan24!BZ157,O67&lt;=Plan24!CA157),IF(Plan35!B$88&lt;&gt;"",IF(AND(N$2=1,Plan24!CR157&gt;=1.5,Plan24!CR157&lt;2),Plan24!CR157,IF(AND(N$2=2,Plan24!CR231&gt;=1.5,Plan24!CR231&lt;2),Plan24!CR231,IF(AND(N$2=3,Plan24!DI157&gt;=1.5,Plan24!DI157&lt;2),Plan24!DI157,IF(AND(N$2=4,Plan24!DI231&gt;=1.5,Plan24!DI231&lt;2),Plan24!DI231,"")))),""),""),"")</f>
        <v/>
      </c>
      <c r="W67" s="106" t="str">
        <f ca="1">IF(AND(O$1=0,ROW(O67)&lt;(Plan51!HH$95+13),O67&lt;&gt;""),IF(AND(O67&gt;=Plan24!BZ157,O67&lt;=Plan24!CA157),IF(Plan35!B$88&lt;&gt;"",IF(AND(N$2=1,Plan24!CR157&gt;=2),Plan24!CR157,IF(AND(N$2=2,Plan24!CR231&gt;=2),Plan24!CR231,IF(AND(N$2=3,Plan24!DI157&gt;=2),Plan24!DI157,IF(AND(N$2=4,Plan24!DI231&gt;=2),Plan24!DI231,"")))),""),""),"")</f>
        <v/>
      </c>
      <c r="X67" s="238" t="str">
        <f t="shared" ca="1" si="4"/>
        <v/>
      </c>
      <c r="Y67" s="239" t="str">
        <f t="shared" ca="1" si="5"/>
        <v/>
      </c>
      <c r="Z67" s="53" t="s">
        <v>154</v>
      </c>
      <c r="AA67" s="54"/>
      <c r="AB67" s="357" t="str">
        <f>IFERROR(IF(AB66&lt;&gt;"",IF(AB66&gt;29,11,IF(AB66&gt;26,10,IF(AB66&gt;23,9,IF(AB66&gt;20,8,IF(AB66&gt;17,7,IF(AB66&gt;14,6,IF(AB66&gt;11,5,IF(AB66&gt;8,4,IF(AB66&gt;5,3,IF(AB66&gt;2,2,1)))))))))),""),"")</f>
        <v/>
      </c>
      <c r="AC67" s="118" t="str">
        <f ca="1">IFERROR(IF(AND(AB$1=0,ROW(AB67)&lt;(Plan51!HH$95+13),AB67&lt;&gt;""),IF(AND(AB67&gt;=Plan24!DW157,AB67&lt;=Plan24!DX157),IF(Plan35!$B$88&lt;&gt;"",_xlfn.NORM.S.DIST(IF(Z$2=1,Plan24!EJ157,IF(Z$2=2,Plan24!EU157,"")),1)*100),""),""),"")</f>
        <v/>
      </c>
      <c r="AD67" s="93" t="str">
        <f ca="1">IF(AND(AB$1=0,ROW(AB67)&lt;(Plan51!HH$95+13),AB67&lt;&gt;""),IF(AND(AB67&gt;=Plan24!DW157,AB67&lt;=Plan24!DX157),IF(Plan35!B$88&lt;&gt;"",IF(AB$1=0,IF(AND(Z$2=1,Plan24!EJ157&lt;-2),Plan24!EJ157,IF(AND(Z$2=2,Plan24!EU157&lt;-2),Plan24!EU157,"")),""),""),""),"")</f>
        <v/>
      </c>
      <c r="AE67" s="55" t="str">
        <f ca="1">IF(AND(AB$1=0,ROW(AB67)&lt;(Plan51!HH$95+13),AB67&lt;&gt;""),IF(AND(AB67&gt;=Plan24!DW157,AB67&lt;=Plan24!DX157),IF(Plan35!B$88&lt;&gt;"",IF(AB$1=0,IF(AND(Z$2=1,Plan24!EJ157&gt;=-2,Plan24!EJ157&lt;-1.5),Plan24!EJ157,IF(AND(Z$2=2,Plan24!EU157&gt;=-2,Plan24!EU157&lt;-1.5),Plan24!EU157,"")),""),""),""),"")</f>
        <v/>
      </c>
      <c r="AF67" s="55" t="str">
        <f ca="1">IF(AND(AB$1=0,ROW(AB67)&lt;(Plan51!HH$95+13),AB67&lt;&gt;""),IF(AND(AB67&gt;=Plan24!DW157,AB67&lt;=Plan24!DX157),IF(Plan35!B$88&lt;&gt;"",IF(AB$1=0,IF(AND(Z$2=1,Plan24!EJ157&gt;=-1.5,Plan24!EJ157&lt;-1),Plan24!EJ157,IF(AND(Z$2=2,Plan24!EU157&gt;=-1.5,Plan24!EU157&lt;-1),Plan24!EU157,"")),""),""),""),"")</f>
        <v/>
      </c>
      <c r="AG67" s="55" t="str">
        <f ca="1">IF(AND(AB$1=0,ROW(AB67)&lt;(Plan51!HH$95+13),AB67&lt;&gt;""),IF(AND(AB67&gt;=Plan24!DW157,AB67&lt;=Plan24!DX157),IF(Plan35!B$88&lt;&gt;"",IF(AB$1=0,IF(AND(Z$2=1,Plan24!EJ157&gt;=-1,Plan24!EJ157&lt;1),Plan24!EJ157,IF(AND(Z$2=2,Plan24!EU157&gt;=-1,Plan24!EU157&lt;1),Plan24!EU157,"")),""),""),""),"")</f>
        <v/>
      </c>
      <c r="AH67" s="56" t="str">
        <f ca="1">IF(AND(AB$1=0,ROW(AB67)&lt;(Plan51!HH$95+13),AB67&lt;&gt;""),IF(AND(AB67&gt;=Plan24!DW157,AB67&lt;=Plan24!DX157),IF(Plan35!B$88&lt;&gt;"",IF(AB$1=0,IF(AND(Z$2=1,Plan24!EJ157&gt;=1,Plan24!EJ157&lt;1.5),Plan24!EJ157,IF(AND(Z$2=2,Plan24!EU157&gt;=1,Plan24!EU157&lt;1.5),Plan24!EU157,"")),""),""),""),"")</f>
        <v/>
      </c>
      <c r="AI67" s="46" t="str">
        <f ca="1">IF(AND(AB$1=0,ROW(AB67)&lt;(Plan51!HH$95+13),AB67&lt;&gt;""),IF(AND(AB67&gt;=Plan24!DW157,AB67&lt;=Plan24!DX157),IF(Plan35!B$88&lt;&gt;"",IF(AB$1=0,IF(AND(Z$2=1,Plan24!EJ157&gt;=1.5,Plan24!EJ157&lt;2),Plan24!EJ157,IF(AND(Z$2=2,Plan24!EU157&gt;=1.5,Plan24!EU157&lt;2),Plan24!EU157,"")),""),""),""),"")</f>
        <v/>
      </c>
      <c r="AJ67" s="110" t="str">
        <f ca="1">IF(AND(AB$1=0,ROW(AB67)&lt;(Plan51!HH$95+13),AB67&lt;&gt;""),IF(AND(AB67&gt;=Plan24!DW157,AB67&lt;=Plan24!DX157),IF(Plan35!B$88&lt;&gt;"",IF(AB$1=0,IF(AND(Z$2=1,Plan24!EJ157&gt;=2),Plan24!EJ157,IF(AND(Z$2=2,Plan24!EU157&gt;=2),Plan24!EU157,"")),""),""),""),"")</f>
        <v/>
      </c>
      <c r="AK67" s="85" t="str">
        <f t="shared" ca="1" si="6"/>
        <v/>
      </c>
      <c r="AL67" s="57" t="str">
        <f t="shared" ca="1" si="7"/>
        <v/>
      </c>
      <c r="AM67" s="53" t="s">
        <v>154</v>
      </c>
      <c r="AN67" s="54"/>
      <c r="AO67" s="357" t="str">
        <f>IFERROR(IF(AO66&lt;&gt;"",IF(AO66&gt;29,11,IF(AO66&gt;26,10,IF(AO66&gt;23,9,IF(AO66&gt;20,8,IF(AO66&gt;17,7,IF(AO66&gt;14,6,IF(AO66&gt;11,5,IF(AO66&gt;8,4,IF(AO66&gt;5,3,IF(AO66&gt;2,2,1)))))))))),""),"")</f>
        <v/>
      </c>
      <c r="AP67" s="118" t="str">
        <f ca="1">IFERROR(IF(AND(AO$1=0,ROW(AO67)&lt;(Plan51!HH$95+13),AO67&lt;&gt;""),IF(AND(AO67&gt;=Plan24!FI157,AO67&lt;=Plan24!FJ157),IF(Plan35!$B$88&lt;&gt;"",_xlfn.NORM.S.DIST(Plan24!GJ157,1)*100),""),""),"")</f>
        <v/>
      </c>
      <c r="AQ67" s="100" t="str">
        <f ca="1">IF(AND(AO$1=0,ROW(AO67)&lt;(Plan51!HH$95+13),AO67&lt;&gt;""),IF(AND(AO67&gt;=Plan24!FI157,AO67&lt;=Plan24!FJ157),IF(Plan35!B$88&lt;&gt;"",IF(AO$1=0,IF(Plan24!GJ157&lt;-2,Plan24!GJ157,""),""),""),""),"")</f>
        <v/>
      </c>
      <c r="AR67" s="55" t="str">
        <f ca="1">IF(AND(AO$1=0,ROW(AO67)&lt;(Plan51!HH$95+13),AO67&lt;&gt;""),IF(AND(AO67&gt;=Plan24!FI157,AO67&lt;=Plan24!FJ157),IF(Plan35!B$88&lt;&gt;"",IF(AO$1=0,IF(AND(Plan24!GJ157&gt;=-2,Plan24!GJ157&lt;-1.5),Plan24!GJ157,""),""),""),""),"")</f>
        <v/>
      </c>
      <c r="AS67" s="55" t="str">
        <f ca="1">IF(AND(AO$1=0,ROW(AO67)&lt;(Plan51!HH$95+13),AO67&lt;&gt;""),IF(AND(AO67&gt;=Plan24!FI157,AO67&lt;=Plan24!FJ157),IF(Plan35!B$88&lt;&gt;"",IF(AO$1=0,IF(AND(Plan24!GJ157&gt;=-1.5,Plan24!GJ157&lt;-1),Plan24!GJ157,""),""),""),""),"")</f>
        <v/>
      </c>
      <c r="AT67" s="55" t="str">
        <f ca="1">IF(AND(AO$1=0,ROW(AO67)&lt;(Plan51!HH$95+13),AO67&lt;&gt;""),IF(AND(AO67&gt;=Plan24!FI157,AO67&lt;=Plan24!FJ157),IF(Plan35!B$88&lt;&gt;"",IF(AO$1=0,IF(AND(Plan24!GJ157&gt;=-1,Plan24!GJ157&lt;1),Plan24!GJ157,""),""),""),""),"")</f>
        <v/>
      </c>
      <c r="AU67" s="56" t="str">
        <f ca="1">IF(AND(AO$1=0,ROW(AO67)&lt;(Plan51!HH$95+13),AO67&lt;&gt;""),IF(AND(AO67&gt;=Plan24!FI157,AO67&lt;=Plan24!FJ157),IF(Plan35!B$88&lt;&gt;"",IF(AO$1=0,IF(AND(Plan24!GJ157&gt;=1,Plan24!GJ157&lt;1.5),Plan24!GJ157,""),""),""),""),"")</f>
        <v/>
      </c>
      <c r="AV67" s="46" t="str">
        <f ca="1">IF(AND(AO$1=0,ROW(AO67)&lt;(Plan51!HH$95+13),AO67&lt;&gt;""),IF(AND(AO67&gt;=Plan24!FI157,AO67&lt;=Plan24!FJ157),IF(Plan35!B$88&lt;&gt;"",IF(AO$1=0,IF(AND(Plan24!GJ157&gt;=1.5,Plan24!GJ157&lt;2),Plan24!GJ157,""),""),""),""),"")</f>
        <v/>
      </c>
      <c r="AW67" s="110" t="str">
        <f ca="1">IF(AND(AO$1=0,ROW(AO67)&lt;(Plan51!HH$95+13),AO67&lt;&gt;""),IF(AND(AO67&gt;=Plan24!FI157,AO67&lt;=Plan24!FJ157),IF(Plan35!B$88&lt;&gt;"",IF(AO$1=0,IF(Plan24!GJ157&gt;=2,Plan24!GJ157,""),""),""),""),"")</f>
        <v/>
      </c>
      <c r="AX67" s="85" t="str">
        <f t="shared" ca="1" si="8"/>
        <v/>
      </c>
      <c r="AY67" s="57" t="str">
        <f t="shared" ca="1" si="9"/>
        <v/>
      </c>
      <c r="AZ67" s="307" t="str">
        <f ca="1">IF(AND(O$1=0,ROW(O67)&lt;(Plan51!HH$95+13),O67&lt;&gt;""),IF(O67&lt;=Plan24!CA157,IF(Plan35!B$88&lt;&gt;"",100+15*IF(N$2=1,Plan24!CR157,IF(N$2=2,Plan24!CR231,IF(N$2=3,Plan24!DI157,IF(N$2=4,Plan24!DI231,"")))),""),""),"")</f>
        <v/>
      </c>
      <c r="BA67" s="307" t="str">
        <f ca="1">IF(AND(O$1=0,ROW(O67)&lt;(Plan51!HH$95+13),O67&lt;&gt;""),IF(O67&lt;=Plan24!CA157,5+2*IF(N$2=1,Plan24!CR157,IF(N$2=2,Plan24!CR231,IF(N$2=3,Plan24!DI157,IF(N$2=4,Plan24!DI231,"")))),""),"")</f>
        <v/>
      </c>
      <c r="BC67" s="307" t="str">
        <f ca="1">IF(AND(AB$1=0,ROW(AB67)&lt;(Plan51!HH$95+13),AB67&lt;&gt;""),IF(AB67&lt;=Plan24!DX157,IF(AB$1=0,100+15*IF(Z$2=1,Plan24!EJ157,IF(Z$2=2,Plan24!EU157,"")),""),""),"")</f>
        <v/>
      </c>
      <c r="BD67" s="307" t="str">
        <f ca="1">IF(AND(AB$1=0,ROW(AB67)&lt;(Plan51!HH$95+13),AB67&lt;&gt;""),IF(AB67&lt;=Plan24!DX157,IF(AB$1=0,5+2*IF(Z$2=1,Plan24!EJ157,IF(Z$2=2,Plan24!EU157,"")),""),""),"")</f>
        <v/>
      </c>
      <c r="BF67" s="307" t="str">
        <f ca="1">IF(AND(AO$1=0,ROW(AO67)&lt;(Plan51!HH$95+13),AO67&lt;&gt;""),IF(AO67&lt;=Plan24!FJ157,IF(AO$1=0,100+15*Plan24!GJ157,""),""),"")</f>
        <v/>
      </c>
      <c r="BG67" s="307" t="str">
        <f ca="1">IF(AND(AO$1=0,ROW(AO67)&lt;(Plan51!HH$95+13),AO67&lt;&gt;""),IF(AO67&lt;=Plan24!FJ157,IF(AO$1=0,5+2*Plan24!GJ157,""),""),"")</f>
        <v/>
      </c>
      <c r="BH67" s="307"/>
      <c r="BI67" s="307"/>
      <c r="BJ67" s="307"/>
      <c r="BK67" s="307"/>
      <c r="BL67" s="307"/>
      <c r="BM67" s="307"/>
      <c r="BN67" s="307"/>
      <c r="BO67" s="307"/>
      <c r="BP67" s="307"/>
      <c r="BQ67" s="132">
        <f t="shared" si="13"/>
        <v>0</v>
      </c>
      <c r="BR67" s="132" t="str">
        <f t="shared" si="14"/>
        <v/>
      </c>
      <c r="BS67" s="132" t="str">
        <f t="shared" si="19"/>
        <v/>
      </c>
      <c r="BT67" s="132" t="str">
        <f t="shared" si="16"/>
        <v/>
      </c>
      <c r="BU67" s="478" t="str">
        <f t="shared" si="20"/>
        <v/>
      </c>
      <c r="BV67" s="478" t="str">
        <f t="shared" si="21"/>
        <v/>
      </c>
      <c r="BW67" s="132" t="str">
        <f ca="1">IF(BW$55&gt;0,SUBSTITUTE(VLOOKUP(ROW(BV12),BR67:BT$227,2),0,""),"")</f>
        <v/>
      </c>
      <c r="BX67" s="132" t="str">
        <f>IFERROR(ROUND(VALUE(SUBSTITUTE(VLOOKUP(ROW(BW12),BR67:BT$227,3),".","")),2),"")</f>
        <v/>
      </c>
      <c r="BY67" s="132"/>
      <c r="BZ67" s="319" t="str">
        <f>SUBSTITUTE(VLOOKUP(ROW(BW12),BR67:BU$227,4),0,"")</f>
        <v/>
      </c>
      <c r="CA67" s="319" t="str">
        <f>SUBSTITUTE(VLOOKUP(ROW(BW12),BR67:BV$227,5),0,"")</f>
        <v/>
      </c>
      <c r="CB67" s="132">
        <f>IF(O24&lt;&gt;"",IF(OR(O24&lt;Plan24!BZ114,O24&gt;Plan24!CA114,W24="σ=0"),1,0),0)</f>
        <v>0</v>
      </c>
      <c r="CC67" s="477"/>
      <c r="CD67" s="132"/>
      <c r="CE67" s="132"/>
      <c r="CF67" s="132"/>
      <c r="CG67" s="209"/>
      <c r="CH67" s="132">
        <f t="shared" si="10"/>
        <v>0</v>
      </c>
      <c r="CI67" s="132">
        <f t="shared" si="12"/>
        <v>0</v>
      </c>
      <c r="CJ67" s="132">
        <f t="shared" si="11"/>
        <v>0</v>
      </c>
      <c r="CK67" s="41"/>
      <c r="CL67" s="41"/>
    </row>
    <row r="68" spans="2:90" s="10" customFormat="1" ht="17.45" customHeight="1">
      <c r="B68" s="300"/>
      <c r="C68" s="251"/>
      <c r="D68" s="251"/>
      <c r="E68" s="251"/>
      <c r="F68" s="251"/>
      <c r="G68" s="251"/>
      <c r="H68" s="251"/>
      <c r="I68" s="251"/>
      <c r="J68" s="251"/>
      <c r="K68" s="251"/>
      <c r="L68" s="251"/>
      <c r="M68" s="251"/>
      <c r="N68" s="228" t="s">
        <v>152</v>
      </c>
      <c r="O68" s="345"/>
      <c r="P68" s="118" t="str">
        <f ca="1">IFERROR(IF(AND(O$1=0,ROW(O68)&lt;(Plan51!HH$95+13),O68&lt;&gt;""),IF(AND(O68&gt;=Plan24!BZ158,O68&lt;=Plan24!CA158),IF(Plan35!$B$88&lt;&gt;"",_xlfn.NORM.S.DIST(IF(N$2=1,Plan24!CR158,IF(N$2=2,Plan24!CR232,IF(N$2=3,Plan24!DI158,IF(N$2=4,Plan24!DI232,"")))),1)*100),""),""),"")</f>
        <v/>
      </c>
      <c r="Q68" s="93" t="str">
        <f ca="1">IF(AND(O$1=0,ROW(O68)&lt;(Plan51!HH$95+13),O68&lt;&gt;""),IF(AND(O68&gt;=Plan24!BZ158,O68&lt;=Plan24!CA158),IF(Plan35!B$88&lt;&gt;"",IF(AND(N$2=1,Plan24!CR158&lt;-2),Plan24!CR158,IF(AND(N$2=2,Plan24!CR232&lt;-2),Plan24!CR232,IF(AND(N$2=3,Plan24!DI158&lt;-2),Plan24!DI158,IF(AND(N$2=4,Plan24!DI232&lt;-2),Plan24!DI232,"")))),""),""),"")</f>
        <v/>
      </c>
      <c r="R68" s="55" t="str">
        <f ca="1">IF(AND(O$1=0,ROW(O68)&lt;(Plan51!HH$95+13),O68&lt;&gt;""),IF(AND(O68&gt;=Plan24!BZ158,O68&lt;=Plan24!CA158),IF(Plan35!B$88&lt;&gt;"",IF(AND(N$2=1,Plan24!CR158&gt;=-2,Plan24!CR158&lt;-1.5),Plan24!CR158,IF(AND(N$2=2,Plan24!CR232&gt;=-2,Plan24!CR232&lt;-1.5),Plan24!CR232,IF(AND(N$2=3,Plan24!DI158&gt;=-2,Plan24!DI158&lt;-1.5),Plan24!DI158,IF(AND(N$2=4,Plan24!DI232&gt;=-2,Plan24!DI232&lt;-1.5),Plan24!DI232,"")))),""),""),"")</f>
        <v/>
      </c>
      <c r="S68" s="55" t="str">
        <f ca="1">IF(AND(O$1=0,ROW(O68)&lt;(Plan51!HH$95+13),O68&lt;&gt;""),IF(AND(O68&gt;=Plan24!BZ158,O68&lt;=Plan24!CA158),IF(Plan35!B$88&lt;&gt;"",IF(AND(N$2=1,Plan24!CR158&gt;=-1.5,Plan24!CR158&lt;-1),Plan24!CR158,IF(AND(N$2=2,Plan24!CR232&gt;=-1.5,Plan24!CR232&lt;-1),Plan24!CR232,IF(AND(N$2=3,Plan24!DI158&gt;=-1.5,Plan24!DI158&lt;-1),Plan24!DI158,IF(AND(N$2=4,Plan24!DI232&gt;=-1.5,Plan24!DI232&lt;-1),Plan24!DI232,"")))),""),""),"")</f>
        <v/>
      </c>
      <c r="T68" s="55" t="str">
        <f ca="1">IF(AND(O$1=0,ROW(O68)&lt;(Plan51!HH$95+13),O68&lt;&gt;""),IF(AND(O68&gt;=Plan24!BZ158,O68&lt;=Plan24!CA158),IF(Plan35!B$88&lt;&gt;"",IF(AND(N$2=1,Plan24!CR158&gt;=-1,Plan24!CR158&lt;1),Plan24!CR158,IF(AND(N$2=2,Plan24!CR232&gt;=-1,Plan24!CR232&lt;1),Plan24!CR232,IF(AND(N$2=3,Plan24!DI158&gt;=-1,Plan24!DI158&lt;1),Plan24!DI158,IF(AND(N$2=4,Plan24!DI232&gt;=-1,Plan24!DI232&lt;1),Plan24!DI232,"")))),""),""),"")</f>
        <v/>
      </c>
      <c r="U68" s="56" t="str">
        <f ca="1">IF(AND(O$1=0,ROW(O68)&lt;(Plan51!HH$95+13),O68&lt;&gt;""),IF(AND(O68&gt;=Plan24!BZ158,O68&lt;=Plan24!CA158),IF(Plan35!B$88&lt;&gt;"",IF(AND(N$2=1,Plan24!CR158&gt;=1,Plan24!CR158&lt;1.5),Plan24!CR158,IF(AND(N$2=2,Plan24!CR232&gt;=1,Plan24!CR232&lt;1.5),Plan24!CR232,IF(AND(N$2=3,Plan24!DI158&gt;=1,Plan24!DI158&lt;1.5),Plan24!DI158,IF(AND(N$2=4,Plan24!DI232&gt;=1,Plan24!DI232&lt;1.5),Plan24!DI232,"")))),""),""),"")</f>
        <v/>
      </c>
      <c r="V68" s="46" t="str">
        <f ca="1">IF(AND(O$1=0,ROW(O68)&lt;(Plan51!HH$95+13),O68&lt;&gt;""),IF(AND(O68&gt;=Plan24!BZ158,O68&lt;=Plan24!CA158),IF(Plan35!B$88&lt;&gt;"",IF(AND(N$2=1,Plan24!CR158&gt;=1.5,Plan24!CR158&lt;2),Plan24!CR158,IF(AND(N$2=2,Plan24!CR232&gt;=1.5,Plan24!CR232&lt;2),Plan24!CR232,IF(AND(N$2=3,Plan24!DI158&gt;=1.5,Plan24!DI158&lt;2),Plan24!DI158,IF(AND(N$2=4,Plan24!DI232&gt;=1.5,Plan24!DI232&lt;2),Plan24!DI232,"")))),""),""),"")</f>
        <v/>
      </c>
      <c r="W68" s="106" t="str">
        <f ca="1">IF(AND(O$1=0,ROW(O68)&lt;(Plan51!HH$95+13),O68&lt;&gt;""),IF(AND(O68&gt;=Plan24!BZ158,O68&lt;=Plan24!CA158),IF(Plan35!B$88&lt;&gt;"",IF(AND(N$2=1,Plan24!CR158&gt;=2),Plan24!CR158,IF(AND(N$2=2,Plan24!CR232&gt;=2),Plan24!CR232,IF(AND(N$2=3,Plan24!DI158&gt;=2),Plan24!DI158,IF(AND(N$2=4,Plan24!DI232&gt;=2),Plan24!DI232,"")))),""),""),"")</f>
        <v/>
      </c>
      <c r="X68" s="238" t="str">
        <f t="shared" ca="1" si="4"/>
        <v/>
      </c>
      <c r="Y68" s="239" t="str">
        <f t="shared" ca="1" si="5"/>
        <v/>
      </c>
      <c r="Z68" s="193"/>
      <c r="AA68" s="204"/>
      <c r="AB68" s="354"/>
      <c r="AC68" s="118" t="str">
        <f ca="1">IFERROR(IF(AND(AB$1=0,ROW(AB68)&lt;(Plan51!HH$95+13),AB68&lt;&gt;""),IF(AND(AB68&gt;=Plan24!DW158,AB68&lt;=Plan24!DX158),IF(Plan35!$B$88&lt;&gt;"",_xlfn.NORM.S.DIST(IF(Z$2=1,Plan24!EJ158,IF(Z$2=2,Plan24!EU158,"")),1)*100),""),""),"")</f>
        <v/>
      </c>
      <c r="AD68" s="93" t="str">
        <f ca="1">IF(AND(AB$1=0,ROW(AB68)&lt;(Plan51!HH$95+13),AB68&lt;&gt;""),IF(AND(AB68&gt;=Plan24!DW158,AB68&lt;=Plan24!DX158),IF(Plan35!B$88&lt;&gt;"",IF(AB$1=0,IF(AND(Z$2=1,Plan24!EJ158&lt;-2),Plan24!EJ158,IF(AND(Z$2=2,Plan24!EU158&lt;-2),Plan24!EU158,"")),""),""),""),"")</f>
        <v/>
      </c>
      <c r="AE68" s="55" t="str">
        <f ca="1">IF(AND(AB$1=0,ROW(AB68)&lt;(Plan51!HH$95+13),AB68&lt;&gt;""),IF(AND(AB68&gt;=Plan24!DW158,AB68&lt;=Plan24!DX158),IF(Plan35!B$88&lt;&gt;"",IF(AB$1=0,IF(AND(Z$2=1,Plan24!EJ158&gt;=-2,Plan24!EJ158&lt;-1.5),Plan24!EJ158,IF(AND(Z$2=2,Plan24!EU158&gt;=-2,Plan24!EU158&lt;-1.5),Plan24!EU158,"")),""),""),""),"")</f>
        <v/>
      </c>
      <c r="AF68" s="55" t="str">
        <f ca="1">IF(AND(AB$1=0,ROW(AB68)&lt;(Plan51!HH$95+13),AB68&lt;&gt;""),IF(AND(AB68&gt;=Plan24!DW158,AB68&lt;=Plan24!DX158),IF(Plan35!B$88&lt;&gt;"",IF(AB$1=0,IF(AND(Z$2=1,Plan24!EJ158&gt;=-1.5,Plan24!EJ158&lt;-1),Plan24!EJ158,IF(AND(Z$2=2,Plan24!EU158&gt;=-1.5,Plan24!EU158&lt;-1),Plan24!EU158,"")),""),""),""),"")</f>
        <v/>
      </c>
      <c r="AG68" s="55" t="str">
        <f ca="1">IF(AND(AB$1=0,ROW(AB68)&lt;(Plan51!HH$95+13),AB68&lt;&gt;""),IF(AND(AB68&gt;=Plan24!DW158,AB68&lt;=Plan24!DX158),IF(Plan35!B$88&lt;&gt;"",IF(AB$1=0,IF(AND(Z$2=1,Plan24!EJ158&gt;=-1,Plan24!EJ158&lt;1),Plan24!EJ158,IF(AND(Z$2=2,Plan24!EU158&gt;=-1,Plan24!EU158&lt;1),Plan24!EU158,"")),""),""),""),"")</f>
        <v/>
      </c>
      <c r="AH68" s="56" t="str">
        <f ca="1">IF(AND(AB$1=0,ROW(AB68)&lt;(Plan51!HH$95+13),AB68&lt;&gt;""),IF(AND(AB68&gt;=Plan24!DW158,AB68&lt;=Plan24!DX158),IF(Plan35!B$88&lt;&gt;"",IF(AB$1=0,IF(AND(Z$2=1,Plan24!EJ158&gt;=1,Plan24!EJ158&lt;1.5),Plan24!EJ158,IF(AND(Z$2=2,Plan24!EU158&gt;=1,Plan24!EU158&lt;1.5),Plan24!EU158,"")),""),""),""),"")</f>
        <v/>
      </c>
      <c r="AI68" s="46" t="str">
        <f ca="1">IF(AND(AB$1=0,ROW(AB68)&lt;(Plan51!HH$95+13),AB68&lt;&gt;""),IF(AND(AB68&gt;=Plan24!DW158,AB68&lt;=Plan24!DX158),IF(Plan35!B$88&lt;&gt;"",IF(AB$1=0,IF(AND(Z$2=1,Plan24!EJ158&gt;=1.5,Plan24!EJ158&lt;2),Plan24!EJ158,IF(AND(Z$2=2,Plan24!EU158&gt;=1.5,Plan24!EU158&lt;2),Plan24!EU158,"")),""),""),""),"")</f>
        <v/>
      </c>
      <c r="AJ68" s="110" t="str">
        <f ca="1">IF(AND(AB$1=0,ROW(AB68)&lt;(Plan51!HH$95+13),AB68&lt;&gt;""),IF(AND(AB68&gt;=Plan24!DW158,AB68&lt;=Plan24!DX158),IF(Plan35!B$88&lt;&gt;"",IF(AB$1=0,IF(AND(Z$2=1,Plan24!EJ158&gt;=2),Plan24!EJ158,IF(AND(Z$2=2,Plan24!EU158&gt;=2),Plan24!EU158,"")),""),""),""),"")</f>
        <v/>
      </c>
      <c r="AK68" s="85" t="str">
        <f t="shared" ca="1" si="6"/>
        <v/>
      </c>
      <c r="AL68" s="57" t="str">
        <f t="shared" ca="1" si="7"/>
        <v/>
      </c>
      <c r="AM68" s="53"/>
      <c r="AN68" s="54"/>
      <c r="AO68" s="357"/>
      <c r="AP68" s="118" t="str">
        <f ca="1">IFERROR(IF(AND(AO$1=0,ROW(AO68)&lt;(Plan51!HH$95+13),AO68&lt;&gt;""),IF(AND(AO68&gt;=Plan24!FI158,AO68&lt;=Plan24!FJ158),IF(Plan35!$B$88&lt;&gt;"",_xlfn.NORM.S.DIST(Plan24!GJ158,1)*100),""),""),"")</f>
        <v/>
      </c>
      <c r="AQ68" s="100" t="str">
        <f ca="1">IF(AND(AO$1=0,ROW(AO68)&lt;(Plan51!HH$95+13),AO68&lt;&gt;""),IF(AND(AO68&gt;=Plan24!FI158,AO68&lt;=Plan24!FJ158),IF(Plan35!B$88&lt;&gt;"",IF(AO$1=0,IF(Plan24!GJ158&lt;-2,Plan24!GJ158,""),""),""),""),"")</f>
        <v/>
      </c>
      <c r="AR68" s="55" t="str">
        <f ca="1">IF(AND(AO$1=0,ROW(AO68)&lt;(Plan51!HH$95+13),AO68&lt;&gt;""),IF(AND(AO68&gt;=Plan24!FI158,AO68&lt;=Plan24!FJ158),IF(Plan35!B$88&lt;&gt;"",IF(AO$1=0,IF(AND(Plan24!GJ158&gt;=-2,Plan24!GJ158&lt;-1.5),Plan24!GJ158,""),""),""),""),"")</f>
        <v/>
      </c>
      <c r="AS68" s="55" t="str">
        <f ca="1">IF(AND(AO$1=0,ROW(AO68)&lt;(Plan51!HH$95+13),AO68&lt;&gt;""),IF(AND(AO68&gt;=Plan24!FI158,AO68&lt;=Plan24!FJ158),IF(Plan35!B$88&lt;&gt;"",IF(AO$1=0,IF(AND(Plan24!GJ158&gt;=-1.5,Plan24!GJ158&lt;-1),Plan24!GJ158,""),""),""),""),"")</f>
        <v/>
      </c>
      <c r="AT68" s="55" t="str">
        <f ca="1">IF(AND(AO$1=0,ROW(AO68)&lt;(Plan51!HH$95+13),AO68&lt;&gt;""),IF(AND(AO68&gt;=Plan24!FI158,AO68&lt;=Plan24!FJ158),IF(Plan35!B$88&lt;&gt;"",IF(AO$1=0,IF(AND(Plan24!GJ158&gt;=-1,Plan24!GJ158&lt;1),Plan24!GJ158,""),""),""),""),"")</f>
        <v/>
      </c>
      <c r="AU68" s="56" t="str">
        <f ca="1">IF(AND(AO$1=0,ROW(AO68)&lt;(Plan51!HH$95+13),AO68&lt;&gt;""),IF(AND(AO68&gt;=Plan24!FI158,AO68&lt;=Plan24!FJ158),IF(Plan35!B$88&lt;&gt;"",IF(AO$1=0,IF(AND(Plan24!GJ158&gt;=1,Plan24!GJ158&lt;1.5),Plan24!GJ158,""),""),""),""),"")</f>
        <v/>
      </c>
      <c r="AV68" s="46" t="str">
        <f ca="1">IF(AND(AO$1=0,ROW(AO68)&lt;(Plan51!HH$95+13),AO68&lt;&gt;""),IF(AND(AO68&gt;=Plan24!FI158,AO68&lt;=Plan24!FJ158),IF(Plan35!B$88&lt;&gt;"",IF(AO$1=0,IF(AND(Plan24!GJ158&gt;=1.5,Plan24!GJ158&lt;2),Plan24!GJ158,""),""),""),""),"")</f>
        <v/>
      </c>
      <c r="AW68" s="110" t="str">
        <f ca="1">IF(AND(AO$1=0,ROW(AO68)&lt;(Plan51!HH$95+13),AO68&lt;&gt;""),IF(AND(AO68&gt;=Plan24!FI158,AO68&lt;=Plan24!FJ158),IF(Plan35!B$88&lt;&gt;"",IF(AO$1=0,IF(Plan24!GJ158&gt;=2,Plan24!GJ158,""),""),""),""),"")</f>
        <v/>
      </c>
      <c r="AX68" s="85" t="str">
        <f t="shared" ca="1" si="8"/>
        <v/>
      </c>
      <c r="AY68" s="57" t="str">
        <f t="shared" ca="1" si="9"/>
        <v/>
      </c>
      <c r="AZ68" s="307" t="str">
        <f ca="1">IF(AND(O$1=0,ROW(O68)&lt;(Plan51!HH$95+13),O68&lt;&gt;""),IF(O68&lt;=Plan24!CA158,IF(Plan35!B$88&lt;&gt;"",100+15*IF(N$2=1,Plan24!CR158,IF(N$2=2,Plan24!CR232,IF(N$2=3,Plan24!DI158,IF(N$2=4,Plan24!DI232,"")))),""),""),"")</f>
        <v/>
      </c>
      <c r="BA68" s="307" t="str">
        <f ca="1">IF(AND(O$1=0,ROW(O68)&lt;(Plan51!HH$95+13),O68&lt;&gt;""),IF(O68&lt;=Plan24!CA158,5+2*IF(N$2=1,Plan24!CR158,IF(N$2=2,Plan24!CR232,IF(N$2=3,Plan24!DI158,IF(N$2=4,Plan24!DI232,"")))),""),"")</f>
        <v/>
      </c>
      <c r="BC68" s="307" t="str">
        <f ca="1">IF(AND(AB$1=0,ROW(AB68)&lt;(Plan51!HH$95+13),AB68&lt;&gt;""),IF(AB68&lt;=Plan24!DX158,IF(AB$1=0,100+15*IF(Z$2=1,Plan24!EJ158,IF(Z$2=2,Plan24!EU158,"")),""),""),"")</f>
        <v/>
      </c>
      <c r="BD68" s="307" t="str">
        <f ca="1">IF(AND(AB$1=0,ROW(AB68)&lt;(Plan51!HH$95+13),AB68&lt;&gt;""),IF(AB68&lt;=Plan24!DX158,IF(AB$1=0,5+2*IF(Z$2=1,Plan24!EJ158,IF(Z$2=2,Plan24!EU158,"")),""),""),"")</f>
        <v/>
      </c>
      <c r="BF68" s="307" t="str">
        <f ca="1">IF(AND(AO$1=0,ROW(AO68)&lt;(Plan51!HH$95+13),AO68&lt;&gt;""),IF(AO68&lt;=Plan24!FJ158,IF(AO$1=0,100+15*Plan24!GJ158,""),""),"")</f>
        <v/>
      </c>
      <c r="BG68" s="307" t="str">
        <f ca="1">IF(AND(AO$1=0,ROW(AO68)&lt;(Plan51!HH$95+13),AO68&lt;&gt;""),IF(AO68&lt;=Plan24!FJ158,IF(AO$1=0,5+2*Plan24!GJ158,""),""),"")</f>
        <v/>
      </c>
      <c r="BH68" s="307"/>
      <c r="BI68" s="307"/>
      <c r="BJ68" s="307"/>
      <c r="BK68" s="307"/>
      <c r="BL68" s="307"/>
      <c r="BM68" s="307"/>
      <c r="BN68" s="307"/>
      <c r="BO68" s="307"/>
      <c r="BP68" s="307"/>
      <c r="BQ68" s="132">
        <f t="shared" si="13"/>
        <v>0</v>
      </c>
      <c r="BR68" s="132" t="str">
        <f t="shared" si="14"/>
        <v/>
      </c>
      <c r="BS68" s="132" t="str">
        <f t="shared" si="19"/>
        <v/>
      </c>
      <c r="BT68" s="132" t="str">
        <f t="shared" si="16"/>
        <v/>
      </c>
      <c r="BU68" s="478" t="str">
        <f t="shared" si="20"/>
        <v/>
      </c>
      <c r="BV68" s="478" t="str">
        <f t="shared" si="21"/>
        <v/>
      </c>
      <c r="BW68" s="132" t="str">
        <f ca="1">IF(BW$55&gt;0,SUBSTITUTE(VLOOKUP(ROW(BV13),BR68:BT$227,2),0,""),"")</f>
        <v/>
      </c>
      <c r="BX68" s="132" t="str">
        <f>IFERROR(ROUND(VALUE(SUBSTITUTE(VLOOKUP(ROW(BW13),BR68:BT$227,3),".","")),2),"")</f>
        <v/>
      </c>
      <c r="BY68" s="132"/>
      <c r="BZ68" s="319" t="str">
        <f>SUBSTITUTE(VLOOKUP(ROW(BW13),BR68:BU$227,4),0,"")</f>
        <v/>
      </c>
      <c r="CA68" s="319" t="str">
        <f>SUBSTITUTE(VLOOKUP(ROW(BW13),BR68:BV$227,5),0,"")</f>
        <v/>
      </c>
      <c r="CB68" s="132">
        <f>IF(O25&lt;&gt;"",IF(OR(O25&lt;Plan24!BZ115,O25&gt;Plan24!CA115,W25="σ=0"),1,0),0)</f>
        <v>0</v>
      </c>
      <c r="CC68" s="477"/>
      <c r="CD68" s="132"/>
      <c r="CE68" s="132"/>
      <c r="CF68" s="132"/>
      <c r="CG68" s="209"/>
      <c r="CH68" s="132">
        <f t="shared" si="10"/>
        <v>0</v>
      </c>
      <c r="CI68" s="132">
        <f t="shared" si="12"/>
        <v>0</v>
      </c>
      <c r="CJ68" s="132">
        <f t="shared" si="11"/>
        <v>0</v>
      </c>
      <c r="CK68" s="41"/>
      <c r="CL68" s="41"/>
    </row>
    <row r="69" spans="2:90" s="10" customFormat="1" ht="17.45" customHeight="1">
      <c r="B69" s="300"/>
      <c r="C69" s="251"/>
      <c r="D69" s="251"/>
      <c r="E69" s="251"/>
      <c r="F69" s="251"/>
      <c r="G69" s="251"/>
      <c r="H69" s="251"/>
      <c r="I69" s="251"/>
      <c r="J69" s="251"/>
      <c r="K69" s="251"/>
      <c r="L69" s="251"/>
      <c r="M69" s="251"/>
      <c r="N69" s="234" t="s">
        <v>221</v>
      </c>
      <c r="O69" s="351"/>
      <c r="P69" s="120" t="str">
        <f ca="1">IFERROR(IF(AND(O$1=0,ROW(O69)&lt;(Plan51!HH$95+13),O69&lt;&gt;""),IF(AND(O69&gt;=Plan24!BZ159,O69&lt;=Plan24!CA159),IF(Plan35!$B$88&lt;&gt;"",_xlfn.NORM.S.DIST(IF(N$2=1,Plan24!CR159,IF(N$2=2,Plan24!CR233,IF(N$2=3,Plan24!DI159,IF(N$2=4,Plan24!DI233,"")))),1)*100),""),""),"")</f>
        <v/>
      </c>
      <c r="Q69" s="99" t="str">
        <f ca="1">IF(AND(O$1=0,ROW(O69)&lt;(Plan51!HH$95+13),O69&lt;&gt;""),IF(AND(O69&gt;=Plan24!BZ159,O69&lt;=Plan24!CA159),IF(Plan35!B$88&lt;&gt;"",IF(AND(N$2=1,Plan24!CR159&lt;-2),Plan24!CR159,IF(AND(N$2=2,Plan24!CR233&lt;-2),Plan24!CR233,IF(AND(N$2=3,Plan24!DI159&lt;-2),Plan24!DI159,IF(AND(N$2=4,Plan24!DI233&lt;-2),Plan24!DI233,"")))),""),""),"")</f>
        <v/>
      </c>
      <c r="R69" s="73" t="str">
        <f ca="1">IF(AND(O$1=0,ROW(O69)&lt;(Plan51!HH$95+13),O69&lt;&gt;""),IF(AND(O69&gt;=Plan24!BZ159,O69&lt;=Plan24!CA159),IF(Plan35!B$88&lt;&gt;"",IF(AND(N$2=1,Plan24!CR159&gt;=-2,Plan24!CR159&lt;-1.5),Plan24!CR159,IF(AND(N$2=2,Plan24!CR233&gt;=-2,Plan24!CR233&lt;-1.5),Plan24!CR233,IF(AND(N$2=3,Plan24!DI159&gt;=-2,Plan24!DI159&lt;-1.5),Plan24!DI159,IF(AND(N$2=4,Plan24!DI233&gt;=-2,Plan24!DI233&lt;-1.5),Plan24!DI233,"")))),""),""),"")</f>
        <v/>
      </c>
      <c r="S69" s="73" t="str">
        <f ca="1">IF(AND(O$1=0,ROW(O69)&lt;(Plan51!HH$95+13),O69&lt;&gt;""),IF(AND(O69&gt;=Plan24!BZ159,O69&lt;=Plan24!CA159),IF(Plan35!B$88&lt;&gt;"",IF(AND(N$2=1,Plan24!CR159&gt;=-1.5,Plan24!CR159&lt;-1),Plan24!CR159,IF(AND(N$2=2,Plan24!CR233&gt;=-1.5,Plan24!CR233&lt;-1),Plan24!CR233,IF(AND(N$2=3,Plan24!DI159&gt;=-1.5,Plan24!DI159&lt;-1),Plan24!DI159,IF(AND(N$2=4,Plan24!DI233&gt;=-1.5,Plan24!DI233&lt;-1),Plan24!DI233,"")))),""),""),"")</f>
        <v/>
      </c>
      <c r="T69" s="73" t="str">
        <f ca="1">IF(AND(O$1=0,ROW(O69)&lt;(Plan51!HH$95+13),O69&lt;&gt;""),IF(AND(O69&gt;=Plan24!BZ159,O69&lt;=Plan24!CA159),IF(Plan35!B$88&lt;&gt;"",IF(AND(N$2=1,Plan24!CR159&gt;=-1,Plan24!CR159&lt;1),Plan24!CR159,IF(AND(N$2=2,Plan24!CR233&gt;=-1,Plan24!CR233&lt;1),Plan24!CR233,IF(AND(N$2=3,Plan24!DI159&gt;=-1,Plan24!DI159&lt;1),Plan24!DI159,IF(AND(N$2=4,Plan24!DI233&gt;=-1,Plan24!DI233&lt;1),Plan24!DI233,"")))),""),""),"")</f>
        <v/>
      </c>
      <c r="U69" s="74" t="str">
        <f ca="1">IF(AND(O$1=0,ROW(O69)&lt;(Plan51!HH$95+13),O69&lt;&gt;""),IF(AND(O69&gt;=Plan24!BZ159,O69&lt;=Plan24!CA159),IF(Plan35!B$88&lt;&gt;"",IF(AND(N$2=1,Plan24!CR159&gt;=1,Plan24!CR159&lt;1.5),Plan24!CR159,IF(AND(N$2=2,Plan24!CR233&gt;=1,Plan24!CR233&lt;1.5),Plan24!CR233,IF(AND(N$2=3,Plan24!DI159&gt;=1,Plan24!DI159&lt;1.5),Plan24!DI159,IF(AND(N$2=4,Plan24!DI233&gt;=1,Plan24!DI233&lt;1.5),Plan24!DI233,"")))),""),""),"")</f>
        <v/>
      </c>
      <c r="V69" s="75" t="str">
        <f ca="1">IF(AND(O$1=0,ROW(O69)&lt;(Plan51!HH$95+13),O69&lt;&gt;""),IF(AND(O69&gt;=Plan24!BZ159,O69&lt;=Plan24!CA159),IF(Plan35!B$88&lt;&gt;"",IF(AND(N$2=1,Plan24!CR159&gt;=1.5,Plan24!CR159&lt;2),Plan24!CR159,IF(AND(N$2=2,Plan24!CR233&gt;=1.5,Plan24!CR233&lt;2),Plan24!CR233,IF(AND(N$2=3,Plan24!DI159&gt;=1.5,Plan24!DI159&lt;2),Plan24!DI159,IF(AND(N$2=4,Plan24!DI233&gt;=1.5,Plan24!DI233&lt;2),Plan24!DI233,"")))),""),""),"")</f>
        <v/>
      </c>
      <c r="W69" s="111" t="str">
        <f ca="1">IF(AND(O$1=0,ROW(O69)&lt;(Plan51!HH$95+13),O69&lt;&gt;""),IF(AND(O69&gt;=Plan24!BZ159,O69&lt;=Plan24!CA159),IF(Plan35!B$88&lt;&gt;"",IF(AND(N$2=1,Plan24!CR159&gt;=2),Plan24!CR159,IF(AND(N$2=2,Plan24!CR233&gt;=2),Plan24!CR233,IF(AND(N$2=3,Plan24!DI159&gt;=2),Plan24!DI159,IF(AND(N$2=4,Plan24!DI233&gt;=2),Plan24!DI233,"")))),""),""),"")</f>
        <v/>
      </c>
      <c r="X69" s="240" t="str">
        <f t="shared" ca="1" si="4"/>
        <v/>
      </c>
      <c r="Y69" s="241" t="str">
        <f t="shared" ca="1" si="5"/>
        <v/>
      </c>
      <c r="Z69" s="197" t="s">
        <v>220</v>
      </c>
      <c r="AA69" s="205"/>
      <c r="AB69" s="351"/>
      <c r="AC69" s="120" t="str">
        <f ca="1">IFERROR(IF(AND(AB$1=0,ROW(AB69)&lt;(Plan51!HH$95+13),AB69&lt;&gt;""),IF(AND(AB69&gt;=Plan24!DW159,AB69&lt;=Plan24!DX159),IF(Plan35!$B$88&lt;&gt;"",_xlfn.NORM.S.DIST(IF(Z$2=1,Plan24!EJ159,IF(Z$2=2,Plan24!EU159,"")),1)*100),""),""),"")</f>
        <v/>
      </c>
      <c r="AD69" s="123" t="str">
        <f ca="1">IF(AND(AB$1=0,ROW(AB69)&lt;(Plan51!HH$95+13),AB69&lt;&gt;""),IF(AND(AB69&gt;=Plan24!DW159,AB69&lt;=Plan24!DX159),IF(Plan35!B$88&lt;&gt;"",IF(AB$1=0,IF(AND(Z$2=1,Plan24!EJ159&lt;-2),Plan24!EJ159,IF(AND(Z$2=2,Plan24!EU159&lt;-2),Plan24!EU159,"")),""),""),""),"")</f>
        <v/>
      </c>
      <c r="AE69" s="124" t="str">
        <f ca="1">IF(AND(AB$1=0,ROW(AB69)&lt;(Plan51!HH$95+13),AB69&lt;&gt;""),IF(AND(AB69&gt;=Plan24!DW159,AB69&lt;=Plan24!DX159),IF(Plan35!B$88&lt;&gt;"",IF(AB$1=0,IF(AND(Z$2=1,Plan24!EJ159&gt;=-2,Plan24!EJ159&lt;-1.5),Plan24!EJ159,IF(AND(Z$2=2,Plan24!EU159&gt;=-2,Plan24!EU159&lt;-1.5),Plan24!EU159,"")),""),""),""),"")</f>
        <v/>
      </c>
      <c r="AF69" s="124" t="str">
        <f ca="1">IF(AND(AB$1=0,ROW(AB69)&lt;(Plan51!HH$95+13),AB69&lt;&gt;""),IF(AND(AB69&gt;=Plan24!DW159,AB69&lt;=Plan24!DX159),IF(Plan35!B$88&lt;&gt;"",IF(AB$1=0,IF(AND(Z$2=1,Plan24!EJ159&gt;=-1.5,Plan24!EJ159&lt;-1),Plan24!EJ159,IF(AND(Z$2=2,Plan24!EU159&gt;=-1.5,Plan24!EU159&lt;-1),Plan24!EU159,"")),""),""),""),"")</f>
        <v/>
      </c>
      <c r="AG69" s="124" t="str">
        <f ca="1">IF(AND(AB$1=0,ROW(AB69)&lt;(Plan51!HH$95+13),AB69&lt;&gt;""),IF(AND(AB69&gt;=Plan24!DW159,AB69&lt;=Plan24!DX159),IF(Plan35!B$88&lt;&gt;"",IF(AB$1=0,IF(AND(Z$2=1,Plan24!EJ159&gt;=-1,Plan24!EJ159&lt;1),Plan24!EJ159,IF(AND(Z$2=2,Plan24!EU159&gt;=-1,Plan24!EU159&lt;1),Plan24!EU159,"")),""),""),""),"")</f>
        <v/>
      </c>
      <c r="AH69" s="125" t="str">
        <f ca="1">IF(AND(AB$1=0,ROW(AB69)&lt;(Plan51!HH$95+13),AB69&lt;&gt;""),IF(AND(AB69&gt;=Plan24!DW159,AB69&lt;=Plan24!DX159),IF(Plan35!B$88&lt;&gt;"",IF(AB$1=0,IF(AND(Z$2=1,Plan24!EJ159&gt;=1,Plan24!EJ159&lt;1.5),Plan24!EJ159,IF(AND(Z$2=2,Plan24!EU159&gt;=1,Plan24!EU159&lt;1.5),Plan24!EU159,"")),""),""),""),"")</f>
        <v/>
      </c>
      <c r="AI69" s="126" t="str">
        <f ca="1">IF(AND(AB$1=0,ROW(AB69)&lt;(Plan51!HH$95+13),AB69&lt;&gt;""),IF(AND(AB69&gt;=Plan24!DW159,AB69&lt;=Plan24!DX159),IF(Plan35!B$88&lt;&gt;"",IF(AB$1=0,IF(AND(Z$2=1,Plan24!EJ159&gt;=1.5,Plan24!EJ159&lt;2),Plan24!EJ159,IF(AND(Z$2=2,Plan24!EU159&gt;=1.5,Plan24!EU159&lt;2),Plan24!EU159,"")),""),""),""),"")</f>
        <v/>
      </c>
      <c r="AJ69" s="127" t="str">
        <f ca="1">IF(AND(AB$1=0,ROW(AB69)&lt;(Plan51!HH$95+13),AB69&lt;&gt;""),IF(AND(AB69&gt;=Plan24!DW159,AB69&lt;=Plan24!DX159),IF(Plan35!B$88&lt;&gt;"",IF(AB$1=0,IF(AND(Z$2=1,Plan24!EJ159&gt;=2),Plan24!EJ159,IF(AND(Z$2=2,Plan24!EU159&gt;=2),Plan24!EU159,"")),""),""),""),"")</f>
        <v/>
      </c>
      <c r="AK69" s="92" t="str">
        <f t="shared" ca="1" si="6"/>
        <v/>
      </c>
      <c r="AL69" s="84" t="str">
        <f t="shared" ca="1" si="7"/>
        <v/>
      </c>
      <c r="AM69" s="207" t="s">
        <v>220</v>
      </c>
      <c r="AN69" s="208"/>
      <c r="AO69" s="364"/>
      <c r="AP69" s="120" t="str">
        <f ca="1">IFERROR(IF(AND(AO$1=0,ROW(AO69)&lt;(Plan51!HH$95+13),AO69&lt;&gt;""),IF(AND(AO69&gt;=Plan24!FI159,AO69&lt;=Plan24!FJ159),IF(Plan35!$B$88&lt;&gt;"",_xlfn.NORM.S.DIST(Plan24!GJ159,1)*100),""),""),"")</f>
        <v/>
      </c>
      <c r="AQ69" s="129" t="str">
        <f ca="1">IF(AND(AO$1=0,ROW(AO69)&lt;(Plan51!HH$95+13),AO69&lt;&gt;""),IF(AND(AO69&gt;=Plan24!FI159,AO69&lt;=Plan24!FJ159),IF(Plan35!B$88&lt;&gt;"",IF(AO$1=0,IF(Plan24!GJ159&lt;-2,Plan24!GJ159,""),""),""),""),"")</f>
        <v/>
      </c>
      <c r="AR69" s="124" t="str">
        <f ca="1">IF(AND(AO$1=0,ROW(AO69)&lt;(Plan51!HH$95+13),AO69&lt;&gt;""),IF(AND(AO69&gt;=Plan24!FI159,AO69&lt;=Plan24!FJ159),IF(Plan35!B$88&lt;&gt;"",IF(AO$1=0,IF(AND(Plan24!GJ159&gt;=-2,Plan24!GJ159&lt;-1.5),Plan24!GJ159,""),""),""),""),"")</f>
        <v/>
      </c>
      <c r="AS69" s="124" t="str">
        <f ca="1">IF(AND(AO$1=0,ROW(AO69)&lt;(Plan51!HH$95+13),AO69&lt;&gt;""),IF(AND(AO69&gt;=Plan24!FI159,AO69&lt;=Plan24!FJ159),IF(Plan35!B$88&lt;&gt;"",IF(AO$1=0,IF(AND(Plan24!GJ159&gt;=-1.5,Plan24!GJ159&lt;-1),Plan24!GJ159,""),""),""),""),"")</f>
        <v/>
      </c>
      <c r="AT69" s="124" t="str">
        <f ca="1">IF(AND(AO$1=0,ROW(AO69)&lt;(Plan51!HH$95+13),AO69&lt;&gt;""),IF(AND(AO69&gt;=Plan24!FI159,AO69&lt;=Plan24!FJ159),IF(Plan35!B$88&lt;&gt;"",IF(AO$1=0,IF(AND(Plan24!GJ159&gt;=-1,Plan24!GJ159&lt;1),Plan24!GJ159,""),""),""),""),"")</f>
        <v/>
      </c>
      <c r="AU69" s="125" t="str">
        <f ca="1">IF(AND(AO$1=0,ROW(AO69)&lt;(Plan51!HH$95+13),AO69&lt;&gt;""),IF(AND(AO69&gt;=Plan24!FI159,AO69&lt;=Plan24!FJ159),IF(Plan35!B$88&lt;&gt;"",IF(AO$1=0,IF(AND(Plan24!GJ159&gt;=1,Plan24!GJ159&lt;1.5),Plan24!GJ159,""),""),""),""),"")</f>
        <v/>
      </c>
      <c r="AV69" s="126" t="str">
        <f ca="1">IF(AND(AO$1=0,ROW(AO69)&lt;(Plan51!HH$95+13),AO69&lt;&gt;""),IF(AND(AO69&gt;=Plan24!FI159,AO69&lt;=Plan24!FJ159),IF(Plan35!B$88&lt;&gt;"",IF(AO$1=0,IF(AND(Plan24!GJ159&gt;=1.5,Plan24!GJ159&lt;2),Plan24!GJ159,""),""),""),""),"")</f>
        <v/>
      </c>
      <c r="AW69" s="127" t="str">
        <f ca="1">IF(AND(AO$1=0,ROW(AO69)&lt;(Plan51!HH$95+13),AO69&lt;&gt;""),IF(AND(AO69&gt;=Plan24!FI159,AO69&lt;=Plan24!FJ159),IF(Plan35!B$88&lt;&gt;"",IF(AO$1=0,IF(Plan24!GJ159&gt;=2,Plan24!GJ159,""),""),""),""),"")</f>
        <v/>
      </c>
      <c r="AX69" s="128" t="str">
        <f t="shared" ca="1" si="8"/>
        <v/>
      </c>
      <c r="AY69" s="117" t="str">
        <f t="shared" ca="1" si="9"/>
        <v/>
      </c>
      <c r="AZ69" s="307" t="str">
        <f ca="1">IF(AND(O$1=0,ROW(O69)&lt;(Plan51!HH$95+13),O69&lt;&gt;""),IF(O69&lt;=Plan24!CA159,IF(Plan35!B$88&lt;&gt;"",100+15*IF(N$2=1,Plan24!CR159,IF(N$2=2,Plan24!CR233,IF(N$2=3,Plan24!DI159,IF(N$2=4,Plan24!DI233,"")))),""),""),"")</f>
        <v/>
      </c>
      <c r="BA69" s="307" t="str">
        <f ca="1">IF(AND(O$1=0,ROW(O69)&lt;(Plan51!HH$95+13),O69&lt;&gt;""),IF(O69&lt;=Plan24!CA159,5+2*IF(N$2=1,Plan24!CR159,IF(N$2=2,Plan24!CR233,IF(N$2=3,Plan24!DI159,IF(N$2=4,Plan24!DI233,"")))),""),"")</f>
        <v/>
      </c>
      <c r="BC69" s="307" t="str">
        <f ca="1">IF(AND(AB$1=0,ROW(AB69)&lt;(Plan51!HH$95+13),AB69&lt;&gt;""),IF(AB69&lt;=Plan24!DX159,IF(AB$1=0,100+15*IF(Z$2=1,Plan24!EJ159,IF(Z$2=2,Plan24!EU159,"")),""),""),"")</f>
        <v/>
      </c>
      <c r="BD69" s="307" t="str">
        <f ca="1">IF(AND(AB$1=0,ROW(AB69)&lt;(Plan51!HH$95+13),AB69&lt;&gt;""),IF(AB69&lt;=Plan24!DX159,IF(AB$1=0,5+2*IF(Z$2=1,Plan24!EJ159,IF(Z$2=2,Plan24!EU159,"")),""),""),"")</f>
        <v/>
      </c>
      <c r="BF69" s="307" t="str">
        <f ca="1">IF(AND(AO$1=0,ROW(AO69)&lt;(Plan51!HH$95+13),AO69&lt;&gt;""),IF(AO69&lt;=Plan24!FJ159,IF(AO$1=0,100+15*Plan24!GJ159,""),""),"")</f>
        <v/>
      </c>
      <c r="BG69" s="307" t="str">
        <f ca="1">IF(AND(AO$1=0,ROW(AO69)&lt;(Plan51!HH$95+13),AO69&lt;&gt;""),IF(AO69&lt;=Plan24!FJ159,IF(AO$1=0,5+2*Plan24!GJ159,""),""),"")</f>
        <v/>
      </c>
      <c r="BH69" s="307"/>
      <c r="BI69" s="307"/>
      <c r="BJ69" s="307"/>
      <c r="BK69" s="307"/>
      <c r="BL69" s="307"/>
      <c r="BM69" s="307"/>
      <c r="BN69" s="307"/>
      <c r="BO69" s="307"/>
      <c r="BP69" s="307"/>
      <c r="BQ69" s="132">
        <f t="shared" si="13"/>
        <v>0</v>
      </c>
      <c r="BR69" s="132" t="str">
        <f t="shared" si="14"/>
        <v/>
      </c>
      <c r="BS69" s="132" t="str">
        <f t="shared" si="19"/>
        <v/>
      </c>
      <c r="BT69" s="132" t="str">
        <f t="shared" si="16"/>
        <v/>
      </c>
      <c r="BU69" s="478" t="str">
        <f t="shared" si="20"/>
        <v/>
      </c>
      <c r="BV69" s="478" t="str">
        <f t="shared" si="21"/>
        <v/>
      </c>
      <c r="BW69" s="132" t="str">
        <f ca="1">IF(BW$55&gt;0,SUBSTITUTE(VLOOKUP(ROW(BV14),BR69:BT$227,2),0,""),"")</f>
        <v/>
      </c>
      <c r="BX69" s="132" t="str">
        <f>IFERROR(ROUND(VALUE(SUBSTITUTE(VLOOKUP(ROW(BW14),BR69:BT$227,3),".","")),2),"")</f>
        <v/>
      </c>
      <c r="BY69" s="132"/>
      <c r="BZ69" s="319" t="str">
        <f>SUBSTITUTE(VLOOKUP(ROW(BW14),BR69:BU$227,4),0,"")</f>
        <v/>
      </c>
      <c r="CA69" s="319" t="str">
        <f>SUBSTITUTE(VLOOKUP(ROW(BW14),BR69:BV$227,5),0,"")</f>
        <v/>
      </c>
      <c r="CB69" s="132">
        <f>IF(O26&lt;&gt;"",IF(OR(O26&lt;Plan24!BZ116,O26&gt;Plan24!CA116,W26="σ=0"),1,0),0)</f>
        <v>0</v>
      </c>
      <c r="CC69" s="477"/>
      <c r="CD69" s="132"/>
      <c r="CE69" s="132"/>
      <c r="CF69" s="132"/>
      <c r="CG69" s="209"/>
      <c r="CH69" s="132">
        <f>IF(O69="",0,1)</f>
        <v>0</v>
      </c>
      <c r="CI69" s="132">
        <f t="shared" si="12"/>
        <v>0</v>
      </c>
      <c r="CJ69" s="132">
        <f t="shared" si="11"/>
        <v>0</v>
      </c>
      <c r="CK69" s="41"/>
      <c r="CL69" s="41"/>
    </row>
    <row r="70" spans="2:90" s="10" customFormat="1" ht="17.45" customHeight="1">
      <c r="B70" s="300"/>
      <c r="C70" s="251"/>
      <c r="D70" s="251"/>
      <c r="E70" s="251"/>
      <c r="F70" s="251"/>
      <c r="G70" s="251"/>
      <c r="H70" s="251"/>
      <c r="I70" s="251"/>
      <c r="J70" s="251"/>
      <c r="K70" s="251"/>
      <c r="L70" s="251"/>
      <c r="M70" s="251"/>
      <c r="N70" s="27"/>
      <c r="P70" s="16"/>
      <c r="Q70" s="16"/>
      <c r="R70" s="14"/>
      <c r="S70" s="14"/>
      <c r="T70" s="14"/>
      <c r="U70" s="14"/>
      <c r="V70" s="14"/>
      <c r="W70" s="14"/>
      <c r="X70" s="14"/>
      <c r="Y70" s="14"/>
      <c r="Z70" s="13"/>
      <c r="AA70" s="13"/>
      <c r="AC70" s="16"/>
      <c r="AD70" s="14"/>
      <c r="AE70" s="14"/>
      <c r="AF70" s="14"/>
      <c r="AG70" s="14"/>
      <c r="AH70" s="14"/>
      <c r="AI70" s="14"/>
      <c r="AJ70" s="14"/>
      <c r="AK70" s="14"/>
      <c r="AL70" s="14"/>
      <c r="AM70" s="130"/>
      <c r="AN70" s="13"/>
      <c r="AP70" s="16"/>
      <c r="AQ70" s="14"/>
      <c r="AR70" s="14"/>
      <c r="AS70" s="14"/>
      <c r="AT70" s="14"/>
      <c r="AU70" s="14"/>
      <c r="AV70" s="14"/>
      <c r="AW70" s="14"/>
      <c r="AX70" s="14"/>
      <c r="AY70" s="14"/>
      <c r="AZ70" s="308"/>
      <c r="BA70" s="309"/>
      <c r="BQ70" s="132">
        <f t="shared" si="13"/>
        <v>0</v>
      </c>
      <c r="BR70" s="132" t="str">
        <f t="shared" si="14"/>
        <v/>
      </c>
      <c r="BS70" s="132" t="str">
        <f t="shared" si="19"/>
        <v/>
      </c>
      <c r="BT70" s="132" t="str">
        <f t="shared" si="16"/>
        <v/>
      </c>
      <c r="BU70" s="478" t="str">
        <f t="shared" si="20"/>
        <v/>
      </c>
      <c r="BV70" s="478" t="str">
        <f t="shared" si="21"/>
        <v/>
      </c>
      <c r="BW70" s="132" t="str">
        <f ca="1">IF(BW$55&gt;0,SUBSTITUTE(VLOOKUP(ROW(BV15),BR70:BT$227,2),0,""),"")</f>
        <v/>
      </c>
      <c r="BX70" s="132" t="str">
        <f>IFERROR(ROUND(VALUE(SUBSTITUTE(VLOOKUP(ROW(BW15),BR70:BT$227,3),".","")),2),"")</f>
        <v/>
      </c>
      <c r="BY70" s="132"/>
      <c r="BZ70" s="319" t="str">
        <f>SUBSTITUTE(VLOOKUP(ROW(BW15),BR70:BU$227,4),0,"")</f>
        <v/>
      </c>
      <c r="CA70" s="319" t="str">
        <f>SUBSTITUTE(VLOOKUP(ROW(BW15),BR70:BV$227,5),0,"")</f>
        <v/>
      </c>
      <c r="CB70" s="132">
        <f>IF(O27&lt;&gt;"",IF(OR(O27&lt;Plan24!BZ117,O27&gt;Plan24!CA117,W27="σ=0"),1,0),0)</f>
        <v>0</v>
      </c>
      <c r="CC70" s="477"/>
      <c r="CD70" s="132"/>
      <c r="CE70" s="477"/>
      <c r="CF70" s="132"/>
      <c r="CG70" s="209"/>
      <c r="CH70" s="461">
        <f>SUM(CH11:CH69)</f>
        <v>0</v>
      </c>
      <c r="CI70" s="461">
        <f>SUM(CI10:CI69)</f>
        <v>0</v>
      </c>
      <c r="CJ70" s="461">
        <f>SUM(CJ10:CJ69)</f>
        <v>0</v>
      </c>
      <c r="CK70" s="41"/>
      <c r="CL70" s="41"/>
    </row>
    <row r="71" spans="2:90" s="10" customFormat="1" ht="17.45" customHeight="1">
      <c r="B71" s="300"/>
      <c r="C71" s="251"/>
      <c r="D71" s="251"/>
      <c r="E71" s="251"/>
      <c r="F71" s="251"/>
      <c r="G71" s="251"/>
      <c r="H71" s="251"/>
      <c r="I71" s="251"/>
      <c r="J71" s="251"/>
      <c r="K71" s="251"/>
      <c r="L71" s="251"/>
      <c r="M71" s="251"/>
      <c r="N71" s="13"/>
      <c r="O71" s="16"/>
      <c r="P71" s="16"/>
      <c r="Q71" s="16"/>
      <c r="R71" s="14"/>
      <c r="S71" s="14"/>
      <c r="T71" s="14"/>
      <c r="U71" s="14"/>
      <c r="V71" s="14"/>
      <c r="W71" s="14"/>
      <c r="X71" s="14"/>
      <c r="Y71" s="14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308"/>
      <c r="BA71" s="309"/>
      <c r="BQ71" s="132">
        <f t="shared" si="13"/>
        <v>0</v>
      </c>
      <c r="BR71" s="132" t="str">
        <f t="shared" si="14"/>
        <v/>
      </c>
      <c r="BS71" s="132" t="str">
        <f t="shared" si="19"/>
        <v/>
      </c>
      <c r="BT71" s="132" t="str">
        <f t="shared" si="16"/>
        <v/>
      </c>
      <c r="BU71" s="478" t="str">
        <f t="shared" si="20"/>
        <v/>
      </c>
      <c r="BV71" s="478" t="str">
        <f t="shared" si="21"/>
        <v/>
      </c>
      <c r="BW71" s="132" t="str">
        <f ca="1">IF(BW$55&gt;0,SUBSTITUTE(VLOOKUP(ROW(BV16),BR71:BT$227,2),0,""),"")</f>
        <v/>
      </c>
      <c r="BX71" s="132" t="str">
        <f>IFERROR(ROUND(VALUE(SUBSTITUTE(VLOOKUP(ROW(BW16),BR71:BT$227,3),".","")),2),"")</f>
        <v/>
      </c>
      <c r="BY71" s="132"/>
      <c r="BZ71" s="319" t="str">
        <f>SUBSTITUTE(VLOOKUP(ROW(BW16),BR71:BU$227,4),0,"")</f>
        <v/>
      </c>
      <c r="CA71" s="319" t="str">
        <f>SUBSTITUTE(VLOOKUP(ROW(BW16),BR71:BV$227,5),0,"")</f>
        <v/>
      </c>
      <c r="CB71" s="132">
        <f>IF(O28&lt;&gt;"",IF(OR(O28&lt;Plan24!BZ118,O28&gt;Plan24!CA118,W28="σ=0"),1,0),0)</f>
        <v>0</v>
      </c>
      <c r="CC71" s="477"/>
      <c r="CD71" s="132"/>
      <c r="CE71" s="132"/>
      <c r="CF71" s="132"/>
      <c r="CG71" s="209"/>
      <c r="CH71" s="462"/>
      <c r="CI71" s="462"/>
      <c r="CJ71" s="462"/>
      <c r="CK71" s="41"/>
      <c r="CL71" s="41"/>
    </row>
    <row r="72" spans="2:90" s="10" customFormat="1" ht="17.45" customHeight="1">
      <c r="B72" s="300"/>
      <c r="C72" s="251"/>
      <c r="D72" s="251"/>
      <c r="E72" s="251"/>
      <c r="F72" s="251"/>
      <c r="G72" s="251"/>
      <c r="H72" s="251"/>
      <c r="I72" s="251"/>
      <c r="J72" s="251"/>
      <c r="K72" s="251"/>
      <c r="L72" s="251"/>
      <c r="M72" s="251"/>
      <c r="N72" s="34" t="s">
        <v>218</v>
      </c>
      <c r="O72" s="546"/>
      <c r="P72" s="546"/>
      <c r="Q72" s="546"/>
      <c r="R72" s="546"/>
      <c r="S72" s="546"/>
      <c r="T72" s="546"/>
      <c r="U72" s="546"/>
      <c r="V72" s="546"/>
      <c r="W72" s="546"/>
      <c r="X72" s="546"/>
      <c r="Y72" s="546"/>
      <c r="Z72" s="34" t="str">
        <f>N72</f>
        <v>Observações:</v>
      </c>
      <c r="AA72" s="546"/>
      <c r="AB72" s="546"/>
      <c r="AC72" s="546"/>
      <c r="AD72" s="546"/>
      <c r="AE72" s="546"/>
      <c r="AF72" s="546"/>
      <c r="AG72" s="546"/>
      <c r="AH72" s="546"/>
      <c r="AI72" s="546"/>
      <c r="AJ72" s="546"/>
      <c r="AK72" s="546"/>
      <c r="AL72" s="546"/>
      <c r="AM72" s="34" t="str">
        <f>N72</f>
        <v>Observações:</v>
      </c>
      <c r="AN72" s="546"/>
      <c r="AO72" s="546"/>
      <c r="AP72" s="546"/>
      <c r="AQ72" s="546"/>
      <c r="AR72" s="546"/>
      <c r="AS72" s="546"/>
      <c r="AT72" s="546"/>
      <c r="AU72" s="546"/>
      <c r="AV72" s="546"/>
      <c r="AW72" s="546"/>
      <c r="AX72" s="546"/>
      <c r="AY72" s="546"/>
      <c r="AZ72" s="308"/>
      <c r="BA72" s="309"/>
      <c r="BQ72" s="132">
        <f t="shared" si="13"/>
        <v>0</v>
      </c>
      <c r="BR72" s="132" t="str">
        <f t="shared" si="14"/>
        <v/>
      </c>
      <c r="BS72" s="132" t="str">
        <f t="shared" si="19"/>
        <v/>
      </c>
      <c r="BT72" s="132" t="str">
        <f t="shared" si="16"/>
        <v/>
      </c>
      <c r="BU72" s="478" t="str">
        <f t="shared" si="20"/>
        <v/>
      </c>
      <c r="BV72" s="478" t="str">
        <f t="shared" si="21"/>
        <v/>
      </c>
      <c r="BW72" s="132" t="str">
        <f ca="1">IF(BW$55&gt;0,SUBSTITUTE(VLOOKUP(ROW(BV17),BR72:BT$227,2),0,""),"")</f>
        <v/>
      </c>
      <c r="BX72" s="132" t="str">
        <f>IFERROR(ROUND(VALUE(SUBSTITUTE(VLOOKUP(ROW(BW17),BR72:BT$227,3),".","")),2),"")</f>
        <v/>
      </c>
      <c r="BY72" s="132"/>
      <c r="BZ72" s="319" t="str">
        <f>SUBSTITUTE(VLOOKUP(ROW(BW17),BR72:BU$227,4),0,"")</f>
        <v/>
      </c>
      <c r="CA72" s="319" t="str">
        <f>SUBSTITUTE(VLOOKUP(ROW(BW17),BR72:BV$227,5),0,"")</f>
        <v/>
      </c>
      <c r="CB72" s="132">
        <f>IF(O29&lt;&gt;"",IF(OR(O29&lt;Plan24!BZ119,O29&gt;Plan24!CA119,W29="σ=0"),1,0),0)</f>
        <v>0</v>
      </c>
      <c r="CC72" s="477"/>
      <c r="CD72" s="132"/>
      <c r="CE72" s="132"/>
      <c r="CF72" s="132"/>
      <c r="CG72" s="209"/>
      <c r="CH72" s="462"/>
      <c r="CI72" s="462"/>
      <c r="CJ72" s="462"/>
      <c r="CK72" s="41"/>
      <c r="CL72" s="41"/>
    </row>
    <row r="73" spans="2:90" s="10" customFormat="1" ht="17.45" customHeight="1">
      <c r="B73" s="300"/>
      <c r="C73" s="251"/>
      <c r="D73" s="251"/>
      <c r="E73" s="251"/>
      <c r="F73" s="251"/>
      <c r="G73" s="251"/>
      <c r="H73" s="251"/>
      <c r="I73" s="251"/>
      <c r="J73" s="251"/>
      <c r="K73" s="251"/>
      <c r="L73" s="251"/>
      <c r="M73" s="251"/>
      <c r="N73" s="13"/>
      <c r="O73" s="519"/>
      <c r="P73" s="519"/>
      <c r="Q73" s="519"/>
      <c r="R73" s="519"/>
      <c r="S73" s="519"/>
      <c r="T73" s="519"/>
      <c r="U73" s="519"/>
      <c r="V73" s="519"/>
      <c r="W73" s="519"/>
      <c r="X73" s="519"/>
      <c r="Y73" s="519"/>
      <c r="Z73" s="13"/>
      <c r="AA73" s="519"/>
      <c r="AB73" s="519"/>
      <c r="AC73" s="519"/>
      <c r="AD73" s="519"/>
      <c r="AE73" s="519"/>
      <c r="AF73" s="519"/>
      <c r="AG73" s="519"/>
      <c r="AH73" s="519"/>
      <c r="AI73" s="519"/>
      <c r="AJ73" s="519"/>
      <c r="AK73" s="519"/>
      <c r="AL73" s="519"/>
      <c r="AM73" s="13"/>
      <c r="AN73" s="519"/>
      <c r="AO73" s="519"/>
      <c r="AP73" s="519"/>
      <c r="AQ73" s="519"/>
      <c r="AR73" s="519"/>
      <c r="AS73" s="519"/>
      <c r="AT73" s="519"/>
      <c r="AU73" s="519"/>
      <c r="AV73" s="519"/>
      <c r="AW73" s="519"/>
      <c r="AX73" s="519"/>
      <c r="AY73" s="519"/>
      <c r="BA73" s="309"/>
      <c r="BQ73" s="132">
        <f t="shared" si="13"/>
        <v>0</v>
      </c>
      <c r="BR73" s="132" t="str">
        <f t="shared" si="14"/>
        <v/>
      </c>
      <c r="BS73" s="132" t="str">
        <f t="shared" si="19"/>
        <v/>
      </c>
      <c r="BT73" s="132" t="str">
        <f t="shared" si="16"/>
        <v/>
      </c>
      <c r="BU73" s="478" t="str">
        <f t="shared" si="20"/>
        <v/>
      </c>
      <c r="BV73" s="478" t="str">
        <f t="shared" si="21"/>
        <v/>
      </c>
      <c r="BW73" s="132" t="str">
        <f ca="1">IF(BW$55&gt;0,SUBSTITUTE(VLOOKUP(ROW(BV18),BR73:BT$227,2),0,""),"")</f>
        <v/>
      </c>
      <c r="BX73" s="132" t="str">
        <f>IFERROR(ROUND(VALUE(SUBSTITUTE(VLOOKUP(ROW(BW18),BR73:BT$227,3),".","")),2),"")</f>
        <v/>
      </c>
      <c r="BY73" s="132"/>
      <c r="BZ73" s="319" t="str">
        <f>SUBSTITUTE(VLOOKUP(ROW(BW18),BR73:BU$227,4),0,"")</f>
        <v/>
      </c>
      <c r="CA73" s="319" t="str">
        <f>SUBSTITUTE(VLOOKUP(ROW(BW18),BR73:BV$227,5),0,"")</f>
        <v/>
      </c>
      <c r="CB73" s="132">
        <f>IF(O30&lt;&gt;"",IF(OR(O30&lt;Plan24!BZ120,O30&gt;Plan24!CA120,W30="σ=0"),1,0),0)</f>
        <v>0</v>
      </c>
      <c r="CC73" s="477"/>
      <c r="CD73" s="132"/>
      <c r="CE73" s="132"/>
      <c r="CF73" s="132"/>
      <c r="CG73" s="209"/>
      <c r="CH73" s="462"/>
      <c r="CI73" s="462"/>
      <c r="CJ73" s="462"/>
      <c r="CK73" s="41"/>
      <c r="CL73" s="41"/>
    </row>
    <row r="74" spans="2:90" s="10" customFormat="1" ht="17.45" customHeight="1">
      <c r="B74" s="300"/>
      <c r="C74" s="251"/>
      <c r="D74" s="251"/>
      <c r="E74" s="251"/>
      <c r="F74" s="251"/>
      <c r="G74" s="251"/>
      <c r="H74" s="251"/>
      <c r="I74" s="251"/>
      <c r="J74" s="251"/>
      <c r="K74" s="251"/>
      <c r="L74" s="251"/>
      <c r="M74" s="251"/>
      <c r="N74" s="13"/>
      <c r="O74" s="519"/>
      <c r="P74" s="519"/>
      <c r="Q74" s="519"/>
      <c r="R74" s="519"/>
      <c r="S74" s="519"/>
      <c r="T74" s="519"/>
      <c r="U74" s="519"/>
      <c r="V74" s="519"/>
      <c r="W74" s="519"/>
      <c r="X74" s="519"/>
      <c r="Y74" s="519"/>
      <c r="Z74" s="13"/>
      <c r="AA74" s="519"/>
      <c r="AB74" s="519"/>
      <c r="AC74" s="519"/>
      <c r="AD74" s="519"/>
      <c r="AE74" s="519"/>
      <c r="AF74" s="519"/>
      <c r="AG74" s="519"/>
      <c r="AH74" s="519"/>
      <c r="AI74" s="519"/>
      <c r="AJ74" s="519"/>
      <c r="AK74" s="519"/>
      <c r="AL74" s="519"/>
      <c r="AM74" s="13"/>
      <c r="AN74" s="519"/>
      <c r="AO74" s="519"/>
      <c r="AP74" s="519"/>
      <c r="AQ74" s="519"/>
      <c r="AR74" s="519"/>
      <c r="AS74" s="519"/>
      <c r="AT74" s="519"/>
      <c r="AU74" s="519"/>
      <c r="AV74" s="519"/>
      <c r="AW74" s="519"/>
      <c r="AX74" s="519"/>
      <c r="AY74" s="519"/>
      <c r="BA74" s="309"/>
      <c r="BQ74" s="132">
        <f t="shared" si="13"/>
        <v>0</v>
      </c>
      <c r="BR74" s="132" t="str">
        <f t="shared" si="14"/>
        <v/>
      </c>
      <c r="BS74" s="132" t="str">
        <f t="shared" si="19"/>
        <v/>
      </c>
      <c r="BT74" s="132" t="str">
        <f t="shared" si="16"/>
        <v/>
      </c>
      <c r="BU74" s="478" t="str">
        <f t="shared" si="20"/>
        <v/>
      </c>
      <c r="BV74" s="478" t="str">
        <f t="shared" si="21"/>
        <v/>
      </c>
      <c r="BW74" s="132" t="str">
        <f ca="1">IF(BW$55&gt;0,SUBSTITUTE(VLOOKUP(ROW(BV19),BR74:BT$227,2),0,""),"")</f>
        <v/>
      </c>
      <c r="BX74" s="132" t="str">
        <f>IFERROR(ROUND(VALUE(SUBSTITUTE(VLOOKUP(ROW(BW19),BR74:BT$227,3),".","")),2),"")</f>
        <v/>
      </c>
      <c r="BY74" s="132"/>
      <c r="BZ74" s="319" t="str">
        <f>SUBSTITUTE(VLOOKUP(ROW(BW19),BR74:BU$227,4),0,"")</f>
        <v/>
      </c>
      <c r="CA74" s="319" t="str">
        <f>SUBSTITUTE(VLOOKUP(ROW(BW19),BR74:BV$227,5),0,"")</f>
        <v/>
      </c>
      <c r="CB74" s="132">
        <f>IF(O31&lt;&gt;"",IF(OR(O31&lt;Plan24!BZ121,O31&gt;Plan24!CA121,W31="σ=0"),1,0),0)</f>
        <v>0</v>
      </c>
      <c r="CC74" s="477"/>
      <c r="CD74" s="132"/>
      <c r="CE74" s="132"/>
      <c r="CF74" s="132"/>
      <c r="CG74" s="209"/>
      <c r="CH74" s="462"/>
      <c r="CI74" s="462"/>
      <c r="CJ74" s="462"/>
      <c r="CK74" s="41"/>
      <c r="CL74" s="41"/>
    </row>
    <row r="75" spans="2:90" s="10" customFormat="1" ht="17.45" customHeight="1">
      <c r="B75" s="300"/>
      <c r="C75" s="251"/>
      <c r="D75" s="251"/>
      <c r="E75" s="251"/>
      <c r="F75" s="251"/>
      <c r="G75" s="251"/>
      <c r="H75" s="251"/>
      <c r="I75" s="251"/>
      <c r="J75" s="251"/>
      <c r="K75" s="251"/>
      <c r="L75" s="251"/>
      <c r="M75" s="251"/>
      <c r="N75" s="13"/>
      <c r="O75" s="519"/>
      <c r="P75" s="519"/>
      <c r="Q75" s="519"/>
      <c r="R75" s="519"/>
      <c r="S75" s="519"/>
      <c r="T75" s="519"/>
      <c r="U75" s="519"/>
      <c r="V75" s="519"/>
      <c r="W75" s="519"/>
      <c r="X75" s="519"/>
      <c r="Y75" s="519"/>
      <c r="Z75" s="13"/>
      <c r="AA75" s="519"/>
      <c r="AB75" s="519"/>
      <c r="AC75" s="519"/>
      <c r="AD75" s="519"/>
      <c r="AE75" s="519"/>
      <c r="AF75" s="519"/>
      <c r="AG75" s="519"/>
      <c r="AH75" s="519"/>
      <c r="AI75" s="519"/>
      <c r="AJ75" s="519"/>
      <c r="AK75" s="519"/>
      <c r="AL75" s="519"/>
      <c r="AM75" s="13"/>
      <c r="AN75" s="519"/>
      <c r="AO75" s="519"/>
      <c r="AP75" s="519"/>
      <c r="AQ75" s="519"/>
      <c r="AR75" s="519"/>
      <c r="AS75" s="519"/>
      <c r="AT75" s="519"/>
      <c r="AU75" s="519"/>
      <c r="AV75" s="519"/>
      <c r="AW75" s="519"/>
      <c r="AX75" s="519"/>
      <c r="AY75" s="519"/>
      <c r="BA75" s="309"/>
      <c r="BQ75" s="132">
        <f t="shared" si="13"/>
        <v>0</v>
      </c>
      <c r="BR75" s="132" t="str">
        <f t="shared" si="14"/>
        <v/>
      </c>
      <c r="BS75" s="132" t="str">
        <f t="shared" si="19"/>
        <v/>
      </c>
      <c r="BT75" s="132" t="str">
        <f t="shared" si="16"/>
        <v/>
      </c>
      <c r="BU75" s="478" t="str">
        <f t="shared" si="20"/>
        <v/>
      </c>
      <c r="BV75" s="478" t="str">
        <f t="shared" si="21"/>
        <v/>
      </c>
      <c r="BW75" s="132" t="str">
        <f ca="1">IF(BW$55&gt;0,SUBSTITUTE(VLOOKUP(ROW(BV20),BR75:BT$227,2),0,""),"")</f>
        <v/>
      </c>
      <c r="BX75" s="132" t="str">
        <f>IFERROR(ROUND(VALUE(SUBSTITUTE(VLOOKUP(ROW(BW20),BR75:BT$227,3),".","")),2),"")</f>
        <v/>
      </c>
      <c r="BY75" s="132"/>
      <c r="BZ75" s="319" t="str">
        <f>SUBSTITUTE(VLOOKUP(ROW(BW20),BR75:BU$227,4),0,"")</f>
        <v/>
      </c>
      <c r="CA75" s="319" t="str">
        <f>SUBSTITUTE(VLOOKUP(ROW(BW20),BR75:BV$227,5),0,"")</f>
        <v/>
      </c>
      <c r="CB75" s="132">
        <f>IF(O32&lt;&gt;"",IF(OR(O32&lt;Plan24!BZ122,O32&gt;Plan24!CA122,W32="σ=0"),1,0),0)</f>
        <v>0</v>
      </c>
      <c r="CC75" s="477"/>
      <c r="CD75" s="132"/>
      <c r="CE75" s="132"/>
      <c r="CF75" s="132"/>
      <c r="CG75" s="209"/>
      <c r="CH75" s="462"/>
      <c r="CI75" s="462"/>
      <c r="CJ75" s="462"/>
      <c r="CK75" s="41"/>
      <c r="CL75" s="41"/>
    </row>
    <row r="76" spans="2:90" s="10" customFormat="1" ht="17.45" customHeight="1">
      <c r="B76" s="300"/>
      <c r="C76" s="251"/>
      <c r="D76" s="251"/>
      <c r="E76" s="251"/>
      <c r="F76" s="251"/>
      <c r="G76" s="251"/>
      <c r="H76" s="251"/>
      <c r="I76" s="251"/>
      <c r="J76" s="251"/>
      <c r="K76" s="251"/>
      <c r="L76" s="251"/>
      <c r="M76" s="251"/>
      <c r="N76" s="13"/>
      <c r="O76" s="519"/>
      <c r="P76" s="519"/>
      <c r="Q76" s="519"/>
      <c r="R76" s="519"/>
      <c r="S76" s="519"/>
      <c r="T76" s="519"/>
      <c r="U76" s="519"/>
      <c r="V76" s="519"/>
      <c r="W76" s="519"/>
      <c r="X76" s="519"/>
      <c r="Y76" s="519"/>
      <c r="Z76" s="13"/>
      <c r="AA76" s="519"/>
      <c r="AB76" s="519"/>
      <c r="AC76" s="519"/>
      <c r="AD76" s="519"/>
      <c r="AE76" s="519"/>
      <c r="AF76" s="519"/>
      <c r="AG76" s="519"/>
      <c r="AH76" s="519"/>
      <c r="AI76" s="519"/>
      <c r="AJ76" s="519"/>
      <c r="AK76" s="519"/>
      <c r="AL76" s="519"/>
      <c r="AM76" s="13"/>
      <c r="AN76" s="519"/>
      <c r="AO76" s="519"/>
      <c r="AP76" s="519"/>
      <c r="AQ76" s="519"/>
      <c r="AR76" s="519"/>
      <c r="AS76" s="519"/>
      <c r="AT76" s="519"/>
      <c r="AU76" s="519"/>
      <c r="AV76" s="519"/>
      <c r="AW76" s="519"/>
      <c r="AX76" s="519"/>
      <c r="AY76" s="519"/>
      <c r="BA76" s="309"/>
      <c r="BQ76" s="132">
        <f t="shared" si="13"/>
        <v>0</v>
      </c>
      <c r="BR76" s="132" t="str">
        <f t="shared" si="14"/>
        <v/>
      </c>
      <c r="BS76" s="132" t="str">
        <f t="shared" si="19"/>
        <v/>
      </c>
      <c r="BT76" s="132" t="str">
        <f t="shared" si="16"/>
        <v/>
      </c>
      <c r="BU76" s="478" t="str">
        <f t="shared" si="20"/>
        <v/>
      </c>
      <c r="BV76" s="478" t="str">
        <f t="shared" si="21"/>
        <v/>
      </c>
      <c r="BW76" s="132" t="str">
        <f ca="1">IF(BW$55&gt;0,SUBSTITUTE(VLOOKUP(ROW(BV21),BR76:BT$227,2),0,""),"")</f>
        <v/>
      </c>
      <c r="BX76" s="132" t="str">
        <f>IFERROR(ROUND(VALUE(SUBSTITUTE(VLOOKUP(ROW(BW21),BR76:BT$227,3),".","")),2),"")</f>
        <v/>
      </c>
      <c r="BY76" s="132"/>
      <c r="BZ76" s="319" t="str">
        <f>SUBSTITUTE(VLOOKUP(ROW(BW21),BR76:BU$227,4),0,"")</f>
        <v/>
      </c>
      <c r="CA76" s="319" t="str">
        <f>SUBSTITUTE(VLOOKUP(ROW(BW21),BR76:BV$227,5),0,"")</f>
        <v/>
      </c>
      <c r="CB76" s="132">
        <f>IF(O33&lt;&gt;"",IF(OR(O33&lt;Plan24!BZ123,O33&gt;Plan24!CA123,W33="σ=0"),1,0),0)</f>
        <v>0</v>
      </c>
      <c r="CC76" s="477"/>
      <c r="CD76" s="132"/>
      <c r="CE76" s="132"/>
      <c r="CF76" s="132"/>
      <c r="CG76" s="209"/>
      <c r="CH76" s="462"/>
      <c r="CI76" s="462"/>
      <c r="CJ76" s="462"/>
      <c r="CK76" s="41"/>
      <c r="CL76" s="41"/>
    </row>
    <row r="77" spans="2:90" s="10" customFormat="1" ht="17.45" customHeight="1">
      <c r="B77" s="300"/>
      <c r="C77" s="251"/>
      <c r="D77" s="251"/>
      <c r="E77" s="251"/>
      <c r="F77" s="251"/>
      <c r="G77" s="251"/>
      <c r="H77" s="251"/>
      <c r="I77" s="251"/>
      <c r="J77" s="251"/>
      <c r="K77" s="251"/>
      <c r="L77" s="251"/>
      <c r="M77" s="251"/>
      <c r="N77" s="13"/>
      <c r="O77" s="519"/>
      <c r="P77" s="519"/>
      <c r="Q77" s="519"/>
      <c r="R77" s="519"/>
      <c r="S77" s="519"/>
      <c r="T77" s="519"/>
      <c r="U77" s="519"/>
      <c r="V77" s="519"/>
      <c r="W77" s="519"/>
      <c r="X77" s="519"/>
      <c r="Y77" s="519"/>
      <c r="Z77" s="13"/>
      <c r="AA77" s="519"/>
      <c r="AB77" s="519"/>
      <c r="AC77" s="519"/>
      <c r="AD77" s="519"/>
      <c r="AE77" s="519"/>
      <c r="AF77" s="519"/>
      <c r="AG77" s="519"/>
      <c r="AH77" s="519"/>
      <c r="AI77" s="519"/>
      <c r="AJ77" s="519"/>
      <c r="AK77" s="519"/>
      <c r="AL77" s="519"/>
      <c r="AM77" s="13"/>
      <c r="AN77" s="519"/>
      <c r="AO77" s="519"/>
      <c r="AP77" s="519"/>
      <c r="AQ77" s="519"/>
      <c r="AR77" s="519"/>
      <c r="AS77" s="519"/>
      <c r="AT77" s="519"/>
      <c r="AU77" s="519"/>
      <c r="AV77" s="519"/>
      <c r="AW77" s="519"/>
      <c r="AX77" s="519"/>
      <c r="AY77" s="519"/>
      <c r="BA77" s="309"/>
      <c r="BQ77" s="132">
        <f t="shared" si="13"/>
        <v>0</v>
      </c>
      <c r="BR77" s="132" t="str">
        <f t="shared" si="14"/>
        <v/>
      </c>
      <c r="BS77" s="132" t="str">
        <f t="shared" si="19"/>
        <v/>
      </c>
      <c r="BT77" s="132" t="str">
        <f t="shared" si="16"/>
        <v/>
      </c>
      <c r="BU77" s="478" t="str">
        <f t="shared" si="20"/>
        <v/>
      </c>
      <c r="BV77" s="478" t="str">
        <f t="shared" si="21"/>
        <v/>
      </c>
      <c r="BW77" s="132" t="str">
        <f ca="1">IF(BW$55&gt;0,SUBSTITUTE(VLOOKUP(ROW(BV22),BR77:BT$227,2),0,""),"")</f>
        <v/>
      </c>
      <c r="BX77" s="132" t="str">
        <f>IFERROR(ROUND(VALUE(SUBSTITUTE(VLOOKUP(ROW(BW22),BR77:BT$227,3),".","")),2),"")</f>
        <v/>
      </c>
      <c r="BY77" s="132"/>
      <c r="BZ77" s="319" t="str">
        <f>SUBSTITUTE(VLOOKUP(ROW(BW22),BR77:BU$227,4),0,"")</f>
        <v/>
      </c>
      <c r="CA77" s="319" t="str">
        <f>SUBSTITUTE(VLOOKUP(ROW(BW22),BR77:BV$227,5),0,"")</f>
        <v/>
      </c>
      <c r="CB77" s="132">
        <f>IF(O34&lt;&gt;"",IF(OR(O34&lt;Plan24!BZ124,O34&gt;Plan24!CA124,W34="σ=0"),1,0),0)</f>
        <v>0</v>
      </c>
      <c r="CC77" s="477"/>
      <c r="CD77" s="132"/>
      <c r="CE77" s="132"/>
      <c r="CF77" s="132"/>
      <c r="CG77" s="209"/>
      <c r="CH77" s="462"/>
      <c r="CI77" s="462"/>
      <c r="CJ77" s="462"/>
      <c r="CK77" s="41"/>
      <c r="CL77" s="41"/>
    </row>
    <row r="78" spans="2:90" s="10" customFormat="1" ht="17.45" customHeight="1">
      <c r="B78" s="300"/>
      <c r="C78" s="251"/>
      <c r="D78" s="251"/>
      <c r="E78" s="251"/>
      <c r="F78" s="251"/>
      <c r="G78" s="251"/>
      <c r="H78" s="251"/>
      <c r="I78" s="251"/>
      <c r="J78" s="251"/>
      <c r="K78" s="251"/>
      <c r="L78" s="251"/>
      <c r="M78" s="251"/>
      <c r="N78" s="13"/>
      <c r="O78" s="519"/>
      <c r="P78" s="519"/>
      <c r="Q78" s="519"/>
      <c r="R78" s="519"/>
      <c r="S78" s="519"/>
      <c r="T78" s="519"/>
      <c r="U78" s="519"/>
      <c r="V78" s="519"/>
      <c r="W78" s="519"/>
      <c r="X78" s="519"/>
      <c r="Y78" s="519"/>
      <c r="Z78" s="13"/>
      <c r="AA78" s="519"/>
      <c r="AB78" s="519"/>
      <c r="AC78" s="519"/>
      <c r="AD78" s="519"/>
      <c r="AE78" s="519"/>
      <c r="AF78" s="519"/>
      <c r="AG78" s="519"/>
      <c r="AH78" s="519"/>
      <c r="AI78" s="519"/>
      <c r="AJ78" s="519"/>
      <c r="AK78" s="519"/>
      <c r="AL78" s="519"/>
      <c r="AM78" s="13"/>
      <c r="AN78" s="519"/>
      <c r="AO78" s="519"/>
      <c r="AP78" s="519"/>
      <c r="AQ78" s="519"/>
      <c r="AR78" s="519"/>
      <c r="AS78" s="519"/>
      <c r="AT78" s="519"/>
      <c r="AU78" s="519"/>
      <c r="AV78" s="519"/>
      <c r="AW78" s="519"/>
      <c r="AX78" s="519"/>
      <c r="AY78" s="519"/>
      <c r="BA78" s="309"/>
      <c r="BQ78" s="132">
        <f t="shared" si="13"/>
        <v>0</v>
      </c>
      <c r="BR78" s="132" t="str">
        <f t="shared" si="14"/>
        <v/>
      </c>
      <c r="BS78" s="132" t="str">
        <f t="shared" si="19"/>
        <v/>
      </c>
      <c r="BT78" s="132" t="str">
        <f t="shared" si="16"/>
        <v/>
      </c>
      <c r="BU78" s="478" t="str">
        <f t="shared" si="20"/>
        <v/>
      </c>
      <c r="BV78" s="478" t="str">
        <f t="shared" si="21"/>
        <v/>
      </c>
      <c r="BW78" s="132" t="str">
        <f ca="1">IF(BW$55&gt;0,SUBSTITUTE(VLOOKUP(ROW(BV23),BR78:BT$227,2),0,""),"")</f>
        <v/>
      </c>
      <c r="BX78" s="132" t="str">
        <f>IFERROR(ROUND(VALUE(SUBSTITUTE(VLOOKUP(ROW(BW23),BR78:BT$227,3),".","")),2),"")</f>
        <v/>
      </c>
      <c r="BY78" s="132"/>
      <c r="BZ78" s="319" t="str">
        <f>SUBSTITUTE(VLOOKUP(ROW(BW23),BR78:BU$227,4),0,"")</f>
        <v/>
      </c>
      <c r="CA78" s="319" t="str">
        <f>SUBSTITUTE(VLOOKUP(ROW(BW23),BR78:BV$227,5),0,"")</f>
        <v/>
      </c>
      <c r="CB78" s="132">
        <f>IF(O35&lt;&gt;"",IF(OR(O35&lt;Plan24!BZ125,O35&gt;Plan24!CA125,W35="σ=0"),1,0),0)</f>
        <v>0</v>
      </c>
      <c r="CC78" s="477"/>
      <c r="CD78" s="132"/>
      <c r="CE78" s="132"/>
      <c r="CF78" s="132"/>
      <c r="CG78" s="209"/>
      <c r="CH78" s="462"/>
      <c r="CI78" s="462"/>
      <c r="CJ78" s="462"/>
      <c r="CK78" s="41"/>
      <c r="CL78" s="41"/>
    </row>
    <row r="79" spans="2:90" s="10" customFormat="1" ht="17.45" customHeight="1">
      <c r="B79" s="300"/>
      <c r="C79" s="251"/>
      <c r="D79" s="251"/>
      <c r="E79" s="251"/>
      <c r="F79" s="251"/>
      <c r="G79" s="251"/>
      <c r="H79" s="251"/>
      <c r="I79" s="251"/>
      <c r="J79" s="251"/>
      <c r="K79" s="251"/>
      <c r="L79" s="251"/>
      <c r="N79" s="11"/>
      <c r="O79" s="13"/>
      <c r="P79" s="13"/>
      <c r="Q79" s="13"/>
      <c r="R79" s="13"/>
      <c r="S79" s="13"/>
      <c r="T79" s="13"/>
      <c r="U79" s="13"/>
      <c r="V79" s="13"/>
      <c r="W79" s="13"/>
      <c r="X79" s="14"/>
      <c r="Y79" s="14"/>
      <c r="Z79" s="11"/>
      <c r="AA79" s="11"/>
      <c r="AB79" s="13"/>
      <c r="AC79" s="13"/>
      <c r="AD79" s="13"/>
      <c r="AE79" s="13"/>
      <c r="AF79" s="13"/>
      <c r="AG79" s="13"/>
      <c r="AH79" s="13"/>
      <c r="AI79" s="13"/>
      <c r="AJ79" s="13"/>
      <c r="AK79" s="14"/>
      <c r="AL79" s="14"/>
      <c r="AM79" s="11"/>
      <c r="AN79" s="11"/>
      <c r="AO79" s="13"/>
      <c r="AP79" s="13"/>
      <c r="AQ79" s="13"/>
      <c r="AR79" s="13"/>
      <c r="AS79" s="13"/>
      <c r="AT79" s="13"/>
      <c r="AU79" s="13"/>
      <c r="AV79" s="13"/>
      <c r="AW79" s="13"/>
      <c r="AX79" s="14"/>
      <c r="AY79" s="14"/>
      <c r="BA79" s="309"/>
      <c r="BQ79" s="132">
        <f t="shared" si="13"/>
        <v>0</v>
      </c>
      <c r="BR79" s="132" t="str">
        <f t="shared" si="14"/>
        <v/>
      </c>
      <c r="BS79" s="132" t="str">
        <f t="shared" si="19"/>
        <v/>
      </c>
      <c r="BT79" s="132" t="str">
        <f t="shared" si="16"/>
        <v/>
      </c>
      <c r="BU79" s="478" t="str">
        <f t="shared" si="20"/>
        <v/>
      </c>
      <c r="BV79" s="478" t="str">
        <f t="shared" si="21"/>
        <v/>
      </c>
      <c r="BW79" s="132" t="str">
        <f ca="1">IF(BW$55&gt;0,SUBSTITUTE(VLOOKUP(ROW(BV24),BR79:BT$227,2),0,""),"")</f>
        <v/>
      </c>
      <c r="BX79" s="132" t="str">
        <f>IFERROR(ROUND(VALUE(SUBSTITUTE(VLOOKUP(ROW(BW24),BR79:BT$227,3),".","")),2),"")</f>
        <v/>
      </c>
      <c r="BY79" s="132"/>
      <c r="BZ79" s="319" t="str">
        <f>SUBSTITUTE(VLOOKUP(ROW(BW24),BR79:BU$227,4),0,"")</f>
        <v/>
      </c>
      <c r="CA79" s="319" t="str">
        <f>SUBSTITUTE(VLOOKUP(ROW(BW24),BR79:BV$227,5),0,"")</f>
        <v/>
      </c>
      <c r="CB79" s="132">
        <f>IF(O36&lt;&gt;"",IF(OR(O36&lt;Plan24!BZ126,O36&gt;Plan24!CA126,W36="σ=0"),1,0),0)</f>
        <v>0</v>
      </c>
      <c r="CC79" s="477"/>
      <c r="CD79" s="132"/>
      <c r="CE79" s="132"/>
      <c r="CF79" s="132"/>
      <c r="CG79" s="209"/>
      <c r="CH79" s="462"/>
      <c r="CI79" s="462"/>
      <c r="CJ79" s="462"/>
      <c r="CK79" s="41"/>
      <c r="CL79" s="41"/>
    </row>
    <row r="80" spans="2:90" s="10" customFormat="1" ht="17.45" customHeight="1">
      <c r="B80" s="300"/>
      <c r="C80" s="251"/>
      <c r="D80" s="251"/>
      <c r="E80" s="251"/>
      <c r="F80" s="251"/>
      <c r="G80" s="251"/>
      <c r="H80" s="251"/>
      <c r="I80" s="251"/>
      <c r="J80" s="251"/>
      <c r="K80" s="251"/>
      <c r="L80" s="251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4"/>
      <c r="Y80" s="14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4"/>
      <c r="AL80" s="14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4"/>
      <c r="AY80" s="14"/>
      <c r="BA80" s="309"/>
      <c r="BQ80" s="132">
        <f t="shared" si="13"/>
        <v>0</v>
      </c>
      <c r="BR80" s="132" t="str">
        <f t="shared" si="14"/>
        <v/>
      </c>
      <c r="BS80" s="132" t="str">
        <f t="shared" si="19"/>
        <v/>
      </c>
      <c r="BT80" s="132" t="str">
        <f t="shared" si="16"/>
        <v/>
      </c>
      <c r="BU80" s="478" t="str">
        <f t="shared" si="20"/>
        <v/>
      </c>
      <c r="BV80" s="478" t="str">
        <f t="shared" si="21"/>
        <v/>
      </c>
      <c r="BW80" s="132" t="str">
        <f ca="1">IF(BW$55&gt;0,SUBSTITUTE(VLOOKUP(ROW(BV25),BR80:BT$227,2),0,""),"")</f>
        <v/>
      </c>
      <c r="BX80" s="132" t="str">
        <f>IFERROR(ROUND(VALUE(SUBSTITUTE(VLOOKUP(ROW(BW25),BR80:BT$227,3),".","")),2),"")</f>
        <v/>
      </c>
      <c r="BY80" s="132"/>
      <c r="BZ80" s="319" t="str">
        <f>SUBSTITUTE(VLOOKUP(ROW(BW25),BR80:BU$227,4),0,"")</f>
        <v/>
      </c>
      <c r="CA80" s="319" t="str">
        <f>SUBSTITUTE(VLOOKUP(ROW(BW25),BR80:BV$227,5),0,"")</f>
        <v/>
      </c>
      <c r="CB80" s="132">
        <f>IF(O37&lt;&gt;"",IF(OR(O37&lt;Plan24!BZ127,O37&gt;Plan24!CA127,W37="σ=0"),1,0),0)</f>
        <v>0</v>
      </c>
      <c r="CC80" s="477"/>
      <c r="CD80" s="132"/>
      <c r="CE80" s="132"/>
      <c r="CF80" s="132"/>
      <c r="CG80" s="209"/>
      <c r="CH80" s="462"/>
      <c r="CI80" s="462"/>
      <c r="CJ80" s="462"/>
      <c r="CK80" s="41"/>
      <c r="CL80" s="41"/>
    </row>
    <row r="81" spans="1:90" s="10" customFormat="1" ht="17.45" customHeight="1">
      <c r="B81" s="300"/>
      <c r="C81" s="251"/>
      <c r="D81" s="251"/>
      <c r="E81" s="251"/>
      <c r="F81" s="251"/>
      <c r="G81" s="251"/>
      <c r="H81" s="251"/>
      <c r="I81" s="251"/>
      <c r="J81" s="251"/>
      <c r="K81" s="251"/>
      <c r="L81" s="251"/>
      <c r="N81" s="13"/>
      <c r="O81" s="16"/>
      <c r="P81" s="16"/>
      <c r="Q81" s="14"/>
      <c r="R81" s="14"/>
      <c r="S81" s="14"/>
      <c r="T81" s="14"/>
      <c r="U81" s="14"/>
      <c r="V81" s="14"/>
      <c r="W81" s="14"/>
      <c r="X81" s="14"/>
      <c r="Y81" s="14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BA81" s="309"/>
      <c r="BQ81" s="132">
        <f t="shared" si="13"/>
        <v>0</v>
      </c>
      <c r="BR81" s="132" t="str">
        <f t="shared" si="14"/>
        <v/>
      </c>
      <c r="BS81" s="132" t="str">
        <f t="shared" si="19"/>
        <v/>
      </c>
      <c r="BT81" s="132" t="str">
        <f t="shared" si="16"/>
        <v/>
      </c>
      <c r="BU81" s="478" t="str">
        <f t="shared" si="20"/>
        <v/>
      </c>
      <c r="BV81" s="478" t="str">
        <f t="shared" si="21"/>
        <v/>
      </c>
      <c r="BW81" s="132" t="str">
        <f ca="1">IF(BW$55&gt;0,SUBSTITUTE(VLOOKUP(ROW(BV26),BR81:BT$227,2),0,""),"")</f>
        <v/>
      </c>
      <c r="BX81" s="132" t="str">
        <f>IFERROR(ROUND(VALUE(SUBSTITUTE(VLOOKUP(ROW(BW26),BR81:BT$227,3),".","")),2),"")</f>
        <v/>
      </c>
      <c r="BY81" s="132"/>
      <c r="BZ81" s="319" t="str">
        <f>SUBSTITUTE(VLOOKUP(ROW(BW26),BR81:BU$227,4),0,"")</f>
        <v/>
      </c>
      <c r="CA81" s="319" t="str">
        <f>SUBSTITUTE(VLOOKUP(ROW(BW26),BR81:BV$227,5),0,"")</f>
        <v/>
      </c>
      <c r="CB81" s="132">
        <f>IF(O38&lt;&gt;"",IF(OR(O38&lt;Plan24!BZ128,O38&gt;Plan24!CA128,W38="σ=0"),1,0),0)</f>
        <v>0</v>
      </c>
      <c r="CC81" s="477"/>
      <c r="CD81" s="132"/>
      <c r="CE81" s="132"/>
      <c r="CF81" s="132"/>
      <c r="CG81" s="209"/>
      <c r="CH81" s="462"/>
      <c r="CI81" s="462"/>
      <c r="CJ81" s="462"/>
      <c r="CK81" s="41"/>
      <c r="CL81" s="41"/>
    </row>
    <row r="82" spans="1:90" s="10" customFormat="1" ht="17.45" customHeight="1">
      <c r="B82" s="300"/>
      <c r="C82" s="251"/>
      <c r="D82" s="251"/>
      <c r="E82" s="251"/>
      <c r="F82" s="251"/>
      <c r="G82" s="251"/>
      <c r="H82" s="251"/>
      <c r="I82" s="251"/>
      <c r="J82" s="251"/>
      <c r="K82" s="251"/>
      <c r="L82" s="251"/>
      <c r="N82" s="298" t="s">
        <v>236</v>
      </c>
      <c r="O82" s="33"/>
      <c r="P82" s="33"/>
      <c r="Q82" s="4"/>
      <c r="R82" s="2"/>
      <c r="S82" s="2"/>
      <c r="T82" s="1"/>
      <c r="U82" s="539" t="str">
        <f ca="1">I45</f>
        <v>Sigmund Schlomo Freud</v>
      </c>
      <c r="V82" s="539"/>
      <c r="W82" s="539"/>
      <c r="X82" s="539"/>
      <c r="Y82" s="260"/>
      <c r="Z82" s="298" t="s">
        <v>236</v>
      </c>
      <c r="AA82" s="31"/>
      <c r="AB82" s="33"/>
      <c r="AC82" s="33"/>
      <c r="AD82" s="4"/>
      <c r="AE82" s="2"/>
      <c r="AF82" s="2"/>
      <c r="AG82" s="1"/>
      <c r="AH82" s="566" t="str">
        <f ca="1">I45</f>
        <v>Sigmund Schlomo Freud</v>
      </c>
      <c r="AI82" s="566"/>
      <c r="AJ82" s="566"/>
      <c r="AK82" s="566"/>
      <c r="AL82" s="243"/>
      <c r="AM82" s="298" t="s">
        <v>236</v>
      </c>
      <c r="AN82" s="31"/>
      <c r="AO82" s="33"/>
      <c r="AP82" s="33"/>
      <c r="AQ82" s="4"/>
      <c r="AR82" s="2"/>
      <c r="AS82" s="2"/>
      <c r="AT82" s="1"/>
      <c r="AU82" s="566" t="str">
        <f ca="1">I45</f>
        <v>Sigmund Schlomo Freud</v>
      </c>
      <c r="AV82" s="566"/>
      <c r="AW82" s="566"/>
      <c r="AX82" s="566"/>
      <c r="AY82" s="243"/>
      <c r="BA82" s="309"/>
      <c r="BQ82" s="132">
        <f t="shared" si="13"/>
        <v>0</v>
      </c>
      <c r="BR82" s="132" t="str">
        <f t="shared" si="14"/>
        <v/>
      </c>
      <c r="BS82" s="132" t="str">
        <f t="shared" si="19"/>
        <v/>
      </c>
      <c r="BT82" s="132" t="str">
        <f t="shared" si="16"/>
        <v/>
      </c>
      <c r="BU82" s="478" t="str">
        <f t="shared" si="20"/>
        <v/>
      </c>
      <c r="BV82" s="478" t="str">
        <f t="shared" si="21"/>
        <v/>
      </c>
      <c r="BW82" s="132" t="str">
        <f ca="1">IF(BW$55&gt;0,SUBSTITUTE(VLOOKUP(ROW(BV27),BR82:BT$227,2),0,""),"")</f>
        <v/>
      </c>
      <c r="BX82" s="132" t="str">
        <f>IFERROR(ROUND(VALUE(SUBSTITUTE(VLOOKUP(ROW(BW27),BR82:BT$227,3),".","")),2),"")</f>
        <v/>
      </c>
      <c r="BY82" s="132"/>
      <c r="BZ82" s="319" t="str">
        <f>SUBSTITUTE(VLOOKUP(ROW(BW27),BR82:BU$227,4),0,"")</f>
        <v/>
      </c>
      <c r="CA82" s="319" t="str">
        <f>SUBSTITUTE(VLOOKUP(ROW(BW27),BR82:BV$227,5),0,"")</f>
        <v/>
      </c>
      <c r="CB82" s="132">
        <f>IF(O39&lt;&gt;"",IF(OR(O39&lt;Plan24!BZ129,O39&gt;Plan24!CA129,W39="σ=0"),1,0),0)</f>
        <v>0</v>
      </c>
      <c r="CC82" s="477"/>
      <c r="CD82" s="132"/>
      <c r="CE82" s="132"/>
      <c r="CF82" s="132"/>
      <c r="CG82" s="209"/>
      <c r="CH82" s="462"/>
      <c r="CI82" s="462"/>
      <c r="CJ82" s="462"/>
      <c r="CK82" s="41"/>
      <c r="CL82" s="41"/>
    </row>
    <row r="83" spans="1:90" s="10" customFormat="1" ht="17.45" customHeight="1">
      <c r="B83" s="300"/>
      <c r="C83" s="251"/>
      <c r="D83" s="251"/>
      <c r="E83" s="251"/>
      <c r="F83" s="251"/>
      <c r="G83" s="251"/>
      <c r="H83" s="251"/>
      <c r="I83" s="251"/>
      <c r="J83" s="251"/>
      <c r="K83" s="251"/>
      <c r="L83" s="251"/>
      <c r="N83" s="299" t="s">
        <v>235</v>
      </c>
      <c r="O83" s="8"/>
      <c r="P83" s="572">
        <f ca="1">F46</f>
        <v>45767</v>
      </c>
      <c r="Q83" s="572"/>
      <c r="R83" s="572"/>
      <c r="S83" s="572"/>
      <c r="T83" s="287"/>
      <c r="U83" s="540" t="str">
        <f ca="1">I46</f>
        <v>CRP 99/999999-AU</v>
      </c>
      <c r="V83" s="540"/>
      <c r="W83" s="540"/>
      <c r="X83" s="540"/>
      <c r="Y83" s="244"/>
      <c r="Z83" s="299" t="s">
        <v>235</v>
      </c>
      <c r="AA83" s="32"/>
      <c r="AB83" s="8"/>
      <c r="AC83" s="572">
        <f ca="1">F46</f>
        <v>45767</v>
      </c>
      <c r="AD83" s="572"/>
      <c r="AE83" s="572"/>
      <c r="AF83" s="572"/>
      <c r="AG83" s="287"/>
      <c r="AH83" s="540" t="str">
        <f ca="1">I46</f>
        <v>CRP 99/999999-AU</v>
      </c>
      <c r="AI83" s="540"/>
      <c r="AJ83" s="540"/>
      <c r="AK83" s="540"/>
      <c r="AL83" s="244"/>
      <c r="AM83" s="299" t="s">
        <v>235</v>
      </c>
      <c r="AN83" s="32"/>
      <c r="AO83" s="8"/>
      <c r="AP83" s="572">
        <f ca="1">F46</f>
        <v>45767</v>
      </c>
      <c r="AQ83" s="572"/>
      <c r="AR83" s="572"/>
      <c r="AS83" s="572"/>
      <c r="AT83" s="287"/>
      <c r="AU83" s="540" t="str">
        <f ca="1">I46</f>
        <v>CRP 99/999999-AU</v>
      </c>
      <c r="AV83" s="540"/>
      <c r="AW83" s="540"/>
      <c r="AX83" s="540"/>
      <c r="AY83" s="244"/>
      <c r="BA83" s="309"/>
      <c r="BQ83" s="132">
        <f t="shared" si="13"/>
        <v>0</v>
      </c>
      <c r="BR83" s="132" t="str">
        <f t="shared" si="14"/>
        <v/>
      </c>
      <c r="BS83" s="132" t="str">
        <f t="shared" si="19"/>
        <v/>
      </c>
      <c r="BT83" s="132" t="str">
        <f t="shared" si="16"/>
        <v/>
      </c>
      <c r="BU83" s="478" t="str">
        <f t="shared" si="20"/>
        <v/>
      </c>
      <c r="BV83" s="478" t="str">
        <f t="shared" si="21"/>
        <v/>
      </c>
      <c r="BW83" s="132" t="str">
        <f ca="1">IF(BW$55&gt;0,SUBSTITUTE(VLOOKUP(ROW(BV28),BR83:BT$227,2),0,""),"")</f>
        <v/>
      </c>
      <c r="BX83" s="132" t="str">
        <f>IFERROR(ROUND(VALUE(SUBSTITUTE(VLOOKUP(ROW(BW28),BR83:BT$227,3),".","")),2),"")</f>
        <v/>
      </c>
      <c r="BY83" s="132"/>
      <c r="BZ83" s="319" t="str">
        <f>SUBSTITUTE(VLOOKUP(ROW(BW28),BR83:BU$227,4),0,"")</f>
        <v/>
      </c>
      <c r="CA83" s="319" t="str">
        <f>SUBSTITUTE(VLOOKUP(ROW(BW28),BR83:BV$227,5),0,"")</f>
        <v/>
      </c>
      <c r="CB83" s="132">
        <f>IF(O40&lt;&gt;"",IF(OR(O40&lt;Plan24!BZ130,O40&gt;Plan24!CA130,W40="σ=0"),1,0),0)</f>
        <v>0</v>
      </c>
      <c r="CC83" s="477"/>
      <c r="CD83" s="132"/>
      <c r="CE83" s="132"/>
      <c r="CF83" s="132"/>
      <c r="CG83" s="209"/>
      <c r="CH83" s="462"/>
      <c r="CI83" s="462"/>
      <c r="CJ83" s="462"/>
      <c r="CK83" s="41"/>
      <c r="CL83" s="41"/>
    </row>
    <row r="84" spans="1:90" s="10" customFormat="1" ht="17.45" customHeight="1">
      <c r="B84" s="300"/>
      <c r="C84" s="251"/>
      <c r="D84" s="251"/>
      <c r="E84" s="251"/>
      <c r="F84" s="251"/>
      <c r="G84" s="251"/>
      <c r="H84" s="251"/>
      <c r="I84" s="251"/>
      <c r="J84" s="251"/>
      <c r="K84" s="251"/>
      <c r="L84" s="251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BA84" s="309"/>
      <c r="BQ84" s="132">
        <f t="shared" si="13"/>
        <v>0</v>
      </c>
      <c r="BR84" s="132" t="str">
        <f t="shared" si="14"/>
        <v/>
      </c>
      <c r="BS84" s="132" t="str">
        <f t="shared" si="19"/>
        <v/>
      </c>
      <c r="BT84" s="132" t="str">
        <f t="shared" si="16"/>
        <v/>
      </c>
      <c r="BU84" s="478" t="str">
        <f t="shared" si="20"/>
        <v/>
      </c>
      <c r="BV84" s="478" t="str">
        <f t="shared" si="21"/>
        <v/>
      </c>
      <c r="BW84" s="132" t="str">
        <f ca="1">IF(BW$55&gt;0,SUBSTITUTE(VLOOKUP(ROW(BV29),BR84:BT$227,2),0,""),"")</f>
        <v/>
      </c>
      <c r="BX84" s="132" t="str">
        <f>IFERROR(ROUND(VALUE(SUBSTITUTE(VLOOKUP(ROW(BW29),BR84:BT$227,3),".","")),2),"")</f>
        <v/>
      </c>
      <c r="BY84" s="132"/>
      <c r="BZ84" s="319" t="str">
        <f>SUBSTITUTE(VLOOKUP(ROW(BW29),BR84:BU$227,4),0,"")</f>
        <v/>
      </c>
      <c r="CA84" s="319" t="str">
        <f>SUBSTITUTE(VLOOKUP(ROW(BW29),BR84:BV$227,5),0,"")</f>
        <v/>
      </c>
      <c r="CB84" s="132">
        <f>IF(O41&lt;&gt;"",IF(OR(O41&lt;Plan24!BZ131,O41&gt;Plan24!CA131,W41="σ=0"),1,0),0)</f>
        <v>0</v>
      </c>
      <c r="CC84" s="477"/>
      <c r="CD84" s="132"/>
      <c r="CE84" s="132"/>
      <c r="CF84" s="132"/>
      <c r="CG84" s="209"/>
      <c r="CH84" s="462"/>
      <c r="CI84" s="462"/>
      <c r="CJ84" s="462"/>
      <c r="CK84" s="41"/>
      <c r="CL84" s="41"/>
    </row>
    <row r="85" spans="1:90" s="10" customFormat="1" ht="17.45" customHeight="1">
      <c r="B85" s="300"/>
      <c r="C85" s="251"/>
      <c r="D85" s="251"/>
      <c r="E85" s="251"/>
      <c r="F85" s="251"/>
      <c r="G85" s="251"/>
      <c r="H85" s="251"/>
      <c r="I85" s="251"/>
      <c r="J85" s="251"/>
      <c r="K85" s="251"/>
      <c r="L85" s="251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BA85" s="309"/>
      <c r="BQ85" s="132">
        <f t="shared" si="13"/>
        <v>0</v>
      </c>
      <c r="BR85" s="132" t="str">
        <f t="shared" si="14"/>
        <v/>
      </c>
      <c r="BS85" s="132" t="str">
        <f t="shared" si="19"/>
        <v/>
      </c>
      <c r="BT85" s="132" t="str">
        <f t="shared" si="16"/>
        <v/>
      </c>
      <c r="BU85" s="478" t="str">
        <f t="shared" si="20"/>
        <v/>
      </c>
      <c r="BV85" s="478" t="str">
        <f t="shared" si="21"/>
        <v/>
      </c>
      <c r="BW85" s="132" t="str">
        <f ca="1">IF(BW$55&gt;0,SUBSTITUTE(VLOOKUP(ROW(BV30),BR85:BT$227,2),0,""),"")</f>
        <v/>
      </c>
      <c r="BX85" s="132" t="str">
        <f>IFERROR(ROUND(VALUE(SUBSTITUTE(VLOOKUP(ROW(BW30),BR85:BT$227,3),".","")),2),"")</f>
        <v/>
      </c>
      <c r="BY85" s="132"/>
      <c r="BZ85" s="319" t="str">
        <f>SUBSTITUTE(VLOOKUP(ROW(BW30),BR85:BU$227,4),0,"")</f>
        <v/>
      </c>
      <c r="CA85" s="319" t="str">
        <f>SUBSTITUTE(VLOOKUP(ROW(BW30),BR85:BV$227,5),0,"")</f>
        <v/>
      </c>
      <c r="CB85" s="132">
        <f>IF(O42&lt;&gt;"",IF(OR(O42&lt;Plan24!BZ132,O42&gt;Plan24!CA132,W42="σ=0"),1,0),0)</f>
        <v>0</v>
      </c>
      <c r="CC85" s="477"/>
      <c r="CD85" s="132"/>
      <c r="CE85" s="132"/>
      <c r="CF85" s="132"/>
      <c r="CG85" s="209"/>
      <c r="CH85" s="462"/>
      <c r="CI85" s="462"/>
      <c r="CJ85" s="462"/>
      <c r="CK85" s="41"/>
      <c r="CL85" s="41"/>
    </row>
    <row r="86" spans="1:90" s="10" customFormat="1" ht="17.45" customHeight="1">
      <c r="B86" s="300"/>
      <c r="C86" s="251"/>
      <c r="D86" s="251"/>
      <c r="E86" s="251"/>
      <c r="F86" s="251"/>
      <c r="G86" s="251"/>
      <c r="H86" s="251"/>
      <c r="I86" s="251"/>
      <c r="J86" s="251"/>
      <c r="K86" s="251"/>
      <c r="L86" s="251"/>
      <c r="N86" s="17"/>
      <c r="O86" s="13"/>
      <c r="P86" s="19"/>
      <c r="Q86" s="19"/>
      <c r="R86" s="20"/>
      <c r="S86" s="19"/>
      <c r="T86" s="20"/>
      <c r="U86" s="20"/>
      <c r="V86" s="20"/>
      <c r="W86" s="20"/>
      <c r="X86" s="20"/>
      <c r="Y86" s="18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Y86" s="13"/>
      <c r="BA86" s="309"/>
      <c r="BQ86" s="132">
        <f t="shared" si="13"/>
        <v>0</v>
      </c>
      <c r="BR86" s="132" t="str">
        <f t="shared" si="14"/>
        <v/>
      </c>
      <c r="BS86" s="132" t="str">
        <f t="shared" si="19"/>
        <v/>
      </c>
      <c r="BT86" s="132" t="str">
        <f t="shared" si="16"/>
        <v/>
      </c>
      <c r="BU86" s="478" t="str">
        <f t="shared" si="20"/>
        <v/>
      </c>
      <c r="BV86" s="478" t="str">
        <f t="shared" si="21"/>
        <v/>
      </c>
      <c r="BW86" s="132" t="str">
        <f ca="1">IF(BW$55&gt;0,SUBSTITUTE(VLOOKUP(ROW(BV31),BR86:BT$227,2),0,""),"")</f>
        <v/>
      </c>
      <c r="BX86" s="132" t="str">
        <f>IFERROR(ROUND(VALUE(SUBSTITUTE(VLOOKUP(ROW(BW31),BR86:BT$227,3),".","")),2),"")</f>
        <v/>
      </c>
      <c r="BY86" s="132"/>
      <c r="BZ86" s="319" t="str">
        <f>SUBSTITUTE(VLOOKUP(ROW(BW31),BR86:BU$227,4),0,"")</f>
        <v/>
      </c>
      <c r="CA86" s="319" t="str">
        <f>SUBSTITUTE(VLOOKUP(ROW(BW31),BR86:BV$227,5),0,"")</f>
        <v/>
      </c>
      <c r="CB86" s="132">
        <f>IF(O43&lt;&gt;"",IF(OR(O43&lt;Plan24!BZ133,O43&gt;Plan24!CA133,W43="σ=0"),1,0),0)</f>
        <v>0</v>
      </c>
      <c r="CC86" s="477"/>
      <c r="CD86" s="132"/>
      <c r="CE86" s="132"/>
      <c r="CF86" s="132"/>
      <c r="CG86" s="209"/>
      <c r="CH86" s="462"/>
      <c r="CI86" s="462"/>
      <c r="CJ86" s="462"/>
      <c r="CK86" s="41"/>
      <c r="CL86" s="41"/>
    </row>
    <row r="87" spans="1:90" s="10" customFormat="1" ht="17.45" customHeight="1">
      <c r="B87" s="300"/>
      <c r="C87" s="251"/>
      <c r="D87" s="251"/>
      <c r="E87" s="251"/>
      <c r="F87" s="251"/>
      <c r="G87" s="251"/>
      <c r="H87" s="251"/>
      <c r="I87" s="251"/>
      <c r="J87" s="251"/>
      <c r="K87" s="251"/>
      <c r="L87" s="251"/>
      <c r="N87" s="17"/>
      <c r="O87" s="19"/>
      <c r="P87" s="19"/>
      <c r="Q87" s="19"/>
      <c r="R87" s="20"/>
      <c r="S87" s="19"/>
      <c r="T87" s="20"/>
      <c r="U87" s="20"/>
      <c r="V87" s="20"/>
      <c r="W87" s="20"/>
      <c r="X87" s="20"/>
      <c r="Y87" s="18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3"/>
      <c r="BA87" s="309"/>
      <c r="BQ87" s="132">
        <f t="shared" si="13"/>
        <v>0</v>
      </c>
      <c r="BR87" s="132" t="str">
        <f t="shared" si="14"/>
        <v/>
      </c>
      <c r="BS87" s="132" t="str">
        <f t="shared" si="19"/>
        <v/>
      </c>
      <c r="BT87" s="132" t="str">
        <f t="shared" si="16"/>
        <v/>
      </c>
      <c r="BU87" s="478" t="str">
        <f t="shared" si="20"/>
        <v/>
      </c>
      <c r="BV87" s="478" t="str">
        <f t="shared" si="21"/>
        <v/>
      </c>
      <c r="BW87" s="132" t="str">
        <f ca="1">IF(BW$55&gt;0,SUBSTITUTE(VLOOKUP(ROW(BV32),BR87:BT$227,2),0,""),"")</f>
        <v/>
      </c>
      <c r="BX87" s="132" t="str">
        <f>IFERROR(ROUND(VALUE(SUBSTITUTE(VLOOKUP(ROW(BW32),BR87:BT$227,3),".","")),2),"")</f>
        <v/>
      </c>
      <c r="BY87" s="132"/>
      <c r="BZ87" s="319" t="str">
        <f>SUBSTITUTE(VLOOKUP(ROW(BW32),BR87:BU$227,4),0,"")</f>
        <v/>
      </c>
      <c r="CA87" s="319" t="str">
        <f>SUBSTITUTE(VLOOKUP(ROW(BW32),BR87:BV$227,5),0,"")</f>
        <v/>
      </c>
      <c r="CB87" s="132">
        <f>IF(O44&lt;&gt;"",IF(OR(O44&lt;Plan24!BZ134,O44&gt;Plan24!CA134,W44="σ=0"),1,0),0)</f>
        <v>0</v>
      </c>
      <c r="CC87" s="477"/>
      <c r="CD87" s="132"/>
      <c r="CE87" s="132"/>
      <c r="CF87" s="132"/>
      <c r="CG87" s="209"/>
      <c r="CH87" s="462"/>
      <c r="CI87" s="462"/>
      <c r="CJ87" s="462"/>
      <c r="CK87" s="41"/>
      <c r="CL87" s="41"/>
    </row>
    <row r="88" spans="1:90" s="10" customFormat="1" ht="17.45" customHeight="1">
      <c r="B88" s="300"/>
      <c r="C88" s="251"/>
      <c r="D88" s="251"/>
      <c r="E88" s="251"/>
      <c r="F88" s="251"/>
      <c r="G88" s="251"/>
      <c r="H88" s="251"/>
      <c r="I88" s="251"/>
      <c r="J88" s="251"/>
      <c r="K88" s="251"/>
      <c r="L88" s="251"/>
      <c r="N88" s="17"/>
      <c r="O88" s="19"/>
      <c r="P88" s="19"/>
      <c r="Q88" s="19"/>
      <c r="R88" s="20"/>
      <c r="S88" s="19"/>
      <c r="T88" s="20"/>
      <c r="U88" s="20"/>
      <c r="V88" s="20"/>
      <c r="W88" s="20"/>
      <c r="X88" s="20"/>
      <c r="Y88" s="18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3"/>
      <c r="BA88" s="309"/>
      <c r="BQ88" s="132">
        <f t="shared" si="13"/>
        <v>0</v>
      </c>
      <c r="BR88" s="132" t="str">
        <f t="shared" si="14"/>
        <v/>
      </c>
      <c r="BS88" s="132" t="str">
        <f t="shared" si="19"/>
        <v/>
      </c>
      <c r="BT88" s="132" t="str">
        <f t="shared" si="16"/>
        <v/>
      </c>
      <c r="BU88" s="478" t="str">
        <f t="shared" si="20"/>
        <v/>
      </c>
      <c r="BV88" s="478" t="str">
        <f t="shared" si="21"/>
        <v/>
      </c>
      <c r="BW88" s="132" t="str">
        <f ca="1">IF(BW$55&gt;0,SUBSTITUTE(VLOOKUP(ROW(BV33),BR88:BT$227,2),0,""),"")</f>
        <v/>
      </c>
      <c r="BX88" s="132" t="str">
        <f>IFERROR(ROUND(VALUE(SUBSTITUTE(VLOOKUP(ROW(BW33),BR88:BT$227,3),".","")),2),"")</f>
        <v/>
      </c>
      <c r="BY88" s="132"/>
      <c r="BZ88" s="319" t="str">
        <f>SUBSTITUTE(VLOOKUP(ROW(BW33),BR88:BU$227,4),0,"")</f>
        <v/>
      </c>
      <c r="CA88" s="319" t="str">
        <f>SUBSTITUTE(VLOOKUP(ROW(BW33),BR88:BV$227,5),0,"")</f>
        <v/>
      </c>
      <c r="CB88" s="132">
        <f>IF(O45&lt;&gt;"",IF(OR(O45&lt;Plan24!BZ135,O45&gt;Plan24!CA135,W45="σ=0"),1,0),0)</f>
        <v>0</v>
      </c>
      <c r="CC88" s="477"/>
      <c r="CD88" s="132"/>
      <c r="CE88" s="132"/>
      <c r="CF88" s="132"/>
      <c r="CG88" s="209"/>
      <c r="CH88" s="462"/>
      <c r="CI88" s="462"/>
      <c r="CJ88" s="462"/>
      <c r="CK88" s="41"/>
      <c r="CL88" s="41"/>
    </row>
    <row r="89" spans="1:90" s="10" customFormat="1" ht="17.45" customHeight="1">
      <c r="B89" s="300"/>
      <c r="C89" s="251"/>
      <c r="D89" s="251"/>
      <c r="E89" s="251"/>
      <c r="F89" s="251"/>
      <c r="G89" s="251"/>
      <c r="H89" s="251"/>
      <c r="I89" s="251"/>
      <c r="J89" s="251"/>
      <c r="K89" s="251"/>
      <c r="L89" s="251"/>
      <c r="N89" s="17"/>
      <c r="O89" s="19"/>
      <c r="P89" s="19"/>
      <c r="Q89" s="19"/>
      <c r="R89" s="20"/>
      <c r="S89" s="19"/>
      <c r="T89" s="20"/>
      <c r="U89" s="20"/>
      <c r="V89" s="20"/>
      <c r="W89" s="20"/>
      <c r="X89" s="20"/>
      <c r="Y89" s="18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3"/>
      <c r="BA89" s="309"/>
      <c r="BQ89" s="132">
        <f t="shared" si="13"/>
        <v>0</v>
      </c>
      <c r="BR89" s="132" t="str">
        <f t="shared" si="14"/>
        <v/>
      </c>
      <c r="BS89" s="132" t="str">
        <f t="shared" si="19"/>
        <v/>
      </c>
      <c r="BT89" s="132" t="str">
        <f t="shared" si="16"/>
        <v/>
      </c>
      <c r="BU89" s="478" t="str">
        <f t="shared" si="20"/>
        <v/>
      </c>
      <c r="BV89" s="478" t="str">
        <f t="shared" si="21"/>
        <v/>
      </c>
      <c r="BW89" s="132" t="str">
        <f ca="1">IF(BW$55&gt;0,SUBSTITUTE(VLOOKUP(ROW(BV34),BR89:BT$227,2),0,""),"")</f>
        <v/>
      </c>
      <c r="BX89" s="132" t="str">
        <f>IFERROR(ROUND(VALUE(SUBSTITUTE(VLOOKUP(ROW(BW34),BR89:BT$227,3),".","")),2),"")</f>
        <v/>
      </c>
      <c r="BY89" s="132"/>
      <c r="BZ89" s="319" t="str">
        <f>SUBSTITUTE(VLOOKUP(ROW(BW34),BR89:BU$227,4),0,"")</f>
        <v/>
      </c>
      <c r="CA89" s="319" t="str">
        <f>SUBSTITUTE(VLOOKUP(ROW(BW34),BR89:BV$227,5),0,"")</f>
        <v/>
      </c>
      <c r="CB89" s="132">
        <f>IF(O46&lt;&gt;"",IF(OR(O46&lt;Plan24!BZ136,O46&gt;Plan24!CA136,W46="σ=0"),1,0),0)</f>
        <v>0</v>
      </c>
      <c r="CC89" s="477"/>
      <c r="CD89" s="132"/>
      <c r="CE89" s="132"/>
      <c r="CF89" s="132"/>
      <c r="CG89" s="209"/>
      <c r="CH89" s="462"/>
      <c r="CI89" s="462"/>
      <c r="CJ89" s="462"/>
      <c r="CK89" s="41"/>
      <c r="CL89" s="41"/>
    </row>
    <row r="90" spans="1:90" s="10" customFormat="1" ht="17.45" customHeight="1">
      <c r="A90" s="41"/>
      <c r="B90" s="274"/>
      <c r="C90" s="261"/>
      <c r="D90" s="261"/>
      <c r="E90" s="261"/>
      <c r="F90" s="261"/>
      <c r="G90" s="261"/>
      <c r="H90" s="261"/>
      <c r="I90" s="261"/>
      <c r="J90" s="261"/>
      <c r="K90" s="261"/>
      <c r="L90" s="261"/>
      <c r="M90" s="41"/>
      <c r="N90" s="17"/>
      <c r="O90" s="19"/>
      <c r="P90" s="19"/>
      <c r="Q90" s="19"/>
      <c r="R90" s="20"/>
      <c r="S90" s="19"/>
      <c r="T90" s="20"/>
      <c r="U90" s="20"/>
      <c r="V90" s="20"/>
      <c r="W90" s="20"/>
      <c r="X90" s="20"/>
      <c r="Y90" s="18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3"/>
      <c r="BA90" s="309"/>
      <c r="BQ90" s="132">
        <f t="shared" si="13"/>
        <v>0</v>
      </c>
      <c r="BR90" s="132" t="str">
        <f t="shared" si="14"/>
        <v/>
      </c>
      <c r="BS90" s="132" t="str">
        <f t="shared" si="19"/>
        <v/>
      </c>
      <c r="BT90" s="132" t="str">
        <f t="shared" si="16"/>
        <v/>
      </c>
      <c r="BU90" s="478" t="str">
        <f t="shared" si="20"/>
        <v/>
      </c>
      <c r="BV90" s="478" t="str">
        <f t="shared" si="21"/>
        <v/>
      </c>
      <c r="BW90" s="132" t="str">
        <f ca="1">IF(BW$55&gt;0,SUBSTITUTE(VLOOKUP(ROW(BV35),BR90:BT$227,2),0,""),"")</f>
        <v/>
      </c>
      <c r="BX90" s="132" t="str">
        <f>IFERROR(ROUND(VALUE(SUBSTITUTE(VLOOKUP(ROW(BW35),BR90:BT$227,3),".","")),2),"")</f>
        <v/>
      </c>
      <c r="BY90" s="132"/>
      <c r="BZ90" s="319" t="str">
        <f>SUBSTITUTE(VLOOKUP(ROW(BW35),BR90:BU$227,4),0,"")</f>
        <v/>
      </c>
      <c r="CA90" s="319" t="str">
        <f>SUBSTITUTE(VLOOKUP(ROW(BW35),BR90:BV$227,5),0,"")</f>
        <v/>
      </c>
      <c r="CB90" s="132">
        <f>IF(O47&lt;&gt;"",IF(OR(O47&lt;Plan24!BZ137,O47&gt;Plan24!CA137,W47="σ=0"),1,0),0)</f>
        <v>0</v>
      </c>
      <c r="CC90" s="477"/>
      <c r="CD90" s="132"/>
      <c r="CE90" s="132"/>
      <c r="CF90" s="132"/>
      <c r="CG90" s="209"/>
      <c r="CH90" s="462"/>
      <c r="CI90" s="462"/>
      <c r="CJ90" s="462"/>
      <c r="CK90" s="41"/>
      <c r="CL90" s="41"/>
    </row>
    <row r="91" spans="1:90" s="10" customFormat="1" ht="17.45" customHeight="1">
      <c r="A91" s="41"/>
      <c r="B91" s="274"/>
      <c r="C91" s="261"/>
      <c r="D91" s="261"/>
      <c r="E91" s="261"/>
      <c r="F91" s="261"/>
      <c r="G91" s="261"/>
      <c r="H91" s="261"/>
      <c r="I91" s="261"/>
      <c r="J91" s="261"/>
      <c r="K91" s="261"/>
      <c r="L91" s="261"/>
      <c r="M91" s="41"/>
      <c r="N91" s="17"/>
      <c r="O91" s="19"/>
      <c r="P91" s="19"/>
      <c r="Q91" s="19"/>
      <c r="R91" s="20"/>
      <c r="S91" s="19"/>
      <c r="T91" s="20"/>
      <c r="U91" s="20"/>
      <c r="V91" s="20"/>
      <c r="W91" s="20"/>
      <c r="X91" s="20"/>
      <c r="Y91" s="18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3"/>
      <c r="BA91" s="309"/>
      <c r="BQ91" s="132">
        <f t="shared" si="13"/>
        <v>0</v>
      </c>
      <c r="BR91" s="132" t="str">
        <f t="shared" si="14"/>
        <v/>
      </c>
      <c r="BS91" s="132" t="str">
        <f t="shared" si="19"/>
        <v/>
      </c>
      <c r="BT91" s="132" t="str">
        <f t="shared" si="16"/>
        <v/>
      </c>
      <c r="BU91" s="478" t="str">
        <f t="shared" si="20"/>
        <v/>
      </c>
      <c r="BV91" s="478" t="str">
        <f t="shared" si="21"/>
        <v/>
      </c>
      <c r="BW91" s="132" t="str">
        <f ca="1">IF(BW$55&gt;0,SUBSTITUTE(VLOOKUP(ROW(BV36),BR91:BT$227,2),0,""),"")</f>
        <v/>
      </c>
      <c r="BX91" s="132" t="str">
        <f>IFERROR(ROUND(VALUE(SUBSTITUTE(VLOOKUP(ROW(BW36),BR91:BT$227,3),".","")),2),"")</f>
        <v/>
      </c>
      <c r="BY91" s="132"/>
      <c r="BZ91" s="319" t="str">
        <f>SUBSTITUTE(VLOOKUP(ROW(BW36),BR91:BU$227,4),0,"")</f>
        <v/>
      </c>
      <c r="CA91" s="319" t="str">
        <f>SUBSTITUTE(VLOOKUP(ROW(BW36),BR91:BV$227,5),0,"")</f>
        <v/>
      </c>
      <c r="CB91" s="132">
        <f>IF(O48&lt;&gt;"",IF(OR(O48&lt;Plan24!BZ138,O48&gt;Plan24!CA138,W48="σ=0"),1,0),0)</f>
        <v>0</v>
      </c>
      <c r="CC91" s="477"/>
      <c r="CD91" s="132"/>
      <c r="CE91" s="132"/>
      <c r="CF91" s="132"/>
      <c r="CG91" s="209"/>
      <c r="CH91" s="462"/>
      <c r="CI91" s="462"/>
      <c r="CJ91" s="462"/>
      <c r="CK91" s="41"/>
      <c r="CL91" s="41"/>
    </row>
    <row r="92" spans="1:90" s="10" customFormat="1" ht="17.45" customHeight="1">
      <c r="A92" s="41"/>
      <c r="B92" s="274"/>
      <c r="C92" s="261"/>
      <c r="D92" s="261"/>
      <c r="E92" s="261"/>
      <c r="F92" s="261"/>
      <c r="G92" s="261"/>
      <c r="H92" s="261"/>
      <c r="I92" s="261"/>
      <c r="J92" s="261"/>
      <c r="K92" s="261"/>
      <c r="L92" s="261"/>
      <c r="M92" s="41"/>
      <c r="N92" s="17"/>
      <c r="O92" s="19"/>
      <c r="P92" s="19"/>
      <c r="Q92" s="19"/>
      <c r="R92" s="20"/>
      <c r="S92" s="19"/>
      <c r="T92" s="20"/>
      <c r="U92" s="20"/>
      <c r="V92" s="20"/>
      <c r="W92" s="20"/>
      <c r="X92" s="20"/>
      <c r="Y92" s="18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3"/>
      <c r="BA92" s="309"/>
      <c r="BQ92" s="132">
        <f t="shared" si="13"/>
        <v>0</v>
      </c>
      <c r="BR92" s="132" t="str">
        <f t="shared" si="14"/>
        <v/>
      </c>
      <c r="BS92" s="132" t="str">
        <f t="shared" si="19"/>
        <v/>
      </c>
      <c r="BT92" s="132" t="str">
        <f t="shared" si="16"/>
        <v/>
      </c>
      <c r="BU92" s="478" t="str">
        <f t="shared" si="20"/>
        <v/>
      </c>
      <c r="BV92" s="478" t="str">
        <f t="shared" si="21"/>
        <v/>
      </c>
      <c r="BW92" s="132" t="str">
        <f ca="1">IF(BW$55&gt;0,SUBSTITUTE(VLOOKUP(ROW(BV37),BR92:BT$227,2),0,""),"")</f>
        <v/>
      </c>
      <c r="BX92" s="132" t="str">
        <f>IFERROR(ROUND(VALUE(SUBSTITUTE(VLOOKUP(ROW(BW37),BR92:BT$227,3),".","")),2),"")</f>
        <v/>
      </c>
      <c r="BY92" s="132"/>
      <c r="BZ92" s="319" t="str">
        <f>SUBSTITUTE(VLOOKUP(ROW(BW37),BR92:BU$227,4),0,"")</f>
        <v/>
      </c>
      <c r="CA92" s="319" t="str">
        <f>SUBSTITUTE(VLOOKUP(ROW(BW37),BR92:BV$227,5),0,"")</f>
        <v/>
      </c>
      <c r="CB92" s="132">
        <f>IF(O49&lt;&gt;"",IF(OR(O49&lt;Plan24!BZ139,O49&gt;Plan24!CA139,W49="σ=0"),1,0),0)</f>
        <v>0</v>
      </c>
      <c r="CC92" s="477"/>
      <c r="CD92" s="132"/>
      <c r="CE92" s="132"/>
      <c r="CF92" s="132"/>
      <c r="CG92" s="209"/>
      <c r="CH92" s="462"/>
      <c r="CI92" s="462"/>
      <c r="CJ92" s="462"/>
      <c r="CK92" s="41"/>
      <c r="CL92" s="41"/>
    </row>
    <row r="93" spans="1:90" s="10" customFormat="1" ht="17.45" customHeight="1">
      <c r="A93" s="41"/>
      <c r="B93" s="274"/>
      <c r="C93" s="261"/>
      <c r="D93" s="261"/>
      <c r="E93" s="261"/>
      <c r="F93" s="261"/>
      <c r="G93" s="261"/>
      <c r="H93" s="261"/>
      <c r="I93" s="261"/>
      <c r="J93" s="261"/>
      <c r="K93" s="261"/>
      <c r="L93" s="261"/>
      <c r="M93" s="41"/>
      <c r="N93" s="17"/>
      <c r="O93" s="19"/>
      <c r="P93" s="19"/>
      <c r="Q93" s="19"/>
      <c r="R93" s="20"/>
      <c r="S93" s="19"/>
      <c r="T93" s="20"/>
      <c r="U93" s="20"/>
      <c r="V93" s="20"/>
      <c r="W93" s="20"/>
      <c r="X93" s="20"/>
      <c r="Y93" s="18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3"/>
      <c r="BA93" s="309"/>
      <c r="BQ93" s="132">
        <f t="shared" si="13"/>
        <v>0</v>
      </c>
      <c r="BR93" s="132" t="str">
        <f t="shared" si="14"/>
        <v/>
      </c>
      <c r="BS93" s="132" t="str">
        <f t="shared" si="19"/>
        <v/>
      </c>
      <c r="BT93" s="132" t="str">
        <f t="shared" si="16"/>
        <v/>
      </c>
      <c r="BU93" s="478" t="str">
        <f t="shared" si="20"/>
        <v/>
      </c>
      <c r="BV93" s="478" t="str">
        <f t="shared" si="21"/>
        <v/>
      </c>
      <c r="BW93" s="132" t="str">
        <f ca="1">IF(BW$55&gt;0,SUBSTITUTE(VLOOKUP(ROW(BV38),BR93:BT$227,2),0,""),"")</f>
        <v/>
      </c>
      <c r="BX93" s="132" t="str">
        <f>IFERROR(ROUND(VALUE(SUBSTITUTE(VLOOKUP(ROW(BW38),BR93:BT$227,3),".","")),2),"")</f>
        <v/>
      </c>
      <c r="BY93" s="132"/>
      <c r="BZ93" s="319" t="str">
        <f>SUBSTITUTE(VLOOKUP(ROW(BW38),BR93:BU$227,4),0,"")</f>
        <v/>
      </c>
      <c r="CA93" s="319" t="str">
        <f>SUBSTITUTE(VLOOKUP(ROW(BW38),BR93:BV$227,5),0,"")</f>
        <v/>
      </c>
      <c r="CB93" s="132">
        <f>IF(O50&lt;&gt;"",IF(OR(O50&lt;Plan24!BZ140,O50&gt;Plan24!CA140,W50="σ=0"),1,0),0)</f>
        <v>0</v>
      </c>
      <c r="CC93" s="477"/>
      <c r="CD93" s="132"/>
      <c r="CE93" s="132"/>
      <c r="CF93" s="132"/>
      <c r="CG93" s="209"/>
      <c r="CH93" s="462"/>
      <c r="CI93" s="462"/>
      <c r="CJ93" s="462"/>
      <c r="CK93" s="41"/>
      <c r="CL93" s="41"/>
    </row>
    <row r="94" spans="1:90" s="10" customFormat="1" ht="17.45" customHeight="1">
      <c r="A94" s="41"/>
      <c r="B94" s="274"/>
      <c r="C94" s="261"/>
      <c r="D94" s="261"/>
      <c r="E94" s="261"/>
      <c r="F94" s="261"/>
      <c r="G94" s="261"/>
      <c r="H94" s="261"/>
      <c r="I94" s="261"/>
      <c r="J94" s="261"/>
      <c r="K94" s="261"/>
      <c r="L94" s="261"/>
      <c r="M94" s="41"/>
      <c r="N94" s="17"/>
      <c r="O94" s="19"/>
      <c r="P94" s="19"/>
      <c r="Q94" s="19"/>
      <c r="R94" s="20"/>
      <c r="S94" s="19"/>
      <c r="T94" s="20"/>
      <c r="U94" s="20"/>
      <c r="V94" s="20"/>
      <c r="W94" s="20"/>
      <c r="X94" s="20"/>
      <c r="Y94" s="18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3"/>
      <c r="BA94" s="309"/>
      <c r="BQ94" s="132">
        <f t="shared" si="13"/>
        <v>0</v>
      </c>
      <c r="BR94" s="132" t="str">
        <f t="shared" si="14"/>
        <v/>
      </c>
      <c r="BS94" s="132" t="str">
        <f t="shared" si="19"/>
        <v/>
      </c>
      <c r="BT94" s="132" t="str">
        <f t="shared" si="16"/>
        <v/>
      </c>
      <c r="BU94" s="478" t="str">
        <f t="shared" si="20"/>
        <v/>
      </c>
      <c r="BV94" s="478" t="str">
        <f t="shared" si="21"/>
        <v/>
      </c>
      <c r="BW94" s="132" t="str">
        <f ca="1">IF(BW$55&gt;0,SUBSTITUTE(VLOOKUP(ROW(BV39),BR94:BT$227,2),0,""),"")</f>
        <v/>
      </c>
      <c r="BX94" s="132" t="str">
        <f>IFERROR(ROUND(VALUE(SUBSTITUTE(VLOOKUP(ROW(BW39),BR94:BT$227,3),".","")),2),"")</f>
        <v/>
      </c>
      <c r="BY94" s="132"/>
      <c r="BZ94" s="319" t="str">
        <f>SUBSTITUTE(VLOOKUP(ROW(BW39),BR94:BU$227,4),0,"")</f>
        <v/>
      </c>
      <c r="CA94" s="319" t="str">
        <f>SUBSTITUTE(VLOOKUP(ROW(BW39),BR94:BV$227,5),0,"")</f>
        <v/>
      </c>
      <c r="CB94" s="132">
        <f>IF(O51&lt;&gt;"",IF(OR(O51&lt;Plan24!BZ141,O51&gt;Plan24!CA141,W51="σ=0"),1,0),0)</f>
        <v>0</v>
      </c>
      <c r="CC94" s="477"/>
      <c r="CD94" s="132"/>
      <c r="CE94" s="132"/>
      <c r="CF94" s="132"/>
      <c r="CG94" s="209"/>
      <c r="CH94" s="462"/>
      <c r="CI94" s="462"/>
      <c r="CJ94" s="462"/>
      <c r="CK94" s="41"/>
      <c r="CL94" s="41"/>
    </row>
    <row r="95" spans="1:90" s="10" customFormat="1" ht="17.45" customHeight="1">
      <c r="A95" s="41"/>
      <c r="B95" s="274"/>
      <c r="C95" s="261"/>
      <c r="D95" s="261"/>
      <c r="E95" s="261"/>
      <c r="F95" s="261"/>
      <c r="G95" s="261"/>
      <c r="H95" s="261"/>
      <c r="I95" s="261"/>
      <c r="J95" s="261"/>
      <c r="K95" s="261"/>
      <c r="L95" s="261"/>
      <c r="M95" s="41"/>
      <c r="N95" s="17"/>
      <c r="O95" s="19"/>
      <c r="P95" s="19"/>
      <c r="Q95" s="19"/>
      <c r="R95" s="20"/>
      <c r="S95" s="19"/>
      <c r="T95" s="20"/>
      <c r="U95" s="20"/>
      <c r="V95" s="20"/>
      <c r="W95" s="20"/>
      <c r="X95" s="20"/>
      <c r="Y95" s="18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3"/>
      <c r="BA95" s="309"/>
      <c r="BQ95" s="132">
        <f t="shared" si="13"/>
        <v>0</v>
      </c>
      <c r="BR95" s="132" t="str">
        <f t="shared" si="14"/>
        <v/>
      </c>
      <c r="BS95" s="132" t="str">
        <f t="shared" si="19"/>
        <v/>
      </c>
      <c r="BT95" s="132" t="str">
        <f t="shared" si="16"/>
        <v/>
      </c>
      <c r="BU95" s="478" t="str">
        <f t="shared" si="20"/>
        <v/>
      </c>
      <c r="BV95" s="478" t="str">
        <f t="shared" si="21"/>
        <v/>
      </c>
      <c r="BW95" s="132" t="str">
        <f ca="1">IF(BW$55&gt;0,SUBSTITUTE(VLOOKUP(ROW(BV40),BR95:BT$227,2),0,""),"")</f>
        <v/>
      </c>
      <c r="BX95" s="132" t="str">
        <f>IFERROR(ROUND(VALUE(SUBSTITUTE(VLOOKUP(ROW(BW40),BR95:BT$227,3),".","")),2),"")</f>
        <v/>
      </c>
      <c r="BY95" s="132"/>
      <c r="BZ95" s="319" t="str">
        <f>SUBSTITUTE(VLOOKUP(ROW(BW40),BR95:BU$227,4),0,"")</f>
        <v/>
      </c>
      <c r="CA95" s="319" t="str">
        <f>SUBSTITUTE(VLOOKUP(ROW(BW40),BR95:BV$227,5),0,"")</f>
        <v/>
      </c>
      <c r="CB95" s="132">
        <f>IF(O52&lt;&gt;"",IF(OR(O52&lt;Plan24!BZ142,O52&gt;Plan24!CA142,W52="σ=0"),1,0),0)</f>
        <v>0</v>
      </c>
      <c r="CC95" s="477"/>
      <c r="CD95" s="132"/>
      <c r="CE95" s="132"/>
      <c r="CF95" s="132"/>
      <c r="CG95" s="209"/>
      <c r="CH95" s="462"/>
      <c r="CI95" s="462"/>
      <c r="CJ95" s="462"/>
      <c r="CK95" s="41"/>
      <c r="CL95" s="41"/>
    </row>
    <row r="96" spans="1:90" s="10" customFormat="1" ht="17.45" customHeight="1">
      <c r="A96" s="41"/>
      <c r="B96" s="274"/>
      <c r="C96" s="261"/>
      <c r="D96" s="261"/>
      <c r="E96" s="261"/>
      <c r="F96" s="261"/>
      <c r="G96" s="261"/>
      <c r="H96" s="261"/>
      <c r="I96" s="261"/>
      <c r="J96" s="261"/>
      <c r="K96" s="261"/>
      <c r="L96" s="261"/>
      <c r="M96" s="41"/>
      <c r="N96" s="17"/>
      <c r="O96" s="19"/>
      <c r="P96" s="19"/>
      <c r="Q96" s="19"/>
      <c r="R96" s="20"/>
      <c r="S96" s="19"/>
      <c r="T96" s="20"/>
      <c r="U96" s="20"/>
      <c r="V96" s="20"/>
      <c r="W96" s="20"/>
      <c r="X96" s="20"/>
      <c r="Y96" s="18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3"/>
      <c r="BA96" s="309"/>
      <c r="BQ96" s="132">
        <f t="shared" si="13"/>
        <v>0</v>
      </c>
      <c r="BR96" s="132" t="str">
        <f t="shared" si="14"/>
        <v/>
      </c>
      <c r="BS96" s="132" t="str">
        <f t="shared" si="19"/>
        <v/>
      </c>
      <c r="BT96" s="132" t="str">
        <f t="shared" si="16"/>
        <v/>
      </c>
      <c r="BU96" s="478" t="str">
        <f t="shared" si="20"/>
        <v/>
      </c>
      <c r="BV96" s="478" t="str">
        <f t="shared" si="21"/>
        <v/>
      </c>
      <c r="BW96" s="132" t="str">
        <f ca="1">IF(BW$55&gt;0,SUBSTITUTE(VLOOKUP(ROW(BV41),BR96:BT$227,2),0,""),"")</f>
        <v/>
      </c>
      <c r="BX96" s="132" t="str">
        <f>IFERROR(ROUND(VALUE(SUBSTITUTE(VLOOKUP(ROW(BW41),BR96:BT$227,3),".","")),2),"")</f>
        <v/>
      </c>
      <c r="BY96" s="132"/>
      <c r="BZ96" s="319" t="str">
        <f>SUBSTITUTE(VLOOKUP(ROW(BW41),BR96:BU$227,4),0,"")</f>
        <v/>
      </c>
      <c r="CA96" s="319" t="str">
        <f>SUBSTITUTE(VLOOKUP(ROW(BW41),BR96:BV$227,5),0,"")</f>
        <v/>
      </c>
      <c r="CB96" s="132">
        <f>IF(O53&lt;&gt;"",IF(OR(O53&lt;Plan24!BZ143,O53&gt;Plan24!CA143,W53="σ=0"),1,0),0)</f>
        <v>0</v>
      </c>
      <c r="CC96" s="477"/>
      <c r="CD96" s="132"/>
      <c r="CE96" s="132"/>
      <c r="CF96" s="132"/>
      <c r="CG96" s="209"/>
      <c r="CH96" s="462"/>
      <c r="CI96" s="462"/>
      <c r="CJ96" s="462"/>
      <c r="CK96" s="41"/>
      <c r="CL96" s="41"/>
    </row>
    <row r="97" spans="1:90" s="10" customFormat="1" ht="17.45" customHeight="1">
      <c r="A97" s="41"/>
      <c r="B97" s="274"/>
      <c r="C97" s="261"/>
      <c r="D97" s="261"/>
      <c r="E97" s="261"/>
      <c r="F97" s="261"/>
      <c r="G97" s="261"/>
      <c r="H97" s="261"/>
      <c r="I97" s="261"/>
      <c r="J97" s="261"/>
      <c r="K97" s="261"/>
      <c r="L97" s="261"/>
      <c r="M97" s="41"/>
      <c r="N97" s="17"/>
      <c r="O97" s="19"/>
      <c r="P97" s="19"/>
      <c r="Q97" s="19"/>
      <c r="R97" s="20"/>
      <c r="S97" s="19"/>
      <c r="T97" s="20"/>
      <c r="U97" s="20"/>
      <c r="V97" s="20"/>
      <c r="W97" s="20"/>
      <c r="X97" s="20"/>
      <c r="Y97" s="18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3"/>
      <c r="BA97" s="309"/>
      <c r="BQ97" s="132">
        <f t="shared" si="13"/>
        <v>0</v>
      </c>
      <c r="BR97" s="132" t="str">
        <f t="shared" si="14"/>
        <v/>
      </c>
      <c r="BS97" s="132" t="str">
        <f t="shared" si="19"/>
        <v/>
      </c>
      <c r="BT97" s="132" t="str">
        <f t="shared" si="16"/>
        <v/>
      </c>
      <c r="BU97" s="478" t="str">
        <f t="shared" si="20"/>
        <v/>
      </c>
      <c r="BV97" s="478" t="str">
        <f t="shared" si="21"/>
        <v/>
      </c>
      <c r="BW97" s="132" t="str">
        <f ca="1">IF(BW$55&gt;0,SUBSTITUTE(VLOOKUP(ROW(BV42),BR97:BT$227,2),0,""),"")</f>
        <v/>
      </c>
      <c r="BX97" s="132" t="str">
        <f>IFERROR(ROUND(VALUE(SUBSTITUTE(VLOOKUP(ROW(BW42),BR97:BT$227,3),".","")),2),"")</f>
        <v/>
      </c>
      <c r="BY97" s="132"/>
      <c r="BZ97" s="319" t="str">
        <f>SUBSTITUTE(VLOOKUP(ROW(BW42),BR97:BU$227,4),0,"")</f>
        <v/>
      </c>
      <c r="CA97" s="319" t="str">
        <f>SUBSTITUTE(VLOOKUP(ROW(BW42),BR97:BV$227,5),0,"")</f>
        <v/>
      </c>
      <c r="CB97" s="132">
        <f>IF(O54&lt;&gt;"",IF(OR(O54&lt;Plan24!BZ144,O54&gt;Plan24!CA144,W54="σ=0"),1,0),0)</f>
        <v>0</v>
      </c>
      <c r="CC97" s="477"/>
      <c r="CD97" s="132"/>
      <c r="CE97" s="132"/>
      <c r="CF97" s="132"/>
      <c r="CG97" s="209"/>
      <c r="CH97" s="462"/>
      <c r="CI97" s="462"/>
      <c r="CJ97" s="462"/>
      <c r="CK97" s="41"/>
      <c r="CL97" s="41"/>
    </row>
    <row r="98" spans="1:90" s="10" customFormat="1" ht="17.45" customHeight="1">
      <c r="A98" s="41"/>
      <c r="B98" s="274"/>
      <c r="C98" s="261"/>
      <c r="D98" s="261"/>
      <c r="E98" s="261"/>
      <c r="F98" s="261"/>
      <c r="G98" s="261"/>
      <c r="H98" s="261"/>
      <c r="I98" s="261"/>
      <c r="J98" s="261"/>
      <c r="K98" s="261"/>
      <c r="L98" s="261"/>
      <c r="M98" s="41"/>
      <c r="N98" s="17"/>
      <c r="O98" s="19"/>
      <c r="P98" s="19"/>
      <c r="Q98" s="19"/>
      <c r="R98" s="20"/>
      <c r="S98" s="19"/>
      <c r="T98" s="20"/>
      <c r="U98" s="20"/>
      <c r="V98" s="20"/>
      <c r="W98" s="20"/>
      <c r="X98" s="20"/>
      <c r="Y98" s="18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3"/>
      <c r="BA98" s="309"/>
      <c r="BQ98" s="132">
        <f t="shared" si="13"/>
        <v>0</v>
      </c>
      <c r="BR98" s="132" t="str">
        <f t="shared" si="14"/>
        <v/>
      </c>
      <c r="BS98" s="132" t="str">
        <f t="shared" si="19"/>
        <v/>
      </c>
      <c r="BT98" s="132" t="str">
        <f t="shared" si="16"/>
        <v/>
      </c>
      <c r="BU98" s="478" t="str">
        <f t="shared" si="20"/>
        <v/>
      </c>
      <c r="BV98" s="478" t="str">
        <f t="shared" si="21"/>
        <v/>
      </c>
      <c r="BW98" s="132" t="str">
        <f ca="1">IF(BW$55&gt;0,SUBSTITUTE(VLOOKUP(ROW(BV43),BR98:BT$227,2),0,""),"")</f>
        <v/>
      </c>
      <c r="BX98" s="132" t="str">
        <f>IFERROR(ROUND(VALUE(SUBSTITUTE(VLOOKUP(ROW(BW43),BR98:BT$227,3),".","")),2),"")</f>
        <v/>
      </c>
      <c r="BY98" s="132"/>
      <c r="BZ98" s="319" t="str">
        <f>SUBSTITUTE(VLOOKUP(ROW(BW43),BR98:BU$227,4),0,"")</f>
        <v/>
      </c>
      <c r="CA98" s="319" t="str">
        <f>SUBSTITUTE(VLOOKUP(ROW(BW43),BR98:BV$227,5),0,"")</f>
        <v/>
      </c>
      <c r="CB98" s="132">
        <f>IF(O55&lt;&gt;"",IF(OR(O55&lt;Plan24!BZ145,O55&gt;Plan24!CA145,W55="σ=0"),1,0),0)</f>
        <v>0</v>
      </c>
      <c r="CC98" s="477"/>
      <c r="CD98" s="132"/>
      <c r="CE98" s="132"/>
      <c r="CF98" s="132"/>
      <c r="CG98" s="209"/>
      <c r="CH98" s="462"/>
      <c r="CI98" s="462"/>
      <c r="CJ98" s="462"/>
      <c r="CK98" s="41"/>
      <c r="CL98" s="41"/>
    </row>
    <row r="99" spans="1:90" s="10" customFormat="1" ht="17.45" customHeight="1">
      <c r="A99" s="41"/>
      <c r="B99" s="274"/>
      <c r="C99" s="261"/>
      <c r="D99" s="261"/>
      <c r="E99" s="261"/>
      <c r="F99" s="261"/>
      <c r="G99" s="261"/>
      <c r="H99" s="261"/>
      <c r="I99" s="261"/>
      <c r="J99" s="261"/>
      <c r="K99" s="261"/>
      <c r="L99" s="261"/>
      <c r="M99" s="41"/>
      <c r="N99" s="17"/>
      <c r="O99" s="19"/>
      <c r="P99" s="19"/>
      <c r="Q99" s="19"/>
      <c r="R99" s="20"/>
      <c r="S99" s="19"/>
      <c r="T99" s="20"/>
      <c r="U99" s="20"/>
      <c r="V99" s="20"/>
      <c r="W99" s="20"/>
      <c r="X99" s="20"/>
      <c r="Y99" s="18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3"/>
      <c r="BA99" s="309"/>
      <c r="BQ99" s="132">
        <f t="shared" si="13"/>
        <v>0</v>
      </c>
      <c r="BR99" s="132" t="str">
        <f t="shared" si="14"/>
        <v/>
      </c>
      <c r="BS99" s="132" t="str">
        <f t="shared" si="19"/>
        <v/>
      </c>
      <c r="BT99" s="132" t="str">
        <f t="shared" si="16"/>
        <v/>
      </c>
      <c r="BU99" s="478" t="str">
        <f t="shared" si="20"/>
        <v/>
      </c>
      <c r="BV99" s="478" t="str">
        <f t="shared" si="21"/>
        <v/>
      </c>
      <c r="BW99" s="132" t="str">
        <f ca="1">IF(BW$55&gt;0,SUBSTITUTE(VLOOKUP(ROW(BV44),BR99:BT$227,2),0,""),"")</f>
        <v/>
      </c>
      <c r="BX99" s="132" t="str">
        <f>IFERROR(ROUND(VALUE(SUBSTITUTE(VLOOKUP(ROW(BW44),BR99:BT$227,3),".","")),2),"")</f>
        <v/>
      </c>
      <c r="BY99" s="132"/>
      <c r="BZ99" s="319" t="str">
        <f>SUBSTITUTE(VLOOKUP(ROW(BW44),BR99:BU$227,4),0,"")</f>
        <v/>
      </c>
      <c r="CA99" s="319" t="str">
        <f>SUBSTITUTE(VLOOKUP(ROW(BW44),BR99:BV$227,5),0,"")</f>
        <v/>
      </c>
      <c r="CB99" s="132">
        <f>IF(O56&lt;&gt;"",IF(OR(O56&lt;Plan24!BZ146,O56&gt;Plan24!CA146,W56="σ=0"),1,0),0)</f>
        <v>0</v>
      </c>
      <c r="CC99" s="477"/>
      <c r="CD99" s="132"/>
      <c r="CE99" s="132"/>
      <c r="CF99" s="132"/>
      <c r="CG99" s="209"/>
      <c r="CH99" s="462"/>
      <c r="CI99" s="462"/>
      <c r="CJ99" s="462"/>
      <c r="CK99" s="41"/>
      <c r="CL99" s="41"/>
    </row>
    <row r="100" spans="1:90" s="10" customFormat="1" ht="17.45" customHeight="1">
      <c r="A100" s="41"/>
      <c r="B100" s="274"/>
      <c r="C100" s="261"/>
      <c r="D100" s="261"/>
      <c r="E100" s="261"/>
      <c r="F100" s="261"/>
      <c r="G100" s="261"/>
      <c r="H100" s="261"/>
      <c r="I100" s="261"/>
      <c r="J100" s="261"/>
      <c r="K100" s="261"/>
      <c r="L100" s="261"/>
      <c r="M100" s="41"/>
      <c r="N100" s="17"/>
      <c r="O100" s="19"/>
      <c r="P100" s="19"/>
      <c r="Q100" s="19"/>
      <c r="R100" s="20"/>
      <c r="S100" s="19"/>
      <c r="T100" s="20"/>
      <c r="U100" s="20"/>
      <c r="V100" s="20"/>
      <c r="W100" s="20"/>
      <c r="X100" s="20"/>
      <c r="Y100" s="18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3"/>
      <c r="BA100" s="309"/>
      <c r="BQ100" s="132">
        <f t="shared" si="13"/>
        <v>0</v>
      </c>
      <c r="BR100" s="132" t="str">
        <f t="shared" si="14"/>
        <v/>
      </c>
      <c r="BS100" s="132" t="str">
        <f t="shared" si="19"/>
        <v/>
      </c>
      <c r="BT100" s="132" t="str">
        <f t="shared" si="16"/>
        <v/>
      </c>
      <c r="BU100" s="478" t="str">
        <f t="shared" si="20"/>
        <v/>
      </c>
      <c r="BV100" s="478" t="str">
        <f t="shared" si="21"/>
        <v/>
      </c>
      <c r="BW100" s="132" t="str">
        <f ca="1">IF(BW$55&gt;0,SUBSTITUTE(VLOOKUP(ROW(BV45),BR100:BT$227,2),0,""),"")</f>
        <v/>
      </c>
      <c r="BX100" s="132" t="str">
        <f>IFERROR(ROUND(VALUE(SUBSTITUTE(VLOOKUP(ROW(BW45),BR100:BT$227,3),".","")),2),"")</f>
        <v/>
      </c>
      <c r="BY100" s="132"/>
      <c r="BZ100" s="319" t="str">
        <f>SUBSTITUTE(VLOOKUP(ROW(BW45),BR100:BU$227,4),0,"")</f>
        <v/>
      </c>
      <c r="CA100" s="319" t="str">
        <f>SUBSTITUTE(VLOOKUP(ROW(BW45),BR100:BV$227,5),0,"")</f>
        <v/>
      </c>
      <c r="CB100" s="132">
        <f>IF(O57&lt;&gt;"",IF(OR(O57&lt;Plan24!BZ147,O57&gt;Plan24!CA147,W57="σ=0"),1,0),0)</f>
        <v>0</v>
      </c>
      <c r="CC100" s="477"/>
      <c r="CD100" s="132"/>
      <c r="CE100" s="132"/>
      <c r="CF100" s="132"/>
      <c r="CG100" s="209"/>
      <c r="CH100" s="462"/>
      <c r="CI100" s="462"/>
      <c r="CJ100" s="462"/>
      <c r="CK100" s="41"/>
      <c r="CL100" s="41"/>
    </row>
    <row r="101" spans="1:90" s="10" customFormat="1" ht="17.45" customHeight="1">
      <c r="A101" s="41"/>
      <c r="B101" s="274"/>
      <c r="C101" s="261"/>
      <c r="D101" s="261"/>
      <c r="E101" s="261"/>
      <c r="F101" s="261"/>
      <c r="G101" s="261"/>
      <c r="H101" s="261"/>
      <c r="I101" s="261"/>
      <c r="J101" s="261"/>
      <c r="K101" s="261"/>
      <c r="L101" s="261"/>
      <c r="M101" s="41"/>
      <c r="N101" s="17"/>
      <c r="O101" s="19"/>
      <c r="P101" s="19"/>
      <c r="Q101" s="19"/>
      <c r="R101" s="20"/>
      <c r="S101" s="19"/>
      <c r="T101" s="20"/>
      <c r="U101" s="20"/>
      <c r="V101" s="20"/>
      <c r="W101" s="20"/>
      <c r="X101" s="20"/>
      <c r="Y101" s="18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3"/>
      <c r="BA101" s="309"/>
      <c r="BQ101" s="132">
        <f t="shared" si="13"/>
        <v>0</v>
      </c>
      <c r="BR101" s="132" t="str">
        <f t="shared" si="14"/>
        <v/>
      </c>
      <c r="BS101" s="132" t="str">
        <f t="shared" si="19"/>
        <v/>
      </c>
      <c r="BT101" s="132" t="str">
        <f t="shared" si="16"/>
        <v/>
      </c>
      <c r="BU101" s="478" t="str">
        <f t="shared" si="20"/>
        <v/>
      </c>
      <c r="BV101" s="478" t="str">
        <f t="shared" si="21"/>
        <v/>
      </c>
      <c r="BW101" s="132" t="str">
        <f ca="1">IF(BW$55&gt;0,SUBSTITUTE(VLOOKUP(ROW(BV46),BR101:BT$227,2),0,""),"")</f>
        <v/>
      </c>
      <c r="BX101" s="132" t="str">
        <f>IFERROR(ROUND(VALUE(SUBSTITUTE(VLOOKUP(ROW(BW46),BR101:BT$227,3),".","")),2),"")</f>
        <v/>
      </c>
      <c r="BY101" s="132"/>
      <c r="BZ101" s="319" t="str">
        <f>SUBSTITUTE(VLOOKUP(ROW(BW46),BR101:BU$227,4),0,"")</f>
        <v/>
      </c>
      <c r="CA101" s="319" t="str">
        <f>SUBSTITUTE(VLOOKUP(ROW(BW46),BR101:BV$227,5),0,"")</f>
        <v/>
      </c>
      <c r="CB101" s="132">
        <f>IF(O58&lt;&gt;"",IF(OR(O58&lt;Plan24!BZ148,O58&gt;Plan24!CA148,W58="σ=0"),1,0),0)</f>
        <v>0</v>
      </c>
      <c r="CC101" s="477"/>
      <c r="CD101" s="132"/>
      <c r="CE101" s="132"/>
      <c r="CF101" s="132"/>
      <c r="CG101" s="209"/>
      <c r="CH101" s="462"/>
      <c r="CI101" s="462"/>
      <c r="CJ101" s="462"/>
      <c r="CK101" s="41"/>
      <c r="CL101" s="41"/>
    </row>
    <row r="102" spans="1:90" s="10" customFormat="1" ht="17.45" customHeight="1">
      <c r="A102" s="41"/>
      <c r="B102" s="274"/>
      <c r="C102" s="261"/>
      <c r="D102" s="261"/>
      <c r="E102" s="261"/>
      <c r="F102" s="261"/>
      <c r="G102" s="261"/>
      <c r="H102" s="261"/>
      <c r="I102" s="261"/>
      <c r="J102" s="261"/>
      <c r="K102" s="261"/>
      <c r="L102" s="261"/>
      <c r="M102" s="41"/>
      <c r="N102" s="17"/>
      <c r="O102" s="19"/>
      <c r="P102" s="19"/>
      <c r="Q102" s="19"/>
      <c r="R102" s="20"/>
      <c r="S102" s="19"/>
      <c r="T102" s="20"/>
      <c r="U102" s="20"/>
      <c r="V102" s="20"/>
      <c r="W102" s="20"/>
      <c r="X102" s="20"/>
      <c r="Y102" s="18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3"/>
      <c r="BA102" s="309"/>
      <c r="BQ102" s="132">
        <f t="shared" si="13"/>
        <v>0</v>
      </c>
      <c r="BR102" s="132" t="str">
        <f t="shared" si="14"/>
        <v/>
      </c>
      <c r="BS102" s="132" t="str">
        <f t="shared" si="19"/>
        <v/>
      </c>
      <c r="BT102" s="132" t="str">
        <f t="shared" si="16"/>
        <v/>
      </c>
      <c r="BU102" s="478" t="str">
        <f t="shared" si="20"/>
        <v/>
      </c>
      <c r="BV102" s="478" t="str">
        <f t="shared" si="21"/>
        <v/>
      </c>
      <c r="BW102" s="132" t="str">
        <f ca="1">IF(BW$55&gt;0,SUBSTITUTE(VLOOKUP(ROW(BV47),BR102:BT$227,2),0,""),"")</f>
        <v/>
      </c>
      <c r="BX102" s="132" t="str">
        <f>IFERROR(ROUND(VALUE(SUBSTITUTE(VLOOKUP(ROW(BW47),BR102:BT$227,3),".","")),2),"")</f>
        <v/>
      </c>
      <c r="BY102" s="132"/>
      <c r="BZ102" s="319" t="str">
        <f>SUBSTITUTE(VLOOKUP(ROW(BW47),BR102:BU$227,4),0,"")</f>
        <v/>
      </c>
      <c r="CA102" s="319" t="str">
        <f>SUBSTITUTE(VLOOKUP(ROW(BW47),BR102:BV$227,5),0,"")</f>
        <v/>
      </c>
      <c r="CB102" s="132">
        <f>IF(O59&lt;&gt;"",IF(OR(O59&lt;Plan24!BZ149,O59&gt;Plan24!CA149,W59="σ=0"),1,0),0)</f>
        <v>0</v>
      </c>
      <c r="CC102" s="477"/>
      <c r="CD102" s="132"/>
      <c r="CE102" s="132"/>
      <c r="CF102" s="132"/>
      <c r="CG102" s="209"/>
      <c r="CH102" s="462"/>
      <c r="CI102" s="462"/>
      <c r="CJ102" s="462"/>
      <c r="CK102" s="41"/>
      <c r="CL102" s="41"/>
    </row>
    <row r="103" spans="1:90" s="10" customFormat="1" ht="17.45" customHeight="1">
      <c r="A103" s="41"/>
      <c r="B103" s="274"/>
      <c r="C103" s="261"/>
      <c r="D103" s="261"/>
      <c r="E103" s="261"/>
      <c r="F103" s="261"/>
      <c r="G103" s="261"/>
      <c r="H103" s="261"/>
      <c r="I103" s="261"/>
      <c r="J103" s="261"/>
      <c r="K103" s="261"/>
      <c r="L103" s="261"/>
      <c r="M103" s="41"/>
      <c r="N103" s="17"/>
      <c r="O103" s="19"/>
      <c r="P103" s="19"/>
      <c r="Q103" s="19"/>
      <c r="R103" s="20"/>
      <c r="S103" s="19"/>
      <c r="T103" s="20"/>
      <c r="U103" s="20"/>
      <c r="V103" s="20"/>
      <c r="W103" s="20"/>
      <c r="X103" s="20"/>
      <c r="Y103" s="18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3"/>
      <c r="BA103" s="309"/>
      <c r="BQ103" s="132">
        <f t="shared" si="13"/>
        <v>0</v>
      </c>
      <c r="BR103" s="132" t="str">
        <f t="shared" si="14"/>
        <v/>
      </c>
      <c r="BS103" s="132" t="str">
        <f t="shared" si="19"/>
        <v/>
      </c>
      <c r="BT103" s="132" t="str">
        <f t="shared" si="16"/>
        <v/>
      </c>
      <c r="BU103" s="478" t="str">
        <f t="shared" si="20"/>
        <v/>
      </c>
      <c r="BV103" s="478" t="str">
        <f t="shared" si="21"/>
        <v/>
      </c>
      <c r="BW103" s="132" t="str">
        <f ca="1">IF(BW$55&gt;0,SUBSTITUTE(VLOOKUP(ROW(BV48),BR103:BT$227,2),0,""),"")</f>
        <v/>
      </c>
      <c r="BX103" s="132" t="str">
        <f>IFERROR(ROUND(VALUE(SUBSTITUTE(VLOOKUP(ROW(BW48),BR103:BT$227,3),".","")),2),"")</f>
        <v/>
      </c>
      <c r="BY103" s="132"/>
      <c r="BZ103" s="319" t="str">
        <f>SUBSTITUTE(VLOOKUP(ROW(BW48),BR103:BU$227,4),0,"")</f>
        <v/>
      </c>
      <c r="CA103" s="319" t="str">
        <f>SUBSTITUTE(VLOOKUP(ROW(BW48),BR103:BV$227,5),0,"")</f>
        <v/>
      </c>
      <c r="CB103" s="132">
        <f>IF(O60&lt;&gt;"",IF(OR(O60&lt;Plan24!BZ150,O60&gt;Plan24!CA150,W60="σ=0"),1,0),0)</f>
        <v>0</v>
      </c>
      <c r="CC103" s="477"/>
      <c r="CD103" s="132"/>
      <c r="CE103" s="132"/>
      <c r="CF103" s="132"/>
      <c r="CG103" s="209"/>
      <c r="CH103" s="462"/>
      <c r="CI103" s="462"/>
      <c r="CJ103" s="462"/>
      <c r="CK103" s="41"/>
      <c r="CL103" s="41"/>
    </row>
    <row r="104" spans="1:90" s="10" customFormat="1" ht="17.45" customHeight="1">
      <c r="A104" s="41"/>
      <c r="B104" s="274"/>
      <c r="C104" s="261"/>
      <c r="D104" s="261"/>
      <c r="E104" s="261"/>
      <c r="F104" s="261"/>
      <c r="G104" s="261"/>
      <c r="H104" s="261"/>
      <c r="I104" s="261"/>
      <c r="J104" s="261"/>
      <c r="K104" s="261"/>
      <c r="L104" s="261"/>
      <c r="M104" s="41"/>
      <c r="N104" s="17"/>
      <c r="O104" s="19"/>
      <c r="P104" s="19"/>
      <c r="Q104" s="19"/>
      <c r="R104" s="20"/>
      <c r="S104" s="19"/>
      <c r="T104" s="20"/>
      <c r="U104" s="20"/>
      <c r="V104" s="20"/>
      <c r="W104" s="20"/>
      <c r="X104" s="20"/>
      <c r="Y104" s="18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3"/>
      <c r="BA104" s="309"/>
      <c r="BQ104" s="132">
        <f t="shared" si="13"/>
        <v>0</v>
      </c>
      <c r="BR104" s="132" t="str">
        <f t="shared" si="14"/>
        <v/>
      </c>
      <c r="BS104" s="132" t="str">
        <f t="shared" si="19"/>
        <v/>
      </c>
      <c r="BT104" s="132" t="str">
        <f t="shared" si="16"/>
        <v/>
      </c>
      <c r="BU104" s="478" t="str">
        <f t="shared" si="20"/>
        <v/>
      </c>
      <c r="BV104" s="478" t="str">
        <f t="shared" si="21"/>
        <v/>
      </c>
      <c r="BW104" s="132" t="str">
        <f ca="1">IF(BW$55&gt;0,SUBSTITUTE(VLOOKUP(ROW(BV49),BR104:BT$227,2),0,""),"")</f>
        <v/>
      </c>
      <c r="BX104" s="132" t="str">
        <f>IFERROR(ROUND(VALUE(SUBSTITUTE(VLOOKUP(ROW(BW49),BR104:BT$227,3),".","")),2),"")</f>
        <v/>
      </c>
      <c r="BY104" s="132"/>
      <c r="BZ104" s="319" t="str">
        <f>SUBSTITUTE(VLOOKUP(ROW(BW49),BR104:BU$227,4),0,"")</f>
        <v/>
      </c>
      <c r="CA104" s="319" t="str">
        <f>SUBSTITUTE(VLOOKUP(ROW(BW49),BR104:BV$227,5),0,"")</f>
        <v/>
      </c>
      <c r="CB104" s="132">
        <f>IF(O61&lt;&gt;"",IF(OR(O61&lt;Plan24!BZ151,O61&gt;Plan24!CA151,W61="σ=0"),1,0),0)</f>
        <v>0</v>
      </c>
      <c r="CC104" s="477"/>
      <c r="CD104" s="132"/>
      <c r="CE104" s="132"/>
      <c r="CF104" s="132"/>
      <c r="CG104" s="209"/>
      <c r="CH104" s="462"/>
      <c r="CI104" s="462"/>
      <c r="CJ104" s="462"/>
      <c r="CK104" s="41"/>
      <c r="CL104" s="41"/>
    </row>
    <row r="105" spans="1:90" s="10" customFormat="1" ht="17.45" customHeight="1">
      <c r="A105" s="41"/>
      <c r="B105" s="274"/>
      <c r="C105" s="261"/>
      <c r="D105" s="261"/>
      <c r="E105" s="261"/>
      <c r="F105" s="261"/>
      <c r="G105" s="261"/>
      <c r="H105" s="261"/>
      <c r="I105" s="261"/>
      <c r="J105" s="261"/>
      <c r="K105" s="261"/>
      <c r="L105" s="261"/>
      <c r="M105" s="41"/>
      <c r="N105" s="17"/>
      <c r="O105" s="19"/>
      <c r="P105" s="19"/>
      <c r="Q105" s="19"/>
      <c r="R105" s="20"/>
      <c r="S105" s="19"/>
      <c r="T105" s="20"/>
      <c r="U105" s="20"/>
      <c r="V105" s="20"/>
      <c r="W105" s="20"/>
      <c r="X105" s="20"/>
      <c r="Y105" s="18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3"/>
      <c r="BA105" s="309"/>
      <c r="BQ105" s="132">
        <f t="shared" si="13"/>
        <v>0</v>
      </c>
      <c r="BR105" s="132" t="str">
        <f t="shared" si="14"/>
        <v/>
      </c>
      <c r="BS105" s="132" t="str">
        <f t="shared" si="19"/>
        <v/>
      </c>
      <c r="BT105" s="132" t="str">
        <f t="shared" si="16"/>
        <v/>
      </c>
      <c r="BU105" s="478" t="str">
        <f t="shared" si="20"/>
        <v/>
      </c>
      <c r="BV105" s="478" t="str">
        <f t="shared" si="21"/>
        <v/>
      </c>
      <c r="BW105" s="132" t="str">
        <f ca="1">IF(BW$55&gt;0,SUBSTITUTE(VLOOKUP(ROW(BV50),BR105:BT$227,2),0,""),"")</f>
        <v/>
      </c>
      <c r="BX105" s="132" t="str">
        <f>IFERROR(ROUND(VALUE(SUBSTITUTE(VLOOKUP(ROW(BW50),BR105:BT$227,3),".","")),2),"")</f>
        <v/>
      </c>
      <c r="BY105" s="132"/>
      <c r="BZ105" s="319" t="str">
        <f>SUBSTITUTE(VLOOKUP(ROW(BW50),BR105:BU$227,4),0,"")</f>
        <v/>
      </c>
      <c r="CA105" s="319" t="str">
        <f>SUBSTITUTE(VLOOKUP(ROW(BW50),BR105:BV$227,5),0,"")</f>
        <v/>
      </c>
      <c r="CB105" s="132">
        <f>IF(O62&lt;&gt;"",IF(OR(O62&lt;Plan24!BZ152,O62&gt;Plan24!CA152,W62="σ=0"),1,0),0)</f>
        <v>0</v>
      </c>
      <c r="CC105" s="477"/>
      <c r="CD105" s="132"/>
      <c r="CE105" s="132"/>
      <c r="CF105" s="132"/>
      <c r="CG105" s="209"/>
      <c r="CH105" s="462"/>
      <c r="CI105" s="462"/>
      <c r="CJ105" s="462"/>
      <c r="CK105" s="41"/>
      <c r="CL105" s="41"/>
    </row>
    <row r="106" spans="1:90" s="10" customFormat="1" ht="17.45" customHeight="1">
      <c r="A106" s="41"/>
      <c r="B106" s="41"/>
      <c r="C106" s="261"/>
      <c r="D106" s="261"/>
      <c r="E106" s="261"/>
      <c r="F106" s="261"/>
      <c r="G106" s="261"/>
      <c r="H106" s="261"/>
      <c r="I106" s="261"/>
      <c r="J106" s="261"/>
      <c r="K106" s="41"/>
      <c r="L106" s="41"/>
      <c r="M106" s="41"/>
      <c r="N106" s="17"/>
      <c r="O106" s="19"/>
      <c r="P106" s="19"/>
      <c r="Q106" s="19"/>
      <c r="R106" s="20"/>
      <c r="S106" s="19"/>
      <c r="T106" s="20"/>
      <c r="U106" s="20"/>
      <c r="V106" s="20"/>
      <c r="W106" s="20"/>
      <c r="X106" s="20"/>
      <c r="Y106" s="18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3"/>
      <c r="BA106" s="309"/>
      <c r="BQ106" s="132">
        <f t="shared" si="13"/>
        <v>0</v>
      </c>
      <c r="BR106" s="132" t="str">
        <f t="shared" si="14"/>
        <v/>
      </c>
      <c r="BS106" s="132" t="str">
        <f t="shared" si="19"/>
        <v/>
      </c>
      <c r="BT106" s="132" t="str">
        <f t="shared" si="16"/>
        <v/>
      </c>
      <c r="BU106" s="478" t="str">
        <f t="shared" si="20"/>
        <v/>
      </c>
      <c r="BV106" s="478" t="str">
        <f t="shared" si="21"/>
        <v/>
      </c>
      <c r="BW106" s="132" t="str">
        <f ca="1">IF(BW$55&gt;0,SUBSTITUTE(VLOOKUP(ROW(BV51),BR106:BT$227,2),0,""),"")</f>
        <v/>
      </c>
      <c r="BX106" s="132" t="str">
        <f>IFERROR(ROUND(VALUE(SUBSTITUTE(VLOOKUP(ROW(BW51),BR106:BT$227,3),".","")),2),"")</f>
        <v/>
      </c>
      <c r="BY106" s="132"/>
      <c r="BZ106" s="319" t="str">
        <f>SUBSTITUTE(VLOOKUP(ROW(BW51),BR106:BU$227,4),0,"")</f>
        <v/>
      </c>
      <c r="CA106" s="319" t="str">
        <f>SUBSTITUTE(VLOOKUP(ROW(BW51),BR106:BV$227,5),0,"")</f>
        <v/>
      </c>
      <c r="CB106" s="132">
        <f>IF(O63&lt;&gt;"",IF(OR(O63&lt;Plan24!BZ153,O63&gt;Plan24!CA153,W63="σ=0"),1,0),0)</f>
        <v>0</v>
      </c>
      <c r="CC106" s="477"/>
      <c r="CD106" s="132"/>
      <c r="CE106" s="132"/>
      <c r="CF106" s="132"/>
      <c r="CG106" s="209"/>
      <c r="CH106" s="462"/>
      <c r="CI106" s="462"/>
      <c r="CJ106" s="462"/>
      <c r="CK106" s="41"/>
      <c r="CL106" s="41"/>
    </row>
    <row r="107" spans="1:90" s="10" customFormat="1" ht="17.45" customHeight="1">
      <c r="A107" s="41"/>
      <c r="B107" s="41"/>
      <c r="C107" s="261"/>
      <c r="D107" s="261"/>
      <c r="E107" s="261"/>
      <c r="F107" s="261"/>
      <c r="G107" s="261"/>
      <c r="H107" s="261"/>
      <c r="I107" s="261"/>
      <c r="J107" s="261"/>
      <c r="K107" s="41"/>
      <c r="L107" s="41"/>
      <c r="M107" s="41"/>
      <c r="N107" s="17"/>
      <c r="O107" s="19"/>
      <c r="P107" s="19"/>
      <c r="Q107" s="19"/>
      <c r="R107" s="20"/>
      <c r="S107" s="19"/>
      <c r="T107" s="20"/>
      <c r="U107" s="20"/>
      <c r="V107" s="20"/>
      <c r="W107" s="20"/>
      <c r="X107" s="20"/>
      <c r="Y107" s="18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3"/>
      <c r="BA107" s="309"/>
      <c r="BQ107" s="132">
        <f t="shared" si="13"/>
        <v>0</v>
      </c>
      <c r="BR107" s="132" t="str">
        <f t="shared" si="14"/>
        <v/>
      </c>
      <c r="BS107" s="132" t="str">
        <f t="shared" si="19"/>
        <v/>
      </c>
      <c r="BT107" s="132" t="str">
        <f t="shared" si="16"/>
        <v/>
      </c>
      <c r="BU107" s="478" t="str">
        <f t="shared" si="20"/>
        <v/>
      </c>
      <c r="BV107" s="478" t="str">
        <f t="shared" si="21"/>
        <v/>
      </c>
      <c r="BW107" s="132" t="str">
        <f ca="1">IF(BW$55&gt;0,SUBSTITUTE(VLOOKUP(ROW(BV52),BR107:BT$227,2),0,""),"")</f>
        <v/>
      </c>
      <c r="BX107" s="132" t="str">
        <f>IFERROR(ROUND(VALUE(SUBSTITUTE(VLOOKUP(ROW(BW52),BR107:BT$227,3),".","")),2),"")</f>
        <v/>
      </c>
      <c r="BY107" s="132"/>
      <c r="BZ107" s="319" t="str">
        <f>SUBSTITUTE(VLOOKUP(ROW(BW52),BR107:BU$227,4),0,"")</f>
        <v/>
      </c>
      <c r="CA107" s="319" t="str">
        <f>SUBSTITUTE(VLOOKUP(ROW(BW52),BR107:BV$227,5),0,"")</f>
        <v/>
      </c>
      <c r="CB107" s="132">
        <f>IF(O64&lt;&gt;"",IF(OR(O64&lt;Plan24!BZ154,O64&gt;Plan24!CA154,W64="σ=0"),1,0),0)</f>
        <v>0</v>
      </c>
      <c r="CC107" s="477"/>
      <c r="CD107" s="132"/>
      <c r="CE107" s="132"/>
      <c r="CF107" s="132"/>
      <c r="CG107" s="209"/>
      <c r="CH107" s="462"/>
      <c r="CI107" s="462"/>
      <c r="CJ107" s="462"/>
      <c r="CK107" s="41"/>
      <c r="CL107" s="41"/>
    </row>
    <row r="108" spans="1:90" s="10" customFormat="1" ht="17.45" customHeight="1">
      <c r="A108" s="41"/>
      <c r="B108" s="41"/>
      <c r="C108" s="261"/>
      <c r="D108" s="261"/>
      <c r="E108" s="261"/>
      <c r="F108" s="261"/>
      <c r="G108" s="261"/>
      <c r="H108" s="261"/>
      <c r="I108" s="261"/>
      <c r="J108" s="261"/>
      <c r="K108" s="41"/>
      <c r="L108" s="41"/>
      <c r="M108" s="41"/>
      <c r="N108" s="17"/>
      <c r="O108" s="19"/>
      <c r="P108" s="19"/>
      <c r="Q108" s="19"/>
      <c r="R108" s="20"/>
      <c r="S108" s="19"/>
      <c r="T108" s="20"/>
      <c r="U108" s="20"/>
      <c r="V108" s="20"/>
      <c r="W108" s="20"/>
      <c r="X108" s="20"/>
      <c r="Y108" s="18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3"/>
      <c r="BA108" s="309"/>
      <c r="BQ108" s="132">
        <f t="shared" si="13"/>
        <v>0</v>
      </c>
      <c r="BR108" s="132" t="str">
        <f t="shared" si="14"/>
        <v/>
      </c>
      <c r="BS108" s="132" t="str">
        <f t="shared" si="19"/>
        <v/>
      </c>
      <c r="BT108" s="132" t="str">
        <f t="shared" si="16"/>
        <v/>
      </c>
      <c r="BU108" s="478" t="str">
        <f t="shared" si="20"/>
        <v/>
      </c>
      <c r="BV108" s="478" t="str">
        <f t="shared" si="21"/>
        <v/>
      </c>
      <c r="BW108" s="132" t="str">
        <f ca="1">IF(BW$55&gt;0,SUBSTITUTE(VLOOKUP(ROW(BV53),BR108:BT$227,2),0,""),"")</f>
        <v/>
      </c>
      <c r="BX108" s="132" t="str">
        <f>IFERROR(ROUND(VALUE(SUBSTITUTE(VLOOKUP(ROW(BW53),BR108:BT$227,3),".","")),2),"")</f>
        <v/>
      </c>
      <c r="BY108" s="132"/>
      <c r="BZ108" s="319" t="str">
        <f>SUBSTITUTE(VLOOKUP(ROW(BW53),BR108:BU$227,4),0,"")</f>
        <v/>
      </c>
      <c r="CA108" s="319" t="str">
        <f>SUBSTITUTE(VLOOKUP(ROW(BW53),BR108:BV$227,5),0,"")</f>
        <v/>
      </c>
      <c r="CB108" s="132">
        <f>IF(O65&lt;&gt;"",IF(OR(O65&lt;Plan24!BZ155,O65&gt;Plan24!CA155,W65="σ=0"),1,0),0)</f>
        <v>0</v>
      </c>
      <c r="CC108" s="477"/>
      <c r="CD108" s="132"/>
      <c r="CE108" s="132"/>
      <c r="CF108" s="132"/>
      <c r="CG108" s="209"/>
      <c r="CH108" s="462"/>
      <c r="CI108" s="462"/>
      <c r="CJ108" s="462"/>
      <c r="CK108" s="41"/>
      <c r="CL108" s="41"/>
    </row>
    <row r="109" spans="1:90" s="10" customFormat="1" ht="17.45" customHeight="1">
      <c r="A109" s="41"/>
      <c r="B109" s="41"/>
      <c r="C109" s="261"/>
      <c r="D109" s="261"/>
      <c r="E109" s="261"/>
      <c r="F109" s="261"/>
      <c r="G109" s="261"/>
      <c r="H109" s="261"/>
      <c r="I109" s="261"/>
      <c r="J109" s="261"/>
      <c r="K109" s="41"/>
      <c r="L109" s="41"/>
      <c r="M109" s="41"/>
      <c r="N109" s="17"/>
      <c r="O109" s="19"/>
      <c r="P109" s="19"/>
      <c r="Q109" s="19"/>
      <c r="R109" s="20"/>
      <c r="S109" s="19"/>
      <c r="T109" s="20"/>
      <c r="U109" s="20"/>
      <c r="V109" s="20"/>
      <c r="W109" s="20"/>
      <c r="X109" s="20"/>
      <c r="Y109" s="18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3"/>
      <c r="BA109" s="309"/>
      <c r="BQ109" s="132">
        <f t="shared" si="13"/>
        <v>0</v>
      </c>
      <c r="BR109" s="132" t="str">
        <f t="shared" si="14"/>
        <v/>
      </c>
      <c r="BS109" s="132" t="str">
        <f t="shared" si="19"/>
        <v/>
      </c>
      <c r="BT109" s="132" t="str">
        <f t="shared" si="16"/>
        <v/>
      </c>
      <c r="BU109" s="478" t="str">
        <f t="shared" si="20"/>
        <v/>
      </c>
      <c r="BV109" s="478" t="str">
        <f t="shared" si="21"/>
        <v/>
      </c>
      <c r="BW109" s="132" t="str">
        <f ca="1">IF(BW$55&gt;0,SUBSTITUTE(VLOOKUP(ROW(BV54),BR109:BT$227,2),0,""),"")</f>
        <v/>
      </c>
      <c r="BX109" s="132" t="str">
        <f>IFERROR(ROUND(VALUE(SUBSTITUTE(VLOOKUP(ROW(BW54),BR109:BT$227,3),".","")),2),"")</f>
        <v/>
      </c>
      <c r="BY109" s="132"/>
      <c r="BZ109" s="319" t="str">
        <f>SUBSTITUTE(VLOOKUP(ROW(BW54),BR109:BU$227,4),0,"")</f>
        <v/>
      </c>
      <c r="CA109" s="319" t="str">
        <f>SUBSTITUTE(VLOOKUP(ROW(BW54),BR109:BV$227,5),0,"")</f>
        <v/>
      </c>
      <c r="CB109" s="132">
        <f>IF(O66&lt;&gt;"",IF(OR(O66&lt;Plan24!BZ156,O66&gt;Plan24!CA156,W66="σ=0"),1,0),0)</f>
        <v>0</v>
      </c>
      <c r="CC109" s="477"/>
      <c r="CD109" s="132"/>
      <c r="CE109" s="132"/>
      <c r="CF109" s="132"/>
      <c r="CG109" s="209"/>
      <c r="CH109" s="462"/>
      <c r="CI109" s="462"/>
      <c r="CJ109" s="462"/>
      <c r="CK109" s="41"/>
      <c r="CL109" s="41"/>
    </row>
    <row r="110" spans="1:90" s="10" customFormat="1" ht="17.45" customHeight="1">
      <c r="A110" s="41"/>
      <c r="B110" s="41"/>
      <c r="C110" s="261"/>
      <c r="D110" s="261"/>
      <c r="E110" s="261"/>
      <c r="F110" s="261"/>
      <c r="G110" s="261"/>
      <c r="H110" s="261"/>
      <c r="I110" s="261"/>
      <c r="J110" s="261"/>
      <c r="K110" s="41"/>
      <c r="L110" s="41"/>
      <c r="M110" s="41"/>
      <c r="N110" s="17"/>
      <c r="O110" s="19"/>
      <c r="P110" s="19"/>
      <c r="Q110" s="19"/>
      <c r="R110" s="20"/>
      <c r="S110" s="19"/>
      <c r="T110" s="20"/>
      <c r="U110" s="20"/>
      <c r="V110" s="20"/>
      <c r="W110" s="20"/>
      <c r="X110" s="20"/>
      <c r="Y110" s="18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3"/>
      <c r="BA110" s="309"/>
      <c r="BQ110" s="132">
        <f t="shared" si="13"/>
        <v>0</v>
      </c>
      <c r="BR110" s="132" t="str">
        <f t="shared" si="14"/>
        <v/>
      </c>
      <c r="BS110" s="132" t="str">
        <f t="shared" si="19"/>
        <v/>
      </c>
      <c r="BT110" s="132" t="str">
        <f t="shared" si="16"/>
        <v/>
      </c>
      <c r="BU110" s="478" t="str">
        <f t="shared" si="20"/>
        <v/>
      </c>
      <c r="BV110" s="478" t="str">
        <f t="shared" si="21"/>
        <v/>
      </c>
      <c r="BW110" s="132" t="str">
        <f ca="1">IF(BW$55&gt;0,SUBSTITUTE(VLOOKUP(ROW(BV55),BR110:BT$227,2),0,""),"")</f>
        <v/>
      </c>
      <c r="BX110" s="132" t="str">
        <f>IFERROR(ROUND(VALUE(SUBSTITUTE(VLOOKUP(ROW(BW55),BR110:BT$227,3),".","")),2),"")</f>
        <v/>
      </c>
      <c r="BY110" s="132"/>
      <c r="BZ110" s="319" t="str">
        <f>SUBSTITUTE(VLOOKUP(ROW(BW55),BR110:BU$227,4),0,"")</f>
        <v/>
      </c>
      <c r="CA110" s="319" t="str">
        <f>SUBSTITUTE(VLOOKUP(ROW(BW55),BR110:BV$227,5),0,"")</f>
        <v/>
      </c>
      <c r="CB110" s="132">
        <f>IF(O67&lt;&gt;"",IF(OR(O67&lt;Plan24!BZ157,O67&gt;Plan24!CA157,W67="σ=0"),1,0),0)</f>
        <v>0</v>
      </c>
      <c r="CC110" s="132"/>
      <c r="CD110" s="132"/>
      <c r="CE110" s="132"/>
      <c r="CF110" s="132"/>
      <c r="CG110" s="209"/>
      <c r="CH110" s="462"/>
      <c r="CI110" s="462"/>
      <c r="CJ110" s="462"/>
      <c r="CK110" s="41"/>
      <c r="CL110" s="41"/>
    </row>
    <row r="111" spans="1:90" s="10" customFormat="1" ht="17.45" customHeight="1">
      <c r="A111" s="41"/>
      <c r="B111" s="41"/>
      <c r="C111" s="261"/>
      <c r="D111" s="261"/>
      <c r="E111" s="261"/>
      <c r="F111" s="261"/>
      <c r="G111" s="261"/>
      <c r="H111" s="261"/>
      <c r="I111" s="261"/>
      <c r="J111" s="261"/>
      <c r="K111" s="41"/>
      <c r="L111" s="41"/>
      <c r="M111" s="41"/>
      <c r="N111" s="17"/>
      <c r="O111" s="19"/>
      <c r="P111" s="19"/>
      <c r="Q111" s="19"/>
      <c r="R111" s="20"/>
      <c r="S111" s="19"/>
      <c r="T111" s="20"/>
      <c r="U111" s="20"/>
      <c r="V111" s="20"/>
      <c r="W111" s="20"/>
      <c r="X111" s="20"/>
      <c r="Y111" s="18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3"/>
      <c r="BA111" s="309"/>
      <c r="BQ111" s="132">
        <f t="shared" si="13"/>
        <v>0</v>
      </c>
      <c r="BR111" s="132" t="str">
        <f t="shared" si="14"/>
        <v/>
      </c>
      <c r="BS111" s="132" t="str">
        <f t="shared" si="19"/>
        <v/>
      </c>
      <c r="BT111" s="132" t="str">
        <f t="shared" si="16"/>
        <v/>
      </c>
      <c r="BU111" s="478" t="str">
        <f t="shared" si="20"/>
        <v/>
      </c>
      <c r="BV111" s="478" t="str">
        <f t="shared" si="21"/>
        <v/>
      </c>
      <c r="BW111" s="132" t="str">
        <f ca="1">IF(BW$55&gt;0,SUBSTITUTE(VLOOKUP(ROW(BV56),BR111:BT$227,2),0,""),"")</f>
        <v/>
      </c>
      <c r="BX111" s="132" t="str">
        <f>IFERROR(ROUND(VALUE(SUBSTITUTE(VLOOKUP(ROW(BW56),BR111:BT$227,3),".","")),2),"")</f>
        <v/>
      </c>
      <c r="BY111" s="132"/>
      <c r="BZ111" s="319" t="str">
        <f>SUBSTITUTE(VLOOKUP(ROW(BW56),BR111:BU$227,4),0,"")</f>
        <v/>
      </c>
      <c r="CA111" s="319" t="str">
        <f>SUBSTITUTE(VLOOKUP(ROW(BW56),BR111:BV$227,5),0,"")</f>
        <v/>
      </c>
      <c r="CB111" s="132">
        <f>IF(O68&lt;&gt;"",IF(OR(O68&lt;Plan24!BZ158,O68&gt;Plan24!CA158,W68="σ=0"),1,0),0)</f>
        <v>0</v>
      </c>
      <c r="CC111" s="132"/>
      <c r="CD111" s="132"/>
      <c r="CE111" s="132"/>
      <c r="CF111" s="132"/>
      <c r="CG111" s="209"/>
      <c r="CH111" s="462"/>
      <c r="CI111" s="462"/>
      <c r="CJ111" s="462"/>
      <c r="CK111" s="41"/>
      <c r="CL111" s="41"/>
    </row>
    <row r="112" spans="1:90" s="10" customFormat="1" ht="17.45" customHeight="1">
      <c r="A112" s="41"/>
      <c r="B112" s="41"/>
      <c r="C112" s="261"/>
      <c r="D112" s="261"/>
      <c r="E112" s="261"/>
      <c r="F112" s="261"/>
      <c r="G112" s="261"/>
      <c r="H112" s="261"/>
      <c r="I112" s="261"/>
      <c r="J112" s="261"/>
      <c r="K112" s="41"/>
      <c r="L112" s="41"/>
      <c r="M112" s="41"/>
      <c r="N112" s="17"/>
      <c r="O112" s="19"/>
      <c r="P112" s="19"/>
      <c r="Q112" s="19"/>
      <c r="R112" s="20"/>
      <c r="S112" s="19"/>
      <c r="T112" s="20"/>
      <c r="U112" s="20"/>
      <c r="V112" s="20"/>
      <c r="W112" s="20"/>
      <c r="X112" s="20"/>
      <c r="Y112" s="18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3"/>
      <c r="BA112" s="309"/>
      <c r="BQ112" s="132">
        <f t="shared" si="13"/>
        <v>0</v>
      </c>
      <c r="BR112" s="132" t="str">
        <f t="shared" si="14"/>
        <v/>
      </c>
      <c r="BS112" s="132" t="str">
        <f>IF(BR112="","",SUBSTITUTE(IF(LEFT(N69,8)="        ",MID(MID(N69,9,FIND("-",N69,1)-9),1,7),IF(LEFT(N69,7)="       ",MID(MID(N69,8,FIND("-",N69,1)-8),1,7),IF(LEFT(N69,6)="      ",MID(MID(N69,7,FIND("-",N69,1)-7),1,7),IF(LEFT(N69,5)="     ",MID(MID(N69,6,FIND("-",N69,1)-6),1,7),IF(LEFT(N69,4)="    ",MID(MID(N69,5,FIND("-",N69,1)-5),1,7),IF(LEFT(N69,3)="   ",MID(MID(N69,4,FIND("-",N69,1)-4),1,7),IF(LEFT(N69,2)="  ",MID(MID(N69,3,FIND("-",N69,1)-3),1,7),IF(LEFT(N69,1)=" ",MID(MID(N69,2,FIND("-",N69,1)-2),1,7),MID(MID(N69,1,FIND("-",N69,1)-1),1,7))))))))),".",""))</f>
        <v/>
      </c>
      <c r="BT112" s="132" t="str">
        <f t="shared" si="16"/>
        <v/>
      </c>
      <c r="BU112" s="478" t="str">
        <f t="shared" si="20"/>
        <v/>
      </c>
      <c r="BV112" s="478" t="str">
        <f t="shared" si="21"/>
        <v/>
      </c>
      <c r="BW112" s="132" t="str">
        <f ca="1">IF(BW$55&gt;0,SUBSTITUTE(VLOOKUP(ROW(BV57),BR112:BT$227,2),0,""),"")</f>
        <v/>
      </c>
      <c r="BX112" s="132" t="str">
        <f>IFERROR(ROUND(VALUE(SUBSTITUTE(VLOOKUP(ROW(BW57),BR112:BT$227,3),".","")),2),"")</f>
        <v/>
      </c>
      <c r="BY112" s="132"/>
      <c r="BZ112" s="319" t="str">
        <f>SUBSTITUTE(VLOOKUP(ROW(BW57),BR112:BU$227,4),0,"")</f>
        <v/>
      </c>
      <c r="CA112" s="319" t="str">
        <f>SUBSTITUTE(VLOOKUP(ROW(BW57),BR112:BV$227,5),0,"")</f>
        <v/>
      </c>
      <c r="CB112" s="132">
        <f>IF(O69&lt;&gt;"",IF(OR(O69&lt;Plan24!BZ159,O69&gt;Plan24!CA159,W69="σ=0"),1,0),0)</f>
        <v>0</v>
      </c>
      <c r="CC112" s="132"/>
      <c r="CD112" s="132"/>
      <c r="CE112" s="132"/>
      <c r="CF112" s="132"/>
      <c r="CG112" s="209"/>
      <c r="CH112" s="462"/>
      <c r="CI112" s="462"/>
      <c r="CJ112" s="462"/>
      <c r="CK112" s="41"/>
      <c r="CL112" s="41"/>
    </row>
    <row r="113" spans="1:90" s="10" customFormat="1" ht="17.45" customHeight="1">
      <c r="A113" s="41"/>
      <c r="B113" s="41"/>
      <c r="C113" s="261"/>
      <c r="D113" s="261"/>
      <c r="E113" s="261"/>
      <c r="F113" s="261"/>
      <c r="G113" s="261"/>
      <c r="H113" s="261"/>
      <c r="I113" s="261"/>
      <c r="J113" s="261"/>
      <c r="K113" s="41"/>
      <c r="L113" s="41"/>
      <c r="M113" s="41"/>
      <c r="N113" s="17"/>
      <c r="O113" s="19"/>
      <c r="P113" s="19"/>
      <c r="Q113" s="19"/>
      <c r="R113" s="20"/>
      <c r="S113" s="19"/>
      <c r="T113" s="20"/>
      <c r="U113" s="20"/>
      <c r="V113" s="20"/>
      <c r="W113" s="20"/>
      <c r="X113" s="20"/>
      <c r="Y113" s="18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3"/>
      <c r="BA113" s="309"/>
      <c r="BQ113" s="132">
        <f t="shared" ref="BQ113" si="22">IF(BT113="",BQ112,BQ112+1)</f>
        <v>0</v>
      </c>
      <c r="BR113" s="132" t="str">
        <f t="shared" si="14"/>
        <v/>
      </c>
      <c r="BS113" s="132" t="str">
        <f>IF(BR113="","",SUBSTITUTE(IF(LEFT(Z13,8)="        ",MID(MID(Z13,9,FIND("-",Z13,1)-9),1,7),IF(LEFT(Z13,7)="       ",MID(MID(Z13,8,FIND("-",Z13,1)-8),1,7),IF(LEFT(Z13,6)="      ",MID(MID(Z13,7,FIND("-",Z13,1)-7),1,7),IF(LEFT(Z13,5)="     ",MID(MID(Z13,6,FIND("-",Z13,1)-6),1,7),IF(LEFT(Z13,4)="    ",MID(MID(Z13,5,FIND("-",Z13,1)-5),1,7),IF(LEFT(Z13,3)="   ",MID(MID(Z13,4,FIND("-",Z13,1)-4),1,7),IF(LEFT(Z13,2)="  ",MID(MID(Z13,3,FIND("-",Z13,1)-3),1,7),IF(LEFT(Z13,1)=" ",MID(MID(Z13,2,FIND("-",Z13,1)-2),1,7),MID(MID(Z13,1,FIND("-",Z13,1)-1),1,7))))))))),".",""))</f>
        <v/>
      </c>
      <c r="BT113" s="132" t="str">
        <f>IF(CB113=0,IF(ISNUMBER(AB13),SUM(AD13:AJ13),""),"")</f>
        <v/>
      </c>
      <c r="BU113" s="478" t="str">
        <f>IF(BR113="","",IF(LEFT(Z13,8)="        ",MID(Z13,9,50),IF(LEFT(Z13,7)="       ",MID(Z13,8,50),IF(LEFT(Z13,6)="      ",MID(Z13,7,50),IF(LEFT(Z13,5)="     ",MID(Z13,6,50),IF(LEFT(Z13,4)="    ",MID(Z13,5,50),IF(LEFT(Z13,3)="   ",MID(Z13,4,50),IF(LEFT(Z13,2)="  ",MID(Z13,3,50),IF(LEFT(Z13,1)=" ",MID(Z13,2,50),MID(Z13,1,50))))))))))</f>
        <v/>
      </c>
      <c r="BV113" s="478" t="str">
        <f t="shared" si="21"/>
        <v/>
      </c>
      <c r="BW113" s="132" t="str">
        <f ca="1">IF(BW$55&gt;0,SUBSTITUTE(VLOOKUP(ROW(BV58),BR113:BT$227,2),0,""),"")</f>
        <v/>
      </c>
      <c r="BX113" s="132" t="str">
        <f>IFERROR(ROUND(VALUE(SUBSTITUTE(VLOOKUP(ROW(BW58),BR113:BT$227,3),".","")),2),"")</f>
        <v/>
      </c>
      <c r="BY113" s="132"/>
      <c r="BZ113" s="319" t="str">
        <f>SUBSTITUTE(VLOOKUP(ROW(BW58),BR113:BU$227,4),0,"")</f>
        <v/>
      </c>
      <c r="CA113" s="319" t="str">
        <f>SUBSTITUTE(VLOOKUP(ROW(BW58),BR113:BV$227,5),0,"")</f>
        <v/>
      </c>
      <c r="CB113" s="132">
        <f>IF(AB13&lt;&gt;"",IF(OR(AB13&lt;Plan24!DW103,AB13&gt;Plan24!DX103,AJ13="σ=0"),1,0),0)</f>
        <v>0</v>
      </c>
      <c r="CC113" s="132"/>
      <c r="CD113" s="132"/>
      <c r="CE113" s="42"/>
      <c r="CF113" s="42"/>
      <c r="CG113" s="209"/>
      <c r="CH113" s="462"/>
      <c r="CI113" s="462"/>
      <c r="CJ113" s="462"/>
      <c r="CK113" s="41"/>
      <c r="CL113" s="41"/>
    </row>
    <row r="114" spans="1:90" s="10" customFormat="1" ht="17.45" customHeight="1">
      <c r="A114" s="41"/>
      <c r="B114" s="41"/>
      <c r="C114" s="261"/>
      <c r="D114" s="261"/>
      <c r="E114" s="261"/>
      <c r="F114" s="261"/>
      <c r="G114" s="261"/>
      <c r="H114" s="261"/>
      <c r="I114" s="261"/>
      <c r="J114" s="261"/>
      <c r="K114" s="41"/>
      <c r="L114" s="41"/>
      <c r="M114" s="41"/>
      <c r="N114" s="17"/>
      <c r="O114" s="19"/>
      <c r="P114" s="19"/>
      <c r="Q114" s="19"/>
      <c r="R114" s="20"/>
      <c r="S114" s="19"/>
      <c r="T114" s="20"/>
      <c r="U114" s="20"/>
      <c r="V114" s="20"/>
      <c r="W114" s="20"/>
      <c r="X114" s="20"/>
      <c r="Y114" s="18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3"/>
      <c r="BQ114" s="132">
        <f t="shared" ref="BQ114:BQ147" si="23">IF(BT114="",BQ113,BQ113+1)</f>
        <v>0</v>
      </c>
      <c r="BR114" s="132" t="str">
        <f t="shared" si="14"/>
        <v/>
      </c>
      <c r="BS114" s="132" t="str">
        <f t="shared" ref="BS114:BS168" si="24">IF(BR114="","",SUBSTITUTE(IF(LEFT(Z14,8)="        ",MID(MID(Z14,9,FIND("-",Z14,1)-9),1,7),IF(LEFT(Z14,7)="       ",MID(MID(Z14,8,FIND("-",Z14,1)-8),1,7),IF(LEFT(Z14,6)="      ",MID(MID(Z14,7,FIND("-",Z14,1)-7),1,7),IF(LEFT(Z14,5)="     ",MID(MID(Z14,6,FIND("-",Z14,1)-6),1,7),IF(LEFT(Z14,4)="    ",MID(MID(Z14,5,FIND("-",Z14,1)-5),1,7),IF(LEFT(Z14,3)="   ",MID(MID(Z14,4,FIND("-",Z14,1)-4),1,7),IF(LEFT(Z14,2)="  ",MID(MID(Z14,3,FIND("-",Z14,1)-3),1,7),IF(LEFT(Z14,1)=" ",MID(MID(Z14,2,FIND("-",Z14,1)-2),1,7),MID(MID(Z14,1,FIND("-",Z14,1)-1),1,7))))))))),".",""))</f>
        <v/>
      </c>
      <c r="BT114" s="132" t="str">
        <f t="shared" ref="BT114:BT169" si="25">IF(CB114=0,IF(ISNUMBER(AB14),SUM(AD14:AJ14),""),"")</f>
        <v/>
      </c>
      <c r="BU114" s="478" t="str">
        <f t="shared" ref="BU114:BU169" si="26">IF(BR114="","",IF(LEFT(Z14,8)="        ",MID(Z14,9,50),IF(LEFT(Z14,7)="       ",MID(Z14,8,50),IF(LEFT(Z14,6)="      ",MID(Z14,7,50),IF(LEFT(Z14,5)="     ",MID(Z14,6,50),IF(LEFT(Z14,4)="    ",MID(Z14,5,50),IF(LEFT(Z14,3)="   ",MID(Z14,4,50),IF(LEFT(Z14,2)="  ",MID(Z14,3,50),IF(LEFT(Z14,1)=" ",MID(Z14,2,50),MID(Z14,1,50))))))))))</f>
        <v/>
      </c>
      <c r="BV114" s="478" t="str">
        <f t="shared" si="21"/>
        <v/>
      </c>
      <c r="BW114" s="132" t="str">
        <f ca="1">IF(BW$55&gt;0,SUBSTITUTE(VLOOKUP(ROW(BV59),BR114:BT$227,2),0,""),"")</f>
        <v/>
      </c>
      <c r="BX114" s="132" t="str">
        <f>IFERROR(ROUND(VALUE(SUBSTITUTE(VLOOKUP(ROW(BW59),BR114:BT$227,3),".","")),2),"")</f>
        <v/>
      </c>
      <c r="BY114" s="132"/>
      <c r="BZ114" s="319" t="str">
        <f>SUBSTITUTE(VLOOKUP(ROW(BW59),BR114:BU$227,4),0,"")</f>
        <v/>
      </c>
      <c r="CA114" s="319" t="str">
        <f>SUBSTITUTE(VLOOKUP(ROW(BW59),BR114:BV$227,5),0,"")</f>
        <v/>
      </c>
      <c r="CB114" s="132">
        <f>IF(AB14&lt;&gt;"",IF(OR(AB14&lt;Plan24!DW104,AB14&gt;Plan24!DX104,AJ14="σ=0"),1,0),0)</f>
        <v>0</v>
      </c>
      <c r="CC114" s="132"/>
      <c r="CD114" s="132"/>
      <c r="CE114" s="132"/>
      <c r="CF114" s="132"/>
      <c r="CG114" s="209"/>
      <c r="CH114" s="462"/>
      <c r="CI114" s="462"/>
      <c r="CJ114" s="462"/>
      <c r="CK114" s="41"/>
      <c r="CL114" s="41"/>
    </row>
    <row r="115" spans="1:90" s="10" customFormat="1" ht="17.45" customHeight="1">
      <c r="A115" s="41"/>
      <c r="B115" s="41"/>
      <c r="C115" s="261"/>
      <c r="D115" s="261"/>
      <c r="E115" s="261"/>
      <c r="F115" s="261"/>
      <c r="G115" s="261"/>
      <c r="H115" s="261"/>
      <c r="I115" s="261"/>
      <c r="J115" s="261"/>
      <c r="K115" s="41"/>
      <c r="L115" s="41"/>
      <c r="M115" s="41"/>
      <c r="N115" s="17"/>
      <c r="O115" s="19"/>
      <c r="P115" s="19"/>
      <c r="Q115" s="19"/>
      <c r="R115" s="20"/>
      <c r="S115" s="19"/>
      <c r="T115" s="20"/>
      <c r="U115" s="20"/>
      <c r="V115" s="20"/>
      <c r="W115" s="20"/>
      <c r="X115" s="20"/>
      <c r="Y115" s="18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3"/>
      <c r="BQ115" s="132">
        <f t="shared" si="23"/>
        <v>0</v>
      </c>
      <c r="BR115" s="132" t="str">
        <f t="shared" si="14"/>
        <v/>
      </c>
      <c r="BS115" s="132" t="str">
        <f t="shared" si="24"/>
        <v/>
      </c>
      <c r="BT115" s="132" t="str">
        <f t="shared" si="25"/>
        <v/>
      </c>
      <c r="BU115" s="478" t="str">
        <f t="shared" si="26"/>
        <v/>
      </c>
      <c r="BV115" s="478" t="str">
        <f t="shared" si="21"/>
        <v/>
      </c>
      <c r="BW115" s="132" t="str">
        <f ca="1">IF(BW$55&gt;0,SUBSTITUTE(VLOOKUP(ROW(BV60),BR115:BT$227,2),0,""),"")</f>
        <v/>
      </c>
      <c r="BX115" s="132" t="str">
        <f>IFERROR(ROUND(VALUE(SUBSTITUTE(VLOOKUP(ROW(BW60),BR115:BT$227,3),".","")),2),"")</f>
        <v/>
      </c>
      <c r="BY115" s="132"/>
      <c r="BZ115" s="319" t="str">
        <f>SUBSTITUTE(VLOOKUP(ROW(BW60),BR115:BU$227,4),0,"")</f>
        <v/>
      </c>
      <c r="CA115" s="319" t="str">
        <f>SUBSTITUTE(VLOOKUP(ROW(BW60),BR115:BV$227,5),0,"")</f>
        <v/>
      </c>
      <c r="CB115" s="132">
        <f>IF(AB15&lt;&gt;"",IF(OR(AB15&lt;Plan24!DW105,AB15&gt;Plan24!DX105,AJ15="σ=0"),1,0),0)</f>
        <v>0</v>
      </c>
      <c r="CC115" s="132"/>
      <c r="CD115" s="132"/>
      <c r="CE115" s="132"/>
      <c r="CF115" s="132"/>
      <c r="CG115" s="209"/>
      <c r="CH115" s="462"/>
      <c r="CI115" s="462"/>
      <c r="CJ115" s="462"/>
      <c r="CK115" s="41"/>
      <c r="CL115" s="41"/>
    </row>
    <row r="116" spans="1:90" s="10" customFormat="1" ht="17.45" customHeight="1">
      <c r="A116" s="41"/>
      <c r="B116" s="41"/>
      <c r="C116" s="261"/>
      <c r="D116" s="261"/>
      <c r="E116" s="261"/>
      <c r="F116" s="261"/>
      <c r="G116" s="261"/>
      <c r="H116" s="261"/>
      <c r="I116" s="261"/>
      <c r="J116" s="261"/>
      <c r="K116" s="41"/>
      <c r="L116" s="41"/>
      <c r="M116" s="41"/>
      <c r="N116" s="17"/>
      <c r="O116" s="19"/>
      <c r="P116" s="19"/>
      <c r="Q116" s="19"/>
      <c r="R116" s="20"/>
      <c r="S116" s="19"/>
      <c r="T116" s="20"/>
      <c r="U116" s="20"/>
      <c r="V116" s="20"/>
      <c r="W116" s="20"/>
      <c r="X116" s="20"/>
      <c r="Y116" s="18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3"/>
      <c r="BQ116" s="132">
        <f t="shared" si="23"/>
        <v>0</v>
      </c>
      <c r="BR116" s="132" t="str">
        <f t="shared" si="14"/>
        <v/>
      </c>
      <c r="BS116" s="132" t="str">
        <f t="shared" si="24"/>
        <v/>
      </c>
      <c r="BT116" s="132" t="str">
        <f t="shared" si="25"/>
        <v/>
      </c>
      <c r="BU116" s="478" t="str">
        <f t="shared" si="26"/>
        <v/>
      </c>
      <c r="BV116" s="478" t="str">
        <f t="shared" si="21"/>
        <v/>
      </c>
      <c r="BW116" s="132" t="str">
        <f ca="1">IF(BW$55&gt;0,SUBSTITUTE(VLOOKUP(ROW(BV61),BR116:BT$227,2),0,""),"")</f>
        <v/>
      </c>
      <c r="BX116" s="132" t="str">
        <f>IFERROR(ROUND(VALUE(SUBSTITUTE(VLOOKUP(ROW(BW61),BR116:BT$227,3),".","")),2),"")</f>
        <v/>
      </c>
      <c r="BY116" s="132"/>
      <c r="BZ116" s="319" t="str">
        <f>SUBSTITUTE(VLOOKUP(ROW(BW61),BR116:BU$227,4),0,"")</f>
        <v/>
      </c>
      <c r="CA116" s="319" t="str">
        <f>SUBSTITUTE(VLOOKUP(ROW(BW61),BR116:BV$227,5),0,"")</f>
        <v/>
      </c>
      <c r="CB116" s="132">
        <f>IF(AB16&lt;&gt;"",IF(OR(AB16&lt;Plan24!DW106,AB16&gt;Plan24!DX106,AJ16="σ=0"),1,0),0)</f>
        <v>0</v>
      </c>
      <c r="CC116" s="132"/>
      <c r="CD116" s="132"/>
      <c r="CE116" s="132"/>
      <c r="CF116" s="132"/>
      <c r="CG116" s="209"/>
      <c r="CH116" s="462"/>
      <c r="CI116" s="462"/>
      <c r="CJ116" s="462"/>
      <c r="CK116" s="41"/>
      <c r="CL116" s="41"/>
    </row>
    <row r="117" spans="1:90" s="10" customFormat="1" ht="17.45" customHeight="1">
      <c r="A117" s="41"/>
      <c r="B117" s="41"/>
      <c r="C117" s="261"/>
      <c r="D117" s="261"/>
      <c r="E117" s="261"/>
      <c r="F117" s="261"/>
      <c r="G117" s="261"/>
      <c r="H117" s="261"/>
      <c r="I117" s="261"/>
      <c r="J117" s="261"/>
      <c r="K117" s="41"/>
      <c r="L117" s="41"/>
      <c r="M117" s="41"/>
      <c r="N117" s="17"/>
      <c r="O117" s="19"/>
      <c r="P117" s="19"/>
      <c r="Q117" s="19"/>
      <c r="R117" s="20"/>
      <c r="S117" s="19"/>
      <c r="T117" s="20"/>
      <c r="U117" s="20"/>
      <c r="V117" s="20"/>
      <c r="W117" s="20"/>
      <c r="X117" s="20"/>
      <c r="Y117" s="18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3"/>
      <c r="BQ117" s="132">
        <f t="shared" si="23"/>
        <v>0</v>
      </c>
      <c r="BR117" s="132" t="str">
        <f t="shared" si="14"/>
        <v/>
      </c>
      <c r="BS117" s="132" t="str">
        <f t="shared" si="24"/>
        <v/>
      </c>
      <c r="BT117" s="132" t="str">
        <f t="shared" si="25"/>
        <v/>
      </c>
      <c r="BU117" s="478" t="str">
        <f t="shared" si="26"/>
        <v/>
      </c>
      <c r="BV117" s="478" t="str">
        <f t="shared" si="21"/>
        <v/>
      </c>
      <c r="BW117" s="132" t="str">
        <f ca="1">IF(BW$55&gt;0,SUBSTITUTE(VLOOKUP(ROW(BV62),BR117:BT$227,2),0,""),"")</f>
        <v/>
      </c>
      <c r="BX117" s="132" t="str">
        <f>IFERROR(ROUND(VALUE(SUBSTITUTE(VLOOKUP(ROW(BW62),BR117:BT$227,3),".","")),2),"")</f>
        <v/>
      </c>
      <c r="BY117" s="132"/>
      <c r="BZ117" s="319" t="str">
        <f>SUBSTITUTE(VLOOKUP(ROW(BW62),BR117:BU$227,4),0,"")</f>
        <v/>
      </c>
      <c r="CA117" s="319" t="str">
        <f>SUBSTITUTE(VLOOKUP(ROW(BW62),BR117:BV$227,5),0,"")</f>
        <v/>
      </c>
      <c r="CB117" s="132">
        <f>IF(AB17&lt;&gt;"",IF(OR(AB17&lt;Plan24!DW107,AB17&gt;Plan24!DX107,AJ17="σ=0"),1,0),0)</f>
        <v>0</v>
      </c>
      <c r="CC117" s="132"/>
      <c r="CD117" s="132"/>
      <c r="CE117" s="132"/>
      <c r="CF117" s="132"/>
      <c r="CG117" s="209"/>
      <c r="CH117" s="462"/>
      <c r="CI117" s="462"/>
      <c r="CJ117" s="462"/>
      <c r="CK117" s="41"/>
      <c r="CL117" s="41"/>
    </row>
    <row r="118" spans="1:90" s="10" customFormat="1" ht="17.45" customHeight="1">
      <c r="A118" s="41"/>
      <c r="B118" s="41"/>
      <c r="C118" s="261"/>
      <c r="D118" s="261"/>
      <c r="E118" s="261"/>
      <c r="F118" s="261"/>
      <c r="G118" s="261"/>
      <c r="H118" s="261"/>
      <c r="I118" s="261"/>
      <c r="J118" s="261"/>
      <c r="K118" s="41"/>
      <c r="L118" s="41"/>
      <c r="M118" s="41"/>
      <c r="N118" s="17"/>
      <c r="O118" s="19"/>
      <c r="P118" s="19"/>
      <c r="Q118" s="19"/>
      <c r="R118" s="20"/>
      <c r="S118" s="19"/>
      <c r="T118" s="20"/>
      <c r="U118" s="20"/>
      <c r="V118" s="20"/>
      <c r="W118" s="20"/>
      <c r="X118" s="20"/>
      <c r="Y118" s="18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3"/>
      <c r="BQ118" s="132">
        <f t="shared" si="23"/>
        <v>0</v>
      </c>
      <c r="BR118" s="132" t="str">
        <f t="shared" si="14"/>
        <v/>
      </c>
      <c r="BS118" s="132" t="str">
        <f t="shared" si="24"/>
        <v/>
      </c>
      <c r="BT118" s="132" t="str">
        <f t="shared" si="25"/>
        <v/>
      </c>
      <c r="BU118" s="478" t="str">
        <f t="shared" si="26"/>
        <v/>
      </c>
      <c r="BV118" s="478" t="str">
        <f t="shared" si="21"/>
        <v/>
      </c>
      <c r="BW118" s="132" t="str">
        <f ca="1">IF(BW$55&gt;0,SUBSTITUTE(VLOOKUP(ROW(BV63),BR118:BT$227,2),0,""),"")</f>
        <v/>
      </c>
      <c r="BX118" s="132" t="str">
        <f>IFERROR(ROUND(VALUE(SUBSTITUTE(VLOOKUP(ROW(BW63),BR118:BT$227,3),".","")),2),"")</f>
        <v/>
      </c>
      <c r="BY118" s="132"/>
      <c r="BZ118" s="319" t="str">
        <f>SUBSTITUTE(VLOOKUP(ROW(BW63),BR118:BU$227,4),0,"")</f>
        <v/>
      </c>
      <c r="CA118" s="319" t="str">
        <f>SUBSTITUTE(VLOOKUP(ROW(BW63),BR118:BV$227,5),0,"")</f>
        <v/>
      </c>
      <c r="CB118" s="132">
        <f>IF(AB18&lt;&gt;"",IF(OR(AB18&lt;Plan24!DW108,AB18&gt;Plan24!DX108,AJ18="σ=0"),1,0),0)</f>
        <v>0</v>
      </c>
      <c r="CC118" s="132"/>
      <c r="CD118" s="132"/>
      <c r="CE118" s="132"/>
      <c r="CF118" s="132"/>
      <c r="CG118" s="209"/>
      <c r="CH118" s="462"/>
      <c r="CI118" s="462"/>
      <c r="CJ118" s="462"/>
      <c r="CK118" s="41"/>
      <c r="CL118" s="41"/>
    </row>
    <row r="119" spans="1:90" s="10" customFormat="1" ht="17.45" customHeight="1">
      <c r="A119" s="41"/>
      <c r="B119" s="41"/>
      <c r="C119" s="261"/>
      <c r="D119" s="261"/>
      <c r="E119" s="261"/>
      <c r="F119" s="261"/>
      <c r="G119" s="261"/>
      <c r="H119" s="261"/>
      <c r="I119" s="261"/>
      <c r="J119" s="261"/>
      <c r="K119" s="41"/>
      <c r="L119" s="41"/>
      <c r="M119" s="41"/>
      <c r="N119" s="17"/>
      <c r="O119" s="19"/>
      <c r="P119" s="19"/>
      <c r="Q119" s="19"/>
      <c r="R119" s="20"/>
      <c r="S119" s="19"/>
      <c r="T119" s="20"/>
      <c r="U119" s="20"/>
      <c r="V119" s="20"/>
      <c r="W119" s="20"/>
      <c r="X119" s="20"/>
      <c r="Y119" s="18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3"/>
      <c r="BQ119" s="132">
        <f t="shared" si="23"/>
        <v>0</v>
      </c>
      <c r="BR119" s="132" t="str">
        <f t="shared" si="14"/>
        <v/>
      </c>
      <c r="BS119" s="132" t="str">
        <f t="shared" si="24"/>
        <v/>
      </c>
      <c r="BT119" s="132" t="str">
        <f t="shared" si="25"/>
        <v/>
      </c>
      <c r="BU119" s="478" t="str">
        <f t="shared" si="26"/>
        <v/>
      </c>
      <c r="BV119" s="478" t="str">
        <f t="shared" si="21"/>
        <v/>
      </c>
      <c r="BW119" s="132" t="str">
        <f ca="1">IF(BW$55&gt;0,SUBSTITUTE(VLOOKUP(ROW(BV64),BR119:BT$227,2),0,""),"")</f>
        <v/>
      </c>
      <c r="BX119" s="132" t="str">
        <f>IFERROR(ROUND(VALUE(SUBSTITUTE(VLOOKUP(ROW(BW64),BR119:BT$227,3),".","")),2),"")</f>
        <v/>
      </c>
      <c r="BY119" s="132"/>
      <c r="BZ119" s="319" t="str">
        <f>SUBSTITUTE(VLOOKUP(ROW(BW64),BR119:BU$227,4),0,"")</f>
        <v/>
      </c>
      <c r="CA119" s="319" t="str">
        <f>SUBSTITUTE(VLOOKUP(ROW(BW64),BR119:BV$227,5),0,"")</f>
        <v/>
      </c>
      <c r="CB119" s="132">
        <f>IF(AB19&lt;&gt;"",IF(OR(AB19&lt;Plan24!DW109,AB19&gt;Plan24!DX109,AJ19="σ=0"),1,0),0)</f>
        <v>0</v>
      </c>
      <c r="CC119" s="132"/>
      <c r="CD119" s="132"/>
      <c r="CE119" s="132"/>
      <c r="CF119" s="132"/>
      <c r="CG119" s="209"/>
      <c r="CH119" s="462"/>
      <c r="CI119" s="462"/>
      <c r="CJ119" s="462"/>
      <c r="CK119" s="41"/>
      <c r="CL119" s="41"/>
    </row>
    <row r="120" spans="1:90" s="10" customFormat="1" ht="17.45" customHeight="1">
      <c r="A120" s="41"/>
      <c r="B120" s="41"/>
      <c r="C120" s="261"/>
      <c r="D120" s="261"/>
      <c r="E120" s="261"/>
      <c r="F120" s="261"/>
      <c r="G120" s="261"/>
      <c r="H120" s="261"/>
      <c r="I120" s="261"/>
      <c r="J120" s="261"/>
      <c r="K120" s="41"/>
      <c r="L120" s="41"/>
      <c r="M120" s="41"/>
      <c r="N120" s="17"/>
      <c r="O120" s="19"/>
      <c r="P120" s="19"/>
      <c r="Q120" s="19"/>
      <c r="R120" s="20"/>
      <c r="S120" s="19"/>
      <c r="T120" s="20"/>
      <c r="U120" s="20"/>
      <c r="V120" s="20"/>
      <c r="W120" s="20"/>
      <c r="X120" s="20"/>
      <c r="Y120" s="18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3"/>
      <c r="BQ120" s="132">
        <f t="shared" si="23"/>
        <v>0</v>
      </c>
      <c r="BR120" s="132" t="str">
        <f t="shared" si="14"/>
        <v/>
      </c>
      <c r="BS120" s="132" t="str">
        <f t="shared" si="24"/>
        <v/>
      </c>
      <c r="BT120" s="132" t="str">
        <f t="shared" si="25"/>
        <v/>
      </c>
      <c r="BU120" s="478" t="str">
        <f t="shared" si="26"/>
        <v/>
      </c>
      <c r="BV120" s="478" t="str">
        <f t="shared" si="21"/>
        <v/>
      </c>
      <c r="BW120" s="132" t="str">
        <f ca="1">IF(BW$55&gt;0,SUBSTITUTE(VLOOKUP(ROW(BV65),BR120:BT$227,2),0,""),"")</f>
        <v/>
      </c>
      <c r="BX120" s="132" t="str">
        <f>IFERROR(ROUND(VALUE(SUBSTITUTE(VLOOKUP(ROW(BW65),BR120:BT$227,3),".","")),2),"")</f>
        <v/>
      </c>
      <c r="BY120" s="132"/>
      <c r="BZ120" s="319" t="str">
        <f>SUBSTITUTE(VLOOKUP(ROW(BW65),BR120:BU$227,4),0,"")</f>
        <v/>
      </c>
      <c r="CA120" s="319" t="str">
        <f>SUBSTITUTE(VLOOKUP(ROW(BW65),BR120:BV$227,5),0,"")</f>
        <v/>
      </c>
      <c r="CB120" s="132">
        <f>IF(AB20&lt;&gt;"",IF(OR(AB20&lt;Plan24!DW110,AB20&gt;Plan24!DX110,AJ20="σ=0"),1,0),0)</f>
        <v>0</v>
      </c>
      <c r="CC120" s="132"/>
      <c r="CD120" s="132"/>
      <c r="CE120" s="132"/>
      <c r="CF120" s="132"/>
      <c r="CG120" s="209"/>
      <c r="CH120" s="462"/>
      <c r="CI120" s="462"/>
      <c r="CJ120" s="462"/>
      <c r="CK120" s="41"/>
      <c r="CL120" s="41"/>
    </row>
    <row r="121" spans="1:90" s="10" customFormat="1" ht="17.45" customHeight="1">
      <c r="A121" s="41"/>
      <c r="B121" s="41"/>
      <c r="C121" s="136"/>
      <c r="D121" s="41"/>
      <c r="E121" s="41"/>
      <c r="F121" s="136"/>
      <c r="G121" s="41"/>
      <c r="H121" s="41"/>
      <c r="I121" s="41"/>
      <c r="J121" s="41"/>
      <c r="K121" s="41"/>
      <c r="L121" s="41"/>
      <c r="M121" s="41"/>
      <c r="N121" s="17"/>
      <c r="O121" s="19"/>
      <c r="P121" s="19"/>
      <c r="Q121" s="19"/>
      <c r="R121" s="20"/>
      <c r="S121" s="19"/>
      <c r="T121" s="20"/>
      <c r="U121" s="20"/>
      <c r="V121" s="20"/>
      <c r="W121" s="20"/>
      <c r="X121" s="20"/>
      <c r="Y121" s="18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3"/>
      <c r="BQ121" s="132">
        <f t="shared" si="23"/>
        <v>0</v>
      </c>
      <c r="BR121" s="132" t="str">
        <f t="shared" ref="BR121:BR184" si="27">IF(BQ121=BQ120,"",BQ121)</f>
        <v/>
      </c>
      <c r="BS121" s="132" t="str">
        <f t="shared" si="24"/>
        <v/>
      </c>
      <c r="BT121" s="132" t="str">
        <f t="shared" si="25"/>
        <v/>
      </c>
      <c r="BU121" s="478" t="str">
        <f t="shared" si="26"/>
        <v/>
      </c>
      <c r="BV121" s="478" t="str">
        <f t="shared" si="21"/>
        <v/>
      </c>
      <c r="BW121" s="132" t="str">
        <f ca="1">IF(BW$55&gt;0,SUBSTITUTE(VLOOKUP(ROW(BV66),BR121:BT$227,2),0,""),"")</f>
        <v/>
      </c>
      <c r="BX121" s="132" t="str">
        <f>IFERROR(ROUND(VALUE(SUBSTITUTE(VLOOKUP(ROW(BW66),BR121:BT$227,3),".","")),2),"")</f>
        <v/>
      </c>
      <c r="BY121" s="132"/>
      <c r="BZ121" s="319" t="str">
        <f>SUBSTITUTE(VLOOKUP(ROW(BW66),BR121:BU$227,4),0,"")</f>
        <v/>
      </c>
      <c r="CA121" s="319" t="str">
        <f>SUBSTITUTE(VLOOKUP(ROW(BW66),BR121:BV$227,5),0,"")</f>
        <v/>
      </c>
      <c r="CB121" s="132">
        <f>IF(AB21&lt;&gt;"",IF(OR(AB21&lt;Plan24!DW111,AB21&gt;Plan24!DX111,AJ21="σ=0"),1,0),0)</f>
        <v>0</v>
      </c>
      <c r="CC121" s="132"/>
      <c r="CD121" s="132"/>
      <c r="CE121" s="132"/>
      <c r="CF121" s="132"/>
      <c r="CG121" s="209"/>
      <c r="CH121" s="462"/>
      <c r="CI121" s="462"/>
      <c r="CJ121" s="462"/>
      <c r="CK121" s="41"/>
      <c r="CL121" s="41"/>
    </row>
    <row r="122" spans="1:90" s="10" customFormat="1" ht="17.45" customHeight="1">
      <c r="A122" s="41"/>
      <c r="B122" s="41"/>
      <c r="C122" s="136"/>
      <c r="D122" s="41"/>
      <c r="E122" s="41"/>
      <c r="F122" s="136"/>
      <c r="G122" s="41"/>
      <c r="H122" s="41"/>
      <c r="I122" s="41"/>
      <c r="J122" s="41"/>
      <c r="K122" s="41"/>
      <c r="L122" s="41"/>
      <c r="M122" s="41"/>
      <c r="N122" s="17"/>
      <c r="O122" s="19"/>
      <c r="P122" s="19"/>
      <c r="Q122" s="19"/>
      <c r="R122" s="20"/>
      <c r="S122" s="19"/>
      <c r="T122" s="20"/>
      <c r="U122" s="20"/>
      <c r="V122" s="20"/>
      <c r="W122" s="20"/>
      <c r="X122" s="20"/>
      <c r="Y122" s="18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3"/>
      <c r="BQ122" s="132">
        <f t="shared" si="23"/>
        <v>0</v>
      </c>
      <c r="BR122" s="132" t="str">
        <f t="shared" si="27"/>
        <v/>
      </c>
      <c r="BS122" s="132" t="str">
        <f t="shared" si="24"/>
        <v/>
      </c>
      <c r="BT122" s="132" t="str">
        <f t="shared" si="25"/>
        <v/>
      </c>
      <c r="BU122" s="478" t="str">
        <f t="shared" si="26"/>
        <v/>
      </c>
      <c r="BV122" s="478" t="str">
        <f t="shared" si="21"/>
        <v/>
      </c>
      <c r="BW122" s="132" t="str">
        <f ca="1">IF(BW$55&gt;0,SUBSTITUTE(VLOOKUP(ROW(BV67),BR122:BT$227,2),0,""),"")</f>
        <v/>
      </c>
      <c r="BX122" s="132" t="str">
        <f>IFERROR(ROUND(VALUE(SUBSTITUTE(VLOOKUP(ROW(BW67),BR122:BT$227,3),".","")),2),"")</f>
        <v/>
      </c>
      <c r="BY122" s="132"/>
      <c r="BZ122" s="319" t="str">
        <f>SUBSTITUTE(VLOOKUP(ROW(BW67),BR122:BU$227,4),0,"")</f>
        <v/>
      </c>
      <c r="CA122" s="319" t="str">
        <f>SUBSTITUTE(VLOOKUP(ROW(BW67),BR122:BV$227,5),0,"")</f>
        <v/>
      </c>
      <c r="CB122" s="132">
        <f>IF(AB22&lt;&gt;"",IF(OR(AB22&lt;Plan24!DW112,AB22&gt;Plan24!DX112,AJ22="σ=0"),1,0),0)</f>
        <v>0</v>
      </c>
      <c r="CC122" s="132"/>
      <c r="CD122" s="132"/>
      <c r="CE122" s="132"/>
      <c r="CF122" s="132"/>
      <c r="CG122" s="209"/>
      <c r="CH122" s="462"/>
      <c r="CI122" s="462"/>
      <c r="CJ122" s="462"/>
      <c r="CK122" s="41"/>
      <c r="CL122" s="41"/>
    </row>
    <row r="123" spans="1:90" s="10" customFormat="1" ht="17.45" customHeight="1">
      <c r="A123" s="41"/>
      <c r="B123" s="41"/>
      <c r="C123" s="136"/>
      <c r="D123" s="41"/>
      <c r="E123" s="41"/>
      <c r="F123" s="136"/>
      <c r="G123" s="41"/>
      <c r="H123" s="41"/>
      <c r="I123" s="41"/>
      <c r="J123" s="41"/>
      <c r="K123" s="41"/>
      <c r="L123" s="41"/>
      <c r="M123" s="41"/>
      <c r="N123" s="17"/>
      <c r="O123" s="19"/>
      <c r="P123" s="19"/>
      <c r="Q123" s="19"/>
      <c r="R123" s="20"/>
      <c r="S123" s="19"/>
      <c r="T123" s="20"/>
      <c r="U123" s="20"/>
      <c r="V123" s="20"/>
      <c r="W123" s="20"/>
      <c r="X123" s="20"/>
      <c r="Y123" s="18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3"/>
      <c r="BQ123" s="132">
        <f t="shared" si="23"/>
        <v>0</v>
      </c>
      <c r="BR123" s="132" t="str">
        <f t="shared" si="27"/>
        <v/>
      </c>
      <c r="BS123" s="132" t="str">
        <f t="shared" si="24"/>
        <v/>
      </c>
      <c r="BT123" s="132" t="str">
        <f t="shared" si="25"/>
        <v/>
      </c>
      <c r="BU123" s="478" t="str">
        <f t="shared" si="26"/>
        <v/>
      </c>
      <c r="BV123" s="478" t="str">
        <f t="shared" si="21"/>
        <v/>
      </c>
      <c r="BW123" s="132" t="str">
        <f ca="1">IF(BW$55&gt;0,SUBSTITUTE(VLOOKUP(ROW(BV68),BR123:BT$227,2),0,""),"")</f>
        <v/>
      </c>
      <c r="BX123" s="132" t="str">
        <f>IFERROR(ROUND(VALUE(SUBSTITUTE(VLOOKUP(ROW(BW68),BR123:BT$227,3),".","")),2),"")</f>
        <v/>
      </c>
      <c r="BY123" s="132"/>
      <c r="BZ123" s="319" t="str">
        <f>SUBSTITUTE(VLOOKUP(ROW(BW68),BR123:BU$227,4),0,"")</f>
        <v/>
      </c>
      <c r="CA123" s="319" t="str">
        <f>SUBSTITUTE(VLOOKUP(ROW(BW68),BR123:BV$227,5),0,"")</f>
        <v/>
      </c>
      <c r="CB123" s="132">
        <f>IF(AB23&lt;&gt;"",IF(OR(AB23&lt;Plan24!DW113,AB23&gt;Plan24!DX113,AJ23="σ=0"),1,0),0)</f>
        <v>0</v>
      </c>
      <c r="CC123" s="132"/>
      <c r="CD123" s="132"/>
      <c r="CE123" s="132"/>
      <c r="CF123" s="132"/>
      <c r="CG123" s="209"/>
      <c r="CH123" s="462"/>
      <c r="CI123" s="462"/>
      <c r="CJ123" s="462"/>
      <c r="CK123" s="41"/>
      <c r="CL123" s="41"/>
    </row>
    <row r="124" spans="1:90" s="10" customFormat="1" ht="17.45" customHeight="1">
      <c r="A124" s="41"/>
      <c r="B124" s="41"/>
      <c r="C124" s="136"/>
      <c r="D124" s="41"/>
      <c r="E124" s="41"/>
      <c r="F124" s="136"/>
      <c r="G124" s="41"/>
      <c r="H124" s="41"/>
      <c r="I124" s="41"/>
      <c r="J124" s="41"/>
      <c r="K124" s="41"/>
      <c r="L124" s="41"/>
      <c r="M124" s="41"/>
      <c r="N124" s="17"/>
      <c r="O124" s="19"/>
      <c r="P124" s="19"/>
      <c r="Q124" s="19"/>
      <c r="R124" s="20"/>
      <c r="S124" s="19"/>
      <c r="T124" s="20"/>
      <c r="U124" s="20"/>
      <c r="V124" s="20"/>
      <c r="W124" s="20"/>
      <c r="X124" s="20"/>
      <c r="Y124" s="18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3"/>
      <c r="BQ124" s="132">
        <f t="shared" si="23"/>
        <v>0</v>
      </c>
      <c r="BR124" s="132" t="str">
        <f t="shared" si="27"/>
        <v/>
      </c>
      <c r="BS124" s="132" t="str">
        <f t="shared" si="24"/>
        <v/>
      </c>
      <c r="BT124" s="132" t="str">
        <f t="shared" si="25"/>
        <v/>
      </c>
      <c r="BU124" s="478" t="str">
        <f t="shared" si="26"/>
        <v/>
      </c>
      <c r="BV124" s="478" t="str">
        <f t="shared" si="21"/>
        <v/>
      </c>
      <c r="BW124" s="132" t="str">
        <f ca="1">IF(BW$55&gt;0,SUBSTITUTE(VLOOKUP(ROW(BV69),BR124:BT$227,2),0,""),"")</f>
        <v/>
      </c>
      <c r="BX124" s="480" t="str">
        <f>IFERROR(ROUND(VALUE(SUBSTITUTE(VLOOKUP(ROW(BW69),BR124:BT$227,3),".","")),2),"")</f>
        <v/>
      </c>
      <c r="BY124" s="132"/>
      <c r="BZ124" s="319" t="str">
        <f>SUBSTITUTE(VLOOKUP(ROW(BW69),BR124:BU$227,4),0,"")</f>
        <v/>
      </c>
      <c r="CA124" s="319" t="str">
        <f>SUBSTITUTE(VLOOKUP(ROW(BW69),BR124:BV$227,5),0,"")</f>
        <v/>
      </c>
      <c r="CB124" s="132">
        <f>IF(AB24&lt;&gt;"",IF(OR(AB24&lt;Plan24!DW114,AB24&gt;Plan24!DX114,AJ24="σ=0"),1,0),0)</f>
        <v>0</v>
      </c>
      <c r="CC124" s="132"/>
      <c r="CD124" s="132"/>
      <c r="CE124" s="132"/>
      <c r="CF124" s="132"/>
      <c r="CG124" s="209"/>
      <c r="CH124" s="462"/>
      <c r="CI124" s="462"/>
      <c r="CJ124" s="462"/>
      <c r="CK124" s="41"/>
      <c r="CL124" s="41"/>
    </row>
    <row r="125" spans="1:90" s="10" customFormat="1" ht="17.45" customHeight="1">
      <c r="A125" s="41"/>
      <c r="B125" s="41"/>
      <c r="C125" s="136"/>
      <c r="D125" s="41"/>
      <c r="E125" s="41"/>
      <c r="F125" s="136"/>
      <c r="G125" s="41"/>
      <c r="H125" s="41"/>
      <c r="I125" s="41"/>
      <c r="J125" s="41"/>
      <c r="K125" s="41"/>
      <c r="L125" s="41"/>
      <c r="M125" s="41"/>
      <c r="N125" s="17"/>
      <c r="O125" s="19"/>
      <c r="P125" s="19"/>
      <c r="Q125" s="19"/>
      <c r="R125" s="20"/>
      <c r="S125" s="19"/>
      <c r="T125" s="20"/>
      <c r="U125" s="20"/>
      <c r="V125" s="20"/>
      <c r="W125" s="20"/>
      <c r="X125" s="20"/>
      <c r="Y125" s="18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3"/>
      <c r="BQ125" s="132">
        <f t="shared" si="23"/>
        <v>0</v>
      </c>
      <c r="BR125" s="132" t="str">
        <f t="shared" si="27"/>
        <v/>
      </c>
      <c r="BS125" s="132" t="str">
        <f t="shared" si="24"/>
        <v/>
      </c>
      <c r="BT125" s="132" t="str">
        <f t="shared" si="25"/>
        <v/>
      </c>
      <c r="BU125" s="478" t="str">
        <f t="shared" si="26"/>
        <v/>
      </c>
      <c r="BV125" s="478" t="str">
        <f t="shared" si="21"/>
        <v/>
      </c>
      <c r="BW125" s="132" t="str">
        <f ca="1">IF(BW$55&gt;0,SUBSTITUTE(VLOOKUP(ROW(BV70),BR125:BT$227,2),0,""),"")</f>
        <v/>
      </c>
      <c r="BX125" s="132" t="str">
        <f>IFERROR(ROUND(VALUE(SUBSTITUTE(VLOOKUP(ROW(BW70),BR125:BT$227,3),".","")),2),"")</f>
        <v/>
      </c>
      <c r="BY125" s="132"/>
      <c r="BZ125" s="319" t="str">
        <f>SUBSTITUTE(VLOOKUP(ROW(BW70),BR125:BU$227,4),0,"")</f>
        <v/>
      </c>
      <c r="CA125" s="319" t="str">
        <f>SUBSTITUTE(VLOOKUP(ROW(BW70),BR125:BV$227,5),0,"")</f>
        <v/>
      </c>
      <c r="CB125" s="132">
        <f>IF(AB25&lt;&gt;"",IF(OR(AB25&lt;Plan24!DW115,AB25&gt;Plan24!DX115,AJ25="σ=0"),1,0),0)</f>
        <v>0</v>
      </c>
      <c r="CC125" s="132"/>
      <c r="CD125" s="132"/>
      <c r="CE125" s="132"/>
      <c r="CF125" s="132"/>
      <c r="CG125" s="209"/>
      <c r="CH125" s="462"/>
      <c r="CI125" s="462"/>
      <c r="CJ125" s="462"/>
      <c r="CK125" s="41"/>
      <c r="CL125" s="41"/>
    </row>
    <row r="126" spans="1:90" s="10" customFormat="1" ht="17.45" customHeight="1">
      <c r="A126" s="41"/>
      <c r="B126" s="41"/>
      <c r="C126" s="136"/>
      <c r="D126" s="41"/>
      <c r="E126" s="41"/>
      <c r="F126" s="136"/>
      <c r="G126" s="41"/>
      <c r="H126" s="41"/>
      <c r="I126" s="41"/>
      <c r="J126" s="41"/>
      <c r="K126" s="41"/>
      <c r="L126" s="41"/>
      <c r="M126" s="41"/>
      <c r="N126" s="17"/>
      <c r="O126" s="19"/>
      <c r="P126" s="19"/>
      <c r="Q126" s="19"/>
      <c r="R126" s="20"/>
      <c r="S126" s="19"/>
      <c r="T126" s="20"/>
      <c r="U126" s="20"/>
      <c r="V126" s="20"/>
      <c r="W126" s="20"/>
      <c r="X126" s="20"/>
      <c r="Y126" s="18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3"/>
      <c r="BQ126" s="132">
        <f t="shared" si="23"/>
        <v>0</v>
      </c>
      <c r="BR126" s="132" t="str">
        <f t="shared" si="27"/>
        <v/>
      </c>
      <c r="BS126" s="132" t="str">
        <f t="shared" si="24"/>
        <v/>
      </c>
      <c r="BT126" s="132" t="str">
        <f t="shared" si="25"/>
        <v/>
      </c>
      <c r="BU126" s="478" t="str">
        <f t="shared" si="26"/>
        <v/>
      </c>
      <c r="BV126" s="478" t="str">
        <f t="shared" si="21"/>
        <v/>
      </c>
      <c r="BW126" s="132" t="str">
        <f ca="1">IF(BW$55&gt;0,SUBSTITUTE(VLOOKUP(ROW(BV71),BR126:BT$227,2),0,""),"")</f>
        <v/>
      </c>
      <c r="BX126" s="132" t="str">
        <f>IFERROR(ROUND(VALUE(SUBSTITUTE(VLOOKUP(ROW(BW71),BR126:BT$227,3),".","")),2),"")</f>
        <v/>
      </c>
      <c r="BY126" s="132"/>
      <c r="BZ126" s="319" t="str">
        <f>SUBSTITUTE(VLOOKUP(ROW(BW71),BR126:BU$227,4),0,"")</f>
        <v/>
      </c>
      <c r="CA126" s="319" t="str">
        <f>SUBSTITUTE(VLOOKUP(ROW(BW71),BR126:BV$227,5),0,"")</f>
        <v/>
      </c>
      <c r="CB126" s="132">
        <f>IF(AB26&lt;&gt;"",IF(OR(AB26&lt;Plan24!DW116,AB26&gt;Plan24!DX116,AJ26="σ=0"),1,0),0)</f>
        <v>0</v>
      </c>
      <c r="CC126" s="132"/>
      <c r="CD126" s="132"/>
      <c r="CE126" s="132"/>
      <c r="CF126" s="132"/>
      <c r="CG126" s="209"/>
      <c r="CH126" s="462"/>
      <c r="CI126" s="462"/>
      <c r="CJ126" s="462"/>
      <c r="CK126" s="41"/>
      <c r="CL126" s="41"/>
    </row>
    <row r="127" spans="1:90" s="10" customFormat="1" ht="17.45" customHeight="1">
      <c r="A127" s="41"/>
      <c r="B127" s="41"/>
      <c r="C127" s="136"/>
      <c r="D127" s="41"/>
      <c r="E127" s="41"/>
      <c r="F127" s="136"/>
      <c r="G127" s="41"/>
      <c r="H127" s="41"/>
      <c r="I127" s="41"/>
      <c r="J127" s="41"/>
      <c r="K127" s="41"/>
      <c r="L127" s="41"/>
      <c r="M127" s="41"/>
      <c r="N127" s="17"/>
      <c r="O127" s="19"/>
      <c r="P127" s="19"/>
      <c r="Q127" s="19"/>
      <c r="R127" s="20"/>
      <c r="S127" s="19"/>
      <c r="T127" s="20"/>
      <c r="U127" s="20"/>
      <c r="V127" s="20"/>
      <c r="W127" s="20"/>
      <c r="X127" s="20"/>
      <c r="Y127" s="18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3"/>
      <c r="BQ127" s="132">
        <f t="shared" si="23"/>
        <v>0</v>
      </c>
      <c r="BR127" s="132" t="str">
        <f t="shared" si="27"/>
        <v/>
      </c>
      <c r="BS127" s="132" t="str">
        <f t="shared" si="24"/>
        <v/>
      </c>
      <c r="BT127" s="132" t="str">
        <f t="shared" si="25"/>
        <v/>
      </c>
      <c r="BU127" s="478" t="str">
        <f t="shared" si="26"/>
        <v/>
      </c>
      <c r="BV127" s="478" t="str">
        <f t="shared" ref="BV127:BV190" si="28">IF(CB127=0,IF(BT127="","",IF(BT127&lt;-2,"Ext Inf",IF(BT127&lt;-1.5,"Inferior",IF(BT127&lt;-1,"Méd Inf",IF(BT127&lt;1,"Médio",IF(BT127&lt;1.5,"Méd Sup",IF(BT127&lt;2,"Superior","Ext Sup"))))))),"&lt;&lt;ERRO&gt;&gt;")</f>
        <v/>
      </c>
      <c r="BW127" s="132" t="str">
        <f ca="1">IF(BW$55&gt;0,SUBSTITUTE(VLOOKUP(ROW(BV72),BR127:BT$227,2),0,""),"")</f>
        <v/>
      </c>
      <c r="BX127" s="132" t="str">
        <f>IFERROR(ROUND(VALUE(SUBSTITUTE(VLOOKUP(ROW(BW72),BR127:BT$227,3),".","")),2),"")</f>
        <v/>
      </c>
      <c r="BY127" s="132"/>
      <c r="BZ127" s="319" t="str">
        <f>SUBSTITUTE(VLOOKUP(ROW(BW72),BR127:BU$227,4),0,"")</f>
        <v/>
      </c>
      <c r="CA127" s="319" t="str">
        <f>SUBSTITUTE(VLOOKUP(ROW(BW72),BR127:BV$227,5),0,"")</f>
        <v/>
      </c>
      <c r="CB127" s="132">
        <f>IF(AB27&lt;&gt;"",IF(OR(AB27&lt;Plan24!DW117,AB27&gt;Plan24!DX117,AJ27="σ=0"),1,0),0)</f>
        <v>0</v>
      </c>
      <c r="CC127" s="132"/>
      <c r="CD127" s="132"/>
      <c r="CE127" s="132"/>
      <c r="CF127" s="132"/>
      <c r="CG127" s="209"/>
      <c r="CH127" s="462"/>
      <c r="CI127" s="462"/>
      <c r="CJ127" s="462"/>
      <c r="CK127" s="41"/>
      <c r="CL127" s="41"/>
    </row>
    <row r="128" spans="1:90" s="10" customFormat="1" ht="17.45" customHeight="1">
      <c r="A128" s="41"/>
      <c r="B128" s="41"/>
      <c r="C128" s="136"/>
      <c r="D128" s="41"/>
      <c r="E128" s="41"/>
      <c r="F128" s="136"/>
      <c r="G128" s="41"/>
      <c r="H128" s="41"/>
      <c r="I128" s="41"/>
      <c r="J128" s="41"/>
      <c r="K128" s="41"/>
      <c r="L128" s="41"/>
      <c r="M128" s="41"/>
      <c r="N128" s="17"/>
      <c r="O128" s="19"/>
      <c r="P128" s="19"/>
      <c r="Q128" s="19"/>
      <c r="R128" s="20"/>
      <c r="S128" s="19"/>
      <c r="T128" s="20"/>
      <c r="U128" s="20"/>
      <c r="V128" s="20"/>
      <c r="W128" s="20"/>
      <c r="X128" s="20"/>
      <c r="Y128" s="18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3"/>
      <c r="BQ128" s="132">
        <f t="shared" si="23"/>
        <v>0</v>
      </c>
      <c r="BR128" s="132" t="str">
        <f t="shared" si="27"/>
        <v/>
      </c>
      <c r="BS128" s="132" t="str">
        <f t="shared" si="24"/>
        <v/>
      </c>
      <c r="BT128" s="132" t="str">
        <f t="shared" si="25"/>
        <v/>
      </c>
      <c r="BU128" s="478" t="str">
        <f t="shared" si="26"/>
        <v/>
      </c>
      <c r="BV128" s="478" t="str">
        <f t="shared" si="28"/>
        <v/>
      </c>
      <c r="BW128" s="132" t="str">
        <f ca="1">IF(BW$55&gt;0,SUBSTITUTE(VLOOKUP(ROW(BV73),BR128:BT$227,2),0,""),"")</f>
        <v/>
      </c>
      <c r="BX128" s="132" t="str">
        <f>IFERROR(ROUND(VALUE(SUBSTITUTE(VLOOKUP(ROW(BW73),BR128:BT$227,3),".","")),2),"")</f>
        <v/>
      </c>
      <c r="BY128" s="132"/>
      <c r="BZ128" s="319" t="str">
        <f>SUBSTITUTE(VLOOKUP(ROW(BW73),BR128:BU$227,4),0,"")</f>
        <v/>
      </c>
      <c r="CA128" s="319" t="str">
        <f>SUBSTITUTE(VLOOKUP(ROW(BW73),BR128:BV$227,5),0,"")</f>
        <v/>
      </c>
      <c r="CB128" s="132">
        <f>IF(AB28&lt;&gt;"",IF(OR(AB28&lt;Plan24!DW118,AB28&gt;Plan24!DX118,AJ28="σ=0"),1,0),0)</f>
        <v>0</v>
      </c>
      <c r="CC128" s="132"/>
      <c r="CD128" s="132"/>
      <c r="CE128" s="132"/>
      <c r="CF128" s="132"/>
      <c r="CG128" s="209"/>
      <c r="CH128" s="462"/>
      <c r="CI128" s="462"/>
      <c r="CJ128" s="462"/>
      <c r="CK128" s="41"/>
      <c r="CL128" s="41"/>
    </row>
    <row r="129" spans="1:90" s="10" customFormat="1" ht="17.45" customHeight="1">
      <c r="A129" s="41"/>
      <c r="B129" s="41"/>
      <c r="C129" s="136"/>
      <c r="D129" s="41"/>
      <c r="E129" s="41"/>
      <c r="F129" s="136"/>
      <c r="G129" s="41"/>
      <c r="H129" s="41"/>
      <c r="I129" s="41"/>
      <c r="J129" s="41"/>
      <c r="K129" s="41"/>
      <c r="L129" s="41"/>
      <c r="M129" s="41"/>
      <c r="N129" s="17"/>
      <c r="O129" s="19"/>
      <c r="P129" s="19"/>
      <c r="Q129" s="19"/>
      <c r="R129" s="20"/>
      <c r="S129" s="19"/>
      <c r="T129" s="20"/>
      <c r="U129" s="20"/>
      <c r="V129" s="20"/>
      <c r="W129" s="20"/>
      <c r="X129" s="20"/>
      <c r="Y129" s="18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3"/>
      <c r="BQ129" s="132">
        <f t="shared" si="23"/>
        <v>0</v>
      </c>
      <c r="BR129" s="132" t="str">
        <f t="shared" si="27"/>
        <v/>
      </c>
      <c r="BS129" s="132" t="str">
        <f t="shared" si="24"/>
        <v/>
      </c>
      <c r="BT129" s="132" t="str">
        <f t="shared" si="25"/>
        <v/>
      </c>
      <c r="BU129" s="478" t="str">
        <f t="shared" si="26"/>
        <v/>
      </c>
      <c r="BV129" s="478" t="str">
        <f t="shared" si="28"/>
        <v/>
      </c>
      <c r="BW129" s="132" t="str">
        <f ca="1">IF(BW$55&gt;0,SUBSTITUTE(VLOOKUP(ROW(BV74),BR129:BT$227,2),0,""),"")</f>
        <v/>
      </c>
      <c r="BX129" s="132" t="str">
        <f>IFERROR(ROUND(VALUE(SUBSTITUTE(VLOOKUP(ROW(BW74),BR129:BT$227,3),".","")),2),"")</f>
        <v/>
      </c>
      <c r="BY129" s="132"/>
      <c r="BZ129" s="319" t="str">
        <f>SUBSTITUTE(VLOOKUP(ROW(BW74),BR129:BU$227,4),0,"")</f>
        <v/>
      </c>
      <c r="CA129" s="319" t="str">
        <f>SUBSTITUTE(VLOOKUP(ROW(BW74),BR129:BV$227,5),0,"")</f>
        <v/>
      </c>
      <c r="CB129" s="132">
        <f>IF(AB29&lt;&gt;"",IF(OR(AB29&lt;Plan24!DW119,AB29&gt;Plan24!DX119,AJ29="σ=0"),1,0),0)</f>
        <v>0</v>
      </c>
      <c r="CC129" s="132"/>
      <c r="CD129" s="132"/>
      <c r="CE129" s="132"/>
      <c r="CF129" s="132"/>
      <c r="CG129" s="209"/>
      <c r="CH129" s="462"/>
      <c r="CI129" s="462"/>
      <c r="CJ129" s="462"/>
      <c r="CK129" s="41"/>
      <c r="CL129" s="41"/>
    </row>
    <row r="130" spans="1:90" s="10" customFormat="1" ht="17.45" customHeight="1">
      <c r="A130" s="41"/>
      <c r="B130" s="41"/>
      <c r="C130" s="136"/>
      <c r="D130" s="41"/>
      <c r="E130" s="41"/>
      <c r="F130" s="136"/>
      <c r="G130" s="41"/>
      <c r="H130" s="41"/>
      <c r="I130" s="41"/>
      <c r="J130" s="41"/>
      <c r="K130" s="41"/>
      <c r="L130" s="41"/>
      <c r="M130" s="41"/>
      <c r="N130" s="17"/>
      <c r="O130" s="19"/>
      <c r="P130" s="19"/>
      <c r="Q130" s="19"/>
      <c r="R130" s="20"/>
      <c r="S130" s="19"/>
      <c r="T130" s="20"/>
      <c r="U130" s="20"/>
      <c r="V130" s="20"/>
      <c r="W130" s="20"/>
      <c r="X130" s="20"/>
      <c r="Y130" s="18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3"/>
      <c r="BQ130" s="132">
        <f t="shared" si="23"/>
        <v>0</v>
      </c>
      <c r="BR130" s="132" t="str">
        <f t="shared" si="27"/>
        <v/>
      </c>
      <c r="BS130" s="132" t="str">
        <f t="shared" si="24"/>
        <v/>
      </c>
      <c r="BT130" s="132" t="str">
        <f t="shared" si="25"/>
        <v/>
      </c>
      <c r="BU130" s="478" t="str">
        <f t="shared" si="26"/>
        <v/>
      </c>
      <c r="BV130" s="478" t="str">
        <f t="shared" si="28"/>
        <v/>
      </c>
      <c r="BW130" s="132" t="str">
        <f ca="1">IF(BW$55&gt;0,SUBSTITUTE(VLOOKUP(ROW(BV75),BR130:BT$227,2),0,""),"")</f>
        <v/>
      </c>
      <c r="BX130" s="132" t="str">
        <f>IFERROR(ROUND(VALUE(SUBSTITUTE(VLOOKUP(ROW(BW75),BR130:BT$227,3),".","")),2),"")</f>
        <v/>
      </c>
      <c r="BY130" s="132"/>
      <c r="BZ130" s="319" t="str">
        <f>SUBSTITUTE(VLOOKUP(ROW(BW75),BR130:BU$227,4),0,"")</f>
        <v/>
      </c>
      <c r="CA130" s="319" t="str">
        <f>SUBSTITUTE(VLOOKUP(ROW(BW75),BR130:BV$227,5),0,"")</f>
        <v/>
      </c>
      <c r="CB130" s="132">
        <f>IF(AB30&lt;&gt;"",IF(OR(AB30&lt;Plan24!DW120,AB30&gt;Plan24!DX120,AJ30="σ=0"),1,0),0)</f>
        <v>0</v>
      </c>
      <c r="CC130" s="132"/>
      <c r="CD130" s="132"/>
      <c r="CE130" s="132"/>
      <c r="CF130" s="132"/>
      <c r="CG130" s="209"/>
      <c r="CH130" s="462"/>
      <c r="CI130" s="462"/>
      <c r="CJ130" s="462"/>
      <c r="CK130" s="41"/>
      <c r="CL130" s="41"/>
    </row>
    <row r="131" spans="1:90" s="10" customFormat="1" ht="17.45" customHeight="1">
      <c r="A131" s="41"/>
      <c r="B131" s="41"/>
      <c r="C131" s="136"/>
      <c r="D131" s="41"/>
      <c r="E131" s="41"/>
      <c r="F131" s="136"/>
      <c r="G131" s="41"/>
      <c r="H131" s="41"/>
      <c r="I131" s="41"/>
      <c r="J131" s="41"/>
      <c r="K131" s="41"/>
      <c r="L131" s="41"/>
      <c r="M131" s="41"/>
      <c r="N131" s="17"/>
      <c r="O131" s="19"/>
      <c r="P131" s="19"/>
      <c r="Q131" s="19"/>
      <c r="R131" s="20"/>
      <c r="S131" s="19"/>
      <c r="T131" s="20"/>
      <c r="U131" s="20"/>
      <c r="V131" s="20"/>
      <c r="W131" s="20"/>
      <c r="X131" s="20"/>
      <c r="Y131" s="18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3"/>
      <c r="BQ131" s="132">
        <f t="shared" si="23"/>
        <v>0</v>
      </c>
      <c r="BR131" s="132" t="str">
        <f t="shared" si="27"/>
        <v/>
      </c>
      <c r="BS131" s="132" t="str">
        <f t="shared" si="24"/>
        <v/>
      </c>
      <c r="BT131" s="132" t="str">
        <f t="shared" si="25"/>
        <v/>
      </c>
      <c r="BU131" s="478" t="str">
        <f t="shared" si="26"/>
        <v/>
      </c>
      <c r="BV131" s="478" t="str">
        <f t="shared" si="28"/>
        <v/>
      </c>
      <c r="BW131" s="132" t="str">
        <f ca="1">IF(BW$55&gt;0,SUBSTITUTE(VLOOKUP(ROW(BV76),BR131:BT$227,2),0,""),"")</f>
        <v/>
      </c>
      <c r="BX131" s="132" t="str">
        <f>IFERROR(ROUND(VALUE(SUBSTITUTE(VLOOKUP(ROW(BW76),BR131:BT$227,3),".","")),2),"")</f>
        <v/>
      </c>
      <c r="BY131" s="132"/>
      <c r="BZ131" s="319" t="str">
        <f>SUBSTITUTE(VLOOKUP(ROW(BW76),BR131:BU$227,4),0,"")</f>
        <v/>
      </c>
      <c r="CA131" s="319" t="str">
        <f>SUBSTITUTE(VLOOKUP(ROW(BW76),BR131:BV$227,5),0,"")</f>
        <v/>
      </c>
      <c r="CB131" s="132">
        <f>IF(AB31&lt;&gt;"",IF(OR(AB31&lt;Plan24!DW121,AB31&gt;Plan24!DX121,AJ31="σ=0"),1,0),0)</f>
        <v>0</v>
      </c>
      <c r="CC131" s="132"/>
      <c r="CD131" s="132"/>
      <c r="CE131" s="132"/>
      <c r="CF131" s="132"/>
      <c r="CG131" s="209"/>
      <c r="CH131" s="462"/>
      <c r="CI131" s="462"/>
      <c r="CJ131" s="462"/>
      <c r="CK131" s="41"/>
      <c r="CL131" s="41"/>
    </row>
    <row r="132" spans="1:90" s="10" customFormat="1" ht="17.45" customHeight="1">
      <c r="A132" s="41"/>
      <c r="B132" s="41"/>
      <c r="C132" s="136"/>
      <c r="D132" s="41"/>
      <c r="E132" s="41"/>
      <c r="F132" s="136"/>
      <c r="G132" s="41"/>
      <c r="H132" s="41"/>
      <c r="I132" s="41"/>
      <c r="J132" s="41"/>
      <c r="K132" s="41"/>
      <c r="L132" s="41"/>
      <c r="M132" s="41"/>
      <c r="N132" s="17"/>
      <c r="O132" s="19"/>
      <c r="P132" s="19"/>
      <c r="Q132" s="19"/>
      <c r="R132" s="20"/>
      <c r="S132" s="19"/>
      <c r="T132" s="20"/>
      <c r="U132" s="20"/>
      <c r="V132" s="20"/>
      <c r="W132" s="20"/>
      <c r="X132" s="20"/>
      <c r="Y132" s="18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3"/>
      <c r="BQ132" s="132">
        <f t="shared" si="23"/>
        <v>0</v>
      </c>
      <c r="BR132" s="132" t="str">
        <f t="shared" si="27"/>
        <v/>
      </c>
      <c r="BS132" s="132" t="str">
        <f t="shared" si="24"/>
        <v/>
      </c>
      <c r="BT132" s="132" t="str">
        <f t="shared" si="25"/>
        <v/>
      </c>
      <c r="BU132" s="478" t="str">
        <f t="shared" si="26"/>
        <v/>
      </c>
      <c r="BV132" s="478" t="str">
        <f t="shared" si="28"/>
        <v/>
      </c>
      <c r="BW132" s="132" t="str">
        <f ca="1">IF(BW$55&gt;0,SUBSTITUTE(VLOOKUP(ROW(BV77),BR132:BT$227,2),0,""),"")</f>
        <v/>
      </c>
      <c r="BX132" s="132" t="str">
        <f>IFERROR(ROUND(VALUE(SUBSTITUTE(VLOOKUP(ROW(BW77),BR132:BT$227,3),".","")),2),"")</f>
        <v/>
      </c>
      <c r="BY132" s="132"/>
      <c r="BZ132" s="319" t="str">
        <f>SUBSTITUTE(VLOOKUP(ROW(BW77),BR132:BU$227,4),0,"")</f>
        <v/>
      </c>
      <c r="CA132" s="319" t="str">
        <f>SUBSTITUTE(VLOOKUP(ROW(BW77),BR132:BV$227,5),0,"")</f>
        <v/>
      </c>
      <c r="CB132" s="132">
        <f>IF(AB32&lt;&gt;"",IF(OR(AB32&lt;Plan24!DW122,AB32&gt;Plan24!DX122,AJ32="σ=0"),1,0),0)</f>
        <v>0</v>
      </c>
      <c r="CC132" s="132"/>
      <c r="CD132" s="132"/>
      <c r="CE132" s="132"/>
      <c r="CF132" s="132"/>
      <c r="CG132" s="209"/>
      <c r="CH132" s="462"/>
      <c r="CI132" s="462"/>
      <c r="CJ132" s="462"/>
      <c r="CK132" s="41"/>
      <c r="CL132" s="41"/>
    </row>
    <row r="133" spans="1:90" s="10" customFormat="1" ht="17.25" customHeight="1">
      <c r="C133" s="138"/>
      <c r="F133" s="138"/>
      <c r="N133" s="17"/>
      <c r="O133" s="19"/>
      <c r="P133" s="19"/>
      <c r="Q133" s="19"/>
      <c r="R133" s="20"/>
      <c r="S133" s="19"/>
      <c r="T133" s="20"/>
      <c r="U133" s="20"/>
      <c r="V133" s="20"/>
      <c r="W133" s="20"/>
      <c r="X133" s="20"/>
      <c r="Y133" s="18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3"/>
      <c r="BQ133" s="132">
        <f t="shared" si="23"/>
        <v>0</v>
      </c>
      <c r="BR133" s="132" t="str">
        <f t="shared" si="27"/>
        <v/>
      </c>
      <c r="BS133" s="132" t="str">
        <f t="shared" si="24"/>
        <v/>
      </c>
      <c r="BT133" s="132" t="str">
        <f t="shared" si="25"/>
        <v/>
      </c>
      <c r="BU133" s="478" t="str">
        <f t="shared" si="26"/>
        <v/>
      </c>
      <c r="BV133" s="478" t="str">
        <f t="shared" si="28"/>
        <v/>
      </c>
      <c r="BW133" s="132" t="str">
        <f ca="1">IF(BW$55&gt;0,SUBSTITUTE(VLOOKUP(ROW(BV78),BR133:BT$227,2),0,""),"")</f>
        <v/>
      </c>
      <c r="BX133" s="132" t="str">
        <f>IFERROR(ROUND(VALUE(SUBSTITUTE(VLOOKUP(ROW(BW78),BR133:BT$227,3),".","")),2),"")</f>
        <v/>
      </c>
      <c r="BY133" s="132"/>
      <c r="BZ133" s="319" t="str">
        <f>SUBSTITUTE(VLOOKUP(ROW(BW78),BR133:BU$227,4),0,"")</f>
        <v/>
      </c>
      <c r="CA133" s="319" t="str">
        <f>SUBSTITUTE(VLOOKUP(ROW(BW78),BR133:BV$227,5),0,"")</f>
        <v/>
      </c>
      <c r="CB133" s="132">
        <f>IF(AB33&lt;&gt;"",IF(OR(AB33&lt;Plan24!DW123,AB33&gt;Plan24!DX123,AJ33="σ=0"),1,0),0)</f>
        <v>0</v>
      </c>
      <c r="CC133" s="42"/>
      <c r="CD133" s="42"/>
      <c r="CE133" s="42"/>
      <c r="CF133" s="42"/>
      <c r="CG133" s="209"/>
      <c r="CH133" s="462"/>
      <c r="CI133" s="462"/>
      <c r="CJ133" s="462"/>
      <c r="CK133" s="41"/>
      <c r="CL133" s="41"/>
    </row>
    <row r="134" spans="1:90" s="10" customFormat="1" ht="17.25" customHeight="1">
      <c r="C134" s="138"/>
      <c r="F134" s="138"/>
      <c r="N134" s="17"/>
      <c r="O134" s="19"/>
      <c r="P134" s="19"/>
      <c r="Q134" s="19"/>
      <c r="R134" s="20"/>
      <c r="S134" s="19"/>
      <c r="T134" s="20"/>
      <c r="U134" s="20"/>
      <c r="V134" s="20"/>
      <c r="W134" s="20"/>
      <c r="X134" s="20"/>
      <c r="Y134" s="18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3"/>
      <c r="BQ134" s="132">
        <f t="shared" si="23"/>
        <v>0</v>
      </c>
      <c r="BR134" s="132" t="str">
        <f t="shared" si="27"/>
        <v/>
      </c>
      <c r="BS134" s="132" t="str">
        <f t="shared" si="24"/>
        <v/>
      </c>
      <c r="BT134" s="132" t="str">
        <f t="shared" si="25"/>
        <v/>
      </c>
      <c r="BU134" s="478" t="str">
        <f t="shared" si="26"/>
        <v/>
      </c>
      <c r="BV134" s="478" t="str">
        <f t="shared" si="28"/>
        <v/>
      </c>
      <c r="BW134" s="132" t="str">
        <f ca="1">IF(BW$55&gt;0,SUBSTITUTE(VLOOKUP(ROW(BV79),BR134:BT$227,2),0,""),"")</f>
        <v/>
      </c>
      <c r="BX134" s="132" t="str">
        <f>IFERROR(ROUND(VALUE(SUBSTITUTE(VLOOKUP(ROW(BW79),BR134:BT$227,3),".","")),2),"")</f>
        <v/>
      </c>
      <c r="BY134" s="132"/>
      <c r="BZ134" s="319" t="str">
        <f>SUBSTITUTE(VLOOKUP(ROW(BW79),BR134:BU$227,4),0,"")</f>
        <v/>
      </c>
      <c r="CA134" s="319" t="str">
        <f>SUBSTITUTE(VLOOKUP(ROW(BW79),BR134:BV$227,5),0,"")</f>
        <v/>
      </c>
      <c r="CB134" s="132">
        <f>IF(AB34&lt;&gt;"",IF(OR(AB34&lt;Plan24!DW124,AB34&gt;Plan24!DX124,AJ34="σ=0"),1,0),0)</f>
        <v>0</v>
      </c>
      <c r="CC134" s="42"/>
      <c r="CD134" s="42"/>
      <c r="CE134" s="42"/>
      <c r="CF134" s="42"/>
      <c r="CG134" s="209"/>
      <c r="CH134" s="462"/>
      <c r="CI134" s="462"/>
      <c r="CJ134" s="462"/>
      <c r="CK134" s="41"/>
      <c r="CL134" s="41"/>
    </row>
    <row r="135" spans="1:90" s="10" customFormat="1" ht="17.25" customHeight="1">
      <c r="C135" s="138"/>
      <c r="F135" s="138"/>
      <c r="N135" s="17"/>
      <c r="O135" s="19"/>
      <c r="P135" s="19"/>
      <c r="Q135" s="19"/>
      <c r="R135" s="20"/>
      <c r="S135" s="19"/>
      <c r="T135" s="20"/>
      <c r="U135" s="20"/>
      <c r="V135" s="20"/>
      <c r="W135" s="20"/>
      <c r="X135" s="20"/>
      <c r="Y135" s="18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3"/>
      <c r="BQ135" s="132">
        <f t="shared" si="23"/>
        <v>0</v>
      </c>
      <c r="BR135" s="132" t="str">
        <f t="shared" si="27"/>
        <v/>
      </c>
      <c r="BS135" s="132" t="str">
        <f t="shared" si="24"/>
        <v/>
      </c>
      <c r="BT135" s="132" t="str">
        <f t="shared" si="25"/>
        <v/>
      </c>
      <c r="BU135" s="478" t="str">
        <f t="shared" si="26"/>
        <v/>
      </c>
      <c r="BV135" s="478" t="str">
        <f t="shared" si="28"/>
        <v/>
      </c>
      <c r="BW135" s="132" t="str">
        <f ca="1">IF(BW$55&gt;0,SUBSTITUTE(VLOOKUP(ROW(BV80),BR135:BT$227,2),0,""),"")</f>
        <v/>
      </c>
      <c r="BX135" s="132" t="str">
        <f>IFERROR(ROUND(VALUE(SUBSTITUTE(VLOOKUP(ROW(BW80),BR135:BT$227,3),".","")),2),"")</f>
        <v/>
      </c>
      <c r="BY135" s="132"/>
      <c r="BZ135" s="319" t="str">
        <f>SUBSTITUTE(VLOOKUP(ROW(BW80),BR135:BU$227,4),0,"")</f>
        <v/>
      </c>
      <c r="CA135" s="319" t="str">
        <f>SUBSTITUTE(VLOOKUP(ROW(BW80),BR135:BV$227,5),0,"")</f>
        <v/>
      </c>
      <c r="CB135" s="132">
        <f>IF(AB35&lt;&gt;"",IF(OR(AB35&lt;Plan24!DW125,AB35&gt;Plan24!DX125,AJ35="σ=0"),1,0),0)</f>
        <v>0</v>
      </c>
      <c r="CC135" s="42"/>
      <c r="CD135" s="42"/>
      <c r="CE135" s="42"/>
      <c r="CF135" s="42"/>
      <c r="CG135" s="209"/>
      <c r="CH135" s="462"/>
      <c r="CI135" s="462"/>
      <c r="CJ135" s="462"/>
      <c r="CK135" s="41"/>
      <c r="CL135" s="41"/>
    </row>
    <row r="136" spans="1:90" s="10" customFormat="1" ht="17.25" customHeight="1">
      <c r="C136" s="138"/>
      <c r="F136" s="138"/>
      <c r="N136" s="17"/>
      <c r="O136" s="19"/>
      <c r="P136" s="19"/>
      <c r="Q136" s="19"/>
      <c r="R136" s="20"/>
      <c r="S136" s="19"/>
      <c r="T136" s="20"/>
      <c r="U136" s="20"/>
      <c r="V136" s="20"/>
      <c r="W136" s="20"/>
      <c r="X136" s="20"/>
      <c r="Y136" s="18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3"/>
      <c r="BQ136" s="132">
        <f t="shared" si="23"/>
        <v>0</v>
      </c>
      <c r="BR136" s="132" t="str">
        <f t="shared" si="27"/>
        <v/>
      </c>
      <c r="BS136" s="132" t="str">
        <f t="shared" si="24"/>
        <v/>
      </c>
      <c r="BT136" s="132" t="str">
        <f t="shared" si="25"/>
        <v/>
      </c>
      <c r="BU136" s="478" t="str">
        <f t="shared" si="26"/>
        <v/>
      </c>
      <c r="BV136" s="478" t="str">
        <f t="shared" si="28"/>
        <v/>
      </c>
      <c r="BW136" s="132" t="str">
        <f ca="1">IF(BW$55&gt;0,SUBSTITUTE(VLOOKUP(ROW(BV81),BR136:BT$227,2),0,""),"")</f>
        <v/>
      </c>
      <c r="BX136" s="132" t="str">
        <f>IFERROR(ROUND(VALUE(SUBSTITUTE(VLOOKUP(ROW(BW81),BR136:BT$227,3),".","")),2),"")</f>
        <v/>
      </c>
      <c r="BY136" s="132"/>
      <c r="BZ136" s="319" t="str">
        <f>SUBSTITUTE(VLOOKUP(ROW(BW81),BR136:BU$227,4),0,"")</f>
        <v/>
      </c>
      <c r="CA136" s="319" t="str">
        <f>SUBSTITUTE(VLOOKUP(ROW(BW81),BR136:BV$227,5),0,"")</f>
        <v/>
      </c>
      <c r="CB136" s="132">
        <f>IF(AB36&lt;&gt;"",IF(OR(AB36&lt;Plan24!DW126,AB36&gt;Plan24!DX126,AJ36="σ=0"),1,0),0)</f>
        <v>0</v>
      </c>
      <c r="CC136" s="42"/>
      <c r="CD136" s="42"/>
      <c r="CE136" s="42"/>
      <c r="CF136" s="42"/>
      <c r="CG136" s="209"/>
      <c r="CH136" s="462"/>
      <c r="CI136" s="462"/>
      <c r="CJ136" s="462"/>
      <c r="CK136" s="41"/>
      <c r="CL136" s="41"/>
    </row>
    <row r="137" spans="1:90" s="10" customFormat="1" ht="17.25" customHeight="1">
      <c r="C137" s="138"/>
      <c r="F137" s="138"/>
      <c r="N137" s="17"/>
      <c r="O137" s="19"/>
      <c r="P137" s="19"/>
      <c r="Q137" s="19"/>
      <c r="R137" s="20"/>
      <c r="S137" s="19"/>
      <c r="T137" s="20"/>
      <c r="U137" s="20"/>
      <c r="V137" s="20"/>
      <c r="W137" s="20"/>
      <c r="X137" s="20"/>
      <c r="Y137" s="18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3"/>
      <c r="BQ137" s="132">
        <f t="shared" si="23"/>
        <v>0</v>
      </c>
      <c r="BR137" s="132" t="str">
        <f t="shared" si="27"/>
        <v/>
      </c>
      <c r="BS137" s="132" t="str">
        <f t="shared" si="24"/>
        <v/>
      </c>
      <c r="BT137" s="132" t="str">
        <f t="shared" si="25"/>
        <v/>
      </c>
      <c r="BU137" s="478" t="str">
        <f t="shared" si="26"/>
        <v/>
      </c>
      <c r="BV137" s="478" t="str">
        <f t="shared" si="28"/>
        <v/>
      </c>
      <c r="BW137" s="132" t="str">
        <f ca="1">IF(BW$55&gt;0,SUBSTITUTE(VLOOKUP(ROW(BV82),BR137:BT$227,2),0,""),"")</f>
        <v/>
      </c>
      <c r="BX137" s="132" t="str">
        <f>IFERROR(ROUND(VALUE(SUBSTITUTE(VLOOKUP(ROW(BW82),BR137:BT$227,3),".","")),2),"")</f>
        <v/>
      </c>
      <c r="BY137" s="132"/>
      <c r="BZ137" s="319" t="str">
        <f>SUBSTITUTE(VLOOKUP(ROW(BW82),BR137:BU$227,4),0,"")</f>
        <v/>
      </c>
      <c r="CA137" s="319" t="str">
        <f>SUBSTITUTE(VLOOKUP(ROW(BW82),BR137:BV$227,5),0,"")</f>
        <v/>
      </c>
      <c r="CB137" s="132">
        <f>IF(AB37&lt;&gt;"",IF(OR(AB37&lt;Plan24!DW127,AB37&gt;Plan24!DX127,AJ37="σ=0"),1,0),0)</f>
        <v>0</v>
      </c>
      <c r="CC137" s="42"/>
      <c r="CD137" s="42"/>
      <c r="CE137" s="42"/>
      <c r="CF137" s="42"/>
      <c r="CG137" s="209"/>
      <c r="CH137" s="462"/>
      <c r="CI137" s="462"/>
      <c r="CJ137" s="462"/>
      <c r="CK137" s="41"/>
      <c r="CL137" s="41"/>
    </row>
    <row r="138" spans="1:90" s="10" customFormat="1" ht="17.25" customHeight="1">
      <c r="C138" s="138"/>
      <c r="F138" s="138"/>
      <c r="N138" s="17"/>
      <c r="O138" s="19"/>
      <c r="P138" s="19"/>
      <c r="Q138" s="19"/>
      <c r="R138" s="20"/>
      <c r="S138" s="19"/>
      <c r="T138" s="20"/>
      <c r="U138" s="20"/>
      <c r="V138" s="20"/>
      <c r="W138" s="20"/>
      <c r="X138" s="20"/>
      <c r="Y138" s="18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3"/>
      <c r="BQ138" s="132">
        <f t="shared" si="23"/>
        <v>0</v>
      </c>
      <c r="BR138" s="132" t="str">
        <f t="shared" si="27"/>
        <v/>
      </c>
      <c r="BS138" s="132" t="str">
        <f t="shared" si="24"/>
        <v/>
      </c>
      <c r="BT138" s="132" t="str">
        <f t="shared" si="25"/>
        <v/>
      </c>
      <c r="BU138" s="478" t="str">
        <f t="shared" si="26"/>
        <v/>
      </c>
      <c r="BV138" s="478" t="str">
        <f t="shared" si="28"/>
        <v/>
      </c>
      <c r="BW138" s="132" t="str">
        <f ca="1">IF(BW$55&gt;0,SUBSTITUTE(VLOOKUP(ROW(BV83),BR138:BT$227,2),0,""),"")</f>
        <v/>
      </c>
      <c r="BX138" s="132" t="str">
        <f>IFERROR(ROUND(VALUE(SUBSTITUTE(VLOOKUP(ROW(BW83),BR138:BT$227,3),".","")),2),"")</f>
        <v/>
      </c>
      <c r="BY138" s="132"/>
      <c r="BZ138" s="319" t="str">
        <f>SUBSTITUTE(VLOOKUP(ROW(BW83),BR138:BU$227,4),0,"")</f>
        <v/>
      </c>
      <c r="CA138" s="319" t="str">
        <f>SUBSTITUTE(VLOOKUP(ROW(BW83),BR138:BV$227,5),0,"")</f>
        <v/>
      </c>
      <c r="CB138" s="132">
        <f>IF(AB38&lt;&gt;"",IF(OR(AB38&lt;Plan24!DW128,AB38&gt;Plan24!DX128,AJ38="σ=0"),1,0),0)</f>
        <v>0</v>
      </c>
      <c r="CC138" s="42"/>
      <c r="CD138" s="42"/>
      <c r="CE138" s="42"/>
      <c r="CF138" s="42"/>
      <c r="CG138" s="209"/>
      <c r="CH138" s="462"/>
      <c r="CI138" s="462"/>
      <c r="CJ138" s="462"/>
      <c r="CK138" s="41"/>
      <c r="CL138" s="41"/>
    </row>
    <row r="139" spans="1:90" s="10" customFormat="1" ht="17.25" customHeight="1">
      <c r="C139" s="138"/>
      <c r="F139" s="138"/>
      <c r="N139" s="17"/>
      <c r="O139" s="19"/>
      <c r="P139" s="19"/>
      <c r="Q139" s="19"/>
      <c r="R139" s="20"/>
      <c r="S139" s="19"/>
      <c r="T139" s="20"/>
      <c r="U139" s="20"/>
      <c r="V139" s="20"/>
      <c r="W139" s="20"/>
      <c r="X139" s="20"/>
      <c r="Y139" s="18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3"/>
      <c r="BQ139" s="132">
        <f t="shared" si="23"/>
        <v>0</v>
      </c>
      <c r="BR139" s="132" t="str">
        <f t="shared" si="27"/>
        <v/>
      </c>
      <c r="BS139" s="132" t="str">
        <f t="shared" si="24"/>
        <v/>
      </c>
      <c r="BT139" s="132" t="str">
        <f t="shared" si="25"/>
        <v/>
      </c>
      <c r="BU139" s="478" t="str">
        <f t="shared" si="26"/>
        <v/>
      </c>
      <c r="BV139" s="478" t="str">
        <f t="shared" si="28"/>
        <v/>
      </c>
      <c r="BW139" s="132" t="str">
        <f ca="1">IF(BW$55&gt;0,SUBSTITUTE(VLOOKUP(ROW(BV84),BR139:BT$227,2),0,""),"")</f>
        <v/>
      </c>
      <c r="BX139" s="132" t="str">
        <f>IFERROR(ROUND(VALUE(SUBSTITUTE(VLOOKUP(ROW(BW84),BR139:BT$227,3),".","")),2),"")</f>
        <v/>
      </c>
      <c r="BY139" s="132"/>
      <c r="BZ139" s="319" t="str">
        <f>SUBSTITUTE(VLOOKUP(ROW(BW84),BR139:BU$227,4),0,"")</f>
        <v/>
      </c>
      <c r="CA139" s="319" t="str">
        <f>SUBSTITUTE(VLOOKUP(ROW(BW84),BR139:BV$227,5),0,"")</f>
        <v/>
      </c>
      <c r="CB139" s="132">
        <f>IF(AB39&lt;&gt;"",IF(OR(AB39&lt;Plan24!DW129,AB39&gt;Plan24!DX129,AJ39="σ=0"),1,0),0)</f>
        <v>0</v>
      </c>
      <c r="CC139" s="42"/>
      <c r="CD139" s="42"/>
      <c r="CE139" s="42"/>
      <c r="CF139" s="42"/>
      <c r="CG139" s="209"/>
      <c r="CH139" s="462"/>
      <c r="CI139" s="462"/>
      <c r="CJ139" s="462"/>
      <c r="CK139" s="41"/>
      <c r="CL139" s="41"/>
    </row>
    <row r="140" spans="1:90" s="10" customFormat="1" ht="17.25" customHeight="1">
      <c r="C140" s="138"/>
      <c r="F140" s="138"/>
      <c r="N140" s="17"/>
      <c r="O140" s="19"/>
      <c r="P140" s="19"/>
      <c r="Q140" s="19"/>
      <c r="R140" s="20"/>
      <c r="S140" s="19"/>
      <c r="T140" s="20"/>
      <c r="U140" s="20"/>
      <c r="V140" s="20"/>
      <c r="W140" s="20"/>
      <c r="X140" s="20"/>
      <c r="Y140" s="18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3"/>
      <c r="BQ140" s="132">
        <f t="shared" si="23"/>
        <v>0</v>
      </c>
      <c r="BR140" s="132" t="str">
        <f t="shared" si="27"/>
        <v/>
      </c>
      <c r="BS140" s="132" t="str">
        <f t="shared" si="24"/>
        <v/>
      </c>
      <c r="BT140" s="132" t="str">
        <f t="shared" si="25"/>
        <v/>
      </c>
      <c r="BU140" s="478" t="str">
        <f t="shared" si="26"/>
        <v/>
      </c>
      <c r="BV140" s="478" t="str">
        <f t="shared" si="28"/>
        <v/>
      </c>
      <c r="BW140" s="132" t="str">
        <f ca="1">IF(BW$55&gt;0,SUBSTITUTE(VLOOKUP(ROW(BV85),BR140:BT$227,2),0,""),"")</f>
        <v/>
      </c>
      <c r="BX140" s="132" t="str">
        <f>IFERROR(ROUND(VALUE(SUBSTITUTE(VLOOKUP(ROW(BW85),BR140:BT$227,3),".","")),2),"")</f>
        <v/>
      </c>
      <c r="BY140" s="132"/>
      <c r="BZ140" s="319" t="str">
        <f>SUBSTITUTE(VLOOKUP(ROW(BW85),BR140:BU$227,4),0,"")</f>
        <v/>
      </c>
      <c r="CA140" s="319" t="str">
        <f>SUBSTITUTE(VLOOKUP(ROW(BW85),BR140:BV$227,5),0,"")</f>
        <v/>
      </c>
      <c r="CB140" s="132">
        <f>IF(AB40&lt;&gt;"",IF(OR(AB40&lt;Plan24!DW130,AB40&gt;Plan24!DX130,AJ40="σ=0"),1,0),0)</f>
        <v>0</v>
      </c>
      <c r="CC140" s="42"/>
      <c r="CD140" s="42"/>
      <c r="CE140" s="42"/>
      <c r="CF140" s="42"/>
      <c r="CG140" s="209"/>
      <c r="CH140" s="462"/>
      <c r="CI140" s="462"/>
      <c r="CJ140" s="462"/>
      <c r="CK140" s="41"/>
      <c r="CL140" s="41"/>
    </row>
    <row r="141" spans="1:90" s="10" customFormat="1" ht="17.25" customHeight="1">
      <c r="C141" s="138"/>
      <c r="F141" s="138"/>
      <c r="N141" s="17"/>
      <c r="O141" s="19"/>
      <c r="P141" s="19"/>
      <c r="Q141" s="19"/>
      <c r="R141" s="20"/>
      <c r="S141" s="19"/>
      <c r="T141" s="20"/>
      <c r="U141" s="20"/>
      <c r="V141" s="20"/>
      <c r="W141" s="20"/>
      <c r="X141" s="20"/>
      <c r="Y141" s="18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3"/>
      <c r="BQ141" s="132">
        <f t="shared" si="23"/>
        <v>0</v>
      </c>
      <c r="BR141" s="132" t="str">
        <f t="shared" si="27"/>
        <v/>
      </c>
      <c r="BS141" s="132" t="str">
        <f t="shared" si="24"/>
        <v/>
      </c>
      <c r="BT141" s="132" t="str">
        <f t="shared" si="25"/>
        <v/>
      </c>
      <c r="BU141" s="478" t="str">
        <f t="shared" si="26"/>
        <v/>
      </c>
      <c r="BV141" s="478" t="str">
        <f t="shared" si="28"/>
        <v/>
      </c>
      <c r="BW141" s="132" t="str">
        <f ca="1">IF(BW$55&gt;0,SUBSTITUTE(VLOOKUP(ROW(BV86),BR141:BT$227,2),0,""),"")</f>
        <v/>
      </c>
      <c r="BX141" s="132" t="str">
        <f>IFERROR(ROUND(VALUE(SUBSTITUTE(VLOOKUP(ROW(BW86),BR141:BT$227,3),".","")),2),"")</f>
        <v/>
      </c>
      <c r="BY141" s="132"/>
      <c r="BZ141" s="319" t="str">
        <f>SUBSTITUTE(VLOOKUP(ROW(BW86),BR141:BU$227,4),0,"")</f>
        <v/>
      </c>
      <c r="CA141" s="319" t="str">
        <f>SUBSTITUTE(VLOOKUP(ROW(BW86),BR141:BV$227,5),0,"")</f>
        <v/>
      </c>
      <c r="CB141" s="132">
        <f>IF(AB41&lt;&gt;"",IF(OR(AB41&lt;Plan24!DW131,AB41&gt;Plan24!DX131,AJ41="σ=0"),1,0),0)</f>
        <v>0</v>
      </c>
      <c r="CC141" s="42"/>
      <c r="CD141" s="42"/>
      <c r="CE141" s="42"/>
      <c r="CF141" s="42"/>
      <c r="CG141" s="209"/>
      <c r="CH141" s="462"/>
      <c r="CI141" s="462"/>
      <c r="CJ141" s="462"/>
      <c r="CK141" s="41"/>
      <c r="CL141" s="41"/>
    </row>
    <row r="142" spans="1:90" s="10" customFormat="1" ht="17.25" customHeight="1">
      <c r="C142" s="138"/>
      <c r="F142" s="138"/>
      <c r="N142" s="17"/>
      <c r="O142" s="19"/>
      <c r="P142" s="19"/>
      <c r="Q142" s="19"/>
      <c r="R142" s="20"/>
      <c r="S142" s="19"/>
      <c r="T142" s="20"/>
      <c r="U142" s="20"/>
      <c r="V142" s="20"/>
      <c r="W142" s="20"/>
      <c r="X142" s="20"/>
      <c r="Y142" s="18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3"/>
      <c r="BQ142" s="132">
        <f t="shared" si="23"/>
        <v>0</v>
      </c>
      <c r="BR142" s="132" t="str">
        <f t="shared" si="27"/>
        <v/>
      </c>
      <c r="BS142" s="132" t="str">
        <f t="shared" si="24"/>
        <v/>
      </c>
      <c r="BT142" s="132" t="str">
        <f t="shared" si="25"/>
        <v/>
      </c>
      <c r="BU142" s="478" t="str">
        <f t="shared" si="26"/>
        <v/>
      </c>
      <c r="BV142" s="478" t="str">
        <f t="shared" si="28"/>
        <v/>
      </c>
      <c r="BW142" s="132" t="str">
        <f ca="1">IF(BW$55&gt;0,SUBSTITUTE(VLOOKUP(ROW(BV87),BR142:BT$227,2),0,""),"")</f>
        <v/>
      </c>
      <c r="BX142" s="132" t="str">
        <f>IFERROR(ROUND(VALUE(SUBSTITUTE(VLOOKUP(ROW(BW87),BR142:BT$227,3),".","")),2),"")</f>
        <v/>
      </c>
      <c r="BY142" s="132"/>
      <c r="BZ142" s="319" t="str">
        <f>SUBSTITUTE(VLOOKUP(ROW(BW87),BR142:BU$227,4),0,"")</f>
        <v/>
      </c>
      <c r="CA142" s="319" t="str">
        <f>SUBSTITUTE(VLOOKUP(ROW(BW87),BR142:BV$227,5),0,"")</f>
        <v/>
      </c>
      <c r="CB142" s="132">
        <f>IF(AB42&lt;&gt;"",IF(OR(AB42&lt;Plan24!DW132,AB42&gt;Plan24!DX132,AJ42="σ=0"),1,0),0)</f>
        <v>0</v>
      </c>
      <c r="CC142" s="42"/>
      <c r="CD142" s="42"/>
      <c r="CE142" s="42"/>
      <c r="CF142" s="42"/>
      <c r="CG142" s="209"/>
      <c r="CH142" s="462"/>
      <c r="CI142" s="462"/>
      <c r="CJ142" s="462"/>
      <c r="CK142" s="41"/>
      <c r="CL142" s="41"/>
    </row>
    <row r="143" spans="1:90" s="10" customFormat="1" ht="17.25" customHeight="1">
      <c r="C143" s="138"/>
      <c r="F143" s="138"/>
      <c r="N143" s="17"/>
      <c r="O143" s="19"/>
      <c r="P143" s="19"/>
      <c r="Q143" s="19"/>
      <c r="R143" s="20"/>
      <c r="S143" s="19"/>
      <c r="T143" s="20"/>
      <c r="U143" s="20"/>
      <c r="V143" s="20"/>
      <c r="W143" s="20"/>
      <c r="X143" s="20"/>
      <c r="Y143" s="18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3"/>
      <c r="BQ143" s="132">
        <f t="shared" si="23"/>
        <v>0</v>
      </c>
      <c r="BR143" s="132" t="str">
        <f t="shared" si="27"/>
        <v/>
      </c>
      <c r="BS143" s="132" t="str">
        <f t="shared" si="24"/>
        <v/>
      </c>
      <c r="BT143" s="132" t="str">
        <f t="shared" si="25"/>
        <v/>
      </c>
      <c r="BU143" s="478" t="str">
        <f t="shared" si="26"/>
        <v/>
      </c>
      <c r="BV143" s="478" t="str">
        <f t="shared" si="28"/>
        <v/>
      </c>
      <c r="BW143" s="132" t="str">
        <f ca="1">IF(BW$55&gt;0,SUBSTITUTE(VLOOKUP(ROW(BV88),BR143:BT$227,2),0,""),"")</f>
        <v/>
      </c>
      <c r="BX143" s="132" t="str">
        <f>IFERROR(ROUND(VALUE(SUBSTITUTE(VLOOKUP(ROW(BW88),BR143:BT$227,3),".","")),2),"")</f>
        <v/>
      </c>
      <c r="BY143" s="132"/>
      <c r="BZ143" s="319" t="str">
        <f>SUBSTITUTE(VLOOKUP(ROW(BW88),BR143:BU$227,4),0,"")</f>
        <v/>
      </c>
      <c r="CA143" s="319" t="str">
        <f>SUBSTITUTE(VLOOKUP(ROW(BW88),BR143:BV$227,5),0,"")</f>
        <v/>
      </c>
      <c r="CB143" s="132">
        <f>IF(AB43&lt;&gt;"",IF(OR(AB43&lt;Plan24!DW133,AB43&gt;Plan24!DX133,AJ43="σ=0"),1,0),0)</f>
        <v>0</v>
      </c>
      <c r="CC143" s="42"/>
      <c r="CD143" s="42"/>
      <c r="CE143" s="42"/>
      <c r="CF143" s="42"/>
      <c r="CG143" s="209"/>
      <c r="CH143" s="462"/>
      <c r="CI143" s="462"/>
      <c r="CJ143" s="462"/>
      <c r="CK143" s="41"/>
      <c r="CL143" s="41"/>
    </row>
    <row r="144" spans="1:90" s="10" customFormat="1" ht="17.25" customHeight="1">
      <c r="C144" s="138"/>
      <c r="F144" s="138"/>
      <c r="N144" s="17"/>
      <c r="O144" s="19"/>
      <c r="P144" s="19"/>
      <c r="Q144" s="19"/>
      <c r="R144" s="20"/>
      <c r="S144" s="19"/>
      <c r="T144" s="20"/>
      <c r="U144" s="20"/>
      <c r="V144" s="20"/>
      <c r="W144" s="20"/>
      <c r="X144" s="20"/>
      <c r="Y144" s="18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3"/>
      <c r="BQ144" s="132">
        <f t="shared" si="23"/>
        <v>0</v>
      </c>
      <c r="BR144" s="132" t="str">
        <f t="shared" si="27"/>
        <v/>
      </c>
      <c r="BS144" s="132" t="str">
        <f t="shared" si="24"/>
        <v/>
      </c>
      <c r="BT144" s="132" t="str">
        <f t="shared" si="25"/>
        <v/>
      </c>
      <c r="BU144" s="478" t="str">
        <f t="shared" si="26"/>
        <v/>
      </c>
      <c r="BV144" s="478" t="str">
        <f t="shared" si="28"/>
        <v/>
      </c>
      <c r="BW144" s="132" t="str">
        <f ca="1">IF(BW$55&gt;0,SUBSTITUTE(VLOOKUP(ROW(BV89),BR144:BT$227,2),0,""),"")</f>
        <v/>
      </c>
      <c r="BX144" s="132" t="str">
        <f>IFERROR(ROUND(VALUE(SUBSTITUTE(VLOOKUP(ROW(BW89),BR144:BT$227,3),".","")),2),"")</f>
        <v/>
      </c>
      <c r="BY144" s="132"/>
      <c r="BZ144" s="319" t="str">
        <f>SUBSTITUTE(VLOOKUP(ROW(BW89),BR144:BU$227,4),0,"")</f>
        <v/>
      </c>
      <c r="CA144" s="319" t="str">
        <f>SUBSTITUTE(VLOOKUP(ROW(BW89),BR144:BV$227,5),0,"")</f>
        <v/>
      </c>
      <c r="CB144" s="132">
        <f>IF(AB44&lt;&gt;"",IF(OR(AB44&lt;Plan24!DW134,AB44&gt;Plan24!DX134,AJ44="σ=0"),1,0),0)</f>
        <v>0</v>
      </c>
      <c r="CC144" s="42"/>
      <c r="CD144" s="42"/>
      <c r="CE144" s="42"/>
      <c r="CF144" s="42"/>
      <c r="CG144" s="209"/>
      <c r="CH144" s="462"/>
      <c r="CI144" s="462"/>
      <c r="CJ144" s="462"/>
      <c r="CK144" s="41"/>
      <c r="CL144" s="41"/>
    </row>
    <row r="145" spans="3:90" s="10" customFormat="1" ht="17.25" customHeight="1">
      <c r="C145" s="138"/>
      <c r="F145" s="138"/>
      <c r="N145" s="17"/>
      <c r="O145" s="19"/>
      <c r="P145" s="19"/>
      <c r="Q145" s="19"/>
      <c r="R145" s="20"/>
      <c r="S145" s="19"/>
      <c r="T145" s="20"/>
      <c r="U145" s="20"/>
      <c r="V145" s="20"/>
      <c r="W145" s="20"/>
      <c r="X145" s="20"/>
      <c r="Y145" s="18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3"/>
      <c r="BQ145" s="132">
        <f t="shared" si="23"/>
        <v>0</v>
      </c>
      <c r="BR145" s="132" t="str">
        <f t="shared" si="27"/>
        <v/>
      </c>
      <c r="BS145" s="132" t="str">
        <f t="shared" si="24"/>
        <v/>
      </c>
      <c r="BT145" s="132" t="str">
        <f t="shared" si="25"/>
        <v/>
      </c>
      <c r="BU145" s="478" t="str">
        <f t="shared" si="26"/>
        <v/>
      </c>
      <c r="BV145" s="478" t="str">
        <f t="shared" si="28"/>
        <v/>
      </c>
      <c r="BW145" s="132" t="str">
        <f ca="1">IF(BW$55&gt;0,SUBSTITUTE(VLOOKUP(ROW(BV90),BR145:BT$227,2),0,""),"")</f>
        <v/>
      </c>
      <c r="BX145" s="132" t="str">
        <f>IFERROR(ROUND(VALUE(SUBSTITUTE(VLOOKUP(ROW(BW90),BR145:BT$227,3),".","")),2),"")</f>
        <v/>
      </c>
      <c r="BY145" s="132"/>
      <c r="BZ145" s="319" t="str">
        <f>SUBSTITUTE(VLOOKUP(ROW(BW90),BR145:BU$227,4),0,"")</f>
        <v/>
      </c>
      <c r="CA145" s="319" t="str">
        <f>SUBSTITUTE(VLOOKUP(ROW(BW90),BR145:BV$227,5),0,"")</f>
        <v/>
      </c>
      <c r="CB145" s="132">
        <f>IF(AB45&lt;&gt;"",IF(OR(AB45&lt;Plan24!DW135,AB45&gt;Plan24!DX135,AJ45="σ=0"),1,0),0)</f>
        <v>0</v>
      </c>
      <c r="CC145" s="42"/>
      <c r="CD145" s="42"/>
      <c r="CE145" s="42"/>
      <c r="CF145" s="42"/>
      <c r="CG145" s="209"/>
      <c r="CH145" s="462"/>
      <c r="CI145" s="462"/>
      <c r="CJ145" s="462"/>
      <c r="CK145" s="41"/>
      <c r="CL145" s="41"/>
    </row>
    <row r="146" spans="3:90" s="10" customFormat="1" ht="17.25" customHeight="1">
      <c r="C146" s="138"/>
      <c r="F146" s="138"/>
      <c r="N146" s="17"/>
      <c r="O146" s="19"/>
      <c r="P146" s="19"/>
      <c r="Q146" s="19"/>
      <c r="R146" s="20"/>
      <c r="S146" s="19"/>
      <c r="T146" s="20"/>
      <c r="U146" s="20"/>
      <c r="V146" s="20"/>
      <c r="W146" s="20"/>
      <c r="X146" s="20"/>
      <c r="Y146" s="18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3"/>
      <c r="BQ146" s="132">
        <f t="shared" si="23"/>
        <v>0</v>
      </c>
      <c r="BR146" s="132" t="str">
        <f t="shared" si="27"/>
        <v/>
      </c>
      <c r="BS146" s="132" t="str">
        <f t="shared" si="24"/>
        <v/>
      </c>
      <c r="BT146" s="132" t="str">
        <f t="shared" si="25"/>
        <v/>
      </c>
      <c r="BU146" s="478" t="str">
        <f t="shared" si="26"/>
        <v/>
      </c>
      <c r="BV146" s="478" t="str">
        <f t="shared" si="28"/>
        <v/>
      </c>
      <c r="BW146" s="132" t="str">
        <f ca="1">IF(BW$55&gt;0,SUBSTITUTE(VLOOKUP(ROW(BV91),BR146:BT$227,2),0,""),"")</f>
        <v/>
      </c>
      <c r="BX146" s="132" t="str">
        <f>IFERROR(ROUND(VALUE(SUBSTITUTE(VLOOKUP(ROW(BW91),BR146:BT$227,3),".","")),2),"")</f>
        <v/>
      </c>
      <c r="BY146" s="132"/>
      <c r="BZ146" s="319" t="str">
        <f>SUBSTITUTE(VLOOKUP(ROW(BW91),BR146:BU$227,4),0,"")</f>
        <v/>
      </c>
      <c r="CA146" s="319" t="str">
        <f>SUBSTITUTE(VLOOKUP(ROW(BW91),BR146:BV$227,5),0,"")</f>
        <v/>
      </c>
      <c r="CB146" s="132">
        <f>IF(AB46&lt;&gt;"",IF(OR(AB46&lt;Plan24!DW136,AB46&gt;Plan24!DX136,AJ46="σ=0"),1,0),0)</f>
        <v>0</v>
      </c>
      <c r="CC146" s="42"/>
      <c r="CD146" s="42"/>
      <c r="CE146" s="42"/>
      <c r="CF146" s="42"/>
      <c r="CG146" s="209"/>
      <c r="CH146" s="462"/>
      <c r="CI146" s="462"/>
      <c r="CJ146" s="462"/>
      <c r="CK146" s="41"/>
      <c r="CL146" s="41"/>
    </row>
    <row r="147" spans="3:90" s="10" customFormat="1" ht="17.25" customHeight="1">
      <c r="C147" s="138"/>
      <c r="F147" s="138"/>
      <c r="N147" s="17"/>
      <c r="O147" s="19"/>
      <c r="P147" s="19"/>
      <c r="Q147" s="19"/>
      <c r="R147" s="20"/>
      <c r="S147" s="19"/>
      <c r="T147" s="20"/>
      <c r="U147" s="20"/>
      <c r="V147" s="20"/>
      <c r="W147" s="20"/>
      <c r="X147" s="20"/>
      <c r="Y147" s="18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3"/>
      <c r="BQ147" s="132">
        <f t="shared" si="23"/>
        <v>0</v>
      </c>
      <c r="BR147" s="132" t="str">
        <f t="shared" si="27"/>
        <v/>
      </c>
      <c r="BS147" s="132" t="str">
        <f t="shared" si="24"/>
        <v/>
      </c>
      <c r="BT147" s="132" t="str">
        <f t="shared" si="25"/>
        <v/>
      </c>
      <c r="BU147" s="478" t="str">
        <f t="shared" si="26"/>
        <v/>
      </c>
      <c r="BV147" s="478" t="str">
        <f t="shared" si="28"/>
        <v/>
      </c>
      <c r="BW147" s="132" t="str">
        <f ca="1">IF(BW$55&gt;0,SUBSTITUTE(VLOOKUP(ROW(BV92),BR147:BT$227,2),0,""),"")</f>
        <v/>
      </c>
      <c r="BX147" s="132" t="str">
        <f>IFERROR(ROUND(VALUE(SUBSTITUTE(VLOOKUP(ROW(BW92),BR147:BT$227,3),".","")),2),"")</f>
        <v/>
      </c>
      <c r="BY147" s="132"/>
      <c r="BZ147" s="319" t="str">
        <f>SUBSTITUTE(VLOOKUP(ROW(BW92),BR147:BU$227,4),0,"")</f>
        <v/>
      </c>
      <c r="CA147" s="319" t="str">
        <f>SUBSTITUTE(VLOOKUP(ROW(BW92),BR147:BV$227,5),0,"")</f>
        <v/>
      </c>
      <c r="CB147" s="132">
        <f>IF(AB47&lt;&gt;"",IF(OR(AB47&lt;Plan24!DW137,AB47&gt;Plan24!DX137,AJ47="σ=0"),1,0),0)</f>
        <v>0</v>
      </c>
      <c r="CC147" s="42"/>
      <c r="CD147" s="42"/>
      <c r="CE147" s="42"/>
      <c r="CF147" s="42"/>
      <c r="CG147" s="209"/>
      <c r="CH147" s="462"/>
      <c r="CI147" s="462"/>
      <c r="CJ147" s="462"/>
      <c r="CK147" s="41"/>
      <c r="CL147" s="41"/>
    </row>
    <row r="148" spans="3:90" s="10" customFormat="1" ht="17.25" customHeight="1">
      <c r="C148" s="138"/>
      <c r="F148" s="138"/>
      <c r="N148" s="17"/>
      <c r="O148" s="19"/>
      <c r="P148" s="19"/>
      <c r="Q148" s="19"/>
      <c r="R148" s="20"/>
      <c r="S148" s="19"/>
      <c r="T148" s="20"/>
      <c r="U148" s="20"/>
      <c r="V148" s="20"/>
      <c r="W148" s="20"/>
      <c r="X148" s="20"/>
      <c r="Y148" s="18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3"/>
      <c r="BQ148" s="132">
        <f t="shared" ref="BQ148:BQ167" si="29">IF(BT148="",BQ147,BQ147+1)</f>
        <v>0</v>
      </c>
      <c r="BR148" s="132" t="str">
        <f t="shared" si="27"/>
        <v/>
      </c>
      <c r="BS148" s="132" t="str">
        <f t="shared" si="24"/>
        <v/>
      </c>
      <c r="BT148" s="132" t="str">
        <f t="shared" si="25"/>
        <v/>
      </c>
      <c r="BU148" s="478" t="str">
        <f t="shared" si="26"/>
        <v/>
      </c>
      <c r="BV148" s="478" t="str">
        <f t="shared" si="28"/>
        <v/>
      </c>
      <c r="BW148" s="132" t="str">
        <f ca="1">IF(BW$55&gt;0,SUBSTITUTE(VLOOKUP(ROW(BV93),BR148:BT$227,2),0,""),"")</f>
        <v/>
      </c>
      <c r="BX148" s="132" t="str">
        <f>IFERROR(ROUND(VALUE(SUBSTITUTE(VLOOKUP(ROW(BW93),BR148:BT$227,3),".","")),2),"")</f>
        <v/>
      </c>
      <c r="BY148" s="132"/>
      <c r="BZ148" s="319" t="str">
        <f>SUBSTITUTE(VLOOKUP(ROW(BW93),BR148:BU$227,4),0,"")</f>
        <v/>
      </c>
      <c r="CA148" s="319" t="str">
        <f>SUBSTITUTE(VLOOKUP(ROW(BW93),BR148:BV$227,5),0,"")</f>
        <v/>
      </c>
      <c r="CB148" s="132">
        <f>IF(AB48&lt;&gt;"",IF(OR(AB48&lt;Plan24!DW138,AB48&gt;Plan24!DX138,AJ48="σ=0"),1,0),0)</f>
        <v>0</v>
      </c>
      <c r="CC148" s="42"/>
      <c r="CD148" s="42"/>
      <c r="CE148" s="42"/>
      <c r="CF148" s="42"/>
      <c r="CG148" s="209"/>
      <c r="CH148" s="462"/>
      <c r="CI148" s="462"/>
      <c r="CJ148" s="462"/>
      <c r="CK148" s="41"/>
      <c r="CL148" s="41"/>
    </row>
    <row r="149" spans="3:90" s="10" customFormat="1" ht="17.25" customHeight="1">
      <c r="C149" s="138"/>
      <c r="F149" s="138"/>
      <c r="N149" s="17"/>
      <c r="O149" s="19"/>
      <c r="P149" s="19"/>
      <c r="Q149" s="19"/>
      <c r="R149" s="20"/>
      <c r="S149" s="19"/>
      <c r="T149" s="20"/>
      <c r="U149" s="20"/>
      <c r="V149" s="20"/>
      <c r="W149" s="20"/>
      <c r="X149" s="20"/>
      <c r="Y149" s="18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3"/>
      <c r="BQ149" s="132">
        <f t="shared" si="29"/>
        <v>0</v>
      </c>
      <c r="BR149" s="132" t="str">
        <f t="shared" si="27"/>
        <v/>
      </c>
      <c r="BS149" s="132" t="str">
        <f t="shared" si="24"/>
        <v/>
      </c>
      <c r="BT149" s="132" t="str">
        <f t="shared" si="25"/>
        <v/>
      </c>
      <c r="BU149" s="478" t="str">
        <f t="shared" si="26"/>
        <v/>
      </c>
      <c r="BV149" s="478" t="str">
        <f t="shared" si="28"/>
        <v/>
      </c>
      <c r="BW149" s="132" t="str">
        <f ca="1">IF(BW$55&gt;0,SUBSTITUTE(VLOOKUP(ROW(BV94),BR149:BT$227,2),0,""),"")</f>
        <v/>
      </c>
      <c r="BX149" s="132" t="str">
        <f>IFERROR(ROUND(VALUE(SUBSTITUTE(VLOOKUP(ROW(BW94),BR149:BT$227,3),".","")),2),"")</f>
        <v/>
      </c>
      <c r="BY149" s="132"/>
      <c r="BZ149" s="319" t="str">
        <f>SUBSTITUTE(VLOOKUP(ROW(BW94),BR149:BU$227,4),0,"")</f>
        <v/>
      </c>
      <c r="CA149" s="319" t="str">
        <f>SUBSTITUTE(VLOOKUP(ROW(BW94),BR149:BV$227,5),0,"")</f>
        <v/>
      </c>
      <c r="CB149" s="132">
        <f>IF(AB49&lt;&gt;"",IF(OR(AB49&lt;Plan24!DW139,AB49&gt;Plan24!DX139,AJ49="σ=0"),1,0),0)</f>
        <v>0</v>
      </c>
      <c r="CC149" s="42"/>
      <c r="CD149" s="42"/>
      <c r="CE149" s="42"/>
      <c r="CF149" s="42"/>
      <c r="CG149" s="209"/>
      <c r="CH149" s="462"/>
      <c r="CI149" s="462"/>
      <c r="CJ149" s="462"/>
      <c r="CK149" s="41"/>
      <c r="CL149" s="41"/>
    </row>
    <row r="150" spans="3:90" s="10" customFormat="1" ht="17.25" customHeight="1">
      <c r="C150" s="138"/>
      <c r="F150" s="138"/>
      <c r="N150" s="17"/>
      <c r="O150" s="19"/>
      <c r="P150" s="19"/>
      <c r="Q150" s="19"/>
      <c r="R150" s="20"/>
      <c r="S150" s="19"/>
      <c r="T150" s="20"/>
      <c r="U150" s="20"/>
      <c r="V150" s="20"/>
      <c r="W150" s="20"/>
      <c r="X150" s="20"/>
      <c r="Y150" s="18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3"/>
      <c r="BQ150" s="132">
        <f t="shared" si="29"/>
        <v>0</v>
      </c>
      <c r="BR150" s="132" t="str">
        <f t="shared" si="27"/>
        <v/>
      </c>
      <c r="BS150" s="132" t="str">
        <f t="shared" si="24"/>
        <v/>
      </c>
      <c r="BT150" s="132" t="str">
        <f t="shared" si="25"/>
        <v/>
      </c>
      <c r="BU150" s="478" t="str">
        <f t="shared" si="26"/>
        <v/>
      </c>
      <c r="BV150" s="478" t="str">
        <f t="shared" si="28"/>
        <v/>
      </c>
      <c r="BW150" s="132" t="str">
        <f ca="1">IF(BW$55&gt;0,SUBSTITUTE(VLOOKUP(ROW(BV95),BR150:BT$227,2),0,""),"")</f>
        <v/>
      </c>
      <c r="BX150" s="132" t="str">
        <f>IFERROR(ROUND(VALUE(SUBSTITUTE(VLOOKUP(ROW(BW95),BR150:BT$227,3),".","")),2),"")</f>
        <v/>
      </c>
      <c r="BY150" s="132"/>
      <c r="BZ150" s="319" t="str">
        <f>SUBSTITUTE(VLOOKUP(ROW(BW95),BR150:BU$227,4),0,"")</f>
        <v/>
      </c>
      <c r="CA150" s="319" t="str">
        <f>SUBSTITUTE(VLOOKUP(ROW(BW95),BR150:BV$227,5),0,"")</f>
        <v/>
      </c>
      <c r="CB150" s="132">
        <f>IF(AB50&lt;&gt;"",IF(OR(AB50&lt;Plan24!DW140,AB50&gt;Plan24!DX140,AJ50="σ=0"),1,0),0)</f>
        <v>0</v>
      </c>
      <c r="CC150" s="42"/>
      <c r="CD150" s="42"/>
      <c r="CE150" s="42"/>
      <c r="CF150" s="42"/>
      <c r="CG150" s="209"/>
      <c r="CH150" s="462"/>
      <c r="CI150" s="462"/>
      <c r="CJ150" s="462"/>
      <c r="CK150" s="41"/>
      <c r="CL150" s="41"/>
    </row>
    <row r="151" spans="3:90" s="10" customFormat="1" ht="17.25" customHeight="1">
      <c r="C151" s="138"/>
      <c r="F151" s="138"/>
      <c r="N151" s="17"/>
      <c r="O151" s="19"/>
      <c r="P151" s="19"/>
      <c r="Q151" s="19"/>
      <c r="R151" s="20"/>
      <c r="S151" s="19"/>
      <c r="T151" s="20"/>
      <c r="U151" s="20"/>
      <c r="V151" s="20"/>
      <c r="W151" s="20"/>
      <c r="X151" s="20"/>
      <c r="Y151" s="18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3"/>
      <c r="BQ151" s="132">
        <f t="shared" si="29"/>
        <v>0</v>
      </c>
      <c r="BR151" s="132" t="str">
        <f t="shared" si="27"/>
        <v/>
      </c>
      <c r="BS151" s="132" t="str">
        <f t="shared" si="24"/>
        <v/>
      </c>
      <c r="BT151" s="132" t="str">
        <f t="shared" si="25"/>
        <v/>
      </c>
      <c r="BU151" s="478" t="str">
        <f t="shared" si="26"/>
        <v/>
      </c>
      <c r="BV151" s="478" t="str">
        <f t="shared" si="28"/>
        <v/>
      </c>
      <c r="BW151" s="132" t="str">
        <f ca="1">IF(BW$55&gt;0,SUBSTITUTE(VLOOKUP(ROW(BV96),BR151:BT$227,2),0,""),"")</f>
        <v/>
      </c>
      <c r="BX151" s="132" t="str">
        <f>IFERROR(ROUND(VALUE(SUBSTITUTE(VLOOKUP(ROW(BW96),BR151:BT$227,3),".","")),2),"")</f>
        <v/>
      </c>
      <c r="BY151" s="132"/>
      <c r="BZ151" s="319" t="str">
        <f>SUBSTITUTE(VLOOKUP(ROW(BW96),BR151:BU$227,4),0,"")</f>
        <v/>
      </c>
      <c r="CA151" s="319" t="str">
        <f>SUBSTITUTE(VLOOKUP(ROW(BW96),BR151:BV$227,5),0,"")</f>
        <v/>
      </c>
      <c r="CB151" s="132">
        <f>IF(AB51&lt;&gt;"",IF(OR(AB51&lt;Plan24!DW141,AB51&gt;Plan24!DX141,AJ51="σ=0"),1,0),0)</f>
        <v>0</v>
      </c>
      <c r="CC151" s="42"/>
      <c r="CD151" s="42"/>
      <c r="CE151" s="42"/>
      <c r="CF151" s="42"/>
      <c r="CG151" s="209"/>
      <c r="CH151" s="462"/>
      <c r="CI151" s="462"/>
      <c r="CJ151" s="462"/>
      <c r="CK151" s="41"/>
      <c r="CL151" s="41"/>
    </row>
    <row r="152" spans="3:90" s="10" customFormat="1" ht="17.25" customHeight="1">
      <c r="C152" s="138"/>
      <c r="F152" s="138"/>
      <c r="N152" s="17"/>
      <c r="O152" s="19"/>
      <c r="P152" s="19"/>
      <c r="Q152" s="19"/>
      <c r="R152" s="20"/>
      <c r="S152" s="19"/>
      <c r="T152" s="20"/>
      <c r="U152" s="20"/>
      <c r="V152" s="20"/>
      <c r="W152" s="20"/>
      <c r="X152" s="20"/>
      <c r="Y152" s="18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3"/>
      <c r="BQ152" s="132">
        <f t="shared" si="29"/>
        <v>0</v>
      </c>
      <c r="BR152" s="132" t="str">
        <f t="shared" si="27"/>
        <v/>
      </c>
      <c r="BS152" s="132" t="str">
        <f t="shared" si="24"/>
        <v/>
      </c>
      <c r="BT152" s="132" t="str">
        <f t="shared" si="25"/>
        <v/>
      </c>
      <c r="BU152" s="478" t="str">
        <f t="shared" si="26"/>
        <v/>
      </c>
      <c r="BV152" s="478" t="str">
        <f t="shared" si="28"/>
        <v/>
      </c>
      <c r="BW152" s="132" t="str">
        <f ca="1">IF(BW$55&gt;0,SUBSTITUTE(VLOOKUP(ROW(BV97),BR152:BT$227,2),0,""),"")</f>
        <v/>
      </c>
      <c r="BX152" s="132" t="str">
        <f>IFERROR(ROUND(VALUE(SUBSTITUTE(VLOOKUP(ROW(BW97),BR152:BT$227,3),".","")),2),"")</f>
        <v/>
      </c>
      <c r="BY152" s="132"/>
      <c r="BZ152" s="319" t="str">
        <f>SUBSTITUTE(VLOOKUP(ROW(BW97),BR152:BU$227,4),0,"")</f>
        <v/>
      </c>
      <c r="CA152" s="319" t="str">
        <f>SUBSTITUTE(VLOOKUP(ROW(BW97),BR152:BV$227,5),0,"")</f>
        <v/>
      </c>
      <c r="CB152" s="132">
        <f>IF(AB52&lt;&gt;"",IF(OR(AB52&lt;Plan24!DW142,AB52&gt;Plan24!DX142,AJ52="σ=0"),1,0),0)</f>
        <v>0</v>
      </c>
      <c r="CC152" s="42"/>
      <c r="CD152" s="42"/>
      <c r="CE152" s="42"/>
      <c r="CF152" s="42"/>
      <c r="CG152" s="209"/>
      <c r="CH152" s="462"/>
      <c r="CI152" s="462"/>
      <c r="CJ152" s="462"/>
      <c r="CK152" s="41"/>
      <c r="CL152" s="41"/>
    </row>
    <row r="153" spans="3:90" s="10" customFormat="1" ht="17.25" customHeight="1">
      <c r="C153" s="138"/>
      <c r="F153" s="138"/>
      <c r="N153" s="17"/>
      <c r="O153" s="19"/>
      <c r="P153" s="19"/>
      <c r="Q153" s="19"/>
      <c r="R153" s="20"/>
      <c r="S153" s="19"/>
      <c r="T153" s="20"/>
      <c r="U153" s="20"/>
      <c r="V153" s="20"/>
      <c r="W153" s="20"/>
      <c r="X153" s="20"/>
      <c r="Y153" s="18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4"/>
      <c r="BQ153" s="132">
        <f t="shared" si="29"/>
        <v>0</v>
      </c>
      <c r="BR153" s="132" t="str">
        <f t="shared" si="27"/>
        <v/>
      </c>
      <c r="BS153" s="132" t="str">
        <f t="shared" si="24"/>
        <v/>
      </c>
      <c r="BT153" s="132" t="str">
        <f t="shared" si="25"/>
        <v/>
      </c>
      <c r="BU153" s="478" t="str">
        <f t="shared" si="26"/>
        <v/>
      </c>
      <c r="BV153" s="478" t="str">
        <f t="shared" si="28"/>
        <v/>
      </c>
      <c r="BW153" s="132" t="str">
        <f ca="1">IF(BW$55&gt;0,SUBSTITUTE(VLOOKUP(ROW(BV98),BR153:BT$227,2),0,""),"")</f>
        <v/>
      </c>
      <c r="BX153" s="132" t="str">
        <f>IFERROR(ROUND(VALUE(SUBSTITUTE(VLOOKUP(ROW(BW98),BR153:BT$227,3),".","")),2),"")</f>
        <v/>
      </c>
      <c r="BY153" s="132"/>
      <c r="BZ153" s="319" t="str">
        <f>SUBSTITUTE(VLOOKUP(ROW(BW98),BR153:BU$227,4),0,"")</f>
        <v/>
      </c>
      <c r="CA153" s="319" t="str">
        <f>SUBSTITUTE(VLOOKUP(ROW(BW98),BR153:BV$227,5),0,"")</f>
        <v/>
      </c>
      <c r="CB153" s="132">
        <f>IF(AB53&lt;&gt;"",IF(OR(AB53&lt;Plan24!DW143,AB53&gt;Plan24!DX143,AJ53="σ=0"),1,0),0)</f>
        <v>0</v>
      </c>
      <c r="CC153" s="42"/>
      <c r="CD153" s="42"/>
      <c r="CE153" s="42"/>
      <c r="CF153" s="42"/>
      <c r="CG153" s="209"/>
      <c r="CH153" s="462"/>
      <c r="CI153" s="462"/>
      <c r="CJ153" s="462"/>
      <c r="CK153" s="41"/>
      <c r="CL153" s="41"/>
    </row>
    <row r="154" spans="3:90" s="10" customFormat="1" ht="17.25" customHeight="1">
      <c r="C154" s="138"/>
      <c r="F154" s="138"/>
      <c r="N154" s="17"/>
      <c r="O154" s="19"/>
      <c r="P154" s="19"/>
      <c r="Q154" s="19"/>
      <c r="R154" s="20"/>
      <c r="S154" s="19"/>
      <c r="T154" s="20"/>
      <c r="U154" s="20"/>
      <c r="V154" s="20"/>
      <c r="W154" s="20"/>
      <c r="X154" s="20"/>
      <c r="Y154" s="18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4"/>
      <c r="BQ154" s="132">
        <f t="shared" si="29"/>
        <v>0</v>
      </c>
      <c r="BR154" s="132" t="str">
        <f t="shared" si="27"/>
        <v/>
      </c>
      <c r="BS154" s="132" t="str">
        <f t="shared" si="24"/>
        <v/>
      </c>
      <c r="BT154" s="132" t="str">
        <f t="shared" si="25"/>
        <v/>
      </c>
      <c r="BU154" s="478" t="str">
        <f t="shared" si="26"/>
        <v/>
      </c>
      <c r="BV154" s="478" t="str">
        <f t="shared" si="28"/>
        <v/>
      </c>
      <c r="BW154" s="132" t="str">
        <f ca="1">IF(BW$55&gt;0,SUBSTITUTE(VLOOKUP(ROW(BV99),BR154:BT$227,2),0,""),"")</f>
        <v/>
      </c>
      <c r="BX154" s="132" t="str">
        <f>IFERROR(ROUND(VALUE(SUBSTITUTE(VLOOKUP(ROW(BW99),BR154:BT$227,3),".","")),2),"")</f>
        <v/>
      </c>
      <c r="BY154" s="132"/>
      <c r="BZ154" s="319" t="str">
        <f>SUBSTITUTE(VLOOKUP(ROW(BW99),BR154:BU$227,4),0,"")</f>
        <v/>
      </c>
      <c r="CA154" s="319" t="str">
        <f>SUBSTITUTE(VLOOKUP(ROW(BW99),BR154:BV$227,5),0,"")</f>
        <v/>
      </c>
      <c r="CB154" s="132">
        <f>IF(AB54&lt;&gt;"",IF(OR(AB54&lt;Plan24!DW144,AB54&gt;Plan24!DX144,AJ54="σ=0"),1,0),0)</f>
        <v>0</v>
      </c>
      <c r="CC154" s="42"/>
      <c r="CD154" s="42"/>
      <c r="CE154" s="42"/>
      <c r="CF154" s="42"/>
      <c r="CG154" s="209"/>
      <c r="CH154" s="462"/>
      <c r="CI154" s="462"/>
      <c r="CJ154" s="462"/>
      <c r="CK154" s="41"/>
      <c r="CL154" s="41"/>
    </row>
    <row r="155" spans="3:90" s="10" customFormat="1" ht="17.25" customHeight="1">
      <c r="C155" s="138"/>
      <c r="F155" s="138"/>
      <c r="N155" s="17"/>
      <c r="O155" s="19"/>
      <c r="P155" s="19"/>
      <c r="Q155" s="19"/>
      <c r="R155" s="20"/>
      <c r="S155" s="19"/>
      <c r="T155" s="20"/>
      <c r="U155" s="20"/>
      <c r="V155" s="20"/>
      <c r="W155" s="20"/>
      <c r="X155" s="20"/>
      <c r="Y155" s="18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3"/>
      <c r="BQ155" s="132">
        <f t="shared" si="29"/>
        <v>0</v>
      </c>
      <c r="BR155" s="132" t="str">
        <f t="shared" si="27"/>
        <v/>
      </c>
      <c r="BS155" s="132" t="str">
        <f t="shared" si="24"/>
        <v/>
      </c>
      <c r="BT155" s="132" t="str">
        <f t="shared" si="25"/>
        <v/>
      </c>
      <c r="BU155" s="478" t="str">
        <f t="shared" si="26"/>
        <v/>
      </c>
      <c r="BV155" s="478" t="str">
        <f t="shared" si="28"/>
        <v/>
      </c>
      <c r="BW155" s="132" t="str">
        <f ca="1">IF(BW$55&gt;0,SUBSTITUTE(VLOOKUP(ROW(BV100),BR155:BT$227,2),0,""),"")</f>
        <v/>
      </c>
      <c r="BX155" s="132" t="str">
        <f>IFERROR(ROUND(VALUE(SUBSTITUTE(VLOOKUP(ROW(BW100),BR155:BT$227,3),".","")),2),"")</f>
        <v/>
      </c>
      <c r="BY155" s="132"/>
      <c r="BZ155" s="319" t="str">
        <f>SUBSTITUTE(VLOOKUP(ROW(BW100),BR155:BU$227,4),0,"")</f>
        <v/>
      </c>
      <c r="CA155" s="319" t="str">
        <f>SUBSTITUTE(VLOOKUP(ROW(BW100),BR155:BV$227,5),0,"")</f>
        <v/>
      </c>
      <c r="CB155" s="132">
        <f>IF(AB55&lt;&gt;"",IF(OR(AB55&lt;Plan24!DW145,AB55&gt;Plan24!DX145,AJ55="σ=0"),1,0),0)</f>
        <v>0</v>
      </c>
      <c r="CC155" s="42"/>
      <c r="CD155" s="42"/>
      <c r="CE155" s="42"/>
      <c r="CF155" s="42"/>
      <c r="CG155" s="209"/>
      <c r="CH155" s="462"/>
      <c r="CI155" s="462"/>
      <c r="CJ155" s="462"/>
      <c r="CK155" s="41"/>
      <c r="CL155" s="41"/>
    </row>
    <row r="156" spans="3:90" s="10" customFormat="1" ht="17.25" customHeight="1">
      <c r="C156" s="138"/>
      <c r="F156" s="138"/>
      <c r="N156" s="17"/>
      <c r="O156" s="19"/>
      <c r="P156" s="19"/>
      <c r="Q156" s="19"/>
      <c r="R156" s="20"/>
      <c r="S156" s="19"/>
      <c r="T156" s="20"/>
      <c r="U156" s="20"/>
      <c r="V156" s="20"/>
      <c r="W156" s="20"/>
      <c r="X156" s="20"/>
      <c r="Y156" s="18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3"/>
      <c r="BQ156" s="132">
        <f t="shared" si="29"/>
        <v>0</v>
      </c>
      <c r="BR156" s="132" t="str">
        <f t="shared" si="27"/>
        <v/>
      </c>
      <c r="BS156" s="132" t="str">
        <f t="shared" si="24"/>
        <v/>
      </c>
      <c r="BT156" s="132" t="str">
        <f t="shared" si="25"/>
        <v/>
      </c>
      <c r="BU156" s="478" t="str">
        <f t="shared" si="26"/>
        <v/>
      </c>
      <c r="BV156" s="478" t="str">
        <f t="shared" si="28"/>
        <v/>
      </c>
      <c r="BW156" s="132" t="str">
        <f ca="1">IF(BW$55&gt;0,SUBSTITUTE(VLOOKUP(ROW(BV101),BR156:BT$227,2),0,""),"")</f>
        <v/>
      </c>
      <c r="BX156" s="132" t="str">
        <f>IFERROR(ROUND(VALUE(SUBSTITUTE(VLOOKUP(ROW(BW101),BR156:BT$227,3),".","")),2),"")</f>
        <v/>
      </c>
      <c r="BY156" s="132"/>
      <c r="BZ156" s="319" t="str">
        <f>SUBSTITUTE(VLOOKUP(ROW(BW101),BR156:BU$227,4),0,"")</f>
        <v/>
      </c>
      <c r="CA156" s="319" t="str">
        <f>SUBSTITUTE(VLOOKUP(ROW(BW101),BR156:BV$227,5),0,"")</f>
        <v/>
      </c>
      <c r="CB156" s="132">
        <f>IF(AB56&lt;&gt;"",IF(OR(AB56&lt;Plan24!DW146,AB56&gt;Plan24!DX146,AJ56="σ=0"),1,0),0)</f>
        <v>0</v>
      </c>
      <c r="CC156" s="42"/>
      <c r="CD156" s="42"/>
      <c r="CE156" s="42"/>
      <c r="CF156" s="42"/>
      <c r="CG156" s="209"/>
      <c r="CH156" s="462"/>
      <c r="CI156" s="462"/>
      <c r="CJ156" s="462"/>
      <c r="CK156" s="41"/>
      <c r="CL156" s="41"/>
    </row>
    <row r="157" spans="3:90" s="10" customFormat="1" ht="17.25" customHeight="1">
      <c r="C157" s="138"/>
      <c r="F157" s="138"/>
      <c r="N157" s="17"/>
      <c r="O157" s="19"/>
      <c r="P157" s="19"/>
      <c r="Q157" s="19"/>
      <c r="R157" s="20"/>
      <c r="S157" s="19"/>
      <c r="T157" s="20"/>
      <c r="U157" s="20"/>
      <c r="V157" s="20"/>
      <c r="W157" s="20"/>
      <c r="X157" s="20"/>
      <c r="Y157" s="18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3"/>
      <c r="BQ157" s="132">
        <f t="shared" si="29"/>
        <v>0</v>
      </c>
      <c r="BR157" s="132" t="str">
        <f t="shared" si="27"/>
        <v/>
      </c>
      <c r="BS157" s="132" t="str">
        <f t="shared" si="24"/>
        <v/>
      </c>
      <c r="BT157" s="132" t="str">
        <f t="shared" si="25"/>
        <v/>
      </c>
      <c r="BU157" s="478" t="str">
        <f t="shared" si="26"/>
        <v/>
      </c>
      <c r="BV157" s="478" t="str">
        <f t="shared" si="28"/>
        <v/>
      </c>
      <c r="BW157" s="132" t="str">
        <f ca="1">IF(BW$55&gt;0,SUBSTITUTE(VLOOKUP(ROW(BV102),BR157:BT$227,2),0,""),"")</f>
        <v/>
      </c>
      <c r="BX157" s="132" t="str">
        <f>IFERROR(ROUND(VALUE(SUBSTITUTE(VLOOKUP(ROW(BW102),BR157:BT$227,3),".","")),2),"")</f>
        <v/>
      </c>
      <c r="BY157" s="132"/>
      <c r="BZ157" s="319" t="str">
        <f>SUBSTITUTE(VLOOKUP(ROW(BW102),BR157:BU$227,4),0,"")</f>
        <v/>
      </c>
      <c r="CA157" s="319" t="str">
        <f>SUBSTITUTE(VLOOKUP(ROW(BW102),BR157:BV$227,5),0,"")</f>
        <v/>
      </c>
      <c r="CB157" s="132">
        <f>IF(AB57&lt;&gt;"",IF(OR(AB57&lt;Plan24!DW147,AB57&gt;Plan24!DX147,AJ57="σ=0"),1,0),0)</f>
        <v>0</v>
      </c>
      <c r="CC157" s="42"/>
      <c r="CD157" s="42"/>
      <c r="CE157" s="42"/>
      <c r="CF157" s="42"/>
      <c r="CG157" s="209"/>
      <c r="CH157" s="462"/>
      <c r="CI157" s="462"/>
      <c r="CJ157" s="462"/>
      <c r="CK157" s="41"/>
      <c r="CL157" s="41"/>
    </row>
    <row r="158" spans="3:90" s="10" customFormat="1" ht="17.25" customHeight="1">
      <c r="C158" s="138"/>
      <c r="F158" s="138"/>
      <c r="N158" s="17"/>
      <c r="O158" s="19"/>
      <c r="P158" s="19"/>
      <c r="Q158" s="19"/>
      <c r="R158" s="20"/>
      <c r="S158" s="19"/>
      <c r="T158" s="20"/>
      <c r="U158" s="20"/>
      <c r="V158" s="20"/>
      <c r="W158" s="20"/>
      <c r="X158" s="20"/>
      <c r="Y158" s="18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3"/>
      <c r="BQ158" s="132">
        <f t="shared" si="29"/>
        <v>0</v>
      </c>
      <c r="BR158" s="132" t="str">
        <f t="shared" si="27"/>
        <v/>
      </c>
      <c r="BS158" s="132" t="str">
        <f t="shared" si="24"/>
        <v/>
      </c>
      <c r="BT158" s="132" t="str">
        <f t="shared" si="25"/>
        <v/>
      </c>
      <c r="BU158" s="478" t="str">
        <f t="shared" si="26"/>
        <v/>
      </c>
      <c r="BV158" s="478" t="str">
        <f t="shared" si="28"/>
        <v/>
      </c>
      <c r="BW158" s="132" t="str">
        <f ca="1">IF(BW$55&gt;0,SUBSTITUTE(VLOOKUP(ROW(BV103),BR158:BT$227,2),0,""),"")</f>
        <v/>
      </c>
      <c r="BX158" s="132" t="str">
        <f>IFERROR(ROUND(VALUE(SUBSTITUTE(VLOOKUP(ROW(BW103),BR158:BT$227,3),".","")),2),"")</f>
        <v/>
      </c>
      <c r="BY158" s="132"/>
      <c r="BZ158" s="319" t="str">
        <f>SUBSTITUTE(VLOOKUP(ROW(BW103),BR158:BU$227,4),0,"")</f>
        <v/>
      </c>
      <c r="CA158" s="319" t="str">
        <f>SUBSTITUTE(VLOOKUP(ROW(BW103),BR158:BV$227,5),0,"")</f>
        <v/>
      </c>
      <c r="CB158" s="132">
        <f>IF(AB58&lt;&gt;"",IF(OR(AB58&lt;Plan24!DW148,AB58&gt;Plan24!DX148,AJ58="σ=0"),1,0),0)</f>
        <v>0</v>
      </c>
      <c r="CC158" s="42"/>
      <c r="CD158" s="42"/>
      <c r="CE158" s="42"/>
      <c r="CF158" s="42"/>
      <c r="CG158" s="209"/>
      <c r="CH158" s="462"/>
      <c r="CI158" s="462"/>
      <c r="CJ158" s="462"/>
      <c r="CK158" s="41"/>
      <c r="CL158" s="41"/>
    </row>
    <row r="159" spans="3:90" s="10" customFormat="1" ht="17.25" customHeight="1">
      <c r="C159" s="138"/>
      <c r="F159" s="138"/>
      <c r="N159" s="17"/>
      <c r="O159" s="19"/>
      <c r="P159" s="19"/>
      <c r="Q159" s="19"/>
      <c r="R159" s="20"/>
      <c r="S159" s="19"/>
      <c r="T159" s="20"/>
      <c r="U159" s="20"/>
      <c r="V159" s="20"/>
      <c r="W159" s="20"/>
      <c r="X159" s="20"/>
      <c r="Y159" s="18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3"/>
      <c r="BQ159" s="132">
        <f t="shared" si="29"/>
        <v>0</v>
      </c>
      <c r="BR159" s="132" t="str">
        <f t="shared" si="27"/>
        <v/>
      </c>
      <c r="BS159" s="132" t="str">
        <f t="shared" si="24"/>
        <v/>
      </c>
      <c r="BT159" s="132" t="str">
        <f t="shared" si="25"/>
        <v/>
      </c>
      <c r="BU159" s="478" t="str">
        <f t="shared" si="26"/>
        <v/>
      </c>
      <c r="BV159" s="478" t="str">
        <f t="shared" si="28"/>
        <v/>
      </c>
      <c r="BW159" s="132" t="str">
        <f ca="1">IF(BW$55&gt;0,SUBSTITUTE(VLOOKUP(ROW(BV104),BR159:BT$227,2),0,""),"")</f>
        <v/>
      </c>
      <c r="BX159" s="132" t="str">
        <f>IFERROR(ROUND(VALUE(SUBSTITUTE(VLOOKUP(ROW(BW104),BR159:BT$227,3),".","")),2),"")</f>
        <v/>
      </c>
      <c r="BY159" s="132"/>
      <c r="BZ159" s="319" t="str">
        <f>SUBSTITUTE(VLOOKUP(ROW(BW104),BR159:BU$227,4),0,"")</f>
        <v/>
      </c>
      <c r="CA159" s="319" t="str">
        <f>SUBSTITUTE(VLOOKUP(ROW(BW104),BR159:BV$227,5),0,"")</f>
        <v/>
      </c>
      <c r="CB159" s="132">
        <f>IF(AB59&lt;&gt;"",IF(OR(AB59&lt;Plan24!DW149,AB59&gt;Plan24!DX149,AJ59="σ=0"),1,0),0)</f>
        <v>0</v>
      </c>
      <c r="CC159" s="42"/>
      <c r="CD159" s="42"/>
      <c r="CE159" s="42"/>
      <c r="CF159" s="42"/>
      <c r="CG159" s="209"/>
      <c r="CH159" s="462"/>
      <c r="CI159" s="462"/>
      <c r="CJ159" s="462"/>
      <c r="CK159" s="41"/>
      <c r="CL159" s="41"/>
    </row>
    <row r="160" spans="3:90" s="10" customFormat="1" ht="17.25" customHeight="1">
      <c r="C160" s="138"/>
      <c r="F160" s="138"/>
      <c r="N160" s="17"/>
      <c r="O160" s="19"/>
      <c r="P160" s="19"/>
      <c r="Q160" s="19"/>
      <c r="R160" s="20"/>
      <c r="S160" s="19"/>
      <c r="T160" s="20"/>
      <c r="U160" s="20"/>
      <c r="V160" s="20"/>
      <c r="W160" s="20"/>
      <c r="X160" s="20"/>
      <c r="Y160" s="18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4"/>
      <c r="BQ160" s="132">
        <f t="shared" si="29"/>
        <v>0</v>
      </c>
      <c r="BR160" s="132" t="str">
        <f t="shared" si="27"/>
        <v/>
      </c>
      <c r="BS160" s="132" t="str">
        <f t="shared" si="24"/>
        <v/>
      </c>
      <c r="BT160" s="132" t="str">
        <f t="shared" si="25"/>
        <v/>
      </c>
      <c r="BU160" s="478" t="str">
        <f t="shared" si="26"/>
        <v/>
      </c>
      <c r="BV160" s="478" t="str">
        <f t="shared" si="28"/>
        <v/>
      </c>
      <c r="BW160" s="132" t="str">
        <f ca="1">IF(BW$55&gt;0,SUBSTITUTE(VLOOKUP(ROW(BV105),BR160:BT$227,2),0,""),"")</f>
        <v/>
      </c>
      <c r="BX160" s="132" t="str">
        <f>IFERROR(ROUND(VALUE(SUBSTITUTE(VLOOKUP(ROW(BW105),BR160:BT$227,3),".","")),2),"")</f>
        <v/>
      </c>
      <c r="BY160" s="132"/>
      <c r="BZ160" s="319" t="str">
        <f>SUBSTITUTE(VLOOKUP(ROW(BW105),BR160:BU$227,4),0,"")</f>
        <v/>
      </c>
      <c r="CA160" s="319" t="str">
        <f>SUBSTITUTE(VLOOKUP(ROW(BW105),BR160:BV$227,5),0,"")</f>
        <v/>
      </c>
      <c r="CB160" s="132">
        <f>IF(AB60&lt;&gt;"",IF(OR(AB60&lt;Plan24!DW150,AB60&gt;Plan24!DX150,AJ60="σ=0"),1,0),0)</f>
        <v>0</v>
      </c>
      <c r="CC160" s="42"/>
      <c r="CD160" s="42"/>
      <c r="CE160" s="42"/>
      <c r="CF160" s="42"/>
      <c r="CG160" s="209"/>
      <c r="CH160" s="462"/>
      <c r="CI160" s="462"/>
      <c r="CJ160" s="462"/>
      <c r="CK160" s="41"/>
      <c r="CL160" s="41"/>
    </row>
    <row r="161" spans="3:90" s="10" customFormat="1" ht="17.25" customHeight="1">
      <c r="C161" s="138"/>
      <c r="F161" s="138"/>
      <c r="N161" s="17"/>
      <c r="O161" s="19"/>
      <c r="P161" s="19"/>
      <c r="Q161" s="19"/>
      <c r="R161" s="20"/>
      <c r="S161" s="19"/>
      <c r="T161" s="20"/>
      <c r="U161" s="20"/>
      <c r="V161" s="20"/>
      <c r="W161" s="20"/>
      <c r="X161" s="20"/>
      <c r="Y161" s="18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3"/>
      <c r="BQ161" s="132">
        <f t="shared" si="29"/>
        <v>0</v>
      </c>
      <c r="BR161" s="132" t="str">
        <f t="shared" si="27"/>
        <v/>
      </c>
      <c r="BS161" s="132" t="str">
        <f t="shared" si="24"/>
        <v/>
      </c>
      <c r="BT161" s="132" t="str">
        <f t="shared" si="25"/>
        <v/>
      </c>
      <c r="BU161" s="478" t="str">
        <f t="shared" si="26"/>
        <v/>
      </c>
      <c r="BV161" s="478" t="str">
        <f t="shared" si="28"/>
        <v/>
      </c>
      <c r="BW161" s="132" t="str">
        <f ca="1">IF(BW$55&gt;0,SUBSTITUTE(VLOOKUP(ROW(BV106),BR161:BT$227,2),0,""),"")</f>
        <v/>
      </c>
      <c r="BX161" s="132" t="str">
        <f>IFERROR(ROUND(VALUE(SUBSTITUTE(VLOOKUP(ROW(BW106),BR161:BT$227,3),".","")),2),"")</f>
        <v/>
      </c>
      <c r="BY161" s="132"/>
      <c r="BZ161" s="319" t="str">
        <f>SUBSTITUTE(VLOOKUP(ROW(BW106),BR161:BU$227,4),0,"")</f>
        <v/>
      </c>
      <c r="CA161" s="319" t="str">
        <f>SUBSTITUTE(VLOOKUP(ROW(BW106),BR161:BV$227,5),0,"")</f>
        <v/>
      </c>
      <c r="CB161" s="132">
        <f>IF(AB61&lt;&gt;"",IF(OR(AB61&lt;Plan24!DW151,AB61&gt;Plan24!DX151,AJ61="σ=0"),1,0),0)</f>
        <v>0</v>
      </c>
      <c r="CC161" s="42"/>
      <c r="CD161" s="42"/>
      <c r="CE161" s="42"/>
      <c r="CF161" s="42"/>
      <c r="CG161" s="209"/>
      <c r="CH161" s="462"/>
      <c r="CI161" s="462"/>
      <c r="CJ161" s="462"/>
      <c r="CK161" s="41"/>
      <c r="CL161" s="41"/>
    </row>
    <row r="162" spans="3:90" s="10" customFormat="1" ht="17.25" customHeight="1">
      <c r="C162" s="138"/>
      <c r="F162" s="138"/>
      <c r="N162" s="17"/>
      <c r="O162" s="19"/>
      <c r="P162" s="19"/>
      <c r="Q162" s="19"/>
      <c r="R162" s="20"/>
      <c r="S162" s="19"/>
      <c r="T162" s="20"/>
      <c r="U162" s="20"/>
      <c r="V162" s="20"/>
      <c r="W162" s="20"/>
      <c r="X162" s="20"/>
      <c r="Y162" s="18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3"/>
      <c r="BQ162" s="132">
        <f t="shared" si="29"/>
        <v>0</v>
      </c>
      <c r="BR162" s="132" t="str">
        <f t="shared" si="27"/>
        <v/>
      </c>
      <c r="BS162" s="132" t="str">
        <f t="shared" si="24"/>
        <v/>
      </c>
      <c r="BT162" s="132" t="str">
        <f t="shared" si="25"/>
        <v/>
      </c>
      <c r="BU162" s="478" t="str">
        <f t="shared" si="26"/>
        <v/>
      </c>
      <c r="BV162" s="478" t="str">
        <f t="shared" si="28"/>
        <v/>
      </c>
      <c r="BW162" s="132" t="str">
        <f ca="1">IF(BW$55&gt;0,SUBSTITUTE(VLOOKUP(ROW(BV107),BR162:BT$227,2),0,""),"")</f>
        <v/>
      </c>
      <c r="BX162" s="132" t="str">
        <f>IFERROR(ROUND(VALUE(SUBSTITUTE(VLOOKUP(ROW(BW107),BR162:BT$227,3),".","")),2),"")</f>
        <v/>
      </c>
      <c r="BY162" s="132"/>
      <c r="BZ162" s="319" t="str">
        <f>SUBSTITUTE(VLOOKUP(ROW(BW107),BR162:BU$227,4),0,"")</f>
        <v/>
      </c>
      <c r="CA162" s="319" t="str">
        <f>SUBSTITUTE(VLOOKUP(ROW(BW107),BR162:BV$227,5),0,"")</f>
        <v/>
      </c>
      <c r="CB162" s="132">
        <f>IF(AB62&lt;&gt;"",IF(OR(AB62&lt;Plan24!DW152,AB62&gt;Plan24!DX152,AJ62="σ=0"),1,0),0)</f>
        <v>0</v>
      </c>
      <c r="CC162" s="42"/>
      <c r="CD162" s="42"/>
      <c r="CE162" s="42"/>
      <c r="CF162" s="42"/>
      <c r="CG162" s="209"/>
      <c r="CH162" s="462"/>
      <c r="CI162" s="462"/>
      <c r="CJ162" s="462"/>
      <c r="CK162" s="41"/>
      <c r="CL162" s="41"/>
    </row>
    <row r="163" spans="3:90" s="10" customFormat="1" ht="17.25" customHeight="1">
      <c r="C163" s="138"/>
      <c r="F163" s="138"/>
      <c r="N163" s="17"/>
      <c r="O163" s="19"/>
      <c r="P163" s="19"/>
      <c r="Q163" s="19"/>
      <c r="R163" s="20"/>
      <c r="S163" s="19"/>
      <c r="T163" s="20"/>
      <c r="U163" s="20"/>
      <c r="V163" s="20"/>
      <c r="W163" s="20"/>
      <c r="X163" s="20"/>
      <c r="Y163" s="18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3"/>
      <c r="BQ163" s="132">
        <f t="shared" si="29"/>
        <v>0</v>
      </c>
      <c r="BR163" s="132" t="str">
        <f t="shared" si="27"/>
        <v/>
      </c>
      <c r="BS163" s="132" t="str">
        <f t="shared" si="24"/>
        <v/>
      </c>
      <c r="BT163" s="132" t="str">
        <f t="shared" si="25"/>
        <v/>
      </c>
      <c r="BU163" s="478" t="str">
        <f t="shared" si="26"/>
        <v/>
      </c>
      <c r="BV163" s="478" t="str">
        <f t="shared" si="28"/>
        <v/>
      </c>
      <c r="BW163" s="132" t="str">
        <f ca="1">IF(BW$55&gt;0,SUBSTITUTE(VLOOKUP(ROW(BV108),BR163:BT$227,2),0,""),"")</f>
        <v/>
      </c>
      <c r="BX163" s="132" t="str">
        <f>IFERROR(ROUND(VALUE(SUBSTITUTE(VLOOKUP(ROW(BW108),BR163:BT$227,3),".","")),2),"")</f>
        <v/>
      </c>
      <c r="BY163" s="132"/>
      <c r="BZ163" s="319" t="str">
        <f>SUBSTITUTE(VLOOKUP(ROW(BW108),BR163:BU$227,4),0,"")</f>
        <v/>
      </c>
      <c r="CA163" s="319" t="str">
        <f>SUBSTITUTE(VLOOKUP(ROW(BW108),BR163:BV$227,5),0,"")</f>
        <v/>
      </c>
      <c r="CB163" s="132">
        <f>IF(AB63&lt;&gt;"",IF(OR(AB63&lt;Plan24!DW153,AB63&gt;Plan24!DX153,AJ63="σ=0"),1,0),0)</f>
        <v>0</v>
      </c>
      <c r="CC163" s="42"/>
      <c r="CD163" s="42"/>
      <c r="CE163" s="42"/>
      <c r="CF163" s="42"/>
      <c r="CG163" s="209"/>
      <c r="CH163" s="462"/>
      <c r="CI163" s="462"/>
      <c r="CJ163" s="462"/>
      <c r="CK163" s="41"/>
      <c r="CL163" s="41"/>
    </row>
    <row r="164" spans="3:90" s="10" customFormat="1" ht="17.25" customHeight="1">
      <c r="C164" s="138"/>
      <c r="F164" s="138"/>
      <c r="N164" s="17"/>
      <c r="O164" s="19"/>
      <c r="P164" s="19"/>
      <c r="Q164" s="19"/>
      <c r="R164" s="20"/>
      <c r="S164" s="19"/>
      <c r="T164" s="20"/>
      <c r="U164" s="20"/>
      <c r="V164" s="20"/>
      <c r="W164" s="20"/>
      <c r="X164" s="20"/>
      <c r="Y164" s="18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3"/>
      <c r="BQ164" s="132">
        <f t="shared" si="29"/>
        <v>0</v>
      </c>
      <c r="BR164" s="132" t="str">
        <f t="shared" si="27"/>
        <v/>
      </c>
      <c r="BS164" s="132" t="str">
        <f t="shared" si="24"/>
        <v/>
      </c>
      <c r="BT164" s="132" t="str">
        <f t="shared" si="25"/>
        <v/>
      </c>
      <c r="BU164" s="478" t="str">
        <f t="shared" si="26"/>
        <v/>
      </c>
      <c r="BV164" s="478" t="str">
        <f t="shared" si="28"/>
        <v/>
      </c>
      <c r="BW164" s="132" t="str">
        <f ca="1">IF(BW$55&gt;0,SUBSTITUTE(VLOOKUP(ROW(BV109),BR164:BT$227,2),0,""),"")</f>
        <v/>
      </c>
      <c r="BX164" s="132" t="str">
        <f>IFERROR(ROUND(VALUE(SUBSTITUTE(VLOOKUP(ROW(BW109),BR164:BT$227,3),".","")),2),"")</f>
        <v/>
      </c>
      <c r="BY164" s="132"/>
      <c r="BZ164" s="319" t="str">
        <f>SUBSTITUTE(VLOOKUP(ROW(BW109),BR164:BU$227,4),0,"")</f>
        <v/>
      </c>
      <c r="CA164" s="319" t="str">
        <f>SUBSTITUTE(VLOOKUP(ROW(BW109),BR164:BV$227,5),0,"")</f>
        <v/>
      </c>
      <c r="CB164" s="132">
        <f>IF(AB64&lt;&gt;"",IF(OR(AB64&lt;Plan24!DW154,AB64&gt;Plan24!DX154,AJ64="σ=0"),1,0),0)</f>
        <v>0</v>
      </c>
      <c r="CC164" s="42"/>
      <c r="CD164" s="42"/>
      <c r="CE164" s="42"/>
      <c r="CF164" s="42"/>
      <c r="CG164" s="209"/>
      <c r="CH164" s="462"/>
      <c r="CI164" s="462"/>
      <c r="CJ164" s="462"/>
      <c r="CK164" s="41"/>
      <c r="CL164" s="41"/>
    </row>
    <row r="165" spans="3:90" s="10" customFormat="1" ht="17.25" customHeight="1">
      <c r="C165" s="138"/>
      <c r="F165" s="138"/>
      <c r="N165" s="17"/>
      <c r="O165" s="19"/>
      <c r="P165" s="19"/>
      <c r="Q165" s="19"/>
      <c r="R165" s="20"/>
      <c r="S165" s="19"/>
      <c r="T165" s="20"/>
      <c r="U165" s="20"/>
      <c r="V165" s="20"/>
      <c r="W165" s="20"/>
      <c r="X165" s="20"/>
      <c r="Y165" s="18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3"/>
      <c r="BQ165" s="132">
        <f t="shared" si="29"/>
        <v>0</v>
      </c>
      <c r="BR165" s="132" t="str">
        <f t="shared" si="27"/>
        <v/>
      </c>
      <c r="BS165" s="132" t="str">
        <f t="shared" si="24"/>
        <v/>
      </c>
      <c r="BT165" s="132" t="str">
        <f t="shared" si="25"/>
        <v/>
      </c>
      <c r="BU165" s="478" t="str">
        <f t="shared" si="26"/>
        <v/>
      </c>
      <c r="BV165" s="478" t="str">
        <f t="shared" si="28"/>
        <v/>
      </c>
      <c r="BW165" s="132" t="str">
        <f ca="1">IF(BW$55&gt;0,SUBSTITUTE(VLOOKUP(ROW(BV110),BR165:BT$227,2),0,""),"")</f>
        <v/>
      </c>
      <c r="BX165" s="132" t="str">
        <f>IFERROR(ROUND(VALUE(SUBSTITUTE(VLOOKUP(ROW(BW110),BR165:BT$227,3),".","")),2),"")</f>
        <v/>
      </c>
      <c r="BY165" s="132"/>
      <c r="BZ165" s="319" t="str">
        <f>SUBSTITUTE(VLOOKUP(ROW(BW110),BR165:BU$227,4),0,"")</f>
        <v/>
      </c>
      <c r="CA165" s="319" t="str">
        <f>SUBSTITUTE(VLOOKUP(ROW(BW110),BR165:BV$227,5),0,"")</f>
        <v/>
      </c>
      <c r="CB165" s="132">
        <f>IF(AB65&lt;&gt;"",IF(OR(AB65&lt;Plan24!DW155,AB65&gt;Plan24!DX155,AJ65="σ=0"),1,0),0)</f>
        <v>0</v>
      </c>
      <c r="CC165" s="42"/>
      <c r="CD165" s="42"/>
      <c r="CE165" s="42"/>
      <c r="CF165" s="42"/>
      <c r="CG165" s="209"/>
      <c r="CH165" s="462"/>
      <c r="CI165" s="462"/>
      <c r="CJ165" s="462"/>
      <c r="CK165" s="41"/>
      <c r="CL165" s="41"/>
    </row>
    <row r="166" spans="3:90" s="10" customFormat="1" ht="17.25" customHeight="1">
      <c r="C166" s="138"/>
      <c r="F166" s="138"/>
      <c r="N166" s="17"/>
      <c r="O166" s="19"/>
      <c r="P166" s="19"/>
      <c r="Q166" s="19"/>
      <c r="R166" s="20"/>
      <c r="S166" s="19"/>
      <c r="T166" s="20"/>
      <c r="U166" s="20"/>
      <c r="V166" s="20"/>
      <c r="W166" s="20"/>
      <c r="X166" s="20"/>
      <c r="Y166" s="18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3"/>
      <c r="BQ166" s="132">
        <f t="shared" si="29"/>
        <v>0</v>
      </c>
      <c r="BR166" s="132" t="str">
        <f t="shared" si="27"/>
        <v/>
      </c>
      <c r="BS166" s="132" t="str">
        <f t="shared" si="24"/>
        <v/>
      </c>
      <c r="BT166" s="132" t="str">
        <f t="shared" si="25"/>
        <v/>
      </c>
      <c r="BU166" s="478" t="str">
        <f t="shared" si="26"/>
        <v/>
      </c>
      <c r="BV166" s="478" t="str">
        <f t="shared" si="28"/>
        <v/>
      </c>
      <c r="BW166" s="132" t="str">
        <f ca="1">IF(BW$55&gt;0,SUBSTITUTE(VLOOKUP(ROW(BV111),BR166:BT$227,2),0,""),"")</f>
        <v/>
      </c>
      <c r="BX166" s="132" t="str">
        <f>IFERROR(ROUND(VALUE(SUBSTITUTE(VLOOKUP(ROW(BW111),BR166:BT$227,3),".","")),2),"")</f>
        <v/>
      </c>
      <c r="BY166" s="132"/>
      <c r="BZ166" s="319" t="str">
        <f>SUBSTITUTE(VLOOKUP(ROW(BW111),BR166:BU$227,4),0,"")</f>
        <v/>
      </c>
      <c r="CA166" s="319" t="str">
        <f>SUBSTITUTE(VLOOKUP(ROW(BW111),BR166:BV$227,5),0,"")</f>
        <v/>
      </c>
      <c r="CB166" s="132">
        <f>IF(AB66&lt;&gt;"",IF(OR(AB66&lt;Plan24!DW156,AB66&gt;Plan24!DX156,AJ66="σ=0"),1,0),0)</f>
        <v>0</v>
      </c>
      <c r="CC166" s="42"/>
      <c r="CD166" s="42"/>
      <c r="CE166" s="42"/>
      <c r="CF166" s="42"/>
      <c r="CG166" s="209"/>
      <c r="CH166" s="462"/>
      <c r="CI166" s="462"/>
      <c r="CJ166" s="462"/>
      <c r="CK166" s="41"/>
      <c r="CL166" s="41"/>
    </row>
    <row r="167" spans="3:90" s="10" customFormat="1" ht="17.25" customHeight="1">
      <c r="C167" s="138"/>
      <c r="F167" s="138"/>
      <c r="N167" s="17"/>
      <c r="O167" s="19"/>
      <c r="P167" s="19"/>
      <c r="Q167" s="19"/>
      <c r="R167" s="20"/>
      <c r="S167" s="19"/>
      <c r="T167" s="20"/>
      <c r="U167" s="20"/>
      <c r="V167" s="20"/>
      <c r="W167" s="20"/>
      <c r="X167" s="20"/>
      <c r="Y167" s="18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3"/>
      <c r="BQ167" s="132">
        <f t="shared" si="29"/>
        <v>0</v>
      </c>
      <c r="BR167" s="132" t="str">
        <f t="shared" si="27"/>
        <v/>
      </c>
      <c r="BS167" s="132" t="str">
        <f t="shared" si="24"/>
        <v/>
      </c>
      <c r="BT167" s="132" t="str">
        <f t="shared" si="25"/>
        <v/>
      </c>
      <c r="BU167" s="478" t="str">
        <f t="shared" si="26"/>
        <v/>
      </c>
      <c r="BV167" s="478" t="str">
        <f t="shared" si="28"/>
        <v/>
      </c>
      <c r="BW167" s="132" t="str">
        <f ca="1">IF(BW$55&gt;0,SUBSTITUTE(VLOOKUP(ROW(BV112),BR167:BT$227,2),0,""),"")</f>
        <v/>
      </c>
      <c r="BX167" s="132" t="str">
        <f>IFERROR(ROUND(VALUE(SUBSTITUTE(VLOOKUP(ROW(BW112),BR167:BT$227,3),".","")),2),"")</f>
        <v/>
      </c>
      <c r="BY167" s="132"/>
      <c r="BZ167" s="319" t="str">
        <f>SUBSTITUTE(VLOOKUP(ROW(BW112),BR167:BU$227,4),0,"")</f>
        <v/>
      </c>
      <c r="CA167" s="319" t="str">
        <f>SUBSTITUTE(VLOOKUP(ROW(BW112),BR167:BV$227,5),0,"")</f>
        <v/>
      </c>
      <c r="CB167" s="132">
        <f>IF(AB67&lt;&gt;"",IF(OR(AB67&lt;Plan24!DW157,AB67&gt;Plan24!DX157,AJ67="σ=0"),1,0),0)</f>
        <v>0</v>
      </c>
      <c r="CC167" s="42"/>
      <c r="CD167" s="42"/>
      <c r="CE167" s="42"/>
      <c r="CF167" s="42"/>
      <c r="CG167" s="209"/>
      <c r="CH167" s="462"/>
      <c r="CI167" s="462"/>
      <c r="CJ167" s="462"/>
      <c r="CK167" s="41"/>
      <c r="CL167" s="41"/>
    </row>
    <row r="168" spans="3:90" s="10" customFormat="1" ht="17.25" customHeight="1">
      <c r="C168" s="138"/>
      <c r="F168" s="138"/>
      <c r="N168" s="17"/>
      <c r="O168" s="19"/>
      <c r="P168" s="19"/>
      <c r="Q168" s="19"/>
      <c r="R168" s="20"/>
      <c r="S168" s="19"/>
      <c r="T168" s="20"/>
      <c r="U168" s="20"/>
      <c r="V168" s="20"/>
      <c r="W168" s="20"/>
      <c r="X168" s="20"/>
      <c r="Y168" s="18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3"/>
      <c r="BQ168" s="132">
        <f t="shared" ref="BQ168:BQ169" si="30">IF(BT168="",BQ167,BQ167+1)</f>
        <v>0</v>
      </c>
      <c r="BR168" s="132" t="str">
        <f t="shared" si="27"/>
        <v/>
      </c>
      <c r="BS168" s="132" t="str">
        <f t="shared" si="24"/>
        <v/>
      </c>
      <c r="BT168" s="132" t="str">
        <f t="shared" si="25"/>
        <v/>
      </c>
      <c r="BU168" s="478" t="str">
        <f t="shared" si="26"/>
        <v/>
      </c>
      <c r="BV168" s="478" t="str">
        <f t="shared" si="28"/>
        <v/>
      </c>
      <c r="BW168" s="132" t="str">
        <f ca="1">IF(BW$55&gt;0,SUBSTITUTE(VLOOKUP(ROW(BV113),BR168:BT$227,2),0,""),"")</f>
        <v/>
      </c>
      <c r="BX168" s="132" t="str">
        <f>IFERROR(ROUND(VALUE(SUBSTITUTE(VLOOKUP(ROW(BW113),BR168:BT$227,3),".","")),2),"")</f>
        <v/>
      </c>
      <c r="BY168" s="132"/>
      <c r="BZ168" s="319" t="str">
        <f>SUBSTITUTE(VLOOKUP(ROW(BW113),BR168:BU$227,4),0,"")</f>
        <v/>
      </c>
      <c r="CA168" s="319" t="str">
        <f>SUBSTITUTE(VLOOKUP(ROW(BW113),BR168:BV$227,5),0,"")</f>
        <v/>
      </c>
      <c r="CB168" s="132">
        <f>IF(AB68&lt;&gt;"",IF(OR(AB68&lt;Plan24!DW158,AB68&gt;Plan24!DX158,AJ68="σ=0"),1,0),0)</f>
        <v>0</v>
      </c>
      <c r="CC168" s="42"/>
      <c r="CD168" s="42"/>
      <c r="CE168" s="42"/>
      <c r="CF168" s="42"/>
      <c r="CG168" s="209"/>
      <c r="CH168" s="462"/>
      <c r="CI168" s="462"/>
      <c r="CJ168" s="462"/>
      <c r="CK168" s="41"/>
      <c r="CL168" s="41"/>
    </row>
    <row r="169" spans="3:90" s="10" customFormat="1" ht="17.25" customHeight="1">
      <c r="C169" s="138"/>
      <c r="F169" s="138"/>
      <c r="N169" s="17"/>
      <c r="O169" s="19"/>
      <c r="P169" s="19"/>
      <c r="Q169" s="19"/>
      <c r="R169" s="20"/>
      <c r="S169" s="19"/>
      <c r="T169" s="20"/>
      <c r="U169" s="20"/>
      <c r="V169" s="20"/>
      <c r="W169" s="20"/>
      <c r="X169" s="20"/>
      <c r="Y169" s="18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3"/>
      <c r="BQ169" s="132">
        <f t="shared" si="30"/>
        <v>0</v>
      </c>
      <c r="BR169" s="132" t="str">
        <f t="shared" si="27"/>
        <v/>
      </c>
      <c r="BS169" s="132" t="str">
        <f>IF(BR169="","",SUBSTITUTE(IF(LEFT(Z69,8)="        ",MID(MID(Z69,9,FIND("-",Z69,1)-9),1,7),IF(LEFT(Z69,7)="       ",MID(MID(Z69,8,FIND("-",Z69,1)-8),1,7),IF(LEFT(Z69,6)="      ",MID(MID(Z69,7,FIND("-",Z69,1)-7),1,7),IF(LEFT(Z69,5)="     ",MID(MID(Z69,6,FIND("-",Z69,1)-6),1,7),IF(LEFT(Z69,4)="    ",MID(MID(Z69,5,FIND("-",Z69,1)-5),1,7),IF(LEFT(Z69,3)="   ",MID(MID(Z69,4,FIND("-",Z69,1)-4),1,7),IF(LEFT(Z69,2)="  ",MID(MID(Z69,3,FIND("-",Z69,1)-3),1,7),IF(LEFT(Z69,1)=" ",MID(MID(Z69,2,FIND("-",Z69,1)-2),1,7),MID(MID(Z69,1,FIND("-",Z69,1)-1),1,7))))))))),".",""))</f>
        <v/>
      </c>
      <c r="BT169" s="132" t="str">
        <f t="shared" si="25"/>
        <v/>
      </c>
      <c r="BU169" s="478" t="str">
        <f t="shared" si="26"/>
        <v/>
      </c>
      <c r="BV169" s="478" t="str">
        <f t="shared" si="28"/>
        <v/>
      </c>
      <c r="BW169" s="132" t="str">
        <f ca="1">IF(BW$55&gt;0,SUBSTITUTE(VLOOKUP(ROW(BV114),BR169:BT$227,2),0,""),"")</f>
        <v/>
      </c>
      <c r="BX169" s="132" t="str">
        <f>IFERROR(ROUND(VALUE(SUBSTITUTE(VLOOKUP(ROW(BW114),BR169:BT$227,3),".","")),2),"")</f>
        <v/>
      </c>
      <c r="BY169" s="132"/>
      <c r="BZ169" s="319" t="str">
        <f>SUBSTITUTE(VLOOKUP(ROW(BW114),BR169:BU$227,4),0,"")</f>
        <v/>
      </c>
      <c r="CA169" s="319" t="str">
        <f>SUBSTITUTE(VLOOKUP(ROW(BW114),BR169:BV$227,5),0,"")</f>
        <v/>
      </c>
      <c r="CB169" s="132">
        <f>IF(AB69&lt;&gt;"",IF(OR(AB69&lt;Plan24!DW159,AB69&gt;Plan24!DX159,AJ69="σ=0"),1,0),0)</f>
        <v>0</v>
      </c>
      <c r="CC169" s="42"/>
      <c r="CD169" s="42"/>
      <c r="CE169" s="42"/>
      <c r="CF169" s="42"/>
      <c r="CG169" s="209"/>
      <c r="CH169" s="462"/>
      <c r="CI169" s="462"/>
      <c r="CJ169" s="462"/>
      <c r="CK169" s="41"/>
      <c r="CL169" s="41"/>
    </row>
    <row r="170" spans="3:90" s="10" customFormat="1" ht="17.25" customHeight="1">
      <c r="C170" s="138"/>
      <c r="F170" s="138"/>
      <c r="N170" s="17"/>
      <c r="O170" s="19"/>
      <c r="P170" s="19"/>
      <c r="Q170" s="19"/>
      <c r="R170" s="20"/>
      <c r="S170" s="19"/>
      <c r="T170" s="20"/>
      <c r="U170" s="20"/>
      <c r="V170" s="20"/>
      <c r="W170" s="20"/>
      <c r="X170" s="20"/>
      <c r="Y170" s="18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3"/>
      <c r="BQ170" s="132">
        <f t="shared" ref="BQ170" si="31">IF(BT170="",BQ169,BQ169+1)</f>
        <v>0</v>
      </c>
      <c r="BR170" s="132" t="str">
        <f t="shared" si="27"/>
        <v/>
      </c>
      <c r="BS170" s="132" t="str">
        <f>IF(BR170="","",SUBSTITUTE(IF(LEFT(AM13,8)="        ",MID(MID(AM13,9,FIND("-",AM13,1)-9),1,7),IF(LEFT(AM13,7)="       ",MID(MID(AM13,8,FIND("-",AM13,1)-8),1,7),IF(LEFT(AM13,6)="      ",MID(MID(AM13,7,FIND("-",AM13,1)-7),1,7),IF(LEFT(AM13,5)="     ",MID(MID(AM13,6,FIND("-",AM13,1)-6),1,7),IF(LEFT(AM13,4)="    ",MID(MID(AM13,5,FIND("-",AM13,1)-5),1,7),IF(LEFT(AM13,3)="   ",MID(MID(AM13,4,FIND("-",AM13,1)-4),1,7),IF(LEFT(AM13,2)="  ",MID(MID(AM13,3,FIND("-",AM13,1)-3),1,7),IF(LEFT(AM13,1)=" ",MID(MID(AM13,2,FIND("-",AM13,1)-2),1,7),MID(MID(AM13,1,FIND("-",AM13,1)-1),1,7))))))))),".",""))</f>
        <v/>
      </c>
      <c r="BT170" s="132" t="str">
        <f>IF(CB170=0,IF(ISNUMBER(AO13),SUM(AQ13:AW13),""),"")</f>
        <v/>
      </c>
      <c r="BU170" s="478" t="str">
        <f>IF(BR170="","",IF(LEFT(AM13,8)="        ",MID(AM13,9,50),IF(LEFT(AM13,7)="       ",MID(AM13,8,50),IF(LEFT(AM13,6)="      ",MID(AM13,7,50),IF(LEFT(AM13,5)="     ",MID(AM13,6,50),IF(LEFT(AM13,4)="    ",MID(AM13,5,50),IF(LEFT(AM13,3)="   ",MID(AM13,4,50),IF(LEFT(AM13,2)="  ",MID(AM13,3,50),IF(LEFT(AM13,1)=" ",MID(AM13,2,50),MID(AM13,1,50))))))))))</f>
        <v/>
      </c>
      <c r="BV170" s="478" t="str">
        <f t="shared" si="28"/>
        <v/>
      </c>
      <c r="BW170" s="132" t="str">
        <f ca="1">IF(BW$55&gt;0,SUBSTITUTE(VLOOKUP(ROW(BV115),BR170:BT$227,2),0,""),"")</f>
        <v/>
      </c>
      <c r="BX170" s="132" t="str">
        <f>IFERROR(ROUND(VALUE(SUBSTITUTE(VLOOKUP(ROW(BW115),BR170:BT$227,3),".","")),2),"")</f>
        <v/>
      </c>
      <c r="BY170" s="132"/>
      <c r="BZ170" s="319" t="str">
        <f>SUBSTITUTE(VLOOKUP(ROW(BW115),BR170:BU$227,4),0,"")</f>
        <v/>
      </c>
      <c r="CA170" s="319" t="str">
        <f>SUBSTITUTE(VLOOKUP(ROW(BW115),BR170:BV$227,5),0,"")</f>
        <v/>
      </c>
      <c r="CB170" s="132">
        <f>IF(AO13&lt;&gt;"",IF(OR(AO13&lt;Plan24!FI103,AO13&gt;Plan24!FJ103,AW13="σ=0"),1,0),0)</f>
        <v>0</v>
      </c>
      <c r="CC170" s="42"/>
      <c r="CD170" s="42"/>
      <c r="CE170" s="42"/>
      <c r="CF170" s="42"/>
      <c r="CG170" s="209"/>
      <c r="CH170" s="462"/>
      <c r="CI170" s="462"/>
      <c r="CJ170" s="462"/>
      <c r="CK170" s="41"/>
      <c r="CL170" s="41"/>
    </row>
    <row r="171" spans="3:90" s="10" customFormat="1" ht="17.25" customHeight="1">
      <c r="C171" s="138"/>
      <c r="F171" s="138"/>
      <c r="N171" s="17"/>
      <c r="O171" s="19"/>
      <c r="P171" s="19"/>
      <c r="Q171" s="19"/>
      <c r="R171" s="20"/>
      <c r="S171" s="19"/>
      <c r="T171" s="20"/>
      <c r="U171" s="20"/>
      <c r="V171" s="20"/>
      <c r="W171" s="20"/>
      <c r="X171" s="20"/>
      <c r="Y171" s="18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3"/>
      <c r="BQ171" s="132">
        <f t="shared" ref="BQ171:BQ216" si="32">IF(BT171="",BQ170,BQ170+1)</f>
        <v>0</v>
      </c>
      <c r="BR171" s="132" t="str">
        <f t="shared" si="27"/>
        <v/>
      </c>
      <c r="BS171" s="132" t="str">
        <f t="shared" ref="BS171:BS226" si="33">IF(BR171="","",SUBSTITUTE(IF(LEFT(AM14,8)="        ",MID(MID(AM14,9,FIND("-",AM14,1)-9),1,7),IF(LEFT(AM14,7)="       ",MID(MID(AM14,8,FIND("-",AM14,1)-8),1,7),IF(LEFT(AM14,6)="      ",MID(MID(AM14,7,FIND("-",AM14,1)-7),1,7),IF(LEFT(AM14,5)="     ",MID(MID(AM14,6,FIND("-",AM14,1)-6),1,7),IF(LEFT(AM14,4)="    ",MID(MID(AM14,5,FIND("-",AM14,1)-5),1,7),IF(LEFT(AM14,3)="   ",MID(MID(AM14,4,FIND("-",AM14,1)-4),1,7),IF(LEFT(AM14,2)="  ",MID(MID(AM14,3,FIND("-",AM14,1)-3),1,7),IF(LEFT(AM14,1)=" ",MID(MID(AM14,2,FIND("-",AM14,1)-2),1,7),MID(MID(AM14,1,FIND("-",AM14,1)-1),1,7))))))))),".",""))</f>
        <v/>
      </c>
      <c r="BT171" s="132" t="str">
        <f t="shared" ref="BT171:BT226" si="34">IF(CB171=0,IF(ISNUMBER(AO14),SUM(AQ14:AW14),""),"")</f>
        <v/>
      </c>
      <c r="BU171" s="478" t="str">
        <f t="shared" ref="BU171:BU226" si="35">IF(BR171="","",IF(LEFT(AM14,8)="        ",MID(AM14,9,50),IF(LEFT(AM14,7)="       ",MID(AM14,8,50),IF(LEFT(AM14,6)="      ",MID(AM14,7,50),IF(LEFT(AM14,5)="     ",MID(AM14,6,50),IF(LEFT(AM14,4)="    ",MID(AM14,5,50),IF(LEFT(AM14,3)="   ",MID(AM14,4,50),IF(LEFT(AM14,2)="  ",MID(AM14,3,50),IF(LEFT(AM14,1)=" ",MID(AM14,2,50),MID(AM14,1,50))))))))))</f>
        <v/>
      </c>
      <c r="BV171" s="478" t="str">
        <f t="shared" si="28"/>
        <v/>
      </c>
      <c r="BW171" s="132" t="str">
        <f ca="1">IF(BW$55&gt;0,SUBSTITUTE(VLOOKUP(ROW(BV116),BR171:BT$227,2),0,""),"")</f>
        <v/>
      </c>
      <c r="BX171" s="132" t="str">
        <f>IFERROR(ROUND(VALUE(SUBSTITUTE(VLOOKUP(ROW(BW116),BR171:BT$227,3),".","")),2),"")</f>
        <v/>
      </c>
      <c r="BY171" s="132"/>
      <c r="BZ171" s="319" t="str">
        <f>SUBSTITUTE(VLOOKUP(ROW(BW116),BR171:BU$227,4),0,"")</f>
        <v/>
      </c>
      <c r="CA171" s="319" t="str">
        <f>SUBSTITUTE(VLOOKUP(ROW(BW116),BR171:BV$227,5),0,"")</f>
        <v/>
      </c>
      <c r="CB171" s="132">
        <f>IF(AO14&lt;&gt;"",IF(OR(AO14&lt;Plan24!FI104,AO14&gt;Plan24!FJ104,AW14="σ=0"),1,0),0)</f>
        <v>0</v>
      </c>
      <c r="CC171" s="42"/>
      <c r="CD171" s="42"/>
      <c r="CE171" s="42"/>
      <c r="CF171" s="42"/>
      <c r="CG171" s="209"/>
      <c r="CH171" s="462"/>
      <c r="CI171" s="462"/>
      <c r="CJ171" s="462"/>
      <c r="CK171" s="41"/>
      <c r="CL171" s="41"/>
    </row>
    <row r="172" spans="3:90" s="10" customFormat="1" ht="17.25" customHeight="1">
      <c r="C172" s="138"/>
      <c r="F172" s="138"/>
      <c r="N172" s="17"/>
      <c r="O172" s="19"/>
      <c r="P172" s="19"/>
      <c r="Q172" s="19"/>
      <c r="R172" s="20"/>
      <c r="S172" s="19"/>
      <c r="T172" s="20"/>
      <c r="U172" s="20"/>
      <c r="V172" s="20"/>
      <c r="W172" s="20"/>
      <c r="X172" s="20"/>
      <c r="Y172" s="18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3"/>
      <c r="BQ172" s="132">
        <f t="shared" si="32"/>
        <v>0</v>
      </c>
      <c r="BR172" s="132" t="str">
        <f t="shared" si="27"/>
        <v/>
      </c>
      <c r="BS172" s="132" t="str">
        <f t="shared" si="33"/>
        <v/>
      </c>
      <c r="BT172" s="132" t="str">
        <f t="shared" si="34"/>
        <v/>
      </c>
      <c r="BU172" s="478" t="str">
        <f t="shared" si="35"/>
        <v/>
      </c>
      <c r="BV172" s="478" t="str">
        <f t="shared" si="28"/>
        <v/>
      </c>
      <c r="BW172" s="132" t="str">
        <f ca="1">IF(BW$55&gt;0,SUBSTITUTE(VLOOKUP(ROW(BV117),BR172:BT$227,2),0,""),"")</f>
        <v/>
      </c>
      <c r="BX172" s="132" t="str">
        <f>IFERROR(ROUND(VALUE(SUBSTITUTE(VLOOKUP(ROW(BW117),BR172:BT$227,3),".","")),2),"")</f>
        <v/>
      </c>
      <c r="BY172" s="132"/>
      <c r="BZ172" s="319" t="str">
        <f>SUBSTITUTE(VLOOKUP(ROW(BW117),BR172:BU$227,4),0,"")</f>
        <v/>
      </c>
      <c r="CA172" s="319" t="str">
        <f>SUBSTITUTE(VLOOKUP(ROW(BW117),BR172:BV$227,5),0,"")</f>
        <v/>
      </c>
      <c r="CB172" s="132">
        <f>IF(AO15&lt;&gt;"",IF(OR(AO15&lt;Plan24!FI105,AO15&gt;Plan24!FJ105,AW15="σ=0"),1,0),0)</f>
        <v>0</v>
      </c>
      <c r="CC172" s="42"/>
      <c r="CD172" s="42"/>
      <c r="CE172" s="42"/>
      <c r="CF172" s="42"/>
      <c r="CG172" s="209"/>
      <c r="CH172" s="462"/>
      <c r="CI172" s="462"/>
      <c r="CJ172" s="462"/>
      <c r="CK172" s="41"/>
      <c r="CL172" s="41"/>
    </row>
    <row r="173" spans="3:90" s="10" customFormat="1" ht="17.25" customHeight="1">
      <c r="C173" s="138"/>
      <c r="F173" s="138"/>
      <c r="N173" s="17"/>
      <c r="O173" s="19"/>
      <c r="P173" s="19"/>
      <c r="Q173" s="19"/>
      <c r="R173" s="20"/>
      <c r="S173" s="19"/>
      <c r="T173" s="20"/>
      <c r="U173" s="20"/>
      <c r="V173" s="20"/>
      <c r="W173" s="20"/>
      <c r="X173" s="20"/>
      <c r="Y173" s="18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3"/>
      <c r="BQ173" s="132">
        <f t="shared" si="32"/>
        <v>0</v>
      </c>
      <c r="BR173" s="132" t="str">
        <f t="shared" si="27"/>
        <v/>
      </c>
      <c r="BS173" s="132" t="str">
        <f t="shared" si="33"/>
        <v/>
      </c>
      <c r="BT173" s="132" t="str">
        <f t="shared" si="34"/>
        <v/>
      </c>
      <c r="BU173" s="478" t="str">
        <f t="shared" si="35"/>
        <v/>
      </c>
      <c r="BV173" s="478" t="str">
        <f t="shared" si="28"/>
        <v/>
      </c>
      <c r="BW173" s="132" t="str">
        <f ca="1">IF(BW$55&gt;0,SUBSTITUTE(VLOOKUP(ROW(BV118),BR173:BT$227,2),0,""),"")</f>
        <v/>
      </c>
      <c r="BX173" s="132" t="str">
        <f>IFERROR(ROUND(VALUE(SUBSTITUTE(VLOOKUP(ROW(BW118),BR173:BT$227,3),".","")),2),"")</f>
        <v/>
      </c>
      <c r="BY173" s="132"/>
      <c r="BZ173" s="319" t="str">
        <f>SUBSTITUTE(VLOOKUP(ROW(BW118),BR173:BU$227,4),0,"")</f>
        <v/>
      </c>
      <c r="CA173" s="319" t="str">
        <f>SUBSTITUTE(VLOOKUP(ROW(BW118),BR173:BV$227,5),0,"")</f>
        <v/>
      </c>
      <c r="CB173" s="132">
        <f>IF(AO16&lt;&gt;"",IF(OR(AO16&lt;Plan24!FI106,AO16&gt;Plan24!FJ106,AW16="σ=0"),1,0),0)</f>
        <v>0</v>
      </c>
      <c r="CC173" s="42"/>
      <c r="CD173" s="42"/>
      <c r="CE173" s="42"/>
      <c r="CF173" s="42"/>
      <c r="CG173" s="209"/>
      <c r="CH173" s="462"/>
      <c r="CI173" s="462"/>
      <c r="CJ173" s="462"/>
      <c r="CK173" s="41"/>
      <c r="CL173" s="41"/>
    </row>
    <row r="174" spans="3:90" s="10" customFormat="1" ht="17.25" customHeight="1">
      <c r="C174" s="138"/>
      <c r="F174" s="138"/>
      <c r="N174" s="17"/>
      <c r="O174" s="19"/>
      <c r="P174" s="19"/>
      <c r="Q174" s="19"/>
      <c r="R174" s="20"/>
      <c r="S174" s="19"/>
      <c r="T174" s="20"/>
      <c r="U174" s="20"/>
      <c r="V174" s="20"/>
      <c r="W174" s="20"/>
      <c r="X174" s="20"/>
      <c r="Y174" s="18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3"/>
      <c r="BQ174" s="132">
        <f t="shared" si="32"/>
        <v>0</v>
      </c>
      <c r="BR174" s="132" t="str">
        <f t="shared" si="27"/>
        <v/>
      </c>
      <c r="BS174" s="132" t="str">
        <f t="shared" si="33"/>
        <v/>
      </c>
      <c r="BT174" s="132" t="str">
        <f t="shared" si="34"/>
        <v/>
      </c>
      <c r="BU174" s="478" t="str">
        <f t="shared" si="35"/>
        <v/>
      </c>
      <c r="BV174" s="478" t="str">
        <f t="shared" si="28"/>
        <v/>
      </c>
      <c r="BW174" s="132" t="str">
        <f ca="1">IF(BW$55&gt;0,SUBSTITUTE(VLOOKUP(ROW(BV119),BR174:BT$227,2),0,""),"")</f>
        <v/>
      </c>
      <c r="BX174" s="132" t="str">
        <f>IFERROR(ROUND(VALUE(SUBSTITUTE(VLOOKUP(ROW(BW119),BR174:BT$227,3),".","")),2),"")</f>
        <v/>
      </c>
      <c r="BY174" s="132"/>
      <c r="BZ174" s="319" t="str">
        <f>SUBSTITUTE(VLOOKUP(ROW(BW119),BR174:BU$227,4),0,"")</f>
        <v/>
      </c>
      <c r="CA174" s="319" t="str">
        <f>SUBSTITUTE(VLOOKUP(ROW(BW119),BR174:BV$227,5),0,"")</f>
        <v/>
      </c>
      <c r="CB174" s="132">
        <f>IF(AO17&lt;&gt;"",IF(OR(AO17&lt;Plan24!FI107,AO17&gt;Plan24!FJ107,AW17="σ=0"),1,0),0)</f>
        <v>0</v>
      </c>
      <c r="CC174" s="42"/>
      <c r="CD174" s="42"/>
      <c r="CE174" s="42"/>
      <c r="CF174" s="42"/>
      <c r="CG174" s="209"/>
      <c r="CH174" s="462"/>
      <c r="CI174" s="462"/>
      <c r="CJ174" s="462"/>
      <c r="CK174" s="41"/>
      <c r="CL174" s="41"/>
    </row>
    <row r="175" spans="3:90" s="10" customFormat="1" ht="17.25" customHeight="1">
      <c r="C175" s="138"/>
      <c r="F175" s="138"/>
      <c r="N175" s="17"/>
      <c r="O175" s="19"/>
      <c r="P175" s="19"/>
      <c r="Q175" s="19"/>
      <c r="R175" s="20"/>
      <c r="S175" s="19"/>
      <c r="T175" s="20"/>
      <c r="U175" s="20"/>
      <c r="V175" s="20"/>
      <c r="W175" s="20"/>
      <c r="X175" s="20"/>
      <c r="Y175" s="18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3"/>
      <c r="BQ175" s="132">
        <f t="shared" si="32"/>
        <v>0</v>
      </c>
      <c r="BR175" s="132" t="str">
        <f t="shared" si="27"/>
        <v/>
      </c>
      <c r="BS175" s="132" t="str">
        <f t="shared" si="33"/>
        <v/>
      </c>
      <c r="BT175" s="132" t="str">
        <f t="shared" si="34"/>
        <v/>
      </c>
      <c r="BU175" s="478" t="str">
        <f t="shared" si="35"/>
        <v/>
      </c>
      <c r="BV175" s="478" t="str">
        <f t="shared" si="28"/>
        <v/>
      </c>
      <c r="BW175" s="132" t="str">
        <f ca="1">IF(BW$55&gt;0,SUBSTITUTE(VLOOKUP(ROW(BV120),BR175:BT$227,2),0,""),"")</f>
        <v/>
      </c>
      <c r="BX175" s="132" t="str">
        <f>IFERROR(ROUND(VALUE(SUBSTITUTE(VLOOKUP(ROW(BW120),BR175:BT$227,3),".","")),2),"")</f>
        <v/>
      </c>
      <c r="BY175" s="132"/>
      <c r="BZ175" s="319" t="str">
        <f>SUBSTITUTE(VLOOKUP(ROW(BW120),BR175:BU$227,4),0,"")</f>
        <v/>
      </c>
      <c r="CA175" s="319" t="str">
        <f>SUBSTITUTE(VLOOKUP(ROW(BW120),BR175:BV$227,5),0,"")</f>
        <v/>
      </c>
      <c r="CB175" s="132">
        <f>IF(AO18&lt;&gt;"",IF(OR(AO18&lt;Plan24!FI108,AO18&gt;Plan24!FJ108,AW18="σ=0"),1,0),0)</f>
        <v>0</v>
      </c>
      <c r="CC175" s="42"/>
      <c r="CD175" s="42"/>
      <c r="CE175" s="42"/>
      <c r="CF175" s="42"/>
      <c r="CG175" s="209"/>
      <c r="CH175" s="462"/>
      <c r="CI175" s="462"/>
      <c r="CJ175" s="462"/>
      <c r="CK175" s="41"/>
      <c r="CL175" s="41"/>
    </row>
    <row r="176" spans="3:90" s="10" customFormat="1" ht="17.25" customHeight="1">
      <c r="C176" s="138"/>
      <c r="F176" s="138"/>
      <c r="N176" s="17"/>
      <c r="O176" s="19"/>
      <c r="P176" s="19"/>
      <c r="Q176" s="19"/>
      <c r="R176" s="20"/>
      <c r="S176" s="19"/>
      <c r="T176" s="20"/>
      <c r="U176" s="20"/>
      <c r="V176" s="20"/>
      <c r="W176" s="20"/>
      <c r="X176" s="20"/>
      <c r="Y176" s="18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3"/>
      <c r="BQ176" s="132">
        <f t="shared" si="32"/>
        <v>0</v>
      </c>
      <c r="BR176" s="132" t="str">
        <f t="shared" si="27"/>
        <v/>
      </c>
      <c r="BS176" s="132" t="str">
        <f t="shared" si="33"/>
        <v/>
      </c>
      <c r="BT176" s="132" t="str">
        <f t="shared" si="34"/>
        <v/>
      </c>
      <c r="BU176" s="478" t="str">
        <f t="shared" si="35"/>
        <v/>
      </c>
      <c r="BV176" s="478" t="str">
        <f t="shared" si="28"/>
        <v/>
      </c>
      <c r="BW176" s="132" t="str">
        <f ca="1">IF(BW$55&gt;0,SUBSTITUTE(VLOOKUP(ROW(BV121),BR176:BT$227,2),0,""),"")</f>
        <v/>
      </c>
      <c r="BX176" s="132" t="str">
        <f>IFERROR(ROUND(VALUE(SUBSTITUTE(VLOOKUP(ROW(BW121),BR176:BT$227,3),".","")),2),"")</f>
        <v/>
      </c>
      <c r="BY176" s="132"/>
      <c r="BZ176" s="319" t="str">
        <f>SUBSTITUTE(VLOOKUP(ROW(BW121),BR176:BU$227,4),0,"")</f>
        <v/>
      </c>
      <c r="CA176" s="319" t="str">
        <f>SUBSTITUTE(VLOOKUP(ROW(BW121),BR176:BV$227,5),0,"")</f>
        <v/>
      </c>
      <c r="CB176" s="132">
        <f>IF(AO19&lt;&gt;"",IF(OR(AO19&lt;Plan24!FI109,AO19&gt;Plan24!FJ109,AW19="σ=0"),1,0),0)</f>
        <v>0</v>
      </c>
      <c r="CC176" s="42"/>
      <c r="CD176" s="42"/>
      <c r="CE176" s="42"/>
      <c r="CF176" s="42"/>
      <c r="CG176" s="209"/>
      <c r="CH176" s="462"/>
      <c r="CI176" s="462"/>
      <c r="CJ176" s="462"/>
      <c r="CK176" s="41"/>
      <c r="CL176" s="41"/>
    </row>
    <row r="177" spans="3:90" s="10" customFormat="1" ht="17.25" customHeight="1">
      <c r="C177" s="138"/>
      <c r="F177" s="138"/>
      <c r="N177" s="17"/>
      <c r="O177" s="19"/>
      <c r="P177" s="19"/>
      <c r="Q177" s="19"/>
      <c r="R177" s="20"/>
      <c r="S177" s="19"/>
      <c r="T177" s="20"/>
      <c r="U177" s="20"/>
      <c r="V177" s="20"/>
      <c r="W177" s="20"/>
      <c r="X177" s="20"/>
      <c r="Y177" s="18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3"/>
      <c r="BQ177" s="132">
        <f t="shared" si="32"/>
        <v>0</v>
      </c>
      <c r="BR177" s="132" t="str">
        <f t="shared" si="27"/>
        <v/>
      </c>
      <c r="BS177" s="132" t="str">
        <f t="shared" si="33"/>
        <v/>
      </c>
      <c r="BT177" s="132" t="str">
        <f t="shared" si="34"/>
        <v/>
      </c>
      <c r="BU177" s="478" t="str">
        <f t="shared" si="35"/>
        <v/>
      </c>
      <c r="BV177" s="478" t="str">
        <f t="shared" si="28"/>
        <v/>
      </c>
      <c r="BW177" s="132" t="str">
        <f ca="1">IF(BW$55&gt;0,SUBSTITUTE(VLOOKUP(ROW(BV122),BR177:BT$227,2),0,""),"")</f>
        <v/>
      </c>
      <c r="BX177" s="132" t="str">
        <f>IFERROR(ROUND(VALUE(SUBSTITUTE(VLOOKUP(ROW(BW122),BR177:BT$227,3),".","")),2),"")</f>
        <v/>
      </c>
      <c r="BY177" s="132"/>
      <c r="BZ177" s="319" t="str">
        <f>SUBSTITUTE(VLOOKUP(ROW(BW122),BR177:BU$227,4),0,"")</f>
        <v/>
      </c>
      <c r="CA177" s="319" t="str">
        <f>SUBSTITUTE(VLOOKUP(ROW(BW122),BR177:BV$227,5),0,"")</f>
        <v/>
      </c>
      <c r="CB177" s="132">
        <f>IF(AO20&lt;&gt;"",IF(OR(AO20&lt;Plan24!FI110,AO20&gt;Plan24!FJ110,AW20="σ=0"),1,0),0)</f>
        <v>0</v>
      </c>
      <c r="CC177" s="42"/>
      <c r="CD177" s="42"/>
      <c r="CE177" s="42"/>
      <c r="CF177" s="42"/>
      <c r="CG177" s="209"/>
      <c r="CH177" s="462"/>
      <c r="CI177" s="462"/>
      <c r="CJ177" s="462"/>
      <c r="CK177" s="41"/>
      <c r="CL177" s="41"/>
    </row>
    <row r="178" spans="3:90" s="10" customFormat="1" ht="17.25" customHeight="1">
      <c r="C178" s="138"/>
      <c r="F178" s="138"/>
      <c r="N178" s="17"/>
      <c r="O178" s="19"/>
      <c r="P178" s="19"/>
      <c r="Q178" s="19"/>
      <c r="R178" s="20"/>
      <c r="S178" s="19"/>
      <c r="T178" s="20"/>
      <c r="U178" s="20"/>
      <c r="V178" s="20"/>
      <c r="W178" s="20"/>
      <c r="X178" s="20"/>
      <c r="Y178" s="18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3"/>
      <c r="BQ178" s="132">
        <f t="shared" si="32"/>
        <v>0</v>
      </c>
      <c r="BR178" s="132" t="str">
        <f t="shared" si="27"/>
        <v/>
      </c>
      <c r="BS178" s="132" t="str">
        <f t="shared" si="33"/>
        <v/>
      </c>
      <c r="BT178" s="132" t="str">
        <f t="shared" si="34"/>
        <v/>
      </c>
      <c r="BU178" s="478" t="str">
        <f t="shared" si="35"/>
        <v/>
      </c>
      <c r="BV178" s="478" t="str">
        <f t="shared" si="28"/>
        <v/>
      </c>
      <c r="BW178" s="132" t="str">
        <f ca="1">IF(BW$55&gt;0,SUBSTITUTE(VLOOKUP(ROW(BV123),BR178:BT$227,2),0,""),"")</f>
        <v/>
      </c>
      <c r="BX178" s="132" t="str">
        <f>IFERROR(ROUND(VALUE(SUBSTITUTE(VLOOKUP(ROW(BW123),BR178:BT$227,3),".","")),2),"")</f>
        <v/>
      </c>
      <c r="BY178" s="132"/>
      <c r="BZ178" s="319" t="str">
        <f>SUBSTITUTE(VLOOKUP(ROW(BW123),BR178:BU$227,4),0,"")</f>
        <v/>
      </c>
      <c r="CA178" s="319" t="str">
        <f>SUBSTITUTE(VLOOKUP(ROW(BW123),BR178:BV$227,5),0,"")</f>
        <v/>
      </c>
      <c r="CB178" s="132">
        <f>IF(AO21&lt;&gt;"",IF(OR(AO21&lt;Plan24!FI111,AO21&gt;Plan24!FJ111,AW21="σ=0"),1,0),0)</f>
        <v>0</v>
      </c>
      <c r="CC178" s="42"/>
      <c r="CD178" s="42"/>
      <c r="CE178" s="42"/>
      <c r="CF178" s="42"/>
      <c r="CG178" s="209"/>
      <c r="CH178" s="462"/>
      <c r="CI178" s="462"/>
      <c r="CJ178" s="462"/>
      <c r="CK178" s="41"/>
      <c r="CL178" s="41"/>
    </row>
    <row r="179" spans="3:90" s="10" customFormat="1" ht="17.25" customHeight="1">
      <c r="C179" s="138"/>
      <c r="F179" s="138"/>
      <c r="N179" s="17"/>
      <c r="O179" s="19"/>
      <c r="P179" s="19"/>
      <c r="Q179" s="19"/>
      <c r="R179" s="20"/>
      <c r="S179" s="19"/>
      <c r="T179" s="20"/>
      <c r="U179" s="20"/>
      <c r="V179" s="20"/>
      <c r="W179" s="20"/>
      <c r="X179" s="20"/>
      <c r="Y179" s="18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4"/>
      <c r="BQ179" s="132">
        <f t="shared" si="32"/>
        <v>0</v>
      </c>
      <c r="BR179" s="132" t="str">
        <f t="shared" si="27"/>
        <v/>
      </c>
      <c r="BS179" s="132" t="str">
        <f t="shared" si="33"/>
        <v/>
      </c>
      <c r="BT179" s="132" t="str">
        <f t="shared" si="34"/>
        <v/>
      </c>
      <c r="BU179" s="478" t="str">
        <f t="shared" si="35"/>
        <v/>
      </c>
      <c r="BV179" s="478" t="str">
        <f t="shared" si="28"/>
        <v/>
      </c>
      <c r="BW179" s="132" t="str">
        <f ca="1">IF(BW$55&gt;0,SUBSTITUTE(VLOOKUP(ROW(BV124),BR179:BT$227,2),0,""),"")</f>
        <v/>
      </c>
      <c r="BX179" s="132" t="str">
        <f>IFERROR(ROUND(VALUE(SUBSTITUTE(VLOOKUP(ROW(BW124),BR179:BT$227,3),".","")),2),"")</f>
        <v/>
      </c>
      <c r="BY179" s="132"/>
      <c r="BZ179" s="319" t="str">
        <f>SUBSTITUTE(VLOOKUP(ROW(BW124),BR179:BU$227,4),0,"")</f>
        <v/>
      </c>
      <c r="CA179" s="319" t="str">
        <f>SUBSTITUTE(VLOOKUP(ROW(BW124),BR179:BV$227,5),0,"")</f>
        <v/>
      </c>
      <c r="CB179" s="132">
        <f>IF(AO22&lt;&gt;"",IF(OR(AO22&lt;Plan24!FI112,AO22&gt;Plan24!FJ112,AW22="σ=0"),1,0),0)</f>
        <v>0</v>
      </c>
      <c r="CC179" s="42"/>
      <c r="CD179" s="42"/>
      <c r="CE179" s="42"/>
      <c r="CF179" s="42"/>
      <c r="CG179" s="209"/>
      <c r="CH179" s="462"/>
      <c r="CI179" s="462"/>
      <c r="CJ179" s="462"/>
      <c r="CK179" s="41"/>
      <c r="CL179" s="41"/>
    </row>
    <row r="180" spans="3:90" s="10" customFormat="1" ht="17.25" customHeight="1">
      <c r="C180" s="138"/>
      <c r="F180" s="138"/>
      <c r="N180" s="17"/>
      <c r="O180" s="19"/>
      <c r="P180" s="19"/>
      <c r="Q180" s="19"/>
      <c r="R180" s="20"/>
      <c r="S180" s="19"/>
      <c r="T180" s="20"/>
      <c r="U180" s="20"/>
      <c r="V180" s="20"/>
      <c r="W180" s="20"/>
      <c r="X180" s="20"/>
      <c r="Y180" s="18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4"/>
      <c r="BQ180" s="132">
        <f t="shared" si="32"/>
        <v>0</v>
      </c>
      <c r="BR180" s="132" t="str">
        <f t="shared" si="27"/>
        <v/>
      </c>
      <c r="BS180" s="132" t="str">
        <f t="shared" si="33"/>
        <v/>
      </c>
      <c r="BT180" s="132" t="str">
        <f t="shared" si="34"/>
        <v/>
      </c>
      <c r="BU180" s="478" t="str">
        <f t="shared" si="35"/>
        <v/>
      </c>
      <c r="BV180" s="478" t="str">
        <f t="shared" si="28"/>
        <v/>
      </c>
      <c r="BW180" s="132" t="str">
        <f ca="1">IF(BW$55&gt;0,SUBSTITUTE(VLOOKUP(ROW(BV125),BR180:BT$227,2),0,""),"")</f>
        <v/>
      </c>
      <c r="BX180" s="132" t="str">
        <f>IFERROR(ROUND(VALUE(SUBSTITUTE(VLOOKUP(ROW(BW125),BR180:BT$227,3),".","")),2),"")</f>
        <v/>
      </c>
      <c r="BY180" s="132"/>
      <c r="BZ180" s="319" t="str">
        <f>SUBSTITUTE(VLOOKUP(ROW(BW125),BR180:BU$227,4),0,"")</f>
        <v/>
      </c>
      <c r="CA180" s="319" t="str">
        <f>SUBSTITUTE(VLOOKUP(ROW(BW125),BR180:BV$227,5),0,"")</f>
        <v/>
      </c>
      <c r="CB180" s="132">
        <f>IF(AO23&lt;&gt;"",IF(OR(AO23&lt;Plan24!FI113,AO23&gt;Plan24!FJ113,AW23="σ=0"),1,0),0)</f>
        <v>0</v>
      </c>
      <c r="CC180" s="42"/>
      <c r="CD180" s="42"/>
      <c r="CE180" s="42"/>
      <c r="CF180" s="42"/>
      <c r="CG180" s="209"/>
      <c r="CH180" s="462"/>
      <c r="CI180" s="462"/>
      <c r="CJ180" s="462"/>
      <c r="CK180" s="41"/>
      <c r="CL180" s="41"/>
    </row>
    <row r="181" spans="3:90" s="10" customFormat="1" ht="17.25" customHeight="1">
      <c r="C181" s="138"/>
      <c r="F181" s="138"/>
      <c r="N181" s="17"/>
      <c r="O181" s="19"/>
      <c r="P181" s="19"/>
      <c r="Q181" s="19"/>
      <c r="R181" s="20"/>
      <c r="S181" s="19"/>
      <c r="T181" s="20"/>
      <c r="U181" s="20"/>
      <c r="V181" s="20"/>
      <c r="W181" s="20"/>
      <c r="X181" s="20"/>
      <c r="Y181" s="18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3"/>
      <c r="BQ181" s="132">
        <f t="shared" si="32"/>
        <v>0</v>
      </c>
      <c r="BR181" s="132" t="str">
        <f t="shared" si="27"/>
        <v/>
      </c>
      <c r="BS181" s="132" t="str">
        <f t="shared" si="33"/>
        <v/>
      </c>
      <c r="BT181" s="132" t="str">
        <f t="shared" si="34"/>
        <v/>
      </c>
      <c r="BU181" s="478" t="str">
        <f t="shared" si="35"/>
        <v/>
      </c>
      <c r="BV181" s="478" t="str">
        <f t="shared" si="28"/>
        <v/>
      </c>
      <c r="BW181" s="132" t="str">
        <f ca="1">IF(BW$55&gt;0,SUBSTITUTE(VLOOKUP(ROW(BV126),BR181:BT$227,2),0,""),"")</f>
        <v/>
      </c>
      <c r="BX181" s="132" t="str">
        <f>IFERROR(ROUND(VALUE(SUBSTITUTE(VLOOKUP(ROW(BW126),BR181:BT$227,3),".","")),2),"")</f>
        <v/>
      </c>
      <c r="BY181" s="132"/>
      <c r="BZ181" s="319" t="str">
        <f>SUBSTITUTE(VLOOKUP(ROW(BW126),BR181:BU$227,4),0,"")</f>
        <v/>
      </c>
      <c r="CA181" s="319" t="str">
        <f>SUBSTITUTE(VLOOKUP(ROW(BW126),BR181:BV$227,5),0,"")</f>
        <v/>
      </c>
      <c r="CB181" s="132">
        <f>IF(AO24&lt;&gt;"",IF(OR(AO24&lt;Plan24!FI114,AO24&gt;Plan24!FJ114,AW24="σ=0"),1,0),0)</f>
        <v>0</v>
      </c>
      <c r="CC181" s="42"/>
      <c r="CD181" s="42"/>
      <c r="CE181" s="42"/>
      <c r="CF181" s="42"/>
      <c r="CG181" s="209"/>
      <c r="CH181" s="462"/>
      <c r="CI181" s="462"/>
      <c r="CJ181" s="462"/>
      <c r="CK181" s="41"/>
      <c r="CL181" s="41"/>
    </row>
    <row r="182" spans="3:90" s="10" customFormat="1" ht="17.25" customHeight="1">
      <c r="C182" s="138"/>
      <c r="F182" s="138"/>
      <c r="N182" s="17"/>
      <c r="O182" s="19"/>
      <c r="P182" s="19"/>
      <c r="Q182" s="19"/>
      <c r="R182" s="20"/>
      <c r="S182" s="19"/>
      <c r="T182" s="20"/>
      <c r="U182" s="20"/>
      <c r="V182" s="20"/>
      <c r="W182" s="20"/>
      <c r="X182" s="20"/>
      <c r="Y182" s="18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3"/>
      <c r="BQ182" s="132">
        <f t="shared" si="32"/>
        <v>0</v>
      </c>
      <c r="BR182" s="132" t="str">
        <f t="shared" si="27"/>
        <v/>
      </c>
      <c r="BS182" s="132" t="str">
        <f t="shared" si="33"/>
        <v/>
      </c>
      <c r="BT182" s="132" t="str">
        <f t="shared" si="34"/>
        <v/>
      </c>
      <c r="BU182" s="478" t="str">
        <f t="shared" si="35"/>
        <v/>
      </c>
      <c r="BV182" s="478" t="str">
        <f t="shared" si="28"/>
        <v/>
      </c>
      <c r="BW182" s="132" t="str">
        <f ca="1">IF(BW$55&gt;0,SUBSTITUTE(VLOOKUP(ROW(BV127),BR182:BT$227,2),0,""),"")</f>
        <v/>
      </c>
      <c r="BX182" s="132" t="str">
        <f>IFERROR(ROUND(VALUE(SUBSTITUTE(VLOOKUP(ROW(BW127),BR182:BT$227,3),".","")),2),"")</f>
        <v/>
      </c>
      <c r="BY182" s="132"/>
      <c r="BZ182" s="319" t="str">
        <f>SUBSTITUTE(VLOOKUP(ROW(BW127),BR182:BU$227,4),0,"")</f>
        <v/>
      </c>
      <c r="CA182" s="319" t="str">
        <f>SUBSTITUTE(VLOOKUP(ROW(BW127),BR182:BV$227,5),0,"")</f>
        <v/>
      </c>
      <c r="CB182" s="132">
        <f>IF(AO25&lt;&gt;"",IF(OR(AO25&lt;Plan24!FI115,AO25&gt;Plan24!FJ115,AW25="σ=0"),1,0),0)</f>
        <v>0</v>
      </c>
      <c r="CC182" s="42"/>
      <c r="CD182" s="42"/>
      <c r="CE182" s="42"/>
      <c r="CF182" s="42"/>
      <c r="CG182" s="209"/>
      <c r="CH182" s="462"/>
      <c r="CI182" s="462"/>
      <c r="CJ182" s="462"/>
      <c r="CK182" s="41"/>
      <c r="CL182" s="41"/>
    </row>
    <row r="183" spans="3:90" s="10" customFormat="1" ht="17.25" customHeight="1">
      <c r="C183" s="138"/>
      <c r="F183" s="138"/>
      <c r="N183" s="17"/>
      <c r="O183" s="19"/>
      <c r="P183" s="19"/>
      <c r="Q183" s="19"/>
      <c r="R183" s="20"/>
      <c r="S183" s="19"/>
      <c r="T183" s="20"/>
      <c r="U183" s="20"/>
      <c r="V183" s="20"/>
      <c r="W183" s="20"/>
      <c r="X183" s="20"/>
      <c r="Y183" s="18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3"/>
      <c r="BQ183" s="132">
        <f t="shared" si="32"/>
        <v>0</v>
      </c>
      <c r="BR183" s="132" t="str">
        <f t="shared" si="27"/>
        <v/>
      </c>
      <c r="BS183" s="132" t="str">
        <f t="shared" si="33"/>
        <v/>
      </c>
      <c r="BT183" s="132" t="str">
        <f t="shared" si="34"/>
        <v/>
      </c>
      <c r="BU183" s="478" t="str">
        <f t="shared" si="35"/>
        <v/>
      </c>
      <c r="BV183" s="478" t="str">
        <f t="shared" si="28"/>
        <v/>
      </c>
      <c r="BW183" s="132" t="str">
        <f ca="1">IF(BW$55&gt;0,SUBSTITUTE(VLOOKUP(ROW(BV128),BR183:BT$227,2),0,""),"")</f>
        <v/>
      </c>
      <c r="BX183" s="132" t="str">
        <f>IFERROR(ROUND(VALUE(SUBSTITUTE(VLOOKUP(ROW(BW128),BR183:BT$227,3),".","")),2),"")</f>
        <v/>
      </c>
      <c r="BY183" s="132"/>
      <c r="BZ183" s="319" t="str">
        <f>SUBSTITUTE(VLOOKUP(ROW(BW128),BR183:BU$227,4),0,"")</f>
        <v/>
      </c>
      <c r="CA183" s="319" t="str">
        <f>SUBSTITUTE(VLOOKUP(ROW(BW128),BR183:BV$227,5),0,"")</f>
        <v/>
      </c>
      <c r="CB183" s="132">
        <f>IF(AO26&lt;&gt;"",IF(OR(AO26&lt;Plan24!FI116,AO26&gt;Plan24!FJ116,AW26="σ=0"),1,0),0)</f>
        <v>0</v>
      </c>
      <c r="CC183" s="42"/>
      <c r="CD183" s="42"/>
      <c r="CE183" s="42"/>
      <c r="CF183" s="42"/>
      <c r="CG183" s="209"/>
      <c r="CH183" s="462"/>
      <c r="CI183" s="462"/>
      <c r="CJ183" s="462"/>
      <c r="CK183" s="41"/>
      <c r="CL183" s="41"/>
    </row>
    <row r="184" spans="3:90" s="10" customFormat="1" ht="17.25" customHeight="1">
      <c r="C184" s="138"/>
      <c r="F184" s="138"/>
      <c r="N184" s="17"/>
      <c r="O184" s="19"/>
      <c r="P184" s="19"/>
      <c r="Q184" s="19"/>
      <c r="R184" s="20"/>
      <c r="S184" s="19"/>
      <c r="T184" s="20"/>
      <c r="U184" s="20"/>
      <c r="V184" s="20"/>
      <c r="W184" s="20"/>
      <c r="X184" s="20"/>
      <c r="Y184" s="18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3"/>
      <c r="BQ184" s="132">
        <f t="shared" si="32"/>
        <v>0</v>
      </c>
      <c r="BR184" s="132" t="str">
        <f t="shared" si="27"/>
        <v/>
      </c>
      <c r="BS184" s="132" t="str">
        <f t="shared" si="33"/>
        <v/>
      </c>
      <c r="BT184" s="132" t="str">
        <f t="shared" si="34"/>
        <v/>
      </c>
      <c r="BU184" s="478" t="str">
        <f t="shared" si="35"/>
        <v/>
      </c>
      <c r="BV184" s="478" t="str">
        <f t="shared" si="28"/>
        <v/>
      </c>
      <c r="BW184" s="132" t="str">
        <f ca="1">IF(BW$55&gt;0,SUBSTITUTE(VLOOKUP(ROW(BV129),BR184:BT$227,2),0,""),"")</f>
        <v/>
      </c>
      <c r="BX184" s="132" t="str">
        <f>IFERROR(ROUND(VALUE(SUBSTITUTE(VLOOKUP(ROW(BW129),BR184:BT$227,3),".","")),2),"")</f>
        <v/>
      </c>
      <c r="BY184" s="132"/>
      <c r="BZ184" s="319" t="str">
        <f>SUBSTITUTE(VLOOKUP(ROW(BW129),BR184:BU$227,4),0,"")</f>
        <v/>
      </c>
      <c r="CA184" s="319" t="str">
        <f>SUBSTITUTE(VLOOKUP(ROW(BW129),BR184:BV$227,5),0,"")</f>
        <v/>
      </c>
      <c r="CB184" s="132">
        <f>IF(AO27&lt;&gt;"",IF(OR(AO27&lt;Plan24!FI117,AO27&gt;Plan24!FJ117,AW27="σ=0"),1,0),0)</f>
        <v>0</v>
      </c>
      <c r="CC184" s="42"/>
      <c r="CD184" s="42"/>
      <c r="CE184" s="42"/>
      <c r="CF184" s="42"/>
      <c r="CG184" s="209"/>
      <c r="CH184" s="462"/>
      <c r="CI184" s="462"/>
      <c r="CJ184" s="462"/>
      <c r="CK184" s="41"/>
      <c r="CL184" s="41"/>
    </row>
    <row r="185" spans="3:90" s="10" customFormat="1" ht="17.25" customHeight="1">
      <c r="C185" s="138"/>
      <c r="F185" s="138"/>
      <c r="N185" s="17"/>
      <c r="O185" s="19"/>
      <c r="P185" s="19"/>
      <c r="Q185" s="19"/>
      <c r="R185" s="20"/>
      <c r="S185" s="19"/>
      <c r="T185" s="20"/>
      <c r="U185" s="20"/>
      <c r="V185" s="20"/>
      <c r="W185" s="20"/>
      <c r="X185" s="20"/>
      <c r="Y185" s="18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3"/>
      <c r="BQ185" s="132">
        <f t="shared" si="32"/>
        <v>0</v>
      </c>
      <c r="BR185" s="132" t="str">
        <f t="shared" ref="BR185:BR226" si="36">IF(BQ185=BQ184,"",BQ185)</f>
        <v/>
      </c>
      <c r="BS185" s="132" t="str">
        <f t="shared" si="33"/>
        <v/>
      </c>
      <c r="BT185" s="132" t="str">
        <f t="shared" si="34"/>
        <v/>
      </c>
      <c r="BU185" s="478" t="str">
        <f t="shared" si="35"/>
        <v/>
      </c>
      <c r="BV185" s="478" t="str">
        <f t="shared" si="28"/>
        <v/>
      </c>
      <c r="BW185" s="132" t="str">
        <f ca="1">IF(BW$55&gt;0,SUBSTITUTE(VLOOKUP(ROW(BV130),BR185:BT$227,2),0,""),"")</f>
        <v/>
      </c>
      <c r="BX185" s="132" t="str">
        <f>IFERROR(ROUND(VALUE(SUBSTITUTE(VLOOKUP(ROW(BW130),BR185:BT$227,3),".","")),2),"")</f>
        <v/>
      </c>
      <c r="BY185" s="132"/>
      <c r="BZ185" s="319" t="str">
        <f>SUBSTITUTE(VLOOKUP(ROW(BW130),BR185:BU$227,4),0,"")</f>
        <v/>
      </c>
      <c r="CA185" s="319" t="str">
        <f>SUBSTITUTE(VLOOKUP(ROW(BW130),BR185:BV$227,5),0,"")</f>
        <v/>
      </c>
      <c r="CB185" s="132">
        <f>IF(AO28&lt;&gt;"",IF(OR(AO28&lt;Plan24!FI118,AO28&gt;Plan24!FJ118,AW28="σ=0"),1,0),0)</f>
        <v>0</v>
      </c>
      <c r="CC185" s="42"/>
      <c r="CD185" s="42"/>
      <c r="CE185" s="42"/>
      <c r="CF185" s="42"/>
      <c r="CG185" s="209"/>
      <c r="CH185" s="462"/>
      <c r="CI185" s="462"/>
      <c r="CJ185" s="462"/>
      <c r="CK185" s="41"/>
      <c r="CL185" s="41"/>
    </row>
    <row r="186" spans="3:90" s="10" customFormat="1" ht="17.25" customHeight="1">
      <c r="C186" s="138"/>
      <c r="F186" s="138"/>
      <c r="N186" s="17"/>
      <c r="O186" s="19"/>
      <c r="P186" s="19"/>
      <c r="Q186" s="19"/>
      <c r="R186" s="20"/>
      <c r="S186" s="19"/>
      <c r="T186" s="20"/>
      <c r="U186" s="20"/>
      <c r="V186" s="20"/>
      <c r="W186" s="20"/>
      <c r="X186" s="20"/>
      <c r="Y186" s="18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3"/>
      <c r="BQ186" s="132">
        <f t="shared" si="32"/>
        <v>0</v>
      </c>
      <c r="BR186" s="132" t="str">
        <f t="shared" si="36"/>
        <v/>
      </c>
      <c r="BS186" s="132" t="str">
        <f t="shared" si="33"/>
        <v/>
      </c>
      <c r="BT186" s="132" t="str">
        <f t="shared" si="34"/>
        <v/>
      </c>
      <c r="BU186" s="478" t="str">
        <f t="shared" si="35"/>
        <v/>
      </c>
      <c r="BV186" s="478" t="str">
        <f t="shared" si="28"/>
        <v/>
      </c>
      <c r="BW186" s="132" t="str">
        <f ca="1">IF(BW$55&gt;0,SUBSTITUTE(VLOOKUP(ROW(BV131),BR186:BT$227,2),0,""),"")</f>
        <v/>
      </c>
      <c r="BX186" s="132" t="str">
        <f>IFERROR(ROUND(VALUE(SUBSTITUTE(VLOOKUP(ROW(BW131),BR186:BT$227,3),".","")),2),"")</f>
        <v/>
      </c>
      <c r="BY186" s="132"/>
      <c r="BZ186" s="319" t="str">
        <f>SUBSTITUTE(VLOOKUP(ROW(BW131),BR186:BU$227,4),0,"")</f>
        <v/>
      </c>
      <c r="CA186" s="319" t="str">
        <f>SUBSTITUTE(VLOOKUP(ROW(BW131),BR186:BV$227,5),0,"")</f>
        <v/>
      </c>
      <c r="CB186" s="132">
        <f>IF(AO29&lt;&gt;"",IF(OR(AO29&lt;Plan24!FI119,AO29&gt;Plan24!FJ119,AW29="σ=0"),1,0),0)</f>
        <v>0</v>
      </c>
      <c r="CC186" s="42"/>
      <c r="CD186" s="42"/>
      <c r="CE186" s="42"/>
      <c r="CF186" s="42"/>
      <c r="CG186" s="209"/>
      <c r="CH186" s="462"/>
      <c r="CI186" s="462"/>
      <c r="CJ186" s="462"/>
      <c r="CK186" s="41"/>
      <c r="CL186" s="41"/>
    </row>
    <row r="187" spans="3:90" s="10" customFormat="1" ht="17.25" customHeight="1">
      <c r="C187" s="138"/>
      <c r="F187" s="138"/>
      <c r="N187" s="17"/>
      <c r="O187" s="19"/>
      <c r="P187" s="19"/>
      <c r="Q187" s="19"/>
      <c r="R187" s="20"/>
      <c r="S187" s="19"/>
      <c r="T187" s="20"/>
      <c r="U187" s="20"/>
      <c r="V187" s="20"/>
      <c r="W187" s="20"/>
      <c r="X187" s="20"/>
      <c r="Y187" s="18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3"/>
      <c r="BQ187" s="132">
        <f t="shared" si="32"/>
        <v>0</v>
      </c>
      <c r="BR187" s="132" t="str">
        <f t="shared" si="36"/>
        <v/>
      </c>
      <c r="BS187" s="132" t="str">
        <f t="shared" si="33"/>
        <v/>
      </c>
      <c r="BT187" s="132" t="str">
        <f t="shared" si="34"/>
        <v/>
      </c>
      <c r="BU187" s="478" t="str">
        <f t="shared" si="35"/>
        <v/>
      </c>
      <c r="BV187" s="478" t="str">
        <f t="shared" si="28"/>
        <v/>
      </c>
      <c r="BW187" s="132" t="str">
        <f ca="1">IF(BW$55&gt;0,SUBSTITUTE(VLOOKUP(ROW(BV132),BR187:BT$227,2),0,""),"")</f>
        <v/>
      </c>
      <c r="BX187" s="132" t="str">
        <f>IFERROR(ROUND(VALUE(SUBSTITUTE(VLOOKUP(ROW(BW132),BR187:BT$227,3),".","")),2),"")</f>
        <v/>
      </c>
      <c r="BY187" s="132"/>
      <c r="BZ187" s="319" t="str">
        <f>SUBSTITUTE(VLOOKUP(ROW(BW132),BR187:BU$227,4),0,"")</f>
        <v/>
      </c>
      <c r="CA187" s="319" t="str">
        <f>SUBSTITUTE(VLOOKUP(ROW(BW132),BR187:BV$227,5),0,"")</f>
        <v/>
      </c>
      <c r="CB187" s="132">
        <f>IF(AO30&lt;&gt;"",IF(OR(AO30&lt;Plan24!FI120,AO30&gt;Plan24!FJ120,AW30="σ=0"),1,0),0)</f>
        <v>0</v>
      </c>
      <c r="CC187" s="42"/>
      <c r="CD187" s="42"/>
      <c r="CE187" s="42"/>
      <c r="CF187" s="42"/>
      <c r="CG187" s="209"/>
      <c r="CH187" s="462"/>
      <c r="CI187" s="462"/>
      <c r="CJ187" s="462"/>
      <c r="CK187" s="41"/>
      <c r="CL187" s="41"/>
    </row>
    <row r="188" spans="3:90" s="10" customFormat="1" ht="17.25" customHeight="1">
      <c r="C188" s="138"/>
      <c r="F188" s="138"/>
      <c r="N188" s="17"/>
      <c r="O188" s="19"/>
      <c r="P188" s="19"/>
      <c r="Q188" s="19"/>
      <c r="R188" s="20"/>
      <c r="S188" s="19"/>
      <c r="T188" s="20"/>
      <c r="U188" s="20"/>
      <c r="V188" s="20"/>
      <c r="W188" s="20"/>
      <c r="X188" s="20"/>
      <c r="Y188" s="18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BQ188" s="132">
        <f t="shared" si="32"/>
        <v>0</v>
      </c>
      <c r="BR188" s="132" t="str">
        <f t="shared" si="36"/>
        <v/>
      </c>
      <c r="BS188" s="132" t="str">
        <f t="shared" si="33"/>
        <v/>
      </c>
      <c r="BT188" s="132" t="str">
        <f t="shared" si="34"/>
        <v/>
      </c>
      <c r="BU188" s="478" t="str">
        <f t="shared" si="35"/>
        <v/>
      </c>
      <c r="BV188" s="478" t="str">
        <f t="shared" si="28"/>
        <v/>
      </c>
      <c r="BW188" s="132" t="str">
        <f ca="1">IF(BW$55&gt;0,SUBSTITUTE(VLOOKUP(ROW(BV133),BR188:BT$227,2),0,""),"")</f>
        <v/>
      </c>
      <c r="BX188" s="132" t="str">
        <f>IFERROR(ROUND(VALUE(SUBSTITUTE(VLOOKUP(ROW(BW133),BR188:BT$227,3),".","")),2),"")</f>
        <v/>
      </c>
      <c r="BY188" s="132"/>
      <c r="BZ188" s="319" t="str">
        <f>SUBSTITUTE(VLOOKUP(ROW(BW133),BR188:BU$227,4),0,"")</f>
        <v/>
      </c>
      <c r="CA188" s="319" t="str">
        <f>SUBSTITUTE(VLOOKUP(ROW(BW133),BR188:BV$227,5),0,"")</f>
        <v/>
      </c>
      <c r="CB188" s="132">
        <f>IF(AO31&lt;&gt;"",IF(OR(AO31&lt;Plan24!FI121,AO31&gt;Plan24!FJ121,AW31="σ=0"),1,0),0)</f>
        <v>0</v>
      </c>
      <c r="CC188" s="42"/>
      <c r="CD188" s="42"/>
      <c r="CE188" s="42"/>
      <c r="CF188" s="42"/>
      <c r="CG188" s="209"/>
      <c r="CH188" s="462"/>
      <c r="CI188" s="462"/>
      <c r="CJ188" s="462"/>
      <c r="CK188" s="41"/>
      <c r="CL188" s="41"/>
    </row>
    <row r="189" spans="3:90" s="10" customFormat="1" ht="17.25" customHeight="1">
      <c r="C189" s="138"/>
      <c r="F189" s="138"/>
      <c r="N189" s="17"/>
      <c r="O189" s="19"/>
      <c r="P189" s="19"/>
      <c r="Q189" s="19"/>
      <c r="R189" s="20"/>
      <c r="S189" s="19"/>
      <c r="T189" s="20"/>
      <c r="U189" s="20"/>
      <c r="V189" s="20"/>
      <c r="W189" s="20"/>
      <c r="X189" s="20"/>
      <c r="Y189" s="18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BQ189" s="132">
        <f t="shared" si="32"/>
        <v>0</v>
      </c>
      <c r="BR189" s="132" t="str">
        <f t="shared" si="36"/>
        <v/>
      </c>
      <c r="BS189" s="132" t="str">
        <f t="shared" si="33"/>
        <v/>
      </c>
      <c r="BT189" s="132" t="str">
        <f t="shared" si="34"/>
        <v/>
      </c>
      <c r="BU189" s="478" t="str">
        <f t="shared" si="35"/>
        <v/>
      </c>
      <c r="BV189" s="478" t="str">
        <f t="shared" si="28"/>
        <v/>
      </c>
      <c r="BW189" s="132" t="str">
        <f ca="1">IF(BW$55&gt;0,SUBSTITUTE(VLOOKUP(ROW(BV134),BR189:BT$227,2),0,""),"")</f>
        <v/>
      </c>
      <c r="BX189" s="132" t="str">
        <f>IFERROR(ROUND(VALUE(SUBSTITUTE(VLOOKUP(ROW(BW134),BR189:BT$227,3),".","")),2),"")</f>
        <v/>
      </c>
      <c r="BY189" s="132"/>
      <c r="BZ189" s="319" t="str">
        <f>SUBSTITUTE(VLOOKUP(ROW(BW134),BR189:BU$227,4),0,"")</f>
        <v/>
      </c>
      <c r="CA189" s="319" t="str">
        <f>SUBSTITUTE(VLOOKUP(ROW(BW134),BR189:BV$227,5),0,"")</f>
        <v/>
      </c>
      <c r="CB189" s="132">
        <f>IF(AO32&lt;&gt;"",IF(OR(AO32&lt;Plan24!FI122,AO32&gt;Plan24!FJ122,AW32="σ=0"),1,0),0)</f>
        <v>0</v>
      </c>
      <c r="CC189" s="42"/>
      <c r="CD189" s="42"/>
      <c r="CE189" s="42"/>
      <c r="CF189" s="42"/>
      <c r="CG189" s="209"/>
      <c r="CH189" s="462"/>
      <c r="CI189" s="462"/>
      <c r="CJ189" s="462"/>
      <c r="CK189" s="41"/>
      <c r="CL189" s="41"/>
    </row>
    <row r="190" spans="3:90" s="10" customFormat="1" ht="17.25" customHeight="1">
      <c r="C190" s="138"/>
      <c r="F190" s="138"/>
      <c r="N190" s="17"/>
      <c r="O190" s="19"/>
      <c r="P190" s="19"/>
      <c r="Q190" s="19"/>
      <c r="R190" s="20"/>
      <c r="S190" s="19"/>
      <c r="T190" s="20"/>
      <c r="U190" s="20"/>
      <c r="V190" s="20"/>
      <c r="W190" s="20"/>
      <c r="X190" s="20"/>
      <c r="Y190" s="18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BQ190" s="132">
        <f t="shared" si="32"/>
        <v>0</v>
      </c>
      <c r="BR190" s="132" t="str">
        <f t="shared" si="36"/>
        <v/>
      </c>
      <c r="BS190" s="132" t="str">
        <f t="shared" si="33"/>
        <v/>
      </c>
      <c r="BT190" s="132" t="str">
        <f t="shared" si="34"/>
        <v/>
      </c>
      <c r="BU190" s="478" t="str">
        <f t="shared" si="35"/>
        <v/>
      </c>
      <c r="BV190" s="478" t="str">
        <f t="shared" si="28"/>
        <v/>
      </c>
      <c r="BW190" s="132" t="str">
        <f ca="1">IF(BW$55&gt;0,SUBSTITUTE(VLOOKUP(ROW(BV135),BR190:BT$227,2),0,""),"")</f>
        <v/>
      </c>
      <c r="BX190" s="132" t="str">
        <f>IFERROR(ROUND(VALUE(SUBSTITUTE(VLOOKUP(ROW(BW135),BR190:BT$227,3),".","")),2),"")</f>
        <v/>
      </c>
      <c r="BY190" s="132"/>
      <c r="BZ190" s="319" t="str">
        <f>SUBSTITUTE(VLOOKUP(ROW(BW135),BR190:BU$227,4),0,"")</f>
        <v/>
      </c>
      <c r="CA190" s="319" t="str">
        <f>SUBSTITUTE(VLOOKUP(ROW(BW135),BR190:BV$227,5),0,"")</f>
        <v/>
      </c>
      <c r="CB190" s="132">
        <f>IF(AO33&lt;&gt;"",IF(OR(AO33&lt;Plan24!FI123,AO33&gt;Plan24!FJ123,AW33="σ=0"),1,0),0)</f>
        <v>0</v>
      </c>
      <c r="CC190" s="42"/>
      <c r="CD190" s="42"/>
      <c r="CE190" s="42"/>
      <c r="CF190" s="42"/>
      <c r="CG190" s="209"/>
      <c r="CH190" s="462"/>
      <c r="CI190" s="462"/>
      <c r="CJ190" s="462"/>
      <c r="CK190" s="41"/>
      <c r="CL190" s="41"/>
    </row>
    <row r="191" spans="3:90" s="10" customFormat="1" ht="17.25" customHeight="1">
      <c r="C191" s="138"/>
      <c r="F191" s="138"/>
      <c r="N191" s="17"/>
      <c r="O191" s="19"/>
      <c r="P191" s="19"/>
      <c r="Q191" s="19"/>
      <c r="R191" s="20"/>
      <c r="S191" s="19"/>
      <c r="T191" s="20"/>
      <c r="U191" s="20"/>
      <c r="V191" s="20"/>
      <c r="W191" s="20"/>
      <c r="X191" s="20"/>
      <c r="Y191" s="18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BQ191" s="132">
        <f t="shared" si="32"/>
        <v>0</v>
      </c>
      <c r="BR191" s="132" t="str">
        <f t="shared" si="36"/>
        <v/>
      </c>
      <c r="BS191" s="132" t="str">
        <f t="shared" si="33"/>
        <v/>
      </c>
      <c r="BT191" s="132" t="str">
        <f t="shared" si="34"/>
        <v/>
      </c>
      <c r="BU191" s="478" t="str">
        <f t="shared" si="35"/>
        <v/>
      </c>
      <c r="BV191" s="478" t="str">
        <f t="shared" ref="BV191:BV226" si="37">IF(CB191=0,IF(BT191="","",IF(BT191&lt;-2,"Ext Inf",IF(BT191&lt;-1.5,"Inferior",IF(BT191&lt;-1,"Méd Inf",IF(BT191&lt;1,"Médio",IF(BT191&lt;1.5,"Méd Sup",IF(BT191&lt;2,"Superior","Ext Sup"))))))),"&lt;&lt;ERRO&gt;&gt;")</f>
        <v/>
      </c>
      <c r="BW191" s="132" t="str">
        <f ca="1">IF(BW$55&gt;0,SUBSTITUTE(VLOOKUP(ROW(BV136),BR191:BT$227,2),0,""),"")</f>
        <v/>
      </c>
      <c r="BX191" s="132" t="str">
        <f>IFERROR(ROUND(VALUE(SUBSTITUTE(VLOOKUP(ROW(BW136),BR191:BT$227,3),".","")),2),"")</f>
        <v/>
      </c>
      <c r="BY191" s="132"/>
      <c r="BZ191" s="319" t="str">
        <f>SUBSTITUTE(VLOOKUP(ROW(BW136),BR191:BU$227,4),0,"")</f>
        <v/>
      </c>
      <c r="CA191" s="319" t="str">
        <f>SUBSTITUTE(VLOOKUP(ROW(BW136),BR191:BV$227,5),0,"")</f>
        <v/>
      </c>
      <c r="CB191" s="132">
        <f>IF(AO34&lt;&gt;"",IF(OR(AO34&lt;Plan24!FI124,AO34&gt;Plan24!FJ124,AW34="σ=0"),1,0),0)</f>
        <v>0</v>
      </c>
      <c r="CC191" s="42"/>
      <c r="CD191" s="42"/>
      <c r="CE191" s="42"/>
      <c r="CF191" s="42"/>
      <c r="CG191" s="209"/>
      <c r="CH191" s="462"/>
      <c r="CI191" s="462"/>
      <c r="CJ191" s="462"/>
      <c r="CK191" s="41"/>
      <c r="CL191" s="41"/>
    </row>
    <row r="192" spans="3:90" s="10" customFormat="1" ht="17.25" customHeight="1">
      <c r="C192" s="138"/>
      <c r="F192" s="138"/>
      <c r="N192" s="17"/>
      <c r="O192" s="19"/>
      <c r="P192" s="19"/>
      <c r="Q192" s="19"/>
      <c r="R192" s="20"/>
      <c r="S192" s="19"/>
      <c r="T192" s="20"/>
      <c r="U192" s="20"/>
      <c r="V192" s="20"/>
      <c r="W192" s="20"/>
      <c r="X192" s="20"/>
      <c r="Y192" s="18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BQ192" s="132">
        <f t="shared" si="32"/>
        <v>0</v>
      </c>
      <c r="BR192" s="132" t="str">
        <f t="shared" si="36"/>
        <v/>
      </c>
      <c r="BS192" s="132" t="str">
        <f t="shared" si="33"/>
        <v/>
      </c>
      <c r="BT192" s="132" t="str">
        <f t="shared" si="34"/>
        <v/>
      </c>
      <c r="BU192" s="478" t="str">
        <f t="shared" si="35"/>
        <v/>
      </c>
      <c r="BV192" s="478" t="str">
        <f t="shared" si="37"/>
        <v/>
      </c>
      <c r="BW192" s="132" t="str">
        <f ca="1">IF(BW$55&gt;0,SUBSTITUTE(VLOOKUP(ROW(BV137),BR192:BT$227,2),0,""),"")</f>
        <v/>
      </c>
      <c r="BX192" s="132" t="str">
        <f>IFERROR(ROUND(VALUE(SUBSTITUTE(VLOOKUP(ROW(BW137),BR192:BT$227,3),".","")),2),"")</f>
        <v/>
      </c>
      <c r="BY192" s="132"/>
      <c r="BZ192" s="319" t="str">
        <f>SUBSTITUTE(VLOOKUP(ROW(BW137),BR192:BU$227,4),0,"")</f>
        <v/>
      </c>
      <c r="CA192" s="319" t="str">
        <f>SUBSTITUTE(VLOOKUP(ROW(BW137),BR192:BV$227,5),0,"")</f>
        <v/>
      </c>
      <c r="CB192" s="132">
        <f>IF(AO35&lt;&gt;"",IF(OR(AO35&lt;Plan24!FI125,AO35&gt;Plan24!FJ125,AW35="σ=0"),1,0),0)</f>
        <v>0</v>
      </c>
      <c r="CC192" s="42"/>
      <c r="CD192" s="42"/>
      <c r="CE192" s="42"/>
      <c r="CF192" s="42"/>
      <c r="CG192" s="209"/>
      <c r="CH192" s="462"/>
      <c r="CI192" s="462"/>
      <c r="CJ192" s="462"/>
      <c r="CK192" s="41"/>
      <c r="CL192" s="41"/>
    </row>
    <row r="193" spans="3:90" s="10" customFormat="1" ht="17.25" customHeight="1">
      <c r="C193" s="138"/>
      <c r="F193" s="138"/>
      <c r="N193" s="17"/>
      <c r="O193" s="19"/>
      <c r="P193" s="19"/>
      <c r="Q193" s="19"/>
      <c r="R193" s="20"/>
      <c r="S193" s="19"/>
      <c r="T193" s="20"/>
      <c r="U193" s="20"/>
      <c r="V193" s="20"/>
      <c r="W193" s="20"/>
      <c r="X193" s="20"/>
      <c r="Y193" s="18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BQ193" s="132">
        <f t="shared" si="32"/>
        <v>0</v>
      </c>
      <c r="BR193" s="132" t="str">
        <f t="shared" si="36"/>
        <v/>
      </c>
      <c r="BS193" s="132" t="str">
        <f t="shared" si="33"/>
        <v/>
      </c>
      <c r="BT193" s="132" t="str">
        <f t="shared" si="34"/>
        <v/>
      </c>
      <c r="BU193" s="478" t="str">
        <f t="shared" si="35"/>
        <v/>
      </c>
      <c r="BV193" s="478" t="str">
        <f t="shared" si="37"/>
        <v/>
      </c>
      <c r="BW193" s="132" t="str">
        <f ca="1">IF(BW$55&gt;0,SUBSTITUTE(VLOOKUP(ROW(BV138),BR193:BT$227,2),0,""),"")</f>
        <v/>
      </c>
      <c r="BX193" s="132" t="str">
        <f>IFERROR(ROUND(VALUE(SUBSTITUTE(VLOOKUP(ROW(BW138),BR193:BT$227,3),".","")),2),"")</f>
        <v/>
      </c>
      <c r="BY193" s="132"/>
      <c r="BZ193" s="319" t="str">
        <f>SUBSTITUTE(VLOOKUP(ROW(BW138),BR193:BU$227,4),0,"")</f>
        <v/>
      </c>
      <c r="CA193" s="319" t="str">
        <f>SUBSTITUTE(VLOOKUP(ROW(BW138),BR193:BV$227,5),0,"")</f>
        <v/>
      </c>
      <c r="CB193" s="132">
        <f>IF(AO36&lt;&gt;"",IF(OR(AO36&lt;Plan24!FI126,AO36&gt;Plan24!FJ126,AW36="σ=0"),1,0),0)</f>
        <v>0</v>
      </c>
      <c r="CC193" s="42"/>
      <c r="CD193" s="42"/>
      <c r="CE193" s="42"/>
      <c r="CF193" s="42"/>
      <c r="CG193" s="209"/>
      <c r="CH193" s="462"/>
      <c r="CI193" s="462"/>
      <c r="CJ193" s="462"/>
      <c r="CK193" s="41"/>
      <c r="CL193" s="41"/>
    </row>
    <row r="194" spans="3:90" s="10" customFormat="1" ht="17.25" customHeight="1">
      <c r="C194" s="138"/>
      <c r="F194" s="138"/>
      <c r="N194" s="17"/>
      <c r="O194" s="19"/>
      <c r="P194" s="19"/>
      <c r="Q194" s="19"/>
      <c r="R194" s="20"/>
      <c r="S194" s="19"/>
      <c r="T194" s="20"/>
      <c r="U194" s="20"/>
      <c r="V194" s="20"/>
      <c r="W194" s="20"/>
      <c r="X194" s="20"/>
      <c r="Y194" s="18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BQ194" s="132">
        <f t="shared" si="32"/>
        <v>0</v>
      </c>
      <c r="BR194" s="132" t="str">
        <f t="shared" si="36"/>
        <v/>
      </c>
      <c r="BS194" s="132" t="str">
        <f t="shared" si="33"/>
        <v/>
      </c>
      <c r="BT194" s="132" t="str">
        <f t="shared" si="34"/>
        <v/>
      </c>
      <c r="BU194" s="478" t="str">
        <f t="shared" si="35"/>
        <v/>
      </c>
      <c r="BV194" s="478" t="str">
        <f t="shared" si="37"/>
        <v/>
      </c>
      <c r="BW194" s="132" t="str">
        <f ca="1">IF(BW$55&gt;0,SUBSTITUTE(VLOOKUP(ROW(BV139),BR194:BT$227,2),0,""),"")</f>
        <v/>
      </c>
      <c r="BX194" s="132" t="str">
        <f>IFERROR(ROUND(VALUE(SUBSTITUTE(VLOOKUP(ROW(BW139),BR194:BT$227,3),".","")),2),"")</f>
        <v/>
      </c>
      <c r="BY194" s="132"/>
      <c r="BZ194" s="319" t="str">
        <f>SUBSTITUTE(VLOOKUP(ROW(BW139),BR194:BU$227,4),0,"")</f>
        <v/>
      </c>
      <c r="CA194" s="319" t="str">
        <f>SUBSTITUTE(VLOOKUP(ROW(BW139),BR194:BV$227,5),0,"")</f>
        <v/>
      </c>
      <c r="CB194" s="132">
        <f>IF(AO37&lt;&gt;"",IF(OR(AO37&lt;Plan24!FI127,AO37&gt;Plan24!FJ127,AW37="σ=0"),1,0),0)</f>
        <v>0</v>
      </c>
      <c r="CC194" s="42"/>
      <c r="CD194" s="42"/>
      <c r="CE194" s="42"/>
      <c r="CF194" s="42"/>
      <c r="CG194" s="209"/>
      <c r="CH194" s="462"/>
      <c r="CI194" s="462"/>
      <c r="CJ194" s="462"/>
      <c r="CK194" s="41"/>
      <c r="CL194" s="41"/>
    </row>
    <row r="195" spans="3:90" s="10" customFormat="1" ht="17.25" customHeight="1">
      <c r="C195" s="138"/>
      <c r="F195" s="138"/>
      <c r="N195" s="17"/>
      <c r="O195" s="19"/>
      <c r="P195" s="19"/>
      <c r="Q195" s="19"/>
      <c r="R195" s="20"/>
      <c r="S195" s="19"/>
      <c r="T195" s="20"/>
      <c r="U195" s="20"/>
      <c r="V195" s="20"/>
      <c r="W195" s="20"/>
      <c r="X195" s="20"/>
      <c r="Y195" s="18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BQ195" s="132">
        <f t="shared" si="32"/>
        <v>0</v>
      </c>
      <c r="BR195" s="132" t="str">
        <f t="shared" si="36"/>
        <v/>
      </c>
      <c r="BS195" s="132" t="str">
        <f t="shared" si="33"/>
        <v/>
      </c>
      <c r="BT195" s="132" t="str">
        <f t="shared" si="34"/>
        <v/>
      </c>
      <c r="BU195" s="478" t="str">
        <f t="shared" si="35"/>
        <v/>
      </c>
      <c r="BV195" s="478" t="str">
        <f t="shared" si="37"/>
        <v/>
      </c>
      <c r="BW195" s="132" t="str">
        <f ca="1">IF(BW$55&gt;0,SUBSTITUTE(VLOOKUP(ROW(BV140),BR195:BT$227,2),0,""),"")</f>
        <v/>
      </c>
      <c r="BX195" s="132" t="str">
        <f>IFERROR(ROUND(VALUE(SUBSTITUTE(VLOOKUP(ROW(BW140),BR195:BT$227,3),".","")),2),"")</f>
        <v/>
      </c>
      <c r="BY195" s="132"/>
      <c r="BZ195" s="319" t="str">
        <f>SUBSTITUTE(VLOOKUP(ROW(BW140),BR195:BU$227,4),0,"")</f>
        <v/>
      </c>
      <c r="CA195" s="319" t="str">
        <f>SUBSTITUTE(VLOOKUP(ROW(BW140),BR195:BV$227,5),0,"")</f>
        <v/>
      </c>
      <c r="CB195" s="132">
        <f>IF(AO38&lt;&gt;"",IF(OR(AO38&lt;Plan24!FI128,AO38&gt;Plan24!FJ128,AW38="σ=0"),1,0),0)</f>
        <v>0</v>
      </c>
      <c r="CC195" s="42"/>
      <c r="CD195" s="42"/>
      <c r="CE195" s="42"/>
      <c r="CF195" s="42"/>
      <c r="CG195" s="209"/>
      <c r="CH195" s="462"/>
      <c r="CI195" s="462"/>
      <c r="CJ195" s="462"/>
      <c r="CK195" s="41"/>
      <c r="CL195" s="41"/>
    </row>
    <row r="196" spans="3:90" s="10" customFormat="1" ht="17.25" customHeight="1">
      <c r="C196" s="138"/>
      <c r="F196" s="138"/>
      <c r="N196" s="17"/>
      <c r="O196" s="19"/>
      <c r="P196" s="19"/>
      <c r="Q196" s="19"/>
      <c r="R196" s="20"/>
      <c r="S196" s="19"/>
      <c r="T196" s="20"/>
      <c r="U196" s="20"/>
      <c r="V196" s="20"/>
      <c r="W196" s="20"/>
      <c r="X196" s="20"/>
      <c r="Y196" s="18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BQ196" s="132">
        <f t="shared" si="32"/>
        <v>0</v>
      </c>
      <c r="BR196" s="132" t="str">
        <f t="shared" si="36"/>
        <v/>
      </c>
      <c r="BS196" s="132" t="str">
        <f t="shared" si="33"/>
        <v/>
      </c>
      <c r="BT196" s="132" t="str">
        <f t="shared" si="34"/>
        <v/>
      </c>
      <c r="BU196" s="478" t="str">
        <f t="shared" si="35"/>
        <v/>
      </c>
      <c r="BV196" s="478" t="str">
        <f t="shared" si="37"/>
        <v/>
      </c>
      <c r="BW196" s="132" t="str">
        <f ca="1">IF(BW$55&gt;0,SUBSTITUTE(VLOOKUP(ROW(BV141),BR196:BT$227,2),0,""),"")</f>
        <v/>
      </c>
      <c r="BX196" s="132" t="str">
        <f>IFERROR(ROUND(VALUE(SUBSTITUTE(VLOOKUP(ROW(BW141),BR196:BT$227,3),".","")),2),"")</f>
        <v/>
      </c>
      <c r="BY196" s="132"/>
      <c r="BZ196" s="319" t="str">
        <f>SUBSTITUTE(VLOOKUP(ROW(BW141),BR196:BU$227,4),0,"")</f>
        <v/>
      </c>
      <c r="CA196" s="319" t="str">
        <f>SUBSTITUTE(VLOOKUP(ROW(BW141),BR196:BV$227,5),0,"")</f>
        <v/>
      </c>
      <c r="CB196" s="132">
        <f>IF(AO39&lt;&gt;"",IF(OR(AO39&lt;Plan24!FI129,AO39&gt;Plan24!FJ129,AW39="σ=0"),1,0),0)</f>
        <v>0</v>
      </c>
      <c r="CC196" s="42"/>
      <c r="CD196" s="42"/>
      <c r="CE196" s="42"/>
      <c r="CF196" s="42"/>
      <c r="CG196" s="209"/>
      <c r="CH196" s="462"/>
      <c r="CI196" s="462"/>
      <c r="CJ196" s="462"/>
      <c r="CK196" s="41"/>
      <c r="CL196" s="41"/>
    </row>
    <row r="197" spans="3:90" s="10" customFormat="1" ht="17.25" customHeight="1">
      <c r="C197" s="138"/>
      <c r="F197" s="138"/>
      <c r="N197" s="17"/>
      <c r="O197" s="19"/>
      <c r="P197" s="19"/>
      <c r="Q197" s="19"/>
      <c r="R197" s="20"/>
      <c r="S197" s="19"/>
      <c r="T197" s="20"/>
      <c r="U197" s="20"/>
      <c r="V197" s="20"/>
      <c r="W197" s="20"/>
      <c r="X197" s="20"/>
      <c r="Y197" s="18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BQ197" s="132">
        <f t="shared" si="32"/>
        <v>0</v>
      </c>
      <c r="BR197" s="132" t="str">
        <f t="shared" si="36"/>
        <v/>
      </c>
      <c r="BS197" s="132" t="str">
        <f t="shared" si="33"/>
        <v/>
      </c>
      <c r="BT197" s="132" t="str">
        <f t="shared" si="34"/>
        <v/>
      </c>
      <c r="BU197" s="478" t="str">
        <f t="shared" si="35"/>
        <v/>
      </c>
      <c r="BV197" s="478" t="str">
        <f t="shared" si="37"/>
        <v/>
      </c>
      <c r="BW197" s="132" t="str">
        <f ca="1">IF(BW$55&gt;0,SUBSTITUTE(VLOOKUP(ROW(BV142),BR197:BT$227,2),0,""),"")</f>
        <v/>
      </c>
      <c r="BX197" s="132" t="str">
        <f>IFERROR(ROUND(VALUE(SUBSTITUTE(VLOOKUP(ROW(BW142),BR197:BT$227,3),".","")),2),"")</f>
        <v/>
      </c>
      <c r="BY197" s="132"/>
      <c r="BZ197" s="319" t="str">
        <f>SUBSTITUTE(VLOOKUP(ROW(BW142),BR197:BU$227,4),0,"")</f>
        <v/>
      </c>
      <c r="CA197" s="319" t="str">
        <f>SUBSTITUTE(VLOOKUP(ROW(BW142),BR197:BV$227,5),0,"")</f>
        <v/>
      </c>
      <c r="CB197" s="132">
        <f>IF(AO40&lt;&gt;"",IF(OR(AO40&lt;Plan24!FI130,AO40&gt;Plan24!FJ130,AW40="σ=0"),1,0),0)</f>
        <v>0</v>
      </c>
      <c r="CC197" s="42"/>
      <c r="CD197" s="42"/>
      <c r="CE197" s="42"/>
      <c r="CF197" s="42"/>
      <c r="CG197" s="209"/>
      <c r="CH197" s="462"/>
      <c r="CI197" s="462"/>
      <c r="CJ197" s="462"/>
      <c r="CK197" s="41"/>
      <c r="CL197" s="41"/>
    </row>
    <row r="198" spans="3:90" s="10" customFormat="1" ht="17.25" customHeight="1">
      <c r="C198" s="138"/>
      <c r="F198" s="138"/>
      <c r="N198" s="17"/>
      <c r="O198" s="19"/>
      <c r="P198" s="19"/>
      <c r="Q198" s="19"/>
      <c r="R198" s="20"/>
      <c r="S198" s="19"/>
      <c r="T198" s="20"/>
      <c r="U198" s="20"/>
      <c r="V198" s="20"/>
      <c r="W198" s="20"/>
      <c r="X198" s="20"/>
      <c r="Y198" s="18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BQ198" s="132">
        <f t="shared" si="32"/>
        <v>0</v>
      </c>
      <c r="BR198" s="132" t="str">
        <f t="shared" si="36"/>
        <v/>
      </c>
      <c r="BS198" s="132" t="str">
        <f t="shared" si="33"/>
        <v/>
      </c>
      <c r="BT198" s="132" t="str">
        <f t="shared" si="34"/>
        <v/>
      </c>
      <c r="BU198" s="478" t="str">
        <f t="shared" si="35"/>
        <v/>
      </c>
      <c r="BV198" s="478" t="str">
        <f t="shared" si="37"/>
        <v/>
      </c>
      <c r="BW198" s="132" t="str">
        <f ca="1">IF(BW$55&gt;0,SUBSTITUTE(VLOOKUP(ROW(BV143),BR198:BT$227,2),0,""),"")</f>
        <v/>
      </c>
      <c r="BX198" s="132" t="str">
        <f>IFERROR(ROUND(VALUE(SUBSTITUTE(VLOOKUP(ROW(BW143),BR198:BT$227,3),".","")),2),"")</f>
        <v/>
      </c>
      <c r="BY198" s="132"/>
      <c r="BZ198" s="319" t="str">
        <f>SUBSTITUTE(VLOOKUP(ROW(BW143),BR198:BU$227,4),0,"")</f>
        <v/>
      </c>
      <c r="CA198" s="319" t="str">
        <f>SUBSTITUTE(VLOOKUP(ROW(BW143),BR198:BV$227,5),0,"")</f>
        <v/>
      </c>
      <c r="CB198" s="132">
        <f>IF(AO41&lt;&gt;"",IF(OR(AO41&lt;Plan24!FI131,AO41&gt;Plan24!FJ131,AW41="σ=0"),1,0),0)</f>
        <v>0</v>
      </c>
      <c r="CC198" s="42"/>
      <c r="CD198" s="42"/>
      <c r="CE198" s="42"/>
      <c r="CF198" s="42"/>
      <c r="CG198" s="209"/>
      <c r="CH198" s="462"/>
      <c r="CI198" s="462"/>
      <c r="CJ198" s="462"/>
      <c r="CK198" s="41"/>
      <c r="CL198" s="41"/>
    </row>
    <row r="199" spans="3:90" s="10" customFormat="1" ht="17.25" customHeight="1">
      <c r="C199" s="138"/>
      <c r="F199" s="138"/>
      <c r="N199" s="17"/>
      <c r="O199" s="19"/>
      <c r="P199" s="19"/>
      <c r="Q199" s="19"/>
      <c r="R199" s="20"/>
      <c r="S199" s="19"/>
      <c r="T199" s="20"/>
      <c r="U199" s="20"/>
      <c r="V199" s="20"/>
      <c r="W199" s="20"/>
      <c r="X199" s="20"/>
      <c r="Y199" s="18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BQ199" s="132">
        <f t="shared" si="32"/>
        <v>0</v>
      </c>
      <c r="BR199" s="132" t="str">
        <f t="shared" si="36"/>
        <v/>
      </c>
      <c r="BS199" s="132" t="str">
        <f t="shared" si="33"/>
        <v/>
      </c>
      <c r="BT199" s="132" t="str">
        <f t="shared" si="34"/>
        <v/>
      </c>
      <c r="BU199" s="478" t="str">
        <f t="shared" si="35"/>
        <v/>
      </c>
      <c r="BV199" s="478" t="str">
        <f t="shared" si="37"/>
        <v/>
      </c>
      <c r="BW199" s="132" t="str">
        <f ca="1">IF(BW$55&gt;0,SUBSTITUTE(VLOOKUP(ROW(BV144),BR199:BT$227,2),0,""),"")</f>
        <v/>
      </c>
      <c r="BX199" s="132" t="str">
        <f>IFERROR(ROUND(VALUE(SUBSTITUTE(VLOOKUP(ROW(BW144),BR199:BT$227,3),".","")),2),"")</f>
        <v/>
      </c>
      <c r="BY199" s="132"/>
      <c r="BZ199" s="319" t="str">
        <f>SUBSTITUTE(VLOOKUP(ROW(BW144),BR199:BU$227,4),0,"")</f>
        <v/>
      </c>
      <c r="CA199" s="319" t="str">
        <f>SUBSTITUTE(VLOOKUP(ROW(BW144),BR199:BV$227,5),0,"")</f>
        <v/>
      </c>
      <c r="CB199" s="132">
        <f>IF(AO42&lt;&gt;"",IF(OR(AO42&lt;Plan24!FI132,AO42&gt;Plan24!FJ132,AW42="σ=0"),1,0),0)</f>
        <v>0</v>
      </c>
      <c r="CC199" s="42"/>
      <c r="CD199" s="42"/>
      <c r="CE199" s="42"/>
      <c r="CF199" s="42"/>
      <c r="CG199" s="209"/>
      <c r="CH199" s="462"/>
      <c r="CI199" s="462"/>
      <c r="CJ199" s="462"/>
      <c r="CK199" s="41"/>
      <c r="CL199" s="41"/>
    </row>
    <row r="200" spans="3:90" s="10" customFormat="1" ht="17.25" customHeight="1">
      <c r="C200" s="138"/>
      <c r="F200" s="138"/>
      <c r="N200" s="17"/>
      <c r="O200" s="19"/>
      <c r="P200" s="19"/>
      <c r="Q200" s="19"/>
      <c r="R200" s="20"/>
      <c r="S200" s="19"/>
      <c r="T200" s="20"/>
      <c r="U200" s="20"/>
      <c r="V200" s="20"/>
      <c r="W200" s="20"/>
      <c r="X200" s="20"/>
      <c r="Y200" s="18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BQ200" s="132">
        <f t="shared" si="32"/>
        <v>0</v>
      </c>
      <c r="BR200" s="132" t="str">
        <f t="shared" si="36"/>
        <v/>
      </c>
      <c r="BS200" s="132" t="str">
        <f t="shared" si="33"/>
        <v/>
      </c>
      <c r="BT200" s="132" t="str">
        <f t="shared" si="34"/>
        <v/>
      </c>
      <c r="BU200" s="478" t="str">
        <f t="shared" si="35"/>
        <v/>
      </c>
      <c r="BV200" s="478" t="str">
        <f t="shared" si="37"/>
        <v/>
      </c>
      <c r="BW200" s="132" t="str">
        <f ca="1">IF(BW$55&gt;0,SUBSTITUTE(VLOOKUP(ROW(BV145),BR200:BT$227,2),0,""),"")</f>
        <v/>
      </c>
      <c r="BX200" s="132" t="str">
        <f>IFERROR(ROUND(VALUE(SUBSTITUTE(VLOOKUP(ROW(BW145),BR200:BT$227,3),".","")),2),"")</f>
        <v/>
      </c>
      <c r="BY200" s="132"/>
      <c r="BZ200" s="319" t="str">
        <f>SUBSTITUTE(VLOOKUP(ROW(BW145),BR200:BU$227,4),0,"")</f>
        <v/>
      </c>
      <c r="CA200" s="319" t="str">
        <f>SUBSTITUTE(VLOOKUP(ROW(BW145),BR200:BV$227,5),0,"")</f>
        <v/>
      </c>
      <c r="CB200" s="132">
        <f>IF(AO43&lt;&gt;"",IF(OR(AO43&lt;Plan24!FI133,AO43&gt;Plan24!FJ133,AW43="σ=0"),1,0),0)</f>
        <v>0</v>
      </c>
      <c r="CC200" s="42"/>
      <c r="CD200" s="42"/>
      <c r="CE200" s="42"/>
      <c r="CF200" s="42"/>
      <c r="CG200" s="209"/>
      <c r="CH200" s="462"/>
      <c r="CI200" s="462"/>
      <c r="CJ200" s="462"/>
      <c r="CK200" s="41"/>
      <c r="CL200" s="41"/>
    </row>
    <row r="201" spans="3:90" s="10" customFormat="1" ht="17.25" customHeight="1">
      <c r="C201" s="138"/>
      <c r="F201" s="138"/>
      <c r="N201" s="17"/>
      <c r="O201" s="19"/>
      <c r="P201" s="19"/>
      <c r="Q201" s="19"/>
      <c r="R201" s="20"/>
      <c r="S201" s="19"/>
      <c r="T201" s="20"/>
      <c r="U201" s="20"/>
      <c r="V201" s="20"/>
      <c r="W201" s="20"/>
      <c r="X201" s="20"/>
      <c r="Y201" s="18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BQ201" s="132">
        <f t="shared" si="32"/>
        <v>0</v>
      </c>
      <c r="BR201" s="132" t="str">
        <f t="shared" si="36"/>
        <v/>
      </c>
      <c r="BS201" s="132" t="str">
        <f t="shared" si="33"/>
        <v/>
      </c>
      <c r="BT201" s="132" t="str">
        <f t="shared" si="34"/>
        <v/>
      </c>
      <c r="BU201" s="478" t="str">
        <f t="shared" si="35"/>
        <v/>
      </c>
      <c r="BV201" s="478" t="str">
        <f t="shared" si="37"/>
        <v/>
      </c>
      <c r="BW201" s="132" t="str">
        <f ca="1">IF(BW$55&gt;0,SUBSTITUTE(VLOOKUP(ROW(BV146),BR201:BT$227,2),0,""),"")</f>
        <v/>
      </c>
      <c r="BX201" s="132" t="str">
        <f>IFERROR(ROUND(VALUE(SUBSTITUTE(VLOOKUP(ROW(BW146),BR201:BT$227,3),".","")),2),"")</f>
        <v/>
      </c>
      <c r="BY201" s="132"/>
      <c r="BZ201" s="319" t="str">
        <f>SUBSTITUTE(VLOOKUP(ROW(BW146),BR201:BU$227,4),0,"")</f>
        <v/>
      </c>
      <c r="CA201" s="319" t="str">
        <f>SUBSTITUTE(VLOOKUP(ROW(BW146),BR201:BV$227,5),0,"")</f>
        <v/>
      </c>
      <c r="CB201" s="132">
        <f>IF(AO44&lt;&gt;"",IF(OR(AO44&lt;Plan24!FI134,AO44&gt;Plan24!FJ134,AW44="σ=0"),1,0),0)</f>
        <v>0</v>
      </c>
      <c r="CC201" s="42"/>
      <c r="CD201" s="42"/>
      <c r="CE201" s="42"/>
      <c r="CF201" s="42"/>
      <c r="CG201" s="209"/>
      <c r="CH201" s="462"/>
      <c r="CI201" s="462"/>
      <c r="CJ201" s="462"/>
      <c r="CK201" s="41"/>
      <c r="CL201" s="41"/>
    </row>
    <row r="202" spans="3:90" s="10" customFormat="1" ht="17.25" customHeight="1">
      <c r="C202" s="138"/>
      <c r="F202" s="138"/>
      <c r="N202" s="17"/>
      <c r="O202" s="19"/>
      <c r="P202" s="19"/>
      <c r="Q202" s="19"/>
      <c r="R202" s="20"/>
      <c r="S202" s="19"/>
      <c r="T202" s="20"/>
      <c r="U202" s="20"/>
      <c r="V202" s="20"/>
      <c r="W202" s="20"/>
      <c r="X202" s="20"/>
      <c r="Y202" s="18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BQ202" s="132">
        <f t="shared" si="32"/>
        <v>0</v>
      </c>
      <c r="BR202" s="132" t="str">
        <f t="shared" si="36"/>
        <v/>
      </c>
      <c r="BS202" s="132" t="str">
        <f t="shared" si="33"/>
        <v/>
      </c>
      <c r="BT202" s="132" t="str">
        <f t="shared" si="34"/>
        <v/>
      </c>
      <c r="BU202" s="478" t="str">
        <f t="shared" si="35"/>
        <v/>
      </c>
      <c r="BV202" s="478" t="str">
        <f t="shared" si="37"/>
        <v/>
      </c>
      <c r="BW202" s="132" t="str">
        <f ca="1">IF(BW$55&gt;0,SUBSTITUTE(VLOOKUP(ROW(BV147),BR202:BT$227,2),0,""),"")</f>
        <v/>
      </c>
      <c r="BX202" s="132" t="str">
        <f>IFERROR(ROUND(VALUE(SUBSTITUTE(VLOOKUP(ROW(BW147),BR202:BT$227,3),".","")),2),"")</f>
        <v/>
      </c>
      <c r="BY202" s="132"/>
      <c r="BZ202" s="319" t="str">
        <f>SUBSTITUTE(VLOOKUP(ROW(BW147),BR202:BU$227,4),0,"")</f>
        <v/>
      </c>
      <c r="CA202" s="319" t="str">
        <f>SUBSTITUTE(VLOOKUP(ROW(BW147),BR202:BV$227,5),0,"")</f>
        <v/>
      </c>
      <c r="CB202" s="132">
        <f>IF(AO45&lt;&gt;"",IF(OR(AO45&lt;Plan24!FI135,AO45&gt;Plan24!FJ135,AW45="σ=0"),1,0),0)</f>
        <v>0</v>
      </c>
      <c r="CC202" s="42"/>
      <c r="CD202" s="42"/>
      <c r="CE202" s="42"/>
      <c r="CF202" s="42"/>
      <c r="CG202" s="209"/>
      <c r="CH202" s="462"/>
      <c r="CI202" s="462"/>
      <c r="CJ202" s="462"/>
      <c r="CK202" s="41"/>
      <c r="CL202" s="41"/>
    </row>
    <row r="203" spans="3:90" s="10" customFormat="1" ht="17.25" customHeight="1">
      <c r="C203" s="138"/>
      <c r="F203" s="138"/>
      <c r="N203" s="17"/>
      <c r="O203" s="19"/>
      <c r="P203" s="19"/>
      <c r="Q203" s="19"/>
      <c r="R203" s="20"/>
      <c r="S203" s="19"/>
      <c r="T203" s="20"/>
      <c r="U203" s="20"/>
      <c r="V203" s="20"/>
      <c r="W203" s="20"/>
      <c r="X203" s="20"/>
      <c r="Y203" s="18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BQ203" s="132">
        <f t="shared" si="32"/>
        <v>0</v>
      </c>
      <c r="BR203" s="132" t="str">
        <f t="shared" si="36"/>
        <v/>
      </c>
      <c r="BS203" s="132" t="str">
        <f t="shared" si="33"/>
        <v/>
      </c>
      <c r="BT203" s="132" t="str">
        <f t="shared" si="34"/>
        <v/>
      </c>
      <c r="BU203" s="478" t="str">
        <f t="shared" si="35"/>
        <v/>
      </c>
      <c r="BV203" s="478" t="str">
        <f t="shared" si="37"/>
        <v/>
      </c>
      <c r="BW203" s="132" t="str">
        <f ca="1">IF(BW$55&gt;0,SUBSTITUTE(VLOOKUP(ROW(BV148),BR203:BT$227,2),0,""),"")</f>
        <v/>
      </c>
      <c r="BX203" s="132" t="str">
        <f>IFERROR(ROUND(VALUE(SUBSTITUTE(VLOOKUP(ROW(BW148),BR203:BT$227,3),".","")),2),"")</f>
        <v/>
      </c>
      <c r="BY203" s="132"/>
      <c r="BZ203" s="319" t="str">
        <f>SUBSTITUTE(VLOOKUP(ROW(BW148),BR203:BU$227,4),0,"")</f>
        <v/>
      </c>
      <c r="CA203" s="319" t="str">
        <f>SUBSTITUTE(VLOOKUP(ROW(BW148),BR203:BV$227,5),0,"")</f>
        <v/>
      </c>
      <c r="CB203" s="132">
        <f>IF(AO46&lt;&gt;"",IF(OR(AO46&lt;Plan24!FI136,AO46&gt;Plan24!FJ136,AW46="σ=0"),1,0),0)</f>
        <v>0</v>
      </c>
      <c r="CC203" s="42"/>
      <c r="CD203" s="42"/>
      <c r="CE203" s="42"/>
      <c r="CF203" s="42"/>
      <c r="CG203" s="209"/>
      <c r="CH203" s="462"/>
      <c r="CI203" s="462"/>
      <c r="CJ203" s="462"/>
      <c r="CK203" s="41"/>
      <c r="CL203" s="41"/>
    </row>
    <row r="204" spans="3:90" s="10" customFormat="1" ht="17.25" customHeight="1">
      <c r="C204" s="138"/>
      <c r="F204" s="138"/>
      <c r="N204" s="17"/>
      <c r="O204" s="19"/>
      <c r="P204" s="19"/>
      <c r="Q204" s="19"/>
      <c r="R204" s="20"/>
      <c r="S204" s="19"/>
      <c r="T204" s="20"/>
      <c r="U204" s="20"/>
      <c r="V204" s="20"/>
      <c r="W204" s="20"/>
      <c r="X204" s="20"/>
      <c r="Y204" s="18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BQ204" s="132">
        <f t="shared" si="32"/>
        <v>0</v>
      </c>
      <c r="BR204" s="132" t="str">
        <f t="shared" si="36"/>
        <v/>
      </c>
      <c r="BS204" s="132" t="str">
        <f t="shared" si="33"/>
        <v/>
      </c>
      <c r="BT204" s="132" t="str">
        <f t="shared" si="34"/>
        <v/>
      </c>
      <c r="BU204" s="478" t="str">
        <f t="shared" si="35"/>
        <v/>
      </c>
      <c r="BV204" s="478" t="str">
        <f t="shared" si="37"/>
        <v/>
      </c>
      <c r="BW204" s="132" t="str">
        <f ca="1">IF(BW$55&gt;0,SUBSTITUTE(VLOOKUP(ROW(BV149),BR204:BT$227,2),0,""),"")</f>
        <v/>
      </c>
      <c r="BX204" s="132" t="str">
        <f>IFERROR(ROUND(VALUE(SUBSTITUTE(VLOOKUP(ROW(BW149),BR204:BT$227,3),".","")),2),"")</f>
        <v/>
      </c>
      <c r="BY204" s="132"/>
      <c r="BZ204" s="319" t="str">
        <f>SUBSTITUTE(VLOOKUP(ROW(BW149),BR204:BU$227,4),0,"")</f>
        <v/>
      </c>
      <c r="CA204" s="319" t="str">
        <f>SUBSTITUTE(VLOOKUP(ROW(BW149),BR204:BV$227,5),0,"")</f>
        <v/>
      </c>
      <c r="CB204" s="132">
        <f>IF(AO47&lt;&gt;"",IF(OR(AO47&lt;Plan24!FI137,AO47&gt;Plan24!FJ137,AW47="σ=0"),1,0),0)</f>
        <v>0</v>
      </c>
      <c r="CC204" s="42"/>
      <c r="CD204" s="42"/>
      <c r="CE204" s="42"/>
      <c r="CF204" s="42"/>
      <c r="CG204" s="209"/>
      <c r="CH204" s="462"/>
      <c r="CI204" s="462"/>
      <c r="CJ204" s="462"/>
      <c r="CK204" s="41"/>
      <c r="CL204" s="41"/>
    </row>
    <row r="205" spans="3:90" s="10" customFormat="1" ht="17.25" customHeight="1">
      <c r="C205" s="138"/>
      <c r="F205" s="138"/>
      <c r="N205" s="17"/>
      <c r="O205" s="19"/>
      <c r="P205" s="19"/>
      <c r="Q205" s="19"/>
      <c r="R205" s="20"/>
      <c r="S205" s="19"/>
      <c r="T205" s="20"/>
      <c r="U205" s="20"/>
      <c r="V205" s="20"/>
      <c r="W205" s="20"/>
      <c r="X205" s="20"/>
      <c r="Y205" s="18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BQ205" s="132">
        <f t="shared" si="32"/>
        <v>0</v>
      </c>
      <c r="BR205" s="132" t="str">
        <f t="shared" si="36"/>
        <v/>
      </c>
      <c r="BS205" s="132" t="str">
        <f t="shared" si="33"/>
        <v/>
      </c>
      <c r="BT205" s="132" t="str">
        <f t="shared" si="34"/>
        <v/>
      </c>
      <c r="BU205" s="478" t="str">
        <f t="shared" si="35"/>
        <v/>
      </c>
      <c r="BV205" s="478" t="str">
        <f t="shared" si="37"/>
        <v/>
      </c>
      <c r="BW205" s="132" t="str">
        <f ca="1">IF(BW$55&gt;0,SUBSTITUTE(VLOOKUP(ROW(BV150),BR205:BT$227,2),0,""),"")</f>
        <v/>
      </c>
      <c r="BX205" s="132" t="str">
        <f>IFERROR(ROUND(VALUE(SUBSTITUTE(VLOOKUP(ROW(BW150),BR205:BT$227,3),".","")),2),"")</f>
        <v/>
      </c>
      <c r="BY205" s="132"/>
      <c r="BZ205" s="319" t="str">
        <f>SUBSTITUTE(VLOOKUP(ROW(BW150),BR205:BU$227,4),0,"")</f>
        <v/>
      </c>
      <c r="CA205" s="319" t="str">
        <f>SUBSTITUTE(VLOOKUP(ROW(BW150),BR205:BV$227,5),0,"")</f>
        <v/>
      </c>
      <c r="CB205" s="132">
        <f>IF(AO48&lt;&gt;"",IF(OR(AO48&lt;Plan24!FI138,AO48&gt;Plan24!FJ138,AW48="σ=0"),1,0),0)</f>
        <v>0</v>
      </c>
      <c r="CC205" s="42"/>
      <c r="CD205" s="42"/>
      <c r="CE205" s="42"/>
      <c r="CF205" s="42"/>
      <c r="CG205" s="209"/>
      <c r="CH205" s="462"/>
      <c r="CI205" s="462"/>
      <c r="CJ205" s="462"/>
      <c r="CK205" s="41"/>
      <c r="CL205" s="41"/>
    </row>
    <row r="206" spans="3:90" s="10" customFormat="1" ht="17.25" customHeight="1">
      <c r="C206" s="138"/>
      <c r="F206" s="138"/>
      <c r="N206" s="17"/>
      <c r="O206" s="19"/>
      <c r="P206" s="19"/>
      <c r="Q206" s="19"/>
      <c r="R206" s="20"/>
      <c r="S206" s="19"/>
      <c r="T206" s="20"/>
      <c r="U206" s="20"/>
      <c r="V206" s="20"/>
      <c r="W206" s="20"/>
      <c r="X206" s="20"/>
      <c r="Y206" s="18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BQ206" s="132">
        <f t="shared" si="32"/>
        <v>0</v>
      </c>
      <c r="BR206" s="132" t="str">
        <f t="shared" si="36"/>
        <v/>
      </c>
      <c r="BS206" s="132" t="str">
        <f t="shared" si="33"/>
        <v/>
      </c>
      <c r="BT206" s="132" t="str">
        <f t="shared" si="34"/>
        <v/>
      </c>
      <c r="BU206" s="478" t="str">
        <f t="shared" si="35"/>
        <v/>
      </c>
      <c r="BV206" s="478" t="str">
        <f t="shared" si="37"/>
        <v/>
      </c>
      <c r="BW206" s="132" t="str">
        <f ca="1">IF(BW$55&gt;0,SUBSTITUTE(VLOOKUP(ROW(BV151),BR206:BT$227,2),0,""),"")</f>
        <v/>
      </c>
      <c r="BX206" s="132" t="str">
        <f>IFERROR(ROUND(VALUE(SUBSTITUTE(VLOOKUP(ROW(BW151),BR206:BT$227,3),".","")),2),"")</f>
        <v/>
      </c>
      <c r="BY206" s="132"/>
      <c r="BZ206" s="319" t="str">
        <f>SUBSTITUTE(VLOOKUP(ROW(BW151),BR206:BU$227,4),0,"")</f>
        <v/>
      </c>
      <c r="CA206" s="319" t="str">
        <f>SUBSTITUTE(VLOOKUP(ROW(BW151),BR206:BV$227,5),0,"")</f>
        <v/>
      </c>
      <c r="CB206" s="132">
        <f>IF(AO49&lt;&gt;"",IF(OR(AO49&lt;Plan24!FI139,AO49&gt;Plan24!FJ139,AW49="σ=0"),1,0),0)</f>
        <v>0</v>
      </c>
      <c r="CC206" s="42"/>
      <c r="CD206" s="42"/>
      <c r="CE206" s="42"/>
      <c r="CF206" s="42"/>
      <c r="CG206" s="209"/>
      <c r="CH206" s="462"/>
      <c r="CI206" s="462"/>
      <c r="CJ206" s="462"/>
      <c r="CK206" s="41"/>
      <c r="CL206" s="41"/>
    </row>
    <row r="207" spans="3:90" s="10" customFormat="1" ht="17.25" customHeight="1">
      <c r="C207" s="138"/>
      <c r="F207" s="138"/>
      <c r="N207" s="17"/>
      <c r="O207" s="19"/>
      <c r="P207" s="19"/>
      <c r="Q207" s="19"/>
      <c r="R207" s="20"/>
      <c r="S207" s="19"/>
      <c r="T207" s="20"/>
      <c r="U207" s="20"/>
      <c r="V207" s="20"/>
      <c r="W207" s="20"/>
      <c r="X207" s="20"/>
      <c r="Y207" s="18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BQ207" s="132">
        <f t="shared" si="32"/>
        <v>0</v>
      </c>
      <c r="BR207" s="132" t="str">
        <f t="shared" si="36"/>
        <v/>
      </c>
      <c r="BS207" s="132" t="str">
        <f t="shared" si="33"/>
        <v/>
      </c>
      <c r="BT207" s="132" t="str">
        <f t="shared" si="34"/>
        <v/>
      </c>
      <c r="BU207" s="478" t="str">
        <f t="shared" si="35"/>
        <v/>
      </c>
      <c r="BV207" s="478" t="str">
        <f t="shared" si="37"/>
        <v/>
      </c>
      <c r="BW207" s="132" t="str">
        <f ca="1">IF(BW$55&gt;0,SUBSTITUTE(VLOOKUP(ROW(BV152),BR207:BT$227,2),0,""),"")</f>
        <v/>
      </c>
      <c r="BX207" s="132" t="str">
        <f>IFERROR(ROUND(VALUE(SUBSTITUTE(VLOOKUP(ROW(BW152),BR207:BT$227,3),".","")),2),"")</f>
        <v/>
      </c>
      <c r="BY207" s="132"/>
      <c r="BZ207" s="319" t="str">
        <f>SUBSTITUTE(VLOOKUP(ROW(BW152),BR207:BU$227,4),0,"")</f>
        <v/>
      </c>
      <c r="CA207" s="319" t="str">
        <f>SUBSTITUTE(VLOOKUP(ROW(BW152),BR207:BV$227,5),0,"")</f>
        <v/>
      </c>
      <c r="CB207" s="132">
        <f>IF(AO50&lt;&gt;"",IF(OR(AO50&lt;Plan24!FI140,AO50&gt;Plan24!FJ140,AW50="σ=0"),1,0),0)</f>
        <v>0</v>
      </c>
      <c r="CC207" s="42"/>
      <c r="CD207" s="42"/>
      <c r="CE207" s="42"/>
      <c r="CF207" s="42"/>
      <c r="CG207" s="209"/>
      <c r="CH207" s="462"/>
      <c r="CI207" s="462"/>
      <c r="CJ207" s="462"/>
      <c r="CK207" s="41"/>
      <c r="CL207" s="41"/>
    </row>
    <row r="208" spans="3:90" s="10" customFormat="1" ht="17.25" customHeight="1">
      <c r="C208" s="138"/>
      <c r="F208" s="138"/>
      <c r="N208" s="17"/>
      <c r="O208" s="19"/>
      <c r="P208" s="19"/>
      <c r="Q208" s="19"/>
      <c r="R208" s="20"/>
      <c r="S208" s="19"/>
      <c r="T208" s="20"/>
      <c r="U208" s="20"/>
      <c r="V208" s="20"/>
      <c r="W208" s="20"/>
      <c r="X208" s="20"/>
      <c r="Y208" s="18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BQ208" s="132">
        <f t="shared" si="32"/>
        <v>0</v>
      </c>
      <c r="BR208" s="132" t="str">
        <f t="shared" si="36"/>
        <v/>
      </c>
      <c r="BS208" s="132" t="str">
        <f t="shared" si="33"/>
        <v/>
      </c>
      <c r="BT208" s="132" t="str">
        <f t="shared" si="34"/>
        <v/>
      </c>
      <c r="BU208" s="478" t="str">
        <f t="shared" si="35"/>
        <v/>
      </c>
      <c r="BV208" s="478" t="str">
        <f t="shared" si="37"/>
        <v/>
      </c>
      <c r="BW208" s="132" t="str">
        <f ca="1">IF(BW$55&gt;0,SUBSTITUTE(VLOOKUP(ROW(BV153),BR208:BT$227,2),0,""),"")</f>
        <v/>
      </c>
      <c r="BX208" s="132" t="str">
        <f>IFERROR(ROUND(VALUE(SUBSTITUTE(VLOOKUP(ROW(BW153),BR208:BT$227,3),".","")),2),"")</f>
        <v/>
      </c>
      <c r="BY208" s="132"/>
      <c r="BZ208" s="319" t="str">
        <f>SUBSTITUTE(VLOOKUP(ROW(BW153),BR208:BU$227,4),0,"")</f>
        <v/>
      </c>
      <c r="CA208" s="319" t="str">
        <f>SUBSTITUTE(VLOOKUP(ROW(BW153),BR208:BV$227,5),0,"")</f>
        <v/>
      </c>
      <c r="CB208" s="132">
        <f>IF(AO51&lt;&gt;"",IF(OR(AO51&lt;Plan24!FI141,AO51&gt;Plan24!FJ141,AW51="σ=0"),1,0),0)</f>
        <v>0</v>
      </c>
      <c r="CC208" s="42"/>
      <c r="CD208" s="42"/>
      <c r="CE208" s="42"/>
      <c r="CF208" s="42"/>
      <c r="CG208" s="209"/>
      <c r="CH208" s="462"/>
      <c r="CI208" s="462"/>
      <c r="CJ208" s="462"/>
      <c r="CK208" s="41"/>
      <c r="CL208" s="41"/>
    </row>
    <row r="209" spans="3:90" s="10" customFormat="1" ht="17.25" customHeight="1">
      <c r="C209" s="138"/>
      <c r="F209" s="138"/>
      <c r="N209" s="17"/>
      <c r="O209" s="19"/>
      <c r="P209" s="19"/>
      <c r="Q209" s="19"/>
      <c r="R209" s="20"/>
      <c r="S209" s="19"/>
      <c r="T209" s="20"/>
      <c r="U209" s="20"/>
      <c r="V209" s="20"/>
      <c r="W209" s="20"/>
      <c r="X209" s="20"/>
      <c r="Y209" s="18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BQ209" s="132">
        <f t="shared" si="32"/>
        <v>0</v>
      </c>
      <c r="BR209" s="132" t="str">
        <f t="shared" si="36"/>
        <v/>
      </c>
      <c r="BS209" s="132" t="str">
        <f t="shared" si="33"/>
        <v/>
      </c>
      <c r="BT209" s="132" t="str">
        <f t="shared" si="34"/>
        <v/>
      </c>
      <c r="BU209" s="478" t="str">
        <f t="shared" si="35"/>
        <v/>
      </c>
      <c r="BV209" s="478" t="str">
        <f t="shared" si="37"/>
        <v/>
      </c>
      <c r="BW209" s="132" t="str">
        <f ca="1">IF(BW$55&gt;0,SUBSTITUTE(VLOOKUP(ROW(BV154),BR209:BT$227,2),0,""),"")</f>
        <v/>
      </c>
      <c r="BX209" s="132" t="str">
        <f>IFERROR(ROUND(VALUE(SUBSTITUTE(VLOOKUP(ROW(BW154),BR209:BT$227,3),".","")),2),"")</f>
        <v/>
      </c>
      <c r="BY209" s="132"/>
      <c r="BZ209" s="319" t="str">
        <f>SUBSTITUTE(VLOOKUP(ROW(BW154),BR209:BU$227,4),0,"")</f>
        <v/>
      </c>
      <c r="CA209" s="319" t="str">
        <f>SUBSTITUTE(VLOOKUP(ROW(BW154),BR209:BV$227,5),0,"")</f>
        <v/>
      </c>
      <c r="CB209" s="132">
        <f>IF(AO52&lt;&gt;"",IF(OR(AO52&lt;Plan24!FI142,AO52&gt;Plan24!FJ142,AW52="σ=0"),1,0),0)</f>
        <v>0</v>
      </c>
      <c r="CC209" s="42"/>
      <c r="CD209" s="42"/>
      <c r="CE209" s="42"/>
      <c r="CF209" s="42"/>
      <c r="CG209" s="209"/>
      <c r="CH209" s="462"/>
      <c r="CI209" s="462"/>
      <c r="CJ209" s="462"/>
      <c r="CK209" s="41"/>
      <c r="CL209" s="41"/>
    </row>
    <row r="210" spans="3:90" s="10" customFormat="1" ht="17.25" customHeight="1">
      <c r="C210" s="138"/>
      <c r="F210" s="138"/>
      <c r="N210" s="17"/>
      <c r="O210" s="19"/>
      <c r="P210" s="19"/>
      <c r="Q210" s="19"/>
      <c r="R210" s="20"/>
      <c r="S210" s="19"/>
      <c r="T210" s="20"/>
      <c r="U210" s="20"/>
      <c r="V210" s="20"/>
      <c r="W210" s="20"/>
      <c r="X210" s="20"/>
      <c r="Y210" s="18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BQ210" s="132">
        <f t="shared" si="32"/>
        <v>0</v>
      </c>
      <c r="BR210" s="132" t="str">
        <f t="shared" si="36"/>
        <v/>
      </c>
      <c r="BS210" s="132" t="str">
        <f t="shared" si="33"/>
        <v/>
      </c>
      <c r="BT210" s="132" t="str">
        <f t="shared" si="34"/>
        <v/>
      </c>
      <c r="BU210" s="478" t="str">
        <f t="shared" si="35"/>
        <v/>
      </c>
      <c r="BV210" s="478" t="str">
        <f t="shared" si="37"/>
        <v/>
      </c>
      <c r="BW210" s="132" t="str">
        <f ca="1">IF(BW$55&gt;0,SUBSTITUTE(VLOOKUP(ROW(BV155),BR210:BT$227,2),0,""),"")</f>
        <v/>
      </c>
      <c r="BX210" s="132" t="str">
        <f>IFERROR(ROUND(VALUE(SUBSTITUTE(VLOOKUP(ROW(BW155),BR210:BT$227,3),".","")),2),"")</f>
        <v/>
      </c>
      <c r="BY210" s="132"/>
      <c r="BZ210" s="319" t="str">
        <f>SUBSTITUTE(VLOOKUP(ROW(BW155),BR210:BU$227,4),0,"")</f>
        <v/>
      </c>
      <c r="CA210" s="319" t="str">
        <f>SUBSTITUTE(VLOOKUP(ROW(BW155),BR210:BV$227,5),0,"")</f>
        <v/>
      </c>
      <c r="CB210" s="132">
        <f>IF(AO53&lt;&gt;"",IF(OR(AO53&lt;Plan24!FI143,AO53&gt;Plan24!FJ143,AW53="σ=0"),1,0),0)</f>
        <v>0</v>
      </c>
      <c r="CC210" s="42"/>
      <c r="CD210" s="42"/>
      <c r="CE210" s="42"/>
      <c r="CF210" s="42"/>
      <c r="CG210" s="209"/>
      <c r="CH210" s="462"/>
      <c r="CI210" s="462"/>
      <c r="CJ210" s="462"/>
      <c r="CK210" s="41"/>
      <c r="CL210" s="41"/>
    </row>
    <row r="211" spans="3:90" s="10" customFormat="1" ht="17.25" customHeight="1">
      <c r="C211" s="138"/>
      <c r="F211" s="138"/>
      <c r="N211" s="17"/>
      <c r="O211" s="19"/>
      <c r="P211" s="19"/>
      <c r="Q211" s="19"/>
      <c r="R211" s="20"/>
      <c r="S211" s="19"/>
      <c r="T211" s="20"/>
      <c r="U211" s="20"/>
      <c r="V211" s="20"/>
      <c r="W211" s="20"/>
      <c r="X211" s="20"/>
      <c r="Y211" s="18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BQ211" s="132">
        <f t="shared" si="32"/>
        <v>0</v>
      </c>
      <c r="BR211" s="132" t="str">
        <f t="shared" si="36"/>
        <v/>
      </c>
      <c r="BS211" s="132" t="str">
        <f t="shared" si="33"/>
        <v/>
      </c>
      <c r="BT211" s="132" t="str">
        <f t="shared" si="34"/>
        <v/>
      </c>
      <c r="BU211" s="478" t="str">
        <f t="shared" si="35"/>
        <v/>
      </c>
      <c r="BV211" s="478" t="str">
        <f t="shared" si="37"/>
        <v/>
      </c>
      <c r="BW211" s="132" t="str">
        <f ca="1">IF(BW$55&gt;0,SUBSTITUTE(VLOOKUP(ROW(BV156),BR211:BT$227,2),0,""),"")</f>
        <v/>
      </c>
      <c r="BX211" s="132" t="str">
        <f>IFERROR(ROUND(VALUE(SUBSTITUTE(VLOOKUP(ROW(BW156),BR211:BT$227,3),".","")),2),"")</f>
        <v/>
      </c>
      <c r="BY211" s="132"/>
      <c r="BZ211" s="319" t="str">
        <f>SUBSTITUTE(VLOOKUP(ROW(BW156),BR211:BU$227,4),0,"")</f>
        <v/>
      </c>
      <c r="CA211" s="319" t="str">
        <f>SUBSTITUTE(VLOOKUP(ROW(BW156),BR211:BV$227,5),0,"")</f>
        <v/>
      </c>
      <c r="CB211" s="132">
        <f>IF(AO54&lt;&gt;"",IF(OR(AO54&lt;Plan24!FI144,AO54&gt;Plan24!FJ144,AW54="σ=0"),1,0),0)</f>
        <v>0</v>
      </c>
      <c r="CC211" s="42"/>
      <c r="CD211" s="42"/>
      <c r="CE211" s="42"/>
      <c r="CF211" s="42"/>
      <c r="CG211" s="209"/>
      <c r="CH211" s="462"/>
      <c r="CI211" s="462"/>
      <c r="CJ211" s="462"/>
      <c r="CK211" s="41"/>
      <c r="CL211" s="41"/>
    </row>
    <row r="212" spans="3:90" s="10" customFormat="1" ht="17.25" customHeight="1">
      <c r="C212" s="138"/>
      <c r="F212" s="138"/>
      <c r="N212" s="17"/>
      <c r="O212" s="19"/>
      <c r="P212" s="19"/>
      <c r="Q212" s="19"/>
      <c r="R212" s="20"/>
      <c r="S212" s="19"/>
      <c r="T212" s="20"/>
      <c r="U212" s="20"/>
      <c r="V212" s="20"/>
      <c r="W212" s="20"/>
      <c r="X212" s="20"/>
      <c r="Y212" s="18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BQ212" s="132">
        <f t="shared" si="32"/>
        <v>0</v>
      </c>
      <c r="BR212" s="132" t="str">
        <f t="shared" si="36"/>
        <v/>
      </c>
      <c r="BS212" s="132" t="str">
        <f t="shared" si="33"/>
        <v/>
      </c>
      <c r="BT212" s="132" t="str">
        <f t="shared" si="34"/>
        <v/>
      </c>
      <c r="BU212" s="478" t="str">
        <f t="shared" si="35"/>
        <v/>
      </c>
      <c r="BV212" s="478" t="str">
        <f t="shared" si="37"/>
        <v/>
      </c>
      <c r="BW212" s="132" t="str">
        <f ca="1">IF(BW$55&gt;0,SUBSTITUTE(VLOOKUP(ROW(BV157),BR212:BT$227,2),0,""),"")</f>
        <v/>
      </c>
      <c r="BX212" s="132" t="str">
        <f>IFERROR(ROUND(VALUE(SUBSTITUTE(VLOOKUP(ROW(BW157),BR212:BT$227,3),".","")),2),"")</f>
        <v/>
      </c>
      <c r="BY212" s="132"/>
      <c r="BZ212" s="319" t="str">
        <f>SUBSTITUTE(VLOOKUP(ROW(BW157),BR212:BU$227,4),0,"")</f>
        <v/>
      </c>
      <c r="CA212" s="319" t="str">
        <f>SUBSTITUTE(VLOOKUP(ROW(BW157),BR212:BV$227,5),0,"")</f>
        <v/>
      </c>
      <c r="CB212" s="132">
        <f>IF(AO55&lt;&gt;"",IF(OR(AO55&lt;Plan24!FI145,AO55&gt;Plan24!FJ145,AW55="σ=0"),1,0),0)</f>
        <v>0</v>
      </c>
      <c r="CC212" s="42"/>
      <c r="CD212" s="42"/>
      <c r="CE212" s="42"/>
      <c r="CF212" s="42"/>
      <c r="CG212" s="209"/>
      <c r="CH212" s="462"/>
      <c r="CI212" s="462"/>
      <c r="CJ212" s="462"/>
      <c r="CK212" s="41"/>
      <c r="CL212" s="41"/>
    </row>
    <row r="213" spans="3:90" s="10" customFormat="1" ht="17.25" customHeight="1">
      <c r="C213" s="138"/>
      <c r="F213" s="138"/>
      <c r="N213" s="17"/>
      <c r="O213" s="19"/>
      <c r="P213" s="19"/>
      <c r="Q213" s="19"/>
      <c r="R213" s="20"/>
      <c r="S213" s="19"/>
      <c r="T213" s="20"/>
      <c r="U213" s="20"/>
      <c r="V213" s="20"/>
      <c r="W213" s="20"/>
      <c r="X213" s="20"/>
      <c r="Y213" s="18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BQ213" s="132">
        <f t="shared" si="32"/>
        <v>0</v>
      </c>
      <c r="BR213" s="132" t="str">
        <f t="shared" si="36"/>
        <v/>
      </c>
      <c r="BS213" s="132" t="str">
        <f t="shared" si="33"/>
        <v/>
      </c>
      <c r="BT213" s="132" t="str">
        <f t="shared" si="34"/>
        <v/>
      </c>
      <c r="BU213" s="478" t="str">
        <f t="shared" si="35"/>
        <v/>
      </c>
      <c r="BV213" s="478" t="str">
        <f t="shared" si="37"/>
        <v/>
      </c>
      <c r="BW213" s="132" t="str">
        <f ca="1">IF(BW$55&gt;0,SUBSTITUTE(VLOOKUP(ROW(BV158),BR213:BT$227,2),0,""),"")</f>
        <v/>
      </c>
      <c r="BX213" s="132" t="str">
        <f>IFERROR(ROUND(VALUE(SUBSTITUTE(VLOOKUP(ROW(BW158),BR213:BT$227,3),".","")),2),"")</f>
        <v/>
      </c>
      <c r="BY213" s="132"/>
      <c r="BZ213" s="319" t="str">
        <f>SUBSTITUTE(VLOOKUP(ROW(BW158),BR213:BU$227,4),0,"")</f>
        <v/>
      </c>
      <c r="CA213" s="319" t="str">
        <f>SUBSTITUTE(VLOOKUP(ROW(BW158),BR213:BV$227,5),0,"")</f>
        <v/>
      </c>
      <c r="CB213" s="132">
        <f>IF(AO56&lt;&gt;"",IF(OR(AO56&lt;Plan24!FI146,AO56&gt;Plan24!FJ146,AW56="σ=0"),1,0),0)</f>
        <v>0</v>
      </c>
      <c r="CC213" s="42"/>
      <c r="CD213" s="42"/>
      <c r="CE213" s="42"/>
      <c r="CF213" s="42"/>
      <c r="CG213" s="209"/>
      <c r="CH213" s="462"/>
      <c r="CI213" s="462"/>
      <c r="CJ213" s="462"/>
      <c r="CK213" s="41"/>
      <c r="CL213" s="41"/>
    </row>
    <row r="214" spans="3:90" s="10" customFormat="1" ht="17.25" customHeight="1">
      <c r="C214" s="138"/>
      <c r="F214" s="138"/>
      <c r="N214" s="17"/>
      <c r="O214" s="19"/>
      <c r="P214" s="19"/>
      <c r="Q214" s="19"/>
      <c r="R214" s="20"/>
      <c r="S214" s="19"/>
      <c r="T214" s="20"/>
      <c r="U214" s="20"/>
      <c r="V214" s="20"/>
      <c r="W214" s="20"/>
      <c r="X214" s="20"/>
      <c r="Y214" s="18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BQ214" s="132">
        <f t="shared" si="32"/>
        <v>0</v>
      </c>
      <c r="BR214" s="132" t="str">
        <f t="shared" si="36"/>
        <v/>
      </c>
      <c r="BS214" s="132" t="str">
        <f t="shared" si="33"/>
        <v/>
      </c>
      <c r="BT214" s="132" t="str">
        <f t="shared" si="34"/>
        <v/>
      </c>
      <c r="BU214" s="478" t="str">
        <f t="shared" si="35"/>
        <v/>
      </c>
      <c r="BV214" s="478" t="str">
        <f t="shared" si="37"/>
        <v/>
      </c>
      <c r="BW214" s="132" t="str">
        <f ca="1">IF(BW$55&gt;0,SUBSTITUTE(VLOOKUP(ROW(BV159),BR214:BT$227,2),0,""),"")</f>
        <v/>
      </c>
      <c r="BX214" s="132" t="str">
        <f>IFERROR(ROUND(VALUE(SUBSTITUTE(VLOOKUP(ROW(BW159),BR214:BT$227,3),".","")),2),"")</f>
        <v/>
      </c>
      <c r="BY214" s="132"/>
      <c r="BZ214" s="319" t="str">
        <f>SUBSTITUTE(VLOOKUP(ROW(BW159),BR214:BU$227,4),0,"")</f>
        <v/>
      </c>
      <c r="CA214" s="319" t="str">
        <f>SUBSTITUTE(VLOOKUP(ROW(BW159),BR214:BV$227,5),0,"")</f>
        <v/>
      </c>
      <c r="CB214" s="132">
        <f>IF(AO57&lt;&gt;"",IF(OR(AO57&lt;Plan24!FI147,AO57&gt;Plan24!FJ147,AW57="σ=0"),1,0),0)</f>
        <v>0</v>
      </c>
      <c r="CC214" s="42"/>
      <c r="CD214" s="42"/>
      <c r="CE214" s="42"/>
      <c r="CF214" s="42"/>
      <c r="CG214" s="209"/>
      <c r="CH214" s="462"/>
      <c r="CI214" s="462"/>
      <c r="CJ214" s="462"/>
      <c r="CK214" s="41"/>
      <c r="CL214" s="41"/>
    </row>
    <row r="215" spans="3:90" s="10" customFormat="1" ht="17.25" customHeight="1">
      <c r="C215" s="138"/>
      <c r="F215" s="138"/>
      <c r="N215" s="17"/>
      <c r="O215" s="19"/>
      <c r="P215" s="19"/>
      <c r="Q215" s="19"/>
      <c r="R215" s="20"/>
      <c r="S215" s="19"/>
      <c r="T215" s="20"/>
      <c r="U215" s="20"/>
      <c r="V215" s="20"/>
      <c r="W215" s="20"/>
      <c r="X215" s="20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BQ215" s="132">
        <f t="shared" si="32"/>
        <v>0</v>
      </c>
      <c r="BR215" s="132" t="str">
        <f t="shared" si="36"/>
        <v/>
      </c>
      <c r="BS215" s="132" t="str">
        <f t="shared" si="33"/>
        <v/>
      </c>
      <c r="BT215" s="132" t="str">
        <f t="shared" si="34"/>
        <v/>
      </c>
      <c r="BU215" s="478" t="str">
        <f t="shared" si="35"/>
        <v/>
      </c>
      <c r="BV215" s="478" t="str">
        <f t="shared" si="37"/>
        <v/>
      </c>
      <c r="BW215" s="132" t="str">
        <f ca="1">IF(BW$55&gt;0,SUBSTITUTE(VLOOKUP(ROW(BV160),BR215:BT$227,2),0,""),"")</f>
        <v/>
      </c>
      <c r="BX215" s="132" t="str">
        <f>IFERROR(ROUND(VALUE(SUBSTITUTE(VLOOKUP(ROW(BW160),BR215:BT$227,3),".","")),2),"")</f>
        <v/>
      </c>
      <c r="BY215" s="132"/>
      <c r="BZ215" s="319" t="str">
        <f>SUBSTITUTE(VLOOKUP(ROW(BW160),BR215:BU$227,4),0,"")</f>
        <v/>
      </c>
      <c r="CA215" s="319" t="str">
        <f>SUBSTITUTE(VLOOKUP(ROW(BW160),BR215:BV$227,5),0,"")</f>
        <v/>
      </c>
      <c r="CB215" s="132">
        <f>IF(AO58&lt;&gt;"",IF(OR(AO58&lt;Plan24!FI148,AO58&gt;Plan24!FJ148,AW58="σ=0"),1,0),0)</f>
        <v>0</v>
      </c>
      <c r="CC215" s="42"/>
      <c r="CD215" s="42"/>
      <c r="CE215" s="42"/>
      <c r="CF215" s="42"/>
      <c r="CG215" s="209"/>
      <c r="CH215" s="462"/>
      <c r="CI215" s="462"/>
      <c r="CJ215" s="462"/>
      <c r="CK215" s="41"/>
      <c r="CL215" s="41"/>
    </row>
    <row r="216" spans="3:90" s="10" customFormat="1" ht="17.25" customHeight="1">
      <c r="C216" s="138"/>
      <c r="F216" s="138"/>
      <c r="N216" s="17"/>
      <c r="O216" s="19"/>
      <c r="P216" s="19"/>
      <c r="Q216" s="19"/>
      <c r="R216" s="20"/>
      <c r="S216" s="19"/>
      <c r="T216" s="20"/>
      <c r="U216" s="20"/>
      <c r="V216" s="20"/>
      <c r="W216" s="20"/>
      <c r="X216" s="20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BQ216" s="132">
        <f t="shared" si="32"/>
        <v>0</v>
      </c>
      <c r="BR216" s="132" t="str">
        <f t="shared" si="36"/>
        <v/>
      </c>
      <c r="BS216" s="132" t="str">
        <f t="shared" si="33"/>
        <v/>
      </c>
      <c r="BT216" s="132" t="str">
        <f t="shared" si="34"/>
        <v/>
      </c>
      <c r="BU216" s="478" t="str">
        <f t="shared" si="35"/>
        <v/>
      </c>
      <c r="BV216" s="478" t="str">
        <f t="shared" si="37"/>
        <v/>
      </c>
      <c r="BW216" s="132" t="str">
        <f ca="1">IF(BW$55&gt;0,SUBSTITUTE(VLOOKUP(ROW(BV161),BR216:BT$227,2),0,""),"")</f>
        <v/>
      </c>
      <c r="BX216" s="132" t="str">
        <f>IFERROR(ROUND(VALUE(SUBSTITUTE(VLOOKUP(ROW(BW161),BR216:BT$227,3),".","")),2),"")</f>
        <v/>
      </c>
      <c r="BY216" s="132"/>
      <c r="BZ216" s="319" t="str">
        <f>SUBSTITUTE(VLOOKUP(ROW(BW161),BR216:BU$227,4),0,"")</f>
        <v/>
      </c>
      <c r="CA216" s="319" t="str">
        <f>SUBSTITUTE(VLOOKUP(ROW(BW161),BR216:BV$227,5),0,"")</f>
        <v/>
      </c>
      <c r="CB216" s="132">
        <f>IF(AO59&lt;&gt;"",IF(OR(AO59&lt;Plan24!FI149,AO59&gt;Plan24!FJ149,AW59="σ=0"),1,0),0)</f>
        <v>0</v>
      </c>
      <c r="CC216" s="42"/>
      <c r="CD216" s="42"/>
      <c r="CE216" s="42"/>
      <c r="CF216" s="42"/>
      <c r="CG216" s="209"/>
      <c r="CH216" s="462"/>
      <c r="CI216" s="462"/>
      <c r="CJ216" s="462"/>
      <c r="CK216" s="41"/>
      <c r="CL216" s="41"/>
    </row>
    <row r="217" spans="3:90" s="10" customFormat="1" ht="17.25" customHeight="1">
      <c r="C217" s="138"/>
      <c r="F217" s="138"/>
      <c r="N217" s="17"/>
      <c r="O217" s="19"/>
      <c r="P217" s="19"/>
      <c r="Q217" s="19"/>
      <c r="R217" s="20"/>
      <c r="S217" s="19"/>
      <c r="T217" s="20"/>
      <c r="U217" s="20"/>
      <c r="V217" s="20"/>
      <c r="W217" s="20"/>
      <c r="X217" s="20"/>
      <c r="Y217" s="15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BQ217" s="132">
        <f t="shared" ref="BQ217:BQ226" si="38">IF(BT217="",BQ216,BQ216+1)</f>
        <v>0</v>
      </c>
      <c r="BR217" s="132" t="str">
        <f t="shared" si="36"/>
        <v/>
      </c>
      <c r="BS217" s="132" t="str">
        <f t="shared" si="33"/>
        <v/>
      </c>
      <c r="BT217" s="132" t="str">
        <f t="shared" si="34"/>
        <v/>
      </c>
      <c r="BU217" s="478" t="str">
        <f t="shared" si="35"/>
        <v/>
      </c>
      <c r="BV217" s="478" t="str">
        <f t="shared" si="37"/>
        <v/>
      </c>
      <c r="BW217" s="132" t="str">
        <f ca="1">IF(BW$55&gt;0,SUBSTITUTE(VLOOKUP(ROW(BV162),BR217:BT$227,2),0,""),"")</f>
        <v/>
      </c>
      <c r="BX217" s="132" t="str">
        <f>IFERROR(ROUND(VALUE(SUBSTITUTE(VLOOKUP(ROW(BW162),BR217:BT$227,3),".","")),2),"")</f>
        <v/>
      </c>
      <c r="BY217" s="132"/>
      <c r="BZ217" s="319" t="str">
        <f>SUBSTITUTE(VLOOKUP(ROW(BW162),BR217:BU$227,4),0,"")</f>
        <v/>
      </c>
      <c r="CA217" s="319" t="str">
        <f>SUBSTITUTE(VLOOKUP(ROW(BW162),BR217:BV$227,5),0,"")</f>
        <v/>
      </c>
      <c r="CB217" s="132">
        <f>IF(AO60&lt;&gt;"",IF(OR(AO60&lt;Plan24!FI150,AO60&gt;Plan24!FJ150,AW60="σ=0"),1,0),0)</f>
        <v>0</v>
      </c>
      <c r="CC217" s="42"/>
      <c r="CD217" s="42"/>
      <c r="CE217" s="42"/>
      <c r="CF217" s="42"/>
      <c r="CG217" s="209"/>
      <c r="CH217" s="462"/>
      <c r="CI217" s="462"/>
      <c r="CJ217" s="462"/>
      <c r="CK217" s="41"/>
      <c r="CL217" s="41"/>
    </row>
    <row r="218" spans="3:90" s="10" customFormat="1" ht="17.25" customHeight="1">
      <c r="C218" s="138"/>
      <c r="F218" s="138"/>
      <c r="N218" s="17"/>
      <c r="O218" s="19"/>
      <c r="P218" s="19"/>
      <c r="Q218" s="19"/>
      <c r="R218" s="20"/>
      <c r="S218" s="19"/>
      <c r="T218" s="20"/>
      <c r="U218" s="20"/>
      <c r="V218" s="20"/>
      <c r="W218" s="20"/>
      <c r="X218" s="20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BQ218" s="132">
        <f t="shared" si="38"/>
        <v>0</v>
      </c>
      <c r="BR218" s="132" t="str">
        <f t="shared" si="36"/>
        <v/>
      </c>
      <c r="BS218" s="132" t="str">
        <f t="shared" si="33"/>
        <v/>
      </c>
      <c r="BT218" s="132" t="str">
        <f t="shared" si="34"/>
        <v/>
      </c>
      <c r="BU218" s="478" t="str">
        <f t="shared" si="35"/>
        <v/>
      </c>
      <c r="BV218" s="478" t="str">
        <f t="shared" si="37"/>
        <v/>
      </c>
      <c r="BW218" s="132" t="str">
        <f ca="1">IF(BW$55&gt;0,SUBSTITUTE(VLOOKUP(ROW(BV163),BR218:BT$227,2),0,""),"")</f>
        <v/>
      </c>
      <c r="BX218" s="132" t="str">
        <f>IFERROR(ROUND(VALUE(SUBSTITUTE(VLOOKUP(ROW(BW163),BR218:BT$227,3),".","")),2),"")</f>
        <v/>
      </c>
      <c r="BY218" s="132"/>
      <c r="BZ218" s="319" t="str">
        <f>SUBSTITUTE(VLOOKUP(ROW(BW163),BR218:BU$227,4),0,"")</f>
        <v/>
      </c>
      <c r="CA218" s="319" t="str">
        <f>SUBSTITUTE(VLOOKUP(ROW(BW163),BR218:BV$227,5),0,"")</f>
        <v/>
      </c>
      <c r="CB218" s="132">
        <f>IF(AO61&lt;&gt;"",IF(OR(AO61&lt;Plan24!FI151,AO61&gt;Plan24!FJ151,AW61="σ=0"),1,0),0)</f>
        <v>0</v>
      </c>
      <c r="CC218" s="42"/>
      <c r="CD218" s="42"/>
      <c r="CE218" s="42"/>
      <c r="CF218" s="42"/>
      <c r="CG218" s="209"/>
      <c r="CH218" s="462"/>
      <c r="CI218" s="462"/>
      <c r="CJ218" s="462"/>
      <c r="CK218" s="41"/>
      <c r="CL218" s="41"/>
    </row>
    <row r="219" spans="3:90" s="10" customFormat="1" ht="17.25" customHeight="1">
      <c r="C219" s="138"/>
      <c r="F219" s="138"/>
      <c r="N219" s="17"/>
      <c r="O219" s="19"/>
      <c r="P219" s="19"/>
      <c r="Q219" s="19"/>
      <c r="R219" s="20"/>
      <c r="S219" s="19"/>
      <c r="T219" s="20"/>
      <c r="U219" s="20"/>
      <c r="V219" s="20"/>
      <c r="W219" s="20"/>
      <c r="X219" s="20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BQ219" s="132">
        <f t="shared" si="38"/>
        <v>0</v>
      </c>
      <c r="BR219" s="132" t="str">
        <f t="shared" si="36"/>
        <v/>
      </c>
      <c r="BS219" s="132" t="str">
        <f t="shared" si="33"/>
        <v/>
      </c>
      <c r="BT219" s="132" t="str">
        <f t="shared" si="34"/>
        <v/>
      </c>
      <c r="BU219" s="478" t="str">
        <f t="shared" si="35"/>
        <v/>
      </c>
      <c r="BV219" s="478" t="str">
        <f t="shared" si="37"/>
        <v/>
      </c>
      <c r="BW219" s="132" t="str">
        <f ca="1">IF(BW$55&gt;0,SUBSTITUTE(VLOOKUP(ROW(BV164),BR219:BT$227,2),0,""),"")</f>
        <v/>
      </c>
      <c r="BX219" s="132" t="str">
        <f>IFERROR(ROUND(VALUE(SUBSTITUTE(VLOOKUP(ROW(BW164),BR219:BT$227,3),".","")),2),"")</f>
        <v/>
      </c>
      <c r="BY219" s="132"/>
      <c r="BZ219" s="319" t="str">
        <f>SUBSTITUTE(VLOOKUP(ROW(BW164),BR219:BU$227,4),0,"")</f>
        <v/>
      </c>
      <c r="CA219" s="319" t="str">
        <f>SUBSTITUTE(VLOOKUP(ROW(BW164),BR219:BV$227,5),0,"")</f>
        <v/>
      </c>
      <c r="CB219" s="132">
        <f>IF(AO62&lt;&gt;"",IF(OR(AO62&lt;Plan24!FI152,AO62&gt;Plan24!FJ152,AW62="σ=0"),1,0),0)</f>
        <v>0</v>
      </c>
      <c r="CC219" s="42"/>
      <c r="CD219" s="42"/>
      <c r="CE219" s="42"/>
      <c r="CF219" s="42"/>
      <c r="CG219" s="209"/>
      <c r="CH219" s="462"/>
      <c r="CI219" s="462"/>
      <c r="CJ219" s="462"/>
      <c r="CK219" s="41"/>
      <c r="CL219" s="41"/>
    </row>
    <row r="220" spans="3:90" s="10" customFormat="1" ht="17.25" customHeight="1">
      <c r="C220" s="138"/>
      <c r="F220" s="138"/>
      <c r="N220" s="17"/>
      <c r="O220" s="19"/>
      <c r="P220" s="19"/>
      <c r="Q220" s="19"/>
      <c r="R220" s="20"/>
      <c r="S220" s="19"/>
      <c r="T220" s="20"/>
      <c r="U220" s="20"/>
      <c r="V220" s="20"/>
      <c r="W220" s="20"/>
      <c r="X220" s="20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BQ220" s="132">
        <f t="shared" si="38"/>
        <v>0</v>
      </c>
      <c r="BR220" s="132" t="str">
        <f t="shared" si="36"/>
        <v/>
      </c>
      <c r="BS220" s="132" t="str">
        <f t="shared" si="33"/>
        <v/>
      </c>
      <c r="BT220" s="132" t="str">
        <f t="shared" si="34"/>
        <v/>
      </c>
      <c r="BU220" s="478" t="str">
        <f t="shared" si="35"/>
        <v/>
      </c>
      <c r="BV220" s="478" t="str">
        <f t="shared" si="37"/>
        <v/>
      </c>
      <c r="BW220" s="132" t="str">
        <f ca="1">IF(BW$55&gt;0,SUBSTITUTE(VLOOKUP(ROW(BV165),BR220:BT$227,2),0,""),"")</f>
        <v/>
      </c>
      <c r="BX220" s="132" t="str">
        <f>IFERROR(ROUND(VALUE(SUBSTITUTE(VLOOKUP(ROW(BW165),BR220:BT$227,3),".","")),2),"")</f>
        <v/>
      </c>
      <c r="BY220" s="132"/>
      <c r="BZ220" s="319" t="str">
        <f>SUBSTITUTE(VLOOKUP(ROW(BW165),BR220:BU$227,4),0,"")</f>
        <v/>
      </c>
      <c r="CA220" s="319" t="str">
        <f>SUBSTITUTE(VLOOKUP(ROW(BW165),BR220:BV$227,5),0,"")</f>
        <v/>
      </c>
      <c r="CB220" s="132">
        <f>IF(AO63&lt;&gt;"",IF(OR(AO63&lt;Plan24!FI153,AO63&gt;Plan24!FJ153,AW63="σ=0"),1,0),0)</f>
        <v>0</v>
      </c>
      <c r="CC220" s="42"/>
      <c r="CD220" s="42"/>
      <c r="CE220" s="42"/>
      <c r="CF220" s="42"/>
      <c r="CG220" s="209"/>
      <c r="CH220" s="462"/>
      <c r="CI220" s="462"/>
      <c r="CJ220" s="462"/>
      <c r="CK220" s="41"/>
      <c r="CL220" s="41"/>
    </row>
    <row r="221" spans="3:90" s="10" customFormat="1" ht="17.25" customHeight="1">
      <c r="C221" s="138"/>
      <c r="F221" s="138"/>
      <c r="N221" s="17"/>
      <c r="O221" s="19"/>
      <c r="P221" s="19"/>
      <c r="Q221" s="19"/>
      <c r="R221" s="20"/>
      <c r="S221" s="19"/>
      <c r="T221" s="20"/>
      <c r="U221" s="20"/>
      <c r="V221" s="20"/>
      <c r="W221" s="20"/>
      <c r="X221" s="20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BQ221" s="132">
        <f t="shared" si="38"/>
        <v>0</v>
      </c>
      <c r="BR221" s="132" t="str">
        <f t="shared" si="36"/>
        <v/>
      </c>
      <c r="BS221" s="132" t="str">
        <f t="shared" si="33"/>
        <v/>
      </c>
      <c r="BT221" s="132" t="str">
        <f t="shared" si="34"/>
        <v/>
      </c>
      <c r="BU221" s="478" t="str">
        <f t="shared" si="35"/>
        <v/>
      </c>
      <c r="BV221" s="478" t="str">
        <f t="shared" si="37"/>
        <v/>
      </c>
      <c r="BW221" s="132" t="str">
        <f ca="1">IF(BW$55&gt;0,SUBSTITUTE(VLOOKUP(ROW(BV166),BR221:BT$227,2),0,""),"")</f>
        <v/>
      </c>
      <c r="BX221" s="132" t="str">
        <f>IFERROR(ROUND(VALUE(SUBSTITUTE(VLOOKUP(ROW(BW166),BR221:BT$227,3),".","")),2),"")</f>
        <v/>
      </c>
      <c r="BY221" s="132"/>
      <c r="BZ221" s="319" t="str">
        <f>SUBSTITUTE(VLOOKUP(ROW(BW166),BR221:BU$227,4),0,"")</f>
        <v/>
      </c>
      <c r="CA221" s="319" t="str">
        <f>SUBSTITUTE(VLOOKUP(ROW(BW166),BR221:BV$227,5),0,"")</f>
        <v/>
      </c>
      <c r="CB221" s="132">
        <f>IF(AO64&lt;&gt;"",IF(OR(AO64&lt;Plan24!FI154,AO64&gt;Plan24!FJ154,AW64="σ=0"),1,0),0)</f>
        <v>0</v>
      </c>
      <c r="CC221" s="42"/>
      <c r="CD221" s="42"/>
      <c r="CE221" s="42"/>
      <c r="CF221" s="42"/>
      <c r="CG221" s="209"/>
      <c r="CH221" s="462"/>
      <c r="CI221" s="462"/>
      <c r="CJ221" s="462"/>
      <c r="CK221" s="41"/>
      <c r="CL221" s="41"/>
    </row>
    <row r="222" spans="3:90" s="10" customFormat="1" ht="17.25" customHeight="1">
      <c r="C222" s="138"/>
      <c r="F222" s="138"/>
      <c r="N222" s="17"/>
      <c r="O222" s="19"/>
      <c r="P222" s="19"/>
      <c r="Q222" s="19"/>
      <c r="R222" s="20"/>
      <c r="S222" s="19"/>
      <c r="T222" s="20"/>
      <c r="U222" s="20"/>
      <c r="V222" s="20"/>
      <c r="W222" s="20"/>
      <c r="X222" s="20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BQ222" s="132">
        <f t="shared" si="38"/>
        <v>0</v>
      </c>
      <c r="BR222" s="132" t="str">
        <f t="shared" si="36"/>
        <v/>
      </c>
      <c r="BS222" s="132" t="str">
        <f t="shared" si="33"/>
        <v/>
      </c>
      <c r="BT222" s="132" t="str">
        <f t="shared" si="34"/>
        <v/>
      </c>
      <c r="BU222" s="478" t="str">
        <f t="shared" si="35"/>
        <v/>
      </c>
      <c r="BV222" s="478" t="str">
        <f t="shared" si="37"/>
        <v/>
      </c>
      <c r="BW222" s="132" t="str">
        <f ca="1">IF(BW$55&gt;0,SUBSTITUTE(VLOOKUP(ROW(BV167),BR222:BT$227,2),0,""),"")</f>
        <v/>
      </c>
      <c r="BX222" s="132" t="str">
        <f>IFERROR(ROUND(VALUE(SUBSTITUTE(VLOOKUP(ROW(BW167),BR222:BT$227,3),".","")),2),"")</f>
        <v/>
      </c>
      <c r="BY222" s="132"/>
      <c r="BZ222" s="319" t="str">
        <f>SUBSTITUTE(VLOOKUP(ROW(BW167),BR222:BU$227,4),0,"")</f>
        <v/>
      </c>
      <c r="CA222" s="319" t="str">
        <f>SUBSTITUTE(VLOOKUP(ROW(BW167),BR222:BV$227,5),0,"")</f>
        <v/>
      </c>
      <c r="CB222" s="132">
        <f>IF(AO65&lt;&gt;"",IF(OR(AO65&lt;Plan24!FI155,AO65&gt;Plan24!FJ155,AW65="σ=0"),1,0),0)</f>
        <v>0</v>
      </c>
      <c r="CC222" s="42"/>
      <c r="CD222" s="42"/>
      <c r="CE222" s="42"/>
      <c r="CF222" s="42"/>
      <c r="CG222" s="209"/>
      <c r="CH222" s="462"/>
      <c r="CI222" s="462"/>
      <c r="CJ222" s="462"/>
      <c r="CK222" s="41"/>
      <c r="CL222" s="41"/>
    </row>
    <row r="223" spans="3:90" s="10" customFormat="1" ht="17.25" customHeight="1">
      <c r="C223" s="138"/>
      <c r="F223" s="138"/>
      <c r="N223" s="17"/>
      <c r="O223" s="19"/>
      <c r="P223" s="19"/>
      <c r="Q223" s="19"/>
      <c r="R223" s="20"/>
      <c r="S223" s="19"/>
      <c r="T223" s="20"/>
      <c r="U223" s="20"/>
      <c r="V223" s="20"/>
      <c r="W223" s="20"/>
      <c r="X223" s="20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BQ223" s="132">
        <f t="shared" si="38"/>
        <v>0</v>
      </c>
      <c r="BR223" s="132" t="str">
        <f t="shared" si="36"/>
        <v/>
      </c>
      <c r="BS223" s="132" t="str">
        <f t="shared" si="33"/>
        <v/>
      </c>
      <c r="BT223" s="132" t="str">
        <f t="shared" si="34"/>
        <v/>
      </c>
      <c r="BU223" s="478" t="str">
        <f t="shared" si="35"/>
        <v/>
      </c>
      <c r="BV223" s="478" t="str">
        <f t="shared" si="37"/>
        <v/>
      </c>
      <c r="BW223" s="132" t="str">
        <f ca="1">IF(BW$55&gt;0,SUBSTITUTE(VLOOKUP(ROW(BV168),BR223:BT$227,2),0,""),"")</f>
        <v/>
      </c>
      <c r="BX223" s="132" t="str">
        <f>IFERROR(ROUND(VALUE(SUBSTITUTE(VLOOKUP(ROW(BW168),BR223:BT$227,3),".","")),2),"")</f>
        <v/>
      </c>
      <c r="BY223" s="132"/>
      <c r="BZ223" s="319" t="str">
        <f>SUBSTITUTE(VLOOKUP(ROW(BW168),BR223:BU$227,4),0,"")</f>
        <v/>
      </c>
      <c r="CA223" s="319" t="str">
        <f>SUBSTITUTE(VLOOKUP(ROW(BW168),BR223:BV$227,5),0,"")</f>
        <v/>
      </c>
      <c r="CB223" s="132">
        <f>IF(AO66&lt;&gt;"",IF(OR(AO66&lt;Plan24!FI156,AO66&gt;Plan24!FJ156,AW66="σ=0"),1,0),0)</f>
        <v>0</v>
      </c>
      <c r="CC223" s="42"/>
      <c r="CD223" s="42"/>
      <c r="CE223" s="42"/>
      <c r="CF223" s="42"/>
      <c r="CG223" s="209"/>
      <c r="CH223" s="462"/>
      <c r="CI223" s="462"/>
      <c r="CJ223" s="462"/>
      <c r="CK223" s="41"/>
      <c r="CL223" s="41"/>
    </row>
    <row r="224" spans="3:90" s="10" customFormat="1" ht="17.25" customHeight="1">
      <c r="C224" s="138"/>
      <c r="F224" s="138"/>
      <c r="N224" s="17"/>
      <c r="O224" s="19"/>
      <c r="P224" s="19"/>
      <c r="Q224" s="19"/>
      <c r="R224" s="20"/>
      <c r="S224" s="19"/>
      <c r="T224" s="20"/>
      <c r="U224" s="20"/>
      <c r="V224" s="20"/>
      <c r="W224" s="20"/>
      <c r="X224" s="20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BQ224" s="132">
        <f t="shared" si="38"/>
        <v>0</v>
      </c>
      <c r="BR224" s="132" t="str">
        <f t="shared" si="36"/>
        <v/>
      </c>
      <c r="BS224" s="132" t="str">
        <f t="shared" si="33"/>
        <v/>
      </c>
      <c r="BT224" s="132" t="str">
        <f t="shared" si="34"/>
        <v/>
      </c>
      <c r="BU224" s="478" t="str">
        <f t="shared" si="35"/>
        <v/>
      </c>
      <c r="BV224" s="478" t="str">
        <f t="shared" si="37"/>
        <v/>
      </c>
      <c r="BW224" s="132" t="str">
        <f ca="1">IF(BW$55&gt;0,SUBSTITUTE(VLOOKUP(ROW(BV169),BR224:BT$227,2),0,""),"")</f>
        <v/>
      </c>
      <c r="BX224" s="132" t="str">
        <f>IFERROR(ROUND(VALUE(SUBSTITUTE(VLOOKUP(ROW(BW169),BR224:BT$227,3),".","")),2),"")</f>
        <v/>
      </c>
      <c r="BY224" s="132"/>
      <c r="BZ224" s="319" t="str">
        <f>SUBSTITUTE(VLOOKUP(ROW(BW169),BR224:BU$227,4),0,"")</f>
        <v/>
      </c>
      <c r="CA224" s="319" t="str">
        <f>SUBSTITUTE(VLOOKUP(ROW(BW169),BR224:BV$227,5),0,"")</f>
        <v/>
      </c>
      <c r="CB224" s="132">
        <f>IF(AO67&lt;&gt;"",IF(OR(AO67&lt;Plan24!FI157,AO67&gt;Plan24!FJ157,AW67="σ=0"),1,0),0)</f>
        <v>0</v>
      </c>
      <c r="CC224" s="42"/>
      <c r="CD224" s="42"/>
      <c r="CE224" s="42"/>
      <c r="CF224" s="42"/>
      <c r="CG224" s="209"/>
      <c r="CH224" s="462"/>
      <c r="CI224" s="462"/>
      <c r="CJ224" s="462"/>
      <c r="CK224" s="41"/>
      <c r="CL224" s="41"/>
    </row>
    <row r="225" spans="3:90" s="10" customFormat="1" ht="17.25" customHeight="1">
      <c r="C225" s="138"/>
      <c r="F225" s="138"/>
      <c r="N225" s="17"/>
      <c r="O225" s="19"/>
      <c r="P225" s="19"/>
      <c r="Q225" s="19"/>
      <c r="R225" s="20"/>
      <c r="S225" s="19"/>
      <c r="T225" s="20"/>
      <c r="U225" s="20"/>
      <c r="V225" s="20"/>
      <c r="W225" s="20"/>
      <c r="X225" s="20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BQ225" s="132">
        <f t="shared" si="38"/>
        <v>0</v>
      </c>
      <c r="BR225" s="132" t="str">
        <f t="shared" si="36"/>
        <v/>
      </c>
      <c r="BS225" s="132" t="str">
        <f t="shared" si="33"/>
        <v/>
      </c>
      <c r="BT225" s="132" t="str">
        <f t="shared" si="34"/>
        <v/>
      </c>
      <c r="BU225" s="478" t="str">
        <f t="shared" si="35"/>
        <v/>
      </c>
      <c r="BV225" s="478" t="str">
        <f t="shared" si="37"/>
        <v/>
      </c>
      <c r="BW225" s="132" t="str">
        <f ca="1">IF(BW$55&gt;0,SUBSTITUTE(VLOOKUP(ROW(BV170),BR225:BT$227,2),0,""),"")</f>
        <v/>
      </c>
      <c r="BX225" s="132" t="str">
        <f>IFERROR(ROUND(VALUE(SUBSTITUTE(VLOOKUP(ROW(BW170),BR225:BT$227,3),".","")),2),"")</f>
        <v/>
      </c>
      <c r="BY225" s="132"/>
      <c r="BZ225" s="319" t="str">
        <f>SUBSTITUTE(VLOOKUP(ROW(BW170),BR225:BU$227,4),0,"")</f>
        <v/>
      </c>
      <c r="CA225" s="319" t="str">
        <f>SUBSTITUTE(VLOOKUP(ROW(BW170),BR225:BV$227,5),0,"")</f>
        <v/>
      </c>
      <c r="CB225" s="132">
        <f>IF(AO68&lt;&gt;"",IF(OR(AO68&lt;Plan24!FI158,AO68&gt;Plan24!FJ158,AW68="σ=0"),1,0),0)</f>
        <v>0</v>
      </c>
      <c r="CC225" s="42"/>
      <c r="CD225" s="42"/>
      <c r="CE225" s="42"/>
      <c r="CF225" s="42"/>
      <c r="CG225" s="209"/>
      <c r="CH225" s="462"/>
      <c r="CI225" s="462"/>
      <c r="CJ225" s="462"/>
      <c r="CK225" s="41"/>
      <c r="CL225" s="41"/>
    </row>
    <row r="226" spans="3:90" s="10" customFormat="1" ht="17.25" customHeight="1">
      <c r="C226" s="138"/>
      <c r="F226" s="138"/>
      <c r="N226" s="17"/>
      <c r="O226" s="19"/>
      <c r="P226" s="19"/>
      <c r="Q226" s="19"/>
      <c r="R226" s="20"/>
      <c r="S226" s="19"/>
      <c r="T226" s="20"/>
      <c r="U226" s="20"/>
      <c r="V226" s="20"/>
      <c r="W226" s="20"/>
      <c r="X226" s="20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BQ226" s="132">
        <f t="shared" si="38"/>
        <v>0</v>
      </c>
      <c r="BR226" s="132" t="str">
        <f t="shared" si="36"/>
        <v/>
      </c>
      <c r="BS226" s="132" t="str">
        <f t="shared" si="33"/>
        <v/>
      </c>
      <c r="BT226" s="132" t="str">
        <f t="shared" si="34"/>
        <v/>
      </c>
      <c r="BU226" s="478" t="str">
        <f t="shared" si="35"/>
        <v/>
      </c>
      <c r="BV226" s="478" t="str">
        <f t="shared" si="37"/>
        <v/>
      </c>
      <c r="BW226" s="132" t="str">
        <f ca="1">IF(BW$55&gt;0,SUBSTITUTE(VLOOKUP(ROW(BV171),BR226:BT$227,2),0,""),"")</f>
        <v/>
      </c>
      <c r="BX226" s="132" t="str">
        <f>IFERROR(ROUND(VALUE(SUBSTITUTE(VLOOKUP(ROW(BW171),BR226:BT$227,3),".","")),2),"")</f>
        <v/>
      </c>
      <c r="BY226" s="132"/>
      <c r="BZ226" s="319" t="str">
        <f>SUBSTITUTE(VLOOKUP(ROW(BW171),BR226:BU$227,4),0,"")</f>
        <v/>
      </c>
      <c r="CA226" s="319" t="str">
        <f>SUBSTITUTE(VLOOKUP(ROW(BW171),BR226:BV$227,5),0,"")</f>
        <v/>
      </c>
      <c r="CB226" s="132">
        <f>IF(AO69&lt;&gt;"",IF(OR(AO69&lt;Plan24!FI159,AO69&gt;Plan24!FJ159,AW69="σ=0"),1,0),0)</f>
        <v>0</v>
      </c>
      <c r="CC226" s="42"/>
      <c r="CD226" s="42"/>
      <c r="CE226" s="42"/>
      <c r="CF226" s="42"/>
      <c r="CG226" s="209"/>
      <c r="CH226" s="462"/>
      <c r="CI226" s="462"/>
      <c r="CJ226" s="462"/>
      <c r="CK226" s="41"/>
      <c r="CL226" s="41"/>
    </row>
    <row r="227" spans="3:90" s="10" customFormat="1" ht="17.25" customHeight="1">
      <c r="C227" s="138"/>
      <c r="F227" s="138"/>
      <c r="N227" s="17"/>
      <c r="O227" s="19"/>
      <c r="P227" s="19"/>
      <c r="Q227" s="19"/>
      <c r="R227" s="20"/>
      <c r="S227" s="19"/>
      <c r="T227" s="20"/>
      <c r="U227" s="20"/>
      <c r="V227" s="20"/>
      <c r="W227" s="20"/>
      <c r="X227" s="20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BQ227" s="42"/>
      <c r="BR227" s="132">
        <f>BQ226+1</f>
        <v>1</v>
      </c>
      <c r="BS227" s="42"/>
      <c r="BT227" s="42"/>
      <c r="BU227" s="42"/>
      <c r="BV227" s="42"/>
      <c r="BW227" s="42"/>
      <c r="BX227" s="42"/>
      <c r="BY227" s="132"/>
      <c r="BZ227" s="42"/>
      <c r="CA227" s="42"/>
      <c r="CB227" s="42"/>
      <c r="CC227" s="42"/>
      <c r="CD227" s="42"/>
      <c r="CE227" s="42"/>
      <c r="CF227" s="42"/>
      <c r="CG227" s="209"/>
      <c r="CH227" s="462"/>
      <c r="CI227" s="462"/>
      <c r="CJ227" s="462"/>
      <c r="CK227" s="41"/>
      <c r="CL227" s="41"/>
    </row>
    <row r="228" spans="3:90" s="10" customFormat="1" ht="17.25" customHeight="1">
      <c r="C228" s="138"/>
      <c r="F228" s="138"/>
      <c r="N228" s="17"/>
      <c r="O228" s="19"/>
      <c r="P228" s="19"/>
      <c r="Q228" s="19"/>
      <c r="R228" s="20"/>
      <c r="S228" s="19"/>
      <c r="T228" s="20"/>
      <c r="U228" s="20"/>
      <c r="V228" s="20"/>
      <c r="W228" s="20"/>
      <c r="X228" s="20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BQ228" s="42"/>
      <c r="BR228" s="42"/>
      <c r="BS228" s="42"/>
      <c r="BT228" s="42"/>
      <c r="BU228" s="42"/>
      <c r="BV228" s="42"/>
      <c r="BW228" s="42"/>
      <c r="BX228" s="42"/>
      <c r="BY228" s="42"/>
      <c r="BZ228" s="42"/>
      <c r="CA228" s="42"/>
      <c r="CB228" s="42"/>
      <c r="CC228" s="42"/>
      <c r="CD228" s="42"/>
      <c r="CE228" s="42"/>
      <c r="CF228" s="42"/>
      <c r="CG228" s="209"/>
      <c r="CH228" s="462"/>
      <c r="CI228" s="462"/>
      <c r="CJ228" s="462"/>
      <c r="CK228" s="41"/>
      <c r="CL228" s="41"/>
    </row>
    <row r="229" spans="3:90" s="10" customFormat="1" ht="17.25" customHeight="1">
      <c r="C229" s="138"/>
      <c r="F229" s="138"/>
      <c r="N229" s="17"/>
      <c r="O229" s="19"/>
      <c r="P229" s="19"/>
      <c r="Q229" s="19"/>
      <c r="R229" s="20"/>
      <c r="S229" s="19"/>
      <c r="T229" s="20"/>
      <c r="U229" s="20"/>
      <c r="V229" s="20"/>
      <c r="W229" s="20"/>
      <c r="X229" s="20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BQ229" s="42"/>
      <c r="BR229" s="42"/>
      <c r="BS229" s="42"/>
      <c r="BT229" s="42"/>
      <c r="BU229" s="42"/>
      <c r="BV229" s="42"/>
      <c r="BW229" s="42"/>
      <c r="BX229" s="42"/>
      <c r="BY229" s="42"/>
      <c r="BZ229" s="42"/>
      <c r="CA229" s="42"/>
      <c r="CB229" s="42"/>
      <c r="CC229" s="42"/>
      <c r="CD229" s="42"/>
      <c r="CE229" s="42"/>
      <c r="CF229" s="42"/>
      <c r="CG229" s="209"/>
      <c r="CH229" s="462"/>
      <c r="CI229" s="462"/>
      <c r="CJ229" s="462"/>
      <c r="CK229" s="41"/>
      <c r="CL229" s="41"/>
    </row>
    <row r="230" spans="3:90" s="10" customFormat="1" ht="17.25" customHeight="1">
      <c r="C230" s="138"/>
      <c r="F230" s="138"/>
      <c r="N230" s="17"/>
      <c r="O230" s="19"/>
      <c r="P230" s="19"/>
      <c r="Q230" s="19"/>
      <c r="R230" s="20"/>
      <c r="S230" s="19"/>
      <c r="T230" s="20"/>
      <c r="U230" s="20"/>
      <c r="V230" s="20"/>
      <c r="W230" s="20"/>
      <c r="X230" s="20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BQ230" s="42"/>
      <c r="BR230" s="42"/>
      <c r="BS230" s="42"/>
      <c r="BT230" s="42"/>
      <c r="BU230" s="42"/>
      <c r="BV230" s="42"/>
      <c r="BW230" s="42"/>
      <c r="BX230" s="42"/>
      <c r="BY230" s="42"/>
      <c r="BZ230" s="42"/>
      <c r="CA230" s="42"/>
      <c r="CB230" s="42"/>
      <c r="CC230" s="42"/>
      <c r="CD230" s="42"/>
      <c r="CE230" s="42"/>
      <c r="CF230" s="42"/>
      <c r="CG230" s="209"/>
      <c r="CH230" s="462"/>
      <c r="CI230" s="462"/>
      <c r="CJ230" s="462"/>
      <c r="CK230" s="41"/>
      <c r="CL230" s="41"/>
    </row>
    <row r="231" spans="3:90" s="10" customFormat="1" ht="17.25" customHeight="1">
      <c r="C231" s="138"/>
      <c r="F231" s="138"/>
      <c r="N231" s="17"/>
      <c r="O231" s="19"/>
      <c r="P231" s="19"/>
      <c r="Q231" s="19"/>
      <c r="R231" s="20"/>
      <c r="S231" s="19"/>
      <c r="T231" s="20"/>
      <c r="U231" s="20"/>
      <c r="V231" s="20"/>
      <c r="W231" s="20"/>
      <c r="X231" s="20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BQ231" s="42"/>
      <c r="BR231" s="42"/>
      <c r="BS231" s="42"/>
      <c r="BT231" s="42"/>
      <c r="BU231" s="42"/>
      <c r="BV231" s="42"/>
      <c r="BW231" s="42"/>
      <c r="BX231" s="42"/>
      <c r="BY231" s="42"/>
      <c r="BZ231" s="42"/>
      <c r="CA231" s="42"/>
      <c r="CB231" s="42"/>
      <c r="CC231" s="42"/>
      <c r="CD231" s="42"/>
      <c r="CE231" s="42"/>
      <c r="CF231" s="42"/>
      <c r="CG231" s="209"/>
      <c r="CH231" s="462"/>
      <c r="CI231" s="462"/>
      <c r="CJ231" s="462"/>
      <c r="CK231" s="41"/>
      <c r="CL231" s="41"/>
    </row>
    <row r="232" spans="3:90" s="10" customFormat="1" ht="17.25" customHeight="1">
      <c r="C232" s="138"/>
      <c r="F232" s="138"/>
      <c r="N232" s="17"/>
      <c r="O232" s="19"/>
      <c r="P232" s="19"/>
      <c r="Q232" s="19"/>
      <c r="R232" s="20"/>
      <c r="S232" s="19"/>
      <c r="T232" s="20"/>
      <c r="U232" s="20"/>
      <c r="V232" s="20"/>
      <c r="W232" s="20"/>
      <c r="X232" s="20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BQ232" s="42"/>
      <c r="BR232" s="42"/>
      <c r="BS232" s="42"/>
      <c r="BT232" s="42"/>
      <c r="BU232" s="42"/>
      <c r="BV232" s="42"/>
      <c r="BW232" s="42"/>
      <c r="BX232" s="42"/>
      <c r="BY232" s="42"/>
      <c r="BZ232" s="42"/>
      <c r="CA232" s="42"/>
      <c r="CB232" s="42"/>
      <c r="CC232" s="42"/>
      <c r="CD232" s="42"/>
      <c r="CE232" s="42"/>
      <c r="CF232" s="42"/>
      <c r="CG232" s="209"/>
      <c r="CH232" s="462"/>
      <c r="CI232" s="462"/>
      <c r="CJ232" s="462"/>
      <c r="CK232" s="41"/>
      <c r="CL232" s="41"/>
    </row>
    <row r="233" spans="3:90" s="10" customFormat="1" ht="17.25" customHeight="1">
      <c r="C233" s="138"/>
      <c r="F233" s="138"/>
      <c r="N233" s="17"/>
      <c r="O233" s="19"/>
      <c r="P233" s="19"/>
      <c r="Q233" s="19"/>
      <c r="R233" s="20"/>
      <c r="S233" s="19"/>
      <c r="T233" s="20"/>
      <c r="U233" s="20"/>
      <c r="V233" s="20"/>
      <c r="W233" s="20"/>
      <c r="X233" s="20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BQ233" s="42"/>
      <c r="BR233" s="42"/>
      <c r="BS233" s="42"/>
      <c r="BT233" s="42"/>
      <c r="BU233" s="42"/>
      <c r="BV233" s="42"/>
      <c r="BW233" s="42"/>
      <c r="BX233" s="42"/>
      <c r="BY233" s="42"/>
      <c r="BZ233" s="42"/>
      <c r="CA233" s="42"/>
      <c r="CB233" s="42"/>
      <c r="CC233" s="42"/>
      <c r="CD233" s="42"/>
      <c r="CE233" s="42"/>
      <c r="CF233" s="42"/>
      <c r="CG233" s="209"/>
      <c r="CH233" s="462"/>
      <c r="CI233" s="462"/>
      <c r="CJ233" s="462"/>
      <c r="CK233" s="41"/>
      <c r="CL233" s="41"/>
    </row>
    <row r="234" spans="3:90" s="10" customFormat="1" ht="17.25" customHeight="1">
      <c r="C234" s="138"/>
      <c r="F234" s="138"/>
      <c r="N234" s="17"/>
      <c r="O234" s="19"/>
      <c r="P234" s="19"/>
      <c r="Q234" s="19"/>
      <c r="R234" s="20"/>
      <c r="S234" s="19"/>
      <c r="T234" s="20"/>
      <c r="U234" s="20"/>
      <c r="V234" s="20"/>
      <c r="W234" s="20"/>
      <c r="X234" s="20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BQ234" s="42"/>
      <c r="BR234" s="42"/>
      <c r="BS234" s="42"/>
      <c r="BT234" s="42"/>
      <c r="BU234" s="42"/>
      <c r="BV234" s="42"/>
      <c r="BW234" s="42"/>
      <c r="BX234" s="42"/>
      <c r="BY234" s="42"/>
      <c r="BZ234" s="42"/>
      <c r="CA234" s="42"/>
      <c r="CB234" s="42"/>
      <c r="CC234" s="42"/>
      <c r="CD234" s="42"/>
      <c r="CE234" s="42"/>
      <c r="CF234" s="42"/>
      <c r="CG234" s="209"/>
      <c r="CH234" s="462"/>
      <c r="CI234" s="462"/>
      <c r="CJ234" s="462"/>
      <c r="CK234" s="41"/>
      <c r="CL234" s="41"/>
    </row>
    <row r="235" spans="3:90" s="10" customFormat="1" ht="17.25" customHeight="1">
      <c r="C235" s="138"/>
      <c r="F235" s="138"/>
      <c r="N235" s="17"/>
      <c r="O235" s="19"/>
      <c r="P235" s="19"/>
      <c r="Q235" s="19"/>
      <c r="R235" s="20"/>
      <c r="S235" s="19"/>
      <c r="T235" s="20"/>
      <c r="U235" s="20"/>
      <c r="V235" s="20"/>
      <c r="W235" s="20"/>
      <c r="X235" s="20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BQ235" s="42"/>
      <c r="BR235" s="42"/>
      <c r="BS235" s="42"/>
      <c r="BT235" s="42"/>
      <c r="BU235" s="42"/>
      <c r="BV235" s="42"/>
      <c r="BW235" s="42"/>
      <c r="BX235" s="42"/>
      <c r="BY235" s="42"/>
      <c r="BZ235" s="42"/>
      <c r="CA235" s="42"/>
      <c r="CB235" s="42"/>
      <c r="CC235" s="42"/>
      <c r="CD235" s="42"/>
      <c r="CE235" s="42"/>
      <c r="CF235" s="42"/>
      <c r="CG235" s="209"/>
      <c r="CH235" s="462"/>
      <c r="CI235" s="462"/>
      <c r="CJ235" s="462"/>
      <c r="CK235" s="41"/>
      <c r="CL235" s="41"/>
    </row>
    <row r="236" spans="3:90" s="10" customFormat="1" ht="17.25" customHeight="1">
      <c r="C236" s="138"/>
      <c r="F236" s="138"/>
      <c r="N236" s="17"/>
      <c r="O236" s="19"/>
      <c r="P236" s="19"/>
      <c r="Q236" s="19"/>
      <c r="R236" s="20"/>
      <c r="S236" s="19"/>
      <c r="T236" s="20"/>
      <c r="U236" s="20"/>
      <c r="V236" s="20"/>
      <c r="W236" s="20"/>
      <c r="X236" s="20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BQ236" s="42"/>
      <c r="BR236" s="42"/>
      <c r="BS236" s="42"/>
      <c r="BT236" s="42"/>
      <c r="BU236" s="42"/>
      <c r="BV236" s="42"/>
      <c r="BW236" s="42"/>
      <c r="BX236" s="42"/>
      <c r="BY236" s="42"/>
      <c r="BZ236" s="42"/>
      <c r="CA236" s="42"/>
      <c r="CB236" s="42"/>
      <c r="CC236" s="42"/>
      <c r="CD236" s="42"/>
      <c r="CE236" s="42"/>
      <c r="CF236" s="42"/>
      <c r="CG236" s="209"/>
      <c r="CH236" s="462"/>
      <c r="CI236" s="462"/>
      <c r="CJ236" s="462"/>
      <c r="CK236" s="41"/>
      <c r="CL236" s="41"/>
    </row>
    <row r="237" spans="3:90" s="10" customFormat="1" ht="17.25" customHeight="1">
      <c r="C237" s="138"/>
      <c r="F237" s="138"/>
      <c r="N237" s="17"/>
      <c r="O237" s="19"/>
      <c r="P237" s="19"/>
      <c r="Q237" s="19"/>
      <c r="R237" s="20"/>
      <c r="S237" s="19"/>
      <c r="T237" s="20"/>
      <c r="U237" s="20"/>
      <c r="V237" s="20"/>
      <c r="W237" s="20"/>
      <c r="X237" s="20"/>
      <c r="Y237" s="1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"/>
      <c r="AX237" s="1"/>
      <c r="BQ237" s="42"/>
      <c r="BR237" s="42"/>
      <c r="BS237" s="42"/>
      <c r="BT237" s="42"/>
      <c r="BU237" s="42"/>
      <c r="BV237" s="42"/>
      <c r="BW237" s="42"/>
      <c r="BX237" s="42"/>
      <c r="BY237" s="42"/>
      <c r="BZ237" s="42"/>
      <c r="CA237" s="42"/>
      <c r="CB237" s="42"/>
      <c r="CC237" s="42"/>
      <c r="CD237" s="42"/>
      <c r="CE237" s="42"/>
      <c r="CF237" s="42"/>
      <c r="CG237" s="209"/>
      <c r="CH237" s="462"/>
      <c r="CI237" s="462"/>
      <c r="CJ237" s="462"/>
      <c r="CK237" s="41"/>
      <c r="CL237" s="41"/>
    </row>
    <row r="238" spans="3:90" s="10" customFormat="1" ht="17.25" customHeight="1">
      <c r="C238" s="138"/>
      <c r="F238" s="138"/>
      <c r="N238" s="17"/>
      <c r="O238" s="19"/>
      <c r="P238" s="19"/>
      <c r="Q238" s="19"/>
      <c r="R238" s="20"/>
      <c r="S238" s="19"/>
      <c r="T238" s="20"/>
      <c r="U238" s="20"/>
      <c r="V238" s="20"/>
      <c r="W238" s="20"/>
      <c r="X238" s="20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BQ238" s="42"/>
      <c r="BR238" s="42"/>
      <c r="BS238" s="42"/>
      <c r="BT238" s="42"/>
      <c r="BU238" s="42"/>
      <c r="BV238" s="42"/>
      <c r="BW238" s="42"/>
      <c r="BX238" s="42"/>
      <c r="BY238" s="42"/>
      <c r="BZ238" s="42"/>
      <c r="CA238" s="42"/>
      <c r="CB238" s="42"/>
      <c r="CC238" s="42"/>
      <c r="CD238" s="42"/>
      <c r="CE238" s="42"/>
      <c r="CF238" s="42"/>
      <c r="CG238" s="209"/>
      <c r="CH238" s="462"/>
      <c r="CI238" s="462"/>
      <c r="CJ238" s="462"/>
      <c r="CK238" s="41"/>
      <c r="CL238" s="41"/>
    </row>
    <row r="239" spans="3:90" s="10" customFormat="1" ht="17.25" customHeight="1">
      <c r="C239" s="138"/>
      <c r="F239" s="138"/>
      <c r="N239" s="17"/>
      <c r="O239" s="19"/>
      <c r="P239" s="19"/>
      <c r="Q239" s="19"/>
      <c r="R239" s="20"/>
      <c r="S239" s="19"/>
      <c r="T239" s="20"/>
      <c r="U239" s="20"/>
      <c r="V239" s="20"/>
      <c r="W239" s="20"/>
      <c r="X239" s="20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BQ239" s="42"/>
      <c r="BR239" s="42"/>
      <c r="BS239" s="42"/>
      <c r="BT239" s="42"/>
      <c r="BU239" s="42"/>
      <c r="BV239" s="42"/>
      <c r="BW239" s="42"/>
      <c r="BX239" s="42"/>
      <c r="BY239" s="42"/>
      <c r="BZ239" s="42"/>
      <c r="CA239" s="42"/>
      <c r="CB239" s="42"/>
      <c r="CC239" s="42"/>
      <c r="CD239" s="42"/>
      <c r="CE239" s="42"/>
      <c r="CF239" s="42"/>
      <c r="CG239" s="209"/>
      <c r="CH239" s="462"/>
      <c r="CI239" s="462"/>
      <c r="CJ239" s="462"/>
      <c r="CK239" s="41"/>
      <c r="CL239" s="41"/>
    </row>
    <row r="240" spans="3:90" s="10" customFormat="1" ht="17.25" customHeight="1">
      <c r="C240" s="138"/>
      <c r="F240" s="138"/>
      <c r="N240" s="17"/>
      <c r="O240" s="19"/>
      <c r="P240" s="19"/>
      <c r="Q240" s="19"/>
      <c r="R240" s="20"/>
      <c r="S240" s="19"/>
      <c r="T240" s="20"/>
      <c r="U240" s="20"/>
      <c r="V240" s="20"/>
      <c r="W240" s="20"/>
      <c r="X240" s="20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BQ240" s="42"/>
      <c r="BR240" s="42"/>
      <c r="BS240" s="42"/>
      <c r="BT240" s="42"/>
      <c r="BU240" s="42"/>
      <c r="BV240" s="42"/>
      <c r="BW240" s="42"/>
      <c r="BX240" s="42"/>
      <c r="BY240" s="42"/>
      <c r="BZ240" s="42"/>
      <c r="CA240" s="42"/>
      <c r="CB240" s="42"/>
      <c r="CC240" s="42"/>
      <c r="CD240" s="42"/>
      <c r="CE240" s="42"/>
      <c r="CF240" s="42"/>
      <c r="CG240" s="209"/>
      <c r="CH240" s="462"/>
      <c r="CI240" s="462"/>
      <c r="CJ240" s="462"/>
      <c r="CK240" s="41"/>
      <c r="CL240" s="41"/>
    </row>
    <row r="241" spans="3:90" s="10" customFormat="1" ht="17.25" customHeight="1">
      <c r="C241" s="138"/>
      <c r="F241" s="138"/>
      <c r="N241" s="17"/>
      <c r="O241" s="19"/>
      <c r="P241" s="19"/>
      <c r="Q241" s="19"/>
      <c r="R241" s="20"/>
      <c r="S241" s="19"/>
      <c r="T241" s="20"/>
      <c r="U241" s="20"/>
      <c r="V241" s="20"/>
      <c r="W241" s="20"/>
      <c r="X241" s="20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BQ241" s="42"/>
      <c r="BR241" s="42"/>
      <c r="BS241" s="42"/>
      <c r="BT241" s="42"/>
      <c r="BU241" s="42"/>
      <c r="BV241" s="42"/>
      <c r="BW241" s="42"/>
      <c r="BX241" s="42"/>
      <c r="BY241" s="42"/>
      <c r="BZ241" s="42"/>
      <c r="CA241" s="42"/>
      <c r="CB241" s="42"/>
      <c r="CC241" s="42"/>
      <c r="CD241" s="42"/>
      <c r="CE241" s="42"/>
      <c r="CF241" s="42"/>
      <c r="CG241" s="209"/>
      <c r="CH241" s="462"/>
      <c r="CI241" s="462"/>
      <c r="CJ241" s="462"/>
      <c r="CK241" s="41"/>
      <c r="CL241" s="41"/>
    </row>
    <row r="242" spans="3:90" s="10" customFormat="1" ht="17.25" customHeight="1">
      <c r="C242" s="138"/>
      <c r="F242" s="138"/>
      <c r="N242" s="17"/>
      <c r="O242" s="19"/>
      <c r="P242" s="19"/>
      <c r="Q242" s="19"/>
      <c r="R242" s="20"/>
      <c r="S242" s="19"/>
      <c r="T242" s="20"/>
      <c r="U242" s="20"/>
      <c r="V242" s="20"/>
      <c r="W242" s="20"/>
      <c r="X242" s="20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BQ242" s="42"/>
      <c r="BR242" s="42"/>
      <c r="BS242" s="42"/>
      <c r="BT242" s="42"/>
      <c r="BU242" s="42"/>
      <c r="BV242" s="42"/>
      <c r="BW242" s="42"/>
      <c r="BX242" s="42"/>
      <c r="BY242" s="42"/>
      <c r="BZ242" s="42"/>
      <c r="CA242" s="42"/>
      <c r="CB242" s="42"/>
      <c r="CC242" s="42"/>
      <c r="CD242" s="42"/>
      <c r="CE242" s="42"/>
      <c r="CF242" s="42"/>
      <c r="CG242" s="209"/>
      <c r="CH242" s="462"/>
      <c r="CI242" s="462"/>
      <c r="CJ242" s="462"/>
      <c r="CK242" s="41"/>
      <c r="CL242" s="41"/>
    </row>
    <row r="243" spans="3:90" s="10" customFormat="1" ht="17.25" customHeight="1">
      <c r="C243" s="138"/>
      <c r="F243" s="138"/>
      <c r="N243" s="17"/>
      <c r="O243" s="19"/>
      <c r="P243" s="19"/>
      <c r="Q243" s="19"/>
      <c r="R243" s="20"/>
      <c r="S243" s="19"/>
      <c r="T243" s="20"/>
      <c r="U243" s="20"/>
      <c r="V243" s="20"/>
      <c r="W243" s="20"/>
      <c r="X243" s="20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BQ243" s="42"/>
      <c r="BR243" s="42"/>
      <c r="BS243" s="42"/>
      <c r="BT243" s="42"/>
      <c r="BU243" s="42"/>
      <c r="BV243" s="42"/>
      <c r="BW243" s="42"/>
      <c r="BX243" s="42"/>
      <c r="BY243" s="42"/>
      <c r="BZ243" s="42"/>
      <c r="CA243" s="42"/>
      <c r="CB243" s="42"/>
      <c r="CC243" s="42"/>
      <c r="CD243" s="42"/>
      <c r="CE243" s="42"/>
      <c r="CF243" s="42"/>
      <c r="CG243" s="209"/>
      <c r="CH243" s="462"/>
      <c r="CI243" s="462"/>
      <c r="CJ243" s="462"/>
      <c r="CK243" s="41"/>
      <c r="CL243" s="41"/>
    </row>
    <row r="244" spans="3:90" s="10" customFormat="1" ht="17.25" customHeight="1">
      <c r="C244" s="138"/>
      <c r="F244" s="138"/>
      <c r="N244" s="17"/>
      <c r="O244" s="19"/>
      <c r="P244" s="19"/>
      <c r="Q244" s="19"/>
      <c r="R244" s="20"/>
      <c r="S244" s="19"/>
      <c r="T244" s="20"/>
      <c r="U244" s="20"/>
      <c r="V244" s="20"/>
      <c r="W244" s="20"/>
      <c r="X244" s="20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BQ244" s="42"/>
      <c r="BR244" s="42"/>
      <c r="BS244" s="42"/>
      <c r="BT244" s="42"/>
      <c r="BU244" s="42"/>
      <c r="BV244" s="42"/>
      <c r="BW244" s="42"/>
      <c r="BX244" s="42"/>
      <c r="BY244" s="42"/>
      <c r="BZ244" s="42"/>
      <c r="CA244" s="42"/>
      <c r="CB244" s="42"/>
      <c r="CC244" s="42"/>
      <c r="CD244" s="42"/>
      <c r="CE244" s="42"/>
      <c r="CF244" s="42"/>
      <c r="CG244" s="209"/>
      <c r="CH244" s="462"/>
      <c r="CI244" s="462"/>
      <c r="CJ244" s="462"/>
      <c r="CK244" s="41"/>
      <c r="CL244" s="41"/>
    </row>
    <row r="245" spans="3:90" s="10" customFormat="1" ht="17.25" customHeight="1">
      <c r="C245" s="138"/>
      <c r="F245" s="138"/>
      <c r="N245" s="17"/>
      <c r="O245" s="19"/>
      <c r="P245" s="19"/>
      <c r="Q245" s="19"/>
      <c r="R245" s="20"/>
      <c r="S245" s="19"/>
      <c r="T245" s="20"/>
      <c r="U245" s="20"/>
      <c r="V245" s="20"/>
      <c r="W245" s="20"/>
      <c r="X245" s="20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BQ245" s="42"/>
      <c r="BR245" s="42"/>
      <c r="BS245" s="42"/>
      <c r="BT245" s="42"/>
      <c r="BU245" s="42"/>
      <c r="BV245" s="42"/>
      <c r="BW245" s="42"/>
      <c r="BX245" s="42"/>
      <c r="BY245" s="42"/>
      <c r="BZ245" s="42"/>
      <c r="CA245" s="42"/>
      <c r="CB245" s="42"/>
      <c r="CC245" s="42"/>
      <c r="CD245" s="42"/>
      <c r="CE245" s="42"/>
      <c r="CF245" s="42"/>
      <c r="CG245" s="209"/>
      <c r="CH245" s="462"/>
      <c r="CI245" s="462"/>
      <c r="CJ245" s="462"/>
      <c r="CK245" s="41"/>
      <c r="CL245" s="41"/>
    </row>
    <row r="246" spans="3:90" s="10" customFormat="1" ht="17.25" customHeight="1">
      <c r="C246" s="138"/>
      <c r="F246" s="138"/>
      <c r="N246" s="17"/>
      <c r="O246" s="19"/>
      <c r="P246" s="19"/>
      <c r="Q246" s="19"/>
      <c r="R246" s="20"/>
      <c r="S246" s="19"/>
      <c r="T246" s="20"/>
      <c r="U246" s="20"/>
      <c r="V246" s="20"/>
      <c r="W246" s="20"/>
      <c r="X246" s="20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BQ246" s="42"/>
      <c r="BR246" s="42"/>
      <c r="BS246" s="42"/>
      <c r="BT246" s="42"/>
      <c r="BU246" s="42"/>
      <c r="BV246" s="42"/>
      <c r="BW246" s="42"/>
      <c r="BX246" s="42"/>
      <c r="BY246" s="42"/>
      <c r="BZ246" s="42"/>
      <c r="CA246" s="42"/>
      <c r="CB246" s="42"/>
      <c r="CC246" s="42"/>
      <c r="CD246" s="42"/>
      <c r="CE246" s="42"/>
      <c r="CF246" s="42"/>
      <c r="CG246" s="209"/>
      <c r="CH246" s="462"/>
      <c r="CI246" s="462"/>
      <c r="CJ246" s="462"/>
      <c r="CK246" s="41"/>
      <c r="CL246" s="41"/>
    </row>
    <row r="247" spans="3:90" s="10" customFormat="1" ht="17.25" customHeight="1">
      <c r="C247" s="138"/>
      <c r="F247" s="138"/>
      <c r="N247" s="17"/>
      <c r="O247" s="19"/>
      <c r="P247" s="19"/>
      <c r="Q247" s="19"/>
      <c r="R247" s="20"/>
      <c r="S247" s="19"/>
      <c r="T247" s="20"/>
      <c r="U247" s="20"/>
      <c r="V247" s="20"/>
      <c r="W247" s="20"/>
      <c r="X247" s="20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BQ247" s="42"/>
      <c r="BR247" s="42"/>
      <c r="BS247" s="42"/>
      <c r="BT247" s="42"/>
      <c r="BU247" s="42"/>
      <c r="BV247" s="42"/>
      <c r="BW247" s="42"/>
      <c r="BX247" s="42"/>
      <c r="BY247" s="42"/>
      <c r="BZ247" s="42"/>
      <c r="CA247" s="42"/>
      <c r="CB247" s="42"/>
      <c r="CC247" s="42"/>
      <c r="CD247" s="42"/>
      <c r="CE247" s="42"/>
      <c r="CF247" s="42"/>
      <c r="CG247" s="209"/>
      <c r="CH247" s="462"/>
      <c r="CI247" s="462"/>
      <c r="CJ247" s="462"/>
      <c r="CK247" s="41"/>
      <c r="CL247" s="41"/>
    </row>
    <row r="248" spans="3:90" s="10" customFormat="1" ht="17.25" customHeight="1">
      <c r="C248" s="138"/>
      <c r="F248" s="138"/>
      <c r="N248" s="17"/>
      <c r="O248" s="19"/>
      <c r="P248" s="19"/>
      <c r="Q248" s="19"/>
      <c r="R248" s="20"/>
      <c r="S248" s="19"/>
      <c r="T248" s="20"/>
      <c r="U248" s="20"/>
      <c r="V248" s="20"/>
      <c r="W248" s="20"/>
      <c r="X248" s="20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BQ248" s="42"/>
      <c r="BR248" s="42"/>
      <c r="BS248" s="42"/>
      <c r="BT248" s="42"/>
      <c r="BU248" s="42"/>
      <c r="BV248" s="42"/>
      <c r="BW248" s="42"/>
      <c r="BX248" s="42"/>
      <c r="BY248" s="42"/>
      <c r="BZ248" s="42"/>
      <c r="CA248" s="42"/>
      <c r="CB248" s="42"/>
      <c r="CC248" s="42"/>
      <c r="CD248" s="42"/>
      <c r="CE248" s="42"/>
      <c r="CF248" s="42"/>
      <c r="CG248" s="209"/>
      <c r="CH248" s="462"/>
      <c r="CI248" s="462"/>
      <c r="CJ248" s="462"/>
      <c r="CK248" s="41"/>
      <c r="CL248" s="41"/>
    </row>
    <row r="249" spans="3:90" s="10" customFormat="1" ht="17.25" customHeight="1">
      <c r="C249" s="138"/>
      <c r="F249" s="138"/>
      <c r="N249" s="17"/>
      <c r="O249" s="19"/>
      <c r="P249" s="19"/>
      <c r="Q249" s="19"/>
      <c r="R249" s="20"/>
      <c r="S249" s="19"/>
      <c r="T249" s="20"/>
      <c r="U249" s="20"/>
      <c r="V249" s="20"/>
      <c r="W249" s="20"/>
      <c r="X249" s="20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BQ249" s="42"/>
      <c r="BR249" s="42"/>
      <c r="BS249" s="42"/>
      <c r="BT249" s="42"/>
      <c r="BU249" s="42"/>
      <c r="BV249" s="42"/>
      <c r="BW249" s="42"/>
      <c r="BX249" s="42"/>
      <c r="BY249" s="42"/>
      <c r="BZ249" s="42"/>
      <c r="CA249" s="42"/>
      <c r="CB249" s="42"/>
      <c r="CC249" s="42"/>
      <c r="CD249" s="42"/>
      <c r="CE249" s="42"/>
      <c r="CF249" s="42"/>
      <c r="CG249" s="209"/>
      <c r="CH249" s="462"/>
      <c r="CI249" s="462"/>
      <c r="CJ249" s="462"/>
      <c r="CK249" s="41"/>
      <c r="CL249" s="41"/>
    </row>
    <row r="250" spans="3:90" s="10" customFormat="1" ht="17.25" customHeight="1">
      <c r="C250" s="138"/>
      <c r="F250" s="138"/>
      <c r="N250" s="17"/>
      <c r="O250" s="19"/>
      <c r="P250" s="19"/>
      <c r="Q250" s="19"/>
      <c r="R250" s="20"/>
      <c r="S250" s="19"/>
      <c r="T250" s="20"/>
      <c r="U250" s="20"/>
      <c r="V250" s="20"/>
      <c r="W250" s="20"/>
      <c r="X250" s="20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BQ250" s="42"/>
      <c r="BR250" s="42"/>
      <c r="BS250" s="42"/>
      <c r="BT250" s="42"/>
      <c r="BU250" s="42"/>
      <c r="BV250" s="42"/>
      <c r="BW250" s="42"/>
      <c r="BX250" s="42"/>
      <c r="BY250" s="42"/>
      <c r="BZ250" s="42"/>
      <c r="CA250" s="42"/>
      <c r="CB250" s="42"/>
      <c r="CC250" s="42"/>
      <c r="CD250" s="42"/>
      <c r="CE250" s="42"/>
      <c r="CF250" s="42"/>
      <c r="CG250" s="209"/>
      <c r="CH250" s="462"/>
      <c r="CI250" s="462"/>
      <c r="CJ250" s="462"/>
      <c r="CK250" s="41"/>
      <c r="CL250" s="41"/>
    </row>
    <row r="251" spans="3:90" s="10" customFormat="1" ht="17.25" customHeight="1">
      <c r="C251" s="138"/>
      <c r="F251" s="138"/>
      <c r="N251" s="17"/>
      <c r="O251" s="19"/>
      <c r="P251" s="19"/>
      <c r="Q251" s="19"/>
      <c r="R251" s="20"/>
      <c r="S251" s="19"/>
      <c r="T251" s="20"/>
      <c r="U251" s="20"/>
      <c r="V251" s="20"/>
      <c r="W251" s="20"/>
      <c r="X251" s="20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BQ251" s="42"/>
      <c r="BR251" s="42"/>
      <c r="BS251" s="42"/>
      <c r="BT251" s="42"/>
      <c r="BU251" s="42"/>
      <c r="BV251" s="42"/>
      <c r="BW251" s="42"/>
      <c r="BX251" s="42"/>
      <c r="BY251" s="42"/>
      <c r="BZ251" s="42"/>
      <c r="CA251" s="42"/>
      <c r="CB251" s="42"/>
      <c r="CC251" s="42"/>
      <c r="CD251" s="42"/>
      <c r="CE251" s="42"/>
      <c r="CF251" s="42"/>
      <c r="CG251" s="209"/>
      <c r="CH251" s="462"/>
      <c r="CI251" s="462"/>
      <c r="CJ251" s="462"/>
      <c r="CK251" s="41"/>
      <c r="CL251" s="41"/>
    </row>
    <row r="252" spans="3:90" s="10" customFormat="1" ht="17.25" customHeight="1">
      <c r="C252" s="138"/>
      <c r="F252" s="138"/>
      <c r="N252" s="17"/>
      <c r="O252" s="19"/>
      <c r="P252" s="19"/>
      <c r="Q252" s="19"/>
      <c r="R252" s="20"/>
      <c r="S252" s="19"/>
      <c r="T252" s="20"/>
      <c r="U252" s="20"/>
      <c r="V252" s="20"/>
      <c r="W252" s="20"/>
      <c r="X252" s="20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BQ252" s="42"/>
      <c r="BR252" s="42"/>
      <c r="BS252" s="42"/>
      <c r="BT252" s="42"/>
      <c r="BU252" s="42"/>
      <c r="BV252" s="42"/>
      <c r="BW252" s="42"/>
      <c r="BX252" s="42"/>
      <c r="BY252" s="42"/>
      <c r="BZ252" s="42"/>
      <c r="CA252" s="42"/>
      <c r="CB252" s="42"/>
      <c r="CC252" s="42"/>
      <c r="CD252" s="42"/>
      <c r="CE252" s="42"/>
      <c r="CF252" s="42"/>
      <c r="CG252" s="209"/>
      <c r="CH252" s="462"/>
      <c r="CI252" s="462"/>
      <c r="CJ252" s="462"/>
      <c r="CK252" s="41"/>
      <c r="CL252" s="41"/>
    </row>
    <row r="253" spans="3:90" s="10" customFormat="1" ht="17.25" customHeight="1">
      <c r="C253" s="138"/>
      <c r="F253" s="138"/>
      <c r="N253" s="17"/>
      <c r="O253" s="19"/>
      <c r="P253" s="19"/>
      <c r="Q253" s="19"/>
      <c r="R253" s="20"/>
      <c r="S253" s="19"/>
      <c r="T253" s="20"/>
      <c r="U253" s="20"/>
      <c r="V253" s="20"/>
      <c r="W253" s="20"/>
      <c r="X253" s="20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BQ253" s="42"/>
      <c r="BR253" s="42"/>
      <c r="BS253" s="42"/>
      <c r="BT253" s="42"/>
      <c r="BU253" s="42"/>
      <c r="BV253" s="42"/>
      <c r="BW253" s="42"/>
      <c r="BX253" s="42"/>
      <c r="BY253" s="42"/>
      <c r="BZ253" s="42"/>
      <c r="CA253" s="42"/>
      <c r="CB253" s="42"/>
      <c r="CC253" s="42"/>
      <c r="CD253" s="42"/>
      <c r="CE253" s="42"/>
      <c r="CF253" s="42"/>
      <c r="CG253" s="209"/>
      <c r="CH253" s="462"/>
      <c r="CI253" s="462"/>
      <c r="CJ253" s="462"/>
      <c r="CK253" s="41"/>
      <c r="CL253" s="41"/>
    </row>
    <row r="254" spans="3:90" s="10" customFormat="1" ht="17.25" customHeight="1">
      <c r="C254" s="138"/>
      <c r="F254" s="138"/>
      <c r="N254" s="17"/>
      <c r="O254" s="19"/>
      <c r="P254" s="19"/>
      <c r="Q254" s="19"/>
      <c r="R254" s="20"/>
      <c r="S254" s="19"/>
      <c r="T254" s="20"/>
      <c r="U254" s="20"/>
      <c r="V254" s="20"/>
      <c r="W254" s="20"/>
      <c r="X254" s="20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BQ254" s="42"/>
      <c r="BR254" s="42"/>
      <c r="BS254" s="42"/>
      <c r="BT254" s="42"/>
      <c r="BU254" s="42"/>
      <c r="BV254" s="42"/>
      <c r="BW254" s="42"/>
      <c r="BX254" s="42"/>
      <c r="BY254" s="42"/>
      <c r="BZ254" s="42"/>
      <c r="CA254" s="42"/>
      <c r="CB254" s="42"/>
      <c r="CC254" s="42"/>
      <c r="CD254" s="42"/>
      <c r="CE254" s="42"/>
      <c r="CF254" s="42"/>
      <c r="CG254" s="209"/>
      <c r="CH254" s="462"/>
      <c r="CI254" s="462"/>
      <c r="CJ254" s="462"/>
      <c r="CK254" s="41"/>
      <c r="CL254" s="41"/>
    </row>
    <row r="255" spans="3:90" s="10" customFormat="1" ht="17.25" customHeight="1">
      <c r="C255" s="138"/>
      <c r="F255" s="138"/>
      <c r="N255" s="17"/>
      <c r="O255" s="19"/>
      <c r="P255" s="19"/>
      <c r="Q255" s="19"/>
      <c r="R255" s="20"/>
      <c r="S255" s="19"/>
      <c r="T255" s="20"/>
      <c r="U255" s="20"/>
      <c r="V255" s="20"/>
      <c r="W255" s="20"/>
      <c r="X255" s="20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BQ255" s="42"/>
      <c r="BR255" s="42"/>
      <c r="BS255" s="42"/>
      <c r="BT255" s="42"/>
      <c r="BU255" s="42"/>
      <c r="BV255" s="42"/>
      <c r="BW255" s="42"/>
      <c r="BX255" s="42"/>
      <c r="BY255" s="42"/>
      <c r="BZ255" s="42"/>
      <c r="CA255" s="42"/>
      <c r="CB255" s="42"/>
      <c r="CC255" s="42"/>
      <c r="CD255" s="42"/>
      <c r="CE255" s="42"/>
      <c r="CF255" s="42"/>
      <c r="CG255" s="209"/>
      <c r="CH255" s="462"/>
      <c r="CI255" s="462"/>
      <c r="CJ255" s="462"/>
      <c r="CK255" s="41"/>
      <c r="CL255" s="41"/>
    </row>
    <row r="256" spans="3:90" s="10" customFormat="1" ht="17.25" customHeight="1">
      <c r="C256" s="138"/>
      <c r="F256" s="138"/>
      <c r="N256" s="17"/>
      <c r="O256" s="19"/>
      <c r="P256" s="19"/>
      <c r="Q256" s="19"/>
      <c r="R256" s="20"/>
      <c r="S256" s="19"/>
      <c r="T256" s="20"/>
      <c r="U256" s="20"/>
      <c r="V256" s="20"/>
      <c r="W256" s="20"/>
      <c r="X256" s="20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BQ256" s="42"/>
      <c r="BR256" s="42"/>
      <c r="BS256" s="42"/>
      <c r="BT256" s="42"/>
      <c r="BU256" s="42"/>
      <c r="BV256" s="42"/>
      <c r="BW256" s="42"/>
      <c r="BX256" s="42"/>
      <c r="BY256" s="42"/>
      <c r="BZ256" s="42"/>
      <c r="CA256" s="42"/>
      <c r="CB256" s="42"/>
      <c r="CC256" s="42"/>
      <c r="CD256" s="42"/>
      <c r="CE256" s="42"/>
      <c r="CF256" s="42"/>
      <c r="CG256" s="209"/>
      <c r="CH256" s="462"/>
      <c r="CI256" s="462"/>
      <c r="CJ256" s="462"/>
      <c r="CK256" s="41"/>
      <c r="CL256" s="41"/>
    </row>
    <row r="257" spans="3:91" s="10" customFormat="1" ht="17.25" customHeight="1">
      <c r="C257" s="138"/>
      <c r="F257" s="138"/>
      <c r="N257" s="17"/>
      <c r="O257" s="19"/>
      <c r="P257" s="19"/>
      <c r="Q257" s="19"/>
      <c r="R257" s="20"/>
      <c r="S257" s="19"/>
      <c r="T257" s="20"/>
      <c r="U257" s="20"/>
      <c r="V257" s="20"/>
      <c r="W257" s="20"/>
      <c r="X257" s="20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BQ257" s="42"/>
      <c r="BR257" s="42"/>
      <c r="BS257" s="42"/>
      <c r="BT257" s="42"/>
      <c r="BU257" s="42"/>
      <c r="BV257" s="42"/>
      <c r="BW257" s="42"/>
      <c r="BX257" s="42"/>
      <c r="BY257" s="42"/>
      <c r="BZ257" s="42"/>
      <c r="CA257" s="42"/>
      <c r="CB257" s="42"/>
      <c r="CC257" s="42"/>
      <c r="CD257" s="42"/>
      <c r="CE257" s="42"/>
      <c r="CF257" s="42"/>
      <c r="CG257" s="209"/>
      <c r="CH257" s="462"/>
      <c r="CI257" s="462"/>
      <c r="CJ257" s="462"/>
      <c r="CK257" s="41"/>
      <c r="CL257" s="41"/>
    </row>
    <row r="258" spans="3:91" s="10" customFormat="1" ht="17.25" customHeight="1">
      <c r="C258" s="138"/>
      <c r="F258" s="138"/>
      <c r="N258" s="17"/>
      <c r="O258" s="19"/>
      <c r="P258" s="19"/>
      <c r="Q258" s="19"/>
      <c r="R258" s="20"/>
      <c r="S258" s="19"/>
      <c r="T258" s="20"/>
      <c r="U258" s="20"/>
      <c r="V258" s="20"/>
      <c r="W258" s="20"/>
      <c r="X258" s="20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BQ258" s="42"/>
      <c r="BR258" s="42"/>
      <c r="BS258" s="42"/>
      <c r="BT258" s="42"/>
      <c r="BU258" s="42"/>
      <c r="BV258" s="42"/>
      <c r="BW258" s="42"/>
      <c r="BX258" s="42"/>
      <c r="BY258" s="42"/>
      <c r="BZ258" s="42"/>
      <c r="CA258" s="42"/>
      <c r="CB258" s="42"/>
      <c r="CC258" s="42"/>
      <c r="CD258" s="42"/>
      <c r="CE258" s="42"/>
      <c r="CF258" s="42"/>
      <c r="CG258" s="209"/>
      <c r="CH258" s="462"/>
      <c r="CI258" s="462"/>
      <c r="CJ258" s="462"/>
      <c r="CK258" s="41"/>
      <c r="CL258" s="41"/>
    </row>
    <row r="259" spans="3:91" ht="17.25" customHeight="1">
      <c r="AZ259" s="10"/>
      <c r="BA259" s="308"/>
      <c r="BB259" s="308"/>
      <c r="BC259" s="308"/>
      <c r="BD259" s="308"/>
      <c r="BE259" s="308"/>
      <c r="BF259" s="308"/>
      <c r="BG259" s="308"/>
      <c r="BH259" s="308"/>
      <c r="BI259" s="308"/>
      <c r="BJ259" s="308"/>
      <c r="BK259" s="308"/>
      <c r="BL259" s="308"/>
      <c r="BM259" s="308"/>
      <c r="BN259" s="308"/>
      <c r="BO259" s="308"/>
      <c r="BP259" s="308"/>
      <c r="BQ259" s="42"/>
      <c r="BR259" s="42"/>
      <c r="BS259" s="42"/>
      <c r="BT259" s="42"/>
      <c r="BU259" s="42"/>
      <c r="BV259" s="42"/>
      <c r="BW259" s="42"/>
      <c r="BX259" s="42"/>
      <c r="BY259" s="42"/>
      <c r="BZ259" s="42"/>
      <c r="CA259" s="42"/>
      <c r="CB259" s="42"/>
      <c r="CC259" s="42"/>
      <c r="CD259" s="42"/>
      <c r="CE259" s="42"/>
      <c r="CF259" s="42"/>
      <c r="CG259" s="209"/>
      <c r="CH259" s="132"/>
      <c r="CI259" s="132"/>
      <c r="CJ259" s="132"/>
      <c r="CK259" s="42"/>
      <c r="CL259" s="42"/>
      <c r="CM259" s="306"/>
    </row>
    <row r="260" spans="3:91" ht="17.25" customHeight="1">
      <c r="AZ260" s="10"/>
      <c r="BA260" s="308"/>
      <c r="BB260" s="308"/>
      <c r="BC260" s="308"/>
      <c r="BD260" s="308"/>
      <c r="BE260" s="308"/>
      <c r="BF260" s="308"/>
      <c r="BG260" s="308"/>
      <c r="BH260" s="308"/>
      <c r="BI260" s="308"/>
      <c r="BJ260" s="308"/>
      <c r="BK260" s="308"/>
      <c r="BL260" s="308"/>
      <c r="BM260" s="308"/>
      <c r="BN260" s="308"/>
      <c r="BO260" s="308"/>
      <c r="BP260" s="308"/>
      <c r="BQ260" s="42"/>
      <c r="BR260" s="42"/>
      <c r="BS260" s="42"/>
      <c r="BT260" s="42"/>
      <c r="BU260" s="42"/>
      <c r="BV260" s="42"/>
      <c r="BW260" s="42"/>
      <c r="BX260" s="42"/>
      <c r="BY260" s="42"/>
      <c r="BZ260" s="42"/>
      <c r="CA260" s="42"/>
      <c r="CB260" s="42"/>
      <c r="CC260" s="42"/>
      <c r="CD260" s="42"/>
      <c r="CE260" s="42"/>
      <c r="CF260" s="42"/>
      <c r="CG260" s="209"/>
      <c r="CH260" s="132"/>
      <c r="CI260" s="132"/>
      <c r="CJ260" s="132"/>
      <c r="CK260" s="42"/>
      <c r="CL260" s="42"/>
      <c r="CM260" s="306"/>
    </row>
    <row r="261" spans="3:91" ht="17.25" customHeight="1">
      <c r="AZ261" s="10"/>
      <c r="BA261" s="308"/>
      <c r="BB261" s="308"/>
      <c r="BC261" s="308"/>
      <c r="BD261" s="308"/>
      <c r="BE261" s="308"/>
      <c r="BF261" s="308"/>
      <c r="BG261" s="308"/>
      <c r="BH261" s="308"/>
      <c r="BI261" s="308"/>
      <c r="BJ261" s="308"/>
      <c r="BK261" s="308"/>
      <c r="BL261" s="308"/>
      <c r="BM261" s="308"/>
      <c r="BN261" s="308"/>
      <c r="BO261" s="308"/>
      <c r="BP261" s="308"/>
      <c r="BQ261" s="42"/>
      <c r="BR261" s="42"/>
      <c r="BS261" s="42"/>
      <c r="BT261" s="42"/>
      <c r="BU261" s="42"/>
      <c r="BV261" s="42"/>
      <c r="BW261" s="42"/>
      <c r="BX261" s="42"/>
      <c r="BY261" s="42"/>
      <c r="BZ261" s="42"/>
      <c r="CA261" s="42"/>
      <c r="CB261" s="42"/>
      <c r="CC261" s="42"/>
      <c r="CD261" s="42"/>
      <c r="CE261" s="42"/>
      <c r="CF261" s="42"/>
      <c r="CG261" s="209"/>
      <c r="CH261" s="132"/>
      <c r="CI261" s="132"/>
      <c r="CJ261" s="132"/>
      <c r="CK261" s="42"/>
      <c r="CL261" s="42"/>
      <c r="CM261" s="306"/>
    </row>
    <row r="262" spans="3:91">
      <c r="AZ262" s="308"/>
      <c r="BA262" s="308"/>
      <c r="BB262" s="308"/>
      <c r="BC262" s="308"/>
      <c r="BD262" s="308"/>
      <c r="BE262" s="308"/>
      <c r="BF262" s="308"/>
      <c r="BG262" s="308"/>
      <c r="BH262" s="308"/>
      <c r="BI262" s="308"/>
      <c r="BJ262" s="308"/>
      <c r="BK262" s="308"/>
      <c r="BL262" s="308"/>
      <c r="BM262" s="308"/>
      <c r="BN262" s="308"/>
      <c r="BO262" s="308"/>
      <c r="BP262" s="308"/>
      <c r="BQ262" s="306"/>
      <c r="BR262" s="306"/>
      <c r="BS262" s="306"/>
      <c r="BT262" s="306"/>
      <c r="BU262" s="306"/>
      <c r="BV262" s="306"/>
      <c r="BW262" s="306"/>
      <c r="BX262" s="306"/>
      <c r="BY262" s="306"/>
      <c r="BZ262" s="306"/>
      <c r="CA262" s="306"/>
      <c r="CB262" s="306"/>
      <c r="CC262" s="306"/>
      <c r="CD262" s="306"/>
      <c r="CE262" s="306"/>
      <c r="CF262" s="306"/>
      <c r="CG262" s="460"/>
      <c r="CH262" s="132"/>
      <c r="CI262" s="132"/>
      <c r="CJ262" s="132"/>
      <c r="CK262" s="42"/>
      <c r="CL262" s="42"/>
    </row>
    <row r="263" spans="3:91">
      <c r="AZ263" s="308"/>
      <c r="BA263" s="308"/>
      <c r="BB263" s="308"/>
      <c r="BC263" s="308"/>
      <c r="BD263" s="308"/>
      <c r="BE263" s="308"/>
      <c r="BF263" s="308"/>
      <c r="BG263" s="308"/>
      <c r="BH263" s="308"/>
      <c r="BI263" s="308"/>
      <c r="BJ263" s="308"/>
      <c r="BK263" s="308"/>
      <c r="BL263" s="308"/>
      <c r="BM263" s="308"/>
      <c r="BN263" s="308"/>
      <c r="BO263" s="308"/>
      <c r="BP263" s="308"/>
      <c r="BQ263" s="306"/>
      <c r="BR263" s="306"/>
      <c r="BS263" s="306"/>
      <c r="BT263" s="306"/>
      <c r="BU263" s="306"/>
      <c r="BV263" s="306"/>
      <c r="BW263" s="306"/>
      <c r="BX263" s="306"/>
      <c r="BY263" s="306"/>
      <c r="BZ263" s="306"/>
      <c r="CA263" s="306"/>
      <c r="CB263" s="306"/>
      <c r="CC263" s="306"/>
      <c r="CD263" s="306"/>
      <c r="CE263" s="306"/>
      <c r="CF263" s="306"/>
      <c r="CG263" s="460"/>
      <c r="CH263" s="132"/>
      <c r="CI263" s="132"/>
      <c r="CJ263" s="132"/>
      <c r="CK263" s="42"/>
      <c r="CL263" s="42"/>
    </row>
    <row r="264" spans="3:91">
      <c r="AZ264" s="308"/>
      <c r="BA264" s="308"/>
      <c r="BB264" s="308"/>
      <c r="BC264" s="308"/>
      <c r="BD264" s="308"/>
      <c r="BE264" s="308"/>
      <c r="BF264" s="308"/>
      <c r="BG264" s="308"/>
      <c r="BH264" s="308"/>
      <c r="BI264" s="308"/>
      <c r="BJ264" s="308"/>
      <c r="BK264" s="308"/>
      <c r="BL264" s="308"/>
      <c r="BM264" s="308"/>
      <c r="BN264" s="308"/>
      <c r="BO264" s="308"/>
      <c r="BP264" s="308"/>
      <c r="BQ264" s="306"/>
      <c r="BR264" s="306"/>
      <c r="BS264" s="306"/>
      <c r="BT264" s="306"/>
      <c r="BU264" s="306"/>
      <c r="BV264" s="306"/>
      <c r="BW264" s="306"/>
      <c r="BX264" s="306"/>
      <c r="BY264" s="306"/>
      <c r="BZ264" s="306"/>
      <c r="CA264" s="306"/>
      <c r="CB264" s="306"/>
      <c r="CC264" s="306"/>
      <c r="CD264" s="306"/>
      <c r="CE264" s="306"/>
      <c r="CF264" s="306"/>
      <c r="CG264" s="460"/>
      <c r="CH264" s="132"/>
      <c r="CI264" s="132"/>
      <c r="CJ264" s="132"/>
      <c r="CK264" s="42"/>
      <c r="CL264" s="42"/>
    </row>
    <row r="265" spans="3:91">
      <c r="AZ265" s="308"/>
      <c r="BA265" s="308"/>
      <c r="BB265" s="308"/>
      <c r="BC265" s="308"/>
      <c r="BD265" s="308"/>
      <c r="BE265" s="308"/>
      <c r="BF265" s="308"/>
      <c r="BG265" s="308"/>
      <c r="BH265" s="308"/>
      <c r="BI265" s="308"/>
      <c r="BJ265" s="308"/>
      <c r="BK265" s="308"/>
      <c r="BL265" s="308"/>
      <c r="BM265" s="308"/>
      <c r="BN265" s="308"/>
      <c r="BO265" s="308"/>
      <c r="BP265" s="308"/>
      <c r="BQ265" s="306"/>
      <c r="BR265" s="306"/>
      <c r="BS265" s="306"/>
      <c r="BT265" s="306"/>
      <c r="BU265" s="306"/>
      <c r="BV265" s="306"/>
      <c r="BW265" s="306"/>
      <c r="BX265" s="306"/>
      <c r="BY265" s="306"/>
      <c r="BZ265" s="306"/>
      <c r="CA265" s="306"/>
      <c r="CB265" s="306"/>
      <c r="CC265" s="306"/>
      <c r="CD265" s="306"/>
      <c r="CE265" s="306"/>
      <c r="CF265" s="306"/>
      <c r="CG265" s="460"/>
      <c r="CH265" s="132"/>
      <c r="CI265" s="132"/>
      <c r="CJ265" s="132"/>
      <c r="CK265" s="42"/>
      <c r="CL265" s="42"/>
    </row>
    <row r="266" spans="3:91">
      <c r="AZ266" s="308"/>
      <c r="BA266" s="308"/>
      <c r="BB266" s="308"/>
      <c r="BC266" s="308"/>
      <c r="BD266" s="308"/>
      <c r="BE266" s="308"/>
      <c r="BF266" s="308"/>
      <c r="BG266" s="308"/>
      <c r="BH266" s="308"/>
      <c r="BI266" s="308"/>
      <c r="BJ266" s="308"/>
      <c r="BK266" s="308"/>
      <c r="BL266" s="308"/>
      <c r="BM266" s="308"/>
      <c r="BN266" s="308"/>
      <c r="BO266" s="308"/>
      <c r="BP266" s="308"/>
      <c r="BQ266" s="306"/>
      <c r="BR266" s="306"/>
      <c r="BS266" s="306"/>
      <c r="BT266" s="306"/>
      <c r="BU266" s="306"/>
      <c r="BV266" s="306"/>
      <c r="BW266" s="306"/>
      <c r="BX266" s="306"/>
      <c r="BY266" s="306"/>
      <c r="BZ266" s="306"/>
      <c r="CA266" s="306"/>
      <c r="CB266" s="306"/>
      <c r="CC266" s="306"/>
      <c r="CD266" s="306"/>
      <c r="CE266" s="306"/>
      <c r="CF266" s="306"/>
      <c r="CG266" s="460"/>
      <c r="CH266" s="132"/>
      <c r="CI266" s="132"/>
      <c r="CJ266" s="132"/>
      <c r="CK266" s="42"/>
      <c r="CL266" s="42"/>
    </row>
    <row r="267" spans="3:91">
      <c r="AZ267" s="308"/>
      <c r="BA267" s="308"/>
      <c r="BB267" s="308"/>
      <c r="BC267" s="308"/>
      <c r="BD267" s="308"/>
      <c r="BE267" s="308"/>
      <c r="BF267" s="308"/>
      <c r="BG267" s="308"/>
      <c r="BH267" s="308"/>
      <c r="BI267" s="308"/>
      <c r="BJ267" s="308"/>
      <c r="BK267" s="308"/>
      <c r="BL267" s="308"/>
      <c r="BM267" s="308"/>
      <c r="BN267" s="308"/>
      <c r="BO267" s="308"/>
      <c r="BP267" s="308"/>
      <c r="BQ267" s="306"/>
      <c r="BR267" s="306"/>
      <c r="BS267" s="306"/>
      <c r="BT267" s="306"/>
      <c r="BU267" s="306"/>
      <c r="BV267" s="306"/>
      <c r="BW267" s="306"/>
      <c r="BX267" s="306"/>
      <c r="BY267" s="306"/>
      <c r="BZ267" s="306"/>
      <c r="CA267" s="306"/>
      <c r="CB267" s="306"/>
      <c r="CC267" s="306"/>
      <c r="CD267" s="306"/>
      <c r="CE267" s="306"/>
      <c r="CF267" s="306"/>
      <c r="CG267" s="460"/>
      <c r="CH267" s="132"/>
      <c r="CI267" s="132"/>
      <c r="CJ267" s="132"/>
      <c r="CK267" s="42"/>
      <c r="CL267" s="42"/>
    </row>
    <row r="268" spans="3:91">
      <c r="AZ268" s="308"/>
      <c r="BA268" s="308"/>
      <c r="BB268" s="308"/>
      <c r="BC268" s="308"/>
      <c r="BD268" s="308"/>
      <c r="BE268" s="308"/>
      <c r="BF268" s="308"/>
      <c r="BG268" s="308"/>
      <c r="BH268" s="308"/>
      <c r="BI268" s="308"/>
      <c r="BJ268" s="308"/>
      <c r="BK268" s="308"/>
      <c r="BL268" s="308"/>
      <c r="BM268" s="308"/>
      <c r="BN268" s="308"/>
      <c r="BO268" s="308"/>
      <c r="BP268" s="308"/>
      <c r="BQ268" s="306"/>
      <c r="BR268" s="306"/>
      <c r="BS268" s="306"/>
      <c r="BT268" s="306"/>
      <c r="BU268" s="306"/>
      <c r="BV268" s="306"/>
      <c r="BW268" s="306"/>
      <c r="BX268" s="306"/>
      <c r="BY268" s="306"/>
      <c r="BZ268" s="306"/>
      <c r="CA268" s="306"/>
      <c r="CB268" s="306"/>
      <c r="CC268" s="306"/>
      <c r="CD268" s="306"/>
      <c r="CE268" s="306"/>
      <c r="CF268" s="306"/>
      <c r="CG268" s="460"/>
      <c r="CH268" s="132"/>
      <c r="CI268" s="132"/>
      <c r="CJ268" s="132"/>
      <c r="CK268" s="42"/>
      <c r="CL268" s="42"/>
    </row>
    <row r="269" spans="3:91">
      <c r="AZ269" s="308"/>
      <c r="BA269" s="308"/>
      <c r="BB269" s="308"/>
      <c r="BC269" s="308"/>
      <c r="BD269" s="308"/>
      <c r="BE269" s="308"/>
      <c r="BF269" s="308"/>
      <c r="BG269" s="308"/>
      <c r="BH269" s="308"/>
      <c r="BI269" s="308"/>
      <c r="BJ269" s="308"/>
      <c r="BK269" s="308"/>
      <c r="BL269" s="308"/>
      <c r="BM269" s="308"/>
      <c r="BN269" s="308"/>
      <c r="BO269" s="308"/>
      <c r="BP269" s="308"/>
      <c r="BQ269" s="306"/>
      <c r="BR269" s="306"/>
      <c r="BS269" s="306"/>
      <c r="BT269" s="306"/>
      <c r="BU269" s="306"/>
      <c r="BV269" s="306"/>
      <c r="BW269" s="306"/>
      <c r="BX269" s="306"/>
      <c r="BY269" s="306"/>
      <c r="BZ269" s="306"/>
      <c r="CA269" s="306"/>
      <c r="CB269" s="306"/>
      <c r="CC269" s="306"/>
      <c r="CD269" s="306"/>
      <c r="CE269" s="306"/>
      <c r="CF269" s="306"/>
      <c r="CG269" s="460"/>
      <c r="CH269" s="132"/>
      <c r="CI269" s="132"/>
      <c r="CJ269" s="132"/>
      <c r="CK269" s="42"/>
      <c r="CL269" s="42"/>
    </row>
    <row r="270" spans="3:91">
      <c r="AZ270" s="308"/>
      <c r="BA270" s="308"/>
      <c r="BB270" s="308"/>
      <c r="BC270" s="308"/>
      <c r="BD270" s="308"/>
      <c r="BE270" s="308"/>
      <c r="BF270" s="308"/>
      <c r="BG270" s="308"/>
      <c r="BH270" s="308"/>
      <c r="BI270" s="308"/>
      <c r="BJ270" s="308"/>
      <c r="BK270" s="308"/>
      <c r="BL270" s="308"/>
      <c r="BM270" s="308"/>
      <c r="BN270" s="308"/>
      <c r="BO270" s="308"/>
      <c r="BP270" s="308"/>
      <c r="BQ270" s="306"/>
      <c r="BR270" s="306"/>
      <c r="BS270" s="306"/>
      <c r="BT270" s="306"/>
      <c r="BU270" s="306"/>
      <c r="BV270" s="306"/>
      <c r="BW270" s="306"/>
      <c r="BX270" s="306"/>
      <c r="BY270" s="306"/>
      <c r="BZ270" s="306"/>
      <c r="CA270" s="306"/>
      <c r="CB270" s="306"/>
      <c r="CC270" s="306"/>
      <c r="CD270" s="306"/>
      <c r="CE270" s="306"/>
      <c r="CF270" s="306"/>
      <c r="CG270" s="460"/>
      <c r="CH270" s="132"/>
      <c r="CI270" s="132"/>
      <c r="CJ270" s="132"/>
      <c r="CK270" s="42"/>
      <c r="CL270" s="42"/>
    </row>
    <row r="271" spans="3:91">
      <c r="AZ271" s="308"/>
      <c r="BA271" s="308"/>
      <c r="BB271" s="308"/>
      <c r="BC271" s="308"/>
      <c r="BD271" s="308"/>
      <c r="BE271" s="308"/>
      <c r="BF271" s="308"/>
      <c r="BG271" s="308"/>
      <c r="BH271" s="308"/>
      <c r="BI271" s="308"/>
      <c r="BJ271" s="308"/>
      <c r="BK271" s="308"/>
      <c r="BL271" s="308"/>
      <c r="BM271" s="308"/>
      <c r="BN271" s="308"/>
      <c r="BO271" s="308"/>
      <c r="BP271" s="308"/>
      <c r="BQ271" s="306"/>
      <c r="BR271" s="306"/>
      <c r="BS271" s="306"/>
      <c r="BT271" s="306"/>
      <c r="BU271" s="306"/>
      <c r="BV271" s="306"/>
      <c r="BW271" s="306"/>
      <c r="BX271" s="306"/>
      <c r="BY271" s="306"/>
      <c r="BZ271" s="306"/>
      <c r="CA271" s="306"/>
      <c r="CB271" s="306"/>
      <c r="CC271" s="306"/>
      <c r="CD271" s="306"/>
      <c r="CE271" s="306"/>
      <c r="CF271" s="306"/>
      <c r="CG271" s="460"/>
      <c r="CH271" s="132"/>
      <c r="CI271" s="132"/>
      <c r="CJ271" s="132"/>
      <c r="CK271" s="42"/>
      <c r="CL271" s="42"/>
    </row>
    <row r="272" spans="3:91">
      <c r="AZ272" s="308"/>
      <c r="BA272" s="308"/>
      <c r="BB272" s="308"/>
      <c r="BC272" s="308"/>
      <c r="BD272" s="308"/>
      <c r="BE272" s="308"/>
      <c r="BF272" s="308"/>
      <c r="BG272" s="308"/>
      <c r="BH272" s="308"/>
      <c r="BI272" s="308"/>
      <c r="BJ272" s="308"/>
      <c r="BK272" s="308"/>
      <c r="BL272" s="308"/>
      <c r="BM272" s="308"/>
      <c r="BN272" s="308"/>
      <c r="BO272" s="308"/>
      <c r="BP272" s="308"/>
      <c r="BQ272" s="306"/>
      <c r="BR272" s="306"/>
      <c r="BS272" s="306"/>
      <c r="BT272" s="306"/>
      <c r="BU272" s="306"/>
      <c r="BV272" s="306"/>
      <c r="BW272" s="306"/>
      <c r="BX272" s="306"/>
      <c r="BY272" s="306"/>
      <c r="BZ272" s="306"/>
      <c r="CA272" s="306"/>
      <c r="CB272" s="306"/>
      <c r="CC272" s="306"/>
      <c r="CD272" s="306"/>
      <c r="CE272" s="306"/>
      <c r="CF272" s="306"/>
      <c r="CG272" s="460"/>
    </row>
    <row r="273" spans="52:85">
      <c r="AZ273" s="308"/>
      <c r="BA273" s="308"/>
      <c r="BB273" s="308"/>
      <c r="BC273" s="308"/>
      <c r="BD273" s="308"/>
      <c r="BE273" s="308"/>
      <c r="BF273" s="308"/>
      <c r="BG273" s="308"/>
      <c r="BH273" s="308"/>
      <c r="BI273" s="308"/>
      <c r="BJ273" s="308"/>
      <c r="BK273" s="308"/>
      <c r="BL273" s="308"/>
      <c r="BM273" s="308"/>
      <c r="BN273" s="308"/>
      <c r="BO273" s="308"/>
      <c r="BP273" s="308"/>
      <c r="BQ273" s="306"/>
      <c r="BR273" s="306"/>
      <c r="BS273" s="306"/>
      <c r="BT273" s="306"/>
      <c r="BU273" s="306"/>
      <c r="BV273" s="306"/>
      <c r="BW273" s="306"/>
      <c r="BX273" s="306"/>
      <c r="BY273" s="306"/>
      <c r="BZ273" s="306"/>
      <c r="CA273" s="306"/>
      <c r="CB273" s="306"/>
      <c r="CC273" s="306"/>
      <c r="CD273" s="306"/>
      <c r="CE273" s="306"/>
      <c r="CF273" s="306"/>
      <c r="CG273" s="460"/>
    </row>
    <row r="274" spans="52:85">
      <c r="AZ274" s="308"/>
      <c r="BA274" s="308"/>
      <c r="BB274" s="308"/>
      <c r="BC274" s="308"/>
      <c r="BD274" s="308"/>
      <c r="BE274" s="308"/>
      <c r="BF274" s="308"/>
      <c r="BG274" s="308"/>
      <c r="BH274" s="308"/>
      <c r="BI274" s="308"/>
      <c r="BJ274" s="308"/>
      <c r="BK274" s="308"/>
      <c r="BL274" s="308"/>
      <c r="BM274" s="308"/>
      <c r="BN274" s="308"/>
      <c r="BO274" s="308"/>
      <c r="BP274" s="308"/>
      <c r="BQ274" s="306"/>
      <c r="BR274" s="306"/>
      <c r="BS274" s="306"/>
      <c r="BT274" s="306"/>
      <c r="BU274" s="306"/>
      <c r="BV274" s="306"/>
      <c r="BW274" s="306"/>
      <c r="BX274" s="306"/>
      <c r="BY274" s="306"/>
      <c r="BZ274" s="306"/>
      <c r="CA274" s="306"/>
      <c r="CB274" s="306"/>
      <c r="CC274" s="306"/>
      <c r="CD274" s="306"/>
      <c r="CE274" s="306"/>
      <c r="CF274" s="306"/>
      <c r="CG274" s="460"/>
    </row>
    <row r="275" spans="52:85">
      <c r="AZ275" s="308"/>
      <c r="BA275" s="308"/>
      <c r="BB275" s="308"/>
      <c r="BC275" s="308"/>
      <c r="BD275" s="308"/>
      <c r="BE275" s="308"/>
      <c r="BF275" s="308"/>
      <c r="BG275" s="308"/>
      <c r="BH275" s="308"/>
      <c r="BI275" s="308"/>
      <c r="BJ275" s="308"/>
      <c r="BK275" s="308"/>
      <c r="BL275" s="308"/>
      <c r="BM275" s="308"/>
      <c r="BN275" s="308"/>
      <c r="BO275" s="308"/>
      <c r="BP275" s="308"/>
      <c r="BQ275" s="306"/>
      <c r="BR275" s="306"/>
      <c r="BS275" s="306"/>
      <c r="BT275" s="306"/>
      <c r="BU275" s="306"/>
      <c r="BV275" s="306"/>
      <c r="BW275" s="306"/>
      <c r="BX275" s="306"/>
      <c r="BY275" s="306"/>
      <c r="BZ275" s="306"/>
      <c r="CA275" s="306"/>
      <c r="CB275" s="306"/>
      <c r="CC275" s="306"/>
      <c r="CD275" s="306"/>
      <c r="CE275" s="306"/>
      <c r="CF275" s="306"/>
      <c r="CG275" s="460"/>
    </row>
    <row r="276" spans="52:85">
      <c r="AZ276" s="308"/>
      <c r="BA276" s="308"/>
      <c r="BB276" s="308"/>
      <c r="BC276" s="308"/>
      <c r="BD276" s="308"/>
      <c r="BE276" s="308"/>
      <c r="BF276" s="308"/>
      <c r="BG276" s="308"/>
      <c r="BH276" s="308"/>
      <c r="BI276" s="308"/>
      <c r="BJ276" s="308"/>
      <c r="BK276" s="308"/>
      <c r="BL276" s="308"/>
      <c r="BM276" s="308"/>
      <c r="BN276" s="308"/>
      <c r="BO276" s="308"/>
      <c r="BP276" s="308"/>
      <c r="BQ276" s="306"/>
      <c r="BR276" s="306"/>
      <c r="BS276" s="306"/>
      <c r="BT276" s="306"/>
      <c r="BU276" s="306"/>
      <c r="BV276" s="306"/>
      <c r="BW276" s="306"/>
      <c r="BX276" s="306"/>
      <c r="BY276" s="306"/>
      <c r="BZ276" s="306"/>
      <c r="CA276" s="306"/>
      <c r="CB276" s="306"/>
      <c r="CC276" s="306"/>
      <c r="CD276" s="306"/>
      <c r="CE276" s="306"/>
      <c r="CF276" s="306"/>
      <c r="CG276" s="460"/>
    </row>
    <row r="277" spans="52:85">
      <c r="AZ277" s="308"/>
      <c r="BA277" s="308"/>
      <c r="BB277" s="308"/>
      <c r="BC277" s="308"/>
      <c r="BD277" s="308"/>
      <c r="BE277" s="308"/>
      <c r="BF277" s="308"/>
      <c r="BG277" s="308"/>
      <c r="BH277" s="308"/>
      <c r="BI277" s="308"/>
      <c r="BJ277" s="308"/>
      <c r="BK277" s="308"/>
      <c r="BL277" s="308"/>
      <c r="BM277" s="308"/>
      <c r="BN277" s="308"/>
      <c r="BO277" s="308"/>
      <c r="BP277" s="308"/>
      <c r="BQ277" s="306"/>
      <c r="BR277" s="306"/>
      <c r="BS277" s="306"/>
      <c r="BT277" s="306"/>
      <c r="BU277" s="306"/>
      <c r="BV277" s="306"/>
      <c r="BW277" s="306"/>
      <c r="BX277" s="306"/>
      <c r="BY277" s="306"/>
      <c r="BZ277" s="306"/>
      <c r="CA277" s="306"/>
      <c r="CB277" s="306"/>
      <c r="CC277" s="306"/>
      <c r="CD277" s="306"/>
      <c r="CE277" s="306"/>
      <c r="CF277" s="306"/>
      <c r="CG277" s="460"/>
    </row>
    <row r="278" spans="52:85">
      <c r="AZ278" s="308"/>
      <c r="BA278" s="308"/>
      <c r="BB278" s="308"/>
      <c r="BC278" s="308"/>
      <c r="BD278" s="308"/>
      <c r="BE278" s="308"/>
      <c r="BF278" s="308"/>
      <c r="BG278" s="308"/>
      <c r="BH278" s="308"/>
      <c r="BI278" s="308"/>
      <c r="BJ278" s="308"/>
      <c r="BK278" s="308"/>
      <c r="BL278" s="308"/>
      <c r="BM278" s="308"/>
      <c r="BN278" s="308"/>
      <c r="BO278" s="308"/>
      <c r="BP278" s="308"/>
      <c r="BQ278" s="306"/>
      <c r="BR278" s="306"/>
      <c r="BS278" s="306"/>
      <c r="BT278" s="306"/>
      <c r="BU278" s="306"/>
      <c r="BV278" s="306"/>
      <c r="BW278" s="306"/>
      <c r="BX278" s="306"/>
      <c r="BY278" s="306"/>
      <c r="BZ278" s="306"/>
      <c r="CA278" s="306"/>
      <c r="CB278" s="306"/>
      <c r="CC278" s="306"/>
      <c r="CD278" s="306"/>
      <c r="CE278" s="306"/>
      <c r="CF278" s="306"/>
      <c r="CG278" s="460"/>
    </row>
    <row r="279" spans="52:85">
      <c r="AZ279" s="308"/>
      <c r="BA279" s="308"/>
      <c r="BB279" s="308"/>
      <c r="BC279" s="308"/>
      <c r="BD279" s="308"/>
      <c r="BE279" s="308"/>
      <c r="BF279" s="308"/>
      <c r="BG279" s="308"/>
      <c r="BH279" s="308"/>
      <c r="BI279" s="308"/>
      <c r="BJ279" s="308"/>
      <c r="BK279" s="308"/>
      <c r="BL279" s="308"/>
      <c r="BM279" s="308"/>
      <c r="BN279" s="308"/>
      <c r="BO279" s="308"/>
      <c r="BP279" s="308"/>
      <c r="BQ279" s="306"/>
      <c r="BR279" s="306"/>
      <c r="BS279" s="306"/>
      <c r="BT279" s="306"/>
      <c r="BU279" s="306"/>
      <c r="BV279" s="306"/>
      <c r="BW279" s="306"/>
      <c r="BX279" s="306"/>
      <c r="BY279" s="306"/>
      <c r="BZ279" s="306"/>
      <c r="CA279" s="306"/>
      <c r="CB279" s="306"/>
      <c r="CC279" s="306"/>
      <c r="CD279" s="306"/>
      <c r="CE279" s="306"/>
      <c r="CF279" s="306"/>
      <c r="CG279" s="460"/>
    </row>
    <row r="280" spans="52:85">
      <c r="AZ280" s="308"/>
      <c r="BA280" s="308"/>
      <c r="BB280" s="308"/>
      <c r="BC280" s="308"/>
      <c r="BD280" s="308"/>
      <c r="BE280" s="308"/>
      <c r="BF280" s="308"/>
      <c r="BG280" s="308"/>
      <c r="BH280" s="308"/>
      <c r="BI280" s="308"/>
      <c r="BJ280" s="308"/>
      <c r="BK280" s="308"/>
      <c r="BL280" s="308"/>
      <c r="BM280" s="308"/>
      <c r="BN280" s="308"/>
      <c r="BO280" s="308"/>
      <c r="BP280" s="308"/>
      <c r="BQ280" s="306"/>
      <c r="BR280" s="306"/>
      <c r="BS280" s="306"/>
      <c r="BT280" s="306"/>
      <c r="BU280" s="306"/>
      <c r="BV280" s="306"/>
      <c r="BW280" s="306"/>
      <c r="BX280" s="306"/>
      <c r="BY280" s="306"/>
      <c r="BZ280" s="306"/>
      <c r="CA280" s="306"/>
      <c r="CB280" s="306"/>
      <c r="CC280" s="306"/>
      <c r="CD280" s="306"/>
      <c r="CE280" s="306"/>
      <c r="CF280" s="306"/>
      <c r="CG280" s="460"/>
    </row>
    <row r="281" spans="52:85">
      <c r="AZ281" s="308"/>
      <c r="BA281" s="308"/>
      <c r="BB281" s="308"/>
      <c r="BC281" s="308"/>
      <c r="BD281" s="308"/>
      <c r="BE281" s="308"/>
      <c r="BF281" s="308"/>
      <c r="BG281" s="308"/>
      <c r="BH281" s="308"/>
      <c r="BI281" s="308"/>
      <c r="BJ281" s="308"/>
      <c r="BK281" s="308"/>
      <c r="BL281" s="308"/>
      <c r="BM281" s="308"/>
      <c r="BN281" s="308"/>
      <c r="BO281" s="308"/>
      <c r="BP281" s="308"/>
      <c r="BQ281" s="306"/>
      <c r="BR281" s="306"/>
      <c r="BS281" s="306"/>
      <c r="BT281" s="306"/>
      <c r="BU281" s="306"/>
      <c r="BV281" s="306"/>
      <c r="BW281" s="306"/>
      <c r="BX281" s="306"/>
      <c r="BY281" s="306"/>
      <c r="BZ281" s="306"/>
      <c r="CA281" s="306"/>
      <c r="CB281" s="306"/>
      <c r="CC281" s="306"/>
      <c r="CD281" s="306"/>
      <c r="CE281" s="306"/>
      <c r="CF281" s="306"/>
      <c r="CG281" s="460"/>
    </row>
    <row r="282" spans="52:85">
      <c r="AZ282" s="308"/>
      <c r="BA282" s="308"/>
      <c r="BB282" s="308"/>
      <c r="BC282" s="308"/>
      <c r="BD282" s="308"/>
      <c r="BE282" s="308"/>
      <c r="BF282" s="308"/>
      <c r="BG282" s="308"/>
      <c r="BH282" s="308"/>
      <c r="BI282" s="308"/>
      <c r="BJ282" s="308"/>
      <c r="BK282" s="308"/>
      <c r="BL282" s="308"/>
      <c r="BM282" s="308"/>
      <c r="BN282" s="308"/>
      <c r="BO282" s="308"/>
      <c r="BP282" s="308"/>
      <c r="BQ282" s="306"/>
      <c r="BR282" s="306"/>
      <c r="BS282" s="306"/>
      <c r="BT282" s="306"/>
      <c r="BU282" s="306"/>
      <c r="BV282" s="306"/>
      <c r="BW282" s="306"/>
      <c r="BX282" s="306"/>
      <c r="BY282" s="306"/>
      <c r="BZ282" s="306"/>
      <c r="CA282" s="306"/>
      <c r="CB282" s="306"/>
      <c r="CC282" s="306"/>
      <c r="CD282" s="306"/>
      <c r="CE282" s="306"/>
      <c r="CF282" s="306"/>
      <c r="CG282" s="460"/>
    </row>
    <row r="283" spans="52:85">
      <c r="AZ283" s="308"/>
      <c r="BA283" s="308"/>
      <c r="BB283" s="308"/>
      <c r="BC283" s="308"/>
      <c r="BD283" s="308"/>
      <c r="BE283" s="308"/>
      <c r="BF283" s="308"/>
      <c r="BG283" s="308"/>
      <c r="BH283" s="308"/>
      <c r="BI283" s="308"/>
      <c r="BJ283" s="308"/>
      <c r="BK283" s="308"/>
      <c r="BL283" s="308"/>
      <c r="BM283" s="308"/>
      <c r="BN283" s="308"/>
      <c r="BO283" s="308"/>
      <c r="BP283" s="308"/>
      <c r="BQ283" s="306"/>
      <c r="BR283" s="306"/>
      <c r="BS283" s="306"/>
      <c r="BT283" s="306"/>
      <c r="BU283" s="306"/>
      <c r="BV283" s="306"/>
      <c r="BW283" s="306"/>
      <c r="BX283" s="306"/>
      <c r="BY283" s="306"/>
      <c r="BZ283" s="306"/>
      <c r="CA283" s="306"/>
      <c r="CB283" s="306"/>
      <c r="CC283" s="306"/>
      <c r="CD283" s="306"/>
      <c r="CE283" s="306"/>
      <c r="CF283" s="306"/>
      <c r="CG283" s="460"/>
    </row>
    <row r="284" spans="52:85">
      <c r="AZ284" s="308"/>
      <c r="BA284" s="308"/>
      <c r="BB284" s="308"/>
      <c r="BC284" s="308"/>
      <c r="BD284" s="308"/>
      <c r="BE284" s="308"/>
      <c r="BF284" s="308"/>
      <c r="BG284" s="308"/>
      <c r="BH284" s="308"/>
      <c r="BI284" s="308"/>
      <c r="BJ284" s="308"/>
      <c r="BK284" s="308"/>
      <c r="BL284" s="308"/>
      <c r="BM284" s="308"/>
      <c r="BN284" s="308"/>
      <c r="BO284" s="308"/>
      <c r="BP284" s="308"/>
      <c r="BQ284" s="306"/>
      <c r="BR284" s="306"/>
      <c r="BS284" s="306"/>
      <c r="BT284" s="306"/>
      <c r="BU284" s="306"/>
      <c r="BV284" s="306"/>
      <c r="BW284" s="306"/>
      <c r="BX284" s="306"/>
      <c r="BY284" s="306"/>
      <c r="BZ284" s="306"/>
      <c r="CA284" s="306"/>
      <c r="CB284" s="306"/>
      <c r="CC284" s="306"/>
      <c r="CD284" s="306"/>
      <c r="CE284" s="306"/>
      <c r="CF284" s="306"/>
      <c r="CG284" s="460"/>
    </row>
    <row r="285" spans="52:85">
      <c r="AZ285" s="308"/>
      <c r="BA285" s="308"/>
      <c r="BB285" s="308"/>
      <c r="BC285" s="308"/>
      <c r="BD285" s="308"/>
      <c r="BE285" s="308"/>
      <c r="BF285" s="308"/>
      <c r="BG285" s="308"/>
      <c r="BH285" s="308"/>
      <c r="BI285" s="308"/>
      <c r="BJ285" s="308"/>
      <c r="BK285" s="308"/>
      <c r="BL285" s="308"/>
      <c r="BM285" s="308"/>
      <c r="BN285" s="308"/>
      <c r="BO285" s="308"/>
      <c r="BP285" s="308"/>
      <c r="BQ285" s="306"/>
      <c r="BR285" s="306"/>
      <c r="BS285" s="306"/>
      <c r="BT285" s="306"/>
      <c r="BU285" s="306"/>
      <c r="BV285" s="306"/>
      <c r="BW285" s="306"/>
      <c r="BX285" s="306"/>
      <c r="BY285" s="306"/>
      <c r="BZ285" s="306"/>
      <c r="CA285" s="306"/>
      <c r="CB285" s="306"/>
      <c r="CC285" s="306"/>
      <c r="CD285" s="306"/>
      <c r="CE285" s="306"/>
      <c r="CF285" s="306"/>
      <c r="CG285" s="460"/>
    </row>
    <row r="286" spans="52:85">
      <c r="AZ286" s="308"/>
      <c r="BA286" s="308"/>
      <c r="BB286" s="308"/>
      <c r="BC286" s="308"/>
      <c r="BD286" s="308"/>
      <c r="BE286" s="308"/>
      <c r="BF286" s="308"/>
      <c r="BG286" s="308"/>
      <c r="BH286" s="308"/>
      <c r="BI286" s="308"/>
      <c r="BJ286" s="308"/>
      <c r="BK286" s="308"/>
      <c r="BL286" s="308"/>
      <c r="BM286" s="308"/>
      <c r="BN286" s="308"/>
      <c r="BO286" s="308"/>
      <c r="BP286" s="308"/>
      <c r="BQ286" s="306"/>
      <c r="BR286" s="306"/>
      <c r="BS286" s="306"/>
      <c r="BT286" s="306"/>
      <c r="BU286" s="306"/>
      <c r="BV286" s="306"/>
      <c r="BW286" s="306"/>
      <c r="BX286" s="306"/>
      <c r="BY286" s="306"/>
      <c r="BZ286" s="306"/>
      <c r="CA286" s="306"/>
      <c r="CB286" s="306"/>
      <c r="CC286" s="306"/>
      <c r="CD286" s="306"/>
      <c r="CE286" s="306"/>
      <c r="CF286" s="306"/>
      <c r="CG286" s="460"/>
    </row>
    <row r="287" spans="52:85">
      <c r="AZ287" s="308"/>
      <c r="BA287" s="308"/>
      <c r="BB287" s="308"/>
      <c r="BC287" s="308"/>
      <c r="BD287" s="308"/>
      <c r="BE287" s="308"/>
      <c r="BF287" s="308"/>
      <c r="BG287" s="308"/>
      <c r="BH287" s="308"/>
      <c r="BI287" s="308"/>
      <c r="BJ287" s="308"/>
      <c r="BK287" s="308"/>
      <c r="BL287" s="308"/>
      <c r="BM287" s="308"/>
      <c r="BN287" s="308"/>
      <c r="BO287" s="308"/>
      <c r="BP287" s="308"/>
      <c r="BQ287" s="306"/>
      <c r="BR287" s="306"/>
      <c r="BS287" s="306"/>
      <c r="BT287" s="306"/>
      <c r="BU287" s="306"/>
      <c r="BV287" s="306"/>
      <c r="BW287" s="306"/>
      <c r="BX287" s="306"/>
      <c r="BY287" s="306"/>
      <c r="BZ287" s="306"/>
      <c r="CA287" s="306"/>
      <c r="CB287" s="306"/>
      <c r="CC287" s="306"/>
      <c r="CD287" s="306"/>
      <c r="CE287" s="306"/>
      <c r="CF287" s="306"/>
      <c r="CG287" s="460"/>
    </row>
    <row r="288" spans="52:85">
      <c r="AZ288" s="308"/>
      <c r="BA288" s="308"/>
      <c r="BB288" s="308"/>
      <c r="BC288" s="308"/>
      <c r="BD288" s="308"/>
      <c r="BE288" s="308"/>
      <c r="BF288" s="308"/>
      <c r="BG288" s="308"/>
      <c r="BH288" s="308"/>
      <c r="BI288" s="308"/>
      <c r="BJ288" s="308"/>
      <c r="BK288" s="308"/>
      <c r="BL288" s="308"/>
      <c r="BM288" s="308"/>
      <c r="BN288" s="308"/>
      <c r="BO288" s="308"/>
      <c r="BP288" s="308"/>
      <c r="BQ288" s="306"/>
      <c r="BR288" s="306"/>
      <c r="BS288" s="306"/>
      <c r="BT288" s="306"/>
      <c r="BU288" s="306"/>
      <c r="BV288" s="306"/>
      <c r="BW288" s="306"/>
      <c r="BX288" s="306"/>
      <c r="BY288" s="306"/>
      <c r="BZ288" s="306"/>
      <c r="CA288" s="306"/>
      <c r="CB288" s="306"/>
      <c r="CC288" s="306"/>
      <c r="CD288" s="306"/>
      <c r="CE288" s="306"/>
      <c r="CF288" s="306"/>
      <c r="CG288" s="460"/>
    </row>
    <row r="289" spans="52:85">
      <c r="AZ289" s="308"/>
      <c r="BA289" s="308"/>
      <c r="BB289" s="308"/>
      <c r="BC289" s="308"/>
      <c r="BD289" s="308"/>
      <c r="BE289" s="308"/>
      <c r="BF289" s="308"/>
      <c r="BG289" s="308"/>
      <c r="BH289" s="308"/>
      <c r="BI289" s="308"/>
      <c r="BJ289" s="308"/>
      <c r="BK289" s="308"/>
      <c r="BL289" s="308"/>
      <c r="BM289" s="308"/>
      <c r="BN289" s="308"/>
      <c r="BO289" s="308"/>
      <c r="BP289" s="308"/>
      <c r="BQ289" s="306"/>
      <c r="BR289" s="306"/>
      <c r="BS289" s="306"/>
      <c r="BT289" s="306"/>
      <c r="BU289" s="306"/>
      <c r="BV289" s="306"/>
      <c r="BW289" s="306"/>
      <c r="BX289" s="306"/>
      <c r="BY289" s="306"/>
      <c r="BZ289" s="306"/>
      <c r="CA289" s="306"/>
      <c r="CB289" s="306"/>
      <c r="CC289" s="306"/>
      <c r="CD289" s="306"/>
      <c r="CE289" s="306"/>
      <c r="CF289" s="306"/>
      <c r="CG289" s="460"/>
    </row>
    <row r="290" spans="52:85">
      <c r="AZ290" s="308"/>
      <c r="BA290" s="308"/>
      <c r="BB290" s="308"/>
      <c r="BC290" s="308"/>
      <c r="BD290" s="308"/>
      <c r="BE290" s="308"/>
      <c r="BF290" s="308"/>
      <c r="BG290" s="308"/>
      <c r="BH290" s="308"/>
      <c r="BI290" s="308"/>
      <c r="BJ290" s="308"/>
      <c r="BK290" s="308"/>
      <c r="BL290" s="308"/>
      <c r="BM290" s="308"/>
      <c r="BN290" s="308"/>
      <c r="BO290" s="308"/>
      <c r="BP290" s="308"/>
      <c r="BQ290" s="306"/>
      <c r="BR290" s="306"/>
      <c r="BS290" s="306"/>
      <c r="BT290" s="306"/>
      <c r="BU290" s="306"/>
      <c r="BV290" s="306"/>
      <c r="BW290" s="306"/>
      <c r="BX290" s="306"/>
      <c r="BY290" s="306"/>
      <c r="BZ290" s="306"/>
      <c r="CA290" s="306"/>
      <c r="CB290" s="306"/>
      <c r="CC290" s="306"/>
      <c r="CD290" s="306"/>
      <c r="CE290" s="306"/>
      <c r="CF290" s="306"/>
      <c r="CG290" s="460"/>
    </row>
    <row r="291" spans="52:85">
      <c r="AZ291" s="308"/>
      <c r="BA291" s="308"/>
      <c r="BB291" s="308"/>
      <c r="BC291" s="308"/>
      <c r="BD291" s="308"/>
      <c r="BE291" s="308"/>
      <c r="BF291" s="308"/>
      <c r="BG291" s="308"/>
      <c r="BH291" s="308"/>
      <c r="BI291" s="308"/>
      <c r="BJ291" s="308"/>
      <c r="BK291" s="308"/>
      <c r="BL291" s="308"/>
      <c r="BM291" s="308"/>
      <c r="BN291" s="308"/>
      <c r="BO291" s="308"/>
      <c r="BP291" s="308"/>
      <c r="BQ291" s="306"/>
      <c r="BR291" s="306"/>
      <c r="BS291" s="306"/>
      <c r="BT291" s="306"/>
      <c r="BU291" s="306"/>
      <c r="BV291" s="306"/>
      <c r="BW291" s="306"/>
      <c r="BX291" s="306"/>
      <c r="BY291" s="306"/>
      <c r="BZ291" s="306"/>
      <c r="CA291" s="306"/>
      <c r="CB291" s="306"/>
      <c r="CC291" s="306"/>
      <c r="CD291" s="306"/>
      <c r="CE291" s="306"/>
      <c r="CF291" s="306"/>
      <c r="CG291" s="460"/>
    </row>
    <row r="292" spans="52:85">
      <c r="AZ292" s="308"/>
      <c r="BA292" s="308"/>
      <c r="BB292" s="308"/>
      <c r="BC292" s="308"/>
      <c r="BD292" s="308"/>
      <c r="BE292" s="308"/>
      <c r="BF292" s="308"/>
      <c r="BG292" s="308"/>
      <c r="BH292" s="308"/>
      <c r="BI292" s="308"/>
      <c r="BJ292" s="308"/>
      <c r="BK292" s="308"/>
      <c r="BL292" s="308"/>
      <c r="BM292" s="308"/>
      <c r="BN292" s="308"/>
      <c r="BO292" s="308"/>
      <c r="BP292" s="308"/>
      <c r="BQ292" s="306"/>
      <c r="BR292" s="306"/>
      <c r="BS292" s="306"/>
      <c r="BT292" s="306"/>
      <c r="BU292" s="306"/>
      <c r="BV292" s="306"/>
      <c r="BW292" s="306"/>
      <c r="BX292" s="306"/>
      <c r="BY292" s="306"/>
      <c r="BZ292" s="306"/>
      <c r="CA292" s="306"/>
      <c r="CB292" s="306"/>
      <c r="CC292" s="306"/>
      <c r="CD292" s="306"/>
      <c r="CE292" s="306"/>
      <c r="CF292" s="306"/>
      <c r="CG292" s="460"/>
    </row>
    <row r="293" spans="52:85">
      <c r="AZ293" s="308"/>
      <c r="BA293" s="308"/>
      <c r="BB293" s="308"/>
      <c r="BC293" s="308"/>
      <c r="BD293" s="308"/>
      <c r="BE293" s="308"/>
      <c r="BF293" s="308"/>
      <c r="BG293" s="308"/>
      <c r="BH293" s="308"/>
      <c r="BI293" s="308"/>
      <c r="BJ293" s="308"/>
      <c r="BK293" s="308"/>
      <c r="BL293" s="308"/>
      <c r="BM293" s="308"/>
      <c r="BN293" s="308"/>
      <c r="BO293" s="308"/>
      <c r="BP293" s="308"/>
      <c r="BQ293" s="306"/>
      <c r="BR293" s="306"/>
      <c r="BS293" s="306"/>
      <c r="BT293" s="306"/>
      <c r="BU293" s="306"/>
      <c r="BV293" s="306"/>
      <c r="BW293" s="306"/>
      <c r="BX293" s="306"/>
      <c r="BY293" s="306"/>
      <c r="BZ293" s="306"/>
      <c r="CA293" s="306"/>
      <c r="CB293" s="306"/>
      <c r="CC293" s="306"/>
      <c r="CD293" s="306"/>
      <c r="CE293" s="306"/>
      <c r="CF293" s="306"/>
      <c r="CG293" s="460"/>
    </row>
    <row r="294" spans="52:85">
      <c r="AZ294" s="308"/>
      <c r="BA294" s="308"/>
      <c r="BB294" s="308"/>
      <c r="BC294" s="308"/>
      <c r="BD294" s="308"/>
      <c r="BE294" s="308"/>
      <c r="BF294" s="308"/>
      <c r="BG294" s="308"/>
      <c r="BH294" s="308"/>
      <c r="BI294" s="308"/>
      <c r="BJ294" s="308"/>
      <c r="BK294" s="308"/>
      <c r="BL294" s="308"/>
      <c r="BM294" s="308"/>
      <c r="BN294" s="308"/>
      <c r="BO294" s="308"/>
      <c r="BP294" s="308"/>
      <c r="BQ294" s="306"/>
      <c r="BR294" s="306"/>
      <c r="BS294" s="306"/>
      <c r="BT294" s="306"/>
      <c r="BU294" s="306"/>
      <c r="BV294" s="306"/>
      <c r="BW294" s="306"/>
      <c r="BX294" s="306"/>
      <c r="BY294" s="306"/>
      <c r="BZ294" s="306"/>
      <c r="CA294" s="306"/>
      <c r="CB294" s="306"/>
      <c r="CC294" s="306"/>
      <c r="CD294" s="306"/>
      <c r="CE294" s="306"/>
      <c r="CF294" s="306"/>
      <c r="CG294" s="460"/>
    </row>
    <row r="295" spans="52:85">
      <c r="AZ295" s="308"/>
      <c r="BA295" s="308"/>
      <c r="BB295" s="308"/>
      <c r="BC295" s="308"/>
      <c r="BD295" s="308"/>
      <c r="BE295" s="308"/>
      <c r="BF295" s="308"/>
      <c r="BG295" s="308"/>
      <c r="BH295" s="308"/>
      <c r="BI295" s="308"/>
      <c r="BJ295" s="308"/>
      <c r="BK295" s="308"/>
      <c r="BL295" s="308"/>
      <c r="BM295" s="308"/>
      <c r="BN295" s="308"/>
      <c r="BO295" s="308"/>
      <c r="BP295" s="308"/>
      <c r="BQ295" s="306"/>
      <c r="BR295" s="306"/>
      <c r="BS295" s="306"/>
      <c r="BT295" s="306"/>
      <c r="BU295" s="306"/>
      <c r="BV295" s="306"/>
      <c r="BW295" s="306"/>
      <c r="BX295" s="306"/>
      <c r="BY295" s="306"/>
      <c r="BZ295" s="306"/>
      <c r="CA295" s="306"/>
      <c r="CB295" s="306"/>
      <c r="CC295" s="306"/>
      <c r="CD295" s="306"/>
      <c r="CE295" s="306"/>
      <c r="CF295" s="306"/>
      <c r="CG295" s="460"/>
    </row>
    <row r="296" spans="52:85">
      <c r="AZ296" s="308"/>
      <c r="BA296" s="308"/>
      <c r="BB296" s="308"/>
      <c r="BC296" s="308"/>
      <c r="BD296" s="308"/>
      <c r="BE296" s="308"/>
      <c r="BF296" s="308"/>
      <c r="BG296" s="308"/>
      <c r="BH296" s="308"/>
      <c r="BI296" s="308"/>
      <c r="BJ296" s="308"/>
      <c r="BK296" s="308"/>
      <c r="BL296" s="308"/>
      <c r="BM296" s="308"/>
      <c r="BN296" s="308"/>
      <c r="BO296" s="308"/>
      <c r="BP296" s="308"/>
      <c r="BQ296" s="306"/>
      <c r="BR296" s="306"/>
      <c r="BS296" s="306"/>
      <c r="BT296" s="306"/>
      <c r="BU296" s="306"/>
      <c r="BV296" s="306"/>
      <c r="BW296" s="306"/>
      <c r="BX296" s="306"/>
      <c r="BY296" s="306"/>
      <c r="BZ296" s="306"/>
      <c r="CA296" s="306"/>
      <c r="CB296" s="306"/>
      <c r="CC296" s="306"/>
      <c r="CD296" s="306"/>
      <c r="CE296" s="306"/>
      <c r="CF296" s="306"/>
      <c r="CG296" s="460"/>
    </row>
    <row r="297" spans="52:85">
      <c r="AZ297" s="308"/>
      <c r="BA297" s="308"/>
      <c r="BB297" s="308"/>
      <c r="BC297" s="308"/>
      <c r="BD297" s="308"/>
      <c r="BE297" s="308"/>
      <c r="BF297" s="308"/>
      <c r="BG297" s="308"/>
      <c r="BH297" s="308"/>
      <c r="BI297" s="308"/>
      <c r="BJ297" s="308"/>
      <c r="BK297" s="308"/>
      <c r="BL297" s="308"/>
      <c r="BM297" s="308"/>
      <c r="BN297" s="308"/>
      <c r="BO297" s="308"/>
      <c r="BP297" s="308"/>
      <c r="BQ297" s="306"/>
      <c r="BR297" s="306"/>
      <c r="BS297" s="306"/>
      <c r="BT297" s="306"/>
      <c r="BU297" s="306"/>
      <c r="BV297" s="306"/>
      <c r="BW297" s="306"/>
      <c r="BX297" s="306"/>
      <c r="BY297" s="306"/>
      <c r="BZ297" s="306"/>
      <c r="CA297" s="306"/>
      <c r="CB297" s="306"/>
      <c r="CC297" s="306"/>
      <c r="CD297" s="306"/>
      <c r="CE297" s="306"/>
      <c r="CF297" s="306"/>
      <c r="CG297" s="460"/>
    </row>
    <row r="298" spans="52:85">
      <c r="AZ298" s="308"/>
      <c r="BA298" s="308"/>
      <c r="BB298" s="308"/>
      <c r="BC298" s="308"/>
      <c r="BD298" s="308"/>
      <c r="BE298" s="308"/>
      <c r="BF298" s="308"/>
      <c r="BG298" s="308"/>
      <c r="BH298" s="308"/>
      <c r="BI298" s="308"/>
      <c r="BJ298" s="308"/>
      <c r="BK298" s="308"/>
      <c r="BL298" s="308"/>
      <c r="BM298" s="308"/>
      <c r="BN298" s="308"/>
      <c r="BO298" s="308"/>
      <c r="BP298" s="308"/>
      <c r="BQ298" s="306"/>
      <c r="BR298" s="306"/>
      <c r="BS298" s="306"/>
      <c r="BT298" s="306"/>
      <c r="BU298" s="306"/>
      <c r="BV298" s="306"/>
      <c r="BW298" s="306"/>
      <c r="BX298" s="306"/>
      <c r="BY298" s="306"/>
      <c r="BZ298" s="306"/>
      <c r="CA298" s="306"/>
      <c r="CB298" s="306"/>
      <c r="CC298" s="306"/>
      <c r="CD298" s="306"/>
      <c r="CE298" s="306"/>
      <c r="CF298" s="306"/>
      <c r="CG298" s="460"/>
    </row>
    <row r="299" spans="52:85">
      <c r="AZ299" s="308"/>
      <c r="BA299" s="308"/>
      <c r="BB299" s="308"/>
      <c r="BC299" s="308"/>
      <c r="BD299" s="308"/>
      <c r="BE299" s="308"/>
      <c r="BF299" s="308"/>
      <c r="BG299" s="308"/>
      <c r="BH299" s="308"/>
      <c r="BI299" s="308"/>
      <c r="BJ299" s="308"/>
      <c r="BK299" s="308"/>
      <c r="BL299" s="308"/>
      <c r="BM299" s="308"/>
      <c r="BN299" s="308"/>
      <c r="BO299" s="308"/>
      <c r="BP299" s="308"/>
      <c r="BQ299" s="306"/>
      <c r="BR299" s="306"/>
      <c r="BS299" s="306"/>
      <c r="BT299" s="306"/>
      <c r="BU299" s="306"/>
      <c r="BV299" s="306"/>
      <c r="BW299" s="306"/>
      <c r="BX299" s="306"/>
      <c r="BY299" s="306"/>
      <c r="BZ299" s="306"/>
      <c r="CA299" s="306"/>
      <c r="CB299" s="306"/>
      <c r="CC299" s="306"/>
      <c r="CD299" s="306"/>
      <c r="CE299" s="306"/>
      <c r="CF299" s="306"/>
      <c r="CG299" s="460"/>
    </row>
    <row r="300" spans="52:85">
      <c r="AZ300" s="308"/>
      <c r="BA300" s="308"/>
      <c r="BB300" s="308"/>
      <c r="BC300" s="308"/>
      <c r="BD300" s="308"/>
      <c r="BE300" s="308"/>
      <c r="BF300" s="308"/>
      <c r="BG300" s="308"/>
      <c r="BH300" s="308"/>
      <c r="BI300" s="308"/>
      <c r="BJ300" s="308"/>
      <c r="BK300" s="308"/>
      <c r="BL300" s="308"/>
      <c r="BM300" s="308"/>
      <c r="BN300" s="308"/>
      <c r="BO300" s="308"/>
      <c r="BP300" s="308"/>
      <c r="BQ300" s="306"/>
      <c r="BR300" s="306"/>
      <c r="BS300" s="306"/>
      <c r="BT300" s="306"/>
      <c r="BU300" s="306"/>
      <c r="BV300" s="306"/>
      <c r="BW300" s="306"/>
      <c r="BX300" s="306"/>
      <c r="BY300" s="306"/>
      <c r="BZ300" s="306"/>
      <c r="CA300" s="306"/>
      <c r="CB300" s="306"/>
      <c r="CC300" s="306"/>
      <c r="CD300" s="306"/>
      <c r="CE300" s="306"/>
      <c r="CF300" s="306"/>
      <c r="CG300" s="460"/>
    </row>
    <row r="301" spans="52:85">
      <c r="AZ301" s="308"/>
      <c r="BA301" s="308"/>
      <c r="BB301" s="308"/>
      <c r="BC301" s="308"/>
      <c r="BD301" s="308"/>
      <c r="BE301" s="308"/>
      <c r="BF301" s="308"/>
      <c r="BG301" s="308"/>
      <c r="BH301" s="308"/>
      <c r="BI301" s="308"/>
      <c r="BJ301" s="308"/>
      <c r="BK301" s="308"/>
      <c r="BL301" s="308"/>
      <c r="BM301" s="308"/>
      <c r="BN301" s="308"/>
      <c r="BO301" s="308"/>
      <c r="BP301" s="308"/>
      <c r="BQ301" s="306"/>
      <c r="BR301" s="306"/>
      <c r="BS301" s="306"/>
      <c r="BT301" s="306"/>
      <c r="BU301" s="306"/>
      <c r="BV301" s="306"/>
      <c r="BW301" s="306"/>
      <c r="BX301" s="306"/>
      <c r="BY301" s="306"/>
      <c r="BZ301" s="306"/>
      <c r="CA301" s="306"/>
      <c r="CB301" s="306"/>
      <c r="CC301" s="306"/>
      <c r="CD301" s="306"/>
      <c r="CE301" s="306"/>
      <c r="CF301" s="306"/>
      <c r="CG301" s="460"/>
    </row>
    <row r="302" spans="52:85">
      <c r="AZ302" s="308"/>
      <c r="BA302" s="308"/>
      <c r="BB302" s="308"/>
      <c r="BC302" s="308"/>
      <c r="BD302" s="308"/>
      <c r="BE302" s="308"/>
      <c r="BF302" s="308"/>
      <c r="BG302" s="308"/>
      <c r="BH302" s="308"/>
      <c r="BI302" s="308"/>
      <c r="BJ302" s="308"/>
      <c r="BK302" s="308"/>
      <c r="BL302" s="308"/>
      <c r="BM302" s="308"/>
      <c r="BN302" s="308"/>
      <c r="BO302" s="308"/>
      <c r="BP302" s="308"/>
      <c r="BQ302" s="306"/>
      <c r="BR302" s="306"/>
      <c r="BS302" s="306"/>
      <c r="BT302" s="306"/>
      <c r="BU302" s="306"/>
      <c r="BV302" s="306"/>
      <c r="BW302" s="306"/>
      <c r="BX302" s="306"/>
      <c r="BY302" s="306"/>
      <c r="BZ302" s="306"/>
      <c r="CA302" s="306"/>
      <c r="CB302" s="306"/>
      <c r="CC302" s="306"/>
      <c r="CD302" s="306"/>
      <c r="CE302" s="306"/>
      <c r="CF302" s="306"/>
      <c r="CG302" s="460"/>
    </row>
    <row r="303" spans="52:85">
      <c r="AZ303" s="308"/>
      <c r="BA303" s="308"/>
      <c r="BB303" s="308"/>
      <c r="BC303" s="308"/>
      <c r="BD303" s="308"/>
      <c r="BE303" s="308"/>
      <c r="BF303" s="308"/>
      <c r="BG303" s="308"/>
      <c r="BH303" s="308"/>
      <c r="BI303" s="308"/>
      <c r="BJ303" s="308"/>
      <c r="BK303" s="308"/>
      <c r="BL303" s="308"/>
      <c r="BM303" s="308"/>
      <c r="BN303" s="308"/>
      <c r="BO303" s="308"/>
      <c r="BP303" s="308"/>
      <c r="BQ303" s="306"/>
      <c r="BR303" s="306"/>
      <c r="BS303" s="306"/>
      <c r="BT303" s="306"/>
      <c r="BU303" s="306"/>
      <c r="BV303" s="306"/>
      <c r="BW303" s="306"/>
      <c r="BX303" s="306"/>
      <c r="BY303" s="306"/>
      <c r="BZ303" s="306"/>
      <c r="CA303" s="306"/>
      <c r="CB303" s="306"/>
      <c r="CC303" s="306"/>
      <c r="CD303" s="306"/>
      <c r="CE303" s="306"/>
      <c r="CF303" s="306"/>
      <c r="CG303" s="460"/>
    </row>
    <row r="304" spans="52:85">
      <c r="AZ304" s="308"/>
      <c r="BA304" s="308"/>
      <c r="BB304" s="308"/>
      <c r="BC304" s="308"/>
      <c r="BD304" s="308"/>
      <c r="BE304" s="308"/>
      <c r="BF304" s="308"/>
      <c r="BG304" s="308"/>
      <c r="BH304" s="308"/>
      <c r="BI304" s="308"/>
      <c r="BJ304" s="308"/>
      <c r="BK304" s="308"/>
      <c r="BL304" s="308"/>
      <c r="BM304" s="308"/>
      <c r="BN304" s="308"/>
      <c r="BO304" s="308"/>
      <c r="BP304" s="308"/>
      <c r="BQ304" s="306"/>
      <c r="BR304" s="306"/>
      <c r="BS304" s="306"/>
      <c r="BT304" s="306"/>
      <c r="BU304" s="306"/>
      <c r="BV304" s="306"/>
      <c r="BW304" s="306"/>
      <c r="BX304" s="306"/>
      <c r="BY304" s="306"/>
      <c r="BZ304" s="306"/>
      <c r="CA304" s="306"/>
      <c r="CB304" s="306"/>
      <c r="CC304" s="306"/>
      <c r="CD304" s="306"/>
      <c r="CE304" s="306"/>
      <c r="CF304" s="306"/>
      <c r="CG304" s="460"/>
    </row>
    <row r="305" spans="52:85">
      <c r="AZ305" s="308"/>
      <c r="BA305" s="308"/>
      <c r="BB305" s="308"/>
      <c r="BC305" s="308"/>
      <c r="BD305" s="308"/>
      <c r="BE305" s="308"/>
      <c r="BF305" s="308"/>
      <c r="BG305" s="308"/>
      <c r="BH305" s="308"/>
      <c r="BI305" s="308"/>
      <c r="BJ305" s="308"/>
      <c r="BK305" s="308"/>
      <c r="BL305" s="308"/>
      <c r="BM305" s="308"/>
      <c r="BN305" s="308"/>
      <c r="BO305" s="308"/>
      <c r="BP305" s="308"/>
      <c r="BQ305" s="306"/>
      <c r="BR305" s="306"/>
      <c r="BS305" s="306"/>
      <c r="BT305" s="306"/>
      <c r="BU305" s="306"/>
      <c r="BV305" s="306"/>
      <c r="BW305" s="306"/>
      <c r="BX305" s="306"/>
      <c r="BY305" s="306"/>
      <c r="BZ305" s="306"/>
      <c r="CA305" s="306"/>
      <c r="CB305" s="306"/>
      <c r="CC305" s="306"/>
      <c r="CD305" s="306"/>
      <c r="CE305" s="306"/>
      <c r="CF305" s="306"/>
      <c r="CG305" s="460"/>
    </row>
    <row r="306" spans="52:85">
      <c r="AZ306" s="308"/>
      <c r="BA306" s="308"/>
      <c r="BB306" s="308"/>
      <c r="BC306" s="308"/>
      <c r="BD306" s="308"/>
      <c r="BE306" s="308"/>
      <c r="BF306" s="308"/>
      <c r="BG306" s="308"/>
      <c r="BH306" s="308"/>
      <c r="BI306" s="308"/>
      <c r="BJ306" s="308"/>
      <c r="BK306" s="308"/>
      <c r="BL306" s="308"/>
      <c r="BM306" s="308"/>
      <c r="BN306" s="308"/>
      <c r="BO306" s="308"/>
      <c r="BP306" s="308"/>
      <c r="BQ306" s="306"/>
      <c r="BR306" s="306"/>
      <c r="BS306" s="306"/>
      <c r="BT306" s="306"/>
      <c r="BU306" s="306"/>
      <c r="BV306" s="306"/>
      <c r="BW306" s="306"/>
      <c r="BX306" s="306"/>
      <c r="BY306" s="306"/>
      <c r="BZ306" s="306"/>
      <c r="CA306" s="306"/>
      <c r="CB306" s="306"/>
      <c r="CC306" s="306"/>
      <c r="CD306" s="306"/>
      <c r="CE306" s="306"/>
      <c r="CF306" s="306"/>
      <c r="CG306" s="460"/>
    </row>
    <row r="307" spans="52:85">
      <c r="AZ307" s="308"/>
      <c r="BA307" s="308"/>
      <c r="BB307" s="308"/>
      <c r="BC307" s="308"/>
      <c r="BD307" s="308"/>
      <c r="BE307" s="308"/>
      <c r="BF307" s="308"/>
      <c r="BG307" s="308"/>
      <c r="BH307" s="308"/>
      <c r="BI307" s="308"/>
      <c r="BJ307" s="308"/>
      <c r="BK307" s="308"/>
      <c r="BL307" s="308"/>
      <c r="BM307" s="308"/>
      <c r="BN307" s="308"/>
      <c r="BO307" s="308"/>
      <c r="BP307" s="308"/>
      <c r="BQ307" s="306"/>
      <c r="BR307" s="306"/>
      <c r="BS307" s="306"/>
      <c r="BT307" s="306"/>
      <c r="BU307" s="306"/>
      <c r="BV307" s="306"/>
      <c r="BW307" s="306"/>
      <c r="BX307" s="306"/>
      <c r="BY307" s="306"/>
      <c r="BZ307" s="306"/>
      <c r="CA307" s="306"/>
      <c r="CB307" s="306"/>
      <c r="CC307" s="306"/>
      <c r="CD307" s="306"/>
      <c r="CE307" s="306"/>
      <c r="CF307" s="306"/>
      <c r="CG307" s="460"/>
    </row>
    <row r="308" spans="52:85">
      <c r="AZ308" s="308"/>
      <c r="BA308" s="308"/>
      <c r="BB308" s="308"/>
      <c r="BC308" s="308"/>
      <c r="BD308" s="308"/>
      <c r="BE308" s="308"/>
      <c r="BF308" s="308"/>
      <c r="BG308" s="308"/>
      <c r="BH308" s="308"/>
      <c r="BI308" s="308"/>
      <c r="BJ308" s="308"/>
      <c r="BK308" s="308"/>
      <c r="BL308" s="308"/>
      <c r="BM308" s="308"/>
      <c r="BN308" s="308"/>
      <c r="BO308" s="308"/>
      <c r="BP308" s="308"/>
      <c r="BQ308" s="306"/>
      <c r="BR308" s="306"/>
      <c r="BS308" s="306"/>
      <c r="BT308" s="306"/>
      <c r="BU308" s="306"/>
      <c r="BV308" s="306"/>
      <c r="BW308" s="306"/>
      <c r="BX308" s="306"/>
      <c r="BY308" s="306"/>
      <c r="BZ308" s="306"/>
      <c r="CA308" s="306"/>
      <c r="CB308" s="306"/>
      <c r="CC308" s="306"/>
      <c r="CD308" s="306"/>
      <c r="CE308" s="306"/>
      <c r="CF308" s="306"/>
      <c r="CG308" s="460"/>
    </row>
    <row r="309" spans="52:85">
      <c r="AZ309" s="308"/>
      <c r="BA309" s="308"/>
      <c r="BB309" s="308"/>
      <c r="BC309" s="308"/>
      <c r="BD309" s="308"/>
      <c r="BE309" s="308"/>
      <c r="BF309" s="308"/>
      <c r="BG309" s="308"/>
      <c r="BH309" s="308"/>
      <c r="BI309" s="308"/>
      <c r="BJ309" s="308"/>
      <c r="BK309" s="308"/>
      <c r="BL309" s="308"/>
      <c r="BM309" s="308"/>
      <c r="BN309" s="308"/>
      <c r="BO309" s="308"/>
      <c r="BP309" s="308"/>
      <c r="BQ309" s="306"/>
      <c r="BR309" s="306"/>
      <c r="BS309" s="306"/>
      <c r="BT309" s="306"/>
      <c r="BU309" s="306"/>
      <c r="BV309" s="306"/>
      <c r="BW309" s="306"/>
      <c r="BX309" s="306"/>
      <c r="BY309" s="306"/>
      <c r="BZ309" s="306"/>
      <c r="CA309" s="306"/>
      <c r="CB309" s="306"/>
      <c r="CC309" s="306"/>
      <c r="CD309" s="306"/>
      <c r="CE309" s="306"/>
      <c r="CF309" s="306"/>
      <c r="CG309" s="460"/>
    </row>
    <row r="310" spans="52:85">
      <c r="AZ310" s="308"/>
      <c r="BA310" s="308"/>
      <c r="BB310" s="308"/>
      <c r="BC310" s="308"/>
      <c r="BD310" s="308"/>
      <c r="BE310" s="308"/>
      <c r="BF310" s="308"/>
      <c r="BG310" s="308"/>
      <c r="BH310" s="308"/>
      <c r="BI310" s="308"/>
      <c r="BJ310" s="308"/>
      <c r="BK310" s="308"/>
      <c r="BL310" s="308"/>
      <c r="BM310" s="308"/>
      <c r="BN310" s="308"/>
      <c r="BO310" s="308"/>
      <c r="BP310" s="308"/>
      <c r="BQ310" s="306"/>
      <c r="BR310" s="306"/>
      <c r="BS310" s="306"/>
      <c r="BT310" s="306"/>
      <c r="BU310" s="306"/>
      <c r="BV310" s="306"/>
      <c r="BW310" s="306"/>
      <c r="BX310" s="306"/>
      <c r="BY310" s="306"/>
      <c r="BZ310" s="306"/>
      <c r="CA310" s="306"/>
      <c r="CB310" s="306"/>
      <c r="CC310" s="306"/>
      <c r="CD310" s="306"/>
      <c r="CE310" s="306"/>
      <c r="CF310" s="306"/>
      <c r="CG310" s="460"/>
    </row>
    <row r="311" spans="52:85">
      <c r="AZ311" s="308"/>
      <c r="BA311" s="308"/>
      <c r="BB311" s="308"/>
      <c r="BC311" s="308"/>
      <c r="BD311" s="308"/>
      <c r="BE311" s="308"/>
      <c r="BF311" s="308"/>
      <c r="BG311" s="308"/>
      <c r="BH311" s="308"/>
      <c r="BI311" s="308"/>
      <c r="BJ311" s="308"/>
      <c r="BK311" s="308"/>
      <c r="BL311" s="308"/>
      <c r="BM311" s="308"/>
      <c r="BN311" s="308"/>
      <c r="BO311" s="308"/>
      <c r="BP311" s="308"/>
      <c r="BQ311" s="306"/>
      <c r="BR311" s="306"/>
      <c r="BS311" s="306"/>
      <c r="BT311" s="306"/>
      <c r="BU311" s="306"/>
      <c r="BV311" s="306"/>
      <c r="BW311" s="306"/>
      <c r="BX311" s="306"/>
      <c r="BY311" s="306"/>
      <c r="BZ311" s="306"/>
      <c r="CA311" s="306"/>
      <c r="CB311" s="306"/>
      <c r="CC311" s="306"/>
      <c r="CD311" s="306"/>
      <c r="CE311" s="306"/>
      <c r="CF311" s="306"/>
      <c r="CG311" s="460"/>
    </row>
    <row r="312" spans="52:85">
      <c r="AZ312" s="308"/>
      <c r="BA312" s="308"/>
      <c r="BB312" s="308"/>
      <c r="BC312" s="308"/>
      <c r="BD312" s="308"/>
      <c r="BE312" s="308"/>
      <c r="BF312" s="308"/>
      <c r="BG312" s="308"/>
      <c r="BH312" s="308"/>
      <c r="BI312" s="308"/>
      <c r="BJ312" s="308"/>
      <c r="BK312" s="308"/>
      <c r="BL312" s="308"/>
      <c r="BM312" s="308"/>
      <c r="BN312" s="308"/>
      <c r="BO312" s="308"/>
      <c r="BP312" s="308"/>
      <c r="BQ312" s="306"/>
      <c r="BR312" s="306"/>
      <c r="BS312" s="306"/>
      <c r="BT312" s="306"/>
      <c r="BU312" s="306"/>
      <c r="BV312" s="306"/>
      <c r="BW312" s="306"/>
      <c r="BX312" s="306"/>
      <c r="BY312" s="306"/>
      <c r="BZ312" s="306"/>
      <c r="CA312" s="306"/>
      <c r="CB312" s="306"/>
      <c r="CC312" s="306"/>
      <c r="CD312" s="306"/>
      <c r="CE312" s="306"/>
      <c r="CF312" s="306"/>
      <c r="CG312" s="460"/>
    </row>
    <row r="313" spans="52:85">
      <c r="AZ313" s="308"/>
      <c r="BA313" s="308"/>
      <c r="BB313" s="308"/>
      <c r="BC313" s="308"/>
      <c r="BD313" s="308"/>
      <c r="BE313" s="308"/>
      <c r="BF313" s="308"/>
      <c r="BG313" s="308"/>
      <c r="BH313" s="308"/>
      <c r="BI313" s="308"/>
      <c r="BJ313" s="308"/>
      <c r="BK313" s="308"/>
      <c r="BL313" s="308"/>
      <c r="BM313" s="308"/>
      <c r="BN313" s="308"/>
      <c r="BO313" s="308"/>
      <c r="BP313" s="308"/>
      <c r="BQ313" s="306"/>
      <c r="BR313" s="306"/>
      <c r="BS313" s="306"/>
      <c r="BT313" s="306"/>
      <c r="BU313" s="306"/>
      <c r="BV313" s="306"/>
      <c r="BW313" s="306"/>
      <c r="BX313" s="306"/>
      <c r="BY313" s="306"/>
      <c r="BZ313" s="306"/>
      <c r="CA313" s="306"/>
      <c r="CB313" s="306"/>
      <c r="CC313" s="306"/>
      <c r="CD313" s="306"/>
      <c r="CE313" s="306"/>
      <c r="CF313" s="306"/>
      <c r="CG313" s="460"/>
    </row>
    <row r="314" spans="52:85">
      <c r="AZ314" s="308"/>
      <c r="BA314" s="308"/>
      <c r="BB314" s="308"/>
      <c r="BC314" s="308"/>
      <c r="BD314" s="308"/>
      <c r="BE314" s="308"/>
      <c r="BF314" s="308"/>
      <c r="BG314" s="308"/>
      <c r="BH314" s="308"/>
      <c r="BI314" s="308"/>
      <c r="BJ314" s="308"/>
      <c r="BK314" s="308"/>
      <c r="BL314" s="308"/>
      <c r="BM314" s="308"/>
      <c r="BN314" s="308"/>
      <c r="BO314" s="308"/>
      <c r="BP314" s="308"/>
      <c r="BQ314" s="306"/>
      <c r="BR314" s="306"/>
      <c r="BS314" s="306"/>
      <c r="BT314" s="306"/>
      <c r="BU314" s="306"/>
      <c r="BV314" s="306"/>
      <c r="BW314" s="306"/>
      <c r="BX314" s="306"/>
      <c r="BY314" s="306"/>
      <c r="BZ314" s="306"/>
      <c r="CA314" s="306"/>
      <c r="CB314" s="306"/>
      <c r="CC314" s="306"/>
      <c r="CD314" s="306"/>
      <c r="CE314" s="306"/>
      <c r="CF314" s="306"/>
      <c r="CG314" s="460"/>
    </row>
    <row r="315" spans="52:85">
      <c r="AZ315" s="308"/>
      <c r="BA315" s="308"/>
      <c r="BB315" s="308"/>
      <c r="BC315" s="308"/>
      <c r="BD315" s="308"/>
      <c r="BE315" s="308"/>
      <c r="BF315" s="308"/>
      <c r="BG315" s="308"/>
      <c r="BH315" s="308"/>
      <c r="BI315" s="308"/>
      <c r="BJ315" s="308"/>
      <c r="BK315" s="308"/>
      <c r="BL315" s="308"/>
      <c r="BM315" s="308"/>
      <c r="BN315" s="308"/>
      <c r="BO315" s="308"/>
      <c r="BP315" s="308"/>
      <c r="BQ315" s="306"/>
      <c r="BR315" s="306"/>
      <c r="BS315" s="306"/>
      <c r="BT315" s="306"/>
      <c r="BU315" s="306"/>
      <c r="BV315" s="306"/>
      <c r="BW315" s="306"/>
      <c r="BX315" s="306"/>
      <c r="BY315" s="306"/>
      <c r="BZ315" s="306"/>
      <c r="CA315" s="306"/>
      <c r="CB315" s="306"/>
      <c r="CC315" s="306"/>
      <c r="CD315" s="306"/>
      <c r="CE315" s="306"/>
      <c r="CF315" s="306"/>
      <c r="CG315" s="460"/>
    </row>
    <row r="316" spans="52:85">
      <c r="AZ316" s="308"/>
      <c r="BA316" s="308"/>
      <c r="BB316" s="308"/>
      <c r="BC316" s="308"/>
      <c r="BD316" s="308"/>
      <c r="BE316" s="308"/>
      <c r="BF316" s="308"/>
      <c r="BG316" s="308"/>
      <c r="BH316" s="308"/>
      <c r="BI316" s="308"/>
      <c r="BJ316" s="308"/>
      <c r="BK316" s="308"/>
      <c r="BL316" s="308"/>
      <c r="BM316" s="308"/>
      <c r="BN316" s="308"/>
      <c r="BO316" s="308"/>
      <c r="BP316" s="308"/>
      <c r="BQ316" s="306"/>
      <c r="BR316" s="306"/>
      <c r="BS316" s="306"/>
      <c r="BT316" s="306"/>
      <c r="BU316" s="306"/>
      <c r="BV316" s="306"/>
      <c r="BW316" s="306"/>
      <c r="BX316" s="306"/>
      <c r="BY316" s="306"/>
      <c r="BZ316" s="306"/>
      <c r="CA316" s="306"/>
      <c r="CB316" s="306"/>
      <c r="CC316" s="306"/>
      <c r="CD316" s="306"/>
      <c r="CE316" s="306"/>
      <c r="CF316" s="306"/>
      <c r="CG316" s="460"/>
    </row>
    <row r="317" spans="52:85">
      <c r="AZ317" s="308"/>
      <c r="BA317" s="308"/>
      <c r="BB317" s="308"/>
      <c r="BC317" s="308"/>
      <c r="BD317" s="308"/>
      <c r="BE317" s="308"/>
      <c r="BF317" s="308"/>
      <c r="BG317" s="308"/>
      <c r="BH317" s="308"/>
      <c r="BI317" s="308"/>
      <c r="BJ317" s="308"/>
      <c r="BK317" s="308"/>
      <c r="BL317" s="308"/>
      <c r="BM317" s="308"/>
      <c r="BN317" s="308"/>
      <c r="BO317" s="308"/>
      <c r="BP317" s="308"/>
      <c r="BQ317" s="306"/>
      <c r="BR317" s="306"/>
      <c r="BS317" s="306"/>
      <c r="BT317" s="306"/>
      <c r="BU317" s="306"/>
      <c r="BV317" s="306"/>
      <c r="BW317" s="306"/>
      <c r="BX317" s="306"/>
      <c r="BY317" s="306"/>
      <c r="BZ317" s="306"/>
      <c r="CA317" s="306"/>
      <c r="CB317" s="306"/>
      <c r="CC317" s="306"/>
      <c r="CD317" s="306"/>
      <c r="CE317" s="306"/>
      <c r="CF317" s="306"/>
      <c r="CG317" s="460"/>
    </row>
    <row r="318" spans="52:85">
      <c r="AZ318" s="308"/>
      <c r="BA318" s="308"/>
      <c r="BB318" s="308"/>
      <c r="BC318" s="308"/>
      <c r="BD318" s="308"/>
      <c r="BE318" s="308"/>
      <c r="BF318" s="308"/>
      <c r="BG318" s="308"/>
      <c r="BH318" s="308"/>
      <c r="BI318" s="308"/>
      <c r="BJ318" s="308"/>
      <c r="BK318" s="308"/>
      <c r="BL318" s="308"/>
      <c r="BM318" s="308"/>
      <c r="BN318" s="308"/>
      <c r="BO318" s="308"/>
      <c r="BP318" s="308"/>
      <c r="BQ318" s="306"/>
      <c r="BR318" s="306"/>
      <c r="BS318" s="306"/>
      <c r="BT318" s="306"/>
      <c r="BU318" s="306"/>
      <c r="BV318" s="306"/>
      <c r="BW318" s="306"/>
      <c r="BX318" s="306"/>
      <c r="BY318" s="306"/>
      <c r="BZ318" s="306"/>
      <c r="CA318" s="306"/>
      <c r="CB318" s="306"/>
      <c r="CC318" s="306"/>
      <c r="CD318" s="306"/>
      <c r="CE318" s="306"/>
      <c r="CF318" s="306"/>
      <c r="CG318" s="460"/>
    </row>
    <row r="319" spans="52:85">
      <c r="AZ319" s="308"/>
      <c r="BA319" s="308"/>
      <c r="BB319" s="308"/>
      <c r="BC319" s="308"/>
      <c r="BD319" s="308"/>
      <c r="BE319" s="308"/>
      <c r="BF319" s="308"/>
      <c r="BG319" s="308"/>
      <c r="BH319" s="308"/>
      <c r="BI319" s="308"/>
      <c r="BJ319" s="308"/>
      <c r="BK319" s="308"/>
      <c r="BL319" s="308"/>
      <c r="BM319" s="308"/>
      <c r="BN319" s="308"/>
      <c r="BO319" s="308"/>
      <c r="BP319" s="308"/>
      <c r="BQ319" s="306"/>
      <c r="BR319" s="306"/>
      <c r="BS319" s="306"/>
      <c r="BT319" s="306"/>
      <c r="BU319" s="306"/>
      <c r="BV319" s="306"/>
      <c r="BW319" s="306"/>
      <c r="BX319" s="306"/>
      <c r="BY319" s="306"/>
      <c r="BZ319" s="306"/>
      <c r="CA319" s="306"/>
      <c r="CB319" s="306"/>
      <c r="CC319" s="306"/>
      <c r="CD319" s="306"/>
      <c r="CE319" s="306"/>
      <c r="CF319" s="306"/>
      <c r="CG319" s="460"/>
    </row>
    <row r="320" spans="52:85">
      <c r="AZ320" s="308"/>
      <c r="BA320" s="308"/>
      <c r="BB320" s="308"/>
      <c r="BC320" s="308"/>
      <c r="BD320" s="308"/>
      <c r="BE320" s="308"/>
      <c r="BF320" s="308"/>
      <c r="BG320" s="308"/>
      <c r="BH320" s="308"/>
      <c r="BI320" s="308"/>
      <c r="BJ320" s="308"/>
      <c r="BK320" s="308"/>
      <c r="BL320" s="308"/>
      <c r="BM320" s="308"/>
      <c r="BN320" s="308"/>
      <c r="BO320" s="308"/>
      <c r="BP320" s="308"/>
      <c r="BQ320" s="306"/>
      <c r="BR320" s="306"/>
      <c r="BS320" s="306"/>
      <c r="BT320" s="306"/>
      <c r="BU320" s="306"/>
      <c r="BV320" s="306"/>
      <c r="BW320" s="306"/>
      <c r="BX320" s="306"/>
      <c r="BY320" s="306"/>
      <c r="BZ320" s="306"/>
      <c r="CA320" s="306"/>
      <c r="CB320" s="306"/>
      <c r="CC320" s="306"/>
      <c r="CD320" s="306"/>
      <c r="CE320" s="306"/>
      <c r="CF320" s="306"/>
      <c r="CG320" s="460"/>
    </row>
    <row r="321" spans="52:85">
      <c r="AZ321" s="308"/>
      <c r="BA321" s="308"/>
      <c r="BB321" s="308"/>
      <c r="BC321" s="308"/>
      <c r="BD321" s="308"/>
      <c r="BE321" s="308"/>
      <c r="BF321" s="308"/>
      <c r="BG321" s="308"/>
      <c r="BH321" s="308"/>
      <c r="BI321" s="308"/>
      <c r="BJ321" s="308"/>
      <c r="BK321" s="308"/>
      <c r="BL321" s="308"/>
      <c r="BM321" s="308"/>
      <c r="BN321" s="308"/>
      <c r="BO321" s="308"/>
      <c r="BP321" s="308"/>
      <c r="BQ321" s="306"/>
      <c r="BR321" s="306"/>
      <c r="BS321" s="306"/>
      <c r="BT321" s="306"/>
      <c r="BU321" s="306"/>
      <c r="BV321" s="306"/>
      <c r="BW321" s="306"/>
      <c r="BX321" s="306"/>
      <c r="BY321" s="306"/>
      <c r="BZ321" s="306"/>
      <c r="CA321" s="306"/>
      <c r="CB321" s="306"/>
      <c r="CC321" s="306"/>
      <c r="CD321" s="306"/>
      <c r="CE321" s="306"/>
      <c r="CF321" s="306"/>
      <c r="CG321" s="460"/>
    </row>
    <row r="322" spans="52:85">
      <c r="AZ322" s="308"/>
      <c r="BA322" s="308"/>
      <c r="BB322" s="308"/>
      <c r="BC322" s="308"/>
      <c r="BD322" s="308"/>
      <c r="BE322" s="308"/>
      <c r="BF322" s="308"/>
      <c r="BG322" s="308"/>
      <c r="BH322" s="308"/>
      <c r="BI322" s="308"/>
      <c r="BJ322" s="308"/>
      <c r="BK322" s="308"/>
      <c r="BL322" s="308"/>
      <c r="BM322" s="308"/>
      <c r="BN322" s="308"/>
      <c r="BO322" s="308"/>
      <c r="BP322" s="308"/>
      <c r="BQ322" s="306"/>
      <c r="BR322" s="306"/>
      <c r="BS322" s="306"/>
      <c r="BT322" s="306"/>
      <c r="BU322" s="306"/>
      <c r="BV322" s="306"/>
      <c r="BW322" s="306"/>
      <c r="BX322" s="306"/>
      <c r="BY322" s="306"/>
      <c r="BZ322" s="306"/>
      <c r="CA322" s="306"/>
      <c r="CB322" s="306"/>
      <c r="CC322" s="306"/>
      <c r="CD322" s="306"/>
      <c r="CE322" s="306"/>
      <c r="CF322" s="306"/>
      <c r="CG322" s="460"/>
    </row>
    <row r="323" spans="52:85">
      <c r="AZ323" s="308"/>
      <c r="BA323" s="308"/>
      <c r="BB323" s="308"/>
      <c r="BC323" s="308"/>
      <c r="BD323" s="308"/>
      <c r="BE323" s="308"/>
      <c r="BF323" s="308"/>
      <c r="BG323" s="308"/>
      <c r="BH323" s="308"/>
      <c r="BI323" s="308"/>
      <c r="BJ323" s="308"/>
      <c r="BK323" s="308"/>
      <c r="BL323" s="308"/>
      <c r="BM323" s="308"/>
      <c r="BN323" s="308"/>
      <c r="BO323" s="308"/>
      <c r="BP323" s="308"/>
      <c r="BQ323" s="306"/>
      <c r="BR323" s="306"/>
      <c r="BS323" s="306"/>
      <c r="BT323" s="306"/>
      <c r="BU323" s="306"/>
      <c r="BV323" s="306"/>
      <c r="BW323" s="306"/>
      <c r="BX323" s="306"/>
      <c r="BY323" s="306"/>
      <c r="BZ323" s="306"/>
      <c r="CA323" s="306"/>
      <c r="CB323" s="306"/>
      <c r="CC323" s="306"/>
      <c r="CD323" s="306"/>
      <c r="CE323" s="306"/>
      <c r="CF323" s="306"/>
      <c r="CG323" s="460"/>
    </row>
    <row r="324" spans="52:85">
      <c r="AZ324" s="308"/>
      <c r="BA324" s="308"/>
      <c r="BB324" s="308"/>
      <c r="BC324" s="308"/>
      <c r="BD324" s="308"/>
      <c r="BE324" s="308"/>
      <c r="BF324" s="308"/>
      <c r="BG324" s="308"/>
      <c r="BH324" s="308"/>
      <c r="BI324" s="308"/>
      <c r="BJ324" s="308"/>
      <c r="BK324" s="308"/>
      <c r="BL324" s="308"/>
      <c r="BM324" s="308"/>
      <c r="BN324" s="308"/>
      <c r="BO324" s="308"/>
      <c r="BP324" s="308"/>
      <c r="BQ324" s="306"/>
      <c r="BR324" s="306"/>
      <c r="BS324" s="306"/>
      <c r="BT324" s="306"/>
      <c r="BU324" s="306"/>
      <c r="BV324" s="306"/>
      <c r="BW324" s="306"/>
      <c r="BX324" s="306"/>
      <c r="BY324" s="306"/>
      <c r="BZ324" s="306"/>
      <c r="CA324" s="306"/>
      <c r="CB324" s="306"/>
      <c r="CC324" s="306"/>
      <c r="CD324" s="306"/>
      <c r="CE324" s="306"/>
      <c r="CF324" s="306"/>
      <c r="CG324" s="460"/>
    </row>
    <row r="325" spans="52:85">
      <c r="AZ325" s="308"/>
      <c r="BA325" s="308"/>
      <c r="BB325" s="308"/>
      <c r="BC325" s="308"/>
      <c r="BD325" s="308"/>
      <c r="BE325" s="308"/>
      <c r="BF325" s="308"/>
      <c r="BG325" s="308"/>
      <c r="BH325" s="308"/>
      <c r="BI325" s="308"/>
      <c r="BJ325" s="308"/>
      <c r="BK325" s="308"/>
      <c r="BL325" s="308"/>
      <c r="BM325" s="308"/>
      <c r="BN325" s="308"/>
      <c r="BO325" s="308"/>
      <c r="BP325" s="308"/>
      <c r="BQ325" s="306"/>
      <c r="BR325" s="306"/>
      <c r="BS325" s="306"/>
      <c r="BT325" s="306"/>
      <c r="BU325" s="306"/>
      <c r="BV325" s="306"/>
      <c r="BW325" s="306"/>
      <c r="BX325" s="306"/>
      <c r="BY325" s="306"/>
      <c r="BZ325" s="306"/>
      <c r="CA325" s="306"/>
      <c r="CB325" s="306"/>
      <c r="CC325" s="306"/>
      <c r="CD325" s="306"/>
      <c r="CE325" s="306"/>
      <c r="CF325" s="306"/>
      <c r="CG325" s="460"/>
    </row>
    <row r="326" spans="52:85">
      <c r="AZ326" s="308"/>
      <c r="BA326" s="308"/>
      <c r="BB326" s="308"/>
      <c r="BC326" s="308"/>
      <c r="BD326" s="308"/>
      <c r="BE326" s="308"/>
      <c r="BF326" s="308"/>
      <c r="BG326" s="308"/>
      <c r="BH326" s="308"/>
      <c r="BI326" s="308"/>
      <c r="BJ326" s="308"/>
      <c r="BK326" s="308"/>
      <c r="BL326" s="308"/>
      <c r="BM326" s="308"/>
      <c r="BN326" s="308"/>
      <c r="BO326" s="308"/>
      <c r="BP326" s="308"/>
      <c r="BQ326" s="306"/>
      <c r="BR326" s="306"/>
      <c r="BS326" s="306"/>
      <c r="BT326" s="306"/>
      <c r="BU326" s="306"/>
      <c r="BV326" s="306"/>
      <c r="BW326" s="306"/>
      <c r="BX326" s="306"/>
      <c r="BY326" s="306"/>
      <c r="BZ326" s="306"/>
      <c r="CA326" s="306"/>
      <c r="CB326" s="306"/>
      <c r="CC326" s="306"/>
      <c r="CD326" s="306"/>
      <c r="CE326" s="306"/>
      <c r="CF326" s="306"/>
      <c r="CG326" s="460"/>
    </row>
    <row r="327" spans="52:85">
      <c r="AZ327" s="308"/>
      <c r="BA327" s="308"/>
      <c r="BB327" s="308"/>
      <c r="BC327" s="308"/>
      <c r="BD327" s="308"/>
      <c r="BE327" s="308"/>
      <c r="BF327" s="308"/>
      <c r="BG327" s="308"/>
      <c r="BH327" s="308"/>
      <c r="BI327" s="308"/>
      <c r="BJ327" s="308"/>
      <c r="BK327" s="308"/>
      <c r="BL327" s="308"/>
      <c r="BM327" s="308"/>
      <c r="BN327" s="308"/>
      <c r="BO327" s="308"/>
      <c r="BP327" s="308"/>
      <c r="BQ327" s="306"/>
      <c r="BR327" s="306"/>
      <c r="BS327" s="306"/>
      <c r="BT327" s="306"/>
      <c r="BU327" s="306"/>
      <c r="BV327" s="306"/>
      <c r="BW327" s="306"/>
      <c r="BX327" s="306"/>
      <c r="BY327" s="306"/>
      <c r="BZ327" s="306"/>
      <c r="CA327" s="306"/>
      <c r="CB327" s="306"/>
      <c r="CC327" s="306"/>
      <c r="CD327" s="306"/>
      <c r="CE327" s="306"/>
      <c r="CF327" s="306"/>
      <c r="CG327" s="460"/>
    </row>
    <row r="328" spans="52:85">
      <c r="AZ328" s="308"/>
      <c r="BA328" s="308"/>
      <c r="BB328" s="308"/>
      <c r="BC328" s="308"/>
      <c r="BD328" s="308"/>
      <c r="BE328" s="308"/>
      <c r="BF328" s="308"/>
      <c r="BG328" s="308"/>
      <c r="BH328" s="308"/>
      <c r="BI328" s="308"/>
      <c r="BJ328" s="308"/>
      <c r="BK328" s="308"/>
      <c r="BL328" s="308"/>
      <c r="BM328" s="308"/>
      <c r="BN328" s="308"/>
      <c r="BO328" s="308"/>
      <c r="BP328" s="308"/>
      <c r="BQ328" s="306"/>
      <c r="BR328" s="306"/>
      <c r="BS328" s="306"/>
      <c r="BT328" s="306"/>
      <c r="BU328" s="306"/>
      <c r="BV328" s="306"/>
      <c r="BW328" s="306"/>
      <c r="BX328" s="306"/>
      <c r="BY328" s="306"/>
      <c r="BZ328" s="306"/>
      <c r="CA328" s="306"/>
      <c r="CB328" s="306"/>
      <c r="CC328" s="306"/>
      <c r="CD328" s="306"/>
      <c r="CE328" s="306"/>
      <c r="CF328" s="306"/>
      <c r="CG328" s="460"/>
    </row>
    <row r="329" spans="52:85">
      <c r="AZ329" s="308"/>
      <c r="BA329" s="308"/>
      <c r="BB329" s="308"/>
      <c r="BC329" s="308"/>
      <c r="BD329" s="308"/>
      <c r="BE329" s="308"/>
      <c r="BF329" s="308"/>
      <c r="BG329" s="308"/>
      <c r="BH329" s="308"/>
      <c r="BI329" s="308"/>
      <c r="BJ329" s="308"/>
      <c r="BK329" s="308"/>
      <c r="BL329" s="308"/>
      <c r="BM329" s="308"/>
      <c r="BN329" s="308"/>
      <c r="BO329" s="308"/>
      <c r="BP329" s="308"/>
      <c r="BQ329" s="306"/>
      <c r="BR329" s="306"/>
      <c r="BS329" s="306"/>
      <c r="BT329" s="306"/>
      <c r="BU329" s="306"/>
      <c r="BV329" s="306"/>
      <c r="BW329" s="306"/>
      <c r="BX329" s="306"/>
      <c r="BY329" s="306"/>
      <c r="BZ329" s="306"/>
      <c r="CA329" s="306"/>
      <c r="CB329" s="306"/>
      <c r="CC329" s="306"/>
      <c r="CD329" s="306"/>
      <c r="CE329" s="306"/>
      <c r="CF329" s="306"/>
      <c r="CG329" s="460"/>
    </row>
    <row r="330" spans="52:85">
      <c r="AZ330" s="308"/>
      <c r="BA330" s="308"/>
      <c r="BB330" s="308"/>
      <c r="BC330" s="308"/>
      <c r="BD330" s="308"/>
      <c r="BE330" s="308"/>
      <c r="BF330" s="308"/>
      <c r="BG330" s="308"/>
      <c r="BH330" s="308"/>
      <c r="BI330" s="308"/>
      <c r="BJ330" s="308"/>
      <c r="BK330" s="308"/>
      <c r="BL330" s="308"/>
      <c r="BM330" s="308"/>
      <c r="BN330" s="308"/>
      <c r="BO330" s="308"/>
      <c r="BP330" s="308"/>
      <c r="BQ330" s="306"/>
      <c r="BR330" s="306"/>
      <c r="BS330" s="306"/>
      <c r="BT330" s="306"/>
      <c r="BU330" s="306"/>
      <c r="BV330" s="306"/>
      <c r="BW330" s="306"/>
      <c r="BX330" s="306"/>
      <c r="BY330" s="306"/>
      <c r="BZ330" s="306"/>
      <c r="CA330" s="306"/>
      <c r="CB330" s="306"/>
      <c r="CC330" s="306"/>
      <c r="CD330" s="306"/>
      <c r="CE330" s="306"/>
      <c r="CF330" s="306"/>
      <c r="CG330" s="460"/>
    </row>
    <row r="331" spans="52:85">
      <c r="AZ331" s="308"/>
      <c r="BA331" s="308"/>
      <c r="BB331" s="308"/>
      <c r="BC331" s="308"/>
      <c r="BD331" s="308"/>
      <c r="BE331" s="308"/>
      <c r="BF331" s="308"/>
      <c r="BG331" s="308"/>
      <c r="BH331" s="308"/>
      <c r="BI331" s="308"/>
      <c r="BJ331" s="308"/>
      <c r="BK331" s="308"/>
      <c r="BL331" s="308"/>
      <c r="BM331" s="308"/>
      <c r="BN331" s="308"/>
      <c r="BO331" s="308"/>
      <c r="BP331" s="308"/>
      <c r="BQ331" s="306"/>
      <c r="BR331" s="306"/>
      <c r="BS331" s="306"/>
      <c r="BT331" s="306"/>
      <c r="BU331" s="306"/>
      <c r="BV331" s="306"/>
      <c r="BW331" s="306"/>
      <c r="BX331" s="306"/>
      <c r="BY331" s="306"/>
      <c r="BZ331" s="306"/>
      <c r="CA331" s="306"/>
      <c r="CB331" s="306"/>
      <c r="CC331" s="306"/>
      <c r="CD331" s="306"/>
      <c r="CE331" s="306"/>
      <c r="CF331" s="306"/>
      <c r="CG331" s="460"/>
    </row>
    <row r="332" spans="52:85">
      <c r="AZ332" s="308"/>
      <c r="BA332" s="308"/>
      <c r="BB332" s="308"/>
      <c r="BC332" s="308"/>
      <c r="BD332" s="308"/>
      <c r="BE332" s="308"/>
      <c r="BF332" s="308"/>
      <c r="BG332" s="308"/>
      <c r="BH332" s="308"/>
      <c r="BI332" s="308"/>
      <c r="BJ332" s="308"/>
      <c r="BK332" s="308"/>
      <c r="BL332" s="308"/>
      <c r="BM332" s="308"/>
      <c r="BN332" s="308"/>
      <c r="BO332" s="308"/>
      <c r="BP332" s="308"/>
      <c r="BQ332" s="306"/>
      <c r="BR332" s="306"/>
      <c r="BS332" s="306"/>
      <c r="BT332" s="306"/>
      <c r="BU332" s="306"/>
      <c r="BV332" s="306"/>
      <c r="BW332" s="306"/>
      <c r="BX332" s="306"/>
      <c r="BY332" s="306"/>
      <c r="BZ332" s="306"/>
      <c r="CA332" s="306"/>
      <c r="CB332" s="306"/>
      <c r="CC332" s="306"/>
      <c r="CD332" s="306"/>
      <c r="CE332" s="306"/>
      <c r="CF332" s="306"/>
      <c r="CG332" s="460"/>
    </row>
    <row r="333" spans="52:85">
      <c r="AZ333" s="308"/>
      <c r="BA333" s="308"/>
      <c r="BB333" s="308"/>
      <c r="BC333" s="308"/>
      <c r="BD333" s="308"/>
      <c r="BE333" s="308"/>
      <c r="BF333" s="308"/>
      <c r="BG333" s="308"/>
      <c r="BH333" s="308"/>
      <c r="BI333" s="308"/>
      <c r="BJ333" s="308"/>
      <c r="BK333" s="308"/>
      <c r="BL333" s="308"/>
      <c r="BM333" s="308"/>
      <c r="BN333" s="308"/>
      <c r="BO333" s="308"/>
      <c r="BP333" s="308"/>
      <c r="BQ333" s="306"/>
      <c r="BR333" s="306"/>
      <c r="BS333" s="306"/>
      <c r="BT333" s="306"/>
      <c r="BU333" s="306"/>
      <c r="BV333" s="306"/>
      <c r="BW333" s="306"/>
      <c r="BX333" s="306"/>
      <c r="BY333" s="306"/>
      <c r="BZ333" s="306"/>
      <c r="CA333" s="306"/>
      <c r="CB333" s="306"/>
      <c r="CC333" s="306"/>
      <c r="CD333" s="306"/>
      <c r="CE333" s="306"/>
      <c r="CF333" s="306"/>
      <c r="CG333" s="460"/>
    </row>
    <row r="334" spans="52:85">
      <c r="AZ334" s="308"/>
      <c r="BA334" s="308"/>
      <c r="BB334" s="308"/>
      <c r="BC334" s="308"/>
      <c r="BD334" s="308"/>
      <c r="BE334" s="308"/>
      <c r="BF334" s="308"/>
      <c r="BG334" s="308"/>
      <c r="BH334" s="308"/>
      <c r="BI334" s="308"/>
      <c r="BJ334" s="308"/>
      <c r="BK334" s="308"/>
      <c r="BL334" s="308"/>
      <c r="BM334" s="308"/>
      <c r="BN334" s="308"/>
      <c r="BO334" s="308"/>
      <c r="BP334" s="308"/>
      <c r="BQ334" s="306"/>
      <c r="BR334" s="306"/>
      <c r="BS334" s="306"/>
      <c r="BT334" s="306"/>
      <c r="BU334" s="306"/>
      <c r="BV334" s="306"/>
      <c r="BW334" s="306"/>
      <c r="BX334" s="306"/>
      <c r="BY334" s="306"/>
      <c r="BZ334" s="306"/>
      <c r="CA334" s="306"/>
      <c r="CB334" s="306"/>
      <c r="CC334" s="306"/>
      <c r="CD334" s="306"/>
      <c r="CE334" s="306"/>
      <c r="CF334" s="306"/>
      <c r="CG334" s="460"/>
    </row>
    <row r="335" spans="52:85">
      <c r="AZ335" s="308"/>
      <c r="BA335" s="308"/>
      <c r="BB335" s="308"/>
      <c r="BC335" s="308"/>
      <c r="BD335" s="308"/>
      <c r="BE335" s="308"/>
      <c r="BF335" s="308"/>
      <c r="BG335" s="308"/>
      <c r="BH335" s="308"/>
      <c r="BI335" s="308"/>
      <c r="BJ335" s="308"/>
      <c r="BK335" s="308"/>
      <c r="BL335" s="308"/>
      <c r="BM335" s="308"/>
      <c r="BN335" s="308"/>
      <c r="BO335" s="308"/>
      <c r="BP335" s="308"/>
      <c r="BQ335" s="306"/>
      <c r="BR335" s="306"/>
      <c r="BS335" s="306"/>
      <c r="BT335" s="306"/>
      <c r="BU335" s="306"/>
      <c r="BV335" s="306"/>
      <c r="BW335" s="306"/>
      <c r="BX335" s="306"/>
      <c r="BY335" s="306"/>
      <c r="BZ335" s="306"/>
      <c r="CA335" s="306"/>
      <c r="CB335" s="306"/>
      <c r="CC335" s="306"/>
      <c r="CD335" s="306"/>
      <c r="CE335" s="306"/>
      <c r="CF335" s="306"/>
      <c r="CG335" s="460"/>
    </row>
    <row r="336" spans="52:85">
      <c r="AZ336" s="308"/>
      <c r="BA336" s="308"/>
      <c r="BB336" s="308"/>
      <c r="BC336" s="308"/>
      <c r="BD336" s="308"/>
      <c r="BE336" s="308"/>
      <c r="BF336" s="308"/>
      <c r="BG336" s="308"/>
      <c r="BH336" s="308"/>
      <c r="BI336" s="308"/>
      <c r="BJ336" s="308"/>
      <c r="BK336" s="308"/>
      <c r="BL336" s="308"/>
      <c r="BM336" s="308"/>
      <c r="BN336" s="308"/>
      <c r="BO336" s="308"/>
      <c r="BP336" s="308"/>
      <c r="BQ336" s="306"/>
      <c r="BR336" s="306"/>
      <c r="BS336" s="306"/>
      <c r="BT336" s="306"/>
      <c r="BU336" s="306"/>
      <c r="BV336" s="306"/>
      <c r="BW336" s="306"/>
      <c r="BX336" s="306"/>
      <c r="BY336" s="306"/>
      <c r="BZ336" s="306"/>
      <c r="CA336" s="306"/>
      <c r="CB336" s="306"/>
      <c r="CC336" s="306"/>
      <c r="CD336" s="306"/>
      <c r="CE336" s="306"/>
      <c r="CF336" s="306"/>
      <c r="CG336" s="460"/>
    </row>
    <row r="337" spans="52:85">
      <c r="AZ337" s="308"/>
      <c r="BA337" s="308"/>
      <c r="BB337" s="308"/>
      <c r="BC337" s="308"/>
      <c r="BD337" s="308"/>
      <c r="BE337" s="308"/>
      <c r="BF337" s="308"/>
      <c r="BG337" s="308"/>
      <c r="BH337" s="308"/>
      <c r="BI337" s="308"/>
      <c r="BJ337" s="308"/>
      <c r="BK337" s="308"/>
      <c r="BL337" s="308"/>
      <c r="BM337" s="308"/>
      <c r="BN337" s="308"/>
      <c r="BO337" s="308"/>
      <c r="BP337" s="308"/>
      <c r="BQ337" s="306"/>
      <c r="BR337" s="306"/>
      <c r="BS337" s="306"/>
      <c r="BT337" s="306"/>
      <c r="BU337" s="306"/>
      <c r="BV337" s="306"/>
      <c r="BW337" s="306"/>
      <c r="BX337" s="306"/>
      <c r="BY337" s="306"/>
      <c r="BZ337" s="306"/>
      <c r="CA337" s="306"/>
      <c r="CB337" s="306"/>
      <c r="CC337" s="306"/>
      <c r="CD337" s="306"/>
      <c r="CE337" s="306"/>
      <c r="CF337" s="306"/>
      <c r="CG337" s="460"/>
    </row>
    <row r="338" spans="52:85">
      <c r="AZ338" s="308"/>
      <c r="BA338" s="308"/>
      <c r="BB338" s="308"/>
      <c r="BC338" s="308"/>
      <c r="BD338" s="308"/>
      <c r="BE338" s="308"/>
      <c r="BF338" s="308"/>
      <c r="BG338" s="308"/>
      <c r="BH338" s="308"/>
      <c r="BI338" s="308"/>
      <c r="BJ338" s="308"/>
      <c r="BK338" s="308"/>
      <c r="BL338" s="308"/>
      <c r="BM338" s="308"/>
      <c r="BN338" s="308"/>
      <c r="BO338" s="308"/>
      <c r="BP338" s="308"/>
      <c r="BQ338" s="306"/>
      <c r="BR338" s="306"/>
      <c r="BS338" s="306"/>
      <c r="BT338" s="306"/>
      <c r="BU338" s="306"/>
      <c r="BV338" s="306"/>
      <c r="BW338" s="306"/>
      <c r="BX338" s="306"/>
      <c r="BY338" s="306"/>
      <c r="BZ338" s="306"/>
      <c r="CA338" s="306"/>
      <c r="CB338" s="306"/>
      <c r="CC338" s="306"/>
      <c r="CD338" s="306"/>
      <c r="CE338" s="306"/>
      <c r="CF338" s="306"/>
      <c r="CG338" s="460"/>
    </row>
    <row r="339" spans="52:85">
      <c r="AZ339" s="308"/>
      <c r="BA339" s="308"/>
      <c r="BB339" s="308"/>
      <c r="BC339" s="308"/>
      <c r="BD339" s="308"/>
      <c r="BE339" s="308"/>
      <c r="BF339" s="308"/>
      <c r="BG339" s="308"/>
      <c r="BH339" s="308"/>
      <c r="BI339" s="308"/>
      <c r="BJ339" s="308"/>
      <c r="BK339" s="308"/>
      <c r="BL339" s="308"/>
      <c r="BM339" s="308"/>
      <c r="BN339" s="308"/>
      <c r="BO339" s="308"/>
      <c r="BP339" s="308"/>
      <c r="BQ339" s="306"/>
      <c r="BR339" s="306"/>
      <c r="BS339" s="306"/>
      <c r="BT339" s="306"/>
      <c r="BU339" s="306"/>
      <c r="BV339" s="306"/>
      <c r="BW339" s="306"/>
      <c r="BX339" s="306"/>
      <c r="BY339" s="306"/>
      <c r="BZ339" s="306"/>
      <c r="CA339" s="306"/>
      <c r="CB339" s="306"/>
      <c r="CC339" s="306"/>
      <c r="CD339" s="306"/>
      <c r="CE339" s="306"/>
      <c r="CF339" s="306"/>
      <c r="CG339" s="460"/>
    </row>
    <row r="340" spans="52:85">
      <c r="AZ340" s="308"/>
      <c r="BA340" s="308"/>
      <c r="BB340" s="308"/>
      <c r="BC340" s="308"/>
      <c r="BD340" s="308"/>
      <c r="BE340" s="308"/>
      <c r="BF340" s="308"/>
      <c r="BG340" s="308"/>
      <c r="BH340" s="308"/>
      <c r="BI340" s="308"/>
      <c r="BJ340" s="308"/>
      <c r="BK340" s="308"/>
      <c r="BL340" s="308"/>
      <c r="BM340" s="308"/>
      <c r="BN340" s="308"/>
      <c r="BO340" s="308"/>
      <c r="BP340" s="308"/>
      <c r="BQ340" s="306"/>
      <c r="BR340" s="306"/>
      <c r="BS340" s="306"/>
      <c r="BT340" s="306"/>
      <c r="BU340" s="306"/>
      <c r="BV340" s="306"/>
      <c r="BW340" s="306"/>
      <c r="BX340" s="306"/>
      <c r="BY340" s="306"/>
      <c r="BZ340" s="306"/>
      <c r="CA340" s="306"/>
      <c r="CB340" s="306"/>
      <c r="CC340" s="306"/>
      <c r="CD340" s="306"/>
      <c r="CE340" s="306"/>
      <c r="CF340" s="306"/>
      <c r="CG340" s="460"/>
    </row>
    <row r="341" spans="52:85">
      <c r="AZ341" s="308"/>
      <c r="BA341" s="308"/>
      <c r="BB341" s="308"/>
      <c r="BC341" s="308"/>
      <c r="BD341" s="308"/>
      <c r="BE341" s="308"/>
      <c r="BF341" s="308"/>
      <c r="BG341" s="308"/>
      <c r="BH341" s="308"/>
      <c r="BI341" s="308"/>
      <c r="BJ341" s="308"/>
      <c r="BK341" s="308"/>
      <c r="BL341" s="308"/>
      <c r="BM341" s="308"/>
      <c r="BN341" s="308"/>
      <c r="BO341" s="308"/>
      <c r="BP341" s="308"/>
      <c r="BQ341" s="306"/>
      <c r="BR341" s="306"/>
      <c r="BS341" s="306"/>
      <c r="BT341" s="306"/>
      <c r="BU341" s="306"/>
      <c r="BV341" s="306"/>
      <c r="BW341" s="306"/>
      <c r="BX341" s="306"/>
      <c r="BY341" s="306"/>
      <c r="BZ341" s="306"/>
      <c r="CA341" s="306"/>
      <c r="CB341" s="306"/>
      <c r="CC341" s="306"/>
      <c r="CD341" s="306"/>
      <c r="CE341" s="306"/>
      <c r="CF341" s="306"/>
      <c r="CG341" s="460"/>
    </row>
    <row r="342" spans="52:85">
      <c r="AZ342" s="308"/>
      <c r="BA342" s="308"/>
      <c r="BB342" s="308"/>
      <c r="BC342" s="308"/>
      <c r="BD342" s="308"/>
      <c r="BE342" s="308"/>
      <c r="BF342" s="308"/>
      <c r="BG342" s="308"/>
      <c r="BH342" s="308"/>
      <c r="BI342" s="308"/>
      <c r="BJ342" s="308"/>
      <c r="BK342" s="308"/>
      <c r="BL342" s="308"/>
      <c r="BM342" s="308"/>
      <c r="BN342" s="308"/>
      <c r="BO342" s="308"/>
      <c r="BP342" s="308"/>
      <c r="BQ342" s="306"/>
      <c r="BR342" s="306"/>
      <c r="BS342" s="306"/>
      <c r="BT342" s="306"/>
      <c r="BU342" s="306"/>
      <c r="BV342" s="306"/>
      <c r="BW342" s="306"/>
      <c r="BX342" s="306"/>
      <c r="BY342" s="306"/>
      <c r="BZ342" s="306"/>
      <c r="CA342" s="306"/>
      <c r="CB342" s="306"/>
      <c r="CC342" s="306"/>
      <c r="CD342" s="306"/>
      <c r="CE342" s="306"/>
      <c r="CF342" s="306"/>
      <c r="CG342" s="460"/>
    </row>
    <row r="343" spans="52:85">
      <c r="AZ343" s="308"/>
      <c r="BA343" s="308"/>
      <c r="BB343" s="308"/>
      <c r="BC343" s="308"/>
      <c r="BD343" s="308"/>
      <c r="BE343" s="308"/>
      <c r="BF343" s="308"/>
      <c r="BG343" s="308"/>
      <c r="BH343" s="308"/>
      <c r="BI343" s="308"/>
      <c r="BJ343" s="308"/>
      <c r="BK343" s="308"/>
      <c r="BL343" s="308"/>
      <c r="BM343" s="308"/>
      <c r="BN343" s="308"/>
      <c r="BO343" s="308"/>
      <c r="BP343" s="308"/>
      <c r="BQ343" s="306"/>
      <c r="BR343" s="306"/>
      <c r="BS343" s="306"/>
      <c r="BT343" s="306"/>
      <c r="BU343" s="306"/>
      <c r="BV343" s="306"/>
      <c r="BW343" s="306"/>
      <c r="BX343" s="306"/>
      <c r="BY343" s="306"/>
      <c r="BZ343" s="306"/>
      <c r="CA343" s="306"/>
      <c r="CB343" s="306"/>
      <c r="CC343" s="306"/>
      <c r="CD343" s="306"/>
      <c r="CE343" s="306"/>
      <c r="CF343" s="306"/>
      <c r="CG343" s="460"/>
    </row>
    <row r="344" spans="52:85">
      <c r="AZ344" s="308"/>
      <c r="BA344" s="308"/>
      <c r="BB344" s="308"/>
      <c r="BC344" s="308"/>
      <c r="BD344" s="308"/>
      <c r="BE344" s="308"/>
      <c r="BF344" s="308"/>
      <c r="BG344" s="308"/>
      <c r="BH344" s="308"/>
      <c r="BI344" s="308"/>
      <c r="BJ344" s="308"/>
      <c r="BK344" s="308"/>
      <c r="BL344" s="308"/>
      <c r="BM344" s="308"/>
      <c r="BN344" s="308"/>
      <c r="BO344" s="308"/>
      <c r="BP344" s="308"/>
      <c r="BQ344" s="306"/>
      <c r="BR344" s="306"/>
      <c r="BS344" s="306"/>
      <c r="BT344" s="306"/>
      <c r="BU344" s="306"/>
      <c r="BV344" s="306"/>
      <c r="BW344" s="306"/>
      <c r="BX344" s="306"/>
      <c r="BY344" s="306"/>
      <c r="BZ344" s="306"/>
      <c r="CA344" s="306"/>
      <c r="CB344" s="306"/>
      <c r="CC344" s="306"/>
      <c r="CD344" s="306"/>
      <c r="CE344" s="306"/>
      <c r="CF344" s="306"/>
      <c r="CG344" s="460"/>
    </row>
    <row r="345" spans="52:85">
      <c r="AZ345" s="308"/>
      <c r="BA345" s="308"/>
      <c r="BB345" s="308"/>
      <c r="BC345" s="308"/>
      <c r="BD345" s="308"/>
      <c r="BE345" s="308"/>
      <c r="BF345" s="308"/>
      <c r="BG345" s="308"/>
      <c r="BH345" s="308"/>
      <c r="BI345" s="308"/>
      <c r="BJ345" s="308"/>
      <c r="BK345" s="308"/>
      <c r="BL345" s="308"/>
      <c r="BM345" s="308"/>
      <c r="BN345" s="308"/>
      <c r="BO345" s="308"/>
      <c r="BP345" s="308"/>
      <c r="BQ345" s="306"/>
      <c r="BR345" s="306"/>
      <c r="BS345" s="306"/>
      <c r="BT345" s="306"/>
      <c r="BU345" s="306"/>
      <c r="BV345" s="306"/>
      <c r="BW345" s="306"/>
      <c r="BX345" s="306"/>
      <c r="BY345" s="306"/>
      <c r="BZ345" s="306"/>
      <c r="CA345" s="306"/>
      <c r="CB345" s="306"/>
      <c r="CC345" s="306"/>
      <c r="CD345" s="306"/>
      <c r="CE345" s="306"/>
      <c r="CF345" s="306"/>
      <c r="CG345" s="460"/>
    </row>
    <row r="346" spans="52:85">
      <c r="AZ346" s="308"/>
      <c r="BA346" s="308"/>
      <c r="BB346" s="308"/>
      <c r="BC346" s="308"/>
      <c r="BD346" s="308"/>
      <c r="BE346" s="308"/>
      <c r="BF346" s="308"/>
      <c r="BG346" s="308"/>
      <c r="BH346" s="308"/>
      <c r="BI346" s="308"/>
      <c r="BJ346" s="308"/>
      <c r="BK346" s="308"/>
      <c r="BL346" s="308"/>
      <c r="BM346" s="308"/>
      <c r="BN346" s="308"/>
      <c r="BO346" s="308"/>
      <c r="BP346" s="308"/>
      <c r="BQ346" s="306"/>
      <c r="BR346" s="306"/>
      <c r="BS346" s="306"/>
      <c r="BT346" s="306"/>
      <c r="BU346" s="306"/>
      <c r="BV346" s="306"/>
      <c r="BW346" s="306"/>
      <c r="BX346" s="306"/>
      <c r="BY346" s="306"/>
      <c r="BZ346" s="306"/>
      <c r="CA346" s="306"/>
      <c r="CB346" s="306"/>
      <c r="CC346" s="306"/>
      <c r="CD346" s="306"/>
      <c r="CE346" s="306"/>
      <c r="CF346" s="306"/>
      <c r="CG346" s="460"/>
    </row>
    <row r="347" spans="52:85">
      <c r="AZ347" s="308"/>
      <c r="BA347" s="308"/>
      <c r="BB347" s="308"/>
      <c r="BC347" s="308"/>
      <c r="BD347" s="308"/>
      <c r="BE347" s="308"/>
      <c r="BF347" s="308"/>
      <c r="BG347" s="308"/>
      <c r="BH347" s="308"/>
      <c r="BI347" s="308"/>
      <c r="BJ347" s="308"/>
      <c r="BK347" s="308"/>
      <c r="BL347" s="308"/>
      <c r="BM347" s="308"/>
      <c r="BN347" s="308"/>
      <c r="BO347" s="308"/>
      <c r="BP347" s="308"/>
      <c r="BQ347" s="306"/>
      <c r="BR347" s="306"/>
      <c r="BS347" s="306"/>
      <c r="BT347" s="306"/>
      <c r="BU347" s="306"/>
      <c r="BV347" s="306"/>
      <c r="BW347" s="306"/>
      <c r="BX347" s="306"/>
      <c r="BY347" s="306"/>
      <c r="BZ347" s="306"/>
      <c r="CA347" s="306"/>
      <c r="CB347" s="306"/>
      <c r="CC347" s="306"/>
      <c r="CD347" s="306"/>
      <c r="CE347" s="306"/>
      <c r="CF347" s="306"/>
      <c r="CG347" s="460"/>
    </row>
    <row r="348" spans="52:85">
      <c r="AZ348" s="308"/>
      <c r="BA348" s="308"/>
      <c r="BB348" s="308"/>
      <c r="BC348" s="308"/>
      <c r="BD348" s="308"/>
      <c r="BE348" s="308"/>
      <c r="BF348" s="308"/>
      <c r="BG348" s="308"/>
      <c r="BH348" s="308"/>
      <c r="BI348" s="308"/>
      <c r="BJ348" s="308"/>
      <c r="BK348" s="308"/>
      <c r="BL348" s="308"/>
      <c r="BM348" s="308"/>
      <c r="BN348" s="308"/>
      <c r="BO348" s="308"/>
      <c r="BP348" s="308"/>
      <c r="BQ348" s="306"/>
      <c r="BR348" s="306"/>
      <c r="BS348" s="306"/>
      <c r="BT348" s="306"/>
      <c r="BU348" s="306"/>
      <c r="BV348" s="306"/>
      <c r="BW348" s="306"/>
      <c r="BX348" s="306"/>
      <c r="BY348" s="306"/>
      <c r="BZ348" s="306"/>
      <c r="CA348" s="306"/>
      <c r="CB348" s="306"/>
      <c r="CC348" s="306"/>
      <c r="CD348" s="306"/>
      <c r="CE348" s="306"/>
      <c r="CF348" s="306"/>
      <c r="CG348" s="460"/>
    </row>
    <row r="349" spans="52:85">
      <c r="AZ349" s="308"/>
      <c r="BA349" s="308"/>
      <c r="BB349" s="308"/>
      <c r="BC349" s="308"/>
      <c r="BD349" s="308"/>
      <c r="BE349" s="308"/>
      <c r="BF349" s="308"/>
      <c r="BG349" s="308"/>
      <c r="BH349" s="308"/>
      <c r="BI349" s="308"/>
      <c r="BJ349" s="308"/>
      <c r="BK349" s="308"/>
      <c r="BL349" s="308"/>
      <c r="BM349" s="308"/>
      <c r="BN349" s="308"/>
      <c r="BO349" s="308"/>
      <c r="BP349" s="308"/>
      <c r="BQ349" s="306"/>
      <c r="BR349" s="306"/>
      <c r="BS349" s="306"/>
      <c r="BT349" s="306"/>
      <c r="BU349" s="306"/>
      <c r="BV349" s="306"/>
      <c r="BW349" s="306"/>
      <c r="BX349" s="306"/>
      <c r="BY349" s="306"/>
      <c r="BZ349" s="306"/>
      <c r="CA349" s="306"/>
      <c r="CB349" s="306"/>
      <c r="CC349" s="306"/>
      <c r="CD349" s="306"/>
      <c r="CE349" s="306"/>
      <c r="CF349" s="306"/>
      <c r="CG349" s="460"/>
    </row>
    <row r="350" spans="52:85">
      <c r="AZ350" s="308"/>
      <c r="BA350" s="308"/>
      <c r="BB350" s="308"/>
      <c r="BC350" s="308"/>
      <c r="BD350" s="308"/>
      <c r="BE350" s="308"/>
      <c r="BF350" s="308"/>
      <c r="BG350" s="308"/>
      <c r="BH350" s="308"/>
      <c r="BI350" s="308"/>
      <c r="BJ350" s="308"/>
      <c r="BK350" s="308"/>
      <c r="BL350" s="308"/>
      <c r="BM350" s="308"/>
      <c r="BN350" s="308"/>
      <c r="BO350" s="308"/>
      <c r="BP350" s="308"/>
      <c r="BQ350" s="306"/>
      <c r="BR350" s="306"/>
      <c r="BS350" s="306"/>
      <c r="BT350" s="306"/>
      <c r="BU350" s="306"/>
      <c r="BV350" s="306"/>
      <c r="BW350" s="306"/>
      <c r="BX350" s="306"/>
      <c r="BY350" s="306"/>
      <c r="BZ350" s="306"/>
      <c r="CA350" s="306"/>
      <c r="CB350" s="306"/>
      <c r="CC350" s="306"/>
      <c r="CD350" s="306"/>
      <c r="CE350" s="306"/>
      <c r="CF350" s="306"/>
      <c r="CG350" s="460"/>
    </row>
    <row r="351" spans="52:85">
      <c r="AZ351" s="308"/>
      <c r="BA351" s="308"/>
      <c r="BB351" s="308"/>
      <c r="BC351" s="308"/>
      <c r="BD351" s="308"/>
      <c r="BE351" s="308"/>
      <c r="BF351" s="308"/>
      <c r="BG351" s="308"/>
      <c r="BH351" s="308"/>
      <c r="BI351" s="308"/>
      <c r="BJ351" s="308"/>
      <c r="BK351" s="308"/>
      <c r="BL351" s="308"/>
      <c r="BM351" s="308"/>
      <c r="BN351" s="308"/>
      <c r="BO351" s="308"/>
      <c r="BP351" s="308"/>
      <c r="BQ351" s="306"/>
      <c r="BR351" s="306"/>
      <c r="BS351" s="306"/>
      <c r="BT351" s="306"/>
      <c r="BU351" s="306"/>
      <c r="BV351" s="306"/>
      <c r="BW351" s="306"/>
      <c r="BX351" s="306"/>
      <c r="BY351" s="306"/>
      <c r="BZ351" s="306"/>
      <c r="CA351" s="306"/>
      <c r="CB351" s="306"/>
      <c r="CC351" s="306"/>
      <c r="CD351" s="306"/>
      <c r="CE351" s="306"/>
      <c r="CF351" s="306"/>
      <c r="CG351" s="460"/>
    </row>
    <row r="352" spans="52:85">
      <c r="AZ352" s="308"/>
      <c r="BA352" s="308"/>
      <c r="BB352" s="308"/>
      <c r="BC352" s="308"/>
      <c r="BD352" s="308"/>
      <c r="BE352" s="308"/>
      <c r="BF352" s="308"/>
      <c r="BG352" s="308"/>
      <c r="BH352" s="308"/>
      <c r="BI352" s="308"/>
      <c r="BJ352" s="308"/>
      <c r="BK352" s="308"/>
      <c r="BL352" s="308"/>
      <c r="BM352" s="308"/>
      <c r="BN352" s="308"/>
      <c r="BO352" s="308"/>
      <c r="BP352" s="308"/>
      <c r="BQ352" s="306"/>
      <c r="BR352" s="306"/>
      <c r="BS352" s="306"/>
      <c r="BT352" s="306"/>
      <c r="BU352" s="306"/>
      <c r="BV352" s="306"/>
      <c r="BW352" s="306"/>
      <c r="BX352" s="306"/>
      <c r="BY352" s="306"/>
      <c r="BZ352" s="306"/>
      <c r="CA352" s="306"/>
      <c r="CB352" s="306"/>
      <c r="CC352" s="306"/>
      <c r="CD352" s="306"/>
      <c r="CE352" s="306"/>
      <c r="CF352" s="306"/>
      <c r="CG352" s="460"/>
    </row>
    <row r="353" spans="52:85">
      <c r="AZ353" s="308"/>
      <c r="BA353" s="308"/>
      <c r="BB353" s="308"/>
      <c r="BC353" s="308"/>
      <c r="BD353" s="308"/>
      <c r="BE353" s="308"/>
      <c r="BF353" s="308"/>
      <c r="BG353" s="308"/>
      <c r="BH353" s="308"/>
      <c r="BI353" s="308"/>
      <c r="BJ353" s="308"/>
      <c r="BK353" s="308"/>
      <c r="BL353" s="308"/>
      <c r="BM353" s="308"/>
      <c r="BN353" s="308"/>
      <c r="BO353" s="308"/>
      <c r="BP353" s="308"/>
      <c r="BQ353" s="306"/>
      <c r="BR353" s="306"/>
      <c r="BS353" s="306"/>
      <c r="BT353" s="306"/>
      <c r="BU353" s="306"/>
      <c r="BV353" s="306"/>
      <c r="BW353" s="306"/>
      <c r="BX353" s="306"/>
      <c r="BY353" s="306"/>
      <c r="BZ353" s="306"/>
      <c r="CA353" s="306"/>
      <c r="CB353" s="306"/>
      <c r="CC353" s="306"/>
      <c r="CD353" s="306"/>
      <c r="CE353" s="306"/>
      <c r="CF353" s="306"/>
      <c r="CG353" s="460"/>
    </row>
    <row r="354" spans="52:85">
      <c r="AZ354" s="308"/>
      <c r="BA354" s="308"/>
      <c r="BB354" s="308"/>
      <c r="BC354" s="308"/>
      <c r="BD354" s="308"/>
      <c r="BE354" s="308"/>
      <c r="BF354" s="308"/>
      <c r="BG354" s="308"/>
      <c r="BH354" s="308"/>
      <c r="BI354" s="308"/>
      <c r="BJ354" s="308"/>
      <c r="BK354" s="308"/>
      <c r="BL354" s="308"/>
      <c r="BM354" s="308"/>
      <c r="BN354" s="308"/>
      <c r="BO354" s="308"/>
      <c r="BP354" s="308"/>
      <c r="BQ354" s="306"/>
      <c r="BR354" s="306"/>
      <c r="BS354" s="306"/>
      <c r="BT354" s="306"/>
      <c r="BU354" s="306"/>
      <c r="BV354" s="306"/>
      <c r="BW354" s="306"/>
      <c r="BX354" s="306"/>
      <c r="BY354" s="306"/>
      <c r="BZ354" s="306"/>
      <c r="CA354" s="306"/>
      <c r="CB354" s="306"/>
      <c r="CC354" s="306"/>
      <c r="CD354" s="306"/>
      <c r="CE354" s="306"/>
      <c r="CF354" s="306"/>
      <c r="CG354" s="460"/>
    </row>
    <row r="355" spans="52:85">
      <c r="AZ355" s="308"/>
      <c r="BA355" s="308"/>
      <c r="BB355" s="308"/>
      <c r="BC355" s="308"/>
      <c r="BD355" s="308"/>
      <c r="BE355" s="308"/>
      <c r="BF355" s="308"/>
      <c r="BG355" s="308"/>
      <c r="BH355" s="308"/>
      <c r="BI355" s="308"/>
      <c r="BJ355" s="308"/>
      <c r="BK355" s="308"/>
      <c r="BL355" s="308"/>
      <c r="BM355" s="308"/>
      <c r="BN355" s="308"/>
      <c r="BO355" s="308"/>
      <c r="BP355" s="308"/>
      <c r="BQ355" s="306"/>
      <c r="BR355" s="306"/>
      <c r="BS355" s="306"/>
      <c r="BT355" s="306"/>
      <c r="BU355" s="306"/>
      <c r="BV355" s="306"/>
      <c r="BW355" s="306"/>
      <c r="BX355" s="306"/>
      <c r="BY355" s="306"/>
      <c r="BZ355" s="306"/>
      <c r="CA355" s="306"/>
      <c r="CB355" s="306"/>
      <c r="CC355" s="306"/>
      <c r="CD355" s="306"/>
      <c r="CE355" s="306"/>
      <c r="CF355" s="306"/>
      <c r="CG355" s="460"/>
    </row>
    <row r="356" spans="52:85">
      <c r="AZ356" s="308"/>
      <c r="BA356" s="308"/>
      <c r="BB356" s="308"/>
      <c r="BC356" s="308"/>
      <c r="BD356" s="308"/>
      <c r="BE356" s="308"/>
      <c r="BF356" s="308"/>
      <c r="BG356" s="308"/>
      <c r="BH356" s="308"/>
      <c r="BI356" s="308"/>
      <c r="BJ356" s="308"/>
      <c r="BK356" s="308"/>
      <c r="BL356" s="308"/>
      <c r="BM356" s="308"/>
      <c r="BN356" s="308"/>
      <c r="BO356" s="308"/>
      <c r="BP356" s="308"/>
      <c r="BQ356" s="306"/>
      <c r="BR356" s="306"/>
      <c r="BS356" s="306"/>
      <c r="BT356" s="306"/>
      <c r="BU356" s="306"/>
      <c r="BV356" s="306"/>
      <c r="BW356" s="306"/>
      <c r="BX356" s="306"/>
      <c r="BY356" s="306"/>
      <c r="BZ356" s="306"/>
      <c r="CA356" s="306"/>
      <c r="CB356" s="306"/>
      <c r="CC356" s="306"/>
      <c r="CD356" s="306"/>
      <c r="CE356" s="306"/>
      <c r="CF356" s="306"/>
      <c r="CG356" s="460"/>
    </row>
    <row r="357" spans="52:85">
      <c r="AZ357" s="308"/>
      <c r="BA357" s="308"/>
      <c r="BB357" s="308"/>
      <c r="BC357" s="308"/>
      <c r="BD357" s="308"/>
      <c r="BE357" s="308"/>
      <c r="BF357" s="308"/>
      <c r="BG357" s="308"/>
      <c r="BH357" s="308"/>
      <c r="BI357" s="308"/>
      <c r="BJ357" s="308"/>
      <c r="BK357" s="308"/>
      <c r="BL357" s="308"/>
      <c r="BM357" s="308"/>
      <c r="BN357" s="308"/>
      <c r="BO357" s="308"/>
      <c r="BP357" s="308"/>
      <c r="BQ357" s="306"/>
      <c r="BR357" s="306"/>
      <c r="BS357" s="306"/>
      <c r="BT357" s="306"/>
      <c r="BU357" s="306"/>
      <c r="BV357" s="306"/>
      <c r="BW357" s="306"/>
      <c r="BX357" s="306"/>
      <c r="BY357" s="306"/>
      <c r="BZ357" s="306"/>
      <c r="CA357" s="306"/>
      <c r="CB357" s="306"/>
      <c r="CC357" s="306"/>
      <c r="CD357" s="306"/>
      <c r="CE357" s="306"/>
      <c r="CF357" s="306"/>
      <c r="CG357" s="460"/>
    </row>
    <row r="358" spans="52:85">
      <c r="AZ358" s="308"/>
      <c r="BA358" s="308"/>
      <c r="BB358" s="308"/>
      <c r="BC358" s="308"/>
      <c r="BD358" s="308"/>
      <c r="BE358" s="308"/>
      <c r="BF358" s="308"/>
      <c r="BG358" s="308"/>
      <c r="BH358" s="308"/>
      <c r="BI358" s="308"/>
      <c r="BJ358" s="308"/>
      <c r="BK358" s="308"/>
      <c r="BL358" s="308"/>
      <c r="BM358" s="308"/>
      <c r="BN358" s="308"/>
      <c r="BO358" s="308"/>
      <c r="BP358" s="308"/>
      <c r="BQ358" s="306"/>
      <c r="BR358" s="306"/>
      <c r="BS358" s="306"/>
      <c r="BT358" s="306"/>
      <c r="BU358" s="306"/>
      <c r="BV358" s="306"/>
      <c r="BW358" s="306"/>
      <c r="BX358" s="306"/>
      <c r="BY358" s="306"/>
      <c r="BZ358" s="306"/>
      <c r="CA358" s="306"/>
      <c r="CB358" s="306"/>
      <c r="CC358" s="306"/>
      <c r="CD358" s="306"/>
      <c r="CE358" s="306"/>
      <c r="CF358" s="306"/>
      <c r="CG358" s="460"/>
    </row>
    <row r="359" spans="52:85">
      <c r="AZ359" s="308"/>
      <c r="BA359" s="308"/>
      <c r="BB359" s="308"/>
      <c r="BC359" s="308"/>
      <c r="BD359" s="308"/>
      <c r="BE359" s="308"/>
      <c r="BF359" s="308"/>
      <c r="BG359" s="308"/>
      <c r="BH359" s="308"/>
      <c r="BI359" s="308"/>
      <c r="BJ359" s="308"/>
      <c r="BK359" s="308"/>
      <c r="BL359" s="308"/>
      <c r="BM359" s="308"/>
      <c r="BN359" s="308"/>
      <c r="BO359" s="308"/>
      <c r="BP359" s="308"/>
      <c r="BQ359" s="306"/>
      <c r="BR359" s="306"/>
      <c r="BS359" s="306"/>
      <c r="BT359" s="306"/>
      <c r="BU359" s="306"/>
      <c r="BV359" s="306"/>
      <c r="BW359" s="306"/>
      <c r="BX359" s="306"/>
      <c r="BY359" s="306"/>
      <c r="BZ359" s="306"/>
      <c r="CA359" s="306"/>
      <c r="CB359" s="306"/>
      <c r="CC359" s="306"/>
      <c r="CD359" s="306"/>
      <c r="CE359" s="306"/>
      <c r="CF359" s="306"/>
      <c r="CG359" s="460"/>
    </row>
    <row r="360" spans="52:85">
      <c r="AZ360" s="308"/>
      <c r="BA360" s="308"/>
      <c r="BB360" s="308"/>
      <c r="BC360" s="308"/>
      <c r="BD360" s="308"/>
      <c r="BE360" s="308"/>
      <c r="BF360" s="308"/>
      <c r="BG360" s="308"/>
      <c r="BH360" s="308"/>
      <c r="BI360" s="308"/>
      <c r="BJ360" s="308"/>
      <c r="BK360" s="308"/>
      <c r="BL360" s="308"/>
      <c r="BM360" s="308"/>
      <c r="BN360" s="308"/>
      <c r="BO360" s="308"/>
      <c r="BP360" s="308"/>
      <c r="BQ360" s="306"/>
      <c r="BR360" s="306"/>
      <c r="BS360" s="306"/>
      <c r="BT360" s="306"/>
      <c r="BU360" s="306"/>
      <c r="BV360" s="306"/>
      <c r="BW360" s="306"/>
      <c r="BX360" s="306"/>
      <c r="BY360" s="306"/>
      <c r="BZ360" s="306"/>
      <c r="CA360" s="306"/>
      <c r="CB360" s="306"/>
      <c r="CC360" s="306"/>
      <c r="CD360" s="306"/>
      <c r="CE360" s="306"/>
      <c r="CF360" s="306"/>
      <c r="CG360" s="460"/>
    </row>
    <row r="361" spans="52:85">
      <c r="AZ361" s="308"/>
      <c r="BA361" s="308"/>
      <c r="BB361" s="308"/>
      <c r="BC361" s="308"/>
      <c r="BD361" s="308"/>
      <c r="BE361" s="308"/>
      <c r="BF361" s="308"/>
      <c r="BG361" s="308"/>
      <c r="BH361" s="308"/>
      <c r="BI361" s="308"/>
      <c r="BJ361" s="308"/>
      <c r="BK361" s="308"/>
      <c r="BL361" s="308"/>
      <c r="BM361" s="308"/>
      <c r="BN361" s="308"/>
      <c r="BO361" s="308"/>
      <c r="BP361" s="308"/>
      <c r="BQ361" s="306"/>
      <c r="BR361" s="306"/>
      <c r="BS361" s="306"/>
      <c r="BT361" s="306"/>
      <c r="BU361" s="306"/>
      <c r="BV361" s="306"/>
      <c r="BW361" s="306"/>
      <c r="BX361" s="306"/>
      <c r="BY361" s="306"/>
      <c r="BZ361" s="306"/>
      <c r="CA361" s="306"/>
      <c r="CB361" s="306"/>
      <c r="CC361" s="306"/>
      <c r="CD361" s="306"/>
      <c r="CE361" s="306"/>
      <c r="CF361" s="306"/>
      <c r="CG361" s="460"/>
    </row>
    <row r="362" spans="52:85">
      <c r="AZ362" s="308"/>
      <c r="BA362" s="308"/>
      <c r="BB362" s="308"/>
      <c r="BC362" s="308"/>
      <c r="BD362" s="308"/>
      <c r="BE362" s="308"/>
      <c r="BF362" s="308"/>
      <c r="BG362" s="308"/>
      <c r="BH362" s="308"/>
      <c r="BI362" s="308"/>
      <c r="BJ362" s="308"/>
      <c r="BK362" s="308"/>
      <c r="BL362" s="308"/>
      <c r="BM362" s="308"/>
      <c r="BN362" s="308"/>
      <c r="BO362" s="308"/>
      <c r="BP362" s="308"/>
      <c r="BQ362" s="306"/>
      <c r="BR362" s="306"/>
      <c r="BS362" s="306"/>
      <c r="BT362" s="306"/>
      <c r="BU362" s="306"/>
      <c r="BV362" s="306"/>
      <c r="BW362" s="306"/>
      <c r="BX362" s="306"/>
      <c r="BY362" s="306"/>
      <c r="BZ362" s="306"/>
      <c r="CA362" s="306"/>
      <c r="CB362" s="306"/>
      <c r="CC362" s="306"/>
      <c r="CD362" s="306"/>
      <c r="CE362" s="306"/>
      <c r="CF362" s="306"/>
      <c r="CG362" s="460"/>
    </row>
    <row r="363" spans="52:85">
      <c r="AZ363" s="308"/>
      <c r="BA363" s="308"/>
      <c r="BB363" s="308"/>
      <c r="BC363" s="308"/>
      <c r="BD363" s="308"/>
      <c r="BE363" s="308"/>
      <c r="BF363" s="308"/>
      <c r="BG363" s="308"/>
      <c r="BH363" s="308"/>
      <c r="BI363" s="308"/>
      <c r="BJ363" s="308"/>
      <c r="BK363" s="308"/>
      <c r="BL363" s="308"/>
      <c r="BM363" s="308"/>
      <c r="BN363" s="308"/>
      <c r="BO363" s="308"/>
      <c r="BP363" s="308"/>
      <c r="BQ363" s="306"/>
      <c r="BR363" s="306"/>
      <c r="BS363" s="306"/>
      <c r="BT363" s="306"/>
      <c r="BU363" s="306"/>
      <c r="BV363" s="306"/>
      <c r="BW363" s="306"/>
      <c r="BX363" s="306"/>
      <c r="BY363" s="306"/>
      <c r="BZ363" s="306"/>
      <c r="CA363" s="306"/>
      <c r="CB363" s="306"/>
      <c r="CC363" s="306"/>
      <c r="CD363" s="306"/>
      <c r="CE363" s="306"/>
      <c r="CF363" s="306"/>
      <c r="CG363" s="460"/>
    </row>
    <row r="364" spans="52:85">
      <c r="AZ364" s="308"/>
      <c r="BA364" s="308"/>
      <c r="BB364" s="308"/>
      <c r="BC364" s="308"/>
      <c r="BD364" s="308"/>
      <c r="BE364" s="308"/>
      <c r="BF364" s="308"/>
      <c r="BG364" s="308"/>
      <c r="BH364" s="308"/>
      <c r="BI364" s="308"/>
      <c r="BJ364" s="308"/>
      <c r="BK364" s="308"/>
      <c r="BL364" s="308"/>
      <c r="BM364" s="308"/>
      <c r="BN364" s="308"/>
      <c r="BO364" s="308"/>
      <c r="BP364" s="308"/>
      <c r="BQ364" s="306"/>
      <c r="BR364" s="306"/>
      <c r="BS364" s="306"/>
      <c r="BT364" s="306"/>
      <c r="BU364" s="306"/>
      <c r="BV364" s="306"/>
      <c r="BW364" s="306"/>
      <c r="BX364" s="306"/>
      <c r="BY364" s="306"/>
      <c r="BZ364" s="306"/>
      <c r="CA364" s="306"/>
      <c r="CB364" s="306"/>
      <c r="CC364" s="306"/>
      <c r="CD364" s="306"/>
      <c r="CE364" s="306"/>
      <c r="CF364" s="306"/>
      <c r="CG364" s="460"/>
    </row>
    <row r="365" spans="52:85">
      <c r="AZ365" s="308"/>
      <c r="BA365" s="308"/>
      <c r="BB365" s="308"/>
      <c r="BC365" s="308"/>
      <c r="BD365" s="308"/>
      <c r="BE365" s="308"/>
      <c r="BF365" s="308"/>
      <c r="BG365" s="308"/>
      <c r="BH365" s="308"/>
      <c r="BI365" s="308"/>
      <c r="BJ365" s="308"/>
      <c r="BK365" s="308"/>
      <c r="BL365" s="308"/>
      <c r="BM365" s="308"/>
      <c r="BN365" s="308"/>
      <c r="BO365" s="308"/>
      <c r="BP365" s="308"/>
      <c r="BQ365" s="306"/>
      <c r="BR365" s="306"/>
      <c r="BS365" s="306"/>
      <c r="BT365" s="306"/>
      <c r="BU365" s="306"/>
      <c r="BV365" s="306"/>
      <c r="BW365" s="306"/>
      <c r="BX365" s="306"/>
      <c r="BY365" s="306"/>
      <c r="BZ365" s="306"/>
      <c r="CA365" s="306"/>
      <c r="CB365" s="306"/>
      <c r="CC365" s="306"/>
      <c r="CD365" s="306"/>
      <c r="CE365" s="306"/>
      <c r="CF365" s="306"/>
      <c r="CG365" s="460"/>
    </row>
    <row r="366" spans="52:85">
      <c r="AZ366" s="308"/>
      <c r="BA366" s="308"/>
      <c r="BB366" s="308"/>
      <c r="BC366" s="308"/>
      <c r="BD366" s="308"/>
      <c r="BE366" s="308"/>
      <c r="BF366" s="308"/>
      <c r="BG366" s="308"/>
      <c r="BH366" s="308"/>
      <c r="BI366" s="308"/>
      <c r="BJ366" s="308"/>
      <c r="BK366" s="308"/>
      <c r="BL366" s="308"/>
      <c r="BM366" s="308"/>
      <c r="BN366" s="308"/>
      <c r="BO366" s="308"/>
      <c r="BP366" s="308"/>
      <c r="BQ366" s="306"/>
      <c r="BR366" s="306"/>
      <c r="BS366" s="306"/>
      <c r="BT366" s="306"/>
      <c r="BU366" s="306"/>
      <c r="BV366" s="306"/>
      <c r="BW366" s="306"/>
      <c r="BX366" s="306"/>
      <c r="BY366" s="306"/>
      <c r="BZ366" s="306"/>
      <c r="CA366" s="306"/>
      <c r="CB366" s="306"/>
      <c r="CC366" s="306"/>
      <c r="CD366" s="306"/>
      <c r="CE366" s="306"/>
      <c r="CF366" s="306"/>
      <c r="CG366" s="460"/>
    </row>
    <row r="367" spans="52:85">
      <c r="AZ367" s="308"/>
      <c r="BA367" s="308"/>
      <c r="BB367" s="308"/>
      <c r="BC367" s="308"/>
      <c r="BD367" s="308"/>
      <c r="BE367" s="308"/>
      <c r="BF367" s="308"/>
      <c r="BG367" s="308"/>
      <c r="BH367" s="308"/>
      <c r="BI367" s="308"/>
      <c r="BJ367" s="308"/>
      <c r="BK367" s="308"/>
      <c r="BL367" s="308"/>
      <c r="BM367" s="308"/>
      <c r="BN367" s="308"/>
      <c r="BO367" s="308"/>
      <c r="BP367" s="308"/>
      <c r="BQ367" s="306"/>
      <c r="BR367" s="306"/>
      <c r="BS367" s="306"/>
      <c r="BT367" s="306"/>
      <c r="BU367" s="306"/>
      <c r="BV367" s="306"/>
      <c r="BW367" s="306"/>
      <c r="BX367" s="306"/>
      <c r="BY367" s="306"/>
      <c r="BZ367" s="306"/>
      <c r="CA367" s="306"/>
      <c r="CB367" s="306"/>
      <c r="CC367" s="306"/>
      <c r="CD367" s="306"/>
      <c r="CE367" s="306"/>
      <c r="CF367" s="306"/>
      <c r="CG367" s="460"/>
    </row>
    <row r="368" spans="52:85">
      <c r="AZ368" s="308"/>
      <c r="BA368" s="308"/>
      <c r="BB368" s="308"/>
      <c r="BC368" s="308"/>
      <c r="BD368" s="308"/>
      <c r="BE368" s="308"/>
      <c r="BF368" s="308"/>
      <c r="BG368" s="308"/>
      <c r="BH368" s="308"/>
      <c r="BI368" s="308"/>
      <c r="BJ368" s="308"/>
      <c r="BK368" s="308"/>
      <c r="BL368" s="308"/>
      <c r="BM368" s="308"/>
      <c r="BN368" s="308"/>
      <c r="BO368" s="308"/>
      <c r="BP368" s="308"/>
      <c r="BQ368" s="306"/>
      <c r="BR368" s="306"/>
      <c r="BS368" s="306"/>
      <c r="BT368" s="306"/>
      <c r="BU368" s="306"/>
      <c r="BV368" s="306"/>
      <c r="BW368" s="306"/>
      <c r="BX368" s="306"/>
      <c r="BY368" s="306"/>
      <c r="BZ368" s="306"/>
      <c r="CA368" s="306"/>
      <c r="CB368" s="306"/>
      <c r="CC368" s="306"/>
      <c r="CD368" s="306"/>
      <c r="CE368" s="306"/>
      <c r="CF368" s="306"/>
      <c r="CG368" s="460"/>
    </row>
    <row r="369" spans="52:85">
      <c r="AZ369" s="308"/>
      <c r="BA369" s="308"/>
      <c r="BB369" s="308"/>
      <c r="BC369" s="308"/>
      <c r="BD369" s="308"/>
      <c r="BE369" s="308"/>
      <c r="BF369" s="308"/>
      <c r="BG369" s="308"/>
      <c r="BH369" s="308"/>
      <c r="BI369" s="308"/>
      <c r="BJ369" s="308"/>
      <c r="BK369" s="308"/>
      <c r="BL369" s="308"/>
      <c r="BM369" s="308"/>
      <c r="BN369" s="308"/>
      <c r="BO369" s="308"/>
      <c r="BP369" s="308"/>
      <c r="BQ369" s="306"/>
      <c r="BR369" s="306"/>
      <c r="BS369" s="306"/>
      <c r="BT369" s="306"/>
      <c r="BU369" s="306"/>
      <c r="BV369" s="306"/>
      <c r="BW369" s="306"/>
      <c r="BX369" s="306"/>
      <c r="BY369" s="306"/>
      <c r="BZ369" s="306"/>
      <c r="CA369" s="306"/>
      <c r="CB369" s="306"/>
      <c r="CC369" s="306"/>
      <c r="CD369" s="306"/>
      <c r="CE369" s="306"/>
      <c r="CF369" s="306"/>
      <c r="CG369" s="460"/>
    </row>
    <row r="370" spans="52:85">
      <c r="AZ370" s="308"/>
      <c r="BA370" s="308"/>
      <c r="BB370" s="308"/>
      <c r="BC370" s="308"/>
      <c r="BD370" s="308"/>
      <c r="BE370" s="308"/>
      <c r="BF370" s="308"/>
      <c r="BG370" s="308"/>
      <c r="BH370" s="308"/>
      <c r="BI370" s="308"/>
      <c r="BJ370" s="308"/>
      <c r="BK370" s="308"/>
      <c r="BL370" s="308"/>
      <c r="BM370" s="308"/>
      <c r="BN370" s="308"/>
      <c r="BO370" s="308"/>
      <c r="BP370" s="308"/>
      <c r="BQ370" s="306"/>
      <c r="BR370" s="306"/>
      <c r="BS370" s="306"/>
      <c r="BT370" s="306"/>
      <c r="BU370" s="306"/>
      <c r="BV370" s="306"/>
      <c r="BW370" s="306"/>
      <c r="BX370" s="306"/>
      <c r="BY370" s="306"/>
      <c r="BZ370" s="306"/>
      <c r="CA370" s="306"/>
      <c r="CB370" s="306"/>
      <c r="CC370" s="306"/>
      <c r="CD370" s="306"/>
      <c r="CE370" s="306"/>
      <c r="CF370" s="306"/>
      <c r="CG370" s="460"/>
    </row>
    <row r="371" spans="52:85">
      <c r="AZ371" s="308"/>
      <c r="BA371" s="308"/>
      <c r="BB371" s="308"/>
      <c r="BC371" s="308"/>
      <c r="BD371" s="308"/>
      <c r="BE371" s="308"/>
      <c r="BF371" s="308"/>
      <c r="BG371" s="308"/>
      <c r="BH371" s="308"/>
      <c r="BI371" s="308"/>
      <c r="BJ371" s="308"/>
      <c r="BK371" s="308"/>
      <c r="BL371" s="308"/>
      <c r="BM371" s="308"/>
      <c r="BN371" s="308"/>
      <c r="BO371" s="308"/>
      <c r="BP371" s="308"/>
      <c r="BQ371" s="306"/>
      <c r="BR371" s="306"/>
      <c r="BS371" s="306"/>
      <c r="BT371" s="306"/>
      <c r="BU371" s="306"/>
      <c r="BV371" s="306"/>
      <c r="BW371" s="306"/>
      <c r="BX371" s="306"/>
      <c r="BY371" s="306"/>
      <c r="BZ371" s="306"/>
      <c r="CA371" s="306"/>
      <c r="CB371" s="306"/>
      <c r="CC371" s="306"/>
      <c r="CD371" s="306"/>
      <c r="CE371" s="306"/>
      <c r="CF371" s="306"/>
      <c r="CG371" s="460"/>
    </row>
    <row r="372" spans="52:85">
      <c r="AZ372" s="308"/>
      <c r="BA372" s="308"/>
      <c r="BB372" s="308"/>
      <c r="BC372" s="308"/>
      <c r="BD372" s="308"/>
      <c r="BE372" s="308"/>
      <c r="BF372" s="308"/>
      <c r="BG372" s="308"/>
      <c r="BH372" s="308"/>
      <c r="BI372" s="308"/>
      <c r="BJ372" s="308"/>
      <c r="BK372" s="308"/>
      <c r="BL372" s="308"/>
      <c r="BM372" s="308"/>
      <c r="BN372" s="308"/>
      <c r="BO372" s="308"/>
      <c r="BP372" s="308"/>
      <c r="BQ372" s="306"/>
      <c r="BR372" s="306"/>
      <c r="BS372" s="306"/>
      <c r="BT372" s="306"/>
      <c r="BU372" s="306"/>
      <c r="BV372" s="306"/>
      <c r="BW372" s="306"/>
      <c r="BX372" s="306"/>
      <c r="BY372" s="306"/>
      <c r="BZ372" s="306"/>
      <c r="CA372" s="306"/>
      <c r="CB372" s="306"/>
      <c r="CC372" s="306"/>
      <c r="CD372" s="306"/>
      <c r="CE372" s="306"/>
      <c r="CF372" s="306"/>
      <c r="CG372" s="460"/>
    </row>
    <row r="373" spans="52:85">
      <c r="AZ373" s="308"/>
      <c r="BA373" s="308"/>
      <c r="BB373" s="308"/>
      <c r="BC373" s="308"/>
      <c r="BD373" s="308"/>
      <c r="BE373" s="308"/>
      <c r="BF373" s="308"/>
      <c r="BG373" s="308"/>
      <c r="BH373" s="308"/>
      <c r="BI373" s="308"/>
      <c r="BJ373" s="308"/>
      <c r="BK373" s="308"/>
      <c r="BL373" s="308"/>
      <c r="BM373" s="308"/>
      <c r="BN373" s="308"/>
      <c r="BO373" s="308"/>
      <c r="BP373" s="308"/>
      <c r="BQ373" s="306"/>
      <c r="BR373" s="306"/>
      <c r="BS373" s="306"/>
      <c r="BT373" s="306"/>
      <c r="BU373" s="306"/>
      <c r="BV373" s="306"/>
      <c r="BW373" s="306"/>
      <c r="BX373" s="306"/>
      <c r="BY373" s="306"/>
      <c r="BZ373" s="306"/>
      <c r="CA373" s="306"/>
      <c r="CB373" s="306"/>
      <c r="CC373" s="306"/>
      <c r="CD373" s="306"/>
      <c r="CE373" s="306"/>
      <c r="CF373" s="306"/>
      <c r="CG373" s="460"/>
    </row>
    <row r="374" spans="52:85">
      <c r="AZ374" s="308"/>
      <c r="BA374" s="308"/>
      <c r="BB374" s="308"/>
      <c r="BC374" s="308"/>
      <c r="BD374" s="308"/>
      <c r="BE374" s="308"/>
      <c r="BF374" s="308"/>
      <c r="BG374" s="308"/>
      <c r="BH374" s="308"/>
      <c r="BI374" s="308"/>
      <c r="BJ374" s="308"/>
      <c r="BK374" s="308"/>
      <c r="BL374" s="308"/>
      <c r="BM374" s="308"/>
      <c r="BN374" s="308"/>
      <c r="BO374" s="308"/>
      <c r="BP374" s="308"/>
      <c r="BQ374" s="306"/>
      <c r="BR374" s="306"/>
      <c r="BS374" s="306"/>
      <c r="BT374" s="306"/>
      <c r="BU374" s="306"/>
      <c r="BV374" s="306"/>
      <c r="BW374" s="306"/>
      <c r="BX374" s="306"/>
      <c r="BY374" s="306"/>
      <c r="BZ374" s="306"/>
      <c r="CA374" s="306"/>
      <c r="CB374" s="306"/>
      <c r="CC374" s="306"/>
      <c r="CD374" s="306"/>
      <c r="CE374" s="306"/>
      <c r="CF374" s="306"/>
      <c r="CG374" s="460"/>
    </row>
    <row r="375" spans="52:85">
      <c r="AZ375" s="308"/>
      <c r="BA375" s="308"/>
      <c r="BB375" s="308"/>
      <c r="BC375" s="308"/>
      <c r="BD375" s="308"/>
      <c r="BE375" s="308"/>
      <c r="BF375" s="308"/>
      <c r="BG375" s="308"/>
      <c r="BH375" s="308"/>
      <c r="BI375" s="308"/>
      <c r="BJ375" s="308"/>
      <c r="BK375" s="308"/>
      <c r="BL375" s="308"/>
      <c r="BM375" s="308"/>
      <c r="BN375" s="308"/>
      <c r="BO375" s="308"/>
      <c r="BP375" s="308"/>
      <c r="BQ375" s="306"/>
      <c r="BR375" s="306"/>
      <c r="BS375" s="306"/>
      <c r="BT375" s="306"/>
      <c r="BU375" s="306"/>
      <c r="BV375" s="306"/>
      <c r="BW375" s="306"/>
      <c r="BX375" s="306"/>
      <c r="BY375" s="306"/>
      <c r="BZ375" s="306"/>
      <c r="CA375" s="306"/>
      <c r="CB375" s="306"/>
      <c r="CC375" s="306"/>
      <c r="CD375" s="306"/>
      <c r="CE375" s="306"/>
      <c r="CF375" s="306"/>
      <c r="CG375" s="460"/>
    </row>
    <row r="376" spans="52:85">
      <c r="AZ376" s="308"/>
      <c r="BA376" s="308"/>
      <c r="BB376" s="308"/>
      <c r="BC376" s="308"/>
      <c r="BD376" s="308"/>
      <c r="BE376" s="308"/>
      <c r="BF376" s="308"/>
      <c r="BG376" s="308"/>
      <c r="BH376" s="308"/>
      <c r="BI376" s="308"/>
      <c r="BJ376" s="308"/>
      <c r="BK376" s="308"/>
      <c r="BL376" s="308"/>
      <c r="BM376" s="308"/>
      <c r="BN376" s="308"/>
      <c r="BO376" s="308"/>
      <c r="BP376" s="308"/>
      <c r="BQ376" s="306"/>
      <c r="BR376" s="306"/>
      <c r="BS376" s="306"/>
      <c r="BT376" s="306"/>
      <c r="BU376" s="306"/>
      <c r="BV376" s="306"/>
      <c r="BW376" s="306"/>
      <c r="BX376" s="306"/>
      <c r="BY376" s="306"/>
      <c r="BZ376" s="306"/>
      <c r="CA376" s="306"/>
      <c r="CB376" s="306"/>
      <c r="CC376" s="306"/>
      <c r="CD376" s="306"/>
      <c r="CE376" s="306"/>
      <c r="CF376" s="306"/>
      <c r="CG376" s="460"/>
    </row>
    <row r="377" spans="52:85">
      <c r="AZ377" s="308"/>
      <c r="BA377" s="308"/>
      <c r="BB377" s="308"/>
      <c r="BC377" s="308"/>
      <c r="BD377" s="308"/>
      <c r="BE377" s="308"/>
      <c r="BF377" s="308"/>
      <c r="BG377" s="308"/>
      <c r="BH377" s="308"/>
      <c r="BI377" s="308"/>
      <c r="BJ377" s="308"/>
      <c r="BK377" s="308"/>
      <c r="BL377" s="308"/>
      <c r="BM377" s="308"/>
      <c r="BN377" s="308"/>
      <c r="BO377" s="308"/>
      <c r="BP377" s="308"/>
      <c r="BQ377" s="306"/>
      <c r="BR377" s="306"/>
      <c r="BS377" s="306"/>
      <c r="BT377" s="306"/>
      <c r="BU377" s="306"/>
      <c r="BV377" s="306"/>
      <c r="BW377" s="306"/>
      <c r="BX377" s="306"/>
      <c r="BY377" s="306"/>
      <c r="BZ377" s="306"/>
      <c r="CA377" s="306"/>
      <c r="CB377" s="306"/>
      <c r="CC377" s="306"/>
      <c r="CD377" s="306"/>
      <c r="CE377" s="306"/>
      <c r="CF377" s="306"/>
      <c r="CG377" s="460"/>
    </row>
    <row r="378" spans="52:85">
      <c r="AZ378" s="308"/>
      <c r="BA378" s="308"/>
      <c r="BB378" s="308"/>
      <c r="BC378" s="308"/>
      <c r="BD378" s="308"/>
      <c r="BE378" s="308"/>
      <c r="BF378" s="308"/>
      <c r="BG378" s="308"/>
      <c r="BH378" s="308"/>
      <c r="BI378" s="308"/>
      <c r="BJ378" s="308"/>
      <c r="BK378" s="308"/>
      <c r="BL378" s="308"/>
      <c r="BM378" s="308"/>
      <c r="BN378" s="308"/>
      <c r="BO378" s="308"/>
      <c r="BP378" s="308"/>
      <c r="BQ378" s="306"/>
      <c r="BR378" s="306"/>
      <c r="BS378" s="306"/>
      <c r="BT378" s="306"/>
      <c r="BU378" s="306"/>
      <c r="BV378" s="306"/>
      <c r="BW378" s="306"/>
      <c r="BX378" s="306"/>
      <c r="BY378" s="306"/>
      <c r="BZ378" s="306"/>
      <c r="CA378" s="306"/>
      <c r="CB378" s="306"/>
      <c r="CC378" s="306"/>
      <c r="CD378" s="306"/>
      <c r="CE378" s="306"/>
      <c r="CF378" s="306"/>
      <c r="CG378" s="460"/>
    </row>
    <row r="379" spans="52:85">
      <c r="AZ379" s="308"/>
      <c r="BA379" s="308"/>
      <c r="BB379" s="308"/>
      <c r="BC379" s="308"/>
      <c r="BD379" s="308"/>
      <c r="BE379" s="308"/>
      <c r="BF379" s="308"/>
      <c r="BG379" s="308"/>
      <c r="BH379" s="308"/>
      <c r="BI379" s="308"/>
      <c r="BJ379" s="308"/>
      <c r="BK379" s="308"/>
      <c r="BL379" s="308"/>
      <c r="BM379" s="308"/>
      <c r="BN379" s="308"/>
      <c r="BO379" s="308"/>
      <c r="BP379" s="308"/>
      <c r="BQ379" s="306"/>
      <c r="BR379" s="306"/>
      <c r="BS379" s="306"/>
      <c r="BT379" s="306"/>
      <c r="BU379" s="306"/>
      <c r="BV379" s="306"/>
      <c r="BW379" s="306"/>
      <c r="BX379" s="306"/>
      <c r="BY379" s="306"/>
      <c r="BZ379" s="306"/>
      <c r="CA379" s="306"/>
      <c r="CB379" s="306"/>
      <c r="CC379" s="306"/>
      <c r="CD379" s="306"/>
      <c r="CE379" s="306"/>
      <c r="CF379" s="306"/>
      <c r="CG379" s="460"/>
    </row>
    <row r="380" spans="52:85">
      <c r="AZ380" s="308"/>
      <c r="BA380" s="308"/>
      <c r="BB380" s="308"/>
      <c r="BC380" s="308"/>
      <c r="BD380" s="308"/>
      <c r="BE380" s="308"/>
      <c r="BF380" s="308"/>
      <c r="BG380" s="308"/>
      <c r="BH380" s="308"/>
      <c r="BI380" s="308"/>
      <c r="BJ380" s="308"/>
      <c r="BK380" s="308"/>
      <c r="BL380" s="308"/>
      <c r="BM380" s="308"/>
      <c r="BN380" s="308"/>
      <c r="BO380" s="308"/>
      <c r="BP380" s="308"/>
      <c r="BQ380" s="306"/>
      <c r="BR380" s="306"/>
      <c r="BS380" s="306"/>
      <c r="BT380" s="306"/>
      <c r="BU380" s="306"/>
      <c r="BV380" s="306"/>
      <c r="BW380" s="306"/>
      <c r="BX380" s="306"/>
      <c r="BY380" s="306"/>
      <c r="BZ380" s="306"/>
      <c r="CA380" s="306"/>
      <c r="CB380" s="306"/>
      <c r="CC380" s="306"/>
      <c r="CD380" s="306"/>
      <c r="CE380" s="306"/>
      <c r="CF380" s="306"/>
      <c r="CG380" s="460"/>
    </row>
    <row r="381" spans="52:85">
      <c r="AZ381" s="308"/>
      <c r="BA381" s="308"/>
      <c r="BB381" s="308"/>
      <c r="BC381" s="308"/>
      <c r="BD381" s="308"/>
      <c r="BE381" s="308"/>
      <c r="BF381" s="308"/>
      <c r="BG381" s="308"/>
      <c r="BH381" s="308"/>
      <c r="BI381" s="308"/>
      <c r="BJ381" s="308"/>
      <c r="BK381" s="308"/>
      <c r="BL381" s="308"/>
      <c r="BM381" s="308"/>
      <c r="BN381" s="308"/>
      <c r="BO381" s="308"/>
      <c r="BP381" s="308"/>
      <c r="BQ381" s="306"/>
      <c r="BR381" s="306"/>
      <c r="BS381" s="306"/>
      <c r="BT381" s="306"/>
      <c r="BU381" s="306"/>
      <c r="BV381" s="306"/>
      <c r="BW381" s="306"/>
      <c r="BX381" s="306"/>
      <c r="BY381" s="306"/>
      <c r="BZ381" s="306"/>
      <c r="CA381" s="306"/>
      <c r="CB381" s="306"/>
      <c r="CC381" s="306"/>
      <c r="CD381" s="306"/>
      <c r="CE381" s="306"/>
      <c r="CF381" s="306"/>
      <c r="CG381" s="460"/>
    </row>
    <row r="382" spans="52:85">
      <c r="AZ382" s="308"/>
      <c r="BA382" s="308"/>
      <c r="BB382" s="308"/>
      <c r="BC382" s="308"/>
      <c r="BD382" s="308"/>
      <c r="BE382" s="308"/>
      <c r="BF382" s="308"/>
      <c r="BG382" s="308"/>
      <c r="BH382" s="308"/>
      <c r="BI382" s="308"/>
      <c r="BJ382" s="308"/>
      <c r="BK382" s="308"/>
      <c r="BL382" s="308"/>
      <c r="BM382" s="308"/>
      <c r="BN382" s="308"/>
      <c r="BO382" s="308"/>
      <c r="BP382" s="308"/>
      <c r="BQ382" s="306"/>
      <c r="BR382" s="306"/>
      <c r="BS382" s="306"/>
      <c r="BT382" s="306"/>
      <c r="BU382" s="306"/>
      <c r="BV382" s="306"/>
      <c r="BW382" s="306"/>
      <c r="BX382" s="306"/>
      <c r="BY382" s="306"/>
      <c r="BZ382" s="306"/>
      <c r="CA382" s="306"/>
      <c r="CB382" s="306"/>
      <c r="CC382" s="306"/>
      <c r="CD382" s="306"/>
      <c r="CE382" s="306"/>
      <c r="CF382" s="306"/>
      <c r="CG382" s="460"/>
    </row>
    <row r="383" spans="52:85">
      <c r="AZ383" s="308"/>
      <c r="BA383" s="308"/>
      <c r="BB383" s="308"/>
      <c r="BC383" s="308"/>
      <c r="BD383" s="308"/>
      <c r="BE383" s="308"/>
      <c r="BF383" s="308"/>
      <c r="BG383" s="308"/>
      <c r="BH383" s="308"/>
      <c r="BI383" s="308"/>
      <c r="BJ383" s="308"/>
      <c r="BK383" s="308"/>
      <c r="BL383" s="308"/>
      <c r="BM383" s="308"/>
      <c r="BN383" s="308"/>
      <c r="BO383" s="308"/>
      <c r="BP383" s="308"/>
      <c r="BQ383" s="306"/>
      <c r="BR383" s="306"/>
      <c r="BS383" s="306"/>
      <c r="BT383" s="306"/>
      <c r="BU383" s="306"/>
      <c r="BV383" s="306"/>
      <c r="BW383" s="306"/>
      <c r="BX383" s="306"/>
      <c r="BY383" s="306"/>
      <c r="BZ383" s="306"/>
      <c r="CA383" s="306"/>
      <c r="CB383" s="306"/>
      <c r="CC383" s="306"/>
      <c r="CD383" s="306"/>
      <c r="CE383" s="306"/>
      <c r="CF383" s="306"/>
      <c r="CG383" s="460"/>
    </row>
    <row r="384" spans="52:85">
      <c r="AZ384" s="308"/>
      <c r="BA384" s="308"/>
      <c r="BB384" s="308"/>
      <c r="BC384" s="308"/>
      <c r="BD384" s="308"/>
      <c r="BE384" s="308"/>
      <c r="BF384" s="308"/>
      <c r="BG384" s="308"/>
      <c r="BH384" s="308"/>
      <c r="BI384" s="308"/>
      <c r="BJ384" s="308"/>
      <c r="BK384" s="308"/>
      <c r="BL384" s="308"/>
      <c r="BM384" s="308"/>
      <c r="BN384" s="308"/>
      <c r="BO384" s="308"/>
      <c r="BP384" s="308"/>
      <c r="BQ384" s="306"/>
      <c r="BR384" s="306"/>
      <c r="BS384" s="306"/>
      <c r="BT384" s="306"/>
      <c r="BU384" s="306"/>
      <c r="BV384" s="306"/>
      <c r="BW384" s="306"/>
      <c r="BX384" s="306"/>
      <c r="BY384" s="306"/>
      <c r="BZ384" s="306"/>
      <c r="CA384" s="306"/>
      <c r="CB384" s="306"/>
      <c r="CC384" s="306"/>
      <c r="CD384" s="306"/>
      <c r="CE384" s="306"/>
      <c r="CF384" s="306"/>
      <c r="CG384" s="460"/>
    </row>
    <row r="385" spans="52:85">
      <c r="AZ385" s="308"/>
      <c r="BA385" s="308"/>
      <c r="BB385" s="308"/>
      <c r="BC385" s="308"/>
      <c r="BD385" s="308"/>
      <c r="BE385" s="308"/>
      <c r="BF385" s="308"/>
      <c r="BG385" s="308"/>
      <c r="BH385" s="308"/>
      <c r="BI385" s="308"/>
      <c r="BJ385" s="308"/>
      <c r="BK385" s="308"/>
      <c r="BL385" s="308"/>
      <c r="BM385" s="308"/>
      <c r="BN385" s="308"/>
      <c r="BO385" s="308"/>
      <c r="BP385" s="308"/>
      <c r="BQ385" s="306"/>
      <c r="BR385" s="306"/>
      <c r="BS385" s="306"/>
      <c r="BT385" s="306"/>
      <c r="BU385" s="306"/>
      <c r="BV385" s="306"/>
      <c r="BW385" s="306"/>
      <c r="BX385" s="306"/>
      <c r="BY385" s="306"/>
      <c r="BZ385" s="306"/>
      <c r="CA385" s="306"/>
      <c r="CB385" s="306"/>
      <c r="CC385" s="306"/>
      <c r="CD385" s="306"/>
      <c r="CE385" s="306"/>
      <c r="CF385" s="306"/>
      <c r="CG385" s="460"/>
    </row>
    <row r="386" spans="52:85">
      <c r="AZ386" s="308"/>
      <c r="BA386" s="308"/>
      <c r="BB386" s="308"/>
      <c r="BC386" s="308"/>
      <c r="BD386" s="308"/>
      <c r="BE386" s="308"/>
      <c r="BF386" s="308"/>
      <c r="BG386" s="308"/>
      <c r="BH386" s="308"/>
      <c r="BI386" s="308"/>
      <c r="BJ386" s="308"/>
      <c r="BK386" s="308"/>
      <c r="BL386" s="308"/>
      <c r="BM386" s="308"/>
      <c r="BN386" s="308"/>
      <c r="BO386" s="308"/>
      <c r="BP386" s="308"/>
      <c r="BQ386" s="306"/>
      <c r="BR386" s="306"/>
      <c r="BS386" s="306"/>
      <c r="BT386" s="306"/>
      <c r="BU386" s="306"/>
      <c r="BV386" s="306"/>
      <c r="BW386" s="306"/>
      <c r="BX386" s="306"/>
      <c r="BY386" s="306"/>
      <c r="BZ386" s="306"/>
      <c r="CA386" s="306"/>
      <c r="CB386" s="306"/>
      <c r="CC386" s="306"/>
      <c r="CD386" s="306"/>
      <c r="CE386" s="306"/>
      <c r="CF386" s="306"/>
      <c r="CG386" s="460"/>
    </row>
    <row r="387" spans="52:85">
      <c r="AZ387" s="308"/>
      <c r="BA387" s="308"/>
      <c r="BB387" s="308"/>
      <c r="BC387" s="308"/>
      <c r="BD387" s="308"/>
      <c r="BE387" s="308"/>
      <c r="BF387" s="308"/>
      <c r="BG387" s="308"/>
      <c r="BH387" s="308"/>
      <c r="BI387" s="308"/>
      <c r="BJ387" s="308"/>
      <c r="BK387" s="308"/>
      <c r="BL387" s="308"/>
      <c r="BM387" s="308"/>
      <c r="BN387" s="308"/>
      <c r="BO387" s="308"/>
      <c r="BP387" s="308"/>
      <c r="BQ387" s="306"/>
      <c r="BR387" s="306"/>
      <c r="BS387" s="306"/>
      <c r="BT387" s="306"/>
      <c r="BU387" s="306"/>
      <c r="BV387" s="306"/>
      <c r="BW387" s="306"/>
      <c r="BX387" s="306"/>
      <c r="BY387" s="306"/>
      <c r="BZ387" s="306"/>
      <c r="CA387" s="306"/>
      <c r="CB387" s="306"/>
      <c r="CC387" s="306"/>
      <c r="CD387" s="306"/>
      <c r="CE387" s="306"/>
      <c r="CF387" s="306"/>
      <c r="CG387" s="460"/>
    </row>
    <row r="388" spans="52:85">
      <c r="AZ388" s="308"/>
      <c r="BA388" s="308"/>
      <c r="BB388" s="308"/>
      <c r="BC388" s="308"/>
      <c r="BD388" s="308"/>
      <c r="BE388" s="308"/>
      <c r="BF388" s="308"/>
      <c r="BG388" s="308"/>
      <c r="BH388" s="308"/>
      <c r="BI388" s="308"/>
      <c r="BJ388" s="308"/>
      <c r="BK388" s="308"/>
      <c r="BL388" s="308"/>
      <c r="BM388" s="308"/>
      <c r="BN388" s="308"/>
      <c r="BO388" s="308"/>
      <c r="BP388" s="308"/>
      <c r="BQ388" s="306"/>
      <c r="BR388" s="306"/>
      <c r="BS388" s="306"/>
      <c r="BT388" s="306"/>
      <c r="BU388" s="306"/>
      <c r="BV388" s="306"/>
      <c r="BW388" s="306"/>
      <c r="BX388" s="306"/>
      <c r="BY388" s="306"/>
      <c r="BZ388" s="306"/>
      <c r="CA388" s="306"/>
      <c r="CB388" s="306"/>
      <c r="CC388" s="306"/>
      <c r="CD388" s="306"/>
      <c r="CE388" s="306"/>
      <c r="CF388" s="306"/>
      <c r="CG388" s="460"/>
    </row>
    <row r="389" spans="52:85">
      <c r="AZ389" s="308"/>
      <c r="BA389" s="308"/>
      <c r="BB389" s="308"/>
      <c r="BC389" s="308"/>
      <c r="BD389" s="308"/>
      <c r="BE389" s="308"/>
      <c r="BF389" s="308"/>
      <c r="BG389" s="308"/>
      <c r="BH389" s="308"/>
      <c r="BI389" s="308"/>
      <c r="BJ389" s="308"/>
      <c r="BK389" s="308"/>
      <c r="BL389" s="308"/>
      <c r="BM389" s="308"/>
      <c r="BN389" s="308"/>
      <c r="BO389" s="308"/>
      <c r="BP389" s="308"/>
      <c r="BQ389" s="306"/>
      <c r="BR389" s="306"/>
      <c r="BS389" s="306"/>
      <c r="BT389" s="306"/>
      <c r="BU389" s="306"/>
      <c r="BV389" s="306"/>
      <c r="BW389" s="306"/>
      <c r="BX389" s="306"/>
      <c r="BY389" s="306"/>
      <c r="BZ389" s="306"/>
      <c r="CA389" s="306"/>
      <c r="CB389" s="306"/>
      <c r="CC389" s="306"/>
      <c r="CD389" s="306"/>
      <c r="CE389" s="306"/>
      <c r="CF389" s="306"/>
      <c r="CG389" s="460"/>
    </row>
    <row r="390" spans="52:85">
      <c r="AZ390" s="308"/>
      <c r="BA390" s="308"/>
      <c r="BB390" s="308"/>
      <c r="BC390" s="308"/>
      <c r="BD390" s="308"/>
      <c r="BE390" s="308"/>
      <c r="BF390" s="308"/>
      <c r="BG390" s="308"/>
      <c r="BH390" s="308"/>
      <c r="BI390" s="308"/>
      <c r="BJ390" s="308"/>
      <c r="BK390" s="308"/>
      <c r="BL390" s="308"/>
      <c r="BM390" s="308"/>
      <c r="BN390" s="308"/>
      <c r="BO390" s="308"/>
      <c r="BP390" s="308"/>
      <c r="BQ390" s="306"/>
      <c r="BR390" s="306"/>
      <c r="BS390" s="306"/>
      <c r="BT390" s="306"/>
      <c r="BU390" s="306"/>
      <c r="BV390" s="306"/>
      <c r="BW390" s="306"/>
      <c r="BX390" s="306"/>
      <c r="BY390" s="306"/>
      <c r="BZ390" s="306"/>
      <c r="CA390" s="306"/>
      <c r="CB390" s="306"/>
      <c r="CC390" s="306"/>
      <c r="CD390" s="306"/>
      <c r="CE390" s="306"/>
      <c r="CF390" s="306"/>
      <c r="CG390" s="460"/>
    </row>
    <row r="391" spans="52:85">
      <c r="AZ391" s="308"/>
      <c r="BA391" s="308"/>
      <c r="BB391" s="308"/>
      <c r="BC391" s="308"/>
      <c r="BD391" s="308"/>
      <c r="BE391" s="308"/>
      <c r="BF391" s="308"/>
      <c r="BG391" s="308"/>
      <c r="BH391" s="308"/>
      <c r="BI391" s="308"/>
      <c r="BJ391" s="308"/>
      <c r="BK391" s="308"/>
      <c r="BL391" s="308"/>
      <c r="BM391" s="308"/>
      <c r="BN391" s="308"/>
      <c r="BO391" s="308"/>
      <c r="BP391" s="308"/>
      <c r="BQ391" s="306"/>
      <c r="BR391" s="306"/>
      <c r="BS391" s="306"/>
      <c r="BT391" s="306"/>
      <c r="BU391" s="306"/>
      <c r="BV391" s="306"/>
      <c r="BW391" s="306"/>
      <c r="BX391" s="306"/>
      <c r="BY391" s="306"/>
      <c r="BZ391" s="306"/>
      <c r="CA391" s="306"/>
      <c r="CB391" s="306"/>
      <c r="CC391" s="306"/>
      <c r="CD391" s="306"/>
      <c r="CE391" s="306"/>
      <c r="CF391" s="306"/>
      <c r="CG391" s="460"/>
    </row>
    <row r="392" spans="52:85">
      <c r="AZ392" s="308"/>
      <c r="BA392" s="308"/>
      <c r="BB392" s="308"/>
      <c r="BC392" s="308"/>
      <c r="BD392" s="308"/>
      <c r="BE392" s="308"/>
      <c r="BF392" s="308"/>
      <c r="BG392" s="308"/>
      <c r="BH392" s="308"/>
      <c r="BI392" s="308"/>
      <c r="BJ392" s="308"/>
      <c r="BK392" s="308"/>
      <c r="BL392" s="308"/>
      <c r="BM392" s="308"/>
      <c r="BN392" s="308"/>
      <c r="BO392" s="308"/>
      <c r="BP392" s="308"/>
      <c r="BQ392" s="306"/>
      <c r="BR392" s="306"/>
      <c r="BS392" s="306"/>
      <c r="BT392" s="306"/>
      <c r="BU392" s="306"/>
      <c r="BV392" s="306"/>
      <c r="BW392" s="306"/>
      <c r="BX392" s="306"/>
      <c r="BY392" s="306"/>
      <c r="BZ392" s="306"/>
      <c r="CA392" s="306"/>
      <c r="CB392" s="306"/>
      <c r="CC392" s="306"/>
      <c r="CD392" s="306"/>
      <c r="CE392" s="306"/>
      <c r="CF392" s="306"/>
      <c r="CG392" s="460"/>
    </row>
    <row r="393" spans="52:85">
      <c r="AZ393" s="308"/>
      <c r="BA393" s="308"/>
      <c r="BB393" s="308"/>
      <c r="BC393" s="308"/>
      <c r="BD393" s="308"/>
      <c r="BE393" s="308"/>
      <c r="BF393" s="308"/>
      <c r="BG393" s="308"/>
      <c r="BH393" s="308"/>
      <c r="BI393" s="308"/>
      <c r="BJ393" s="308"/>
      <c r="BK393" s="308"/>
      <c r="BL393" s="308"/>
      <c r="BM393" s="308"/>
      <c r="BN393" s="308"/>
      <c r="BO393" s="308"/>
      <c r="BP393" s="308"/>
      <c r="BQ393" s="306"/>
      <c r="BR393" s="306"/>
      <c r="BS393" s="306"/>
      <c r="BT393" s="306"/>
      <c r="BU393" s="306"/>
      <c r="BV393" s="306"/>
      <c r="BW393" s="306"/>
      <c r="BX393" s="306"/>
      <c r="BY393" s="306"/>
      <c r="BZ393" s="306"/>
      <c r="CA393" s="306"/>
      <c r="CB393" s="306"/>
      <c r="CC393" s="306"/>
      <c r="CD393" s="306"/>
      <c r="CE393" s="306"/>
      <c r="CF393" s="306"/>
      <c r="CG393" s="460"/>
    </row>
    <row r="394" spans="52:85">
      <c r="AZ394" s="308"/>
      <c r="BA394" s="308"/>
      <c r="BB394" s="308"/>
      <c r="BC394" s="308"/>
      <c r="BD394" s="308"/>
      <c r="BE394" s="308"/>
      <c r="BF394" s="308"/>
      <c r="BG394" s="308"/>
      <c r="BH394" s="308"/>
      <c r="BI394" s="308"/>
      <c r="BJ394" s="308"/>
      <c r="BK394" s="308"/>
      <c r="BL394" s="308"/>
      <c r="BM394" s="308"/>
      <c r="BN394" s="308"/>
      <c r="BO394" s="308"/>
      <c r="BP394" s="308"/>
      <c r="BQ394" s="306"/>
      <c r="BR394" s="306"/>
      <c r="BS394" s="306"/>
      <c r="BT394" s="306"/>
      <c r="BU394" s="306"/>
      <c r="BV394" s="306"/>
      <c r="BW394" s="306"/>
      <c r="BX394" s="306"/>
      <c r="BY394" s="306"/>
      <c r="BZ394" s="306"/>
      <c r="CA394" s="306"/>
      <c r="CB394" s="306"/>
      <c r="CC394" s="306"/>
      <c r="CD394" s="306"/>
      <c r="CE394" s="306"/>
      <c r="CF394" s="306"/>
      <c r="CG394" s="460"/>
    </row>
    <row r="395" spans="52:85">
      <c r="AZ395" s="308"/>
      <c r="BA395" s="308"/>
      <c r="BB395" s="308"/>
      <c r="BC395" s="308"/>
      <c r="BD395" s="308"/>
      <c r="BE395" s="308"/>
      <c r="BF395" s="308"/>
      <c r="BG395" s="308"/>
      <c r="BH395" s="308"/>
      <c r="BI395" s="308"/>
      <c r="BJ395" s="308"/>
      <c r="BK395" s="308"/>
      <c r="BL395" s="308"/>
      <c r="BM395" s="308"/>
      <c r="BN395" s="308"/>
      <c r="BO395" s="308"/>
      <c r="BP395" s="308"/>
      <c r="BQ395" s="306"/>
      <c r="BR395" s="306"/>
      <c r="BS395" s="306"/>
      <c r="BT395" s="306"/>
      <c r="BU395" s="306"/>
      <c r="BV395" s="306"/>
      <c r="BW395" s="306"/>
      <c r="BX395" s="306"/>
      <c r="BY395" s="306"/>
      <c r="BZ395" s="306"/>
      <c r="CA395" s="306"/>
      <c r="CB395" s="306"/>
      <c r="CC395" s="306"/>
      <c r="CD395" s="306"/>
      <c r="CE395" s="306"/>
      <c r="CF395" s="306"/>
      <c r="CG395" s="460"/>
    </row>
    <row r="396" spans="52:85">
      <c r="AZ396" s="308"/>
      <c r="BA396" s="308"/>
      <c r="BB396" s="308"/>
      <c r="BC396" s="308"/>
      <c r="BD396" s="308"/>
      <c r="BE396" s="308"/>
      <c r="BF396" s="308"/>
      <c r="BG396" s="308"/>
      <c r="BH396" s="308"/>
      <c r="BI396" s="308"/>
      <c r="BJ396" s="308"/>
      <c r="BK396" s="308"/>
      <c r="BL396" s="308"/>
      <c r="BM396" s="308"/>
      <c r="BN396" s="308"/>
      <c r="BO396" s="308"/>
      <c r="BP396" s="308"/>
      <c r="BQ396" s="306"/>
      <c r="BR396" s="306"/>
      <c r="BS396" s="306"/>
      <c r="BT396" s="306"/>
      <c r="BU396" s="306"/>
      <c r="BV396" s="306"/>
      <c r="BW396" s="306"/>
      <c r="BX396" s="306"/>
      <c r="BY396" s="306"/>
      <c r="BZ396" s="306"/>
      <c r="CA396" s="306"/>
      <c r="CB396" s="306"/>
      <c r="CC396" s="306"/>
      <c r="CD396" s="306"/>
      <c r="CE396" s="306"/>
      <c r="CF396" s="306"/>
      <c r="CG396" s="460"/>
    </row>
    <row r="397" spans="52:85">
      <c r="AZ397" s="308"/>
      <c r="BA397" s="308"/>
      <c r="BB397" s="308"/>
      <c r="BC397" s="308"/>
      <c r="BD397" s="308"/>
      <c r="BE397" s="308"/>
      <c r="BF397" s="308"/>
      <c r="BG397" s="308"/>
      <c r="BH397" s="308"/>
      <c r="BI397" s="308"/>
      <c r="BJ397" s="308"/>
      <c r="BK397" s="308"/>
      <c r="BL397" s="308"/>
      <c r="BM397" s="308"/>
      <c r="BN397" s="308"/>
      <c r="BO397" s="308"/>
      <c r="BP397" s="308"/>
      <c r="BQ397" s="306"/>
      <c r="BR397" s="306"/>
      <c r="BS397" s="306"/>
      <c r="BT397" s="306"/>
      <c r="BU397" s="306"/>
      <c r="BV397" s="306"/>
      <c r="BW397" s="306"/>
      <c r="BX397" s="306"/>
      <c r="BY397" s="306"/>
      <c r="BZ397" s="306"/>
      <c r="CA397" s="306"/>
      <c r="CB397" s="306"/>
      <c r="CC397" s="306"/>
      <c r="CD397" s="306"/>
      <c r="CE397" s="306"/>
      <c r="CF397" s="306"/>
      <c r="CG397" s="460"/>
    </row>
    <row r="398" spans="52:85">
      <c r="AZ398" s="308"/>
      <c r="BA398" s="308"/>
      <c r="BB398" s="308"/>
      <c r="BC398" s="308"/>
      <c r="BD398" s="308"/>
      <c r="BE398" s="308"/>
      <c r="BF398" s="308"/>
      <c r="BG398" s="308"/>
      <c r="BH398" s="308"/>
      <c r="BI398" s="308"/>
      <c r="BJ398" s="308"/>
      <c r="BK398" s="308"/>
      <c r="BL398" s="308"/>
      <c r="BM398" s="308"/>
      <c r="BN398" s="308"/>
      <c r="BO398" s="308"/>
      <c r="BP398" s="308"/>
      <c r="BQ398" s="306"/>
      <c r="BR398" s="306"/>
      <c r="BS398" s="306"/>
      <c r="BT398" s="306"/>
      <c r="BU398" s="306"/>
      <c r="BV398" s="306"/>
      <c r="BW398" s="306"/>
      <c r="BX398" s="306"/>
      <c r="BY398" s="306"/>
      <c r="BZ398" s="306"/>
      <c r="CA398" s="306"/>
      <c r="CB398" s="306"/>
      <c r="CC398" s="306"/>
      <c r="CD398" s="306"/>
      <c r="CE398" s="306"/>
      <c r="CF398" s="306"/>
      <c r="CG398" s="460"/>
    </row>
    <row r="399" spans="52:85">
      <c r="AZ399" s="308"/>
      <c r="BA399" s="308"/>
      <c r="BB399" s="308"/>
      <c r="BC399" s="308"/>
      <c r="BD399" s="308"/>
      <c r="BE399" s="308"/>
      <c r="BF399" s="308"/>
      <c r="BG399" s="308"/>
      <c r="BH399" s="308"/>
      <c r="BI399" s="308"/>
      <c r="BJ399" s="308"/>
      <c r="BK399" s="308"/>
      <c r="BL399" s="308"/>
      <c r="BM399" s="308"/>
      <c r="BN399" s="308"/>
      <c r="BO399" s="308"/>
      <c r="BP399" s="308"/>
      <c r="BQ399" s="306"/>
      <c r="BR399" s="306"/>
      <c r="BS399" s="306"/>
      <c r="BT399" s="306"/>
      <c r="BU399" s="306"/>
      <c r="BV399" s="306"/>
      <c r="BW399" s="306"/>
      <c r="BX399" s="306"/>
      <c r="BY399" s="306"/>
      <c r="BZ399" s="306"/>
      <c r="CA399" s="306"/>
      <c r="CB399" s="306"/>
      <c r="CC399" s="306"/>
      <c r="CD399" s="306"/>
      <c r="CE399" s="306"/>
      <c r="CF399" s="306"/>
      <c r="CG399" s="460"/>
    </row>
    <row r="400" spans="52:85">
      <c r="AZ400" s="308"/>
      <c r="BA400" s="308"/>
      <c r="BB400" s="308"/>
      <c r="BC400" s="308"/>
      <c r="BD400" s="308"/>
      <c r="BE400" s="308"/>
      <c r="BF400" s="308"/>
      <c r="BG400" s="308"/>
      <c r="BH400" s="308"/>
      <c r="BI400" s="308"/>
      <c r="BJ400" s="308"/>
      <c r="BK400" s="308"/>
      <c r="BL400" s="308"/>
      <c r="BM400" s="308"/>
      <c r="BN400" s="308"/>
      <c r="BO400" s="308"/>
      <c r="BP400" s="308"/>
      <c r="BQ400" s="306"/>
      <c r="BR400" s="306"/>
      <c r="BS400" s="306"/>
      <c r="BT400" s="306"/>
      <c r="BU400" s="306"/>
      <c r="BV400" s="306"/>
      <c r="BW400" s="306"/>
      <c r="BX400" s="306"/>
      <c r="BY400" s="306"/>
      <c r="BZ400" s="306"/>
      <c r="CA400" s="306"/>
      <c r="CB400" s="306"/>
      <c r="CC400" s="306"/>
      <c r="CD400" s="306"/>
      <c r="CE400" s="306"/>
      <c r="CF400" s="306"/>
      <c r="CG400" s="460"/>
    </row>
    <row r="401" spans="52:85">
      <c r="AZ401" s="308"/>
      <c r="BA401" s="308"/>
      <c r="BB401" s="308"/>
      <c r="BC401" s="308"/>
      <c r="BD401" s="308"/>
      <c r="BE401" s="308"/>
      <c r="BF401" s="308"/>
      <c r="BG401" s="308"/>
      <c r="BH401" s="308"/>
      <c r="BI401" s="308"/>
      <c r="BJ401" s="308"/>
      <c r="BK401" s="308"/>
      <c r="BL401" s="308"/>
      <c r="BM401" s="308"/>
      <c r="BN401" s="308"/>
      <c r="BO401" s="308"/>
      <c r="BP401" s="308"/>
      <c r="BQ401" s="306"/>
      <c r="BR401" s="306"/>
      <c r="BS401" s="306"/>
      <c r="BT401" s="306"/>
      <c r="BU401" s="306"/>
      <c r="BV401" s="306"/>
      <c r="BW401" s="306"/>
      <c r="BX401" s="306"/>
      <c r="BY401" s="306"/>
      <c r="BZ401" s="306"/>
      <c r="CA401" s="306"/>
      <c r="CB401" s="306"/>
      <c r="CC401" s="306"/>
      <c r="CD401" s="306"/>
      <c r="CE401" s="306"/>
      <c r="CF401" s="306"/>
      <c r="CG401" s="460"/>
    </row>
    <row r="402" spans="52:85">
      <c r="AZ402" s="308"/>
      <c r="BA402" s="308"/>
      <c r="BB402" s="308"/>
      <c r="BC402" s="308"/>
      <c r="BD402" s="308"/>
      <c r="BE402" s="308"/>
      <c r="BF402" s="308"/>
      <c r="BG402" s="308"/>
      <c r="BH402" s="308"/>
      <c r="BI402" s="308"/>
      <c r="BJ402" s="308"/>
      <c r="BK402" s="308"/>
      <c r="BL402" s="308"/>
      <c r="BM402" s="308"/>
      <c r="BN402" s="308"/>
      <c r="BO402" s="308"/>
      <c r="BP402" s="308"/>
      <c r="BQ402" s="306"/>
      <c r="BR402" s="306"/>
      <c r="BS402" s="306"/>
      <c r="BT402" s="306"/>
      <c r="BU402" s="306"/>
      <c r="BV402" s="306"/>
      <c r="BW402" s="306"/>
      <c r="BX402" s="306"/>
      <c r="BY402" s="306"/>
      <c r="BZ402" s="306"/>
      <c r="CA402" s="306"/>
      <c r="CB402" s="306"/>
      <c r="CC402" s="306"/>
      <c r="CD402" s="306"/>
      <c r="CE402" s="306"/>
      <c r="CF402" s="306"/>
      <c r="CG402" s="460"/>
    </row>
    <row r="403" spans="52:85">
      <c r="AZ403" s="308"/>
      <c r="BA403" s="308"/>
      <c r="BB403" s="308"/>
      <c r="BC403" s="308"/>
      <c r="BD403" s="308"/>
      <c r="BE403" s="308"/>
      <c r="BF403" s="308"/>
      <c r="BG403" s="308"/>
      <c r="BH403" s="308"/>
      <c r="BI403" s="308"/>
      <c r="BJ403" s="308"/>
      <c r="BK403" s="308"/>
      <c r="BL403" s="308"/>
      <c r="BM403" s="308"/>
      <c r="BN403" s="308"/>
      <c r="BO403" s="308"/>
      <c r="BP403" s="308"/>
      <c r="BQ403" s="306"/>
      <c r="BR403" s="306"/>
      <c r="BS403" s="306"/>
      <c r="BT403" s="306"/>
      <c r="BU403" s="306"/>
      <c r="BV403" s="306"/>
      <c r="BW403" s="306"/>
      <c r="BX403" s="306"/>
      <c r="BY403" s="306"/>
      <c r="BZ403" s="306"/>
      <c r="CA403" s="306"/>
      <c r="CB403" s="306"/>
      <c r="CC403" s="306"/>
      <c r="CD403" s="306"/>
      <c r="CE403" s="306"/>
      <c r="CF403" s="306"/>
      <c r="CG403" s="460"/>
    </row>
    <row r="404" spans="52:85">
      <c r="AZ404" s="308"/>
      <c r="BA404" s="308"/>
      <c r="BB404" s="308"/>
      <c r="BC404" s="308"/>
      <c r="BD404" s="308"/>
      <c r="BE404" s="308"/>
      <c r="BF404" s="308"/>
      <c r="BG404" s="308"/>
      <c r="BH404" s="308"/>
      <c r="BI404" s="308"/>
      <c r="BJ404" s="308"/>
      <c r="BK404" s="308"/>
      <c r="BL404" s="308"/>
      <c r="BM404" s="308"/>
      <c r="BN404" s="308"/>
      <c r="BO404" s="308"/>
      <c r="BP404" s="308"/>
      <c r="BQ404" s="306"/>
      <c r="BR404" s="306"/>
      <c r="BS404" s="306"/>
      <c r="BT404" s="306"/>
      <c r="BU404" s="306"/>
      <c r="BV404" s="306"/>
      <c r="BW404" s="306"/>
      <c r="BX404" s="306"/>
      <c r="BY404" s="306"/>
      <c r="BZ404" s="306"/>
      <c r="CA404" s="306"/>
      <c r="CB404" s="306"/>
      <c r="CC404" s="306"/>
      <c r="CD404" s="306"/>
      <c r="CE404" s="306"/>
      <c r="CF404" s="306"/>
      <c r="CG404" s="460"/>
    </row>
    <row r="405" spans="52:85">
      <c r="AZ405" s="308"/>
      <c r="BA405" s="308"/>
      <c r="BB405" s="308"/>
      <c r="BC405" s="308"/>
      <c r="BD405" s="308"/>
      <c r="BE405" s="308"/>
      <c r="BF405" s="308"/>
      <c r="BG405" s="308"/>
      <c r="BH405" s="308"/>
      <c r="BI405" s="308"/>
      <c r="BJ405" s="308"/>
      <c r="BK405" s="308"/>
      <c r="BL405" s="308"/>
      <c r="BM405" s="308"/>
      <c r="BN405" s="308"/>
      <c r="BO405" s="308"/>
      <c r="BP405" s="308"/>
      <c r="BQ405" s="306"/>
      <c r="BR405" s="306"/>
      <c r="BS405" s="306"/>
      <c r="BT405" s="306"/>
      <c r="BU405" s="306"/>
      <c r="BV405" s="306"/>
      <c r="BW405" s="306"/>
      <c r="BX405" s="306"/>
      <c r="BY405" s="306"/>
      <c r="BZ405" s="306"/>
      <c r="CA405" s="306"/>
      <c r="CB405" s="306"/>
      <c r="CC405" s="306"/>
      <c r="CD405" s="306"/>
      <c r="CE405" s="306"/>
      <c r="CF405" s="306"/>
      <c r="CG405" s="460"/>
    </row>
    <row r="406" spans="52:85">
      <c r="AZ406" s="308"/>
      <c r="BA406" s="308"/>
      <c r="BB406" s="308"/>
      <c r="BC406" s="308"/>
      <c r="BD406" s="308"/>
      <c r="BE406" s="308"/>
      <c r="BF406" s="308"/>
      <c r="BG406" s="308"/>
      <c r="BH406" s="308"/>
      <c r="BI406" s="308"/>
      <c r="BJ406" s="308"/>
      <c r="BK406" s="308"/>
      <c r="BL406" s="308"/>
      <c r="BM406" s="308"/>
      <c r="BN406" s="308"/>
      <c r="BO406" s="308"/>
      <c r="BP406" s="308"/>
      <c r="BQ406" s="306"/>
      <c r="BR406" s="306"/>
      <c r="BS406" s="306"/>
      <c r="BT406" s="306"/>
      <c r="BU406" s="306"/>
      <c r="BV406" s="306"/>
      <c r="BW406" s="306"/>
      <c r="BX406" s="306"/>
      <c r="BY406" s="306"/>
      <c r="BZ406" s="306"/>
      <c r="CA406" s="306"/>
      <c r="CB406" s="306"/>
      <c r="CC406" s="306"/>
      <c r="CD406" s="306"/>
      <c r="CE406" s="306"/>
      <c r="CF406" s="306"/>
      <c r="CG406" s="460"/>
    </row>
    <row r="407" spans="52:85">
      <c r="AZ407" s="308"/>
      <c r="BA407" s="308"/>
      <c r="BB407" s="308"/>
      <c r="BC407" s="308"/>
      <c r="BD407" s="308"/>
      <c r="BE407" s="308"/>
      <c r="BF407" s="308"/>
      <c r="BG407" s="308"/>
      <c r="BH407" s="308"/>
      <c r="BI407" s="308"/>
      <c r="BJ407" s="308"/>
      <c r="BK407" s="308"/>
      <c r="BL407" s="308"/>
      <c r="BM407" s="308"/>
      <c r="BN407" s="308"/>
      <c r="BO407" s="308"/>
      <c r="BP407" s="308"/>
      <c r="BQ407" s="306"/>
      <c r="BR407" s="306"/>
      <c r="BS407" s="306"/>
      <c r="BT407" s="306"/>
      <c r="BU407" s="306"/>
      <c r="BV407" s="306"/>
      <c r="BW407" s="306"/>
      <c r="BX407" s="306"/>
      <c r="BY407" s="306"/>
      <c r="BZ407" s="306"/>
      <c r="CA407" s="306"/>
      <c r="CB407" s="306"/>
      <c r="CC407" s="306"/>
      <c r="CD407" s="306"/>
      <c r="CE407" s="306"/>
      <c r="CF407" s="306"/>
      <c r="CG407" s="460"/>
    </row>
    <row r="408" spans="52:85">
      <c r="AZ408" s="308"/>
      <c r="BA408" s="308"/>
      <c r="BB408" s="308"/>
      <c r="BC408" s="308"/>
      <c r="BD408" s="308"/>
      <c r="BE408" s="308"/>
      <c r="BF408" s="308"/>
      <c r="BG408" s="308"/>
      <c r="BH408" s="308"/>
      <c r="BI408" s="308"/>
      <c r="BJ408" s="308"/>
      <c r="BK408" s="308"/>
      <c r="BL408" s="308"/>
      <c r="BM408" s="308"/>
      <c r="BN408" s="308"/>
      <c r="BO408" s="308"/>
      <c r="BP408" s="308"/>
      <c r="BQ408" s="306"/>
      <c r="BR408" s="306"/>
      <c r="BS408" s="306"/>
      <c r="BT408" s="306"/>
      <c r="BU408" s="306"/>
      <c r="BV408" s="306"/>
      <c r="BW408" s="306"/>
      <c r="BX408" s="306"/>
      <c r="BY408" s="306"/>
      <c r="BZ408" s="306"/>
      <c r="CA408" s="306"/>
      <c r="CB408" s="306"/>
      <c r="CC408" s="306"/>
      <c r="CD408" s="306"/>
      <c r="CE408" s="306"/>
      <c r="CF408" s="306"/>
      <c r="CG408" s="460"/>
    </row>
    <row r="409" spans="52:85">
      <c r="AZ409" s="308"/>
      <c r="BA409" s="308"/>
      <c r="BB409" s="308"/>
      <c r="BC409" s="308"/>
      <c r="BD409" s="308"/>
      <c r="BE409" s="308"/>
      <c r="BF409" s="308"/>
      <c r="BG409" s="308"/>
      <c r="BH409" s="308"/>
      <c r="BI409" s="308"/>
      <c r="BJ409" s="308"/>
      <c r="BK409" s="308"/>
      <c r="BL409" s="308"/>
      <c r="BM409" s="308"/>
      <c r="BN409" s="308"/>
      <c r="BO409" s="308"/>
      <c r="BP409" s="308"/>
      <c r="BQ409" s="306"/>
      <c r="BR409" s="306"/>
      <c r="BS409" s="306"/>
      <c r="BT409" s="306"/>
      <c r="BU409" s="306"/>
      <c r="BV409" s="306"/>
      <c r="BW409" s="306"/>
      <c r="BX409" s="306"/>
      <c r="BY409" s="306"/>
      <c r="BZ409" s="306"/>
      <c r="CA409" s="306"/>
      <c r="CB409" s="306"/>
      <c r="CC409" s="306"/>
      <c r="CD409" s="306"/>
      <c r="CE409" s="306"/>
      <c r="CF409" s="306"/>
      <c r="CG409" s="460"/>
    </row>
    <row r="410" spans="52:85">
      <c r="AZ410" s="308"/>
      <c r="BA410" s="308"/>
      <c r="BB410" s="308"/>
      <c r="BC410" s="308"/>
      <c r="BD410" s="308"/>
      <c r="BE410" s="308"/>
      <c r="BF410" s="308"/>
      <c r="BG410" s="308"/>
      <c r="BH410" s="308"/>
      <c r="BI410" s="308"/>
      <c r="BJ410" s="308"/>
      <c r="BK410" s="308"/>
      <c r="BL410" s="308"/>
      <c r="BM410" s="308"/>
      <c r="BN410" s="308"/>
      <c r="BO410" s="308"/>
      <c r="BP410" s="308"/>
      <c r="BQ410" s="306"/>
      <c r="BR410" s="306"/>
      <c r="BS410" s="306"/>
      <c r="BT410" s="306"/>
      <c r="BU410" s="306"/>
      <c r="BV410" s="306"/>
      <c r="BW410" s="306"/>
      <c r="BX410" s="306"/>
      <c r="BY410" s="306"/>
      <c r="BZ410" s="306"/>
      <c r="CA410" s="306"/>
      <c r="CB410" s="306"/>
      <c r="CC410" s="306"/>
      <c r="CD410" s="306"/>
      <c r="CE410" s="306"/>
      <c r="CF410" s="306"/>
      <c r="CG410" s="460"/>
    </row>
    <row r="411" spans="52:85">
      <c r="AZ411" s="308"/>
      <c r="BA411" s="308"/>
      <c r="BB411" s="308"/>
      <c r="BC411" s="308"/>
      <c r="BD411" s="308"/>
      <c r="BE411" s="308"/>
      <c r="BF411" s="308"/>
      <c r="BG411" s="308"/>
      <c r="BH411" s="308"/>
      <c r="BI411" s="308"/>
      <c r="BJ411" s="308"/>
      <c r="BK411" s="308"/>
      <c r="BL411" s="308"/>
      <c r="BM411" s="308"/>
      <c r="BN411" s="308"/>
      <c r="BO411" s="308"/>
      <c r="BP411" s="308"/>
      <c r="BQ411" s="306"/>
      <c r="BR411" s="306"/>
      <c r="BS411" s="306"/>
      <c r="BT411" s="306"/>
      <c r="BU411" s="306"/>
      <c r="BV411" s="306"/>
      <c r="BW411" s="306"/>
      <c r="BX411" s="306"/>
      <c r="BY411" s="306"/>
      <c r="BZ411" s="306"/>
      <c r="CA411" s="306"/>
      <c r="CB411" s="306"/>
      <c r="CC411" s="306"/>
      <c r="CD411" s="306"/>
      <c r="CE411" s="306"/>
      <c r="CF411" s="306"/>
      <c r="CG411" s="460"/>
    </row>
    <row r="412" spans="52:85">
      <c r="BQ412" s="306"/>
      <c r="BR412" s="306"/>
      <c r="BS412" s="306"/>
      <c r="BT412" s="306"/>
      <c r="BU412" s="306"/>
      <c r="BV412" s="306"/>
      <c r="BW412" s="306"/>
      <c r="BX412" s="306"/>
      <c r="BY412" s="306"/>
      <c r="BZ412" s="306"/>
      <c r="CA412" s="306"/>
      <c r="CB412" s="306"/>
      <c r="CC412" s="306"/>
      <c r="CD412" s="306"/>
      <c r="CE412" s="306"/>
      <c r="CF412" s="306"/>
      <c r="CG412" s="460"/>
    </row>
    <row r="413" spans="52:85">
      <c r="BQ413" s="306"/>
      <c r="BR413" s="306"/>
      <c r="BS413" s="306"/>
      <c r="BT413" s="306"/>
      <c r="BU413" s="306"/>
      <c r="BV413" s="306"/>
      <c r="BW413" s="306"/>
      <c r="BX413" s="306"/>
      <c r="BY413" s="306"/>
      <c r="BZ413" s="306"/>
      <c r="CA413" s="306"/>
      <c r="CB413" s="306"/>
      <c r="CC413" s="306"/>
      <c r="CD413" s="306"/>
      <c r="CE413" s="306"/>
      <c r="CF413" s="306"/>
      <c r="CG413" s="460"/>
    </row>
    <row r="414" spans="52:85">
      <c r="BQ414" s="306"/>
      <c r="BR414" s="306"/>
      <c r="BS414" s="306"/>
      <c r="BT414" s="306"/>
      <c r="BU414" s="306"/>
      <c r="BV414" s="306"/>
      <c r="BW414" s="306"/>
      <c r="BX414" s="306"/>
      <c r="BY414" s="306"/>
      <c r="BZ414" s="306"/>
      <c r="CA414" s="306"/>
      <c r="CB414" s="306"/>
      <c r="CC414" s="306"/>
      <c r="CD414" s="306"/>
      <c r="CE414" s="306"/>
      <c r="CF414" s="306"/>
      <c r="CG414" s="460"/>
    </row>
    <row r="415" spans="52:85">
      <c r="BQ415" s="306"/>
      <c r="BR415" s="306"/>
      <c r="BS415" s="306"/>
      <c r="BT415" s="306"/>
      <c r="BU415" s="306"/>
      <c r="BV415" s="306"/>
      <c r="BW415" s="306"/>
      <c r="BX415" s="306"/>
      <c r="BY415" s="306"/>
      <c r="BZ415" s="306"/>
      <c r="CA415" s="306"/>
      <c r="CB415" s="306"/>
      <c r="CC415" s="306"/>
      <c r="CD415" s="306"/>
      <c r="CE415" s="306"/>
      <c r="CF415" s="306"/>
      <c r="CG415" s="460"/>
    </row>
    <row r="416" spans="52:85">
      <c r="BQ416" s="306"/>
      <c r="BR416" s="306"/>
      <c r="BS416" s="306"/>
      <c r="BT416" s="306"/>
      <c r="BU416" s="306"/>
      <c r="BV416" s="306"/>
      <c r="BW416" s="306"/>
      <c r="BX416" s="306"/>
      <c r="BY416" s="306"/>
      <c r="BZ416" s="306"/>
      <c r="CA416" s="306"/>
      <c r="CB416" s="306"/>
      <c r="CC416" s="306"/>
      <c r="CD416" s="306"/>
      <c r="CE416" s="306"/>
      <c r="CF416" s="306"/>
      <c r="CG416" s="460"/>
    </row>
    <row r="417" spans="69:85">
      <c r="BQ417" s="306"/>
      <c r="BR417" s="306"/>
      <c r="BS417" s="306"/>
      <c r="BT417" s="306"/>
      <c r="BU417" s="306"/>
      <c r="BV417" s="306"/>
      <c r="BW417" s="306"/>
      <c r="BX417" s="306"/>
      <c r="BY417" s="306"/>
      <c r="BZ417" s="306"/>
      <c r="CA417" s="306"/>
      <c r="CB417" s="306"/>
      <c r="CC417" s="306"/>
      <c r="CD417" s="306"/>
      <c r="CE417" s="306"/>
      <c r="CF417" s="306"/>
      <c r="CG417" s="460"/>
    </row>
    <row r="418" spans="69:85">
      <c r="BQ418" s="306"/>
      <c r="BR418" s="306"/>
      <c r="BS418" s="306"/>
      <c r="BT418" s="306"/>
      <c r="BU418" s="306"/>
      <c r="BV418" s="306"/>
      <c r="BW418" s="306"/>
      <c r="BX418" s="306"/>
      <c r="BY418" s="306"/>
      <c r="BZ418" s="306"/>
      <c r="CA418" s="306"/>
      <c r="CB418" s="306"/>
      <c r="CC418" s="306"/>
      <c r="CD418" s="306"/>
      <c r="CE418" s="306"/>
      <c r="CF418" s="306"/>
      <c r="CG418" s="460"/>
    </row>
    <row r="419" spans="69:85">
      <c r="BQ419" s="306"/>
      <c r="BR419" s="306"/>
      <c r="BS419" s="306"/>
      <c r="BT419" s="306"/>
      <c r="BU419" s="306"/>
      <c r="BV419" s="306"/>
      <c r="BW419" s="306"/>
      <c r="BX419" s="306"/>
      <c r="BY419" s="306"/>
      <c r="BZ419" s="306"/>
      <c r="CA419" s="306"/>
      <c r="CB419" s="306"/>
      <c r="CC419" s="306"/>
      <c r="CD419" s="306"/>
      <c r="CE419" s="306"/>
      <c r="CF419" s="306"/>
      <c r="CG419" s="460"/>
    </row>
    <row r="420" spans="69:85">
      <c r="BQ420" s="306"/>
      <c r="BR420" s="306"/>
      <c r="BS420" s="306"/>
      <c r="BT420" s="306"/>
      <c r="BU420" s="306"/>
      <c r="BV420" s="306"/>
      <c r="BW420" s="306"/>
      <c r="BX420" s="306"/>
      <c r="BY420" s="306"/>
      <c r="BZ420" s="306"/>
      <c r="CA420" s="306"/>
      <c r="CB420" s="306"/>
      <c r="CC420" s="306"/>
      <c r="CD420" s="306"/>
      <c r="CE420" s="306"/>
      <c r="CF420" s="306"/>
      <c r="CG420" s="460"/>
    </row>
    <row r="421" spans="69:85">
      <c r="BQ421" s="306"/>
      <c r="BR421" s="306"/>
      <c r="BS421" s="306"/>
      <c r="BT421" s="306"/>
      <c r="BU421" s="306"/>
      <c r="BV421" s="306"/>
      <c r="BW421" s="306"/>
      <c r="BX421" s="306"/>
      <c r="BY421" s="306"/>
      <c r="BZ421" s="306"/>
      <c r="CA421" s="306"/>
      <c r="CB421" s="306"/>
      <c r="CC421" s="306"/>
      <c r="CD421" s="306"/>
      <c r="CE421" s="306"/>
      <c r="CF421" s="306"/>
      <c r="CG421" s="460"/>
    </row>
    <row r="422" spans="69:85">
      <c r="BQ422" s="306"/>
      <c r="BR422" s="306"/>
      <c r="BS422" s="306"/>
      <c r="BT422" s="306"/>
      <c r="BU422" s="306"/>
      <c r="BV422" s="306"/>
      <c r="BW422" s="306"/>
      <c r="BX422" s="306"/>
      <c r="BY422" s="306"/>
      <c r="BZ422" s="306"/>
      <c r="CA422" s="306"/>
      <c r="CB422" s="306"/>
      <c r="CC422" s="306"/>
      <c r="CD422" s="306"/>
      <c r="CE422" s="306"/>
      <c r="CF422" s="306"/>
      <c r="CG422" s="460"/>
    </row>
    <row r="423" spans="69:85">
      <c r="BQ423" s="306"/>
      <c r="BR423" s="306"/>
      <c r="BS423" s="306"/>
      <c r="BT423" s="306"/>
      <c r="BU423" s="306"/>
      <c r="BV423" s="306"/>
      <c r="BW423" s="306"/>
      <c r="BX423" s="306"/>
      <c r="BY423" s="306"/>
      <c r="BZ423" s="306"/>
      <c r="CA423" s="306"/>
      <c r="CB423" s="306"/>
      <c r="CC423" s="306"/>
      <c r="CD423" s="306"/>
      <c r="CE423" s="306"/>
      <c r="CF423" s="306"/>
      <c r="CG423" s="460"/>
    </row>
    <row r="424" spans="69:85">
      <c r="BQ424" s="306"/>
      <c r="BR424" s="306"/>
      <c r="BS424" s="306"/>
      <c r="BT424" s="306"/>
      <c r="BU424" s="306"/>
      <c r="BV424" s="306"/>
      <c r="BW424" s="306"/>
      <c r="BX424" s="306"/>
      <c r="BY424" s="306"/>
      <c r="BZ424" s="306"/>
      <c r="CA424" s="306"/>
      <c r="CB424" s="306"/>
      <c r="CC424" s="306"/>
      <c r="CD424" s="306"/>
      <c r="CE424" s="306"/>
      <c r="CF424" s="306"/>
      <c r="CG424" s="460"/>
    </row>
    <row r="425" spans="69:85">
      <c r="BQ425" s="306"/>
      <c r="BR425" s="306"/>
      <c r="BS425" s="306"/>
      <c r="BT425" s="306"/>
      <c r="BU425" s="306"/>
      <c r="BV425" s="306"/>
      <c r="BW425" s="306"/>
      <c r="BX425" s="306"/>
      <c r="BY425" s="306"/>
      <c r="BZ425" s="306"/>
      <c r="CA425" s="306"/>
      <c r="CB425" s="306"/>
      <c r="CC425" s="306"/>
      <c r="CD425" s="306"/>
      <c r="CE425" s="306"/>
      <c r="CF425" s="306"/>
      <c r="CG425" s="460"/>
    </row>
    <row r="426" spans="69:85">
      <c r="BQ426" s="306"/>
      <c r="BR426" s="306"/>
      <c r="BS426" s="306"/>
      <c r="BT426" s="306"/>
      <c r="BU426" s="306"/>
      <c r="BV426" s="306"/>
      <c r="BW426" s="306"/>
      <c r="BX426" s="306"/>
      <c r="BY426" s="306"/>
      <c r="BZ426" s="306"/>
      <c r="CA426" s="306"/>
      <c r="CB426" s="306"/>
      <c r="CC426" s="306"/>
      <c r="CD426" s="306"/>
      <c r="CE426" s="306"/>
      <c r="CF426" s="306"/>
      <c r="CG426" s="460"/>
    </row>
    <row r="427" spans="69:85">
      <c r="BQ427" s="306"/>
      <c r="BR427" s="306"/>
      <c r="BS427" s="306"/>
      <c r="BT427" s="306"/>
      <c r="BU427" s="306"/>
      <c r="BV427" s="306"/>
      <c r="BW427" s="306"/>
      <c r="BX427" s="306"/>
      <c r="BY427" s="306"/>
      <c r="BZ427" s="306"/>
      <c r="CA427" s="306"/>
      <c r="CB427" s="306"/>
      <c r="CC427" s="306"/>
      <c r="CD427" s="306"/>
      <c r="CE427" s="306"/>
      <c r="CF427" s="306"/>
      <c r="CG427" s="460"/>
    </row>
    <row r="428" spans="69:85">
      <c r="BQ428" s="306"/>
      <c r="BR428" s="306"/>
      <c r="BS428" s="306"/>
      <c r="BT428" s="306"/>
      <c r="BU428" s="306"/>
      <c r="BV428" s="306"/>
      <c r="BW428" s="306"/>
      <c r="BX428" s="306"/>
      <c r="BY428" s="306"/>
      <c r="BZ428" s="306"/>
      <c r="CA428" s="306"/>
      <c r="CB428" s="306"/>
      <c r="CC428" s="306"/>
      <c r="CD428" s="306"/>
      <c r="CE428" s="306"/>
      <c r="CF428" s="306"/>
      <c r="CG428" s="460"/>
    </row>
    <row r="429" spans="69:85">
      <c r="BQ429" s="306"/>
      <c r="BR429" s="306"/>
      <c r="BS429" s="306"/>
      <c r="BT429" s="306"/>
      <c r="BU429" s="306"/>
      <c r="BV429" s="306"/>
      <c r="BW429" s="306"/>
      <c r="BX429" s="306"/>
      <c r="BY429" s="306"/>
      <c r="BZ429" s="306"/>
      <c r="CA429" s="306"/>
      <c r="CB429" s="306"/>
      <c r="CC429" s="306"/>
      <c r="CD429" s="306"/>
      <c r="CE429" s="306"/>
      <c r="CF429" s="306"/>
      <c r="CG429" s="460"/>
    </row>
    <row r="430" spans="69:85">
      <c r="BQ430" s="306"/>
      <c r="BR430" s="306"/>
      <c r="BS430" s="306"/>
      <c r="BT430" s="306"/>
      <c r="BU430" s="306"/>
      <c r="BV430" s="306"/>
      <c r="BW430" s="306"/>
      <c r="BX430" s="306"/>
      <c r="BY430" s="306"/>
      <c r="BZ430" s="306"/>
      <c r="CA430" s="306"/>
      <c r="CB430" s="306"/>
      <c r="CC430" s="306"/>
      <c r="CD430" s="306"/>
      <c r="CE430" s="306"/>
      <c r="CF430" s="306"/>
      <c r="CG430" s="460"/>
    </row>
    <row r="431" spans="69:85">
      <c r="BQ431" s="306"/>
      <c r="BR431" s="306"/>
      <c r="BS431" s="306"/>
      <c r="BT431" s="306"/>
      <c r="BU431" s="306"/>
      <c r="BV431" s="306"/>
      <c r="BW431" s="306"/>
      <c r="BX431" s="306"/>
      <c r="BY431" s="306"/>
      <c r="BZ431" s="306"/>
      <c r="CA431" s="306"/>
      <c r="CB431" s="306"/>
      <c r="CC431" s="306"/>
      <c r="CD431" s="306"/>
      <c r="CE431" s="306"/>
      <c r="CF431" s="306"/>
      <c r="CG431" s="460"/>
    </row>
    <row r="432" spans="69:85">
      <c r="BQ432" s="306"/>
      <c r="BR432" s="306"/>
      <c r="BS432" s="306"/>
      <c r="BT432" s="306"/>
      <c r="BU432" s="306"/>
      <c r="BV432" s="306"/>
      <c r="BW432" s="306"/>
      <c r="BX432" s="306"/>
      <c r="BY432" s="306"/>
      <c r="BZ432" s="306"/>
      <c r="CA432" s="306"/>
      <c r="CB432" s="306"/>
      <c r="CC432" s="306"/>
      <c r="CD432" s="306"/>
      <c r="CE432" s="306"/>
      <c r="CF432" s="306"/>
      <c r="CG432" s="460"/>
    </row>
    <row r="433" spans="69:85">
      <c r="BQ433" s="306"/>
      <c r="BR433" s="306"/>
      <c r="BS433" s="306"/>
      <c r="BT433" s="306"/>
      <c r="BU433" s="306"/>
      <c r="BV433" s="306"/>
      <c r="BW433" s="306"/>
      <c r="BX433" s="306"/>
      <c r="BY433" s="306"/>
      <c r="BZ433" s="306"/>
      <c r="CA433" s="306"/>
      <c r="CB433" s="306"/>
      <c r="CC433" s="306"/>
      <c r="CD433" s="306"/>
      <c r="CE433" s="306"/>
      <c r="CF433" s="306"/>
      <c r="CG433" s="460"/>
    </row>
    <row r="434" spans="69:85">
      <c r="BQ434" s="306"/>
      <c r="BR434" s="306"/>
      <c r="BS434" s="306"/>
      <c r="BT434" s="306"/>
      <c r="BU434" s="306"/>
      <c r="BV434" s="306"/>
      <c r="BW434" s="306"/>
      <c r="BX434" s="306"/>
      <c r="BY434" s="306"/>
      <c r="BZ434" s="306"/>
      <c r="CA434" s="306"/>
      <c r="CB434" s="306"/>
      <c r="CC434" s="306"/>
      <c r="CD434" s="306"/>
      <c r="CE434" s="306"/>
      <c r="CF434" s="306"/>
      <c r="CG434" s="460"/>
    </row>
    <row r="435" spans="69:85">
      <c r="BQ435" s="306"/>
      <c r="BR435" s="306"/>
      <c r="BS435" s="306"/>
      <c r="BT435" s="306"/>
      <c r="BU435" s="306"/>
      <c r="BV435" s="306"/>
      <c r="BW435" s="306"/>
      <c r="BX435" s="306"/>
      <c r="BY435" s="306"/>
      <c r="BZ435" s="306"/>
      <c r="CA435" s="306"/>
      <c r="CB435" s="306"/>
      <c r="CC435" s="306"/>
      <c r="CD435" s="306"/>
      <c r="CE435" s="306"/>
      <c r="CF435" s="306"/>
      <c r="CG435" s="460"/>
    </row>
    <row r="436" spans="69:85">
      <c r="BQ436" s="306"/>
      <c r="BR436" s="306"/>
      <c r="BS436" s="306"/>
      <c r="BT436" s="306"/>
      <c r="BU436" s="306"/>
      <c r="BV436" s="306"/>
      <c r="BW436" s="306"/>
      <c r="BX436" s="306"/>
      <c r="BY436" s="306"/>
      <c r="BZ436" s="306"/>
      <c r="CA436" s="306"/>
      <c r="CB436" s="306"/>
      <c r="CC436" s="306"/>
      <c r="CD436" s="306"/>
      <c r="CE436" s="306"/>
      <c r="CF436" s="306"/>
      <c r="CG436" s="460"/>
    </row>
    <row r="437" spans="69:85">
      <c r="BQ437" s="306"/>
      <c r="BR437" s="306"/>
      <c r="BS437" s="306"/>
      <c r="BT437" s="306"/>
      <c r="BU437" s="306"/>
      <c r="BV437" s="306"/>
      <c r="BW437" s="306"/>
      <c r="BX437" s="306"/>
      <c r="BY437" s="306"/>
      <c r="BZ437" s="306"/>
      <c r="CA437" s="306"/>
      <c r="CB437" s="306"/>
      <c r="CC437" s="306"/>
      <c r="CD437" s="306"/>
      <c r="CE437" s="306"/>
      <c r="CF437" s="306"/>
      <c r="CG437" s="460"/>
    </row>
    <row r="438" spans="69:85">
      <c r="BQ438" s="306"/>
      <c r="BR438" s="306"/>
      <c r="BS438" s="306"/>
      <c r="BT438" s="306"/>
      <c r="BU438" s="306"/>
      <c r="BV438" s="306"/>
      <c r="BW438" s="306"/>
      <c r="BX438" s="306"/>
      <c r="BY438" s="306"/>
      <c r="BZ438" s="306"/>
      <c r="CA438" s="306"/>
      <c r="CB438" s="306"/>
      <c r="CC438" s="306"/>
      <c r="CD438" s="306"/>
      <c r="CE438" s="306"/>
      <c r="CF438" s="306"/>
      <c r="CG438" s="460"/>
    </row>
    <row r="439" spans="69:85">
      <c r="BQ439" s="306"/>
      <c r="BR439" s="306"/>
      <c r="BS439" s="306"/>
      <c r="BT439" s="306"/>
      <c r="BU439" s="306"/>
      <c r="BV439" s="306"/>
      <c r="BW439" s="306"/>
      <c r="BX439" s="306"/>
      <c r="BY439" s="306"/>
      <c r="BZ439" s="306"/>
      <c r="CA439" s="306"/>
      <c r="CB439" s="306"/>
      <c r="CC439" s="306"/>
      <c r="CD439" s="306"/>
      <c r="CE439" s="306"/>
      <c r="CF439" s="306"/>
      <c r="CG439" s="460"/>
    </row>
    <row r="440" spans="69:85">
      <c r="BQ440" s="306"/>
      <c r="BR440" s="306"/>
      <c r="BS440" s="306"/>
      <c r="BT440" s="306"/>
      <c r="BU440" s="306"/>
      <c r="BV440" s="306"/>
      <c r="BW440" s="306"/>
      <c r="BX440" s="306"/>
      <c r="BY440" s="306"/>
      <c r="BZ440" s="306"/>
      <c r="CA440" s="306"/>
      <c r="CB440" s="306"/>
      <c r="CC440" s="306"/>
      <c r="CD440" s="306"/>
      <c r="CE440" s="306"/>
      <c r="CF440" s="306"/>
      <c r="CG440" s="460"/>
    </row>
    <row r="441" spans="69:85">
      <c r="BQ441" s="306"/>
      <c r="BR441" s="306"/>
      <c r="BS441" s="306"/>
      <c r="BT441" s="306"/>
      <c r="BU441" s="306"/>
      <c r="BV441" s="306"/>
      <c r="BW441" s="306"/>
      <c r="BX441" s="306"/>
      <c r="BY441" s="306"/>
      <c r="BZ441" s="306"/>
      <c r="CA441" s="306"/>
      <c r="CB441" s="306"/>
      <c r="CC441" s="306"/>
      <c r="CD441" s="306"/>
      <c r="CE441" s="306"/>
      <c r="CF441" s="306"/>
      <c r="CG441" s="460"/>
    </row>
    <row r="442" spans="69:85">
      <c r="BQ442" s="306"/>
      <c r="BR442" s="306"/>
      <c r="BS442" s="306"/>
      <c r="BT442" s="306"/>
      <c r="BU442" s="306"/>
      <c r="BV442" s="306"/>
      <c r="BW442" s="306"/>
      <c r="BX442" s="306"/>
      <c r="BY442" s="306"/>
      <c r="BZ442" s="306"/>
      <c r="CA442" s="306"/>
      <c r="CB442" s="306"/>
      <c r="CC442" s="306"/>
      <c r="CD442" s="306"/>
      <c r="CE442" s="306"/>
      <c r="CF442" s="306"/>
      <c r="CG442" s="460"/>
    </row>
    <row r="443" spans="69:85">
      <c r="BQ443" s="306"/>
      <c r="BR443" s="306"/>
      <c r="BS443" s="306"/>
      <c r="BT443" s="306"/>
      <c r="BU443" s="306"/>
      <c r="BV443" s="306"/>
      <c r="BW443" s="306"/>
      <c r="BX443" s="306"/>
      <c r="BY443" s="306"/>
      <c r="BZ443" s="306"/>
      <c r="CA443" s="306"/>
      <c r="CB443" s="306"/>
      <c r="CC443" s="306"/>
      <c r="CD443" s="306"/>
      <c r="CE443" s="306"/>
      <c r="CF443" s="306"/>
      <c r="CG443" s="460"/>
    </row>
    <row r="444" spans="69:85">
      <c r="BQ444" s="306"/>
      <c r="BR444" s="306"/>
      <c r="BS444" s="306"/>
      <c r="BT444" s="306"/>
      <c r="BU444" s="306"/>
      <c r="BV444" s="306"/>
      <c r="BW444" s="306"/>
      <c r="BX444" s="306"/>
      <c r="BY444" s="306"/>
      <c r="BZ444" s="306"/>
      <c r="CA444" s="306"/>
      <c r="CB444" s="306"/>
      <c r="CC444" s="306"/>
      <c r="CD444" s="306"/>
      <c r="CE444" s="306"/>
      <c r="CF444" s="306"/>
      <c r="CG444" s="460"/>
    </row>
    <row r="445" spans="69:85">
      <c r="BQ445" s="306"/>
      <c r="BR445" s="306"/>
      <c r="BS445" s="306"/>
      <c r="BT445" s="306"/>
      <c r="BU445" s="306"/>
      <c r="BV445" s="306"/>
      <c r="BW445" s="306"/>
      <c r="BX445" s="306"/>
      <c r="BY445" s="306"/>
      <c r="BZ445" s="306"/>
      <c r="CA445" s="306"/>
      <c r="CB445" s="306"/>
      <c r="CC445" s="306"/>
      <c r="CD445" s="306"/>
      <c r="CE445" s="306"/>
      <c r="CF445" s="306"/>
      <c r="CG445" s="460"/>
    </row>
    <row r="446" spans="69:85">
      <c r="BQ446" s="306"/>
      <c r="BR446" s="306"/>
      <c r="BS446" s="306"/>
      <c r="BT446" s="306"/>
      <c r="BU446" s="306"/>
      <c r="BV446" s="306"/>
      <c r="BW446" s="306"/>
      <c r="BX446" s="306"/>
      <c r="BY446" s="306"/>
      <c r="BZ446" s="306"/>
      <c r="CA446" s="306"/>
      <c r="CB446" s="306"/>
      <c r="CC446" s="306"/>
      <c r="CD446" s="306"/>
      <c r="CE446" s="306"/>
      <c r="CF446" s="306"/>
      <c r="CG446" s="460"/>
    </row>
    <row r="447" spans="69:85">
      <c r="BQ447" s="306"/>
      <c r="BR447" s="306"/>
      <c r="BS447" s="306"/>
      <c r="BT447" s="306"/>
      <c r="BU447" s="306"/>
      <c r="BV447" s="306"/>
      <c r="BW447" s="306"/>
      <c r="BX447" s="306"/>
      <c r="BY447" s="306"/>
      <c r="BZ447" s="306"/>
      <c r="CA447" s="306"/>
      <c r="CB447" s="306"/>
      <c r="CC447" s="306"/>
      <c r="CD447" s="306"/>
      <c r="CE447" s="306"/>
      <c r="CF447" s="306"/>
      <c r="CG447" s="460"/>
    </row>
    <row r="448" spans="69:85">
      <c r="BQ448" s="306"/>
      <c r="BR448" s="306"/>
      <c r="BS448" s="306"/>
      <c r="BT448" s="306"/>
      <c r="BU448" s="306"/>
      <c r="BV448" s="306"/>
      <c r="BW448" s="306"/>
      <c r="BX448" s="306"/>
      <c r="BY448" s="306"/>
      <c r="BZ448" s="306"/>
      <c r="CA448" s="306"/>
      <c r="CB448" s="306"/>
      <c r="CC448" s="306"/>
      <c r="CD448" s="306"/>
      <c r="CE448" s="306"/>
      <c r="CF448" s="306"/>
      <c r="CG448" s="460"/>
    </row>
    <row r="449" spans="69:85">
      <c r="BQ449" s="306"/>
      <c r="BR449" s="306"/>
      <c r="BS449" s="306"/>
      <c r="BT449" s="306"/>
      <c r="BU449" s="306"/>
      <c r="BV449" s="306"/>
      <c r="BW449" s="306"/>
      <c r="BX449" s="306"/>
      <c r="BY449" s="306"/>
      <c r="BZ449" s="306"/>
      <c r="CA449" s="306"/>
      <c r="CB449" s="306"/>
      <c r="CC449" s="306"/>
      <c r="CD449" s="306"/>
      <c r="CE449" s="306"/>
      <c r="CF449" s="306"/>
      <c r="CG449" s="460"/>
    </row>
    <row r="450" spans="69:85">
      <c r="BQ450" s="306"/>
      <c r="BR450" s="306"/>
      <c r="BS450" s="306"/>
      <c r="BT450" s="306"/>
      <c r="BU450" s="306"/>
      <c r="BV450" s="306"/>
      <c r="BW450" s="306"/>
      <c r="BX450" s="306"/>
      <c r="BY450" s="306"/>
      <c r="BZ450" s="306"/>
      <c r="CA450" s="306"/>
      <c r="CB450" s="306"/>
      <c r="CC450" s="306"/>
      <c r="CD450" s="306"/>
      <c r="CE450" s="306"/>
      <c r="CF450" s="306"/>
      <c r="CG450" s="460"/>
    </row>
    <row r="451" spans="69:85">
      <c r="BQ451" s="306"/>
      <c r="BR451" s="306"/>
      <c r="BS451" s="306"/>
      <c r="BT451" s="306"/>
      <c r="BU451" s="306"/>
      <c r="BV451" s="306"/>
      <c r="BW451" s="306"/>
      <c r="BX451" s="306"/>
      <c r="BY451" s="306"/>
      <c r="BZ451" s="306"/>
      <c r="CA451" s="306"/>
      <c r="CB451" s="306"/>
      <c r="CC451" s="306"/>
      <c r="CD451" s="306"/>
      <c r="CE451" s="306"/>
      <c r="CF451" s="306"/>
      <c r="CG451" s="460"/>
    </row>
    <row r="452" spans="69:85">
      <c r="BQ452" s="306"/>
      <c r="BR452" s="306"/>
      <c r="BS452" s="306"/>
      <c r="BT452" s="306"/>
      <c r="BU452" s="306"/>
      <c r="BV452" s="306"/>
      <c r="BW452" s="306"/>
      <c r="BX452" s="306"/>
      <c r="BY452" s="306"/>
      <c r="BZ452" s="306"/>
      <c r="CA452" s="306"/>
      <c r="CB452" s="306"/>
      <c r="CC452" s="306"/>
      <c r="CD452" s="306"/>
      <c r="CE452" s="306"/>
      <c r="CF452" s="306"/>
      <c r="CG452" s="460"/>
    </row>
    <row r="453" spans="69:85">
      <c r="BQ453" s="306"/>
      <c r="BR453" s="306"/>
      <c r="BS453" s="306"/>
      <c r="BT453" s="306"/>
      <c r="BU453" s="306"/>
      <c r="BV453" s="306"/>
      <c r="BW453" s="306"/>
      <c r="BX453" s="306"/>
      <c r="BY453" s="306"/>
      <c r="BZ453" s="306"/>
      <c r="CA453" s="306"/>
      <c r="CB453" s="306"/>
      <c r="CC453" s="306"/>
      <c r="CD453" s="306"/>
      <c r="CE453" s="306"/>
      <c r="CF453" s="306"/>
      <c r="CG453" s="460"/>
    </row>
    <row r="454" spans="69:85">
      <c r="BQ454" s="306"/>
      <c r="BR454" s="306"/>
      <c r="BS454" s="306"/>
      <c r="BT454" s="306"/>
      <c r="BU454" s="306"/>
      <c r="BV454" s="306"/>
      <c r="BW454" s="306"/>
      <c r="BX454" s="306"/>
      <c r="BY454" s="306"/>
      <c r="BZ454" s="306"/>
      <c r="CA454" s="306"/>
      <c r="CB454" s="306"/>
      <c r="CC454" s="306"/>
      <c r="CD454" s="306"/>
      <c r="CE454" s="306"/>
      <c r="CF454" s="306"/>
      <c r="CG454" s="460"/>
    </row>
    <row r="455" spans="69:85">
      <c r="BQ455" s="306"/>
      <c r="BR455" s="306"/>
      <c r="BS455" s="306"/>
      <c r="BT455" s="306"/>
      <c r="BU455" s="306"/>
      <c r="BV455" s="306"/>
      <c r="BW455" s="306"/>
      <c r="BX455" s="306"/>
      <c r="BY455" s="306"/>
      <c r="BZ455" s="306"/>
      <c r="CA455" s="306"/>
      <c r="CB455" s="306"/>
      <c r="CC455" s="306"/>
      <c r="CD455" s="306"/>
      <c r="CE455" s="306"/>
      <c r="CF455" s="306"/>
      <c r="CG455" s="460"/>
    </row>
    <row r="456" spans="69:85">
      <c r="BQ456" s="306"/>
      <c r="BR456" s="306"/>
      <c r="BS456" s="306"/>
      <c r="BT456" s="306"/>
      <c r="BU456" s="306"/>
      <c r="BV456" s="306"/>
      <c r="BW456" s="306"/>
      <c r="BX456" s="306"/>
      <c r="BY456" s="306"/>
      <c r="BZ456" s="306"/>
      <c r="CA456" s="306"/>
      <c r="CB456" s="306"/>
      <c r="CC456" s="306"/>
      <c r="CD456" s="306"/>
      <c r="CE456" s="306"/>
      <c r="CF456" s="306"/>
      <c r="CG456" s="460"/>
    </row>
    <row r="457" spans="69:85">
      <c r="BQ457" s="306"/>
      <c r="BR457" s="306"/>
      <c r="BS457" s="306"/>
      <c r="BT457" s="306"/>
      <c r="BU457" s="306"/>
      <c r="BV457" s="306"/>
      <c r="BW457" s="306"/>
      <c r="BX457" s="306"/>
      <c r="BY457" s="306"/>
      <c r="BZ457" s="306"/>
      <c r="CA457" s="306"/>
      <c r="CB457" s="306"/>
      <c r="CC457" s="306"/>
      <c r="CD457" s="306"/>
      <c r="CE457" s="306"/>
      <c r="CF457" s="306"/>
      <c r="CG457" s="460"/>
    </row>
    <row r="458" spans="69:85">
      <c r="BQ458" s="306"/>
      <c r="BR458" s="306"/>
      <c r="BS458" s="306"/>
      <c r="BT458" s="306"/>
      <c r="BU458" s="306"/>
      <c r="BV458" s="306"/>
      <c r="BW458" s="306"/>
      <c r="BX458" s="306"/>
      <c r="BY458" s="306"/>
      <c r="BZ458" s="306"/>
      <c r="CA458" s="306"/>
      <c r="CB458" s="306"/>
      <c r="CC458" s="306"/>
      <c r="CD458" s="306"/>
      <c r="CE458" s="306"/>
      <c r="CF458" s="306"/>
      <c r="CG458" s="460"/>
    </row>
    <row r="459" spans="69:85">
      <c r="BQ459" s="306"/>
      <c r="BR459" s="306"/>
      <c r="BS459" s="306"/>
      <c r="BT459" s="306"/>
      <c r="BU459" s="306"/>
      <c r="BV459" s="306"/>
      <c r="BW459" s="306"/>
      <c r="BX459" s="306"/>
      <c r="BY459" s="306"/>
      <c r="BZ459" s="306"/>
      <c r="CA459" s="306"/>
      <c r="CB459" s="306"/>
      <c r="CC459" s="306"/>
      <c r="CD459" s="306"/>
      <c r="CE459" s="306"/>
      <c r="CF459" s="306"/>
      <c r="CG459" s="460"/>
    </row>
    <row r="460" spans="69:85">
      <c r="BQ460" s="306"/>
      <c r="BR460" s="306"/>
      <c r="BS460" s="306"/>
      <c r="BT460" s="306"/>
      <c r="BU460" s="306"/>
      <c r="BV460" s="306"/>
      <c r="BW460" s="306"/>
      <c r="BX460" s="306"/>
      <c r="BY460" s="306"/>
      <c r="BZ460" s="306"/>
      <c r="CA460" s="306"/>
      <c r="CB460" s="306"/>
      <c r="CC460" s="306"/>
      <c r="CD460" s="306"/>
      <c r="CE460" s="306"/>
      <c r="CF460" s="306"/>
      <c r="CG460" s="460"/>
    </row>
    <row r="461" spans="69:85">
      <c r="BQ461" s="306"/>
      <c r="BR461" s="306"/>
      <c r="BS461" s="306"/>
      <c r="BT461" s="306"/>
      <c r="BU461" s="306"/>
      <c r="BV461" s="306"/>
      <c r="BW461" s="306"/>
      <c r="BX461" s="306"/>
      <c r="BY461" s="306"/>
      <c r="BZ461" s="306"/>
      <c r="CA461" s="306"/>
      <c r="CB461" s="306"/>
      <c r="CC461" s="306"/>
      <c r="CD461" s="306"/>
      <c r="CE461" s="306"/>
      <c r="CF461" s="306"/>
      <c r="CG461" s="460"/>
    </row>
    <row r="462" spans="69:85">
      <c r="BQ462" s="306"/>
      <c r="BR462" s="306"/>
      <c r="BS462" s="306"/>
      <c r="BT462" s="306"/>
      <c r="BU462" s="306"/>
      <c r="BV462" s="306"/>
      <c r="BW462" s="306"/>
      <c r="BX462" s="306"/>
      <c r="BY462" s="306"/>
      <c r="BZ462" s="306"/>
      <c r="CA462" s="306"/>
      <c r="CB462" s="306"/>
      <c r="CC462" s="306"/>
      <c r="CD462" s="306"/>
      <c r="CE462" s="306"/>
      <c r="CF462" s="306"/>
      <c r="CG462" s="460"/>
    </row>
    <row r="463" spans="69:85">
      <c r="BQ463" s="306"/>
      <c r="BR463" s="306"/>
      <c r="BS463" s="306"/>
      <c r="BT463" s="306"/>
      <c r="BU463" s="306"/>
      <c r="BV463" s="306"/>
      <c r="BW463" s="306"/>
      <c r="BX463" s="306"/>
      <c r="BY463" s="306"/>
      <c r="BZ463" s="306"/>
      <c r="CA463" s="306"/>
      <c r="CB463" s="306"/>
      <c r="CC463" s="306"/>
      <c r="CD463" s="306"/>
      <c r="CE463" s="306"/>
      <c r="CF463" s="306"/>
      <c r="CG463" s="460"/>
    </row>
    <row r="464" spans="69:85">
      <c r="BQ464" s="306"/>
      <c r="BR464" s="306"/>
      <c r="BS464" s="306"/>
      <c r="BT464" s="306"/>
      <c r="BU464" s="306"/>
      <c r="BV464" s="306"/>
      <c r="BW464" s="306"/>
      <c r="BX464" s="306"/>
      <c r="BY464" s="306"/>
      <c r="BZ464" s="306"/>
      <c r="CA464" s="306"/>
      <c r="CB464" s="306"/>
      <c r="CC464" s="306"/>
      <c r="CD464" s="306"/>
      <c r="CE464" s="306"/>
      <c r="CF464" s="306"/>
      <c r="CG464" s="460"/>
    </row>
    <row r="465" spans="69:85">
      <c r="BQ465" s="306"/>
      <c r="BR465" s="306"/>
      <c r="BS465" s="306"/>
      <c r="BT465" s="306"/>
      <c r="BU465" s="306"/>
      <c r="BV465" s="306"/>
      <c r="BW465" s="306"/>
      <c r="BX465" s="306"/>
      <c r="BY465" s="306"/>
      <c r="BZ465" s="306"/>
      <c r="CA465" s="306"/>
      <c r="CB465" s="306"/>
      <c r="CC465" s="306"/>
      <c r="CD465" s="306"/>
      <c r="CE465" s="306"/>
      <c r="CF465" s="306"/>
      <c r="CG465" s="460"/>
    </row>
    <row r="466" spans="69:85">
      <c r="BQ466" s="306"/>
      <c r="BR466" s="306"/>
      <c r="BS466" s="306"/>
      <c r="BT466" s="306"/>
      <c r="BU466" s="306"/>
      <c r="BV466" s="306"/>
      <c r="BW466" s="306"/>
      <c r="BX466" s="306"/>
      <c r="BY466" s="306"/>
      <c r="BZ466" s="306"/>
      <c r="CA466" s="306"/>
      <c r="CB466" s="306"/>
      <c r="CC466" s="306"/>
      <c r="CD466" s="306"/>
      <c r="CE466" s="306"/>
      <c r="CF466" s="306"/>
      <c r="CG466" s="460"/>
    </row>
    <row r="467" spans="69:85">
      <c r="BQ467" s="306"/>
      <c r="BR467" s="306"/>
      <c r="BS467" s="306"/>
      <c r="BT467" s="306"/>
      <c r="BU467" s="306"/>
      <c r="BV467" s="306"/>
      <c r="BW467" s="306"/>
      <c r="BX467" s="306"/>
      <c r="BY467" s="306"/>
      <c r="BZ467" s="306"/>
      <c r="CA467" s="306"/>
      <c r="CB467" s="306"/>
      <c r="CC467" s="306"/>
      <c r="CD467" s="306"/>
      <c r="CE467" s="306"/>
      <c r="CF467" s="306"/>
      <c r="CG467" s="460"/>
    </row>
    <row r="468" spans="69:85">
      <c r="BQ468" s="306"/>
      <c r="BR468" s="306"/>
      <c r="BS468" s="306"/>
      <c r="BT468" s="306"/>
      <c r="BU468" s="306"/>
      <c r="BV468" s="306"/>
      <c r="BW468" s="306"/>
      <c r="BX468" s="306"/>
      <c r="BY468" s="306"/>
      <c r="BZ468" s="306"/>
      <c r="CA468" s="306"/>
      <c r="CB468" s="306"/>
      <c r="CC468" s="306"/>
      <c r="CD468" s="306"/>
      <c r="CE468" s="306"/>
      <c r="CF468" s="306"/>
      <c r="CG468" s="460"/>
    </row>
    <row r="469" spans="69:85">
      <c r="BQ469" s="306"/>
      <c r="BR469" s="306"/>
      <c r="BS469" s="306"/>
      <c r="BT469" s="306"/>
      <c r="BU469" s="306"/>
      <c r="BV469" s="306"/>
      <c r="BW469" s="306"/>
      <c r="BX469" s="306"/>
      <c r="BY469" s="306"/>
      <c r="BZ469" s="306"/>
      <c r="CA469" s="306"/>
      <c r="CB469" s="306"/>
      <c r="CC469" s="306"/>
      <c r="CD469" s="306"/>
      <c r="CE469" s="306"/>
      <c r="CF469" s="306"/>
      <c r="CG469" s="460"/>
    </row>
    <row r="470" spans="69:85">
      <c r="BQ470" s="306"/>
      <c r="BR470" s="306"/>
      <c r="BS470" s="306"/>
      <c r="BT470" s="306"/>
      <c r="BU470" s="306"/>
      <c r="BV470" s="306"/>
      <c r="BW470" s="306"/>
      <c r="BX470" s="306"/>
      <c r="BY470" s="306"/>
      <c r="BZ470" s="306"/>
      <c r="CA470" s="306"/>
      <c r="CB470" s="306"/>
      <c r="CC470" s="306"/>
      <c r="CD470" s="306"/>
      <c r="CE470" s="306"/>
      <c r="CF470" s="306"/>
      <c r="CG470" s="460"/>
    </row>
    <row r="471" spans="69:85">
      <c r="BQ471" s="306"/>
      <c r="BR471" s="306"/>
      <c r="BS471" s="306"/>
      <c r="BT471" s="306"/>
      <c r="BU471" s="306"/>
      <c r="BV471" s="306"/>
      <c r="BW471" s="306"/>
      <c r="BX471" s="306"/>
      <c r="BY471" s="306"/>
      <c r="BZ471" s="306"/>
      <c r="CA471" s="306"/>
      <c r="CB471" s="306"/>
      <c r="CC471" s="306"/>
      <c r="CD471" s="306"/>
      <c r="CE471" s="306"/>
      <c r="CF471" s="306"/>
      <c r="CG471" s="460"/>
    </row>
    <row r="472" spans="69:85">
      <c r="BQ472" s="306"/>
      <c r="BR472" s="306"/>
      <c r="BS472" s="306"/>
      <c r="BT472" s="306"/>
      <c r="BU472" s="306"/>
      <c r="BV472" s="306"/>
      <c r="BW472" s="306"/>
      <c r="BX472" s="306"/>
      <c r="BY472" s="306"/>
      <c r="BZ472" s="306"/>
      <c r="CA472" s="306"/>
      <c r="CB472" s="306"/>
      <c r="CC472" s="306"/>
      <c r="CD472" s="306"/>
      <c r="CE472" s="306"/>
      <c r="CF472" s="306"/>
      <c r="CG472" s="460"/>
    </row>
    <row r="473" spans="69:85">
      <c r="BQ473" s="306"/>
      <c r="BR473" s="306"/>
      <c r="BS473" s="306"/>
      <c r="BT473" s="306"/>
      <c r="BU473" s="306"/>
      <c r="BV473" s="306"/>
      <c r="BW473" s="306"/>
      <c r="BX473" s="306"/>
      <c r="BY473" s="306"/>
      <c r="BZ473" s="306"/>
      <c r="CA473" s="306"/>
      <c r="CB473" s="306"/>
      <c r="CC473" s="306"/>
      <c r="CD473" s="306"/>
      <c r="CE473" s="306"/>
      <c r="CF473" s="306"/>
      <c r="CG473" s="460"/>
    </row>
    <row r="474" spans="69:85">
      <c r="BQ474" s="306"/>
      <c r="BR474" s="306"/>
      <c r="BS474" s="306"/>
      <c r="BT474" s="306"/>
      <c r="BU474" s="306"/>
      <c r="BV474" s="306"/>
      <c r="BW474" s="306"/>
      <c r="BX474" s="306"/>
      <c r="BY474" s="306"/>
      <c r="BZ474" s="306"/>
      <c r="CA474" s="306"/>
      <c r="CB474" s="306"/>
      <c r="CC474" s="306"/>
      <c r="CD474" s="306"/>
      <c r="CE474" s="306"/>
      <c r="CF474" s="306"/>
      <c r="CG474" s="460"/>
    </row>
    <row r="475" spans="69:85">
      <c r="BQ475" s="306"/>
      <c r="BR475" s="306"/>
      <c r="BS475" s="306"/>
      <c r="BT475" s="306"/>
      <c r="BU475" s="306"/>
      <c r="BV475" s="306"/>
      <c r="BW475" s="306"/>
      <c r="BX475" s="306"/>
      <c r="BY475" s="306"/>
      <c r="BZ475" s="306"/>
      <c r="CA475" s="306"/>
      <c r="CB475" s="306"/>
      <c r="CC475" s="306"/>
      <c r="CD475" s="306"/>
      <c r="CE475" s="306"/>
      <c r="CF475" s="306"/>
      <c r="CG475" s="460"/>
    </row>
    <row r="476" spans="69:85">
      <c r="BQ476" s="306"/>
      <c r="BR476" s="306"/>
      <c r="BS476" s="306"/>
      <c r="BT476" s="306"/>
      <c r="BU476" s="306"/>
      <c r="BV476" s="306"/>
      <c r="BW476" s="306"/>
      <c r="BX476" s="306"/>
      <c r="BY476" s="306"/>
      <c r="BZ476" s="306"/>
      <c r="CA476" s="306"/>
      <c r="CB476" s="306"/>
      <c r="CC476" s="306"/>
      <c r="CD476" s="306"/>
      <c r="CE476" s="306"/>
      <c r="CF476" s="306"/>
      <c r="CG476" s="460"/>
    </row>
    <row r="477" spans="69:85">
      <c r="BQ477" s="306"/>
      <c r="BR477" s="306"/>
      <c r="BS477" s="306"/>
      <c r="BT477" s="306"/>
      <c r="BU477" s="306"/>
      <c r="BV477" s="306"/>
      <c r="BW477" s="306"/>
      <c r="BX477" s="306"/>
      <c r="BY477" s="306"/>
      <c r="BZ477" s="306"/>
      <c r="CA477" s="306"/>
      <c r="CB477" s="306"/>
      <c r="CC477" s="306"/>
      <c r="CD477" s="306"/>
      <c r="CE477" s="306"/>
      <c r="CF477" s="306"/>
      <c r="CG477" s="460"/>
    </row>
    <row r="478" spans="69:85">
      <c r="BQ478" s="306"/>
      <c r="BR478" s="306"/>
      <c r="BS478" s="306"/>
      <c r="BT478" s="306"/>
      <c r="BU478" s="306"/>
      <c r="BV478" s="306"/>
      <c r="BW478" s="306"/>
      <c r="BX478" s="306"/>
      <c r="BY478" s="306"/>
      <c r="BZ478" s="306"/>
      <c r="CA478" s="306"/>
      <c r="CB478" s="306"/>
      <c r="CC478" s="306"/>
      <c r="CD478" s="306"/>
      <c r="CE478" s="306"/>
      <c r="CF478" s="306"/>
      <c r="CG478" s="460"/>
    </row>
    <row r="479" spans="69:85">
      <c r="BQ479" s="306"/>
      <c r="BR479" s="306"/>
      <c r="BS479" s="306"/>
      <c r="BT479" s="306"/>
      <c r="BU479" s="306"/>
      <c r="BV479" s="306"/>
      <c r="BW479" s="306"/>
      <c r="BX479" s="306"/>
      <c r="BY479" s="306"/>
      <c r="BZ479" s="306"/>
      <c r="CA479" s="306"/>
      <c r="CB479" s="306"/>
      <c r="CC479" s="306"/>
      <c r="CD479" s="306"/>
      <c r="CE479" s="306"/>
      <c r="CF479" s="306"/>
      <c r="CG479" s="460"/>
    </row>
    <row r="480" spans="69:85">
      <c r="BQ480" s="306"/>
      <c r="BR480" s="306"/>
      <c r="BS480" s="306"/>
      <c r="BT480" s="306"/>
      <c r="BU480" s="306"/>
      <c r="BV480" s="306"/>
      <c r="BW480" s="306"/>
      <c r="BX480" s="306"/>
      <c r="BY480" s="306"/>
      <c r="BZ480" s="306"/>
      <c r="CA480" s="306"/>
      <c r="CB480" s="306"/>
      <c r="CC480" s="306"/>
      <c r="CD480" s="306"/>
      <c r="CE480" s="306"/>
      <c r="CF480" s="306"/>
      <c r="CG480" s="460"/>
    </row>
    <row r="481" spans="69:85">
      <c r="BQ481" s="306"/>
      <c r="BR481" s="306"/>
      <c r="BS481" s="306"/>
      <c r="BT481" s="306"/>
      <c r="BU481" s="306"/>
      <c r="BV481" s="306"/>
      <c r="BW481" s="306"/>
      <c r="BX481" s="306"/>
      <c r="BY481" s="306"/>
      <c r="BZ481" s="306"/>
      <c r="CA481" s="306"/>
      <c r="CB481" s="306"/>
      <c r="CC481" s="306"/>
      <c r="CD481" s="306"/>
      <c r="CE481" s="306"/>
      <c r="CF481" s="306"/>
      <c r="CG481" s="460"/>
    </row>
    <row r="482" spans="69:85">
      <c r="BQ482" s="306"/>
      <c r="BR482" s="306"/>
      <c r="BS482" s="306"/>
      <c r="BT482" s="306"/>
      <c r="BU482" s="306"/>
      <c r="BV482" s="306"/>
      <c r="BW482" s="306"/>
      <c r="BX482" s="306"/>
      <c r="BY482" s="306"/>
      <c r="BZ482" s="306"/>
      <c r="CA482" s="306"/>
      <c r="CB482" s="306"/>
      <c r="CC482" s="306"/>
      <c r="CD482" s="306"/>
      <c r="CE482" s="306"/>
      <c r="CF482" s="306"/>
      <c r="CG482" s="460"/>
    </row>
    <row r="483" spans="69:85">
      <c r="BQ483" s="306"/>
      <c r="BR483" s="306"/>
      <c r="BS483" s="306"/>
      <c r="BT483" s="306"/>
      <c r="BU483" s="306"/>
      <c r="BV483" s="306"/>
      <c r="BW483" s="306"/>
      <c r="BX483" s="306"/>
      <c r="BY483" s="306"/>
      <c r="BZ483" s="306"/>
      <c r="CA483" s="306"/>
      <c r="CB483" s="306"/>
      <c r="CC483" s="306"/>
      <c r="CD483" s="306"/>
      <c r="CE483" s="306"/>
      <c r="CF483" s="306"/>
      <c r="CG483" s="460"/>
    </row>
    <row r="484" spans="69:85">
      <c r="BQ484" s="306"/>
      <c r="BR484" s="306"/>
      <c r="BS484" s="306"/>
      <c r="BT484" s="306"/>
      <c r="BU484" s="306"/>
      <c r="BV484" s="306"/>
      <c r="BW484" s="306"/>
      <c r="BX484" s="306"/>
      <c r="BY484" s="306"/>
      <c r="BZ484" s="306"/>
      <c r="CA484" s="306"/>
      <c r="CB484" s="306"/>
      <c r="CC484" s="306"/>
      <c r="CD484" s="306"/>
      <c r="CE484" s="306"/>
      <c r="CF484" s="306"/>
      <c r="CG484" s="460"/>
    </row>
    <row r="485" spans="69:85">
      <c r="BQ485" s="306"/>
      <c r="BR485" s="306"/>
      <c r="BS485" s="306"/>
      <c r="BT485" s="306"/>
      <c r="BU485" s="306"/>
      <c r="BV485" s="306"/>
      <c r="BW485" s="306"/>
      <c r="BX485" s="306"/>
      <c r="BY485" s="306"/>
      <c r="BZ485" s="306"/>
      <c r="CA485" s="306"/>
      <c r="CB485" s="306"/>
      <c r="CC485" s="306"/>
      <c r="CD485" s="306"/>
      <c r="CE485" s="306"/>
      <c r="CF485" s="306"/>
      <c r="CG485" s="460"/>
    </row>
    <row r="486" spans="69:85">
      <c r="BQ486" s="306"/>
      <c r="BR486" s="306"/>
      <c r="BS486" s="306"/>
      <c r="BT486" s="306"/>
      <c r="BU486" s="306"/>
      <c r="BV486" s="306"/>
      <c r="BW486" s="306"/>
      <c r="BX486" s="306"/>
      <c r="BY486" s="306"/>
      <c r="BZ486" s="306"/>
      <c r="CA486" s="306"/>
      <c r="CB486" s="306"/>
      <c r="CC486" s="306"/>
      <c r="CD486" s="306"/>
      <c r="CE486" s="306"/>
      <c r="CF486" s="306"/>
      <c r="CG486" s="460"/>
    </row>
    <row r="487" spans="69:85">
      <c r="BQ487" s="306"/>
      <c r="BR487" s="306"/>
      <c r="BS487" s="306"/>
      <c r="BT487" s="306"/>
      <c r="BU487" s="306"/>
      <c r="BV487" s="306"/>
      <c r="BW487" s="306"/>
      <c r="BX487" s="306"/>
      <c r="BY487" s="306"/>
      <c r="BZ487" s="306"/>
      <c r="CA487" s="306"/>
      <c r="CB487" s="306"/>
      <c r="CC487" s="306"/>
      <c r="CD487" s="306"/>
      <c r="CE487" s="306"/>
      <c r="CF487" s="306"/>
      <c r="CG487" s="460"/>
    </row>
    <row r="488" spans="69:85">
      <c r="BQ488" s="306"/>
      <c r="BR488" s="306"/>
      <c r="BS488" s="306"/>
      <c r="BT488" s="306"/>
      <c r="BU488" s="306"/>
      <c r="BV488" s="306"/>
      <c r="BW488" s="306"/>
      <c r="BX488" s="306"/>
      <c r="BY488" s="306"/>
      <c r="BZ488" s="306"/>
      <c r="CA488" s="306"/>
      <c r="CB488" s="306"/>
      <c r="CC488" s="306"/>
      <c r="CD488" s="306"/>
      <c r="CE488" s="306"/>
      <c r="CF488" s="306"/>
      <c r="CG488" s="460"/>
    </row>
    <row r="489" spans="69:85">
      <c r="BQ489" s="306"/>
      <c r="BR489" s="306"/>
      <c r="BS489" s="306"/>
      <c r="BT489" s="306"/>
      <c r="BU489" s="306"/>
      <c r="BV489" s="306"/>
      <c r="BW489" s="306"/>
      <c r="BX489" s="306"/>
      <c r="BY489" s="306"/>
      <c r="BZ489" s="306"/>
      <c r="CA489" s="306"/>
      <c r="CB489" s="306"/>
      <c r="CC489" s="306"/>
      <c r="CD489" s="306"/>
      <c r="CE489" s="306"/>
      <c r="CF489" s="306"/>
      <c r="CG489" s="460"/>
    </row>
    <row r="490" spans="69:85">
      <c r="BQ490" s="306"/>
      <c r="BR490" s="306"/>
      <c r="BS490" s="306"/>
      <c r="BT490" s="306"/>
      <c r="BU490" s="306"/>
      <c r="BV490" s="306"/>
      <c r="BW490" s="306"/>
      <c r="BX490" s="306"/>
      <c r="BY490" s="306"/>
      <c r="BZ490" s="306"/>
      <c r="CA490" s="306"/>
      <c r="CB490" s="306"/>
      <c r="CC490" s="306"/>
      <c r="CD490" s="306"/>
      <c r="CE490" s="306"/>
      <c r="CF490" s="306"/>
      <c r="CG490" s="460"/>
    </row>
    <row r="491" spans="69:85">
      <c r="BQ491" s="306"/>
      <c r="BR491" s="306"/>
      <c r="BS491" s="306"/>
      <c r="BT491" s="306"/>
      <c r="BU491" s="306"/>
      <c r="BV491" s="306"/>
      <c r="BW491" s="306"/>
      <c r="BX491" s="306"/>
      <c r="BY491" s="306"/>
      <c r="BZ491" s="306"/>
      <c r="CA491" s="306"/>
      <c r="CB491" s="306"/>
      <c r="CC491" s="306"/>
      <c r="CD491" s="306"/>
      <c r="CE491" s="306"/>
      <c r="CF491" s="306"/>
      <c r="CG491" s="460"/>
    </row>
    <row r="492" spans="69:85">
      <c r="BQ492" s="306"/>
      <c r="BR492" s="306"/>
      <c r="BS492" s="306"/>
      <c r="BT492" s="306"/>
      <c r="BU492" s="306"/>
      <c r="BV492" s="306"/>
      <c r="BW492" s="306"/>
      <c r="BX492" s="306"/>
      <c r="BY492" s="306"/>
      <c r="BZ492" s="306"/>
      <c r="CA492" s="306"/>
      <c r="CB492" s="306"/>
      <c r="CC492" s="306"/>
      <c r="CD492" s="306"/>
      <c r="CE492" s="306"/>
      <c r="CF492" s="306"/>
      <c r="CG492" s="460"/>
    </row>
    <row r="493" spans="69:85">
      <c r="BQ493" s="306"/>
      <c r="BR493" s="306"/>
      <c r="BS493" s="306"/>
      <c r="BT493" s="306"/>
      <c r="BU493" s="306"/>
      <c r="BV493" s="306"/>
      <c r="BW493" s="306"/>
      <c r="BX493" s="306"/>
      <c r="BY493" s="306"/>
      <c r="BZ493" s="306"/>
      <c r="CA493" s="306"/>
      <c r="CB493" s="306"/>
      <c r="CC493" s="306"/>
      <c r="CD493" s="306"/>
      <c r="CE493" s="306"/>
      <c r="CF493" s="306"/>
      <c r="CG493" s="460"/>
    </row>
    <row r="494" spans="69:85">
      <c r="BQ494" s="306"/>
      <c r="BR494" s="306"/>
      <c r="BS494" s="306"/>
      <c r="BT494" s="306"/>
      <c r="BU494" s="306"/>
      <c r="BV494" s="306"/>
      <c r="BW494" s="306"/>
      <c r="BX494" s="306"/>
      <c r="BY494" s="306"/>
      <c r="BZ494" s="306"/>
      <c r="CA494" s="306"/>
      <c r="CB494" s="306"/>
      <c r="CC494" s="306"/>
      <c r="CD494" s="306"/>
      <c r="CE494" s="306"/>
      <c r="CF494" s="306"/>
      <c r="CG494" s="460"/>
    </row>
    <row r="495" spans="69:85">
      <c r="BQ495" s="306"/>
      <c r="BR495" s="306"/>
      <c r="BS495" s="306"/>
      <c r="BT495" s="306"/>
      <c r="BU495" s="306"/>
      <c r="BV495" s="306"/>
      <c r="BW495" s="306"/>
      <c r="BX495" s="306"/>
      <c r="BY495" s="306"/>
      <c r="BZ495" s="306"/>
      <c r="CA495" s="306"/>
      <c r="CB495" s="306"/>
      <c r="CC495" s="306"/>
      <c r="CD495" s="306"/>
      <c r="CE495" s="306"/>
      <c r="CF495" s="306"/>
      <c r="CG495" s="460"/>
    </row>
    <row r="496" spans="69:85">
      <c r="BQ496" s="306"/>
      <c r="BR496" s="306"/>
      <c r="BS496" s="306"/>
      <c r="BT496" s="306"/>
      <c r="BU496" s="306"/>
      <c r="BV496" s="306"/>
      <c r="BW496" s="306"/>
      <c r="BX496" s="306"/>
      <c r="BY496" s="306"/>
      <c r="BZ496" s="306"/>
      <c r="CA496" s="306"/>
      <c r="CB496" s="306"/>
      <c r="CC496" s="306"/>
      <c r="CD496" s="306"/>
      <c r="CE496" s="306"/>
      <c r="CF496" s="306"/>
      <c r="CG496" s="460"/>
    </row>
    <row r="497" spans="69:85">
      <c r="BQ497" s="306"/>
      <c r="BR497" s="306"/>
      <c r="BS497" s="306"/>
      <c r="BT497" s="306"/>
      <c r="BU497" s="306"/>
      <c r="BV497" s="306"/>
      <c r="BW497" s="306"/>
      <c r="BX497" s="306"/>
      <c r="BY497" s="306"/>
      <c r="BZ497" s="306"/>
      <c r="CA497" s="306"/>
      <c r="CB497" s="306"/>
      <c r="CC497" s="306"/>
      <c r="CD497" s="306"/>
      <c r="CE497" s="306"/>
      <c r="CF497" s="306"/>
      <c r="CG497" s="460"/>
    </row>
    <row r="498" spans="69:85">
      <c r="BQ498" s="306"/>
      <c r="BR498" s="306"/>
      <c r="BS498" s="306"/>
      <c r="BT498" s="306"/>
      <c r="BU498" s="306"/>
      <c r="BV498" s="306"/>
      <c r="BW498" s="306"/>
      <c r="BX498" s="306"/>
      <c r="BY498" s="306"/>
      <c r="BZ498" s="306"/>
      <c r="CA498" s="306"/>
      <c r="CB498" s="306"/>
      <c r="CC498" s="306"/>
      <c r="CD498" s="306"/>
      <c r="CE498" s="306"/>
      <c r="CF498" s="306"/>
      <c r="CG498" s="460"/>
    </row>
    <row r="499" spans="69:85">
      <c r="BQ499" s="306"/>
      <c r="BR499" s="306"/>
      <c r="BS499" s="306"/>
      <c r="BT499" s="306"/>
      <c r="BU499" s="306"/>
      <c r="BV499" s="306"/>
      <c r="BW499" s="306"/>
      <c r="BX499" s="306"/>
      <c r="BY499" s="306"/>
      <c r="BZ499" s="306"/>
      <c r="CA499" s="306"/>
      <c r="CB499" s="306"/>
      <c r="CC499" s="306"/>
      <c r="CD499" s="306"/>
      <c r="CE499" s="306"/>
      <c r="CF499" s="306"/>
      <c r="CG499" s="460"/>
    </row>
    <row r="500" spans="69:85">
      <c r="BQ500" s="306"/>
      <c r="BR500" s="306"/>
      <c r="BS500" s="306"/>
      <c r="BT500" s="306"/>
      <c r="BU500" s="306"/>
      <c r="BV500" s="306"/>
      <c r="BW500" s="306"/>
      <c r="BX500" s="306"/>
      <c r="BY500" s="306"/>
      <c r="BZ500" s="306"/>
      <c r="CA500" s="306"/>
      <c r="CB500" s="306"/>
      <c r="CC500" s="306"/>
      <c r="CD500" s="306"/>
      <c r="CE500" s="306"/>
      <c r="CF500" s="306"/>
      <c r="CG500" s="460"/>
    </row>
    <row r="501" spans="69:85">
      <c r="BQ501" s="306"/>
      <c r="BR501" s="306"/>
      <c r="BS501" s="306"/>
      <c r="BT501" s="306"/>
      <c r="BU501" s="306"/>
      <c r="BV501" s="306"/>
      <c r="BW501" s="306"/>
      <c r="BX501" s="306"/>
      <c r="BY501" s="306"/>
      <c r="BZ501" s="306"/>
      <c r="CA501" s="306"/>
      <c r="CB501" s="306"/>
      <c r="CC501" s="306"/>
      <c r="CD501" s="306"/>
      <c r="CE501" s="306"/>
      <c r="CF501" s="306"/>
      <c r="CG501" s="460"/>
    </row>
    <row r="502" spans="69:85">
      <c r="BQ502" s="306"/>
      <c r="BR502" s="306"/>
      <c r="BS502" s="306"/>
      <c r="BT502" s="306"/>
      <c r="BU502" s="306"/>
      <c r="BV502" s="306"/>
      <c r="BW502" s="306"/>
      <c r="BX502" s="306"/>
      <c r="BY502" s="306"/>
      <c r="BZ502" s="306"/>
      <c r="CA502" s="306"/>
      <c r="CB502" s="306"/>
      <c r="CC502" s="306"/>
      <c r="CD502" s="306"/>
      <c r="CE502" s="306"/>
      <c r="CF502" s="306"/>
      <c r="CG502" s="460"/>
    </row>
    <row r="503" spans="69:85">
      <c r="BQ503" s="306"/>
      <c r="BR503" s="306"/>
      <c r="BS503" s="306"/>
      <c r="BT503" s="306"/>
      <c r="BU503" s="306"/>
      <c r="BV503" s="306"/>
      <c r="BW503" s="306"/>
      <c r="BX503" s="306"/>
      <c r="BY503" s="306"/>
      <c r="BZ503" s="306"/>
      <c r="CA503" s="306"/>
      <c r="CB503" s="306"/>
      <c r="CC503" s="306"/>
      <c r="CD503" s="306"/>
      <c r="CE503" s="306"/>
      <c r="CF503" s="306"/>
      <c r="CG503" s="460"/>
    </row>
    <row r="504" spans="69:85">
      <c r="BQ504" s="306"/>
      <c r="BR504" s="306"/>
      <c r="BS504" s="306"/>
      <c r="BT504" s="306"/>
      <c r="BU504" s="306"/>
      <c r="BV504" s="306"/>
      <c r="BW504" s="306"/>
      <c r="BX504" s="306"/>
      <c r="BY504" s="306"/>
      <c r="BZ504" s="306"/>
      <c r="CA504" s="306"/>
      <c r="CB504" s="306"/>
      <c r="CC504" s="306"/>
      <c r="CD504" s="306"/>
      <c r="CE504" s="306"/>
      <c r="CF504" s="306"/>
      <c r="CG504" s="460"/>
    </row>
    <row r="505" spans="69:85">
      <c r="BQ505" s="306"/>
      <c r="BR505" s="306"/>
      <c r="BS505" s="306"/>
      <c r="BT505" s="306"/>
      <c r="BU505" s="306"/>
      <c r="BV505" s="306"/>
      <c r="BW505" s="306"/>
      <c r="BX505" s="306"/>
      <c r="BY505" s="306"/>
      <c r="BZ505" s="306"/>
      <c r="CA505" s="306"/>
      <c r="CB505" s="306"/>
      <c r="CC505" s="306"/>
      <c r="CD505" s="306"/>
      <c r="CE505" s="306"/>
      <c r="CF505" s="306"/>
      <c r="CG505" s="460"/>
    </row>
    <row r="506" spans="69:85">
      <c r="BQ506" s="306"/>
      <c r="BR506" s="306"/>
      <c r="BS506" s="306"/>
      <c r="BT506" s="306"/>
      <c r="BU506" s="306"/>
      <c r="BV506" s="306"/>
      <c r="BW506" s="306"/>
      <c r="BX506" s="306"/>
      <c r="BY506" s="306"/>
      <c r="BZ506" s="306"/>
      <c r="CA506" s="306"/>
      <c r="CB506" s="306"/>
      <c r="CC506" s="306"/>
      <c r="CD506" s="306"/>
      <c r="CE506" s="306"/>
      <c r="CF506" s="306"/>
      <c r="CG506" s="460"/>
    </row>
    <row r="507" spans="69:85">
      <c r="BQ507" s="306"/>
      <c r="BR507" s="306"/>
      <c r="BS507" s="306"/>
      <c r="BT507" s="306"/>
      <c r="BU507" s="306"/>
      <c r="BV507" s="306"/>
      <c r="BW507" s="306"/>
      <c r="BX507" s="306"/>
      <c r="BY507" s="306"/>
      <c r="BZ507" s="306"/>
      <c r="CA507" s="306"/>
      <c r="CB507" s="306"/>
      <c r="CC507" s="306"/>
      <c r="CD507" s="306"/>
      <c r="CE507" s="306"/>
      <c r="CF507" s="306"/>
      <c r="CG507" s="460"/>
    </row>
    <row r="508" spans="69:85">
      <c r="BQ508" s="306"/>
      <c r="BR508" s="306"/>
      <c r="BS508" s="306"/>
      <c r="BT508" s="306"/>
      <c r="BU508" s="306"/>
      <c r="BV508" s="306"/>
      <c r="BW508" s="306"/>
      <c r="BX508" s="306"/>
      <c r="BY508" s="306"/>
      <c r="BZ508" s="306"/>
      <c r="CA508" s="306"/>
      <c r="CB508" s="306"/>
      <c r="CC508" s="306"/>
      <c r="CD508" s="306"/>
      <c r="CE508" s="306"/>
      <c r="CF508" s="306"/>
      <c r="CG508" s="460"/>
    </row>
    <row r="509" spans="69:85">
      <c r="BQ509" s="306"/>
      <c r="BR509" s="306"/>
      <c r="BS509" s="306"/>
      <c r="BT509" s="306"/>
      <c r="BU509" s="306"/>
      <c r="BV509" s="306"/>
      <c r="BW509" s="306"/>
      <c r="BX509" s="306"/>
      <c r="BY509" s="306"/>
      <c r="BZ509" s="306"/>
      <c r="CA509" s="306"/>
      <c r="CB509" s="306"/>
      <c r="CC509" s="306"/>
      <c r="CD509" s="306"/>
      <c r="CE509" s="306"/>
      <c r="CF509" s="306"/>
      <c r="CG509" s="460"/>
    </row>
    <row r="510" spans="69:85">
      <c r="BQ510" s="306"/>
      <c r="BR510" s="306"/>
      <c r="BS510" s="306"/>
      <c r="BT510" s="306"/>
      <c r="BU510" s="306"/>
      <c r="BV510" s="306"/>
      <c r="BW510" s="306"/>
      <c r="BX510" s="306"/>
      <c r="BY510" s="306"/>
      <c r="BZ510" s="306"/>
      <c r="CA510" s="306"/>
      <c r="CB510" s="306"/>
      <c r="CC510" s="306"/>
      <c r="CD510" s="306"/>
      <c r="CE510" s="306"/>
      <c r="CF510" s="306"/>
      <c r="CG510" s="460"/>
    </row>
    <row r="511" spans="69:85">
      <c r="BQ511" s="306"/>
      <c r="BR511" s="306"/>
      <c r="BS511" s="306"/>
      <c r="BT511" s="306"/>
      <c r="BU511" s="306"/>
      <c r="BV511" s="306"/>
      <c r="BW511" s="306"/>
      <c r="BX511" s="306"/>
      <c r="BY511" s="306"/>
      <c r="BZ511" s="306"/>
      <c r="CA511" s="306"/>
      <c r="CB511" s="306"/>
      <c r="CC511" s="306"/>
      <c r="CD511" s="306"/>
      <c r="CE511" s="306"/>
      <c r="CF511" s="306"/>
      <c r="CG511" s="460"/>
    </row>
    <row r="512" spans="69:85">
      <c r="BQ512" s="306"/>
      <c r="BR512" s="306"/>
      <c r="BS512" s="306"/>
      <c r="BT512" s="306"/>
      <c r="BU512" s="306"/>
      <c r="BV512" s="306"/>
      <c r="BW512" s="306"/>
      <c r="BX512" s="306"/>
      <c r="BY512" s="306"/>
      <c r="BZ512" s="306"/>
      <c r="CA512" s="306"/>
      <c r="CB512" s="306"/>
      <c r="CC512" s="306"/>
      <c r="CD512" s="306"/>
      <c r="CE512" s="306"/>
      <c r="CF512" s="306"/>
      <c r="CG512" s="460"/>
    </row>
    <row r="513" spans="69:85">
      <c r="BQ513" s="306"/>
      <c r="BR513" s="306"/>
      <c r="BS513" s="306"/>
      <c r="BT513" s="306"/>
      <c r="BU513" s="306"/>
      <c r="BV513" s="306"/>
      <c r="BW513" s="306"/>
      <c r="BX513" s="306"/>
      <c r="BY513" s="306"/>
      <c r="BZ513" s="306"/>
      <c r="CA513" s="306"/>
      <c r="CB513" s="306"/>
      <c r="CC513" s="306"/>
      <c r="CD513" s="306"/>
      <c r="CE513" s="306"/>
      <c r="CF513" s="306"/>
      <c r="CG513" s="460"/>
    </row>
    <row r="514" spans="69:85">
      <c r="BQ514" s="306"/>
      <c r="BR514" s="306"/>
      <c r="BS514" s="306"/>
      <c r="BT514" s="306"/>
      <c r="BU514" s="306"/>
      <c r="BV514" s="306"/>
      <c r="BW514" s="306"/>
      <c r="BX514" s="306"/>
      <c r="BY514" s="306"/>
      <c r="BZ514" s="306"/>
      <c r="CA514" s="306"/>
      <c r="CB514" s="306"/>
      <c r="CC514" s="306"/>
      <c r="CD514" s="306"/>
      <c r="CE514" s="306"/>
      <c r="CF514" s="306"/>
      <c r="CG514" s="460"/>
    </row>
    <row r="515" spans="69:85">
      <c r="BQ515" s="306"/>
      <c r="BR515" s="306"/>
      <c r="BS515" s="306"/>
      <c r="BT515" s="306"/>
      <c r="BU515" s="306"/>
      <c r="BV515" s="306"/>
      <c r="BW515" s="306"/>
      <c r="BX515" s="306"/>
      <c r="BY515" s="306"/>
      <c r="BZ515" s="306"/>
      <c r="CA515" s="306"/>
      <c r="CB515" s="306"/>
      <c r="CC515" s="306"/>
      <c r="CD515" s="306"/>
      <c r="CE515" s="306"/>
      <c r="CF515" s="306"/>
      <c r="CG515" s="460"/>
    </row>
    <row r="516" spans="69:85">
      <c r="BQ516" s="306"/>
      <c r="BR516" s="306"/>
      <c r="BS516" s="306"/>
      <c r="BT516" s="306"/>
      <c r="BU516" s="306"/>
      <c r="BV516" s="306"/>
      <c r="BW516" s="306"/>
      <c r="BX516" s="306"/>
      <c r="BY516" s="306"/>
      <c r="BZ516" s="306"/>
      <c r="CA516" s="306"/>
      <c r="CB516" s="306"/>
      <c r="CC516" s="306"/>
      <c r="CD516" s="306"/>
      <c r="CE516" s="306"/>
      <c r="CF516" s="306"/>
      <c r="CG516" s="460"/>
    </row>
    <row r="517" spans="69:85">
      <c r="BQ517" s="306"/>
      <c r="BR517" s="306"/>
      <c r="BS517" s="306"/>
      <c r="BT517" s="306"/>
      <c r="BU517" s="306"/>
      <c r="BV517" s="306"/>
      <c r="BW517" s="306"/>
      <c r="BX517" s="306"/>
      <c r="BY517" s="306"/>
      <c r="BZ517" s="306"/>
      <c r="CA517" s="306"/>
      <c r="CB517" s="306"/>
      <c r="CC517" s="306"/>
      <c r="CD517" s="306"/>
      <c r="CE517" s="306"/>
      <c r="CF517" s="306"/>
      <c r="CG517" s="460"/>
    </row>
    <row r="518" spans="69:85">
      <c r="BQ518" s="306"/>
      <c r="BR518" s="306"/>
      <c r="BS518" s="306"/>
      <c r="BT518" s="306"/>
      <c r="BU518" s="306"/>
      <c r="BV518" s="306"/>
      <c r="BW518" s="306"/>
      <c r="BX518" s="306"/>
      <c r="BY518" s="306"/>
      <c r="BZ518" s="306"/>
      <c r="CA518" s="306"/>
      <c r="CB518" s="306"/>
      <c r="CC518" s="306"/>
      <c r="CD518" s="306"/>
      <c r="CE518" s="306"/>
      <c r="CF518" s="306"/>
      <c r="CG518" s="460"/>
    </row>
    <row r="519" spans="69:85">
      <c r="BQ519" s="306"/>
      <c r="BR519" s="306"/>
      <c r="BS519" s="306"/>
      <c r="BT519" s="306"/>
      <c r="BU519" s="306"/>
      <c r="BV519" s="306"/>
      <c r="BW519" s="306"/>
      <c r="BX519" s="306"/>
      <c r="BY519" s="306"/>
      <c r="BZ519" s="306"/>
      <c r="CA519" s="306"/>
      <c r="CB519" s="306"/>
      <c r="CC519" s="306"/>
      <c r="CD519" s="306"/>
      <c r="CE519" s="306"/>
      <c r="CF519" s="306"/>
      <c r="CG519" s="460"/>
    </row>
    <row r="520" spans="69:85">
      <c r="BQ520" s="306"/>
      <c r="BR520" s="306"/>
      <c r="BS520" s="306"/>
      <c r="BT520" s="306"/>
      <c r="BU520" s="306"/>
      <c r="BV520" s="306"/>
      <c r="BW520" s="306"/>
      <c r="BX520" s="306"/>
      <c r="BY520" s="306"/>
      <c r="BZ520" s="306"/>
      <c r="CA520" s="306"/>
      <c r="CB520" s="306"/>
      <c r="CC520" s="306"/>
      <c r="CD520" s="306"/>
      <c r="CE520" s="306"/>
      <c r="CF520" s="306"/>
      <c r="CG520" s="460"/>
    </row>
    <row r="521" spans="69:85">
      <c r="BQ521" s="306"/>
      <c r="BR521" s="306"/>
      <c r="BS521" s="306"/>
      <c r="BT521" s="306"/>
      <c r="BU521" s="306"/>
      <c r="BV521" s="306"/>
      <c r="BW521" s="306"/>
      <c r="BX521" s="306"/>
      <c r="BY521" s="306"/>
      <c r="BZ521" s="306"/>
      <c r="CA521" s="306"/>
      <c r="CB521" s="306"/>
      <c r="CC521" s="306"/>
      <c r="CD521" s="306"/>
      <c r="CE521" s="306"/>
      <c r="CF521" s="306"/>
      <c r="CG521" s="460"/>
    </row>
    <row r="522" spans="69:85">
      <c r="BQ522" s="306"/>
      <c r="BR522" s="306"/>
      <c r="BS522" s="306"/>
      <c r="BT522" s="306"/>
      <c r="BU522" s="306"/>
      <c r="BV522" s="306"/>
      <c r="BW522" s="306"/>
      <c r="BX522" s="306"/>
      <c r="BY522" s="306"/>
      <c r="BZ522" s="306"/>
      <c r="CA522" s="306"/>
      <c r="CB522" s="306"/>
      <c r="CC522" s="306"/>
      <c r="CD522" s="306"/>
      <c r="CE522" s="306"/>
      <c r="CF522" s="306"/>
      <c r="CG522" s="460"/>
    </row>
    <row r="523" spans="69:85">
      <c r="BQ523" s="306"/>
      <c r="BR523" s="306"/>
      <c r="BS523" s="306"/>
      <c r="BT523" s="306"/>
      <c r="BU523" s="306"/>
      <c r="BV523" s="306"/>
      <c r="BW523" s="306"/>
      <c r="BX523" s="306"/>
      <c r="BY523" s="306"/>
      <c r="BZ523" s="306"/>
      <c r="CA523" s="306"/>
      <c r="CB523" s="306"/>
      <c r="CC523" s="306"/>
      <c r="CD523" s="306"/>
      <c r="CE523" s="306"/>
      <c r="CF523" s="306"/>
      <c r="CG523" s="460"/>
    </row>
    <row r="524" spans="69:85">
      <c r="BQ524" s="306"/>
      <c r="BR524" s="306"/>
      <c r="BS524" s="306"/>
      <c r="BT524" s="306"/>
      <c r="BU524" s="306"/>
      <c r="BV524" s="306"/>
      <c r="BW524" s="306"/>
      <c r="BX524" s="306"/>
      <c r="BY524" s="306"/>
      <c r="BZ524" s="306"/>
      <c r="CA524" s="306"/>
      <c r="CB524" s="306"/>
      <c r="CC524" s="306"/>
      <c r="CD524" s="306"/>
      <c r="CE524" s="306"/>
      <c r="CF524" s="306"/>
      <c r="CG524" s="460"/>
    </row>
    <row r="525" spans="69:85">
      <c r="BQ525" s="306"/>
      <c r="BR525" s="306"/>
      <c r="BS525" s="306"/>
      <c r="BT525" s="306"/>
      <c r="BU525" s="306"/>
      <c r="BV525" s="306"/>
      <c r="BW525" s="306"/>
      <c r="BX525" s="306"/>
      <c r="BY525" s="306"/>
      <c r="BZ525" s="306"/>
      <c r="CA525" s="306"/>
      <c r="CB525" s="306"/>
      <c r="CC525" s="306"/>
      <c r="CD525" s="306"/>
      <c r="CE525" s="306"/>
      <c r="CF525" s="306"/>
      <c r="CG525" s="460"/>
    </row>
    <row r="526" spans="69:85">
      <c r="BQ526" s="306"/>
      <c r="BR526" s="306"/>
      <c r="BS526" s="306"/>
      <c r="BT526" s="306"/>
      <c r="BU526" s="306"/>
      <c r="BV526" s="306"/>
      <c r="BW526" s="306"/>
      <c r="BX526" s="306"/>
      <c r="BY526" s="306"/>
      <c r="BZ526" s="306"/>
      <c r="CA526" s="306"/>
      <c r="CB526" s="306"/>
      <c r="CC526" s="306"/>
      <c r="CD526" s="306"/>
      <c r="CE526" s="306"/>
      <c r="CF526" s="306"/>
      <c r="CG526" s="460"/>
    </row>
    <row r="527" spans="69:85">
      <c r="BQ527" s="306"/>
      <c r="BR527" s="306"/>
      <c r="BS527" s="306"/>
      <c r="BT527" s="306"/>
      <c r="BU527" s="306"/>
      <c r="BV527" s="306"/>
      <c r="BW527" s="306"/>
      <c r="BX527" s="306"/>
      <c r="BY527" s="306"/>
      <c r="BZ527" s="306"/>
      <c r="CA527" s="306"/>
      <c r="CB527" s="306"/>
      <c r="CC527" s="306"/>
      <c r="CD527" s="306"/>
      <c r="CE527" s="306"/>
      <c r="CF527" s="306"/>
      <c r="CG527" s="460"/>
    </row>
    <row r="528" spans="69:85">
      <c r="BQ528" s="306"/>
      <c r="BR528" s="306"/>
      <c r="BS528" s="306"/>
      <c r="BT528" s="306"/>
      <c r="BU528" s="306"/>
      <c r="BV528" s="306"/>
      <c r="BW528" s="306"/>
      <c r="BX528" s="306"/>
      <c r="BY528" s="306"/>
      <c r="BZ528" s="306"/>
      <c r="CA528" s="306"/>
      <c r="CB528" s="306"/>
      <c r="CC528" s="306"/>
      <c r="CD528" s="306"/>
      <c r="CE528" s="306"/>
      <c r="CF528" s="306"/>
      <c r="CG528" s="460"/>
    </row>
    <row r="529" spans="69:85">
      <c r="BQ529" s="306"/>
      <c r="BR529" s="306"/>
      <c r="BS529" s="306"/>
      <c r="BT529" s="306"/>
      <c r="BU529" s="306"/>
      <c r="BV529" s="306"/>
      <c r="BW529" s="306"/>
      <c r="BX529" s="306"/>
      <c r="BY529" s="306"/>
      <c r="BZ529" s="306"/>
      <c r="CA529" s="306"/>
      <c r="CB529" s="306"/>
      <c r="CC529" s="306"/>
      <c r="CD529" s="306"/>
      <c r="CE529" s="306"/>
      <c r="CF529" s="306"/>
      <c r="CG529" s="460"/>
    </row>
    <row r="530" spans="69:85">
      <c r="BQ530" s="306"/>
      <c r="BR530" s="306"/>
      <c r="BS530" s="306"/>
      <c r="BT530" s="306"/>
      <c r="BU530" s="306"/>
      <c r="BV530" s="306"/>
      <c r="BW530" s="306"/>
      <c r="BX530" s="306"/>
      <c r="BY530" s="306"/>
      <c r="BZ530" s="306"/>
      <c r="CA530" s="306"/>
      <c r="CB530" s="306"/>
      <c r="CC530" s="306"/>
      <c r="CD530" s="306"/>
      <c r="CE530" s="306"/>
      <c r="CF530" s="306"/>
      <c r="CG530" s="460"/>
    </row>
    <row r="531" spans="69:85">
      <c r="BQ531" s="306"/>
      <c r="BR531" s="306"/>
      <c r="BS531" s="306"/>
      <c r="BT531" s="306"/>
      <c r="BU531" s="306"/>
      <c r="BV531" s="306"/>
      <c r="BW531" s="306"/>
      <c r="BX531" s="306"/>
      <c r="BY531" s="306"/>
      <c r="BZ531" s="306"/>
      <c r="CA531" s="306"/>
      <c r="CB531" s="306"/>
      <c r="CC531" s="306"/>
      <c r="CD531" s="306"/>
      <c r="CE531" s="306"/>
      <c r="CF531" s="306"/>
      <c r="CG531" s="460"/>
    </row>
    <row r="532" spans="69:85">
      <c r="BQ532" s="306"/>
      <c r="BR532" s="306"/>
      <c r="BS532" s="306"/>
      <c r="BT532" s="306"/>
      <c r="BU532" s="306"/>
      <c r="BV532" s="306"/>
      <c r="BW532" s="306"/>
      <c r="BX532" s="306"/>
      <c r="BY532" s="306"/>
      <c r="BZ532" s="306"/>
      <c r="CA532" s="306"/>
      <c r="CB532" s="306"/>
      <c r="CC532" s="306"/>
      <c r="CD532" s="306"/>
      <c r="CE532" s="306"/>
      <c r="CF532" s="306"/>
      <c r="CG532" s="460"/>
    </row>
    <row r="533" spans="69:85">
      <c r="BQ533" s="306"/>
      <c r="BR533" s="306"/>
      <c r="BS533" s="306"/>
      <c r="BT533" s="306"/>
      <c r="BU533" s="306"/>
      <c r="BV533" s="306"/>
      <c r="BW533" s="306"/>
      <c r="BX533" s="306"/>
      <c r="BY533" s="306"/>
      <c r="BZ533" s="306"/>
      <c r="CA533" s="306"/>
      <c r="CB533" s="306"/>
      <c r="CC533" s="306"/>
      <c r="CD533" s="306"/>
      <c r="CE533" s="306"/>
      <c r="CF533" s="306"/>
      <c r="CG533" s="460"/>
    </row>
    <row r="534" spans="69:85">
      <c r="BQ534" s="306"/>
      <c r="BR534" s="306"/>
      <c r="BS534" s="306"/>
      <c r="BT534" s="306"/>
      <c r="BU534" s="306"/>
      <c r="BV534" s="306"/>
      <c r="BW534" s="306"/>
      <c r="BX534" s="306"/>
      <c r="BY534" s="306"/>
      <c r="BZ534" s="306"/>
      <c r="CA534" s="306"/>
      <c r="CB534" s="306"/>
      <c r="CC534" s="306"/>
      <c r="CD534" s="306"/>
      <c r="CE534" s="306"/>
      <c r="CF534" s="306"/>
      <c r="CG534" s="460"/>
    </row>
    <row r="535" spans="69:85">
      <c r="BQ535" s="306"/>
      <c r="BR535" s="306"/>
      <c r="BS535" s="306"/>
      <c r="BT535" s="306"/>
      <c r="BU535" s="306"/>
      <c r="BV535" s="306"/>
      <c r="BW535" s="306"/>
      <c r="BX535" s="306"/>
      <c r="BY535" s="306"/>
      <c r="BZ535" s="306"/>
      <c r="CA535" s="306"/>
      <c r="CB535" s="306"/>
      <c r="CC535" s="306"/>
      <c r="CD535" s="306"/>
      <c r="CE535" s="306"/>
      <c r="CF535" s="306"/>
      <c r="CG535" s="460"/>
    </row>
    <row r="536" spans="69:85">
      <c r="BQ536" s="306"/>
      <c r="BR536" s="306"/>
      <c r="BS536" s="306"/>
      <c r="BT536" s="306"/>
      <c r="BU536" s="306"/>
      <c r="BV536" s="306"/>
      <c r="BW536" s="306"/>
      <c r="BX536" s="306"/>
      <c r="BY536" s="306"/>
      <c r="BZ536" s="306"/>
      <c r="CA536" s="306"/>
      <c r="CB536" s="306"/>
      <c r="CC536" s="306"/>
      <c r="CD536" s="306"/>
      <c r="CE536" s="306"/>
      <c r="CF536" s="306"/>
      <c r="CG536" s="460"/>
    </row>
    <row r="537" spans="69:85">
      <c r="BQ537" s="306"/>
      <c r="BR537" s="306"/>
      <c r="BS537" s="306"/>
      <c r="BT537" s="306"/>
      <c r="BU537" s="306"/>
      <c r="BV537" s="306"/>
      <c r="BW537" s="306"/>
      <c r="BX537" s="306"/>
      <c r="BY537" s="306"/>
      <c r="BZ537" s="306"/>
      <c r="CA537" s="306"/>
      <c r="CB537" s="306"/>
      <c r="CC537" s="306"/>
      <c r="CD537" s="306"/>
      <c r="CE537" s="306"/>
      <c r="CF537" s="306"/>
      <c r="CG537" s="460"/>
    </row>
    <row r="538" spans="69:85">
      <c r="BQ538" s="306"/>
      <c r="BR538" s="306"/>
      <c r="BS538" s="306"/>
      <c r="BT538" s="306"/>
      <c r="BU538" s="306"/>
      <c r="BV538" s="306"/>
      <c r="BW538" s="306"/>
      <c r="BX538" s="306"/>
      <c r="BY538" s="306"/>
      <c r="BZ538" s="306"/>
      <c r="CA538" s="306"/>
      <c r="CB538" s="306"/>
      <c r="CC538" s="306"/>
      <c r="CD538" s="306"/>
      <c r="CE538" s="306"/>
      <c r="CF538" s="306"/>
      <c r="CG538" s="460"/>
    </row>
    <row r="539" spans="69:85">
      <c r="BQ539" s="306"/>
      <c r="BR539" s="306"/>
      <c r="BS539" s="306"/>
      <c r="BT539" s="306"/>
      <c r="BU539" s="306"/>
      <c r="BV539" s="306"/>
      <c r="BW539" s="306"/>
      <c r="BX539" s="306"/>
      <c r="BY539" s="306"/>
      <c r="BZ539" s="306"/>
      <c r="CA539" s="306"/>
      <c r="CB539" s="306"/>
      <c r="CC539" s="306"/>
      <c r="CD539" s="306"/>
      <c r="CE539" s="306"/>
      <c r="CF539" s="306"/>
      <c r="CG539" s="460"/>
    </row>
    <row r="540" spans="69:85">
      <c r="BQ540" s="306"/>
      <c r="BR540" s="306"/>
      <c r="BS540" s="306"/>
      <c r="BT540" s="306"/>
      <c r="BU540" s="306"/>
      <c r="BV540" s="306"/>
      <c r="BW540" s="306"/>
      <c r="BX540" s="306"/>
      <c r="BY540" s="306"/>
      <c r="BZ540" s="306"/>
      <c r="CA540" s="306"/>
      <c r="CB540" s="306"/>
      <c r="CC540" s="306"/>
      <c r="CD540" s="306"/>
      <c r="CE540" s="306"/>
      <c r="CF540" s="306"/>
      <c r="CG540" s="460"/>
    </row>
    <row r="541" spans="69:85">
      <c r="BQ541" s="306"/>
      <c r="BR541" s="306"/>
      <c r="BS541" s="306"/>
      <c r="BT541" s="306"/>
      <c r="BU541" s="306"/>
      <c r="BV541" s="306"/>
      <c r="BW541" s="306"/>
      <c r="BX541" s="306"/>
      <c r="BY541" s="306"/>
      <c r="BZ541" s="306"/>
      <c r="CA541" s="306"/>
      <c r="CB541" s="306"/>
      <c r="CC541" s="306"/>
      <c r="CD541" s="306"/>
      <c r="CE541" s="306"/>
      <c r="CF541" s="306"/>
      <c r="CG541" s="460"/>
    </row>
    <row r="542" spans="69:85">
      <c r="BQ542" s="306"/>
      <c r="BR542" s="306"/>
      <c r="BS542" s="306"/>
      <c r="BT542" s="306"/>
      <c r="BU542" s="306"/>
      <c r="BV542" s="306"/>
      <c r="BW542" s="306"/>
      <c r="BX542" s="306"/>
      <c r="BY542" s="306"/>
      <c r="BZ542" s="306"/>
      <c r="CA542" s="306"/>
      <c r="CB542" s="306"/>
      <c r="CC542" s="306"/>
      <c r="CD542" s="306"/>
      <c r="CE542" s="306"/>
      <c r="CF542" s="306"/>
      <c r="CG542" s="460"/>
    </row>
    <row r="543" spans="69:85">
      <c r="BQ543" s="306"/>
      <c r="BR543" s="306"/>
      <c r="BS543" s="306"/>
      <c r="BT543" s="306"/>
      <c r="BU543" s="306"/>
      <c r="BV543" s="306"/>
      <c r="BW543" s="306"/>
      <c r="BX543" s="306"/>
      <c r="BY543" s="306"/>
      <c r="BZ543" s="306"/>
      <c r="CA543" s="306"/>
      <c r="CB543" s="306"/>
      <c r="CC543" s="306"/>
      <c r="CD543" s="306"/>
      <c r="CE543" s="306"/>
      <c r="CF543" s="306"/>
      <c r="CG543" s="460"/>
    </row>
    <row r="544" spans="69:85">
      <c r="BQ544" s="306"/>
      <c r="BR544" s="306"/>
      <c r="BS544" s="306"/>
      <c r="BT544" s="306"/>
      <c r="BU544" s="306"/>
      <c r="BV544" s="306"/>
      <c r="BW544" s="306"/>
      <c r="BX544" s="306"/>
      <c r="BY544" s="306"/>
      <c r="BZ544" s="306"/>
      <c r="CA544" s="306"/>
      <c r="CB544" s="306"/>
      <c r="CC544" s="306"/>
      <c r="CD544" s="306"/>
      <c r="CE544" s="306"/>
      <c r="CF544" s="306"/>
      <c r="CG544" s="460"/>
    </row>
    <row r="545" spans="69:85">
      <c r="BQ545" s="306"/>
      <c r="BR545" s="306"/>
      <c r="BS545" s="306"/>
      <c r="BT545" s="306"/>
      <c r="BU545" s="306"/>
      <c r="BV545" s="306"/>
      <c r="BW545" s="306"/>
      <c r="BX545" s="306"/>
      <c r="BY545" s="306"/>
      <c r="BZ545" s="306"/>
      <c r="CA545" s="306"/>
      <c r="CB545" s="306"/>
      <c r="CC545" s="306"/>
      <c r="CD545" s="306"/>
      <c r="CE545" s="306"/>
      <c r="CF545" s="306"/>
      <c r="CG545" s="460"/>
    </row>
    <row r="546" spans="69:85">
      <c r="BQ546" s="306"/>
      <c r="BR546" s="306"/>
      <c r="BS546" s="306"/>
      <c r="BT546" s="306"/>
      <c r="BU546" s="306"/>
      <c r="BV546" s="306"/>
      <c r="BW546" s="306"/>
      <c r="BX546" s="306"/>
      <c r="BY546" s="306"/>
      <c r="BZ546" s="306"/>
      <c r="CA546" s="306"/>
      <c r="CB546" s="306"/>
      <c r="CC546" s="306"/>
      <c r="CD546" s="306"/>
      <c r="CE546" s="306"/>
      <c r="CF546" s="306"/>
      <c r="CG546" s="460"/>
    </row>
    <row r="547" spans="69:85">
      <c r="BQ547" s="306"/>
      <c r="BR547" s="306"/>
      <c r="BS547" s="306"/>
      <c r="BT547" s="306"/>
      <c r="BU547" s="306"/>
      <c r="BV547" s="306"/>
      <c r="BW547" s="306"/>
      <c r="BX547" s="306"/>
      <c r="BY547" s="306"/>
      <c r="BZ547" s="306"/>
      <c r="CA547" s="306"/>
      <c r="CB547" s="306"/>
      <c r="CC547" s="306"/>
      <c r="CD547" s="306"/>
      <c r="CE547" s="306"/>
      <c r="CF547" s="306"/>
      <c r="CG547" s="460"/>
    </row>
    <row r="548" spans="69:85">
      <c r="BQ548" s="306"/>
      <c r="BR548" s="306"/>
      <c r="BS548" s="306"/>
      <c r="BT548" s="306"/>
      <c r="BU548" s="306"/>
      <c r="BV548" s="306"/>
      <c r="BW548" s="306"/>
      <c r="BX548" s="306"/>
      <c r="BY548" s="306"/>
      <c r="BZ548" s="306"/>
      <c r="CA548" s="306"/>
      <c r="CB548" s="306"/>
      <c r="CC548" s="306"/>
      <c r="CD548" s="306"/>
      <c r="CE548" s="306"/>
      <c r="CF548" s="306"/>
      <c r="CG548" s="460"/>
    </row>
    <row r="549" spans="69:85">
      <c r="BQ549" s="306"/>
      <c r="BR549" s="306"/>
      <c r="BS549" s="306"/>
      <c r="BT549" s="306"/>
      <c r="BU549" s="306"/>
      <c r="BV549" s="306"/>
      <c r="BW549" s="306"/>
      <c r="BX549" s="306"/>
      <c r="BY549" s="306"/>
      <c r="BZ549" s="306"/>
      <c r="CA549" s="306"/>
      <c r="CB549" s="306"/>
      <c r="CC549" s="306"/>
      <c r="CD549" s="306"/>
      <c r="CE549" s="306"/>
      <c r="CF549" s="306"/>
      <c r="CG549" s="460"/>
    </row>
    <row r="550" spans="69:85">
      <c r="BQ550" s="306"/>
      <c r="BR550" s="306"/>
      <c r="BS550" s="306"/>
      <c r="BT550" s="306"/>
      <c r="BU550" s="306"/>
      <c r="BV550" s="306"/>
      <c r="BW550" s="306"/>
      <c r="BX550" s="306"/>
      <c r="BY550" s="306"/>
      <c r="BZ550" s="306"/>
      <c r="CA550" s="306"/>
      <c r="CB550" s="306"/>
      <c r="CC550" s="306"/>
      <c r="CD550" s="306"/>
      <c r="CE550" s="306"/>
      <c r="CF550" s="306"/>
      <c r="CG550" s="460"/>
    </row>
    <row r="551" spans="69:85">
      <c r="BQ551" s="306"/>
      <c r="BR551" s="306"/>
      <c r="BS551" s="306"/>
      <c r="BT551" s="306"/>
      <c r="BU551" s="306"/>
      <c r="BV551" s="306"/>
      <c r="BW551" s="306"/>
      <c r="BX551" s="306"/>
      <c r="BY551" s="306"/>
      <c r="BZ551" s="306"/>
      <c r="CA551" s="306"/>
      <c r="CB551" s="306"/>
      <c r="CC551" s="306"/>
      <c r="CD551" s="306"/>
      <c r="CE551" s="306"/>
      <c r="CF551" s="306"/>
      <c r="CG551" s="460"/>
    </row>
    <row r="552" spans="69:85">
      <c r="BQ552" s="306"/>
      <c r="BR552" s="306"/>
      <c r="BS552" s="306"/>
      <c r="BT552" s="306"/>
      <c r="BU552" s="306"/>
      <c r="BV552" s="306"/>
      <c r="BW552" s="306"/>
      <c r="BX552" s="306"/>
      <c r="BY552" s="306"/>
      <c r="BZ552" s="306"/>
      <c r="CA552" s="306"/>
      <c r="CB552" s="306"/>
      <c r="CC552" s="306"/>
      <c r="CD552" s="306"/>
      <c r="CE552" s="306"/>
      <c r="CF552" s="306"/>
      <c r="CG552" s="460"/>
    </row>
    <row r="553" spans="69:85">
      <c r="BQ553" s="306"/>
      <c r="BR553" s="306"/>
      <c r="BS553" s="306"/>
      <c r="BT553" s="306"/>
      <c r="BU553" s="306"/>
      <c r="BV553" s="306"/>
      <c r="BW553" s="306"/>
      <c r="BX553" s="306"/>
      <c r="BY553" s="306"/>
      <c r="BZ553" s="306"/>
      <c r="CA553" s="306"/>
      <c r="CB553" s="306"/>
      <c r="CC553" s="306"/>
      <c r="CD553" s="306"/>
      <c r="CE553" s="306"/>
      <c r="CF553" s="306"/>
      <c r="CG553" s="460"/>
    </row>
    <row r="554" spans="69:85">
      <c r="BQ554" s="306"/>
      <c r="BR554" s="306"/>
      <c r="BS554" s="306"/>
      <c r="BT554" s="306"/>
      <c r="BU554" s="306"/>
      <c r="BV554" s="306"/>
      <c r="BW554" s="306"/>
      <c r="BX554" s="306"/>
      <c r="BY554" s="306"/>
      <c r="BZ554" s="306"/>
      <c r="CA554" s="306"/>
      <c r="CB554" s="306"/>
      <c r="CC554" s="306"/>
      <c r="CD554" s="306"/>
      <c r="CE554" s="306"/>
      <c r="CF554" s="306"/>
      <c r="CG554" s="460"/>
    </row>
    <row r="555" spans="69:85">
      <c r="BQ555" s="306"/>
      <c r="BR555" s="306"/>
      <c r="BS555" s="306"/>
      <c r="BT555" s="306"/>
      <c r="BU555" s="306"/>
      <c r="BV555" s="306"/>
      <c r="BW555" s="306"/>
      <c r="BX555" s="306"/>
      <c r="BY555" s="306"/>
      <c r="BZ555" s="306"/>
      <c r="CA555" s="306"/>
      <c r="CB555" s="306"/>
      <c r="CC555" s="306"/>
      <c r="CD555" s="306"/>
      <c r="CE555" s="306"/>
      <c r="CF555" s="306"/>
      <c r="CG555" s="460"/>
    </row>
    <row r="556" spans="69:85">
      <c r="BQ556" s="306"/>
      <c r="BR556" s="306"/>
      <c r="BS556" s="306"/>
      <c r="BT556" s="306"/>
      <c r="BU556" s="306"/>
      <c r="BV556" s="306"/>
      <c r="BW556" s="306"/>
      <c r="BX556" s="306"/>
      <c r="BY556" s="306"/>
      <c r="BZ556" s="306"/>
      <c r="CA556" s="306"/>
      <c r="CB556" s="306"/>
      <c r="CC556" s="306"/>
      <c r="CD556" s="306"/>
      <c r="CE556" s="306"/>
      <c r="CF556" s="306"/>
      <c r="CG556" s="460"/>
    </row>
    <row r="557" spans="69:85">
      <c r="BQ557" s="306"/>
      <c r="BR557" s="306"/>
      <c r="BS557" s="306"/>
      <c r="BT557" s="306"/>
      <c r="BU557" s="306"/>
      <c r="BV557" s="306"/>
      <c r="BW557" s="306"/>
      <c r="BX557" s="306"/>
      <c r="BY557" s="306"/>
      <c r="BZ557" s="306"/>
      <c r="CA557" s="306"/>
      <c r="CB557" s="306"/>
      <c r="CC557" s="306"/>
      <c r="CD557" s="306"/>
      <c r="CE557" s="306"/>
      <c r="CF557" s="306"/>
      <c r="CG557" s="460"/>
    </row>
    <row r="558" spans="69:85">
      <c r="BQ558" s="306"/>
      <c r="BR558" s="306"/>
      <c r="BS558" s="306"/>
      <c r="BT558" s="306"/>
      <c r="BU558" s="306"/>
      <c r="BV558" s="306"/>
      <c r="BW558" s="306"/>
      <c r="BX558" s="306"/>
      <c r="BY558" s="306"/>
      <c r="BZ558" s="306"/>
      <c r="CA558" s="306"/>
      <c r="CB558" s="306"/>
      <c r="CC558" s="306"/>
      <c r="CD558" s="306"/>
      <c r="CE558" s="306"/>
      <c r="CF558" s="306"/>
      <c r="CG558" s="460"/>
    </row>
    <row r="559" spans="69:85">
      <c r="BQ559" s="306"/>
      <c r="BR559" s="306"/>
      <c r="BS559" s="306"/>
      <c r="BT559" s="306"/>
      <c r="BU559" s="306"/>
      <c r="BV559" s="306"/>
      <c r="BW559" s="306"/>
      <c r="BX559" s="306"/>
      <c r="BY559" s="306"/>
      <c r="BZ559" s="306"/>
      <c r="CA559" s="306"/>
      <c r="CB559" s="306"/>
      <c r="CC559" s="306"/>
      <c r="CD559" s="306"/>
      <c r="CE559" s="306"/>
      <c r="CF559" s="306"/>
      <c r="CG559" s="460"/>
    </row>
    <row r="560" spans="69:85">
      <c r="BQ560" s="306"/>
      <c r="BR560" s="306"/>
      <c r="BS560" s="306"/>
      <c r="BT560" s="306"/>
      <c r="BU560" s="306"/>
      <c r="BV560" s="306"/>
      <c r="BW560" s="306"/>
      <c r="BX560" s="306"/>
      <c r="BY560" s="306"/>
      <c r="BZ560" s="306"/>
      <c r="CA560" s="306"/>
      <c r="CB560" s="306"/>
      <c r="CC560" s="306"/>
      <c r="CD560" s="306"/>
      <c r="CE560" s="306"/>
      <c r="CF560" s="306"/>
      <c r="CG560" s="460"/>
    </row>
    <row r="561" spans="69:85">
      <c r="BQ561" s="306"/>
      <c r="BR561" s="306"/>
      <c r="BS561" s="306"/>
      <c r="BT561" s="306"/>
      <c r="BU561" s="306"/>
      <c r="BV561" s="306"/>
      <c r="BW561" s="306"/>
      <c r="BX561" s="306"/>
      <c r="BY561" s="306"/>
      <c r="BZ561" s="306"/>
      <c r="CA561" s="306"/>
      <c r="CB561" s="306"/>
      <c r="CC561" s="306"/>
      <c r="CD561" s="306"/>
      <c r="CE561" s="306"/>
      <c r="CF561" s="306"/>
      <c r="CG561" s="460"/>
    </row>
    <row r="562" spans="69:85">
      <c r="BQ562" s="306"/>
      <c r="BR562" s="306"/>
      <c r="BS562" s="306"/>
      <c r="BT562" s="306"/>
      <c r="BU562" s="306"/>
      <c r="BV562" s="306"/>
      <c r="BW562" s="306"/>
      <c r="BX562" s="306"/>
      <c r="BY562" s="306"/>
      <c r="BZ562" s="306"/>
      <c r="CA562" s="306"/>
      <c r="CB562" s="306"/>
      <c r="CC562" s="306"/>
      <c r="CD562" s="306"/>
      <c r="CE562" s="306"/>
      <c r="CF562" s="306"/>
      <c r="CG562" s="460"/>
    </row>
    <row r="563" spans="69:85">
      <c r="BQ563" s="306"/>
      <c r="BR563" s="306"/>
      <c r="BS563" s="306"/>
      <c r="BT563" s="306"/>
      <c r="BU563" s="306"/>
      <c r="BV563" s="306"/>
      <c r="BW563" s="306"/>
      <c r="BX563" s="306"/>
      <c r="BY563" s="306"/>
      <c r="BZ563" s="306"/>
      <c r="CA563" s="306"/>
      <c r="CB563" s="306"/>
      <c r="CC563" s="306"/>
      <c r="CD563" s="306"/>
      <c r="CE563" s="306"/>
      <c r="CF563" s="306"/>
      <c r="CG563" s="460"/>
    </row>
    <row r="564" spans="69:85">
      <c r="BQ564" s="306"/>
      <c r="BR564" s="306"/>
      <c r="BS564" s="306"/>
      <c r="BT564" s="306"/>
      <c r="BU564" s="306"/>
      <c r="BV564" s="306"/>
      <c r="BW564" s="306"/>
      <c r="BX564" s="306"/>
      <c r="BY564" s="306"/>
      <c r="BZ564" s="306"/>
      <c r="CA564" s="306"/>
      <c r="CB564" s="306"/>
      <c r="CC564" s="306"/>
      <c r="CD564" s="306"/>
      <c r="CE564" s="306"/>
      <c r="CF564" s="306"/>
      <c r="CG564" s="460"/>
    </row>
    <row r="565" spans="69:85">
      <c r="BQ565" s="306"/>
      <c r="BR565" s="306"/>
      <c r="BS565" s="306"/>
      <c r="BT565" s="306"/>
      <c r="BU565" s="306"/>
      <c r="BV565" s="306"/>
      <c r="BW565" s="306"/>
      <c r="BX565" s="306"/>
      <c r="BY565" s="306"/>
      <c r="BZ565" s="306"/>
      <c r="CA565" s="306"/>
      <c r="CB565" s="306"/>
      <c r="CC565" s="306"/>
      <c r="CD565" s="306"/>
      <c r="CE565" s="306"/>
      <c r="CF565" s="306"/>
      <c r="CG565" s="460"/>
    </row>
    <row r="566" spans="69:85">
      <c r="BQ566" s="306"/>
      <c r="BR566" s="306"/>
      <c r="BS566" s="306"/>
      <c r="BT566" s="306"/>
      <c r="BU566" s="306"/>
      <c r="BV566" s="306"/>
      <c r="BW566" s="306"/>
      <c r="BX566" s="306"/>
      <c r="BY566" s="306"/>
      <c r="BZ566" s="306"/>
      <c r="CA566" s="306"/>
      <c r="CB566" s="306"/>
      <c r="CC566" s="306"/>
      <c r="CD566" s="306"/>
      <c r="CE566" s="306"/>
      <c r="CF566" s="306"/>
      <c r="CG566" s="460"/>
    </row>
    <row r="567" spans="69:85">
      <c r="BQ567" s="306"/>
      <c r="BR567" s="306"/>
      <c r="BS567" s="306"/>
      <c r="BT567" s="306"/>
      <c r="BU567" s="306"/>
      <c r="BV567" s="306"/>
      <c r="BW567" s="306"/>
      <c r="BX567" s="306"/>
      <c r="BY567" s="306"/>
      <c r="BZ567" s="306"/>
      <c r="CA567" s="306"/>
      <c r="CB567" s="306"/>
      <c r="CC567" s="306"/>
      <c r="CD567" s="306"/>
      <c r="CE567" s="306"/>
      <c r="CF567" s="306"/>
      <c r="CG567" s="460"/>
    </row>
    <row r="568" spans="69:85">
      <c r="BQ568" s="306"/>
      <c r="BR568" s="306"/>
      <c r="BS568" s="306"/>
      <c r="BT568" s="306"/>
      <c r="BU568" s="306"/>
      <c r="BV568" s="306"/>
      <c r="BW568" s="306"/>
      <c r="BX568" s="306"/>
      <c r="BY568" s="306"/>
      <c r="BZ568" s="306"/>
      <c r="CA568" s="306"/>
      <c r="CB568" s="306"/>
      <c r="CC568" s="306"/>
      <c r="CD568" s="306"/>
      <c r="CE568" s="306"/>
      <c r="CF568" s="306"/>
      <c r="CG568" s="460"/>
    </row>
    <row r="569" spans="69:85">
      <c r="BQ569" s="306"/>
      <c r="BR569" s="306"/>
      <c r="BS569" s="306"/>
      <c r="BT569" s="306"/>
      <c r="BU569" s="306"/>
      <c r="BV569" s="306"/>
      <c r="BW569" s="306"/>
      <c r="BX569" s="306"/>
      <c r="BY569" s="306"/>
      <c r="BZ569" s="306"/>
      <c r="CA569" s="306"/>
      <c r="CB569" s="306"/>
      <c r="CC569" s="306"/>
      <c r="CD569" s="306"/>
      <c r="CE569" s="306"/>
      <c r="CF569" s="306"/>
      <c r="CG569" s="460"/>
    </row>
    <row r="570" spans="69:85">
      <c r="BQ570" s="306"/>
      <c r="BR570" s="306"/>
      <c r="BS570" s="306"/>
      <c r="BT570" s="306"/>
      <c r="BU570" s="306"/>
      <c r="BV570" s="306"/>
      <c r="BW570" s="306"/>
      <c r="BX570" s="306"/>
      <c r="BY570" s="306"/>
      <c r="BZ570" s="306"/>
      <c r="CA570" s="306"/>
      <c r="CB570" s="306"/>
      <c r="CC570" s="306"/>
      <c r="CD570" s="306"/>
      <c r="CE570" s="306"/>
      <c r="CF570" s="306"/>
      <c r="CG570" s="460"/>
    </row>
    <row r="571" spans="69:85">
      <c r="BQ571" s="306"/>
      <c r="BR571" s="306"/>
      <c r="BS571" s="306"/>
      <c r="BT571" s="306"/>
      <c r="BU571" s="306"/>
      <c r="BV571" s="306"/>
      <c r="BW571" s="306"/>
      <c r="BX571" s="306"/>
      <c r="BY571" s="306"/>
      <c r="BZ571" s="306"/>
      <c r="CA571" s="306"/>
      <c r="CB571" s="306"/>
      <c r="CC571" s="306"/>
      <c r="CD571" s="306"/>
      <c r="CE571" s="306"/>
      <c r="CF571" s="306"/>
      <c r="CG571" s="460"/>
    </row>
    <row r="572" spans="69:85">
      <c r="BQ572" s="306"/>
      <c r="BR572" s="306"/>
      <c r="BS572" s="306"/>
      <c r="BT572" s="306"/>
      <c r="BU572" s="306"/>
      <c r="BV572" s="306"/>
      <c r="BW572" s="306"/>
      <c r="BX572" s="306"/>
      <c r="BY572" s="306"/>
      <c r="BZ572" s="306"/>
      <c r="CA572" s="306"/>
      <c r="CB572" s="306"/>
      <c r="CC572" s="306"/>
      <c r="CD572" s="306"/>
      <c r="CE572" s="306"/>
      <c r="CF572" s="306"/>
      <c r="CG572" s="460"/>
    </row>
    <row r="573" spans="69:85">
      <c r="BQ573" s="306"/>
      <c r="BR573" s="306"/>
      <c r="BS573" s="306"/>
      <c r="BT573" s="306"/>
      <c r="BU573" s="306"/>
      <c r="BV573" s="306"/>
      <c r="BW573" s="306"/>
      <c r="BX573" s="306"/>
      <c r="BY573" s="306"/>
      <c r="BZ573" s="306"/>
      <c r="CA573" s="306"/>
      <c r="CB573" s="306"/>
      <c r="CC573" s="306"/>
      <c r="CD573" s="306"/>
      <c r="CE573" s="306"/>
      <c r="CF573" s="306"/>
      <c r="CG573" s="460"/>
    </row>
    <row r="574" spans="69:85">
      <c r="BQ574" s="306"/>
      <c r="BR574" s="306"/>
      <c r="BS574" s="306"/>
      <c r="BT574" s="306"/>
      <c r="BU574" s="306"/>
      <c r="BV574" s="306"/>
      <c r="BW574" s="306"/>
      <c r="BX574" s="306"/>
      <c r="BY574" s="306"/>
      <c r="BZ574" s="306"/>
      <c r="CA574" s="306"/>
      <c r="CB574" s="306"/>
      <c r="CC574" s="306"/>
      <c r="CD574" s="306"/>
      <c r="CE574" s="306"/>
      <c r="CF574" s="306"/>
      <c r="CG574" s="460"/>
    </row>
    <row r="575" spans="69:85">
      <c r="BQ575" s="306"/>
      <c r="BR575" s="306"/>
      <c r="BS575" s="306"/>
      <c r="BT575" s="306"/>
      <c r="BU575" s="306"/>
      <c r="BV575" s="306"/>
      <c r="BW575" s="306"/>
      <c r="BX575" s="306"/>
      <c r="BY575" s="306"/>
      <c r="BZ575" s="306"/>
      <c r="CA575" s="306"/>
      <c r="CB575" s="306"/>
      <c r="CC575" s="306"/>
      <c r="CD575" s="306"/>
      <c r="CE575" s="306"/>
      <c r="CF575" s="306"/>
      <c r="CG575" s="460"/>
    </row>
    <row r="576" spans="69:85">
      <c r="BQ576" s="306"/>
      <c r="BR576" s="306"/>
      <c r="BS576" s="306"/>
      <c r="BT576" s="306"/>
      <c r="BU576" s="306"/>
      <c r="BV576" s="306"/>
      <c r="BW576" s="306"/>
      <c r="BX576" s="306"/>
      <c r="BY576" s="306"/>
      <c r="BZ576" s="306"/>
      <c r="CA576" s="306"/>
      <c r="CB576" s="306"/>
      <c r="CC576" s="306"/>
      <c r="CD576" s="306"/>
      <c r="CE576" s="306"/>
      <c r="CF576" s="306"/>
      <c r="CG576" s="460"/>
    </row>
    <row r="577" spans="69:85">
      <c r="BQ577" s="306"/>
      <c r="BR577" s="306"/>
      <c r="BS577" s="306"/>
      <c r="BT577" s="306"/>
      <c r="BU577" s="306"/>
      <c r="BV577" s="306"/>
      <c r="BW577" s="306"/>
      <c r="BX577" s="306"/>
      <c r="BY577" s="306"/>
      <c r="BZ577" s="306"/>
      <c r="CA577" s="306"/>
      <c r="CB577" s="306"/>
      <c r="CC577" s="306"/>
      <c r="CD577" s="306"/>
      <c r="CE577" s="306"/>
      <c r="CF577" s="306"/>
      <c r="CG577" s="460"/>
    </row>
    <row r="578" spans="69:85">
      <c r="BQ578" s="306"/>
      <c r="BR578" s="306"/>
      <c r="BS578" s="306"/>
      <c r="BT578" s="306"/>
      <c r="BU578" s="306"/>
      <c r="BV578" s="306"/>
      <c r="BW578" s="306"/>
      <c r="BX578" s="306"/>
      <c r="BY578" s="306"/>
      <c r="BZ578" s="306"/>
      <c r="CA578" s="306"/>
      <c r="CB578" s="306"/>
      <c r="CC578" s="306"/>
      <c r="CD578" s="306"/>
      <c r="CE578" s="306"/>
      <c r="CF578" s="306"/>
      <c r="CG578" s="460"/>
    </row>
    <row r="579" spans="69:85">
      <c r="BQ579" s="306"/>
      <c r="BR579" s="306"/>
      <c r="BS579" s="306"/>
      <c r="BT579" s="306"/>
      <c r="BU579" s="306"/>
      <c r="BV579" s="306"/>
      <c r="BW579" s="306"/>
      <c r="BX579" s="306"/>
      <c r="BY579" s="306"/>
      <c r="BZ579" s="306"/>
      <c r="CA579" s="306"/>
      <c r="CB579" s="306"/>
      <c r="CC579" s="306"/>
      <c r="CD579" s="306"/>
      <c r="CE579" s="306"/>
      <c r="CF579" s="306"/>
      <c r="CG579" s="460"/>
    </row>
    <row r="580" spans="69:85">
      <c r="BQ580" s="306"/>
      <c r="BR580" s="306"/>
      <c r="BS580" s="306"/>
      <c r="BT580" s="306"/>
      <c r="BU580" s="306"/>
      <c r="BV580" s="306"/>
      <c r="BW580" s="306"/>
      <c r="BX580" s="306"/>
      <c r="BY580" s="306"/>
      <c r="BZ580" s="306"/>
      <c r="CA580" s="306"/>
      <c r="CB580" s="306"/>
      <c r="CC580" s="306"/>
      <c r="CD580" s="306"/>
      <c r="CE580" s="306"/>
      <c r="CF580" s="306"/>
      <c r="CG580" s="460"/>
    </row>
    <row r="581" spans="69:85">
      <c r="BQ581" s="306"/>
      <c r="BR581" s="306"/>
      <c r="BS581" s="306"/>
      <c r="BT581" s="306"/>
      <c r="BU581" s="306"/>
      <c r="BV581" s="306"/>
      <c r="BW581" s="306"/>
      <c r="BX581" s="306"/>
      <c r="BY581" s="306"/>
      <c r="BZ581" s="306"/>
      <c r="CA581" s="306"/>
      <c r="CB581" s="306"/>
      <c r="CC581" s="306"/>
      <c r="CD581" s="306"/>
      <c r="CE581" s="306"/>
      <c r="CF581" s="306"/>
      <c r="CG581" s="460"/>
    </row>
    <row r="582" spans="69:85">
      <c r="BQ582" s="306"/>
      <c r="BR582" s="306"/>
      <c r="BS582" s="306"/>
      <c r="BT582" s="306"/>
      <c r="BU582" s="306"/>
      <c r="BV582" s="306"/>
      <c r="BW582" s="306"/>
      <c r="BX582" s="306"/>
      <c r="BY582" s="306"/>
      <c r="BZ582" s="306"/>
      <c r="CA582" s="306"/>
      <c r="CB582" s="306"/>
      <c r="CC582" s="306"/>
      <c r="CD582" s="306"/>
      <c r="CE582" s="306"/>
      <c r="CF582" s="306"/>
      <c r="CG582" s="460"/>
    </row>
    <row r="583" spans="69:85">
      <c r="BQ583" s="306"/>
      <c r="BR583" s="306"/>
      <c r="BS583" s="306"/>
      <c r="BT583" s="306"/>
      <c r="BU583" s="306"/>
      <c r="BV583" s="306"/>
      <c r="BW583" s="306"/>
      <c r="BX583" s="306"/>
      <c r="BY583" s="306"/>
      <c r="BZ583" s="306"/>
      <c r="CA583" s="306"/>
      <c r="CB583" s="306"/>
      <c r="CC583" s="306"/>
      <c r="CD583" s="306"/>
      <c r="CE583" s="306"/>
      <c r="CF583" s="306"/>
      <c r="CG583" s="460"/>
    </row>
    <row r="584" spans="69:85">
      <c r="BQ584" s="306"/>
      <c r="BR584" s="306"/>
      <c r="BS584" s="306"/>
      <c r="BT584" s="306"/>
      <c r="BU584" s="306"/>
      <c r="BV584" s="306"/>
      <c r="BW584" s="306"/>
      <c r="BX584" s="306"/>
      <c r="BY584" s="306"/>
      <c r="BZ584" s="306"/>
      <c r="CA584" s="306"/>
      <c r="CB584" s="306"/>
      <c r="CC584" s="306"/>
      <c r="CD584" s="306"/>
      <c r="CE584" s="306"/>
      <c r="CF584" s="306"/>
      <c r="CG584" s="460"/>
    </row>
    <row r="585" spans="69:85">
      <c r="BQ585" s="306"/>
      <c r="BR585" s="306"/>
      <c r="BS585" s="306"/>
      <c r="BT585" s="306"/>
      <c r="BU585" s="306"/>
      <c r="BV585" s="306"/>
      <c r="BW585" s="306"/>
      <c r="BX585" s="306"/>
      <c r="BY585" s="306"/>
      <c r="BZ585" s="306"/>
      <c r="CA585" s="306"/>
      <c r="CB585" s="306"/>
      <c r="CC585" s="306"/>
      <c r="CD585" s="306"/>
      <c r="CE585" s="306"/>
      <c r="CF585" s="306"/>
      <c r="CG585" s="460"/>
    </row>
    <row r="586" spans="69:85">
      <c r="BQ586" s="306"/>
      <c r="BR586" s="306"/>
      <c r="BS586" s="306"/>
      <c r="BT586" s="306"/>
      <c r="BU586" s="306"/>
      <c r="BV586" s="306"/>
      <c r="BW586" s="306"/>
      <c r="BX586" s="306"/>
      <c r="BY586" s="306"/>
      <c r="BZ586" s="306"/>
      <c r="CA586" s="306"/>
      <c r="CB586" s="306"/>
      <c r="CC586" s="306"/>
      <c r="CD586" s="306"/>
      <c r="CE586" s="306"/>
      <c r="CF586" s="306"/>
      <c r="CG586" s="460"/>
    </row>
    <row r="587" spans="69:85">
      <c r="BQ587" s="306"/>
      <c r="BR587" s="306"/>
      <c r="BS587" s="306"/>
      <c r="BT587" s="306"/>
      <c r="BU587" s="306"/>
      <c r="BV587" s="306"/>
      <c r="BW587" s="306"/>
      <c r="BX587" s="306"/>
      <c r="BY587" s="306"/>
      <c r="BZ587" s="306"/>
      <c r="CA587" s="306"/>
      <c r="CB587" s="306"/>
      <c r="CC587" s="306"/>
      <c r="CD587" s="306"/>
      <c r="CE587" s="306"/>
      <c r="CF587" s="306"/>
      <c r="CG587" s="460"/>
    </row>
    <row r="588" spans="69:85">
      <c r="BQ588" s="306"/>
      <c r="BR588" s="306"/>
      <c r="BS588" s="306"/>
      <c r="BT588" s="306"/>
      <c r="BU588" s="306"/>
      <c r="BV588" s="306"/>
      <c r="BW588" s="306"/>
      <c r="BX588" s="306"/>
      <c r="BY588" s="306"/>
      <c r="BZ588" s="306"/>
      <c r="CA588" s="306"/>
      <c r="CB588" s="306"/>
      <c r="CC588" s="306"/>
      <c r="CD588" s="306"/>
      <c r="CE588" s="306"/>
      <c r="CF588" s="306"/>
      <c r="CG588" s="460"/>
    </row>
    <row r="589" spans="69:85">
      <c r="BQ589" s="306"/>
      <c r="BR589" s="306"/>
      <c r="BS589" s="306"/>
      <c r="BT589" s="306"/>
      <c r="BU589" s="306"/>
      <c r="BV589" s="306"/>
      <c r="BW589" s="306"/>
      <c r="BX589" s="306"/>
      <c r="BY589" s="306"/>
      <c r="BZ589" s="306"/>
      <c r="CA589" s="306"/>
      <c r="CB589" s="306"/>
      <c r="CC589" s="306"/>
      <c r="CD589" s="306"/>
      <c r="CE589" s="306"/>
      <c r="CF589" s="306"/>
      <c r="CG589" s="460"/>
    </row>
    <row r="590" spans="69:85">
      <c r="BQ590" s="306"/>
      <c r="BR590" s="306"/>
      <c r="BS590" s="306"/>
      <c r="BT590" s="306"/>
      <c r="BU590" s="306"/>
      <c r="BV590" s="306"/>
      <c r="BW590" s="306"/>
      <c r="BX590" s="306"/>
      <c r="BY590" s="306"/>
      <c r="BZ590" s="306"/>
      <c r="CA590" s="306"/>
      <c r="CB590" s="306"/>
      <c r="CC590" s="306"/>
      <c r="CD590" s="306"/>
      <c r="CE590" s="306"/>
      <c r="CF590" s="306"/>
      <c r="CG590" s="460"/>
    </row>
    <row r="591" spans="69:85">
      <c r="BQ591" s="306"/>
      <c r="BR591" s="306"/>
      <c r="BS591" s="306"/>
      <c r="BT591" s="306"/>
      <c r="BU591" s="306"/>
      <c r="BV591" s="306"/>
      <c r="BW591" s="306"/>
      <c r="BX591" s="306"/>
      <c r="BY591" s="306"/>
      <c r="BZ591" s="306"/>
      <c r="CA591" s="306"/>
      <c r="CB591" s="306"/>
      <c r="CC591" s="306"/>
      <c r="CD591" s="306"/>
      <c r="CE591" s="306"/>
      <c r="CF591" s="306"/>
      <c r="CG591" s="460"/>
    </row>
    <row r="592" spans="69:85">
      <c r="BQ592" s="306"/>
      <c r="BR592" s="306"/>
      <c r="BS592" s="306"/>
      <c r="BT592" s="306"/>
      <c r="BU592" s="306"/>
      <c r="BV592" s="306"/>
      <c r="BW592" s="306"/>
      <c r="BX592" s="306"/>
      <c r="BY592" s="306"/>
      <c r="BZ592" s="306"/>
      <c r="CA592" s="306"/>
      <c r="CB592" s="306"/>
      <c r="CC592" s="306"/>
      <c r="CD592" s="306"/>
      <c r="CE592" s="306"/>
      <c r="CF592" s="306"/>
      <c r="CG592" s="460"/>
    </row>
    <row r="593" spans="69:85">
      <c r="BQ593" s="306"/>
      <c r="BR593" s="306"/>
      <c r="BS593" s="306"/>
      <c r="BT593" s="306"/>
      <c r="BU593" s="306"/>
      <c r="BV593" s="306"/>
      <c r="BW593" s="306"/>
      <c r="BX593" s="306"/>
      <c r="BY593" s="306"/>
      <c r="BZ593" s="306"/>
      <c r="CA593" s="306"/>
      <c r="CB593" s="306"/>
      <c r="CC593" s="306"/>
      <c r="CD593" s="306"/>
      <c r="CE593" s="306"/>
      <c r="CF593" s="306"/>
      <c r="CG593" s="460"/>
    </row>
    <row r="594" spans="69:85">
      <c r="BQ594" s="306"/>
      <c r="BR594" s="306"/>
      <c r="BS594" s="306"/>
      <c r="BT594" s="306"/>
      <c r="BU594" s="306"/>
      <c r="BV594" s="306"/>
      <c r="BW594" s="306"/>
      <c r="BX594" s="306"/>
      <c r="BY594" s="306"/>
      <c r="BZ594" s="306"/>
      <c r="CA594" s="306"/>
      <c r="CB594" s="306"/>
      <c r="CC594" s="306"/>
      <c r="CD594" s="306"/>
      <c r="CE594" s="306"/>
      <c r="CF594" s="306"/>
      <c r="CG594" s="460"/>
    </row>
    <row r="595" spans="69:85">
      <c r="BQ595" s="306"/>
      <c r="BR595" s="306"/>
      <c r="BS595" s="306"/>
      <c r="BT595" s="306"/>
      <c r="BU595" s="306"/>
      <c r="BV595" s="306"/>
      <c r="BW595" s="306"/>
      <c r="BX595" s="306"/>
      <c r="BY595" s="306"/>
      <c r="BZ595" s="306"/>
      <c r="CA595" s="306"/>
      <c r="CB595" s="306"/>
      <c r="CC595" s="306"/>
      <c r="CD595" s="306"/>
      <c r="CE595" s="306"/>
      <c r="CF595" s="306"/>
      <c r="CG595" s="460"/>
    </row>
    <row r="596" spans="69:85">
      <c r="BQ596" s="306"/>
      <c r="BR596" s="306"/>
      <c r="BS596" s="306"/>
      <c r="BT596" s="306"/>
      <c r="BU596" s="306"/>
      <c r="BV596" s="306"/>
      <c r="BW596" s="306"/>
      <c r="BX596" s="306"/>
      <c r="BY596" s="306"/>
      <c r="BZ596" s="306"/>
      <c r="CA596" s="306"/>
      <c r="CB596" s="306"/>
      <c r="CC596" s="306"/>
      <c r="CD596" s="306"/>
      <c r="CE596" s="306"/>
      <c r="CF596" s="306"/>
      <c r="CG596" s="460"/>
    </row>
    <row r="597" spans="69:85">
      <c r="BQ597" s="306"/>
      <c r="BR597" s="306"/>
      <c r="BS597" s="306"/>
      <c r="BT597" s="306"/>
      <c r="BU597" s="306"/>
      <c r="BV597" s="306"/>
      <c r="BW597" s="306"/>
      <c r="BX597" s="306"/>
      <c r="BY597" s="306"/>
      <c r="BZ597" s="306"/>
      <c r="CA597" s="306"/>
      <c r="CB597" s="306"/>
      <c r="CC597" s="306"/>
      <c r="CD597" s="306"/>
      <c r="CE597" s="306"/>
      <c r="CF597" s="306"/>
      <c r="CG597" s="460"/>
    </row>
    <row r="598" spans="69:85">
      <c r="BQ598" s="306"/>
      <c r="BR598" s="306"/>
      <c r="BS598" s="306"/>
      <c r="BT598" s="306"/>
      <c r="BU598" s="306"/>
      <c r="BV598" s="306"/>
      <c r="BW598" s="306"/>
      <c r="BX598" s="306"/>
      <c r="BY598" s="306"/>
      <c r="BZ598" s="306"/>
      <c r="CA598" s="306"/>
      <c r="CB598" s="306"/>
      <c r="CC598" s="306"/>
      <c r="CD598" s="306"/>
      <c r="CE598" s="306"/>
      <c r="CF598" s="306"/>
      <c r="CG598" s="460"/>
    </row>
    <row r="599" spans="69:85">
      <c r="BQ599" s="306"/>
      <c r="BR599" s="306"/>
      <c r="BS599" s="306"/>
      <c r="BT599" s="306"/>
      <c r="BU599" s="306"/>
      <c r="BV599" s="306"/>
      <c r="BW599" s="306"/>
      <c r="BX599" s="306"/>
      <c r="BY599" s="306"/>
      <c r="BZ599" s="306"/>
      <c r="CA599" s="306"/>
      <c r="CB599" s="306"/>
      <c r="CC599" s="306"/>
      <c r="CD599" s="306"/>
      <c r="CE599" s="306"/>
      <c r="CF599" s="306"/>
      <c r="CG599" s="460"/>
    </row>
    <row r="600" spans="69:85">
      <c r="BQ600" s="306"/>
      <c r="BR600" s="306"/>
      <c r="BS600" s="306"/>
      <c r="BT600" s="306"/>
      <c r="BU600" s="306"/>
      <c r="BV600" s="306"/>
      <c r="BW600" s="306"/>
      <c r="BX600" s="306"/>
      <c r="BY600" s="306"/>
      <c r="BZ600" s="306"/>
      <c r="CA600" s="306"/>
      <c r="CB600" s="306"/>
      <c r="CC600" s="306"/>
      <c r="CD600" s="306"/>
      <c r="CE600" s="306"/>
      <c r="CF600" s="306"/>
      <c r="CG600" s="460"/>
    </row>
    <row r="601" spans="69:85">
      <c r="BQ601" s="306"/>
      <c r="BR601" s="306"/>
      <c r="BS601" s="306"/>
      <c r="BT601" s="306"/>
      <c r="BU601" s="306"/>
      <c r="BV601" s="306"/>
      <c r="BW601" s="306"/>
      <c r="BX601" s="306"/>
      <c r="BY601" s="306"/>
      <c r="BZ601" s="306"/>
      <c r="CA601" s="306"/>
      <c r="CB601" s="306"/>
      <c r="CC601" s="306"/>
      <c r="CD601" s="306"/>
      <c r="CE601" s="306"/>
      <c r="CF601" s="306"/>
      <c r="CG601" s="460"/>
    </row>
    <row r="602" spans="69:85">
      <c r="BQ602" s="306"/>
      <c r="BR602" s="306"/>
      <c r="BS602" s="306"/>
      <c r="BT602" s="306"/>
      <c r="BU602" s="306"/>
      <c r="BV602" s="306"/>
      <c r="BW602" s="306"/>
      <c r="BX602" s="306"/>
      <c r="BY602" s="306"/>
      <c r="BZ602" s="306"/>
      <c r="CA602" s="306"/>
      <c r="CB602" s="306"/>
      <c r="CC602" s="306"/>
      <c r="CD602" s="306"/>
      <c r="CE602" s="306"/>
      <c r="CF602" s="306"/>
      <c r="CG602" s="460"/>
    </row>
    <row r="603" spans="69:85">
      <c r="BQ603" s="306"/>
      <c r="BR603" s="306"/>
      <c r="BS603" s="306"/>
      <c r="BT603" s="306"/>
      <c r="BU603" s="306"/>
      <c r="BV603" s="306"/>
      <c r="BW603" s="306"/>
      <c r="BX603" s="306"/>
      <c r="BY603" s="306"/>
      <c r="BZ603" s="306"/>
      <c r="CA603" s="306"/>
      <c r="CB603" s="306"/>
      <c r="CC603" s="306"/>
      <c r="CD603" s="306"/>
      <c r="CE603" s="306"/>
      <c r="CF603" s="306"/>
      <c r="CG603" s="460"/>
    </row>
    <row r="604" spans="69:85">
      <c r="BQ604" s="306"/>
      <c r="BR604" s="306"/>
      <c r="BS604" s="306"/>
      <c r="BT604" s="306"/>
      <c r="BU604" s="306"/>
      <c r="BV604" s="306"/>
      <c r="BW604" s="306"/>
      <c r="BX604" s="306"/>
      <c r="BY604" s="306"/>
      <c r="BZ604" s="306"/>
      <c r="CA604" s="306"/>
      <c r="CB604" s="306"/>
      <c r="CC604" s="306"/>
      <c r="CD604" s="306"/>
      <c r="CE604" s="306"/>
      <c r="CF604" s="306"/>
      <c r="CG604" s="460"/>
    </row>
    <row r="605" spans="69:85">
      <c r="BQ605" s="306"/>
      <c r="BR605" s="306"/>
      <c r="BS605" s="306"/>
      <c r="BT605" s="306"/>
      <c r="BU605" s="306"/>
      <c r="BV605" s="306"/>
      <c r="BW605" s="306"/>
      <c r="BX605" s="306"/>
      <c r="BY605" s="306"/>
      <c r="BZ605" s="306"/>
      <c r="CA605" s="306"/>
      <c r="CB605" s="306"/>
      <c r="CC605" s="306"/>
      <c r="CD605" s="306"/>
      <c r="CE605" s="306"/>
      <c r="CF605" s="306"/>
      <c r="CG605" s="460"/>
    </row>
    <row r="606" spans="69:85">
      <c r="BQ606" s="306"/>
      <c r="BR606" s="306"/>
      <c r="BS606" s="306"/>
      <c r="BT606" s="306"/>
      <c r="BU606" s="306"/>
      <c r="BV606" s="306"/>
      <c r="BW606" s="306"/>
      <c r="BX606" s="306"/>
      <c r="BY606" s="306"/>
      <c r="BZ606" s="306"/>
      <c r="CA606" s="306"/>
      <c r="CB606" s="306"/>
      <c r="CC606" s="306"/>
      <c r="CD606" s="306"/>
      <c r="CE606" s="306"/>
      <c r="CF606" s="306"/>
      <c r="CG606" s="460"/>
    </row>
    <row r="607" spans="69:85">
      <c r="BQ607" s="306"/>
      <c r="BR607" s="306"/>
      <c r="BS607" s="306"/>
      <c r="BT607" s="306"/>
      <c r="BU607" s="306"/>
      <c r="BV607" s="306"/>
      <c r="BW607" s="306"/>
      <c r="BX607" s="306"/>
      <c r="BY607" s="306"/>
      <c r="BZ607" s="306"/>
      <c r="CA607" s="306"/>
      <c r="CB607" s="306"/>
      <c r="CC607" s="306"/>
      <c r="CD607" s="306"/>
      <c r="CE607" s="306"/>
      <c r="CF607" s="306"/>
      <c r="CG607" s="460"/>
    </row>
    <row r="608" spans="69:85">
      <c r="BQ608" s="306"/>
      <c r="BR608" s="306"/>
      <c r="BS608" s="306"/>
      <c r="BT608" s="306"/>
      <c r="BU608" s="306"/>
      <c r="BV608" s="306"/>
      <c r="BW608" s="306"/>
      <c r="BX608" s="306"/>
      <c r="BY608" s="306"/>
      <c r="BZ608" s="306"/>
      <c r="CA608" s="306"/>
      <c r="CB608" s="306"/>
      <c r="CC608" s="306"/>
      <c r="CD608" s="306"/>
      <c r="CE608" s="306"/>
      <c r="CF608" s="306"/>
      <c r="CG608" s="460"/>
    </row>
    <row r="609" spans="69:85">
      <c r="BQ609" s="306"/>
      <c r="BR609" s="306"/>
      <c r="BS609" s="306"/>
      <c r="BT609" s="306"/>
      <c r="BU609" s="306"/>
      <c r="BV609" s="306"/>
      <c r="BW609" s="306"/>
      <c r="BX609" s="306"/>
      <c r="BY609" s="306"/>
      <c r="BZ609" s="306"/>
      <c r="CA609" s="306"/>
      <c r="CB609" s="306"/>
      <c r="CC609" s="306"/>
      <c r="CD609" s="306"/>
      <c r="CE609" s="306"/>
      <c r="CF609" s="306"/>
      <c r="CG609" s="460"/>
    </row>
    <row r="610" spans="69:85">
      <c r="BQ610" s="306"/>
      <c r="BR610" s="306"/>
      <c r="BS610" s="306"/>
      <c r="BT610" s="306"/>
      <c r="BU610" s="306"/>
      <c r="BV610" s="306"/>
      <c r="BW610" s="306"/>
      <c r="BX610" s="306"/>
      <c r="BY610" s="306"/>
      <c r="BZ610" s="306"/>
      <c r="CA610" s="306"/>
      <c r="CB610" s="306"/>
      <c r="CC610" s="306"/>
      <c r="CD610" s="306"/>
      <c r="CE610" s="306"/>
      <c r="CF610" s="306"/>
      <c r="CG610" s="460"/>
    </row>
    <row r="611" spans="69:85">
      <c r="BQ611" s="306"/>
      <c r="BR611" s="306"/>
      <c r="BS611" s="306"/>
      <c r="BT611" s="306"/>
      <c r="BU611" s="306"/>
      <c r="BV611" s="306"/>
      <c r="BW611" s="306"/>
      <c r="BX611" s="306"/>
      <c r="BY611" s="306"/>
      <c r="BZ611" s="306"/>
      <c r="CA611" s="306"/>
      <c r="CB611" s="306"/>
      <c r="CC611" s="306"/>
      <c r="CD611" s="306"/>
      <c r="CE611" s="306"/>
      <c r="CF611" s="306"/>
      <c r="CG611" s="460"/>
    </row>
    <row r="612" spans="69:85">
      <c r="BQ612" s="306"/>
      <c r="BR612" s="306"/>
      <c r="BS612" s="306"/>
      <c r="BT612" s="306"/>
      <c r="BU612" s="306"/>
      <c r="BV612" s="306"/>
      <c r="BW612" s="306"/>
      <c r="BX612" s="306"/>
      <c r="BY612" s="306"/>
      <c r="BZ612" s="306"/>
      <c r="CA612" s="306"/>
      <c r="CB612" s="306"/>
      <c r="CC612" s="306"/>
      <c r="CD612" s="306"/>
      <c r="CE612" s="306"/>
      <c r="CF612" s="306"/>
      <c r="CG612" s="460"/>
    </row>
    <row r="613" spans="69:85">
      <c r="BQ613" s="306"/>
      <c r="BR613" s="306"/>
      <c r="BS613" s="306"/>
      <c r="BT613" s="306"/>
      <c r="BU613" s="306"/>
      <c r="BV613" s="306"/>
      <c r="BW613" s="306"/>
      <c r="BX613" s="306"/>
      <c r="BY613" s="306"/>
      <c r="BZ613" s="306"/>
      <c r="CA613" s="306"/>
      <c r="CB613" s="306"/>
      <c r="CC613" s="306"/>
      <c r="CD613" s="306"/>
      <c r="CE613" s="306"/>
      <c r="CF613" s="306"/>
      <c r="CG613" s="460"/>
    </row>
    <row r="614" spans="69:85">
      <c r="BQ614" s="306"/>
      <c r="BR614" s="306"/>
      <c r="BS614" s="306"/>
      <c r="BT614" s="306"/>
      <c r="BU614" s="306"/>
      <c r="BV614" s="306"/>
      <c r="BW614" s="306"/>
      <c r="BX614" s="306"/>
      <c r="BY614" s="306"/>
      <c r="BZ614" s="306"/>
      <c r="CA614" s="306"/>
      <c r="CB614" s="306"/>
      <c r="CC614" s="306"/>
      <c r="CD614" s="306"/>
      <c r="CE614" s="306"/>
      <c r="CF614" s="306"/>
      <c r="CG614" s="460"/>
    </row>
    <row r="615" spans="69:85">
      <c r="BQ615" s="306"/>
      <c r="BR615" s="306"/>
      <c r="BS615" s="306"/>
      <c r="BT615" s="306"/>
      <c r="BU615" s="306"/>
      <c r="BV615" s="306"/>
      <c r="BW615" s="306"/>
      <c r="BX615" s="306"/>
      <c r="BY615" s="306"/>
      <c r="BZ615" s="306"/>
      <c r="CA615" s="306"/>
      <c r="CB615" s="306"/>
      <c r="CC615" s="306"/>
      <c r="CD615" s="306"/>
      <c r="CE615" s="306"/>
      <c r="CF615" s="306"/>
      <c r="CG615" s="460"/>
    </row>
    <row r="616" spans="69:85">
      <c r="BQ616" s="306"/>
      <c r="BR616" s="306"/>
      <c r="BS616" s="306"/>
      <c r="BT616" s="306"/>
      <c r="BU616" s="306"/>
      <c r="BV616" s="306"/>
      <c r="BW616" s="306"/>
      <c r="BX616" s="306"/>
      <c r="BY616" s="306"/>
      <c r="BZ616" s="306"/>
      <c r="CA616" s="306"/>
      <c r="CB616" s="306"/>
      <c r="CC616" s="306"/>
      <c r="CD616" s="306"/>
      <c r="CE616" s="306"/>
      <c r="CF616" s="306"/>
      <c r="CG616" s="460"/>
    </row>
    <row r="617" spans="69:85">
      <c r="BQ617" s="306"/>
      <c r="BR617" s="306"/>
      <c r="BS617" s="306"/>
      <c r="BT617" s="306"/>
      <c r="BU617" s="306"/>
      <c r="BV617" s="306"/>
      <c r="BW617" s="306"/>
      <c r="BX617" s="306"/>
      <c r="BY617" s="306"/>
      <c r="BZ617" s="306"/>
      <c r="CA617" s="306"/>
      <c r="CB617" s="306"/>
      <c r="CC617" s="306"/>
      <c r="CD617" s="306"/>
      <c r="CE617" s="306"/>
      <c r="CF617" s="306"/>
      <c r="CG617" s="460"/>
    </row>
    <row r="618" spans="69:85">
      <c r="BQ618" s="306"/>
      <c r="BR618" s="306"/>
      <c r="BS618" s="306"/>
      <c r="BT618" s="306"/>
      <c r="BU618" s="306"/>
      <c r="BV618" s="306"/>
      <c r="BW618" s="306"/>
      <c r="BX618" s="306"/>
      <c r="BY618" s="306"/>
      <c r="BZ618" s="306"/>
      <c r="CA618" s="306"/>
      <c r="CB618" s="306"/>
      <c r="CC618" s="306"/>
      <c r="CD618" s="306"/>
      <c r="CE618" s="306"/>
      <c r="CF618" s="306"/>
      <c r="CG618" s="460"/>
    </row>
    <row r="619" spans="69:85">
      <c r="BQ619" s="306"/>
      <c r="BR619" s="306"/>
      <c r="BS619" s="306"/>
      <c r="BT619" s="306"/>
      <c r="BU619" s="306"/>
      <c r="BV619" s="306"/>
      <c r="BW619" s="306"/>
      <c r="BX619" s="306"/>
      <c r="BY619" s="306"/>
      <c r="BZ619" s="306"/>
      <c r="CA619" s="306"/>
      <c r="CB619" s="306"/>
      <c r="CC619" s="306"/>
      <c r="CD619" s="306"/>
      <c r="CE619" s="306"/>
      <c r="CF619" s="306"/>
      <c r="CG619" s="460"/>
    </row>
    <row r="620" spans="69:85">
      <c r="BQ620" s="306"/>
      <c r="BR620" s="306"/>
      <c r="BS620" s="306"/>
      <c r="BT620" s="306"/>
      <c r="BU620" s="306"/>
      <c r="BV620" s="306"/>
      <c r="BW620" s="306"/>
      <c r="BX620" s="306"/>
      <c r="BY620" s="306"/>
      <c r="BZ620" s="306"/>
      <c r="CA620" s="306"/>
      <c r="CB620" s="306"/>
      <c r="CC620" s="306"/>
      <c r="CD620" s="306"/>
      <c r="CE620" s="306"/>
      <c r="CF620" s="306"/>
      <c r="CG620" s="460"/>
    </row>
    <row r="621" spans="69:85">
      <c r="BQ621" s="306"/>
      <c r="BR621" s="306"/>
      <c r="BS621" s="306"/>
      <c r="BT621" s="306"/>
      <c r="BU621" s="306"/>
      <c r="BV621" s="306"/>
      <c r="BW621" s="306"/>
      <c r="BX621" s="306"/>
      <c r="BY621" s="306"/>
      <c r="BZ621" s="306"/>
      <c r="CA621" s="306"/>
      <c r="CB621" s="306"/>
      <c r="CC621" s="306"/>
      <c r="CD621" s="306"/>
      <c r="CE621" s="306"/>
      <c r="CF621" s="306"/>
      <c r="CG621" s="460"/>
    </row>
    <row r="622" spans="69:85">
      <c r="BQ622" s="306"/>
      <c r="BR622" s="306"/>
      <c r="BS622" s="306"/>
      <c r="BT622" s="306"/>
      <c r="BU622" s="306"/>
      <c r="BV622" s="306"/>
      <c r="BW622" s="306"/>
      <c r="BX622" s="306"/>
      <c r="BY622" s="306"/>
      <c r="BZ622" s="306"/>
      <c r="CA622" s="306"/>
      <c r="CB622" s="306"/>
      <c r="CC622" s="306"/>
      <c r="CD622" s="306"/>
      <c r="CE622" s="306"/>
      <c r="CF622" s="306"/>
      <c r="CG622" s="460"/>
    </row>
    <row r="623" spans="69:85">
      <c r="BQ623" s="306"/>
      <c r="BR623" s="306"/>
      <c r="BS623" s="306"/>
      <c r="BT623" s="306"/>
      <c r="BU623" s="306"/>
      <c r="BV623" s="306"/>
      <c r="BW623" s="306"/>
      <c r="BX623" s="306"/>
      <c r="BY623" s="306"/>
      <c r="BZ623" s="306"/>
      <c r="CA623" s="306"/>
      <c r="CB623" s="306"/>
      <c r="CC623" s="306"/>
      <c r="CD623" s="306"/>
      <c r="CE623" s="306"/>
      <c r="CF623" s="306"/>
      <c r="CG623" s="460"/>
    </row>
    <row r="624" spans="69:85">
      <c r="BQ624" s="306"/>
      <c r="BR624" s="306"/>
      <c r="BS624" s="306"/>
      <c r="BT624" s="306"/>
      <c r="BU624" s="306"/>
      <c r="BV624" s="306"/>
      <c r="BW624" s="306"/>
      <c r="BX624" s="306"/>
      <c r="BY624" s="306"/>
      <c r="BZ624" s="306"/>
      <c r="CA624" s="306"/>
      <c r="CB624" s="306"/>
      <c r="CC624" s="306"/>
      <c r="CD624" s="306"/>
      <c r="CE624" s="306"/>
      <c r="CF624" s="306"/>
      <c r="CG624" s="460"/>
    </row>
    <row r="625" spans="69:85">
      <c r="BQ625" s="306"/>
      <c r="BR625" s="306"/>
      <c r="BS625" s="306"/>
      <c r="BT625" s="306"/>
      <c r="BU625" s="306"/>
      <c r="BV625" s="306"/>
      <c r="BW625" s="306"/>
      <c r="BX625" s="306"/>
      <c r="BY625" s="306"/>
      <c r="BZ625" s="306"/>
      <c r="CA625" s="306"/>
      <c r="CB625" s="306"/>
      <c r="CC625" s="306"/>
      <c r="CD625" s="306"/>
      <c r="CE625" s="306"/>
      <c r="CF625" s="306"/>
      <c r="CG625" s="460"/>
    </row>
    <row r="626" spans="69:85">
      <c r="BQ626" s="306"/>
      <c r="BR626" s="306"/>
      <c r="BS626" s="306"/>
      <c r="BT626" s="306"/>
      <c r="BU626" s="306"/>
      <c r="BV626" s="306"/>
      <c r="BW626" s="306"/>
      <c r="BX626" s="306"/>
      <c r="BY626" s="306"/>
      <c r="BZ626" s="306"/>
      <c r="CA626" s="306"/>
      <c r="CB626" s="306"/>
      <c r="CC626" s="306"/>
      <c r="CD626" s="306"/>
      <c r="CE626" s="306"/>
      <c r="CF626" s="306"/>
      <c r="CG626" s="460"/>
    </row>
    <row r="627" spans="69:85">
      <c r="BQ627" s="306"/>
      <c r="BR627" s="306"/>
      <c r="BS627" s="306"/>
      <c r="BT627" s="306"/>
      <c r="BU627" s="306"/>
      <c r="BV627" s="306"/>
      <c r="BW627" s="306"/>
      <c r="BX627" s="306"/>
      <c r="BY627" s="306"/>
      <c r="BZ627" s="306"/>
      <c r="CA627" s="306"/>
      <c r="CB627" s="306"/>
      <c r="CC627" s="306"/>
      <c r="CD627" s="306"/>
      <c r="CE627" s="306"/>
      <c r="CF627" s="306"/>
      <c r="CG627" s="460"/>
    </row>
    <row r="628" spans="69:85">
      <c r="BQ628" s="306"/>
      <c r="BR628" s="306"/>
      <c r="BS628" s="306"/>
      <c r="BT628" s="306"/>
      <c r="BU628" s="306"/>
      <c r="BV628" s="306"/>
      <c r="BW628" s="306"/>
      <c r="BX628" s="306"/>
      <c r="BY628" s="306"/>
      <c r="BZ628" s="306"/>
      <c r="CA628" s="306"/>
      <c r="CB628" s="306"/>
      <c r="CC628" s="306"/>
      <c r="CD628" s="306"/>
      <c r="CE628" s="306"/>
      <c r="CF628" s="306"/>
      <c r="CG628" s="460"/>
    </row>
    <row r="629" spans="69:85">
      <c r="BQ629" s="306"/>
      <c r="BR629" s="306"/>
      <c r="BS629" s="306"/>
      <c r="BT629" s="306"/>
      <c r="BU629" s="306"/>
      <c r="BV629" s="306"/>
      <c r="BW629" s="306"/>
      <c r="BX629" s="306"/>
      <c r="BY629" s="306"/>
      <c r="BZ629" s="306"/>
      <c r="CA629" s="306"/>
      <c r="CB629" s="306"/>
      <c r="CC629" s="306"/>
      <c r="CD629" s="306"/>
      <c r="CE629" s="306"/>
      <c r="CF629" s="306"/>
      <c r="CG629" s="460"/>
    </row>
    <row r="630" spans="69:85">
      <c r="BQ630" s="306"/>
      <c r="BR630" s="306"/>
      <c r="BS630" s="306"/>
      <c r="BT630" s="306"/>
      <c r="BU630" s="306"/>
      <c r="BV630" s="306"/>
      <c r="BW630" s="306"/>
      <c r="BX630" s="306"/>
      <c r="BY630" s="306"/>
      <c r="BZ630" s="306"/>
      <c r="CA630" s="306"/>
      <c r="CB630" s="306"/>
      <c r="CC630" s="306"/>
      <c r="CD630" s="306"/>
      <c r="CE630" s="306"/>
      <c r="CF630" s="306"/>
      <c r="CG630" s="460"/>
    </row>
    <row r="631" spans="69:85">
      <c r="BQ631" s="306"/>
      <c r="BR631" s="306"/>
      <c r="BS631" s="306"/>
      <c r="BT631" s="306"/>
      <c r="BU631" s="306"/>
      <c r="BV631" s="306"/>
      <c r="BW631" s="306"/>
      <c r="BX631" s="306"/>
      <c r="BY631" s="306"/>
      <c r="BZ631" s="306"/>
      <c r="CA631" s="306"/>
      <c r="CB631" s="306"/>
      <c r="CC631" s="306"/>
      <c r="CD631" s="306"/>
      <c r="CE631" s="306"/>
      <c r="CF631" s="306"/>
      <c r="CG631" s="460"/>
    </row>
    <row r="632" spans="69:85">
      <c r="BQ632" s="306"/>
      <c r="BR632" s="306"/>
      <c r="BS632" s="306"/>
      <c r="BT632" s="306"/>
      <c r="BU632" s="306"/>
      <c r="BV632" s="306"/>
      <c r="BW632" s="306"/>
      <c r="BX632" s="306"/>
      <c r="BY632" s="306"/>
      <c r="BZ632" s="306"/>
      <c r="CA632" s="306"/>
      <c r="CB632" s="306"/>
      <c r="CC632" s="306"/>
      <c r="CD632" s="306"/>
      <c r="CE632" s="306"/>
      <c r="CF632" s="306"/>
      <c r="CG632" s="460"/>
    </row>
    <row r="633" spans="69:85">
      <c r="BQ633" s="306"/>
      <c r="BR633" s="306"/>
      <c r="BS633" s="306"/>
      <c r="BT633" s="306"/>
      <c r="BU633" s="306"/>
      <c r="BV633" s="306"/>
      <c r="BW633" s="306"/>
      <c r="BX633" s="306"/>
      <c r="BY633" s="306"/>
      <c r="BZ633" s="306"/>
      <c r="CA633" s="306"/>
      <c r="CB633" s="306"/>
      <c r="CC633" s="306"/>
      <c r="CD633" s="306"/>
      <c r="CE633" s="306"/>
      <c r="CF633" s="306"/>
      <c r="CG633" s="460"/>
    </row>
    <row r="634" spans="69:85">
      <c r="BQ634" s="306"/>
      <c r="BR634" s="306"/>
      <c r="BS634" s="306"/>
      <c r="BT634" s="306"/>
      <c r="BU634" s="306"/>
      <c r="BV634" s="306"/>
      <c r="BW634" s="306"/>
      <c r="BX634" s="306"/>
      <c r="BY634" s="306"/>
      <c r="BZ634" s="306"/>
      <c r="CA634" s="306"/>
      <c r="CB634" s="306"/>
      <c r="CC634" s="306"/>
      <c r="CD634" s="306"/>
      <c r="CE634" s="306"/>
      <c r="CF634" s="306"/>
      <c r="CG634" s="460"/>
    </row>
    <row r="635" spans="69:85">
      <c r="BQ635" s="306"/>
      <c r="BR635" s="306"/>
      <c r="BS635" s="306"/>
      <c r="BT635" s="306"/>
      <c r="BU635" s="306"/>
      <c r="BV635" s="306"/>
      <c r="BW635" s="306"/>
      <c r="BX635" s="306"/>
      <c r="BY635" s="306"/>
      <c r="BZ635" s="306"/>
      <c r="CA635" s="306"/>
      <c r="CB635" s="306"/>
      <c r="CC635" s="306"/>
      <c r="CD635" s="306"/>
      <c r="CE635" s="306"/>
      <c r="CF635" s="306"/>
      <c r="CG635" s="460"/>
    </row>
    <row r="636" spans="69:85">
      <c r="BQ636" s="306"/>
      <c r="BR636" s="306"/>
      <c r="BS636" s="306"/>
      <c r="BT636" s="306"/>
      <c r="BU636" s="306"/>
      <c r="BV636" s="306"/>
      <c r="BW636" s="306"/>
      <c r="BX636" s="306"/>
      <c r="BY636" s="306"/>
      <c r="BZ636" s="306"/>
      <c r="CA636" s="306"/>
      <c r="CB636" s="306"/>
      <c r="CC636" s="306"/>
      <c r="CD636" s="306"/>
      <c r="CE636" s="306"/>
      <c r="CF636" s="306"/>
      <c r="CG636" s="460"/>
    </row>
    <row r="637" spans="69:85">
      <c r="BQ637" s="306"/>
      <c r="BR637" s="306"/>
      <c r="BS637" s="306"/>
      <c r="BT637" s="306"/>
      <c r="BU637" s="306"/>
      <c r="BV637" s="306"/>
      <c r="BW637" s="306"/>
      <c r="BX637" s="306"/>
      <c r="BY637" s="306"/>
      <c r="BZ637" s="306"/>
      <c r="CA637" s="306"/>
      <c r="CB637" s="306"/>
      <c r="CC637" s="306"/>
      <c r="CD637" s="306"/>
      <c r="CE637" s="306"/>
      <c r="CF637" s="306"/>
      <c r="CG637" s="460"/>
    </row>
    <row r="638" spans="69:85">
      <c r="BQ638" s="306"/>
      <c r="BR638" s="306"/>
      <c r="BS638" s="306"/>
      <c r="BT638" s="306"/>
      <c r="BU638" s="306"/>
      <c r="BV638" s="306"/>
      <c r="BW638" s="306"/>
      <c r="BX638" s="306"/>
      <c r="BY638" s="306"/>
      <c r="BZ638" s="306"/>
      <c r="CA638" s="306"/>
      <c r="CB638" s="306"/>
      <c r="CC638" s="306"/>
      <c r="CD638" s="306"/>
      <c r="CE638" s="306"/>
      <c r="CF638" s="306"/>
      <c r="CG638" s="460"/>
    </row>
    <row r="639" spans="69:85">
      <c r="BQ639" s="306"/>
      <c r="BR639" s="306"/>
      <c r="BS639" s="306"/>
      <c r="BT639" s="306"/>
      <c r="BU639" s="306"/>
      <c r="BV639" s="306"/>
      <c r="BW639" s="306"/>
      <c r="BX639" s="306"/>
      <c r="BY639" s="306"/>
      <c r="BZ639" s="306"/>
      <c r="CA639" s="306"/>
      <c r="CB639" s="306"/>
      <c r="CC639" s="306"/>
      <c r="CD639" s="306"/>
      <c r="CE639" s="306"/>
      <c r="CF639" s="306"/>
      <c r="CG639" s="460"/>
    </row>
    <row r="640" spans="69:85">
      <c r="BQ640" s="306"/>
      <c r="BR640" s="306"/>
      <c r="BS640" s="306"/>
      <c r="BT640" s="306"/>
      <c r="BU640" s="306"/>
      <c r="BV640" s="306"/>
      <c r="BW640" s="306"/>
      <c r="BX640" s="306"/>
      <c r="BY640" s="306"/>
      <c r="BZ640" s="306"/>
      <c r="CA640" s="306"/>
      <c r="CB640" s="306"/>
      <c r="CC640" s="306"/>
      <c r="CD640" s="306"/>
      <c r="CE640" s="306"/>
      <c r="CF640" s="306"/>
      <c r="CG640" s="460"/>
    </row>
    <row r="641" spans="69:85">
      <c r="BQ641" s="306"/>
      <c r="BR641" s="306"/>
      <c r="BS641" s="306"/>
      <c r="BT641" s="306"/>
      <c r="BU641" s="306"/>
      <c r="BV641" s="306"/>
      <c r="BW641" s="306"/>
      <c r="BX641" s="306"/>
      <c r="BY641" s="306"/>
      <c r="BZ641" s="306"/>
      <c r="CA641" s="306"/>
      <c r="CB641" s="306"/>
      <c r="CC641" s="306"/>
      <c r="CD641" s="306"/>
      <c r="CE641" s="306"/>
      <c r="CF641" s="306"/>
      <c r="CG641" s="460"/>
    </row>
    <row r="642" spans="69:85">
      <c r="BQ642" s="306"/>
      <c r="BR642" s="306"/>
      <c r="BS642" s="306"/>
      <c r="BT642" s="306"/>
      <c r="BU642" s="306"/>
      <c r="BV642" s="306"/>
      <c r="BW642" s="306"/>
      <c r="BX642" s="306"/>
      <c r="BY642" s="306"/>
      <c r="BZ642" s="306"/>
      <c r="CA642" s="306"/>
      <c r="CB642" s="306"/>
      <c r="CC642" s="306"/>
      <c r="CD642" s="306"/>
      <c r="CE642" s="306"/>
      <c r="CF642" s="306"/>
      <c r="CG642" s="460"/>
    </row>
    <row r="643" spans="69:85">
      <c r="BQ643" s="306"/>
      <c r="BR643" s="306"/>
      <c r="BS643" s="306"/>
      <c r="BT643" s="306"/>
      <c r="BU643" s="306"/>
      <c r="BV643" s="306"/>
      <c r="BW643" s="306"/>
      <c r="BX643" s="306"/>
      <c r="BY643" s="306"/>
      <c r="BZ643" s="306"/>
      <c r="CA643" s="306"/>
      <c r="CB643" s="306"/>
      <c r="CC643" s="306"/>
      <c r="CD643" s="306"/>
      <c r="CE643" s="306"/>
      <c r="CF643" s="306"/>
      <c r="CG643" s="460"/>
    </row>
    <row r="644" spans="69:85">
      <c r="BQ644" s="306"/>
      <c r="BR644" s="306"/>
      <c r="BS644" s="306"/>
      <c r="BT644" s="306"/>
      <c r="BU644" s="306"/>
      <c r="BV644" s="306"/>
      <c r="BW644" s="306"/>
      <c r="BX644" s="306"/>
      <c r="BY644" s="306"/>
      <c r="BZ644" s="306"/>
      <c r="CA644" s="306"/>
      <c r="CB644" s="306"/>
      <c r="CC644" s="306"/>
      <c r="CD644" s="306"/>
      <c r="CE644" s="306"/>
      <c r="CF644" s="306"/>
      <c r="CG644" s="460"/>
    </row>
    <row r="645" spans="69:85">
      <c r="BQ645" s="306"/>
      <c r="BR645" s="306"/>
      <c r="BS645" s="306"/>
      <c r="BT645" s="306"/>
      <c r="BU645" s="306"/>
      <c r="BV645" s="306"/>
      <c r="BW645" s="306"/>
      <c r="BX645" s="306"/>
      <c r="BY645" s="306"/>
      <c r="BZ645" s="306"/>
      <c r="CA645" s="306"/>
      <c r="CB645" s="306"/>
      <c r="CC645" s="306"/>
      <c r="CD645" s="306"/>
      <c r="CE645" s="306"/>
      <c r="CF645" s="306"/>
      <c r="CG645" s="460"/>
    </row>
    <row r="646" spans="69:85">
      <c r="BQ646" s="306"/>
      <c r="BR646" s="306"/>
      <c r="BS646" s="306"/>
      <c r="BT646" s="306"/>
      <c r="BU646" s="306"/>
      <c r="BV646" s="306"/>
      <c r="BW646" s="306"/>
      <c r="BX646" s="306"/>
      <c r="BY646" s="306"/>
      <c r="BZ646" s="306"/>
      <c r="CA646" s="306"/>
      <c r="CB646" s="306"/>
      <c r="CC646" s="306"/>
      <c r="CD646" s="306"/>
      <c r="CE646" s="306"/>
      <c r="CF646" s="306"/>
      <c r="CG646" s="460"/>
    </row>
    <row r="647" spans="69:85">
      <c r="BQ647" s="306"/>
      <c r="BR647" s="306"/>
      <c r="BS647" s="306"/>
      <c r="BT647" s="306"/>
      <c r="BU647" s="306"/>
      <c r="BV647" s="306"/>
      <c r="BW647" s="306"/>
      <c r="BX647" s="306"/>
      <c r="BY647" s="306"/>
      <c r="BZ647" s="306"/>
      <c r="CA647" s="306"/>
      <c r="CB647" s="306"/>
      <c r="CC647" s="306"/>
      <c r="CD647" s="306"/>
      <c r="CE647" s="306"/>
      <c r="CF647" s="306"/>
      <c r="CG647" s="460"/>
    </row>
    <row r="648" spans="69:85">
      <c r="BQ648" s="306"/>
      <c r="BR648" s="306"/>
      <c r="BS648" s="306"/>
      <c r="BT648" s="306"/>
      <c r="BU648" s="306"/>
      <c r="BV648" s="306"/>
      <c r="BW648" s="306"/>
      <c r="BX648" s="306"/>
      <c r="BY648" s="306"/>
      <c r="BZ648" s="306"/>
      <c r="CA648" s="306"/>
      <c r="CB648" s="306"/>
      <c r="CC648" s="306"/>
      <c r="CD648" s="306"/>
      <c r="CE648" s="306"/>
      <c r="CF648" s="306"/>
      <c r="CG648" s="460"/>
    </row>
    <row r="649" spans="69:85">
      <c r="BQ649" s="306"/>
      <c r="BR649" s="306"/>
      <c r="BS649" s="306"/>
      <c r="BT649" s="306"/>
      <c r="BU649" s="306"/>
      <c r="BV649" s="306"/>
      <c r="BW649" s="306"/>
      <c r="BX649" s="306"/>
      <c r="BY649" s="306"/>
      <c r="BZ649" s="306"/>
      <c r="CA649" s="306"/>
      <c r="CB649" s="306"/>
      <c r="CC649" s="306"/>
      <c r="CD649" s="306"/>
      <c r="CE649" s="306"/>
      <c r="CF649" s="306"/>
      <c r="CG649" s="460"/>
    </row>
    <row r="650" spans="69:85">
      <c r="BQ650" s="306"/>
      <c r="BR650" s="306"/>
      <c r="BS650" s="306"/>
      <c r="BT650" s="306"/>
      <c r="BU650" s="306"/>
      <c r="BV650" s="306"/>
      <c r="BW650" s="306"/>
      <c r="BX650" s="306"/>
      <c r="BY650" s="306"/>
      <c r="BZ650" s="306"/>
      <c r="CA650" s="306"/>
      <c r="CB650" s="306"/>
      <c r="CC650" s="306"/>
      <c r="CD650" s="306"/>
      <c r="CE650" s="306"/>
      <c r="CF650" s="306"/>
      <c r="CG650" s="460"/>
    </row>
    <row r="651" spans="69:85">
      <c r="BQ651" s="306"/>
      <c r="BR651" s="306"/>
      <c r="BS651" s="306"/>
      <c r="BT651" s="306"/>
      <c r="BU651" s="306"/>
      <c r="BV651" s="306"/>
      <c r="BW651" s="306"/>
      <c r="BX651" s="306"/>
      <c r="BY651" s="306"/>
      <c r="BZ651" s="306"/>
      <c r="CA651" s="306"/>
      <c r="CB651" s="306"/>
      <c r="CC651" s="306"/>
      <c r="CD651" s="306"/>
      <c r="CE651" s="306"/>
      <c r="CF651" s="306"/>
      <c r="CG651" s="460"/>
    </row>
    <row r="652" spans="69:85">
      <c r="BQ652" s="306"/>
      <c r="BR652" s="306"/>
      <c r="BS652" s="306"/>
      <c r="BT652" s="306"/>
      <c r="BU652" s="306"/>
      <c r="BV652" s="306"/>
      <c r="BW652" s="306"/>
      <c r="BX652" s="306"/>
      <c r="BY652" s="306"/>
      <c r="BZ652" s="306"/>
      <c r="CA652" s="306"/>
      <c r="CB652" s="306"/>
      <c r="CC652" s="306"/>
      <c r="CD652" s="306"/>
      <c r="CE652" s="306"/>
      <c r="CF652" s="306"/>
      <c r="CG652" s="460"/>
    </row>
    <row r="653" spans="69:85">
      <c r="BQ653" s="306"/>
      <c r="BR653" s="306"/>
      <c r="BS653" s="306"/>
      <c r="BT653" s="306"/>
      <c r="BU653" s="306"/>
      <c r="BV653" s="306"/>
      <c r="BW653" s="306"/>
      <c r="BX653" s="306"/>
      <c r="BY653" s="306"/>
      <c r="BZ653" s="306"/>
      <c r="CA653" s="306"/>
      <c r="CB653" s="306"/>
      <c r="CC653" s="306"/>
      <c r="CD653" s="306"/>
      <c r="CE653" s="306"/>
      <c r="CF653" s="306"/>
      <c r="CG653" s="460"/>
    </row>
    <row r="654" spans="69:85">
      <c r="BQ654" s="306"/>
      <c r="BR654" s="306"/>
      <c r="BS654" s="306"/>
      <c r="BT654" s="306"/>
      <c r="BU654" s="306"/>
      <c r="BV654" s="306"/>
      <c r="BW654" s="306"/>
      <c r="BX654" s="306"/>
      <c r="BY654" s="306"/>
      <c r="BZ654" s="306"/>
      <c r="CA654" s="306"/>
      <c r="CB654" s="306"/>
      <c r="CC654" s="306"/>
      <c r="CD654" s="306"/>
      <c r="CE654" s="306"/>
      <c r="CF654" s="306"/>
      <c r="CG654" s="460"/>
    </row>
    <row r="655" spans="69:85">
      <c r="BQ655" s="306"/>
      <c r="BR655" s="306"/>
      <c r="BS655" s="306"/>
      <c r="BT655" s="306"/>
      <c r="BU655" s="306"/>
      <c r="BV655" s="306"/>
      <c r="BW655" s="306"/>
      <c r="BX655" s="306"/>
      <c r="BY655" s="306"/>
      <c r="BZ655" s="306"/>
      <c r="CA655" s="306"/>
      <c r="CB655" s="306"/>
      <c r="CC655" s="306"/>
      <c r="CD655" s="306"/>
      <c r="CE655" s="306"/>
      <c r="CF655" s="306"/>
      <c r="CG655" s="460"/>
    </row>
    <row r="656" spans="69:85">
      <c r="BQ656" s="306"/>
      <c r="BR656" s="306"/>
      <c r="BS656" s="306"/>
      <c r="BT656" s="306"/>
      <c r="BU656" s="306"/>
      <c r="BV656" s="306"/>
      <c r="BW656" s="306"/>
      <c r="BX656" s="306"/>
      <c r="BY656" s="306"/>
      <c r="BZ656" s="306"/>
      <c r="CA656" s="306"/>
      <c r="CB656" s="306"/>
      <c r="CC656" s="306"/>
      <c r="CD656" s="306"/>
      <c r="CE656" s="306"/>
      <c r="CF656" s="306"/>
      <c r="CG656" s="460"/>
    </row>
    <row r="657" spans="69:85">
      <c r="BQ657" s="306"/>
      <c r="BR657" s="306"/>
      <c r="BS657" s="306"/>
      <c r="BT657" s="306"/>
      <c r="BU657" s="306"/>
      <c r="BV657" s="306"/>
      <c r="BW657" s="306"/>
      <c r="BX657" s="306"/>
      <c r="BY657" s="306"/>
      <c r="BZ657" s="306"/>
      <c r="CA657" s="306"/>
      <c r="CB657" s="306"/>
      <c r="CC657" s="306"/>
      <c r="CD657" s="306"/>
      <c r="CE657" s="306"/>
      <c r="CF657" s="306"/>
      <c r="CG657" s="460"/>
    </row>
    <row r="658" spans="69:85">
      <c r="BQ658" s="306"/>
      <c r="BR658" s="306"/>
      <c r="BS658" s="306"/>
      <c r="BT658" s="306"/>
      <c r="BU658" s="306"/>
      <c r="BV658" s="306"/>
      <c r="BW658" s="306"/>
      <c r="BX658" s="306"/>
      <c r="BY658" s="306"/>
      <c r="BZ658" s="306"/>
      <c r="CA658" s="306"/>
      <c r="CB658" s="306"/>
      <c r="CC658" s="306"/>
      <c r="CD658" s="306"/>
      <c r="CE658" s="306"/>
      <c r="CF658" s="306"/>
      <c r="CG658" s="460"/>
    </row>
    <row r="659" spans="69:85">
      <c r="BQ659" s="306"/>
      <c r="BR659" s="306"/>
      <c r="BS659" s="306"/>
      <c r="BT659" s="306"/>
      <c r="BU659" s="306"/>
      <c r="BV659" s="306"/>
      <c r="BW659" s="306"/>
      <c r="BX659" s="306"/>
      <c r="BY659" s="306"/>
      <c r="BZ659" s="306"/>
      <c r="CA659" s="306"/>
      <c r="CB659" s="306"/>
      <c r="CC659" s="306"/>
      <c r="CD659" s="306"/>
      <c r="CE659" s="306"/>
      <c r="CF659" s="306"/>
      <c r="CG659" s="460"/>
    </row>
    <row r="660" spans="69:85">
      <c r="BQ660" s="306"/>
      <c r="BR660" s="306"/>
      <c r="BS660" s="306"/>
      <c r="BT660" s="306"/>
      <c r="BU660" s="306"/>
      <c r="BV660" s="306"/>
      <c r="BW660" s="306"/>
      <c r="BX660" s="306"/>
      <c r="BY660" s="306"/>
      <c r="BZ660" s="306"/>
      <c r="CA660" s="306"/>
      <c r="CB660" s="306"/>
      <c r="CC660" s="306"/>
      <c r="CD660" s="306"/>
      <c r="CE660" s="306"/>
      <c r="CF660" s="306"/>
      <c r="CG660" s="460"/>
    </row>
    <row r="661" spans="69:85">
      <c r="BQ661" s="306"/>
      <c r="BR661" s="306"/>
      <c r="BS661" s="306"/>
      <c r="BT661" s="306"/>
      <c r="BU661" s="306"/>
      <c r="BV661" s="306"/>
      <c r="BW661" s="306"/>
      <c r="BX661" s="306"/>
      <c r="BY661" s="306"/>
      <c r="BZ661" s="306"/>
      <c r="CA661" s="306"/>
      <c r="CB661" s="306"/>
      <c r="CC661" s="306"/>
      <c r="CD661" s="306"/>
      <c r="CE661" s="306"/>
      <c r="CF661" s="306"/>
      <c r="CG661" s="460"/>
    </row>
    <row r="662" spans="69:85">
      <c r="BQ662" s="306"/>
      <c r="BR662" s="306"/>
      <c r="BS662" s="306"/>
      <c r="BT662" s="306"/>
      <c r="BU662" s="306"/>
      <c r="BV662" s="306"/>
      <c r="BW662" s="306"/>
      <c r="BX662" s="306"/>
      <c r="BY662" s="306"/>
      <c r="BZ662" s="306"/>
      <c r="CA662" s="306"/>
      <c r="CB662" s="306"/>
      <c r="CC662" s="306"/>
      <c r="CD662" s="306"/>
      <c r="CE662" s="306"/>
      <c r="CF662" s="306"/>
      <c r="CG662" s="460"/>
    </row>
    <row r="663" spans="69:85">
      <c r="BQ663" s="306"/>
      <c r="BR663" s="306"/>
      <c r="BS663" s="306"/>
      <c r="BT663" s="306"/>
      <c r="BU663" s="306"/>
      <c r="BV663" s="306"/>
      <c r="BW663" s="306"/>
      <c r="BX663" s="306"/>
      <c r="BY663" s="306"/>
      <c r="BZ663" s="306"/>
      <c r="CA663" s="306"/>
      <c r="CB663" s="306"/>
      <c r="CC663" s="306"/>
      <c r="CD663" s="306"/>
      <c r="CE663" s="306"/>
      <c r="CF663" s="306"/>
      <c r="CG663" s="460"/>
    </row>
    <row r="664" spans="69:85">
      <c r="BQ664" s="306"/>
      <c r="BR664" s="306"/>
      <c r="BS664" s="306"/>
      <c r="BT664" s="306"/>
      <c r="BU664" s="306"/>
      <c r="BV664" s="306"/>
      <c r="BW664" s="306"/>
      <c r="BX664" s="306"/>
      <c r="BY664" s="306"/>
      <c r="BZ664" s="306"/>
      <c r="CA664" s="306"/>
      <c r="CB664" s="306"/>
      <c r="CC664" s="306"/>
      <c r="CD664" s="306"/>
      <c r="CE664" s="306"/>
      <c r="CF664" s="306"/>
      <c r="CG664" s="460"/>
    </row>
    <row r="665" spans="69:85">
      <c r="BQ665" s="306"/>
      <c r="BR665" s="306"/>
      <c r="BS665" s="306"/>
      <c r="BT665" s="306"/>
      <c r="BU665" s="306"/>
      <c r="BV665" s="306"/>
      <c r="BW665" s="306"/>
      <c r="BX665" s="306"/>
      <c r="BY665" s="306"/>
      <c r="BZ665" s="306"/>
      <c r="CA665" s="306"/>
      <c r="CB665" s="306"/>
      <c r="CC665" s="306"/>
      <c r="CD665" s="306"/>
      <c r="CE665" s="306"/>
      <c r="CF665" s="306"/>
      <c r="CG665" s="460"/>
    </row>
    <row r="666" spans="69:85">
      <c r="BQ666" s="306"/>
      <c r="BR666" s="306"/>
      <c r="BS666" s="306"/>
      <c r="BT666" s="306"/>
      <c r="BU666" s="306"/>
      <c r="BV666" s="306"/>
      <c r="BW666" s="306"/>
      <c r="BX666" s="306"/>
      <c r="BY666" s="306"/>
      <c r="BZ666" s="306"/>
      <c r="CA666" s="306"/>
      <c r="CB666" s="306"/>
      <c r="CC666" s="306"/>
      <c r="CD666" s="306"/>
      <c r="CE666" s="306"/>
      <c r="CF666" s="306"/>
      <c r="CG666" s="460"/>
    </row>
    <row r="667" spans="69:85">
      <c r="BQ667" s="306"/>
      <c r="BR667" s="306"/>
      <c r="BS667" s="306"/>
      <c r="BT667" s="306"/>
      <c r="BU667" s="306"/>
      <c r="BV667" s="306"/>
      <c r="BW667" s="306"/>
      <c r="BX667" s="306"/>
      <c r="BY667" s="306"/>
      <c r="BZ667" s="306"/>
      <c r="CA667" s="306"/>
      <c r="CB667" s="306"/>
      <c r="CC667" s="306"/>
      <c r="CD667" s="306"/>
      <c r="CE667" s="306"/>
      <c r="CF667" s="306"/>
      <c r="CG667" s="460"/>
    </row>
    <row r="668" spans="69:85">
      <c r="BQ668" s="306"/>
      <c r="BR668" s="306"/>
      <c r="BS668" s="306"/>
      <c r="BT668" s="306"/>
      <c r="BU668" s="306"/>
      <c r="BV668" s="306"/>
      <c r="BW668" s="306"/>
      <c r="BX668" s="306"/>
      <c r="BY668" s="306"/>
      <c r="BZ668" s="306"/>
      <c r="CA668" s="306"/>
      <c r="CB668" s="306"/>
      <c r="CC668" s="306"/>
      <c r="CD668" s="306"/>
      <c r="CE668" s="306"/>
      <c r="CF668" s="306"/>
      <c r="CG668" s="460"/>
    </row>
    <row r="669" spans="69:85">
      <c r="BQ669" s="306"/>
      <c r="BR669" s="306"/>
      <c r="BS669" s="306"/>
      <c r="BT669" s="306"/>
      <c r="BU669" s="306"/>
      <c r="BV669" s="306"/>
      <c r="BW669" s="306"/>
      <c r="BX669" s="306"/>
      <c r="BY669" s="306"/>
      <c r="BZ669" s="306"/>
      <c r="CA669" s="306"/>
      <c r="CB669" s="306"/>
      <c r="CC669" s="306"/>
      <c r="CD669" s="306"/>
      <c r="CE669" s="306"/>
      <c r="CF669" s="306"/>
      <c r="CG669" s="460"/>
    </row>
    <row r="670" spans="69:85">
      <c r="BQ670" s="306"/>
      <c r="BR670" s="306"/>
      <c r="BS670" s="306"/>
      <c r="BT670" s="306"/>
      <c r="BU670" s="306"/>
      <c r="BV670" s="306"/>
      <c r="BW670" s="306"/>
      <c r="BX670" s="306"/>
      <c r="BY670" s="306"/>
      <c r="BZ670" s="306"/>
      <c r="CA670" s="306"/>
      <c r="CB670" s="306"/>
      <c r="CC670" s="306"/>
      <c r="CD670" s="306"/>
      <c r="CE670" s="306"/>
      <c r="CF670" s="306"/>
      <c r="CG670" s="460"/>
    </row>
    <row r="671" spans="69:85">
      <c r="BQ671" s="306"/>
      <c r="BR671" s="306"/>
      <c r="BS671" s="306"/>
      <c r="BT671" s="306"/>
      <c r="BU671" s="306"/>
      <c r="BV671" s="306"/>
      <c r="BW671" s="306"/>
      <c r="BX671" s="306"/>
      <c r="BY671" s="306"/>
      <c r="BZ671" s="306"/>
      <c r="CA671" s="306"/>
      <c r="CB671" s="306"/>
      <c r="CC671" s="306"/>
      <c r="CD671" s="306"/>
      <c r="CE671" s="306"/>
      <c r="CF671" s="306"/>
      <c r="CG671" s="460"/>
    </row>
    <row r="672" spans="69:85">
      <c r="BQ672" s="306"/>
      <c r="BR672" s="306"/>
      <c r="BS672" s="306"/>
      <c r="BT672" s="306"/>
      <c r="BU672" s="306"/>
      <c r="BV672" s="306"/>
      <c r="BW672" s="306"/>
      <c r="BX672" s="306"/>
      <c r="BY672" s="306"/>
      <c r="BZ672" s="306"/>
      <c r="CA672" s="306"/>
      <c r="CB672" s="306"/>
      <c r="CC672" s="306"/>
      <c r="CD672" s="306"/>
      <c r="CE672" s="306"/>
      <c r="CF672" s="306"/>
      <c r="CG672" s="460"/>
    </row>
    <row r="673" spans="69:85">
      <c r="BQ673" s="306"/>
      <c r="BR673" s="306"/>
      <c r="BS673" s="306"/>
      <c r="BT673" s="306"/>
      <c r="BU673" s="306"/>
      <c r="BV673" s="306"/>
      <c r="BW673" s="306"/>
      <c r="BX673" s="306"/>
      <c r="BY673" s="306"/>
      <c r="BZ673" s="306"/>
      <c r="CA673" s="306"/>
      <c r="CB673" s="306"/>
      <c r="CC673" s="306"/>
      <c r="CD673" s="306"/>
      <c r="CE673" s="306"/>
      <c r="CF673" s="306"/>
      <c r="CG673" s="460"/>
    </row>
    <row r="674" spans="69:85">
      <c r="BQ674" s="306"/>
      <c r="BR674" s="306"/>
      <c r="BS674" s="306"/>
      <c r="BT674" s="306"/>
      <c r="BU674" s="306"/>
      <c r="BV674" s="306"/>
      <c r="BW674" s="306"/>
      <c r="BX674" s="306"/>
      <c r="BY674" s="306"/>
      <c r="BZ674" s="306"/>
      <c r="CA674" s="306"/>
      <c r="CB674" s="306"/>
      <c r="CC674" s="306"/>
      <c r="CD674" s="306"/>
      <c r="CE674" s="306"/>
      <c r="CF674" s="306"/>
      <c r="CG674" s="460"/>
    </row>
    <row r="675" spans="69:85">
      <c r="BQ675" s="306"/>
      <c r="BR675" s="306"/>
      <c r="BS675" s="306"/>
      <c r="BT675" s="306"/>
      <c r="BU675" s="306"/>
      <c r="BV675" s="306"/>
      <c r="BW675" s="306"/>
      <c r="BX675" s="306"/>
      <c r="BY675" s="306"/>
      <c r="BZ675" s="306"/>
      <c r="CA675" s="306"/>
      <c r="CB675" s="306"/>
      <c r="CC675" s="306"/>
      <c r="CD675" s="306"/>
      <c r="CE675" s="306"/>
      <c r="CF675" s="306"/>
      <c r="CG675" s="460"/>
    </row>
    <row r="676" spans="69:85">
      <c r="BQ676" s="306"/>
      <c r="BR676" s="306"/>
      <c r="BS676" s="306"/>
      <c r="BT676" s="306"/>
      <c r="BU676" s="306"/>
      <c r="BV676" s="306"/>
      <c r="BW676" s="306"/>
      <c r="BX676" s="306"/>
      <c r="BY676" s="306"/>
      <c r="BZ676" s="306"/>
      <c r="CA676" s="306"/>
      <c r="CB676" s="306"/>
      <c r="CC676" s="306"/>
      <c r="CD676" s="306"/>
      <c r="CE676" s="306"/>
      <c r="CF676" s="306"/>
      <c r="CG676" s="460"/>
    </row>
    <row r="677" spans="69:85">
      <c r="BQ677" s="306"/>
      <c r="BR677" s="306"/>
      <c r="BS677" s="306"/>
      <c r="BT677" s="306"/>
      <c r="BU677" s="306"/>
      <c r="BV677" s="306"/>
      <c r="BW677" s="306"/>
      <c r="BX677" s="306"/>
      <c r="BY677" s="306"/>
      <c r="BZ677" s="306"/>
      <c r="CA677" s="306"/>
      <c r="CB677" s="306"/>
      <c r="CC677" s="306"/>
      <c r="CD677" s="306"/>
      <c r="CE677" s="306"/>
      <c r="CF677" s="306"/>
      <c r="CG677" s="460"/>
    </row>
    <row r="678" spans="69:85">
      <c r="BQ678" s="306"/>
      <c r="BR678" s="306"/>
      <c r="BS678" s="306"/>
      <c r="BT678" s="306"/>
      <c r="BU678" s="306"/>
      <c r="BV678" s="306"/>
      <c r="BW678" s="306"/>
      <c r="BX678" s="306"/>
      <c r="BY678" s="306"/>
      <c r="BZ678" s="306"/>
      <c r="CA678" s="306"/>
      <c r="CB678" s="306"/>
      <c r="CC678" s="306"/>
      <c r="CD678" s="306"/>
      <c r="CE678" s="306"/>
      <c r="CF678" s="306"/>
      <c r="CG678" s="460"/>
    </row>
    <row r="679" spans="69:85">
      <c r="BQ679" s="306"/>
      <c r="BR679" s="306"/>
      <c r="BS679" s="306"/>
      <c r="BT679" s="306"/>
      <c r="BU679" s="306"/>
      <c r="BV679" s="306"/>
      <c r="BW679" s="306"/>
      <c r="BX679" s="306"/>
      <c r="BY679" s="306"/>
      <c r="BZ679" s="306"/>
      <c r="CA679" s="306"/>
      <c r="CB679" s="306"/>
      <c r="CC679" s="306"/>
      <c r="CD679" s="306"/>
      <c r="CE679" s="306"/>
      <c r="CF679" s="306"/>
      <c r="CG679" s="460"/>
    </row>
    <row r="680" spans="69:85">
      <c r="BQ680" s="306"/>
      <c r="BR680" s="306"/>
      <c r="BS680" s="306"/>
      <c r="BT680" s="306"/>
      <c r="BU680" s="306"/>
      <c r="BV680" s="306"/>
      <c r="BW680" s="306"/>
      <c r="BX680" s="306"/>
      <c r="BY680" s="306"/>
      <c r="BZ680" s="306"/>
      <c r="CA680" s="306"/>
      <c r="CB680" s="306"/>
      <c r="CC680" s="306"/>
      <c r="CD680" s="306"/>
      <c r="CE680" s="306"/>
      <c r="CF680" s="306"/>
      <c r="CG680" s="460"/>
    </row>
    <row r="681" spans="69:85">
      <c r="BQ681" s="306"/>
      <c r="BR681" s="306"/>
      <c r="BS681" s="306"/>
      <c r="BT681" s="306"/>
      <c r="BU681" s="306"/>
      <c r="BV681" s="306"/>
      <c r="BW681" s="306"/>
      <c r="BX681" s="306"/>
      <c r="BY681" s="306"/>
      <c r="BZ681" s="306"/>
      <c r="CA681" s="306"/>
      <c r="CB681" s="306"/>
      <c r="CC681" s="306"/>
      <c r="CD681" s="306"/>
      <c r="CE681" s="306"/>
      <c r="CF681" s="306"/>
      <c r="CG681" s="460"/>
    </row>
    <row r="682" spans="69:85">
      <c r="BQ682" s="306"/>
      <c r="BR682" s="306"/>
      <c r="BS682" s="306"/>
      <c r="BT682" s="306"/>
      <c r="BU682" s="306"/>
      <c r="BV682" s="306"/>
      <c r="BW682" s="306"/>
      <c r="BX682" s="306"/>
      <c r="BY682" s="306"/>
      <c r="BZ682" s="306"/>
      <c r="CA682" s="306"/>
      <c r="CB682" s="306"/>
      <c r="CC682" s="306"/>
      <c r="CD682" s="306"/>
      <c r="CE682" s="306"/>
      <c r="CF682" s="306"/>
      <c r="CG682" s="460"/>
    </row>
    <row r="683" spans="69:85">
      <c r="BQ683" s="306"/>
      <c r="BR683" s="306"/>
      <c r="BS683" s="306"/>
      <c r="BT683" s="306"/>
      <c r="BU683" s="306"/>
      <c r="BV683" s="306"/>
      <c r="BW683" s="306"/>
      <c r="BX683" s="306"/>
      <c r="BY683" s="306"/>
      <c r="BZ683" s="306"/>
      <c r="CA683" s="306"/>
      <c r="CB683" s="306"/>
      <c r="CC683" s="306"/>
      <c r="CD683" s="306"/>
      <c r="CE683" s="306"/>
      <c r="CF683" s="306"/>
      <c r="CG683" s="460"/>
    </row>
    <row r="684" spans="69:85">
      <c r="BQ684" s="306"/>
      <c r="BR684" s="306"/>
      <c r="BS684" s="306"/>
      <c r="BT684" s="306"/>
      <c r="BU684" s="306"/>
      <c r="BV684" s="306"/>
      <c r="BW684" s="306"/>
      <c r="BX684" s="306"/>
      <c r="BY684" s="306"/>
      <c r="BZ684" s="306"/>
      <c r="CA684" s="306"/>
      <c r="CB684" s="306"/>
      <c r="CC684" s="306"/>
      <c r="CD684" s="306"/>
      <c r="CE684" s="306"/>
      <c r="CF684" s="306"/>
      <c r="CG684" s="460"/>
    </row>
    <row r="685" spans="69:85">
      <c r="BQ685" s="306"/>
      <c r="BR685" s="306"/>
      <c r="BS685" s="306"/>
      <c r="BT685" s="306"/>
      <c r="BU685" s="306"/>
      <c r="BV685" s="306"/>
      <c r="BW685" s="306"/>
      <c r="BX685" s="306"/>
      <c r="BY685" s="306"/>
      <c r="BZ685" s="306"/>
      <c r="CA685" s="306"/>
      <c r="CB685" s="306"/>
      <c r="CC685" s="306"/>
      <c r="CD685" s="306"/>
      <c r="CE685" s="306"/>
      <c r="CF685" s="306"/>
      <c r="CG685" s="460"/>
    </row>
    <row r="686" spans="69:85">
      <c r="BQ686" s="306"/>
      <c r="BR686" s="306"/>
      <c r="BS686" s="306"/>
      <c r="BT686" s="306"/>
      <c r="BU686" s="306"/>
      <c r="BV686" s="306"/>
      <c r="BW686" s="306"/>
      <c r="BX686" s="306"/>
      <c r="BY686" s="306"/>
      <c r="BZ686" s="306"/>
      <c r="CA686" s="306"/>
      <c r="CB686" s="306"/>
      <c r="CC686" s="306"/>
      <c r="CD686" s="306"/>
      <c r="CE686" s="306"/>
      <c r="CF686" s="306"/>
      <c r="CG686" s="460"/>
    </row>
    <row r="687" spans="69:85">
      <c r="BQ687" s="306"/>
      <c r="BR687" s="306"/>
      <c r="BS687" s="306"/>
      <c r="BT687" s="306"/>
      <c r="BU687" s="306"/>
      <c r="BV687" s="306"/>
      <c r="BW687" s="306"/>
      <c r="BX687" s="306"/>
      <c r="BY687" s="306"/>
      <c r="BZ687" s="306"/>
      <c r="CA687" s="306"/>
      <c r="CB687" s="306"/>
      <c r="CC687" s="306"/>
      <c r="CD687" s="306"/>
      <c r="CE687" s="306"/>
      <c r="CF687" s="306"/>
      <c r="CG687" s="460"/>
    </row>
    <row r="688" spans="69:85">
      <c r="BQ688" s="306"/>
      <c r="BR688" s="306"/>
      <c r="BS688" s="306"/>
      <c r="BT688" s="306"/>
      <c r="BU688" s="306"/>
      <c r="BV688" s="306"/>
      <c r="BW688" s="306"/>
      <c r="BX688" s="306"/>
      <c r="BY688" s="306"/>
      <c r="BZ688" s="306"/>
      <c r="CA688" s="306"/>
      <c r="CB688" s="306"/>
      <c r="CC688" s="306"/>
      <c r="CD688" s="306"/>
      <c r="CE688" s="306"/>
      <c r="CF688" s="306"/>
      <c r="CG688" s="460"/>
    </row>
    <row r="689" spans="69:85">
      <c r="BQ689" s="306"/>
      <c r="BR689" s="306"/>
      <c r="BS689" s="306"/>
      <c r="BT689" s="306"/>
      <c r="BU689" s="306"/>
      <c r="BV689" s="306"/>
      <c r="BW689" s="306"/>
      <c r="BX689" s="306"/>
      <c r="BY689" s="306"/>
      <c r="BZ689" s="306"/>
      <c r="CA689" s="306"/>
      <c r="CB689" s="306"/>
      <c r="CC689" s="306"/>
      <c r="CD689" s="306"/>
      <c r="CE689" s="306"/>
      <c r="CF689" s="306"/>
      <c r="CG689" s="460"/>
    </row>
    <row r="690" spans="69:85">
      <c r="BQ690" s="306"/>
      <c r="BR690" s="306"/>
      <c r="BS690" s="306"/>
      <c r="BT690" s="306"/>
      <c r="BU690" s="306"/>
      <c r="BV690" s="306"/>
      <c r="BW690" s="306"/>
      <c r="BX690" s="306"/>
      <c r="BY690" s="306"/>
      <c r="BZ690" s="306"/>
      <c r="CA690" s="306"/>
      <c r="CB690" s="306"/>
      <c r="CC690" s="306"/>
      <c r="CD690" s="306"/>
      <c r="CE690" s="306"/>
      <c r="CF690" s="306"/>
      <c r="CG690" s="460"/>
    </row>
    <row r="691" spans="69:85">
      <c r="BQ691" s="306"/>
      <c r="BR691" s="306"/>
      <c r="BS691" s="306"/>
      <c r="BT691" s="306"/>
      <c r="BU691" s="306"/>
      <c r="BV691" s="306"/>
      <c r="BW691" s="306"/>
      <c r="BX691" s="306"/>
      <c r="BY691" s="306"/>
      <c r="BZ691" s="306"/>
      <c r="CA691" s="306"/>
      <c r="CB691" s="306"/>
      <c r="CC691" s="306"/>
      <c r="CD691" s="306"/>
      <c r="CE691" s="306"/>
      <c r="CF691" s="306"/>
      <c r="CG691" s="460"/>
    </row>
    <row r="692" spans="69:85">
      <c r="BQ692" s="306"/>
      <c r="BR692" s="306"/>
      <c r="BS692" s="306"/>
      <c r="BT692" s="306"/>
      <c r="BU692" s="306"/>
      <c r="BV692" s="306"/>
      <c r="BW692" s="306"/>
      <c r="BX692" s="306"/>
      <c r="BY692" s="306"/>
      <c r="BZ692" s="306"/>
      <c r="CA692" s="306"/>
      <c r="CB692" s="306"/>
      <c r="CC692" s="306"/>
      <c r="CD692" s="306"/>
      <c r="CE692" s="306"/>
      <c r="CF692" s="306"/>
      <c r="CG692" s="460"/>
    </row>
    <row r="693" spans="69:85">
      <c r="BQ693" s="306"/>
      <c r="BR693" s="306"/>
      <c r="BS693" s="306"/>
      <c r="BT693" s="306"/>
      <c r="BU693" s="306"/>
      <c r="BV693" s="306"/>
      <c r="BW693" s="306"/>
      <c r="BX693" s="306"/>
      <c r="BY693" s="306"/>
      <c r="BZ693" s="306"/>
      <c r="CA693" s="306"/>
      <c r="CB693" s="306"/>
      <c r="CC693" s="306"/>
      <c r="CD693" s="306"/>
      <c r="CE693" s="306"/>
      <c r="CF693" s="306"/>
      <c r="CG693" s="460"/>
    </row>
    <row r="694" spans="69:85">
      <c r="BQ694" s="306"/>
      <c r="BR694" s="306"/>
      <c r="BS694" s="306"/>
      <c r="BT694" s="306"/>
      <c r="BU694" s="306"/>
      <c r="BV694" s="306"/>
      <c r="BW694" s="306"/>
      <c r="BX694" s="306"/>
      <c r="BY694" s="306"/>
      <c r="BZ694" s="306"/>
      <c r="CA694" s="306"/>
      <c r="CB694" s="306"/>
      <c r="CC694" s="306"/>
      <c r="CD694" s="306"/>
      <c r="CE694" s="306"/>
      <c r="CF694" s="306"/>
      <c r="CG694" s="460"/>
    </row>
    <row r="695" spans="69:85">
      <c r="BQ695" s="306"/>
      <c r="BR695" s="306"/>
      <c r="BS695" s="306"/>
      <c r="BT695" s="306"/>
      <c r="BU695" s="306"/>
      <c r="BV695" s="306"/>
      <c r="BW695" s="306"/>
      <c r="BX695" s="306"/>
      <c r="BY695" s="306"/>
      <c r="BZ695" s="306"/>
      <c r="CA695" s="306"/>
      <c r="CB695" s="306"/>
      <c r="CC695" s="306"/>
      <c r="CD695" s="306"/>
      <c r="CE695" s="306"/>
      <c r="CF695" s="306"/>
      <c r="CG695" s="460"/>
    </row>
    <row r="696" spans="69:85">
      <c r="BQ696" s="306"/>
      <c r="BR696" s="306"/>
      <c r="BS696" s="306"/>
      <c r="BT696" s="306"/>
      <c r="BU696" s="306"/>
      <c r="BV696" s="306"/>
      <c r="BW696" s="306"/>
      <c r="BX696" s="306"/>
      <c r="BY696" s="306"/>
      <c r="BZ696" s="306"/>
      <c r="CA696" s="306"/>
      <c r="CB696" s="306"/>
      <c r="CC696" s="306"/>
      <c r="CD696" s="306"/>
      <c r="CE696" s="306"/>
      <c r="CF696" s="306"/>
      <c r="CG696" s="460"/>
    </row>
    <row r="697" spans="69:85">
      <c r="BQ697" s="306"/>
      <c r="BR697" s="306"/>
      <c r="BS697" s="306"/>
      <c r="BT697" s="306"/>
      <c r="BU697" s="306"/>
      <c r="BV697" s="306"/>
      <c r="BW697" s="306"/>
      <c r="BX697" s="306"/>
      <c r="BY697" s="306"/>
      <c r="BZ697" s="306"/>
      <c r="CA697" s="306"/>
      <c r="CB697" s="306"/>
      <c r="CC697" s="306"/>
      <c r="CD697" s="306"/>
      <c r="CE697" s="306"/>
      <c r="CF697" s="306"/>
      <c r="CG697" s="460"/>
    </row>
    <row r="698" spans="69:85">
      <c r="BQ698" s="306"/>
      <c r="BR698" s="306"/>
      <c r="BS698" s="306"/>
      <c r="BT698" s="306"/>
      <c r="BU698" s="306"/>
      <c r="BV698" s="306"/>
      <c r="BW698" s="306"/>
      <c r="BX698" s="306"/>
      <c r="BY698" s="306"/>
      <c r="BZ698" s="306"/>
      <c r="CA698" s="306"/>
      <c r="CB698" s="306"/>
      <c r="CC698" s="306"/>
      <c r="CD698" s="306"/>
      <c r="CE698" s="306"/>
      <c r="CF698" s="306"/>
      <c r="CG698" s="460"/>
    </row>
    <row r="699" spans="69:85">
      <c r="BQ699" s="306"/>
      <c r="BR699" s="306"/>
      <c r="BS699" s="306"/>
      <c r="BT699" s="306"/>
      <c r="BU699" s="306"/>
      <c r="BV699" s="306"/>
      <c r="BW699" s="306"/>
      <c r="BX699" s="306"/>
      <c r="BY699" s="306"/>
      <c r="BZ699" s="306"/>
      <c r="CA699" s="306"/>
      <c r="CB699" s="306"/>
      <c r="CC699" s="306"/>
      <c r="CD699" s="306"/>
      <c r="CE699" s="306"/>
      <c r="CF699" s="306"/>
      <c r="CG699" s="460"/>
    </row>
    <row r="700" spans="69:85">
      <c r="BQ700" s="306"/>
      <c r="BR700" s="306"/>
      <c r="BS700" s="306"/>
      <c r="BT700" s="306"/>
      <c r="BU700" s="306"/>
      <c r="BV700" s="306"/>
      <c r="BW700" s="306"/>
      <c r="BX700" s="306"/>
      <c r="BY700" s="306"/>
      <c r="BZ700" s="306"/>
      <c r="CA700" s="306"/>
      <c r="CB700" s="306"/>
      <c r="CC700" s="306"/>
      <c r="CD700" s="306"/>
      <c r="CE700" s="306"/>
      <c r="CF700" s="306"/>
      <c r="CG700" s="460"/>
    </row>
    <row r="701" spans="69:85">
      <c r="BQ701" s="306"/>
      <c r="BR701" s="306"/>
      <c r="BS701" s="306"/>
      <c r="BT701" s="306"/>
      <c r="BU701" s="306"/>
      <c r="BV701" s="306"/>
      <c r="BW701" s="306"/>
      <c r="BX701" s="306"/>
      <c r="BY701" s="306"/>
      <c r="BZ701" s="306"/>
      <c r="CA701" s="306"/>
      <c r="CB701" s="306"/>
      <c r="CC701" s="306"/>
      <c r="CD701" s="306"/>
      <c r="CE701" s="306"/>
      <c r="CF701" s="306"/>
      <c r="CG701" s="460"/>
    </row>
    <row r="702" spans="69:85">
      <c r="BQ702" s="306"/>
      <c r="BR702" s="306"/>
      <c r="BS702" s="306"/>
      <c r="BT702" s="306"/>
      <c r="BU702" s="306"/>
      <c r="BV702" s="306"/>
      <c r="BW702" s="306"/>
      <c r="BX702" s="306"/>
      <c r="BY702" s="306"/>
      <c r="BZ702" s="306"/>
      <c r="CA702" s="306"/>
      <c r="CB702" s="306"/>
      <c r="CC702" s="306"/>
      <c r="CD702" s="306"/>
      <c r="CE702" s="306"/>
      <c r="CF702" s="306"/>
      <c r="CG702" s="460"/>
    </row>
    <row r="703" spans="69:85">
      <c r="BQ703" s="306"/>
      <c r="BR703" s="306"/>
      <c r="BS703" s="306"/>
      <c r="BT703" s="306"/>
      <c r="BU703" s="306"/>
      <c r="BV703" s="306"/>
      <c r="BW703" s="306"/>
      <c r="BX703" s="306"/>
      <c r="BY703" s="306"/>
      <c r="BZ703" s="306"/>
      <c r="CA703" s="306"/>
      <c r="CB703" s="306"/>
      <c r="CC703" s="306"/>
      <c r="CD703" s="306"/>
      <c r="CE703" s="306"/>
      <c r="CF703" s="306"/>
      <c r="CG703" s="460"/>
    </row>
    <row r="704" spans="69:85">
      <c r="BQ704" s="306"/>
      <c r="BR704" s="306"/>
      <c r="BS704" s="306"/>
      <c r="BT704" s="306"/>
      <c r="BU704" s="306"/>
      <c r="BV704" s="306"/>
      <c r="BW704" s="306"/>
      <c r="BX704" s="306"/>
      <c r="BY704" s="306"/>
      <c r="BZ704" s="306"/>
      <c r="CA704" s="306"/>
      <c r="CB704" s="306"/>
      <c r="CC704" s="306"/>
      <c r="CD704" s="306"/>
      <c r="CE704" s="306"/>
      <c r="CF704" s="306"/>
      <c r="CG704" s="460"/>
    </row>
    <row r="705" spans="69:85">
      <c r="BQ705" s="306"/>
      <c r="BR705" s="306"/>
      <c r="BS705" s="306"/>
      <c r="BT705" s="306"/>
      <c r="BU705" s="306"/>
      <c r="BV705" s="306"/>
      <c r="BW705" s="306"/>
      <c r="BX705" s="306"/>
      <c r="BY705" s="306"/>
      <c r="BZ705" s="306"/>
      <c r="CA705" s="306"/>
      <c r="CB705" s="306"/>
      <c r="CC705" s="306"/>
      <c r="CD705" s="306"/>
      <c r="CE705" s="306"/>
      <c r="CF705" s="306"/>
      <c r="CG705" s="460"/>
    </row>
    <row r="706" spans="69:85">
      <c r="BQ706" s="306"/>
      <c r="BR706" s="306"/>
      <c r="BS706" s="306"/>
      <c r="BT706" s="306"/>
      <c r="BU706" s="306"/>
      <c r="BV706" s="306"/>
      <c r="BW706" s="306"/>
      <c r="BX706" s="306"/>
      <c r="BY706" s="306"/>
      <c r="BZ706" s="306"/>
      <c r="CA706" s="306"/>
      <c r="CB706" s="306"/>
      <c r="CC706" s="306"/>
      <c r="CD706" s="306"/>
      <c r="CE706" s="306"/>
      <c r="CF706" s="306"/>
      <c r="CG706" s="460"/>
    </row>
    <row r="707" spans="69:85">
      <c r="BQ707" s="306"/>
      <c r="BR707" s="306"/>
      <c r="BS707" s="306"/>
      <c r="BT707" s="306"/>
      <c r="BU707" s="306"/>
      <c r="BV707" s="306"/>
      <c r="BW707" s="306"/>
      <c r="BX707" s="306"/>
      <c r="BY707" s="306"/>
      <c r="BZ707" s="306"/>
      <c r="CA707" s="306"/>
      <c r="CB707" s="306"/>
      <c r="CC707" s="306"/>
      <c r="CD707" s="306"/>
      <c r="CE707" s="306"/>
      <c r="CF707" s="306"/>
      <c r="CG707" s="460"/>
    </row>
    <row r="708" spans="69:85">
      <c r="BQ708" s="306"/>
      <c r="BR708" s="306"/>
      <c r="BS708" s="306"/>
      <c r="BT708" s="306"/>
      <c r="BU708" s="306"/>
      <c r="BV708" s="306"/>
      <c r="BW708" s="306"/>
      <c r="BX708" s="306"/>
      <c r="BY708" s="306"/>
      <c r="BZ708" s="306"/>
      <c r="CA708" s="306"/>
      <c r="CB708" s="306"/>
      <c r="CC708" s="306"/>
      <c r="CD708" s="306"/>
      <c r="CE708" s="306"/>
      <c r="CF708" s="306"/>
      <c r="CG708" s="460"/>
    </row>
    <row r="709" spans="69:85">
      <c r="BQ709" s="306"/>
      <c r="BR709" s="306"/>
      <c r="BS709" s="306"/>
      <c r="BT709" s="306"/>
      <c r="BU709" s="306"/>
      <c r="BV709" s="306"/>
      <c r="BW709" s="306"/>
      <c r="BX709" s="306"/>
      <c r="BY709" s="306"/>
      <c r="BZ709" s="306"/>
      <c r="CA709" s="306"/>
      <c r="CB709" s="306"/>
      <c r="CC709" s="306"/>
      <c r="CD709" s="306"/>
      <c r="CE709" s="306"/>
      <c r="CF709" s="306"/>
      <c r="CG709" s="460"/>
    </row>
    <row r="710" spans="69:85">
      <c r="BQ710" s="306"/>
      <c r="BR710" s="306"/>
      <c r="BS710" s="306"/>
      <c r="BT710" s="306"/>
      <c r="BU710" s="306"/>
      <c r="BV710" s="306"/>
      <c r="BW710" s="306"/>
      <c r="BX710" s="306"/>
      <c r="BY710" s="306"/>
      <c r="BZ710" s="306"/>
      <c r="CA710" s="306"/>
      <c r="CB710" s="306"/>
      <c r="CC710" s="306"/>
      <c r="CD710" s="306"/>
      <c r="CE710" s="306"/>
      <c r="CF710" s="306"/>
      <c r="CG710" s="460"/>
    </row>
    <row r="711" spans="69:85">
      <c r="BQ711" s="306"/>
      <c r="BR711" s="306"/>
      <c r="BS711" s="306"/>
      <c r="BT711" s="306"/>
      <c r="BU711" s="306"/>
      <c r="BV711" s="306"/>
      <c r="BW711" s="306"/>
      <c r="BX711" s="306"/>
      <c r="BY711" s="306"/>
      <c r="BZ711" s="306"/>
      <c r="CA711" s="306"/>
      <c r="CB711" s="306"/>
      <c r="CC711" s="306"/>
      <c r="CD711" s="306"/>
      <c r="CE711" s="306"/>
      <c r="CF711" s="306"/>
      <c r="CG711" s="460"/>
    </row>
    <row r="712" spans="69:85">
      <c r="BQ712" s="306"/>
      <c r="BR712" s="306"/>
      <c r="BS712" s="306"/>
      <c r="BT712" s="306"/>
      <c r="BU712" s="306"/>
      <c r="BV712" s="306"/>
      <c r="BW712" s="306"/>
      <c r="BX712" s="306"/>
      <c r="BY712" s="306"/>
      <c r="BZ712" s="306"/>
      <c r="CA712" s="306"/>
      <c r="CB712" s="306"/>
      <c r="CC712" s="306"/>
      <c r="CD712" s="306"/>
      <c r="CE712" s="306"/>
      <c r="CF712" s="306"/>
      <c r="CG712" s="460"/>
    </row>
    <row r="713" spans="69:85">
      <c r="BQ713" s="306"/>
      <c r="BR713" s="306"/>
      <c r="BS713" s="306"/>
      <c r="BT713" s="306"/>
      <c r="BU713" s="306"/>
      <c r="BV713" s="306"/>
      <c r="BW713" s="306"/>
      <c r="BX713" s="306"/>
      <c r="BY713" s="306"/>
      <c r="BZ713" s="306"/>
      <c r="CA713" s="306"/>
      <c r="CB713" s="306"/>
      <c r="CC713" s="306"/>
      <c r="CD713" s="306"/>
      <c r="CE713" s="306"/>
      <c r="CF713" s="306"/>
      <c r="CG713" s="460"/>
    </row>
    <row r="714" spans="69:85">
      <c r="BQ714" s="306"/>
      <c r="BR714" s="306"/>
      <c r="BS714" s="306"/>
      <c r="BT714" s="306"/>
      <c r="BU714" s="306"/>
      <c r="BV714" s="306"/>
      <c r="BW714" s="306"/>
      <c r="BX714" s="306"/>
      <c r="BY714" s="306"/>
      <c r="BZ714" s="306"/>
      <c r="CA714" s="306"/>
      <c r="CB714" s="306"/>
      <c r="CC714" s="306"/>
      <c r="CD714" s="306"/>
      <c r="CE714" s="306"/>
      <c r="CF714" s="306"/>
      <c r="CG714" s="460"/>
    </row>
    <row r="715" spans="69:85">
      <c r="BQ715" s="306"/>
      <c r="BR715" s="306"/>
      <c r="BS715" s="306"/>
      <c r="BT715" s="306"/>
      <c r="BU715" s="306"/>
      <c r="BV715" s="306"/>
      <c r="BW715" s="306"/>
      <c r="BX715" s="306"/>
      <c r="BY715" s="306"/>
      <c r="BZ715" s="306"/>
      <c r="CA715" s="306"/>
      <c r="CB715" s="306"/>
      <c r="CC715" s="306"/>
      <c r="CD715" s="306"/>
      <c r="CE715" s="306"/>
      <c r="CF715" s="306"/>
      <c r="CG715" s="460"/>
    </row>
    <row r="716" spans="69:85">
      <c r="BQ716" s="306"/>
      <c r="BR716" s="306"/>
      <c r="BS716" s="306"/>
      <c r="BT716" s="306"/>
      <c r="BU716" s="306"/>
      <c r="BV716" s="306"/>
      <c r="BW716" s="306"/>
      <c r="BX716" s="306"/>
      <c r="BY716" s="306"/>
      <c r="BZ716" s="306"/>
      <c r="CA716" s="306"/>
      <c r="CB716" s="306"/>
      <c r="CC716" s="306"/>
      <c r="CD716" s="306"/>
      <c r="CE716" s="306"/>
      <c r="CF716" s="306"/>
      <c r="CG716" s="460"/>
    </row>
    <row r="717" spans="69:85">
      <c r="BQ717" s="306"/>
      <c r="BR717" s="306"/>
      <c r="BS717" s="306"/>
      <c r="BT717" s="306"/>
      <c r="BU717" s="306"/>
      <c r="BV717" s="306"/>
      <c r="BW717" s="306"/>
      <c r="BX717" s="306"/>
      <c r="BY717" s="306"/>
      <c r="BZ717" s="306"/>
      <c r="CA717" s="306"/>
      <c r="CB717" s="306"/>
      <c r="CC717" s="306"/>
      <c r="CD717" s="306"/>
      <c r="CE717" s="306"/>
      <c r="CF717" s="306"/>
      <c r="CG717" s="460"/>
    </row>
    <row r="718" spans="69:85">
      <c r="BQ718" s="306"/>
      <c r="BR718" s="306"/>
      <c r="BS718" s="306"/>
      <c r="BT718" s="306"/>
      <c r="BU718" s="306"/>
      <c r="BV718" s="306"/>
      <c r="BW718" s="306"/>
      <c r="BX718" s="306"/>
      <c r="BY718" s="306"/>
      <c r="BZ718" s="306"/>
      <c r="CA718" s="306"/>
      <c r="CB718" s="306"/>
      <c r="CC718" s="306"/>
      <c r="CD718" s="306"/>
      <c r="CE718" s="306"/>
      <c r="CF718" s="306"/>
      <c r="CG718" s="460"/>
    </row>
    <row r="719" spans="69:85">
      <c r="BQ719" s="306"/>
      <c r="BR719" s="306"/>
      <c r="BS719" s="306"/>
      <c r="BT719" s="306"/>
      <c r="BU719" s="306"/>
      <c r="BV719" s="306"/>
      <c r="BW719" s="306"/>
      <c r="BX719" s="306"/>
      <c r="BY719" s="306"/>
      <c r="BZ719" s="306"/>
      <c r="CA719" s="306"/>
      <c r="CB719" s="306"/>
      <c r="CC719" s="306"/>
      <c r="CD719" s="306"/>
      <c r="CE719" s="306"/>
      <c r="CF719" s="306"/>
      <c r="CG719" s="460"/>
    </row>
    <row r="720" spans="69:85">
      <c r="BQ720" s="306"/>
      <c r="BR720" s="306"/>
      <c r="BS720" s="306"/>
      <c r="BT720" s="306"/>
      <c r="BU720" s="306"/>
      <c r="BV720" s="306"/>
      <c r="BW720" s="306"/>
      <c r="BX720" s="306"/>
      <c r="BY720" s="306"/>
      <c r="BZ720" s="306"/>
      <c r="CA720" s="306"/>
      <c r="CB720" s="306"/>
      <c r="CC720" s="306"/>
      <c r="CD720" s="306"/>
      <c r="CE720" s="306"/>
      <c r="CF720" s="306"/>
      <c r="CG720" s="460"/>
    </row>
    <row r="721" spans="69:85">
      <c r="BQ721" s="306"/>
      <c r="BR721" s="306"/>
      <c r="BS721" s="306"/>
      <c r="BT721" s="306"/>
      <c r="BU721" s="306"/>
      <c r="BV721" s="306"/>
      <c r="BW721" s="306"/>
      <c r="BX721" s="306"/>
      <c r="BY721" s="306"/>
      <c r="BZ721" s="306"/>
      <c r="CA721" s="306"/>
      <c r="CB721" s="306"/>
      <c r="CC721" s="306"/>
      <c r="CD721" s="306"/>
      <c r="CE721" s="306"/>
      <c r="CF721" s="306"/>
      <c r="CG721" s="460"/>
    </row>
    <row r="722" spans="69:85">
      <c r="BQ722" s="306"/>
      <c r="BR722" s="306"/>
      <c r="BS722" s="306"/>
      <c r="BT722" s="306"/>
      <c r="BU722" s="306"/>
      <c r="BV722" s="306"/>
      <c r="BW722" s="306"/>
      <c r="BX722" s="306"/>
      <c r="BY722" s="306"/>
      <c r="BZ722" s="306"/>
      <c r="CA722" s="306"/>
      <c r="CB722" s="306"/>
      <c r="CC722" s="306"/>
      <c r="CD722" s="306"/>
      <c r="CE722" s="306"/>
      <c r="CF722" s="306"/>
      <c r="CG722" s="460"/>
    </row>
    <row r="723" spans="69:85">
      <c r="BQ723" s="306"/>
      <c r="BR723" s="306"/>
      <c r="BS723" s="306"/>
      <c r="BT723" s="306"/>
      <c r="BU723" s="306"/>
      <c r="BV723" s="306"/>
      <c r="BW723" s="306"/>
      <c r="BX723" s="306"/>
      <c r="BY723" s="306"/>
      <c r="BZ723" s="306"/>
      <c r="CA723" s="306"/>
      <c r="CB723" s="306"/>
      <c r="CC723" s="306"/>
      <c r="CD723" s="306"/>
      <c r="CE723" s="306"/>
      <c r="CF723" s="306"/>
      <c r="CG723" s="460"/>
    </row>
    <row r="724" spans="69:85">
      <c r="BQ724" s="306"/>
      <c r="BR724" s="306"/>
      <c r="BS724" s="306"/>
      <c r="BT724" s="306"/>
      <c r="BU724" s="306"/>
      <c r="BV724" s="306"/>
      <c r="BW724" s="306"/>
      <c r="BX724" s="306"/>
      <c r="BY724" s="306"/>
      <c r="BZ724" s="306"/>
      <c r="CA724" s="306"/>
      <c r="CB724" s="306"/>
      <c r="CC724" s="306"/>
      <c r="CD724" s="306"/>
      <c r="CE724" s="306"/>
      <c r="CF724" s="306"/>
      <c r="CG724" s="460"/>
    </row>
    <row r="725" spans="69:85">
      <c r="BQ725" s="306"/>
      <c r="BR725" s="306"/>
      <c r="BS725" s="306"/>
      <c r="BT725" s="306"/>
      <c r="BU725" s="306"/>
      <c r="BV725" s="306"/>
      <c r="BW725" s="306"/>
      <c r="BX725" s="306"/>
      <c r="BY725" s="306"/>
      <c r="BZ725" s="306"/>
      <c r="CA725" s="306"/>
      <c r="CB725" s="306"/>
      <c r="CC725" s="306"/>
      <c r="CD725" s="306"/>
      <c r="CE725" s="306"/>
      <c r="CF725" s="306"/>
      <c r="CG725" s="460"/>
    </row>
    <row r="726" spans="69:85">
      <c r="BQ726" s="306"/>
      <c r="BR726" s="306"/>
      <c r="BS726" s="306"/>
      <c r="BT726" s="306"/>
      <c r="BU726" s="306"/>
      <c r="BV726" s="306"/>
      <c r="BW726" s="306"/>
      <c r="BX726" s="306"/>
      <c r="BY726" s="306"/>
      <c r="BZ726" s="306"/>
      <c r="CA726" s="306"/>
      <c r="CB726" s="306"/>
      <c r="CC726" s="306"/>
      <c r="CD726" s="306"/>
      <c r="CE726" s="306"/>
      <c r="CF726" s="306"/>
      <c r="CG726" s="460"/>
    </row>
    <row r="727" spans="69:85">
      <c r="BQ727" s="306"/>
      <c r="BR727" s="306"/>
      <c r="BS727" s="306"/>
      <c r="BT727" s="306"/>
      <c r="BU727" s="306"/>
      <c r="BV727" s="306"/>
      <c r="BW727" s="306"/>
      <c r="BX727" s="306"/>
      <c r="BY727" s="306"/>
      <c r="BZ727" s="306"/>
      <c r="CA727" s="306"/>
      <c r="CB727" s="306"/>
      <c r="CC727" s="306"/>
      <c r="CD727" s="306"/>
      <c r="CE727" s="306"/>
      <c r="CF727" s="306"/>
      <c r="CG727" s="460"/>
    </row>
    <row r="728" spans="69:85">
      <c r="BQ728" s="306"/>
      <c r="BR728" s="306"/>
      <c r="BS728" s="306"/>
      <c r="BT728" s="306"/>
      <c r="BU728" s="306"/>
      <c r="BV728" s="306"/>
      <c r="BW728" s="306"/>
      <c r="BX728" s="306"/>
      <c r="BY728" s="306"/>
      <c r="BZ728" s="306"/>
      <c r="CA728" s="306"/>
      <c r="CB728" s="306"/>
      <c r="CC728" s="306"/>
      <c r="CD728" s="306"/>
      <c r="CE728" s="306"/>
      <c r="CF728" s="306"/>
      <c r="CG728" s="460"/>
    </row>
    <row r="729" spans="69:85">
      <c r="BQ729" s="306"/>
      <c r="BR729" s="306"/>
      <c r="BS729" s="306"/>
      <c r="BT729" s="306"/>
      <c r="BU729" s="306"/>
      <c r="BV729" s="306"/>
      <c r="BW729" s="306"/>
      <c r="BX729" s="306"/>
      <c r="BY729" s="306"/>
      <c r="BZ729" s="306"/>
      <c r="CA729" s="306"/>
      <c r="CB729" s="306"/>
      <c r="CC729" s="306"/>
      <c r="CD729" s="306"/>
      <c r="CE729" s="306"/>
      <c r="CF729" s="306"/>
      <c r="CG729" s="460"/>
    </row>
    <row r="730" spans="69:85">
      <c r="BQ730" s="306"/>
      <c r="BR730" s="306"/>
      <c r="BS730" s="306"/>
      <c r="BT730" s="306"/>
      <c r="BU730" s="306"/>
      <c r="BV730" s="306"/>
      <c r="BW730" s="306"/>
      <c r="BX730" s="306"/>
      <c r="BY730" s="306"/>
      <c r="BZ730" s="306"/>
      <c r="CA730" s="306"/>
      <c r="CB730" s="306"/>
      <c r="CC730" s="306"/>
      <c r="CD730" s="306"/>
      <c r="CE730" s="306"/>
      <c r="CF730" s="306"/>
      <c r="CG730" s="460"/>
    </row>
    <row r="731" spans="69:85">
      <c r="BQ731" s="306"/>
      <c r="BR731" s="306"/>
      <c r="BS731" s="306"/>
      <c r="BT731" s="306"/>
      <c r="BU731" s="306"/>
      <c r="BV731" s="306"/>
      <c r="BW731" s="306"/>
      <c r="BX731" s="306"/>
      <c r="BY731" s="306"/>
      <c r="BZ731" s="306"/>
      <c r="CA731" s="306"/>
      <c r="CB731" s="306"/>
      <c r="CC731" s="306"/>
      <c r="CD731" s="306"/>
      <c r="CE731" s="306"/>
      <c r="CF731" s="306"/>
      <c r="CG731" s="460"/>
    </row>
    <row r="732" spans="69:85">
      <c r="BQ732" s="306"/>
      <c r="BR732" s="306"/>
      <c r="BS732" s="306"/>
      <c r="BT732" s="306"/>
      <c r="BU732" s="306"/>
      <c r="BV732" s="306"/>
      <c r="BW732" s="306"/>
      <c r="BX732" s="306"/>
      <c r="BY732" s="306"/>
      <c r="BZ732" s="306"/>
      <c r="CA732" s="306"/>
      <c r="CB732" s="306"/>
      <c r="CC732" s="306"/>
      <c r="CD732" s="306"/>
      <c r="CE732" s="306"/>
      <c r="CF732" s="306"/>
      <c r="CG732" s="460"/>
    </row>
    <row r="733" spans="69:85">
      <c r="BQ733" s="306"/>
      <c r="BR733" s="306"/>
      <c r="BS733" s="306"/>
      <c r="BT733" s="306"/>
      <c r="BU733" s="306"/>
      <c r="BV733" s="306"/>
      <c r="BW733" s="306"/>
      <c r="BX733" s="306"/>
      <c r="BY733" s="306"/>
      <c r="BZ733" s="306"/>
      <c r="CA733" s="306"/>
      <c r="CB733" s="306"/>
      <c r="CC733" s="306"/>
      <c r="CD733" s="306"/>
      <c r="CE733" s="306"/>
      <c r="CF733" s="306"/>
      <c r="CG733" s="460"/>
    </row>
    <row r="734" spans="69:85">
      <c r="BQ734" s="306"/>
      <c r="BR734" s="306"/>
      <c r="BS734" s="306"/>
      <c r="BT734" s="306"/>
      <c r="BU734" s="306"/>
      <c r="BV734" s="306"/>
      <c r="BW734" s="306"/>
      <c r="BX734" s="306"/>
      <c r="BY734" s="306"/>
      <c r="BZ734" s="306"/>
      <c r="CA734" s="306"/>
      <c r="CB734" s="306"/>
      <c r="CC734" s="306"/>
      <c r="CD734" s="306"/>
      <c r="CE734" s="306"/>
      <c r="CF734" s="306"/>
      <c r="CG734" s="460"/>
    </row>
    <row r="735" spans="69:85">
      <c r="BQ735" s="306"/>
      <c r="BR735" s="306"/>
      <c r="BS735" s="306"/>
      <c r="BT735" s="306"/>
      <c r="BU735" s="306"/>
      <c r="BV735" s="306"/>
      <c r="BW735" s="306"/>
      <c r="BX735" s="306"/>
      <c r="BY735" s="306"/>
      <c r="BZ735" s="306"/>
      <c r="CA735" s="306"/>
      <c r="CB735" s="306"/>
      <c r="CC735" s="306"/>
      <c r="CD735" s="306"/>
      <c r="CE735" s="306"/>
      <c r="CF735" s="306"/>
      <c r="CG735" s="460"/>
    </row>
    <row r="736" spans="69:85">
      <c r="BQ736" s="306"/>
      <c r="BR736" s="306"/>
      <c r="BS736" s="306"/>
      <c r="BT736" s="306"/>
      <c r="BU736" s="306"/>
      <c r="BV736" s="306"/>
      <c r="BW736" s="306"/>
      <c r="BX736" s="306"/>
      <c r="BY736" s="306"/>
      <c r="BZ736" s="306"/>
      <c r="CA736" s="306"/>
      <c r="CB736" s="306"/>
      <c r="CC736" s="306"/>
      <c r="CD736" s="306"/>
      <c r="CE736" s="306"/>
      <c r="CF736" s="306"/>
      <c r="CG736" s="460"/>
    </row>
    <row r="737" spans="69:85">
      <c r="BQ737" s="306"/>
      <c r="BR737" s="306"/>
      <c r="BS737" s="306"/>
      <c r="BT737" s="306"/>
      <c r="BU737" s="306"/>
      <c r="BV737" s="306"/>
      <c r="BW737" s="306"/>
      <c r="BX737" s="306"/>
      <c r="BY737" s="306"/>
      <c r="BZ737" s="306"/>
      <c r="CA737" s="306"/>
      <c r="CB737" s="306"/>
      <c r="CC737" s="306"/>
      <c r="CD737" s="306"/>
      <c r="CE737" s="306"/>
      <c r="CF737" s="306"/>
      <c r="CG737" s="460"/>
    </row>
    <row r="738" spans="69:85">
      <c r="BQ738" s="306"/>
      <c r="BR738" s="306"/>
      <c r="BS738" s="306"/>
      <c r="BT738" s="306"/>
      <c r="BU738" s="306"/>
      <c r="BV738" s="306"/>
      <c r="BW738" s="306"/>
      <c r="BX738" s="306"/>
      <c r="BY738" s="306"/>
      <c r="BZ738" s="306"/>
      <c r="CA738" s="306"/>
      <c r="CB738" s="306"/>
      <c r="CC738" s="306"/>
      <c r="CD738" s="306"/>
      <c r="CE738" s="306"/>
      <c r="CF738" s="306"/>
      <c r="CG738" s="460"/>
    </row>
    <row r="739" spans="69:85">
      <c r="BQ739" s="306"/>
      <c r="BR739" s="306"/>
      <c r="BS739" s="306"/>
      <c r="BT739" s="306"/>
      <c r="BU739" s="306"/>
      <c r="BV739" s="306"/>
      <c r="BW739" s="306"/>
      <c r="BX739" s="306"/>
      <c r="BY739" s="306"/>
      <c r="BZ739" s="306"/>
      <c r="CA739" s="306"/>
      <c r="CB739" s="306"/>
      <c r="CC739" s="306"/>
      <c r="CD739" s="306"/>
      <c r="CE739" s="306"/>
      <c r="CF739" s="306"/>
      <c r="CG739" s="460"/>
    </row>
    <row r="740" spans="69:85">
      <c r="BQ740" s="306"/>
      <c r="BR740" s="306"/>
      <c r="BS740" s="306"/>
      <c r="BT740" s="306"/>
      <c r="BU740" s="306"/>
      <c r="BV740" s="306"/>
      <c r="BW740" s="306"/>
      <c r="BX740" s="306"/>
      <c r="BY740" s="306"/>
      <c r="BZ740" s="306"/>
      <c r="CA740" s="306"/>
      <c r="CB740" s="306"/>
      <c r="CC740" s="306"/>
      <c r="CD740" s="306"/>
      <c r="CE740" s="306"/>
      <c r="CF740" s="306"/>
      <c r="CG740" s="460"/>
    </row>
    <row r="741" spans="69:85">
      <c r="BQ741" s="306"/>
      <c r="BR741" s="306"/>
      <c r="BS741" s="306"/>
      <c r="BT741" s="306"/>
      <c r="BU741" s="306"/>
      <c r="BV741" s="306"/>
      <c r="BW741" s="306"/>
      <c r="BX741" s="306"/>
      <c r="BY741" s="306"/>
      <c r="BZ741" s="306"/>
      <c r="CA741" s="306"/>
      <c r="CB741" s="306"/>
      <c r="CC741" s="306"/>
      <c r="CD741" s="306"/>
      <c r="CE741" s="306"/>
      <c r="CF741" s="306"/>
      <c r="CG741" s="460"/>
    </row>
    <row r="742" spans="69:85">
      <c r="BQ742" s="306"/>
      <c r="BR742" s="306"/>
      <c r="BS742" s="306"/>
      <c r="BT742" s="306"/>
      <c r="BU742" s="306"/>
      <c r="BV742" s="306"/>
      <c r="BW742" s="306"/>
      <c r="BX742" s="306"/>
      <c r="BY742" s="306"/>
      <c r="BZ742" s="306"/>
      <c r="CA742" s="306"/>
      <c r="CB742" s="306"/>
      <c r="CC742" s="306"/>
      <c r="CD742" s="306"/>
      <c r="CE742" s="306"/>
      <c r="CF742" s="306"/>
      <c r="CG742" s="460"/>
    </row>
    <row r="743" spans="69:85">
      <c r="BQ743" s="306"/>
      <c r="BR743" s="306"/>
      <c r="BS743" s="306"/>
      <c r="BT743" s="306"/>
      <c r="BU743" s="306"/>
      <c r="BV743" s="306"/>
      <c r="BW743" s="306"/>
      <c r="BX743" s="306"/>
      <c r="BY743" s="306"/>
      <c r="BZ743" s="306"/>
      <c r="CA743" s="306"/>
      <c r="CB743" s="306"/>
      <c r="CC743" s="306"/>
      <c r="CD743" s="306"/>
      <c r="CE743" s="306"/>
      <c r="CF743" s="306"/>
      <c r="CG743" s="460"/>
    </row>
    <row r="744" spans="69:85">
      <c r="BQ744" s="306"/>
      <c r="BR744" s="306"/>
      <c r="BS744" s="306"/>
      <c r="BT744" s="306"/>
      <c r="BU744" s="306"/>
      <c r="BV744" s="306"/>
      <c r="BW744" s="306"/>
      <c r="BX744" s="306"/>
      <c r="BY744" s="306"/>
      <c r="BZ744" s="306"/>
      <c r="CA744" s="306"/>
      <c r="CB744" s="306"/>
      <c r="CC744" s="306"/>
      <c r="CD744" s="306"/>
      <c r="CE744" s="306"/>
      <c r="CF744" s="306"/>
      <c r="CG744" s="460"/>
    </row>
    <row r="745" spans="69:85">
      <c r="BQ745" s="306"/>
      <c r="BR745" s="306"/>
      <c r="BS745" s="306"/>
      <c r="BT745" s="306"/>
      <c r="BU745" s="306"/>
      <c r="BV745" s="306"/>
      <c r="BW745" s="306"/>
      <c r="BX745" s="306"/>
      <c r="BY745" s="306"/>
      <c r="BZ745" s="306"/>
      <c r="CA745" s="306"/>
      <c r="CB745" s="306"/>
      <c r="CC745" s="306"/>
      <c r="CD745" s="306"/>
      <c r="CE745" s="306"/>
      <c r="CF745" s="306"/>
      <c r="CG745" s="460"/>
    </row>
    <row r="746" spans="69:85">
      <c r="BQ746" s="306"/>
      <c r="BR746" s="306"/>
      <c r="BS746" s="306"/>
      <c r="BT746" s="306"/>
      <c r="BU746" s="306"/>
      <c r="BV746" s="306"/>
      <c r="BW746" s="306"/>
      <c r="BX746" s="306"/>
      <c r="BY746" s="306"/>
      <c r="BZ746" s="306"/>
      <c r="CA746" s="306"/>
      <c r="CB746" s="306"/>
      <c r="CC746" s="306"/>
      <c r="CD746" s="306"/>
      <c r="CE746" s="306"/>
      <c r="CF746" s="306"/>
      <c r="CG746" s="460"/>
    </row>
    <row r="747" spans="69:85">
      <c r="BQ747" s="306"/>
      <c r="BR747" s="306"/>
      <c r="BS747" s="306"/>
      <c r="BT747" s="306"/>
      <c r="BU747" s="306"/>
      <c r="BV747" s="306"/>
      <c r="BW747" s="306"/>
      <c r="BX747" s="306"/>
      <c r="BY747" s="306"/>
      <c r="BZ747" s="306"/>
      <c r="CA747" s="306"/>
      <c r="CB747" s="306"/>
      <c r="CC747" s="306"/>
      <c r="CD747" s="306"/>
      <c r="CE747" s="306"/>
      <c r="CF747" s="306"/>
      <c r="CG747" s="460"/>
    </row>
    <row r="748" spans="69:85">
      <c r="BQ748" s="306"/>
      <c r="BR748" s="306"/>
      <c r="BS748" s="306"/>
      <c r="BT748" s="306"/>
      <c r="BU748" s="306"/>
      <c r="BV748" s="306"/>
      <c r="BW748" s="306"/>
      <c r="BX748" s="306"/>
      <c r="BY748" s="306"/>
      <c r="BZ748" s="306"/>
      <c r="CA748" s="306"/>
      <c r="CB748" s="306"/>
      <c r="CC748" s="306"/>
      <c r="CD748" s="306"/>
      <c r="CE748" s="306"/>
      <c r="CF748" s="306"/>
      <c r="CG748" s="460"/>
    </row>
    <row r="749" spans="69:85">
      <c r="BQ749" s="306"/>
      <c r="BR749" s="306"/>
      <c r="BS749" s="306"/>
      <c r="BT749" s="306"/>
      <c r="BU749" s="306"/>
      <c r="BV749" s="306"/>
      <c r="BW749" s="306"/>
      <c r="BX749" s="306"/>
      <c r="BY749" s="306"/>
      <c r="BZ749" s="306"/>
      <c r="CA749" s="306"/>
      <c r="CB749" s="306"/>
      <c r="CC749" s="306"/>
      <c r="CD749" s="306"/>
      <c r="CE749" s="306"/>
      <c r="CF749" s="306"/>
      <c r="CG749" s="460"/>
    </row>
    <row r="750" spans="69:85">
      <c r="BQ750" s="306"/>
      <c r="BR750" s="306"/>
      <c r="BS750" s="306"/>
      <c r="BT750" s="306"/>
      <c r="BU750" s="306"/>
      <c r="BV750" s="306"/>
      <c r="BW750" s="306"/>
      <c r="BX750" s="306"/>
      <c r="BY750" s="306"/>
      <c r="BZ750" s="306"/>
      <c r="CA750" s="306"/>
      <c r="CB750" s="306"/>
      <c r="CC750" s="306"/>
      <c r="CD750" s="306"/>
      <c r="CE750" s="306"/>
      <c r="CF750" s="306"/>
      <c r="CG750" s="460"/>
    </row>
    <row r="751" spans="69:85">
      <c r="BQ751" s="306"/>
      <c r="BR751" s="306"/>
      <c r="BS751" s="306"/>
      <c r="BT751" s="306"/>
      <c r="BU751" s="306"/>
      <c r="BV751" s="306"/>
      <c r="BW751" s="306"/>
      <c r="BX751" s="306"/>
      <c r="BY751" s="306"/>
      <c r="BZ751" s="306"/>
      <c r="CA751" s="306"/>
      <c r="CB751" s="306"/>
      <c r="CC751" s="306"/>
      <c r="CD751" s="306"/>
      <c r="CE751" s="306"/>
      <c r="CF751" s="306"/>
      <c r="CG751" s="460"/>
    </row>
    <row r="752" spans="69:85">
      <c r="BQ752" s="306"/>
      <c r="BR752" s="306"/>
      <c r="BS752" s="306"/>
      <c r="BT752" s="306"/>
      <c r="BU752" s="306"/>
      <c r="BV752" s="306"/>
      <c r="BW752" s="306"/>
      <c r="BX752" s="306"/>
      <c r="BY752" s="306"/>
      <c r="BZ752" s="306"/>
      <c r="CA752" s="306"/>
      <c r="CB752" s="306"/>
      <c r="CC752" s="306"/>
      <c r="CD752" s="306"/>
      <c r="CE752" s="306"/>
      <c r="CF752" s="306"/>
      <c r="CG752" s="460"/>
    </row>
    <row r="753" spans="69:85">
      <c r="BQ753" s="306"/>
      <c r="BR753" s="306"/>
      <c r="BS753" s="306"/>
      <c r="BT753" s="306"/>
      <c r="BU753" s="306"/>
      <c r="BV753" s="306"/>
      <c r="BW753" s="306"/>
      <c r="BX753" s="306"/>
      <c r="BY753" s="306"/>
      <c r="BZ753" s="306"/>
      <c r="CA753" s="306"/>
      <c r="CB753" s="306"/>
      <c r="CC753" s="306"/>
      <c r="CD753" s="306"/>
      <c r="CE753" s="306"/>
      <c r="CF753" s="306"/>
      <c r="CG753" s="460"/>
    </row>
    <row r="754" spans="69:85">
      <c r="BQ754" s="306"/>
      <c r="BR754" s="306"/>
      <c r="BS754" s="306"/>
      <c r="BT754" s="306"/>
      <c r="BU754" s="306"/>
      <c r="BV754" s="306"/>
      <c r="BW754" s="306"/>
      <c r="BX754" s="306"/>
      <c r="BY754" s="306"/>
      <c r="BZ754" s="306"/>
      <c r="CA754" s="306"/>
      <c r="CB754" s="306"/>
      <c r="CC754" s="306"/>
      <c r="CD754" s="306"/>
      <c r="CE754" s="306"/>
      <c r="CF754" s="306"/>
      <c r="CG754" s="460"/>
    </row>
    <row r="755" spans="69:85">
      <c r="BQ755" s="306"/>
      <c r="BR755" s="306"/>
      <c r="BS755" s="306"/>
      <c r="BT755" s="306"/>
      <c r="BU755" s="306"/>
      <c r="BV755" s="306"/>
      <c r="BW755" s="306"/>
      <c r="BX755" s="306"/>
      <c r="BY755" s="306"/>
      <c r="BZ755" s="306"/>
      <c r="CA755" s="306"/>
      <c r="CB755" s="306"/>
      <c r="CC755" s="306"/>
      <c r="CD755" s="306"/>
      <c r="CE755" s="306"/>
      <c r="CF755" s="306"/>
      <c r="CG755" s="460"/>
    </row>
    <row r="756" spans="69:85">
      <c r="BQ756" s="306"/>
      <c r="BR756" s="306"/>
      <c r="BS756" s="306"/>
      <c r="BT756" s="306"/>
      <c r="BU756" s="306"/>
      <c r="BV756" s="306"/>
      <c r="BW756" s="306"/>
      <c r="BX756" s="306"/>
      <c r="BY756" s="306"/>
      <c r="BZ756" s="306"/>
      <c r="CA756" s="306"/>
      <c r="CB756" s="306"/>
      <c r="CC756" s="306"/>
      <c r="CD756" s="306"/>
      <c r="CE756" s="306"/>
      <c r="CF756" s="306"/>
      <c r="CG756" s="460"/>
    </row>
    <row r="757" spans="69:85">
      <c r="BQ757" s="306"/>
      <c r="BR757" s="306"/>
      <c r="BS757" s="306"/>
      <c r="BT757" s="306"/>
      <c r="BU757" s="306"/>
      <c r="BV757" s="306"/>
      <c r="BW757" s="306"/>
      <c r="BX757" s="306"/>
      <c r="BY757" s="306"/>
      <c r="BZ757" s="306"/>
      <c r="CA757" s="306"/>
      <c r="CB757" s="306"/>
      <c r="CC757" s="306"/>
      <c r="CD757" s="306"/>
      <c r="CE757" s="306"/>
      <c r="CF757" s="306"/>
      <c r="CG757" s="460"/>
    </row>
    <row r="758" spans="69:85">
      <c r="BQ758" s="306"/>
      <c r="BR758" s="306"/>
      <c r="BS758" s="306"/>
      <c r="BT758" s="306"/>
      <c r="BU758" s="306"/>
      <c r="BV758" s="306"/>
      <c r="BW758" s="306"/>
      <c r="BX758" s="306"/>
      <c r="BY758" s="306"/>
      <c r="BZ758" s="306"/>
      <c r="CA758" s="306"/>
      <c r="CB758" s="306"/>
      <c r="CC758" s="306"/>
      <c r="CD758" s="306"/>
      <c r="CE758" s="306"/>
      <c r="CF758" s="306"/>
      <c r="CG758" s="460"/>
    </row>
    <row r="759" spans="69:85">
      <c r="BQ759" s="306"/>
      <c r="BR759" s="306"/>
      <c r="BS759" s="306"/>
      <c r="BT759" s="306"/>
      <c r="BU759" s="306"/>
      <c r="BV759" s="306"/>
      <c r="BW759" s="306"/>
      <c r="BX759" s="306"/>
      <c r="BY759" s="306"/>
      <c r="BZ759" s="306"/>
      <c r="CA759" s="306"/>
      <c r="CB759" s="306"/>
      <c r="CC759" s="306"/>
      <c r="CD759" s="306"/>
      <c r="CE759" s="306"/>
      <c r="CF759" s="306"/>
      <c r="CG759" s="460"/>
    </row>
    <row r="760" spans="69:85">
      <c r="BQ760" s="306"/>
      <c r="BR760" s="306"/>
      <c r="BS760" s="306"/>
      <c r="BT760" s="306"/>
      <c r="BU760" s="306"/>
      <c r="BV760" s="306"/>
      <c r="BW760" s="306"/>
      <c r="BX760" s="306"/>
      <c r="BY760" s="306"/>
      <c r="BZ760" s="306"/>
      <c r="CA760" s="306"/>
      <c r="CB760" s="306"/>
      <c r="CC760" s="306"/>
      <c r="CD760" s="306"/>
      <c r="CE760" s="306"/>
      <c r="CF760" s="306"/>
      <c r="CG760" s="460"/>
    </row>
    <row r="761" spans="69:85">
      <c r="BQ761" s="306"/>
      <c r="BR761" s="306"/>
      <c r="BS761" s="306"/>
      <c r="BT761" s="306"/>
      <c r="BU761" s="306"/>
      <c r="BV761" s="306"/>
      <c r="BW761" s="306"/>
      <c r="BX761" s="306"/>
      <c r="BY761" s="306"/>
      <c r="BZ761" s="306"/>
      <c r="CA761" s="306"/>
      <c r="CB761" s="306"/>
      <c r="CC761" s="306"/>
      <c r="CD761" s="306"/>
      <c r="CE761" s="306"/>
      <c r="CF761" s="306"/>
      <c r="CG761" s="460"/>
    </row>
    <row r="762" spans="69:85">
      <c r="BQ762" s="306"/>
      <c r="BR762" s="306"/>
      <c r="BS762" s="306"/>
      <c r="BT762" s="306"/>
      <c r="BU762" s="306"/>
      <c r="BV762" s="306"/>
      <c r="BW762" s="306"/>
      <c r="BX762" s="306"/>
      <c r="BY762" s="306"/>
      <c r="BZ762" s="306"/>
      <c r="CA762" s="306"/>
      <c r="CB762" s="306"/>
      <c r="CC762" s="306"/>
      <c r="CD762" s="306"/>
      <c r="CE762" s="306"/>
      <c r="CF762" s="306"/>
      <c r="CG762" s="460"/>
    </row>
    <row r="763" spans="69:85">
      <c r="BQ763" s="306"/>
      <c r="BR763" s="306"/>
      <c r="BS763" s="306"/>
      <c r="BT763" s="306"/>
      <c r="BU763" s="306"/>
      <c r="BV763" s="306"/>
      <c r="BW763" s="306"/>
      <c r="BX763" s="306"/>
      <c r="BY763" s="306"/>
      <c r="BZ763" s="306"/>
      <c r="CA763" s="306"/>
      <c r="CB763" s="306"/>
      <c r="CC763" s="306"/>
      <c r="CD763" s="306"/>
      <c r="CE763" s="306"/>
      <c r="CF763" s="306"/>
      <c r="CG763" s="460"/>
    </row>
    <row r="764" spans="69:85">
      <c r="BQ764" s="306"/>
      <c r="BR764" s="306"/>
      <c r="BS764" s="306"/>
      <c r="BT764" s="306"/>
      <c r="BU764" s="306"/>
      <c r="BV764" s="306"/>
      <c r="BW764" s="306"/>
      <c r="BX764" s="306"/>
      <c r="BY764" s="306"/>
      <c r="BZ764" s="306"/>
      <c r="CA764" s="306"/>
      <c r="CB764" s="306"/>
      <c r="CC764" s="306"/>
      <c r="CD764" s="306"/>
      <c r="CE764" s="306"/>
      <c r="CF764" s="306"/>
      <c r="CG764" s="460"/>
    </row>
    <row r="765" spans="69:85">
      <c r="BQ765" s="306"/>
      <c r="BR765" s="306"/>
      <c r="BS765" s="306"/>
      <c r="BT765" s="306"/>
      <c r="BU765" s="306"/>
      <c r="BV765" s="306"/>
      <c r="BW765" s="306"/>
      <c r="BX765" s="306"/>
      <c r="BY765" s="306"/>
      <c r="BZ765" s="306"/>
      <c r="CA765" s="306"/>
      <c r="CB765" s="306"/>
      <c r="CC765" s="306"/>
      <c r="CD765" s="306"/>
      <c r="CE765" s="306"/>
      <c r="CF765" s="306"/>
      <c r="CG765" s="460"/>
    </row>
    <row r="766" spans="69:85">
      <c r="BQ766" s="306"/>
      <c r="BR766" s="306"/>
      <c r="BS766" s="306"/>
      <c r="BT766" s="306"/>
      <c r="BU766" s="306"/>
      <c r="BV766" s="306"/>
      <c r="BW766" s="306"/>
      <c r="BX766" s="306"/>
      <c r="BY766" s="306"/>
      <c r="BZ766" s="306"/>
      <c r="CA766" s="306"/>
      <c r="CB766" s="306"/>
      <c r="CC766" s="306"/>
      <c r="CD766" s="306"/>
      <c r="CE766" s="306"/>
      <c r="CF766" s="306"/>
      <c r="CG766" s="460"/>
    </row>
    <row r="767" spans="69:85">
      <c r="BQ767" s="306"/>
      <c r="BR767" s="306"/>
      <c r="BS767" s="306"/>
      <c r="BT767" s="306"/>
      <c r="BU767" s="306"/>
      <c r="BV767" s="306"/>
      <c r="BW767" s="306"/>
      <c r="BX767" s="306"/>
      <c r="BY767" s="306"/>
      <c r="BZ767" s="306"/>
      <c r="CA767" s="306"/>
      <c r="CB767" s="306"/>
      <c r="CC767" s="306"/>
      <c r="CD767" s="306"/>
      <c r="CE767" s="306"/>
      <c r="CF767" s="306"/>
      <c r="CG767" s="460"/>
    </row>
    <row r="768" spans="69:85">
      <c r="BQ768" s="306"/>
      <c r="BR768" s="306"/>
      <c r="BS768" s="306"/>
      <c r="BT768" s="306"/>
      <c r="BU768" s="306"/>
      <c r="BV768" s="306"/>
      <c r="BW768" s="306"/>
      <c r="BX768" s="306"/>
      <c r="BY768" s="306"/>
      <c r="BZ768" s="306"/>
      <c r="CA768" s="306"/>
      <c r="CB768" s="306"/>
      <c r="CC768" s="306"/>
      <c r="CD768" s="306"/>
      <c r="CE768" s="306"/>
      <c r="CF768" s="306"/>
      <c r="CG768" s="460"/>
    </row>
    <row r="769" spans="69:85">
      <c r="BQ769" s="306"/>
      <c r="BR769" s="306"/>
      <c r="BS769" s="306"/>
      <c r="BT769" s="306"/>
      <c r="BU769" s="306"/>
      <c r="BV769" s="306"/>
      <c r="BW769" s="306"/>
      <c r="BX769" s="306"/>
      <c r="BY769" s="306"/>
      <c r="BZ769" s="306"/>
      <c r="CA769" s="306"/>
      <c r="CB769" s="306"/>
      <c r="CC769" s="306"/>
      <c r="CD769" s="306"/>
      <c r="CE769" s="306"/>
      <c r="CF769" s="306"/>
      <c r="CG769" s="460"/>
    </row>
    <row r="770" spans="69:85">
      <c r="BQ770" s="306"/>
      <c r="BR770" s="306"/>
      <c r="BS770" s="306"/>
      <c r="BT770" s="306"/>
      <c r="BU770" s="306"/>
      <c r="BV770" s="306"/>
      <c r="BW770" s="306"/>
      <c r="BX770" s="306"/>
      <c r="BY770" s="306"/>
      <c r="BZ770" s="306"/>
      <c r="CA770" s="306"/>
      <c r="CB770" s="306"/>
      <c r="CC770" s="306"/>
      <c r="CD770" s="306"/>
      <c r="CE770" s="306"/>
      <c r="CF770" s="306"/>
      <c r="CG770" s="460"/>
    </row>
    <row r="771" spans="69:85">
      <c r="BQ771" s="306"/>
      <c r="BR771" s="306"/>
      <c r="BS771" s="306"/>
      <c r="BT771" s="306"/>
      <c r="BU771" s="306"/>
      <c r="BV771" s="306"/>
      <c r="BW771" s="306"/>
      <c r="BX771" s="306"/>
      <c r="BY771" s="306"/>
      <c r="BZ771" s="306"/>
      <c r="CA771" s="306"/>
      <c r="CB771" s="306"/>
      <c r="CC771" s="306"/>
      <c r="CD771" s="306"/>
      <c r="CE771" s="306"/>
      <c r="CF771" s="306"/>
      <c r="CG771" s="460"/>
    </row>
    <row r="772" spans="69:85">
      <c r="BQ772" s="306"/>
      <c r="BR772" s="306"/>
      <c r="BS772" s="306"/>
      <c r="BT772" s="306"/>
      <c r="BU772" s="306"/>
      <c r="BV772" s="306"/>
      <c r="BW772" s="306"/>
      <c r="BX772" s="306"/>
      <c r="BY772" s="306"/>
      <c r="BZ772" s="306"/>
      <c r="CA772" s="306"/>
      <c r="CB772" s="306"/>
      <c r="CC772" s="306"/>
      <c r="CD772" s="306"/>
      <c r="CE772" s="306"/>
      <c r="CF772" s="306"/>
      <c r="CG772" s="460"/>
    </row>
    <row r="773" spans="69:85">
      <c r="BQ773" s="306"/>
      <c r="BR773" s="306"/>
      <c r="BS773" s="306"/>
      <c r="BT773" s="306"/>
      <c r="BU773" s="306"/>
      <c r="BV773" s="306"/>
      <c r="BW773" s="306"/>
      <c r="BX773" s="306"/>
      <c r="BY773" s="306"/>
      <c r="BZ773" s="306"/>
      <c r="CA773" s="306"/>
      <c r="CB773" s="306"/>
      <c r="CC773" s="306"/>
      <c r="CD773" s="306"/>
      <c r="CE773" s="306"/>
      <c r="CF773" s="306"/>
      <c r="CG773" s="460"/>
    </row>
    <row r="774" spans="69:85">
      <c r="BQ774" s="306"/>
      <c r="BR774" s="306"/>
      <c r="BS774" s="306"/>
      <c r="BT774" s="306"/>
      <c r="BU774" s="306"/>
      <c r="BV774" s="306"/>
      <c r="BW774" s="306"/>
      <c r="BX774" s="306"/>
      <c r="BY774" s="306"/>
      <c r="BZ774" s="306"/>
      <c r="CA774" s="306"/>
      <c r="CB774" s="306"/>
      <c r="CC774" s="306"/>
      <c r="CD774" s="306"/>
      <c r="CE774" s="306"/>
      <c r="CF774" s="306"/>
      <c r="CG774" s="460"/>
    </row>
    <row r="775" spans="69:85">
      <c r="BQ775" s="306"/>
      <c r="BR775" s="306"/>
      <c r="BS775" s="306"/>
      <c r="BT775" s="306"/>
      <c r="BU775" s="306"/>
      <c r="BV775" s="306"/>
      <c r="BW775" s="306"/>
      <c r="BX775" s="306"/>
      <c r="BY775" s="306"/>
      <c r="BZ775" s="306"/>
      <c r="CA775" s="306"/>
      <c r="CB775" s="306"/>
      <c r="CC775" s="306"/>
      <c r="CD775" s="306"/>
      <c r="CE775" s="306"/>
      <c r="CF775" s="306"/>
      <c r="CG775" s="460"/>
    </row>
    <row r="776" spans="69:85">
      <c r="BQ776" s="306"/>
      <c r="BR776" s="306"/>
      <c r="BS776" s="306"/>
      <c r="BT776" s="306"/>
      <c r="BU776" s="306"/>
      <c r="BV776" s="306"/>
      <c r="BW776" s="306"/>
      <c r="BX776" s="306"/>
      <c r="BY776" s="306"/>
      <c r="BZ776" s="306"/>
      <c r="CA776" s="306"/>
      <c r="CB776" s="306"/>
      <c r="CC776" s="306"/>
      <c r="CD776" s="306"/>
      <c r="CE776" s="306"/>
      <c r="CF776" s="306"/>
      <c r="CG776" s="460"/>
    </row>
    <row r="777" spans="69:85">
      <c r="BQ777" s="306"/>
      <c r="BR777" s="306"/>
      <c r="BS777" s="306"/>
      <c r="BT777" s="306"/>
      <c r="BU777" s="306"/>
      <c r="BV777" s="306"/>
      <c r="BW777" s="306"/>
      <c r="BX777" s="306"/>
      <c r="BY777" s="306"/>
      <c r="BZ777" s="306"/>
      <c r="CA777" s="306"/>
      <c r="CB777" s="306"/>
      <c r="CC777" s="306"/>
      <c r="CD777" s="306"/>
      <c r="CE777" s="306"/>
      <c r="CF777" s="306"/>
      <c r="CG777" s="460"/>
    </row>
    <row r="778" spans="69:85">
      <c r="BQ778" s="306"/>
      <c r="BR778" s="306"/>
      <c r="BS778" s="306"/>
      <c r="BT778" s="306"/>
      <c r="BU778" s="306"/>
      <c r="BV778" s="306"/>
      <c r="BW778" s="306"/>
      <c r="BX778" s="306"/>
      <c r="BY778" s="306"/>
      <c r="BZ778" s="306"/>
      <c r="CA778" s="306"/>
      <c r="CB778" s="306"/>
      <c r="CC778" s="306"/>
      <c r="CD778" s="306"/>
      <c r="CE778" s="306"/>
      <c r="CF778" s="306"/>
      <c r="CG778" s="460"/>
    </row>
    <row r="779" spans="69:85">
      <c r="BQ779" s="306"/>
      <c r="BR779" s="306"/>
      <c r="BS779" s="306"/>
      <c r="BT779" s="306"/>
      <c r="BU779" s="306"/>
      <c r="BV779" s="306"/>
      <c r="BW779" s="306"/>
      <c r="BX779" s="306"/>
      <c r="BY779" s="306"/>
      <c r="BZ779" s="306"/>
      <c r="CA779" s="306"/>
      <c r="CB779" s="306"/>
      <c r="CC779" s="306"/>
      <c r="CD779" s="306"/>
      <c r="CE779" s="306"/>
      <c r="CF779" s="306"/>
      <c r="CG779" s="460"/>
    </row>
    <row r="780" spans="69:85">
      <c r="BQ780" s="306"/>
      <c r="BR780" s="306"/>
      <c r="BS780" s="306"/>
      <c r="BT780" s="306"/>
      <c r="BU780" s="306"/>
      <c r="BV780" s="306"/>
      <c r="BW780" s="306"/>
      <c r="BX780" s="306"/>
      <c r="BY780" s="306"/>
      <c r="BZ780" s="306"/>
      <c r="CA780" s="306"/>
      <c r="CB780" s="306"/>
      <c r="CC780" s="306"/>
      <c r="CD780" s="306"/>
      <c r="CE780" s="306"/>
      <c r="CF780" s="306"/>
      <c r="CG780" s="460"/>
    </row>
    <row r="781" spans="69:85">
      <c r="BQ781" s="306"/>
      <c r="BR781" s="306"/>
      <c r="BS781" s="306"/>
      <c r="BT781" s="306"/>
      <c r="BU781" s="306"/>
      <c r="BV781" s="306"/>
      <c r="BW781" s="306"/>
      <c r="BX781" s="306"/>
      <c r="BY781" s="306"/>
      <c r="BZ781" s="306"/>
      <c r="CA781" s="306"/>
      <c r="CB781" s="306"/>
      <c r="CC781" s="306"/>
      <c r="CD781" s="306"/>
      <c r="CE781" s="306"/>
      <c r="CF781" s="306"/>
      <c r="CG781" s="460"/>
    </row>
    <row r="782" spans="69:85">
      <c r="BQ782" s="306"/>
      <c r="BR782" s="306"/>
      <c r="BS782" s="306"/>
      <c r="BT782" s="306"/>
      <c r="BU782" s="306"/>
      <c r="BV782" s="306"/>
      <c r="BW782" s="306"/>
      <c r="BX782" s="306"/>
      <c r="BY782" s="306"/>
      <c r="BZ782" s="306"/>
      <c r="CA782" s="306"/>
      <c r="CB782" s="306"/>
      <c r="CC782" s="306"/>
      <c r="CD782" s="306"/>
      <c r="CE782" s="306"/>
      <c r="CF782" s="306"/>
      <c r="CG782" s="460"/>
    </row>
    <row r="783" spans="69:85">
      <c r="BQ783" s="306"/>
      <c r="BR783" s="306"/>
      <c r="BS783" s="306"/>
      <c r="BT783" s="306"/>
      <c r="BU783" s="306"/>
      <c r="BV783" s="306"/>
      <c r="BW783" s="306"/>
      <c r="BX783" s="306"/>
      <c r="BY783" s="306"/>
      <c r="BZ783" s="306"/>
      <c r="CA783" s="306"/>
      <c r="CB783" s="306"/>
      <c r="CC783" s="306"/>
      <c r="CD783" s="306"/>
      <c r="CE783" s="306"/>
      <c r="CF783" s="306"/>
      <c r="CG783" s="460"/>
    </row>
    <row r="784" spans="69:85">
      <c r="BQ784" s="306"/>
      <c r="BR784" s="306"/>
      <c r="BS784" s="306"/>
      <c r="BT784" s="306"/>
      <c r="BU784" s="306"/>
      <c r="BV784" s="306"/>
      <c r="BW784" s="306"/>
      <c r="BX784" s="306"/>
      <c r="BY784" s="306"/>
      <c r="BZ784" s="306"/>
      <c r="CA784" s="306"/>
      <c r="CB784" s="306"/>
      <c r="CC784" s="306"/>
      <c r="CD784" s="306"/>
      <c r="CE784" s="306"/>
      <c r="CF784" s="306"/>
      <c r="CG784" s="460"/>
    </row>
    <row r="785" spans="69:85">
      <c r="BQ785" s="306"/>
      <c r="BR785" s="306"/>
      <c r="BS785" s="306"/>
      <c r="BT785" s="306"/>
      <c r="BU785" s="306"/>
      <c r="BV785" s="306"/>
      <c r="BW785" s="306"/>
      <c r="BX785" s="306"/>
      <c r="BY785" s="306"/>
      <c r="BZ785" s="306"/>
      <c r="CA785" s="306"/>
      <c r="CB785" s="306"/>
      <c r="CC785" s="306"/>
      <c r="CD785" s="306"/>
      <c r="CE785" s="306"/>
      <c r="CF785" s="306"/>
      <c r="CG785" s="460"/>
    </row>
    <row r="786" spans="69:85">
      <c r="BQ786" s="306"/>
      <c r="BR786" s="306"/>
      <c r="BS786" s="306"/>
      <c r="BT786" s="306"/>
      <c r="BU786" s="306"/>
      <c r="BV786" s="306"/>
      <c r="BW786" s="306"/>
      <c r="BX786" s="306"/>
      <c r="BY786" s="306"/>
      <c r="BZ786" s="306"/>
      <c r="CA786" s="306"/>
      <c r="CB786" s="306"/>
      <c r="CC786" s="306"/>
      <c r="CD786" s="306"/>
      <c r="CE786" s="306"/>
      <c r="CF786" s="306"/>
      <c r="CG786" s="460"/>
    </row>
    <row r="787" spans="69:85">
      <c r="BQ787" s="306"/>
      <c r="BR787" s="306"/>
      <c r="BS787" s="306"/>
      <c r="BT787" s="306"/>
      <c r="BU787" s="306"/>
      <c r="BV787" s="306"/>
      <c r="BW787" s="306"/>
      <c r="BX787" s="306"/>
      <c r="BY787" s="306"/>
      <c r="BZ787" s="306"/>
      <c r="CA787" s="306"/>
      <c r="CB787" s="306"/>
      <c r="CC787" s="306"/>
      <c r="CD787" s="306"/>
      <c r="CE787" s="306"/>
      <c r="CF787" s="306"/>
      <c r="CG787" s="460"/>
    </row>
    <row r="788" spans="69:85">
      <c r="BQ788" s="306"/>
      <c r="BR788" s="306"/>
      <c r="BS788" s="306"/>
      <c r="BT788" s="306"/>
      <c r="BU788" s="306"/>
      <c r="BV788" s="306"/>
      <c r="BW788" s="306"/>
      <c r="BX788" s="306"/>
      <c r="BY788" s="306"/>
      <c r="BZ788" s="306"/>
      <c r="CA788" s="306"/>
      <c r="CB788" s="306"/>
      <c r="CC788" s="306"/>
      <c r="CD788" s="306"/>
      <c r="CE788" s="306"/>
      <c r="CF788" s="306"/>
      <c r="CG788" s="460"/>
    </row>
    <row r="789" spans="69:85">
      <c r="BQ789" s="306"/>
      <c r="BR789" s="306"/>
      <c r="BS789" s="306"/>
      <c r="BT789" s="306"/>
      <c r="BU789" s="306"/>
      <c r="BV789" s="306"/>
      <c r="BW789" s="306"/>
      <c r="BX789" s="306"/>
      <c r="BY789" s="306"/>
      <c r="BZ789" s="306"/>
      <c r="CA789" s="306"/>
      <c r="CB789" s="306"/>
      <c r="CC789" s="306"/>
      <c r="CD789" s="306"/>
      <c r="CE789" s="306"/>
      <c r="CF789" s="306"/>
      <c r="CG789" s="460"/>
    </row>
    <row r="790" spans="69:85">
      <c r="BQ790" s="306"/>
      <c r="BR790" s="306"/>
      <c r="BS790" s="306"/>
      <c r="BT790" s="306"/>
      <c r="BU790" s="306"/>
      <c r="BV790" s="306"/>
      <c r="BW790" s="306"/>
      <c r="BX790" s="306"/>
      <c r="BY790" s="306"/>
      <c r="BZ790" s="306"/>
      <c r="CA790" s="306"/>
      <c r="CB790" s="306"/>
      <c r="CC790" s="306"/>
      <c r="CD790" s="306"/>
      <c r="CE790" s="306"/>
      <c r="CF790" s="306"/>
      <c r="CG790" s="460"/>
    </row>
    <row r="791" spans="69:85">
      <c r="BQ791" s="306"/>
      <c r="BR791" s="306"/>
      <c r="BS791" s="306"/>
      <c r="BT791" s="306"/>
      <c r="BU791" s="306"/>
      <c r="BV791" s="306"/>
      <c r="BW791" s="306"/>
      <c r="BX791" s="306"/>
      <c r="BY791" s="306"/>
      <c r="BZ791" s="306"/>
      <c r="CA791" s="306"/>
      <c r="CB791" s="306"/>
      <c r="CC791" s="306"/>
      <c r="CD791" s="306"/>
      <c r="CE791" s="306"/>
      <c r="CF791" s="306"/>
      <c r="CG791" s="460"/>
    </row>
    <row r="792" spans="69:85">
      <c r="BQ792" s="306"/>
      <c r="BR792" s="306"/>
      <c r="BS792" s="306"/>
      <c r="BT792" s="306"/>
      <c r="BU792" s="306"/>
      <c r="BV792" s="306"/>
      <c r="BW792" s="306"/>
      <c r="BX792" s="306"/>
      <c r="BY792" s="306"/>
      <c r="BZ792" s="306"/>
      <c r="CA792" s="306"/>
      <c r="CB792" s="306"/>
      <c r="CC792" s="306"/>
      <c r="CD792" s="306"/>
      <c r="CE792" s="306"/>
      <c r="CF792" s="306"/>
      <c r="CG792" s="460"/>
    </row>
    <row r="793" spans="69:85">
      <c r="BQ793" s="306"/>
      <c r="BR793" s="306"/>
      <c r="BS793" s="306"/>
      <c r="BT793" s="306"/>
      <c r="BU793" s="306"/>
      <c r="BV793" s="306"/>
      <c r="BW793" s="306"/>
      <c r="BX793" s="306"/>
      <c r="BY793" s="306"/>
      <c r="BZ793" s="306"/>
      <c r="CA793" s="306"/>
      <c r="CB793" s="306"/>
      <c r="CC793" s="306"/>
      <c r="CD793" s="306"/>
      <c r="CE793" s="306"/>
      <c r="CF793" s="306"/>
      <c r="CG793" s="460"/>
    </row>
    <row r="794" spans="69:85">
      <c r="BQ794" s="306"/>
      <c r="BR794" s="306"/>
      <c r="BS794" s="306"/>
      <c r="BT794" s="306"/>
      <c r="BU794" s="306"/>
      <c r="BV794" s="306"/>
      <c r="BW794" s="306"/>
      <c r="BX794" s="306"/>
      <c r="BY794" s="306"/>
      <c r="BZ794" s="306"/>
      <c r="CA794" s="306"/>
      <c r="CB794" s="306"/>
      <c r="CC794" s="306"/>
      <c r="CD794" s="306"/>
      <c r="CE794" s="306"/>
      <c r="CF794" s="306"/>
      <c r="CG794" s="460"/>
    </row>
    <row r="795" spans="69:85">
      <c r="BQ795" s="306"/>
      <c r="BR795" s="306"/>
      <c r="BS795" s="306"/>
      <c r="BT795" s="306"/>
      <c r="BU795" s="306"/>
      <c r="BV795" s="306"/>
      <c r="BW795" s="306"/>
      <c r="BX795" s="306"/>
      <c r="BY795" s="306"/>
      <c r="BZ795" s="306"/>
      <c r="CA795" s="306"/>
      <c r="CB795" s="306"/>
      <c r="CC795" s="306"/>
      <c r="CD795" s="306"/>
      <c r="CE795" s="306"/>
      <c r="CF795" s="306"/>
      <c r="CG795" s="460"/>
    </row>
    <row r="796" spans="69:85">
      <c r="BQ796" s="306"/>
      <c r="BR796" s="306"/>
      <c r="BS796" s="306"/>
      <c r="BT796" s="306"/>
      <c r="BU796" s="306"/>
      <c r="BV796" s="306"/>
      <c r="BW796" s="306"/>
      <c r="BX796" s="306"/>
      <c r="BY796" s="306"/>
      <c r="BZ796" s="306"/>
      <c r="CA796" s="306"/>
      <c r="CB796" s="306"/>
      <c r="CC796" s="306"/>
      <c r="CD796" s="306"/>
      <c r="CE796" s="306"/>
      <c r="CF796" s="306"/>
      <c r="CG796" s="460"/>
    </row>
    <row r="797" spans="69:85">
      <c r="BQ797" s="306"/>
      <c r="BR797" s="306"/>
      <c r="BS797" s="306"/>
      <c r="BT797" s="306"/>
      <c r="BU797" s="306"/>
      <c r="BV797" s="306"/>
      <c r="BW797" s="306"/>
      <c r="BX797" s="306"/>
      <c r="BY797" s="306"/>
      <c r="BZ797" s="306"/>
      <c r="CA797" s="306"/>
      <c r="CB797" s="306"/>
      <c r="CC797" s="306"/>
      <c r="CD797" s="306"/>
      <c r="CE797" s="306"/>
      <c r="CF797" s="306"/>
      <c r="CG797" s="460"/>
    </row>
    <row r="798" spans="69:85">
      <c r="BQ798" s="306"/>
      <c r="BR798" s="306"/>
      <c r="BS798" s="306"/>
      <c r="BT798" s="306"/>
      <c r="BU798" s="306"/>
      <c r="BV798" s="306"/>
      <c r="BW798" s="306"/>
      <c r="BX798" s="306"/>
      <c r="BY798" s="306"/>
      <c r="BZ798" s="306"/>
      <c r="CA798" s="306"/>
      <c r="CB798" s="306"/>
      <c r="CC798" s="306"/>
      <c r="CD798" s="306"/>
      <c r="CE798" s="306"/>
      <c r="CF798" s="306"/>
      <c r="CG798" s="460"/>
    </row>
    <row r="799" spans="69:85">
      <c r="BQ799" s="306"/>
      <c r="BR799" s="306"/>
      <c r="BS799" s="306"/>
      <c r="BT799" s="306"/>
      <c r="BU799" s="306"/>
      <c r="BV799" s="306"/>
      <c r="BW799" s="306"/>
      <c r="BX799" s="306"/>
      <c r="BY799" s="306"/>
      <c r="BZ799" s="306"/>
      <c r="CA799" s="306"/>
      <c r="CB799" s="306"/>
      <c r="CC799" s="306"/>
      <c r="CD799" s="306"/>
      <c r="CE799" s="306"/>
      <c r="CF799" s="306"/>
      <c r="CG799" s="460"/>
    </row>
    <row r="800" spans="69:85">
      <c r="BQ800" s="306"/>
      <c r="BR800" s="306"/>
      <c r="BS800" s="306"/>
      <c r="BT800" s="306"/>
      <c r="BU800" s="306"/>
      <c r="BV800" s="306"/>
      <c r="BW800" s="306"/>
      <c r="BX800" s="306"/>
      <c r="BY800" s="306"/>
      <c r="BZ800" s="306"/>
      <c r="CA800" s="306"/>
      <c r="CB800" s="306"/>
      <c r="CC800" s="306"/>
      <c r="CD800" s="306"/>
      <c r="CE800" s="306"/>
      <c r="CF800" s="306"/>
      <c r="CG800" s="460"/>
    </row>
    <row r="801" spans="69:85">
      <c r="BQ801" s="306"/>
      <c r="BR801" s="306"/>
      <c r="BS801" s="306"/>
      <c r="BT801" s="306"/>
      <c r="BU801" s="306"/>
      <c r="BV801" s="306"/>
      <c r="BW801" s="306"/>
      <c r="BX801" s="306"/>
      <c r="BY801" s="306"/>
      <c r="BZ801" s="306"/>
      <c r="CA801" s="306"/>
      <c r="CB801" s="306"/>
      <c r="CC801" s="306"/>
      <c r="CD801" s="306"/>
      <c r="CE801" s="306"/>
      <c r="CF801" s="306"/>
      <c r="CG801" s="460"/>
    </row>
    <row r="802" spans="69:85">
      <c r="BQ802" s="306"/>
      <c r="BR802" s="306"/>
      <c r="BS802" s="306"/>
      <c r="BT802" s="306"/>
      <c r="BU802" s="306"/>
      <c r="BV802" s="306"/>
      <c r="BW802" s="306"/>
      <c r="BX802" s="306"/>
      <c r="BY802" s="306"/>
      <c r="BZ802" s="306"/>
      <c r="CA802" s="306"/>
      <c r="CB802" s="306"/>
      <c r="CC802" s="306"/>
      <c r="CD802" s="306"/>
      <c r="CE802" s="306"/>
      <c r="CF802" s="306"/>
      <c r="CG802" s="460"/>
    </row>
    <row r="803" spans="69:85">
      <c r="BQ803" s="306"/>
      <c r="BR803" s="306"/>
      <c r="BS803" s="306"/>
      <c r="BT803" s="306"/>
      <c r="BU803" s="306"/>
      <c r="BV803" s="306"/>
      <c r="BW803" s="306"/>
      <c r="BX803" s="306"/>
      <c r="BY803" s="306"/>
      <c r="BZ803" s="306"/>
      <c r="CA803" s="306"/>
      <c r="CB803" s="306"/>
      <c r="CC803" s="306"/>
      <c r="CD803" s="306"/>
      <c r="CE803" s="306"/>
      <c r="CF803" s="306"/>
      <c r="CG803" s="460"/>
    </row>
    <row r="804" spans="69:85">
      <c r="BQ804" s="306"/>
      <c r="BR804" s="306"/>
      <c r="BS804" s="306"/>
      <c r="BT804" s="306"/>
      <c r="BU804" s="306"/>
      <c r="BV804" s="306"/>
      <c r="BW804" s="306"/>
      <c r="BX804" s="306"/>
      <c r="BY804" s="306"/>
      <c r="BZ804" s="306"/>
      <c r="CA804" s="306"/>
      <c r="CB804" s="306"/>
      <c r="CC804" s="306"/>
      <c r="CD804" s="306"/>
      <c r="CE804" s="306"/>
      <c r="CF804" s="306"/>
      <c r="CG804" s="460"/>
    </row>
    <row r="805" spans="69:85">
      <c r="BQ805" s="306"/>
      <c r="BR805" s="306"/>
      <c r="BS805" s="306"/>
      <c r="BT805" s="306"/>
      <c r="BU805" s="306"/>
      <c r="BV805" s="306"/>
      <c r="BW805" s="306"/>
      <c r="BX805" s="306"/>
      <c r="BY805" s="306"/>
      <c r="BZ805" s="306"/>
      <c r="CA805" s="306"/>
      <c r="CB805" s="306"/>
      <c r="CC805" s="306"/>
      <c r="CD805" s="306"/>
      <c r="CE805" s="306"/>
      <c r="CF805" s="306"/>
      <c r="CG805" s="460"/>
    </row>
    <row r="806" spans="69:85">
      <c r="BQ806" s="306"/>
      <c r="BR806" s="306"/>
      <c r="BS806" s="306"/>
      <c r="BT806" s="306"/>
      <c r="BU806" s="306"/>
      <c r="BV806" s="306"/>
      <c r="BW806" s="306"/>
      <c r="BX806" s="306"/>
      <c r="BY806" s="306"/>
      <c r="BZ806" s="306"/>
      <c r="CA806" s="306"/>
      <c r="CB806" s="306"/>
      <c r="CC806" s="306"/>
      <c r="CD806" s="306"/>
      <c r="CE806" s="306"/>
      <c r="CF806" s="306"/>
      <c r="CG806" s="460"/>
    </row>
    <row r="807" spans="69:85">
      <c r="BQ807" s="306"/>
      <c r="BR807" s="306"/>
      <c r="BS807" s="306"/>
      <c r="BT807" s="306"/>
      <c r="BU807" s="306"/>
      <c r="BV807" s="306"/>
      <c r="BW807" s="306"/>
      <c r="BX807" s="306"/>
      <c r="BY807" s="306"/>
      <c r="BZ807" s="306"/>
      <c r="CA807" s="306"/>
      <c r="CB807" s="306"/>
      <c r="CC807" s="306"/>
      <c r="CD807" s="306"/>
      <c r="CE807" s="306"/>
      <c r="CF807" s="306"/>
      <c r="CG807" s="460"/>
    </row>
    <row r="808" spans="69:85">
      <c r="BQ808" s="306"/>
      <c r="BR808" s="306"/>
      <c r="BS808" s="306"/>
      <c r="BT808" s="306"/>
      <c r="BU808" s="306"/>
      <c r="BV808" s="306"/>
      <c r="BW808" s="306"/>
      <c r="BX808" s="306"/>
      <c r="BY808" s="306"/>
      <c r="BZ808" s="306"/>
      <c r="CA808" s="306"/>
      <c r="CB808" s="306"/>
      <c r="CC808" s="306"/>
      <c r="CD808" s="306"/>
      <c r="CE808" s="306"/>
      <c r="CF808" s="306"/>
      <c r="CG808" s="460"/>
    </row>
    <row r="809" spans="69:85">
      <c r="BQ809" s="306"/>
      <c r="BR809" s="306"/>
      <c r="BS809" s="306"/>
      <c r="BT809" s="306"/>
      <c r="BU809" s="306"/>
      <c r="BV809" s="306"/>
      <c r="BW809" s="306"/>
      <c r="BX809" s="306"/>
      <c r="BY809" s="306"/>
      <c r="BZ809" s="306"/>
      <c r="CA809" s="306"/>
      <c r="CB809" s="306"/>
      <c r="CC809" s="306"/>
      <c r="CD809" s="306"/>
      <c r="CE809" s="306"/>
      <c r="CF809" s="306"/>
      <c r="CG809" s="460"/>
    </row>
    <row r="810" spans="69:85">
      <c r="BQ810" s="306"/>
      <c r="BR810" s="306"/>
      <c r="BS810" s="306"/>
      <c r="BT810" s="306"/>
      <c r="BU810" s="306"/>
      <c r="BV810" s="306"/>
      <c r="BW810" s="306"/>
      <c r="BX810" s="306"/>
      <c r="BY810" s="306"/>
      <c r="BZ810" s="306"/>
      <c r="CA810" s="306"/>
      <c r="CB810" s="306"/>
      <c r="CC810" s="306"/>
      <c r="CD810" s="306"/>
      <c r="CE810" s="306"/>
      <c r="CF810" s="306"/>
      <c r="CG810" s="460"/>
    </row>
    <row r="811" spans="69:85">
      <c r="BQ811" s="306"/>
      <c r="BR811" s="306"/>
      <c r="BS811" s="306"/>
      <c r="BT811" s="306"/>
      <c r="BU811" s="306"/>
      <c r="BV811" s="306"/>
      <c r="BW811" s="306"/>
      <c r="BX811" s="306"/>
      <c r="BY811" s="306"/>
      <c r="BZ811" s="306"/>
      <c r="CA811" s="306"/>
      <c r="CB811" s="306"/>
      <c r="CC811" s="306"/>
      <c r="CD811" s="306"/>
      <c r="CE811" s="306"/>
      <c r="CF811" s="306"/>
      <c r="CG811" s="460"/>
    </row>
    <row r="812" spans="69:85">
      <c r="BQ812" s="306"/>
      <c r="BR812" s="306"/>
      <c r="BS812" s="306"/>
      <c r="BT812" s="306"/>
      <c r="BU812" s="306"/>
      <c r="BV812" s="306"/>
      <c r="BW812" s="306"/>
      <c r="BX812" s="306"/>
      <c r="BY812" s="306"/>
      <c r="BZ812" s="306"/>
      <c r="CA812" s="306"/>
      <c r="CB812" s="306"/>
      <c r="CC812" s="306"/>
      <c r="CD812" s="306"/>
      <c r="CE812" s="306"/>
      <c r="CF812" s="306"/>
      <c r="CG812" s="460"/>
    </row>
    <row r="813" spans="69:85">
      <c r="BQ813" s="306"/>
      <c r="BR813" s="306"/>
      <c r="BS813" s="306"/>
      <c r="BT813" s="306"/>
      <c r="BU813" s="306"/>
      <c r="BV813" s="306"/>
      <c r="BW813" s="306"/>
      <c r="BX813" s="306"/>
      <c r="BY813" s="306"/>
      <c r="BZ813" s="306"/>
      <c r="CA813" s="306"/>
      <c r="CB813" s="306"/>
      <c r="CC813" s="306"/>
      <c r="CD813" s="306"/>
      <c r="CE813" s="306"/>
      <c r="CF813" s="306"/>
      <c r="CG813" s="460"/>
    </row>
    <row r="814" spans="69:85">
      <c r="BQ814" s="306"/>
      <c r="BR814" s="306"/>
      <c r="BS814" s="306"/>
      <c r="BT814" s="306"/>
      <c r="BU814" s="306"/>
      <c r="BV814" s="306"/>
      <c r="BW814" s="306"/>
      <c r="BX814" s="306"/>
      <c r="BY814" s="306"/>
      <c r="BZ814" s="306"/>
      <c r="CA814" s="306"/>
      <c r="CB814" s="306"/>
      <c r="CC814" s="306"/>
      <c r="CD814" s="306"/>
      <c r="CE814" s="306"/>
      <c r="CF814" s="306"/>
      <c r="CG814" s="460"/>
    </row>
    <row r="815" spans="69:85">
      <c r="BQ815" s="306"/>
      <c r="BR815" s="306"/>
      <c r="BS815" s="306"/>
      <c r="BT815" s="306"/>
      <c r="BU815" s="306"/>
      <c r="BV815" s="306"/>
      <c r="BW815" s="306"/>
      <c r="BX815" s="306"/>
      <c r="BY815" s="306"/>
      <c r="BZ815" s="306"/>
      <c r="CA815" s="306"/>
      <c r="CB815" s="306"/>
      <c r="CC815" s="306"/>
      <c r="CD815" s="306"/>
      <c r="CE815" s="306"/>
      <c r="CF815" s="306"/>
      <c r="CG815" s="460"/>
    </row>
    <row r="816" spans="69:85">
      <c r="BQ816" s="306"/>
      <c r="BR816" s="306"/>
      <c r="BS816" s="306"/>
      <c r="BT816" s="306"/>
      <c r="BU816" s="306"/>
      <c r="BV816" s="306"/>
      <c r="BW816" s="306"/>
      <c r="BX816" s="306"/>
      <c r="BY816" s="306"/>
      <c r="BZ816" s="306"/>
      <c r="CA816" s="306"/>
      <c r="CB816" s="306"/>
      <c r="CC816" s="306"/>
      <c r="CD816" s="306"/>
      <c r="CE816" s="306"/>
      <c r="CF816" s="306"/>
      <c r="CG816" s="460"/>
    </row>
    <row r="817" spans="69:85">
      <c r="BQ817" s="306"/>
      <c r="BR817" s="306"/>
      <c r="BS817" s="306"/>
      <c r="BT817" s="306"/>
      <c r="BU817" s="306"/>
      <c r="BV817" s="306"/>
      <c r="BW817" s="306"/>
      <c r="BX817" s="306"/>
      <c r="BY817" s="306"/>
      <c r="BZ817" s="306"/>
      <c r="CA817" s="306"/>
      <c r="CB817" s="306"/>
      <c r="CC817" s="306"/>
      <c r="CD817" s="306"/>
      <c r="CE817" s="306"/>
      <c r="CF817" s="306"/>
      <c r="CG817" s="460"/>
    </row>
    <row r="818" spans="69:85">
      <c r="BQ818" s="306"/>
      <c r="BR818" s="306"/>
      <c r="BS818" s="306"/>
      <c r="BT818" s="306"/>
      <c r="BU818" s="306"/>
      <c r="BV818" s="306"/>
      <c r="BW818" s="306"/>
      <c r="BX818" s="306"/>
      <c r="BY818" s="306"/>
      <c r="BZ818" s="306"/>
      <c r="CA818" s="306"/>
      <c r="CB818" s="306"/>
      <c r="CC818" s="306"/>
      <c r="CD818" s="306"/>
      <c r="CE818" s="306"/>
      <c r="CF818" s="306"/>
      <c r="CG818" s="460"/>
    </row>
    <row r="819" spans="69:85">
      <c r="BQ819" s="306"/>
      <c r="BR819" s="306"/>
      <c r="BS819" s="306"/>
      <c r="BT819" s="306"/>
      <c r="BU819" s="306"/>
      <c r="BV819" s="306"/>
      <c r="BW819" s="306"/>
      <c r="BX819" s="306"/>
      <c r="BY819" s="306"/>
      <c r="BZ819" s="306"/>
      <c r="CA819" s="306"/>
      <c r="CB819" s="306"/>
      <c r="CC819" s="306"/>
      <c r="CD819" s="306"/>
      <c r="CE819" s="306"/>
      <c r="CF819" s="306"/>
      <c r="CG819" s="460"/>
    </row>
    <row r="820" spans="69:85">
      <c r="BQ820" s="306"/>
      <c r="BR820" s="306"/>
      <c r="BS820" s="306"/>
      <c r="BT820" s="306"/>
      <c r="BU820" s="306"/>
      <c r="BV820" s="306"/>
      <c r="BW820" s="306"/>
      <c r="BX820" s="306"/>
      <c r="BY820" s="306"/>
      <c r="BZ820" s="306"/>
      <c r="CA820" s="306"/>
      <c r="CB820" s="306"/>
      <c r="CC820" s="306"/>
      <c r="CD820" s="306"/>
      <c r="CE820" s="306"/>
      <c r="CF820" s="306"/>
      <c r="CG820" s="460"/>
    </row>
    <row r="821" spans="69:85">
      <c r="BQ821" s="306"/>
      <c r="BR821" s="306"/>
      <c r="BS821" s="306"/>
      <c r="BT821" s="306"/>
      <c r="BU821" s="306"/>
      <c r="BV821" s="306"/>
      <c r="BW821" s="306"/>
      <c r="BX821" s="306"/>
      <c r="BY821" s="306"/>
      <c r="BZ821" s="306"/>
      <c r="CA821" s="306"/>
      <c r="CB821" s="306"/>
      <c r="CC821" s="306"/>
      <c r="CD821" s="306"/>
      <c r="CE821" s="306"/>
      <c r="CF821" s="306"/>
      <c r="CG821" s="460"/>
    </row>
    <row r="822" spans="69:85">
      <c r="BQ822" s="306"/>
      <c r="BR822" s="306"/>
      <c r="BS822" s="306"/>
      <c r="BT822" s="306"/>
      <c r="BU822" s="306"/>
      <c r="BV822" s="306"/>
      <c r="BW822" s="306"/>
      <c r="BX822" s="306"/>
      <c r="BY822" s="306"/>
      <c r="BZ822" s="306"/>
      <c r="CA822" s="306"/>
      <c r="CB822" s="306"/>
      <c r="CC822" s="306"/>
      <c r="CD822" s="306"/>
      <c r="CE822" s="306"/>
      <c r="CF822" s="306"/>
      <c r="CG822" s="460"/>
    </row>
    <row r="823" spans="69:85">
      <c r="BQ823" s="306"/>
      <c r="BR823" s="306"/>
      <c r="BS823" s="306"/>
      <c r="BT823" s="306"/>
      <c r="BU823" s="306"/>
      <c r="BV823" s="306"/>
      <c r="BW823" s="306"/>
      <c r="BX823" s="306"/>
      <c r="BY823" s="306"/>
      <c r="BZ823" s="306"/>
      <c r="CA823" s="306"/>
      <c r="CB823" s="306"/>
      <c r="CC823" s="306"/>
      <c r="CD823" s="306"/>
      <c r="CE823" s="306"/>
      <c r="CF823" s="306"/>
      <c r="CG823" s="460"/>
    </row>
    <row r="824" spans="69:85">
      <c r="BQ824" s="306"/>
      <c r="BR824" s="306"/>
      <c r="BS824" s="306"/>
      <c r="BT824" s="306"/>
      <c r="BU824" s="306"/>
      <c r="BV824" s="306"/>
      <c r="BW824" s="306"/>
      <c r="BX824" s="306"/>
      <c r="BY824" s="306"/>
      <c r="BZ824" s="306"/>
      <c r="CA824" s="306"/>
      <c r="CB824" s="306"/>
      <c r="CC824" s="306"/>
      <c r="CD824" s="306"/>
      <c r="CE824" s="306"/>
      <c r="CF824" s="306"/>
      <c r="CG824" s="460"/>
    </row>
    <row r="825" spans="69:85">
      <c r="BQ825" s="306"/>
      <c r="BR825" s="306"/>
      <c r="BS825" s="306"/>
      <c r="BT825" s="306"/>
      <c r="BU825" s="306"/>
      <c r="BV825" s="306"/>
      <c r="BW825" s="306"/>
      <c r="BX825" s="306"/>
      <c r="BY825" s="306"/>
      <c r="BZ825" s="306"/>
      <c r="CA825" s="306"/>
      <c r="CB825" s="306"/>
      <c r="CC825" s="306"/>
      <c r="CD825" s="306"/>
      <c r="CE825" s="306"/>
      <c r="CF825" s="306"/>
      <c r="CG825" s="460"/>
    </row>
    <row r="826" spans="69:85">
      <c r="BQ826" s="306"/>
      <c r="BR826" s="306"/>
      <c r="BS826" s="306"/>
      <c r="BT826" s="306"/>
      <c r="BU826" s="306"/>
      <c r="BV826" s="306"/>
      <c r="BW826" s="306"/>
      <c r="BX826" s="306"/>
      <c r="BY826" s="306"/>
      <c r="BZ826" s="306"/>
      <c r="CA826" s="306"/>
      <c r="CB826" s="306"/>
      <c r="CC826" s="306"/>
      <c r="CD826" s="306"/>
      <c r="CE826" s="306"/>
      <c r="CF826" s="306"/>
      <c r="CG826" s="460"/>
    </row>
    <row r="827" spans="69:85">
      <c r="BQ827" s="306"/>
      <c r="BR827" s="306"/>
      <c r="BS827" s="306"/>
      <c r="BT827" s="306"/>
      <c r="BU827" s="306"/>
      <c r="BV827" s="306"/>
      <c r="BW827" s="306"/>
      <c r="BX827" s="306"/>
      <c r="BY827" s="306"/>
      <c r="BZ827" s="306"/>
      <c r="CA827" s="306"/>
      <c r="CB827" s="306"/>
      <c r="CC827" s="306"/>
      <c r="CD827" s="306"/>
      <c r="CE827" s="306"/>
      <c r="CF827" s="306"/>
      <c r="CG827" s="460"/>
    </row>
    <row r="828" spans="69:85">
      <c r="BQ828" s="306"/>
      <c r="BR828" s="306"/>
      <c r="BS828" s="306"/>
      <c r="BT828" s="306"/>
      <c r="BU828" s="306"/>
      <c r="BV828" s="306"/>
      <c r="BW828" s="306"/>
      <c r="BX828" s="306"/>
      <c r="BY828" s="306"/>
      <c r="BZ828" s="306"/>
      <c r="CA828" s="306"/>
      <c r="CB828" s="306"/>
      <c r="CC828" s="306"/>
      <c r="CD828" s="306"/>
      <c r="CE828" s="306"/>
      <c r="CF828" s="306"/>
      <c r="CG828" s="460"/>
    </row>
    <row r="829" spans="69:85">
      <c r="BQ829" s="306"/>
      <c r="BR829" s="306"/>
      <c r="BS829" s="306"/>
      <c r="BT829" s="306"/>
      <c r="BU829" s="306"/>
      <c r="BV829" s="306"/>
      <c r="BW829" s="306"/>
      <c r="BX829" s="306"/>
      <c r="BY829" s="306"/>
      <c r="BZ829" s="306"/>
      <c r="CA829" s="306"/>
      <c r="CB829" s="306"/>
      <c r="CC829" s="306"/>
      <c r="CD829" s="306"/>
      <c r="CE829" s="306"/>
      <c r="CF829" s="306"/>
      <c r="CG829" s="460"/>
    </row>
    <row r="830" spans="69:85">
      <c r="BQ830" s="306"/>
      <c r="BR830" s="306"/>
      <c r="BS830" s="306"/>
      <c r="BT830" s="306"/>
      <c r="BU830" s="306"/>
      <c r="BV830" s="306"/>
      <c r="BW830" s="306"/>
      <c r="BX830" s="306"/>
      <c r="BY830" s="306"/>
      <c r="BZ830" s="306"/>
      <c r="CA830" s="306"/>
      <c r="CB830" s="306"/>
      <c r="CC830" s="306"/>
      <c r="CD830" s="306"/>
      <c r="CE830" s="306"/>
      <c r="CF830" s="306"/>
      <c r="CG830" s="460"/>
    </row>
    <row r="831" spans="69:85">
      <c r="BQ831" s="306"/>
      <c r="BR831" s="306"/>
      <c r="BS831" s="306"/>
      <c r="BT831" s="306"/>
      <c r="BU831" s="306"/>
      <c r="BV831" s="306"/>
      <c r="BW831" s="306"/>
      <c r="BX831" s="306"/>
      <c r="BY831" s="306"/>
      <c r="BZ831" s="306"/>
      <c r="CA831" s="306"/>
      <c r="CB831" s="306"/>
      <c r="CC831" s="306"/>
      <c r="CD831" s="306"/>
      <c r="CE831" s="306"/>
      <c r="CF831" s="306"/>
      <c r="CG831" s="460"/>
    </row>
    <row r="832" spans="69:85">
      <c r="BQ832" s="306"/>
      <c r="BR832" s="306"/>
      <c r="BS832" s="306"/>
      <c r="BT832" s="306"/>
      <c r="BU832" s="306"/>
      <c r="BV832" s="306"/>
      <c r="BW832" s="306"/>
      <c r="BX832" s="306"/>
      <c r="BY832" s="306"/>
      <c r="BZ832" s="306"/>
      <c r="CA832" s="306"/>
      <c r="CB832" s="306"/>
      <c r="CC832" s="306"/>
      <c r="CD832" s="306"/>
      <c r="CE832" s="306"/>
      <c r="CF832" s="306"/>
      <c r="CG832" s="460"/>
    </row>
    <row r="833" spans="69:85">
      <c r="BQ833" s="306"/>
      <c r="BR833" s="306"/>
      <c r="BS833" s="306"/>
      <c r="BT833" s="306"/>
      <c r="BU833" s="306"/>
      <c r="BV833" s="306"/>
      <c r="BW833" s="306"/>
      <c r="BX833" s="306"/>
      <c r="BY833" s="306"/>
      <c r="BZ833" s="306"/>
      <c r="CA833" s="306"/>
      <c r="CB833" s="306"/>
      <c r="CC833" s="306"/>
      <c r="CD833" s="306"/>
      <c r="CE833" s="306"/>
      <c r="CF833" s="306"/>
      <c r="CG833" s="460"/>
    </row>
    <row r="834" spans="69:85">
      <c r="BQ834" s="306"/>
      <c r="BR834" s="306"/>
      <c r="BS834" s="306"/>
      <c r="BT834" s="306"/>
      <c r="BU834" s="306"/>
      <c r="BV834" s="306"/>
      <c r="BW834" s="306"/>
      <c r="BX834" s="306"/>
      <c r="BY834" s="306"/>
      <c r="BZ834" s="306"/>
      <c r="CA834" s="306"/>
      <c r="CB834" s="306"/>
      <c r="CC834" s="306"/>
      <c r="CD834" s="306"/>
      <c r="CE834" s="306"/>
      <c r="CF834" s="306"/>
      <c r="CG834" s="460"/>
    </row>
    <row r="835" spans="69:85">
      <c r="BQ835" s="306"/>
      <c r="BR835" s="306"/>
      <c r="BS835" s="306"/>
      <c r="BT835" s="306"/>
      <c r="BU835" s="306"/>
      <c r="BV835" s="306"/>
      <c r="BW835" s="306"/>
      <c r="BX835" s="306"/>
      <c r="BY835" s="306"/>
      <c r="BZ835" s="306"/>
      <c r="CA835" s="306"/>
      <c r="CB835" s="306"/>
      <c r="CC835" s="306"/>
      <c r="CD835" s="306"/>
      <c r="CE835" s="306"/>
      <c r="CF835" s="306"/>
      <c r="CG835" s="460"/>
    </row>
    <row r="836" spans="69:85">
      <c r="BQ836" s="306"/>
      <c r="BR836" s="306"/>
      <c r="BS836" s="306"/>
      <c r="BT836" s="306"/>
      <c r="BU836" s="306"/>
      <c r="BV836" s="306"/>
      <c r="BW836" s="306"/>
      <c r="BX836" s="306"/>
      <c r="BY836" s="306"/>
      <c r="BZ836" s="306"/>
      <c r="CA836" s="306"/>
      <c r="CB836" s="306"/>
      <c r="CC836" s="306"/>
      <c r="CD836" s="306"/>
      <c r="CE836" s="306"/>
      <c r="CF836" s="306"/>
      <c r="CG836" s="460"/>
    </row>
    <row r="837" spans="69:85">
      <c r="BQ837" s="306"/>
      <c r="BR837" s="306"/>
      <c r="BS837" s="306"/>
      <c r="BT837" s="306"/>
      <c r="BU837" s="306"/>
      <c r="BV837" s="306"/>
      <c r="BW837" s="306"/>
      <c r="BX837" s="306"/>
      <c r="BY837" s="306"/>
      <c r="BZ837" s="306"/>
      <c r="CA837" s="306"/>
      <c r="CB837" s="306"/>
      <c r="CC837" s="306"/>
      <c r="CD837" s="306"/>
      <c r="CE837" s="306"/>
      <c r="CF837" s="306"/>
      <c r="CG837" s="460"/>
    </row>
    <row r="838" spans="69:85">
      <c r="BQ838" s="306"/>
      <c r="BR838" s="306"/>
      <c r="BS838" s="306"/>
      <c r="BT838" s="306"/>
      <c r="BU838" s="306"/>
      <c r="BV838" s="306"/>
      <c r="BW838" s="306"/>
      <c r="BX838" s="306"/>
      <c r="BY838" s="306"/>
      <c r="BZ838" s="306"/>
      <c r="CA838" s="306"/>
      <c r="CB838" s="306"/>
      <c r="CC838" s="306"/>
      <c r="CD838" s="306"/>
      <c r="CE838" s="306"/>
      <c r="CF838" s="306"/>
      <c r="CG838" s="460"/>
    </row>
    <row r="839" spans="69:85">
      <c r="BQ839" s="306"/>
      <c r="BR839" s="306"/>
      <c r="BS839" s="306"/>
      <c r="BT839" s="306"/>
      <c r="BU839" s="306"/>
      <c r="BV839" s="306"/>
      <c r="BW839" s="306"/>
      <c r="BX839" s="306"/>
      <c r="BY839" s="306"/>
      <c r="BZ839" s="306"/>
      <c r="CA839" s="306"/>
      <c r="CB839" s="306"/>
      <c r="CC839" s="306"/>
      <c r="CD839" s="306"/>
      <c r="CE839" s="306"/>
      <c r="CF839" s="306"/>
      <c r="CG839" s="460"/>
    </row>
    <row r="840" spans="69:85">
      <c r="BQ840" s="306"/>
      <c r="BR840" s="306"/>
      <c r="BS840" s="306"/>
      <c r="BT840" s="306"/>
      <c r="BU840" s="306"/>
      <c r="BV840" s="306"/>
      <c r="BW840" s="306"/>
      <c r="BX840" s="306"/>
      <c r="BY840" s="306"/>
      <c r="BZ840" s="306"/>
      <c r="CA840" s="306"/>
      <c r="CB840" s="306"/>
      <c r="CC840" s="306"/>
      <c r="CD840" s="306"/>
      <c r="CE840" s="306"/>
      <c r="CF840" s="306"/>
      <c r="CG840" s="460"/>
    </row>
    <row r="841" spans="69:85">
      <c r="BQ841" s="306"/>
      <c r="BR841" s="306"/>
      <c r="BS841" s="306"/>
      <c r="BT841" s="306"/>
      <c r="BU841" s="306"/>
      <c r="BV841" s="306"/>
      <c r="BW841" s="306"/>
      <c r="BX841" s="306"/>
      <c r="BY841" s="306"/>
      <c r="BZ841" s="306"/>
      <c r="CA841" s="306"/>
      <c r="CB841" s="306"/>
      <c r="CC841" s="306"/>
      <c r="CD841" s="306"/>
      <c r="CE841" s="306"/>
      <c r="CF841" s="306"/>
      <c r="CG841" s="460"/>
    </row>
    <row r="842" spans="69:85">
      <c r="BQ842" s="306"/>
      <c r="BR842" s="306"/>
      <c r="BS842" s="306"/>
      <c r="BT842" s="306"/>
      <c r="BU842" s="306"/>
      <c r="BV842" s="306"/>
      <c r="BW842" s="306"/>
      <c r="BX842" s="306"/>
      <c r="BY842" s="306"/>
      <c r="BZ842" s="306"/>
      <c r="CA842" s="306"/>
      <c r="CB842" s="306"/>
      <c r="CC842" s="306"/>
      <c r="CD842" s="306"/>
      <c r="CE842" s="306"/>
      <c r="CF842" s="306"/>
      <c r="CG842" s="460"/>
    </row>
    <row r="843" spans="69:85">
      <c r="BQ843" s="306"/>
      <c r="BR843" s="306"/>
      <c r="BS843" s="306"/>
      <c r="BT843" s="306"/>
      <c r="BU843" s="306"/>
      <c r="BV843" s="306"/>
      <c r="BW843" s="306"/>
      <c r="BX843" s="306"/>
      <c r="BY843" s="306"/>
      <c r="BZ843" s="306"/>
      <c r="CA843" s="306"/>
      <c r="CB843" s="306"/>
      <c r="CC843" s="306"/>
      <c r="CD843" s="306"/>
      <c r="CE843" s="306"/>
      <c r="CF843" s="306"/>
      <c r="CG843" s="460"/>
    </row>
    <row r="844" spans="69:85">
      <c r="BQ844" s="306"/>
      <c r="BR844" s="306"/>
      <c r="BS844" s="306"/>
      <c r="BT844" s="306"/>
      <c r="BU844" s="306"/>
      <c r="BV844" s="306"/>
      <c r="BW844" s="306"/>
      <c r="BX844" s="306"/>
      <c r="BY844" s="306"/>
      <c r="BZ844" s="306"/>
      <c r="CA844" s="306"/>
      <c r="CB844" s="306"/>
      <c r="CC844" s="306"/>
      <c r="CD844" s="306"/>
      <c r="CE844" s="306"/>
      <c r="CF844" s="306"/>
      <c r="CG844" s="460"/>
    </row>
    <row r="845" spans="69:85">
      <c r="BQ845" s="306"/>
      <c r="BR845" s="306"/>
      <c r="BS845" s="306"/>
      <c r="BT845" s="306"/>
      <c r="BU845" s="306"/>
      <c r="BV845" s="306"/>
      <c r="BW845" s="306"/>
      <c r="BX845" s="306"/>
      <c r="BY845" s="306"/>
      <c r="BZ845" s="306"/>
      <c r="CA845" s="306"/>
      <c r="CB845" s="306"/>
      <c r="CC845" s="306"/>
      <c r="CD845" s="306"/>
      <c r="CE845" s="306"/>
      <c r="CF845" s="306"/>
      <c r="CG845" s="460"/>
    </row>
    <row r="846" spans="69:85">
      <c r="BQ846" s="306"/>
      <c r="BR846" s="306"/>
      <c r="BS846" s="306"/>
      <c r="BT846" s="306"/>
      <c r="BU846" s="306"/>
      <c r="BV846" s="306"/>
      <c r="BW846" s="306"/>
      <c r="BX846" s="306"/>
      <c r="BY846" s="306"/>
      <c r="BZ846" s="306"/>
      <c r="CA846" s="306"/>
      <c r="CB846" s="306"/>
      <c r="CC846" s="306"/>
      <c r="CD846" s="306"/>
      <c r="CE846" s="306"/>
      <c r="CF846" s="306"/>
      <c r="CG846" s="460"/>
    </row>
    <row r="847" spans="69:85">
      <c r="BQ847" s="306"/>
      <c r="BR847" s="306"/>
      <c r="BS847" s="306"/>
      <c r="BT847" s="306"/>
      <c r="BU847" s="306"/>
      <c r="BV847" s="306"/>
      <c r="BW847" s="306"/>
      <c r="BX847" s="306"/>
      <c r="BY847" s="306"/>
      <c r="BZ847" s="306"/>
      <c r="CA847" s="306"/>
      <c r="CB847" s="306"/>
      <c r="CC847" s="306"/>
      <c r="CD847" s="306"/>
      <c r="CE847" s="306"/>
      <c r="CF847" s="306"/>
      <c r="CG847" s="460"/>
    </row>
    <row r="848" spans="69:85">
      <c r="BQ848" s="306"/>
      <c r="BR848" s="306"/>
      <c r="BS848" s="306"/>
      <c r="BT848" s="306"/>
      <c r="BU848" s="306"/>
      <c r="BV848" s="306"/>
      <c r="BW848" s="306"/>
      <c r="BX848" s="306"/>
      <c r="BY848" s="306"/>
      <c r="BZ848" s="306"/>
      <c r="CA848" s="306"/>
      <c r="CB848" s="306"/>
      <c r="CC848" s="306"/>
      <c r="CD848" s="306"/>
      <c r="CE848" s="306"/>
      <c r="CF848" s="306"/>
      <c r="CG848" s="460"/>
    </row>
    <row r="849" spans="69:85">
      <c r="BQ849" s="306"/>
      <c r="BR849" s="306"/>
      <c r="BS849" s="306"/>
      <c r="BT849" s="306"/>
      <c r="BU849" s="306"/>
      <c r="BV849" s="306"/>
      <c r="BW849" s="306"/>
      <c r="BX849" s="306"/>
      <c r="BY849" s="306"/>
      <c r="BZ849" s="306"/>
      <c r="CA849" s="306"/>
      <c r="CB849" s="306"/>
      <c r="CC849" s="306"/>
      <c r="CD849" s="306"/>
      <c r="CE849" s="306"/>
      <c r="CF849" s="306"/>
      <c r="CG849" s="460"/>
    </row>
    <row r="850" spans="69:85">
      <c r="BQ850" s="306"/>
      <c r="BR850" s="306"/>
      <c r="BS850" s="306"/>
      <c r="BT850" s="306"/>
      <c r="BU850" s="306"/>
      <c r="BV850" s="306"/>
      <c r="BW850" s="306"/>
      <c r="BX850" s="306"/>
      <c r="BY850" s="306"/>
      <c r="BZ850" s="306"/>
      <c r="CA850" s="306"/>
      <c r="CB850" s="306"/>
      <c r="CC850" s="306"/>
      <c r="CD850" s="306"/>
      <c r="CE850" s="306"/>
      <c r="CF850" s="306"/>
      <c r="CG850" s="460"/>
    </row>
    <row r="851" spans="69:85">
      <c r="BQ851" s="306"/>
      <c r="BR851" s="306"/>
      <c r="BS851" s="306"/>
      <c r="BT851" s="306"/>
      <c r="BU851" s="306"/>
      <c r="BV851" s="306"/>
      <c r="BW851" s="306"/>
      <c r="BX851" s="306"/>
      <c r="BY851" s="306"/>
      <c r="BZ851" s="306"/>
      <c r="CA851" s="306"/>
      <c r="CB851" s="306"/>
      <c r="CC851" s="306"/>
      <c r="CD851" s="306"/>
      <c r="CE851" s="306"/>
      <c r="CF851" s="306"/>
      <c r="CG851" s="460"/>
    </row>
    <row r="852" spans="69:85">
      <c r="BQ852" s="306"/>
      <c r="BR852" s="306"/>
      <c r="BS852" s="306"/>
      <c r="BT852" s="306"/>
      <c r="BU852" s="306"/>
      <c r="BV852" s="306"/>
      <c r="BW852" s="306"/>
      <c r="BX852" s="306"/>
      <c r="BY852" s="306"/>
      <c r="BZ852" s="306"/>
      <c r="CA852" s="306"/>
      <c r="CB852" s="306"/>
      <c r="CC852" s="306"/>
      <c r="CD852" s="306"/>
      <c r="CE852" s="306"/>
      <c r="CF852" s="306"/>
      <c r="CG852" s="460"/>
    </row>
    <row r="853" spans="69:85">
      <c r="BQ853" s="306"/>
      <c r="BR853" s="306"/>
      <c r="BS853" s="306"/>
      <c r="BT853" s="306"/>
      <c r="BU853" s="306"/>
      <c r="BV853" s="306"/>
      <c r="BW853" s="306"/>
      <c r="BX853" s="306"/>
      <c r="BY853" s="306"/>
      <c r="BZ853" s="306"/>
      <c r="CA853" s="306"/>
      <c r="CB853" s="306"/>
      <c r="CC853" s="306"/>
      <c r="CD853" s="306"/>
      <c r="CE853" s="306"/>
      <c r="CF853" s="306"/>
      <c r="CG853" s="460"/>
    </row>
    <row r="854" spans="69:85">
      <c r="BQ854" s="306"/>
      <c r="BR854" s="306"/>
      <c r="BS854" s="306"/>
      <c r="BT854" s="306"/>
      <c r="BU854" s="306"/>
      <c r="BV854" s="306"/>
      <c r="BW854" s="306"/>
      <c r="BX854" s="306"/>
      <c r="BY854" s="306"/>
      <c r="BZ854" s="306"/>
      <c r="CA854" s="306"/>
      <c r="CB854" s="306"/>
      <c r="CC854" s="306"/>
      <c r="CD854" s="306"/>
      <c r="CE854" s="306"/>
      <c r="CF854" s="306"/>
      <c r="CG854" s="460"/>
    </row>
    <row r="855" spans="69:85">
      <c r="BQ855" s="306"/>
      <c r="BR855" s="306"/>
      <c r="BS855" s="306"/>
      <c r="BT855" s="306"/>
      <c r="BU855" s="306"/>
      <c r="BV855" s="306"/>
      <c r="BW855" s="306"/>
      <c r="BX855" s="306"/>
      <c r="BY855" s="306"/>
      <c r="BZ855" s="306"/>
      <c r="CA855" s="306"/>
      <c r="CB855" s="306"/>
      <c r="CC855" s="306"/>
      <c r="CD855" s="306"/>
      <c r="CE855" s="306"/>
      <c r="CF855" s="306"/>
      <c r="CG855" s="460"/>
    </row>
    <row r="856" spans="69:85">
      <c r="BQ856" s="306"/>
      <c r="BR856" s="306"/>
      <c r="BS856" s="306"/>
      <c r="BT856" s="306"/>
      <c r="BU856" s="306"/>
      <c r="BV856" s="306"/>
      <c r="BW856" s="306"/>
      <c r="BX856" s="306"/>
      <c r="BY856" s="306"/>
      <c r="BZ856" s="306"/>
      <c r="CA856" s="306"/>
      <c r="CB856" s="306"/>
      <c r="CC856" s="306"/>
      <c r="CD856" s="306"/>
      <c r="CE856" s="306"/>
      <c r="CF856" s="306"/>
      <c r="CG856" s="460"/>
    </row>
    <row r="857" spans="69:85">
      <c r="BQ857" s="306"/>
      <c r="BR857" s="306"/>
      <c r="BS857" s="306"/>
      <c r="BT857" s="306"/>
      <c r="BU857" s="306"/>
      <c r="BV857" s="306"/>
      <c r="BW857" s="306"/>
      <c r="BX857" s="306"/>
      <c r="BY857" s="306"/>
      <c r="BZ857" s="306"/>
      <c r="CA857" s="306"/>
      <c r="CB857" s="306"/>
      <c r="CC857" s="306"/>
      <c r="CD857" s="306"/>
      <c r="CE857" s="306"/>
      <c r="CF857" s="306"/>
      <c r="CG857" s="460"/>
    </row>
    <row r="858" spans="69:85">
      <c r="BQ858" s="306"/>
      <c r="BR858" s="306"/>
      <c r="BS858" s="306"/>
      <c r="BT858" s="306"/>
      <c r="BU858" s="306"/>
      <c r="BV858" s="306"/>
      <c r="BW858" s="306"/>
      <c r="BX858" s="306"/>
      <c r="BY858" s="306"/>
      <c r="BZ858" s="306"/>
      <c r="CA858" s="306"/>
      <c r="CB858" s="306"/>
      <c r="CC858" s="306"/>
      <c r="CD858" s="306"/>
      <c r="CE858" s="306"/>
      <c r="CF858" s="306"/>
      <c r="CG858" s="460"/>
    </row>
    <row r="859" spans="69:85">
      <c r="BQ859" s="306"/>
      <c r="BR859" s="306"/>
      <c r="BS859" s="306"/>
      <c r="BT859" s="306"/>
      <c r="BU859" s="306"/>
      <c r="BV859" s="306"/>
      <c r="BW859" s="306"/>
      <c r="BX859" s="306"/>
      <c r="BY859" s="306"/>
      <c r="BZ859" s="306"/>
      <c r="CA859" s="306"/>
      <c r="CB859" s="306"/>
      <c r="CC859" s="306"/>
      <c r="CD859" s="306"/>
      <c r="CE859" s="306"/>
      <c r="CF859" s="306"/>
      <c r="CG859" s="460"/>
    </row>
    <row r="860" spans="69:85">
      <c r="BQ860" s="306"/>
      <c r="BR860" s="306"/>
      <c r="BS860" s="306"/>
      <c r="BT860" s="306"/>
      <c r="BU860" s="306"/>
      <c r="BV860" s="306"/>
      <c r="BW860" s="306"/>
      <c r="BX860" s="306"/>
      <c r="BY860" s="306"/>
      <c r="BZ860" s="306"/>
      <c r="CA860" s="306"/>
      <c r="CB860" s="306"/>
      <c r="CC860" s="306"/>
      <c r="CD860" s="306"/>
      <c r="CE860" s="306"/>
      <c r="CF860" s="306"/>
      <c r="CG860" s="460"/>
    </row>
    <row r="861" spans="69:85">
      <c r="BQ861" s="306"/>
      <c r="BR861" s="306"/>
      <c r="BS861" s="306"/>
      <c r="BT861" s="306"/>
      <c r="BU861" s="306"/>
      <c r="BV861" s="306"/>
      <c r="BW861" s="306"/>
      <c r="BX861" s="306"/>
      <c r="BY861" s="306"/>
      <c r="BZ861" s="306"/>
      <c r="CA861" s="306"/>
      <c r="CB861" s="306"/>
      <c r="CC861" s="306"/>
      <c r="CD861" s="306"/>
      <c r="CE861" s="306"/>
      <c r="CF861" s="306"/>
      <c r="CG861" s="460"/>
    </row>
    <row r="862" spans="69:85">
      <c r="BQ862" s="306"/>
      <c r="BR862" s="306"/>
      <c r="BS862" s="306"/>
      <c r="BT862" s="306"/>
      <c r="BU862" s="306"/>
      <c r="BV862" s="306"/>
      <c r="BW862" s="306"/>
      <c r="BX862" s="306"/>
      <c r="BY862" s="306"/>
      <c r="BZ862" s="306"/>
      <c r="CA862" s="306"/>
      <c r="CB862" s="306"/>
      <c r="CC862" s="306"/>
      <c r="CD862" s="306"/>
      <c r="CE862" s="306"/>
      <c r="CF862" s="306"/>
      <c r="CG862" s="460"/>
    </row>
    <row r="863" spans="69:85">
      <c r="BQ863" s="306"/>
      <c r="BR863" s="306"/>
      <c r="BS863" s="306"/>
      <c r="BT863" s="306"/>
      <c r="BU863" s="306"/>
      <c r="BV863" s="306"/>
      <c r="BW863" s="306"/>
      <c r="BX863" s="306"/>
      <c r="BY863" s="306"/>
      <c r="BZ863" s="306"/>
      <c r="CA863" s="306"/>
      <c r="CB863" s="306"/>
      <c r="CC863" s="306"/>
      <c r="CD863" s="306"/>
      <c r="CE863" s="306"/>
      <c r="CF863" s="306"/>
      <c r="CG863" s="460"/>
    </row>
    <row r="864" spans="69:85">
      <c r="BQ864" s="306"/>
      <c r="BR864" s="306"/>
      <c r="BS864" s="306"/>
      <c r="BT864" s="306"/>
      <c r="BU864" s="306"/>
      <c r="BV864" s="306"/>
      <c r="BW864" s="306"/>
      <c r="BX864" s="306"/>
      <c r="BY864" s="306"/>
      <c r="BZ864" s="306"/>
      <c r="CA864" s="306"/>
      <c r="CB864" s="306"/>
      <c r="CC864" s="306"/>
      <c r="CD864" s="306"/>
      <c r="CE864" s="306"/>
      <c r="CF864" s="306"/>
      <c r="CG864" s="460"/>
    </row>
    <row r="865" spans="69:85">
      <c r="BQ865" s="306"/>
      <c r="BR865" s="306"/>
      <c r="BS865" s="306"/>
      <c r="BT865" s="306"/>
      <c r="BU865" s="306"/>
      <c r="BV865" s="306"/>
      <c r="BW865" s="306"/>
      <c r="BX865" s="306"/>
      <c r="BY865" s="306"/>
      <c r="BZ865" s="306"/>
      <c r="CA865" s="306"/>
      <c r="CB865" s="306"/>
      <c r="CC865" s="306"/>
      <c r="CD865" s="306"/>
      <c r="CE865" s="306"/>
      <c r="CF865" s="306"/>
      <c r="CG865" s="460"/>
    </row>
    <row r="866" spans="69:85">
      <c r="BQ866" s="306"/>
      <c r="BR866" s="306"/>
      <c r="BS866" s="306"/>
      <c r="BT866" s="306"/>
      <c r="BU866" s="306"/>
      <c r="BV866" s="306"/>
      <c r="BW866" s="306"/>
      <c r="BX866" s="306"/>
      <c r="BY866" s="306"/>
      <c r="BZ866" s="306"/>
      <c r="CA866" s="306"/>
      <c r="CB866" s="306"/>
      <c r="CC866" s="306"/>
      <c r="CD866" s="306"/>
      <c r="CE866" s="306"/>
      <c r="CF866" s="306"/>
      <c r="CG866" s="460"/>
    </row>
    <row r="867" spans="69:85">
      <c r="BQ867" s="306"/>
      <c r="BR867" s="306"/>
      <c r="BS867" s="306"/>
      <c r="BT867" s="306"/>
      <c r="BU867" s="306"/>
      <c r="BV867" s="306"/>
      <c r="BW867" s="306"/>
      <c r="BX867" s="306"/>
      <c r="BY867" s="306"/>
      <c r="BZ867" s="306"/>
      <c r="CA867" s="306"/>
      <c r="CB867" s="306"/>
      <c r="CC867" s="306"/>
      <c r="CD867" s="306"/>
      <c r="CE867" s="306"/>
      <c r="CF867" s="306"/>
      <c r="CG867" s="460"/>
    </row>
    <row r="868" spans="69:85">
      <c r="BQ868" s="306"/>
      <c r="BR868" s="306"/>
      <c r="BS868" s="306"/>
      <c r="BT868" s="306"/>
      <c r="BU868" s="306"/>
      <c r="BV868" s="306"/>
      <c r="BW868" s="306"/>
      <c r="BX868" s="306"/>
      <c r="BY868" s="306"/>
      <c r="BZ868" s="306"/>
      <c r="CA868" s="306"/>
      <c r="CB868" s="306"/>
      <c r="CC868" s="306"/>
      <c r="CD868" s="306"/>
      <c r="CE868" s="306"/>
      <c r="CF868" s="306"/>
      <c r="CG868" s="460"/>
    </row>
    <row r="869" spans="69:85">
      <c r="BQ869" s="306"/>
      <c r="BR869" s="306"/>
      <c r="BS869" s="306"/>
      <c r="BT869" s="306"/>
      <c r="BU869" s="306"/>
      <c r="BV869" s="306"/>
      <c r="BW869" s="306"/>
      <c r="BX869" s="306"/>
      <c r="BY869" s="306"/>
      <c r="BZ869" s="306"/>
      <c r="CA869" s="306"/>
      <c r="CB869" s="306"/>
      <c r="CC869" s="306"/>
      <c r="CD869" s="306"/>
      <c r="CE869" s="306"/>
      <c r="CF869" s="306"/>
      <c r="CG869" s="460"/>
    </row>
    <row r="870" spans="69:85">
      <c r="BQ870" s="306"/>
      <c r="BR870" s="306"/>
      <c r="BS870" s="306"/>
      <c r="BT870" s="306"/>
      <c r="BU870" s="306"/>
      <c r="BV870" s="306"/>
      <c r="BW870" s="306"/>
      <c r="BX870" s="306"/>
      <c r="BY870" s="306"/>
      <c r="BZ870" s="306"/>
      <c r="CA870" s="306"/>
      <c r="CB870" s="306"/>
      <c r="CC870" s="306"/>
      <c r="CD870" s="306"/>
      <c r="CE870" s="306"/>
      <c r="CF870" s="306"/>
      <c r="CG870" s="460"/>
    </row>
    <row r="871" spans="69:85">
      <c r="BQ871" s="306"/>
      <c r="BR871" s="306"/>
      <c r="BS871" s="306"/>
      <c r="BT871" s="306"/>
      <c r="BU871" s="306"/>
      <c r="BV871" s="306"/>
      <c r="BW871" s="306"/>
      <c r="BX871" s="306"/>
      <c r="BY871" s="306"/>
      <c r="BZ871" s="306"/>
      <c r="CA871" s="306"/>
      <c r="CB871" s="306"/>
      <c r="CC871" s="306"/>
      <c r="CD871" s="306"/>
      <c r="CE871" s="306"/>
      <c r="CF871" s="306"/>
      <c r="CG871" s="460"/>
    </row>
    <row r="872" spans="69:85">
      <c r="BQ872" s="306"/>
      <c r="BR872" s="306"/>
      <c r="BS872" s="306"/>
      <c r="BT872" s="306"/>
      <c r="BU872" s="306"/>
      <c r="BV872" s="306"/>
      <c r="BW872" s="306"/>
      <c r="BX872" s="306"/>
      <c r="BY872" s="306"/>
      <c r="BZ872" s="306"/>
      <c r="CA872" s="306"/>
      <c r="CB872" s="306"/>
      <c r="CC872" s="306"/>
      <c r="CD872" s="306"/>
      <c r="CE872" s="306"/>
      <c r="CF872" s="306"/>
      <c r="CG872" s="460"/>
    </row>
    <row r="873" spans="69:85">
      <c r="BQ873" s="306"/>
      <c r="BR873" s="306"/>
      <c r="BS873" s="306"/>
      <c r="BT873" s="306"/>
      <c r="BU873" s="306"/>
      <c r="BV873" s="306"/>
      <c r="BW873" s="306"/>
      <c r="BX873" s="306"/>
      <c r="BY873" s="306"/>
      <c r="BZ873" s="306"/>
      <c r="CA873" s="306"/>
      <c r="CB873" s="306"/>
      <c r="CC873" s="306"/>
      <c r="CD873" s="306"/>
      <c r="CE873" s="306"/>
      <c r="CF873" s="306"/>
      <c r="CG873" s="460"/>
    </row>
    <row r="874" spans="69:85">
      <c r="BQ874" s="306"/>
      <c r="BR874" s="306"/>
      <c r="BS874" s="306"/>
      <c r="BT874" s="306"/>
      <c r="BU874" s="306"/>
      <c r="BV874" s="306"/>
      <c r="BW874" s="306"/>
      <c r="BX874" s="306"/>
      <c r="BY874" s="306"/>
      <c r="BZ874" s="306"/>
      <c r="CA874" s="306"/>
      <c r="CB874" s="306"/>
      <c r="CC874" s="306"/>
      <c r="CD874" s="306"/>
      <c r="CE874" s="306"/>
      <c r="CF874" s="306"/>
      <c r="CG874" s="460"/>
    </row>
    <row r="875" spans="69:85">
      <c r="BQ875" s="306"/>
      <c r="BR875" s="306"/>
      <c r="BS875" s="306"/>
      <c r="BT875" s="306"/>
      <c r="BU875" s="306"/>
      <c r="BV875" s="306"/>
      <c r="BW875" s="306"/>
      <c r="BX875" s="306"/>
      <c r="BY875" s="306"/>
      <c r="BZ875" s="306"/>
      <c r="CA875" s="306"/>
      <c r="CB875" s="306"/>
      <c r="CC875" s="306"/>
      <c r="CD875" s="306"/>
      <c r="CE875" s="306"/>
      <c r="CF875" s="306"/>
      <c r="CG875" s="460"/>
    </row>
    <row r="876" spans="69:85">
      <c r="BQ876" s="306"/>
      <c r="BR876" s="306"/>
      <c r="BS876" s="306"/>
      <c r="BT876" s="306"/>
      <c r="BU876" s="306"/>
      <c r="BV876" s="306"/>
      <c r="BW876" s="306"/>
      <c r="BX876" s="306"/>
      <c r="BY876" s="306"/>
      <c r="BZ876" s="306"/>
      <c r="CA876" s="306"/>
      <c r="CB876" s="306"/>
      <c r="CC876" s="306"/>
      <c r="CD876" s="306"/>
      <c r="CE876" s="306"/>
      <c r="CF876" s="306"/>
      <c r="CG876" s="460"/>
    </row>
    <row r="877" spans="69:85">
      <c r="BQ877" s="306"/>
      <c r="BR877" s="306"/>
      <c r="BS877" s="306"/>
      <c r="BT877" s="306"/>
      <c r="BU877" s="306"/>
      <c r="BV877" s="306"/>
      <c r="BW877" s="306"/>
      <c r="BX877" s="306"/>
      <c r="BY877" s="306"/>
      <c r="BZ877" s="306"/>
      <c r="CA877" s="306"/>
      <c r="CB877" s="306"/>
      <c r="CC877" s="306"/>
      <c r="CD877" s="306"/>
      <c r="CE877" s="306"/>
      <c r="CF877" s="306"/>
      <c r="CG877" s="460"/>
    </row>
    <row r="878" spans="69:85">
      <c r="BQ878" s="306"/>
      <c r="BR878" s="306"/>
      <c r="BS878" s="306"/>
      <c r="BT878" s="306"/>
      <c r="BU878" s="306"/>
      <c r="BV878" s="306"/>
      <c r="BW878" s="306"/>
      <c r="BX878" s="306"/>
      <c r="BY878" s="306"/>
      <c r="BZ878" s="306"/>
      <c r="CA878" s="306"/>
      <c r="CB878" s="306"/>
      <c r="CC878" s="306"/>
      <c r="CD878" s="306"/>
      <c r="CE878" s="306"/>
      <c r="CF878" s="306"/>
      <c r="CG878" s="460"/>
    </row>
    <row r="879" spans="69:85">
      <c r="BQ879" s="306"/>
      <c r="BR879" s="306"/>
      <c r="BS879" s="306"/>
      <c r="BT879" s="306"/>
      <c r="BU879" s="306"/>
      <c r="BV879" s="306"/>
      <c r="BW879" s="306"/>
      <c r="BX879" s="306"/>
      <c r="BY879" s="306"/>
      <c r="BZ879" s="306"/>
      <c r="CA879" s="306"/>
      <c r="CB879" s="306"/>
      <c r="CC879" s="306"/>
      <c r="CD879" s="306"/>
      <c r="CE879" s="306"/>
      <c r="CF879" s="306"/>
      <c r="CG879" s="460"/>
    </row>
    <row r="880" spans="69:85">
      <c r="BQ880" s="306"/>
      <c r="BR880" s="306"/>
      <c r="BS880" s="306"/>
      <c r="BT880" s="306"/>
      <c r="BU880" s="306"/>
      <c r="BV880" s="306"/>
      <c r="BW880" s="306"/>
      <c r="BX880" s="306"/>
      <c r="BY880" s="306"/>
      <c r="BZ880" s="306"/>
      <c r="CA880" s="306"/>
      <c r="CB880" s="306"/>
      <c r="CC880" s="306"/>
      <c r="CD880" s="306"/>
      <c r="CE880" s="306"/>
      <c r="CF880" s="306"/>
      <c r="CG880" s="460"/>
    </row>
    <row r="881" spans="69:85">
      <c r="BQ881" s="306"/>
      <c r="BR881" s="306"/>
      <c r="BS881" s="306"/>
      <c r="BT881" s="306"/>
      <c r="BU881" s="306"/>
      <c r="BV881" s="306"/>
      <c r="BW881" s="306"/>
      <c r="BX881" s="306"/>
      <c r="BY881" s="306"/>
      <c r="BZ881" s="306"/>
      <c r="CA881" s="306"/>
      <c r="CB881" s="306"/>
      <c r="CC881" s="306"/>
      <c r="CD881" s="306"/>
      <c r="CE881" s="306"/>
      <c r="CF881" s="306"/>
      <c r="CG881" s="460"/>
    </row>
    <row r="882" spans="69:85">
      <c r="BQ882" s="306"/>
      <c r="BR882" s="306"/>
      <c r="BS882" s="306"/>
      <c r="BT882" s="306"/>
      <c r="BU882" s="306"/>
      <c r="BV882" s="306"/>
      <c r="BW882" s="306"/>
      <c r="BX882" s="306"/>
      <c r="BY882" s="306"/>
      <c r="BZ882" s="306"/>
      <c r="CA882" s="306"/>
      <c r="CB882" s="306"/>
      <c r="CC882" s="306"/>
      <c r="CD882" s="306"/>
      <c r="CE882" s="306"/>
      <c r="CF882" s="306"/>
      <c r="CG882" s="460"/>
    </row>
    <row r="883" spans="69:85">
      <c r="BQ883" s="306"/>
      <c r="BR883" s="306"/>
      <c r="BS883" s="306"/>
      <c r="BT883" s="306"/>
      <c r="BU883" s="306"/>
      <c r="BV883" s="306"/>
      <c r="BW883" s="306"/>
      <c r="BX883" s="306"/>
      <c r="BY883" s="306"/>
      <c r="BZ883" s="306"/>
      <c r="CA883" s="306"/>
      <c r="CB883" s="306"/>
      <c r="CC883" s="306"/>
      <c r="CD883" s="306"/>
      <c r="CE883" s="306"/>
      <c r="CF883" s="306"/>
      <c r="CG883" s="460"/>
    </row>
    <row r="884" spans="69:85">
      <c r="BQ884" s="306"/>
      <c r="BR884" s="306"/>
      <c r="BS884" s="306"/>
      <c r="BT884" s="306"/>
      <c r="BU884" s="306"/>
      <c r="BV884" s="306"/>
      <c r="BW884" s="306"/>
      <c r="BX884" s="306"/>
      <c r="BY884" s="306"/>
      <c r="BZ884" s="306"/>
      <c r="CA884" s="306"/>
      <c r="CB884" s="306"/>
      <c r="CC884" s="306"/>
      <c r="CD884" s="306"/>
      <c r="CE884" s="306"/>
      <c r="CF884" s="306"/>
      <c r="CG884" s="460"/>
    </row>
    <row r="885" spans="69:85">
      <c r="BQ885" s="306"/>
      <c r="BR885" s="306"/>
      <c r="BS885" s="306"/>
      <c r="BT885" s="306"/>
      <c r="BU885" s="306"/>
      <c r="BV885" s="306"/>
      <c r="BW885" s="306"/>
      <c r="BX885" s="306"/>
      <c r="BY885" s="306"/>
      <c r="BZ885" s="306"/>
      <c r="CA885" s="306"/>
      <c r="CB885" s="306"/>
      <c r="CC885" s="306"/>
      <c r="CD885" s="306"/>
      <c r="CE885" s="306"/>
      <c r="CF885" s="306"/>
      <c r="CG885" s="460"/>
    </row>
    <row r="886" spans="69:85">
      <c r="BQ886" s="306"/>
      <c r="BR886" s="306"/>
      <c r="BS886" s="306"/>
      <c r="BT886" s="306"/>
      <c r="BU886" s="306"/>
      <c r="BV886" s="306"/>
      <c r="BW886" s="306"/>
      <c r="BX886" s="306"/>
      <c r="BY886" s="306"/>
      <c r="BZ886" s="306"/>
      <c r="CA886" s="306"/>
      <c r="CB886" s="306"/>
      <c r="CC886" s="306"/>
      <c r="CD886" s="306"/>
      <c r="CE886" s="306"/>
      <c r="CF886" s="306"/>
      <c r="CG886" s="460"/>
    </row>
    <row r="887" spans="69:85">
      <c r="BQ887" s="306"/>
      <c r="BR887" s="306"/>
      <c r="BS887" s="306"/>
      <c r="BT887" s="306"/>
      <c r="BU887" s="306"/>
      <c r="BV887" s="306"/>
      <c r="BW887" s="306"/>
      <c r="BX887" s="306"/>
      <c r="BY887" s="306"/>
      <c r="BZ887" s="306"/>
      <c r="CA887" s="306"/>
      <c r="CB887" s="306"/>
      <c r="CC887" s="306"/>
      <c r="CD887" s="306"/>
      <c r="CE887" s="306"/>
      <c r="CF887" s="306"/>
      <c r="CG887" s="460"/>
    </row>
    <row r="888" spans="69:85">
      <c r="BQ888" s="306"/>
      <c r="BR888" s="306"/>
      <c r="BS888" s="306"/>
      <c r="BT888" s="306"/>
      <c r="BU888" s="306"/>
      <c r="BV888" s="306"/>
      <c r="BW888" s="306"/>
      <c r="BX888" s="306"/>
      <c r="BY888" s="306"/>
      <c r="BZ888" s="306"/>
      <c r="CA888" s="306"/>
      <c r="CB888" s="306"/>
      <c r="CC888" s="306"/>
      <c r="CD888" s="306"/>
      <c r="CE888" s="306"/>
      <c r="CF888" s="306"/>
      <c r="CG888" s="460"/>
    </row>
    <row r="889" spans="69:85">
      <c r="BQ889" s="306"/>
      <c r="BR889" s="306"/>
      <c r="BS889" s="306"/>
      <c r="BT889" s="306"/>
      <c r="BU889" s="306"/>
      <c r="BV889" s="306"/>
      <c r="BW889" s="306"/>
      <c r="BX889" s="306"/>
      <c r="BY889" s="306"/>
      <c r="BZ889" s="306"/>
      <c r="CA889" s="306"/>
      <c r="CB889" s="306"/>
      <c r="CC889" s="306"/>
      <c r="CD889" s="306"/>
      <c r="CE889" s="306"/>
      <c r="CF889" s="306"/>
      <c r="CG889" s="460"/>
    </row>
    <row r="890" spans="69:85">
      <c r="BQ890" s="306"/>
      <c r="BR890" s="306"/>
      <c r="BS890" s="306"/>
      <c r="BT890" s="306"/>
      <c r="BU890" s="306"/>
      <c r="BV890" s="306"/>
      <c r="BW890" s="306"/>
      <c r="BX890" s="306"/>
      <c r="BY890" s="306"/>
      <c r="BZ890" s="306"/>
      <c r="CA890" s="306"/>
      <c r="CB890" s="306"/>
      <c r="CC890" s="306"/>
      <c r="CD890" s="306"/>
      <c r="CE890" s="306"/>
      <c r="CF890" s="306"/>
      <c r="CG890" s="460"/>
    </row>
    <row r="891" spans="69:85">
      <c r="BQ891" s="306"/>
      <c r="BR891" s="306"/>
      <c r="BS891" s="306"/>
      <c r="BT891" s="306"/>
      <c r="BU891" s="306"/>
      <c r="BV891" s="306"/>
      <c r="BW891" s="306"/>
      <c r="BX891" s="306"/>
      <c r="BY891" s="306"/>
      <c r="BZ891" s="306"/>
      <c r="CA891" s="306"/>
      <c r="CB891" s="306"/>
      <c r="CC891" s="306"/>
      <c r="CD891" s="306"/>
      <c r="CE891" s="306"/>
      <c r="CF891" s="306"/>
      <c r="CG891" s="460"/>
    </row>
    <row r="892" spans="69:85">
      <c r="BQ892" s="306"/>
      <c r="BR892" s="306"/>
      <c r="BS892" s="306"/>
      <c r="BT892" s="306"/>
      <c r="BU892" s="306"/>
      <c r="BV892" s="306"/>
      <c r="BW892" s="306"/>
      <c r="BX892" s="306"/>
      <c r="BY892" s="306"/>
      <c r="BZ892" s="306"/>
      <c r="CA892" s="306"/>
      <c r="CB892" s="306"/>
      <c r="CC892" s="306"/>
      <c r="CD892" s="306"/>
      <c r="CE892" s="306"/>
      <c r="CF892" s="306"/>
      <c r="CG892" s="460"/>
    </row>
    <row r="893" spans="69:85">
      <c r="BQ893" s="306"/>
      <c r="BR893" s="306"/>
      <c r="BS893" s="306"/>
      <c r="BT893" s="306"/>
      <c r="BU893" s="306"/>
      <c r="BV893" s="306"/>
      <c r="BW893" s="306"/>
      <c r="BX893" s="306"/>
      <c r="BY893" s="306"/>
      <c r="BZ893" s="306"/>
      <c r="CA893" s="306"/>
      <c r="CB893" s="306"/>
      <c r="CC893" s="306"/>
      <c r="CD893" s="306"/>
      <c r="CE893" s="306"/>
      <c r="CF893" s="306"/>
      <c r="CG893" s="460"/>
    </row>
    <row r="894" spans="69:85">
      <c r="BQ894" s="306"/>
      <c r="BR894" s="306"/>
      <c r="BS894" s="306"/>
      <c r="BT894" s="306"/>
      <c r="BU894" s="306"/>
      <c r="BV894" s="306"/>
      <c r="BW894" s="306"/>
      <c r="BX894" s="306"/>
      <c r="BY894" s="306"/>
      <c r="BZ894" s="306"/>
      <c r="CA894" s="306"/>
      <c r="CB894" s="306"/>
      <c r="CC894" s="306"/>
      <c r="CD894" s="306"/>
      <c r="CE894" s="306"/>
      <c r="CF894" s="306"/>
      <c r="CG894" s="460"/>
    </row>
    <row r="895" spans="69:85">
      <c r="BQ895" s="306"/>
      <c r="BR895" s="306"/>
      <c r="BS895" s="306"/>
      <c r="BT895" s="306"/>
      <c r="BU895" s="306"/>
      <c r="BV895" s="306"/>
      <c r="BW895" s="306"/>
      <c r="BX895" s="306"/>
      <c r="BY895" s="306"/>
      <c r="BZ895" s="306"/>
      <c r="CA895" s="306"/>
      <c r="CB895" s="306"/>
      <c r="CC895" s="306"/>
      <c r="CD895" s="306"/>
      <c r="CE895" s="306"/>
      <c r="CF895" s="306"/>
      <c r="CG895" s="460"/>
    </row>
    <row r="896" spans="69:85">
      <c r="BQ896" s="306"/>
      <c r="BR896" s="306"/>
      <c r="BS896" s="306"/>
      <c r="BT896" s="306"/>
      <c r="BU896" s="306"/>
      <c r="BV896" s="306"/>
      <c r="BW896" s="306"/>
      <c r="BX896" s="306"/>
      <c r="BY896" s="306"/>
      <c r="BZ896" s="306"/>
      <c r="CA896" s="306"/>
      <c r="CB896" s="306"/>
      <c r="CC896" s="306"/>
      <c r="CD896" s="306"/>
      <c r="CE896" s="306"/>
      <c r="CF896" s="306"/>
      <c r="CG896" s="460"/>
    </row>
    <row r="897" spans="69:85">
      <c r="BQ897" s="306"/>
      <c r="BR897" s="306"/>
      <c r="BS897" s="306"/>
      <c r="BT897" s="306"/>
      <c r="BU897" s="306"/>
      <c r="BV897" s="306"/>
      <c r="BW897" s="306"/>
      <c r="BX897" s="306"/>
      <c r="BY897" s="306"/>
      <c r="BZ897" s="306"/>
      <c r="CA897" s="306"/>
      <c r="CB897" s="306"/>
      <c r="CC897" s="306"/>
      <c r="CD897" s="306"/>
      <c r="CE897" s="306"/>
      <c r="CF897" s="306"/>
      <c r="CG897" s="460"/>
    </row>
    <row r="898" spans="69:85">
      <c r="BQ898" s="306"/>
      <c r="BR898" s="306"/>
      <c r="BS898" s="306"/>
      <c r="BT898" s="306"/>
      <c r="BU898" s="306"/>
      <c r="BV898" s="306"/>
      <c r="BW898" s="306"/>
      <c r="BX898" s="306"/>
      <c r="BY898" s="306"/>
      <c r="BZ898" s="306"/>
      <c r="CA898" s="306"/>
      <c r="CB898" s="306"/>
      <c r="CC898" s="306"/>
      <c r="CD898" s="306"/>
      <c r="CE898" s="306"/>
      <c r="CF898" s="306"/>
      <c r="CG898" s="460"/>
    </row>
    <row r="899" spans="69:85">
      <c r="BQ899" s="306"/>
      <c r="BR899" s="306"/>
      <c r="BS899" s="306"/>
      <c r="BT899" s="306"/>
      <c r="BU899" s="306"/>
      <c r="BV899" s="306"/>
      <c r="BW899" s="306"/>
      <c r="BX899" s="306"/>
      <c r="BY899" s="306"/>
      <c r="BZ899" s="306"/>
      <c r="CA899" s="306"/>
      <c r="CB899" s="306"/>
      <c r="CC899" s="306"/>
      <c r="CD899" s="306"/>
      <c r="CE899" s="306"/>
      <c r="CF899" s="306"/>
      <c r="CG899" s="460"/>
    </row>
    <row r="900" spans="69:85">
      <c r="BQ900" s="306"/>
      <c r="BR900" s="306"/>
      <c r="BS900" s="306"/>
      <c r="BT900" s="306"/>
      <c r="BU900" s="306"/>
      <c r="BV900" s="306"/>
      <c r="BW900" s="306"/>
      <c r="BX900" s="306"/>
      <c r="BY900" s="306"/>
      <c r="BZ900" s="306"/>
      <c r="CA900" s="306"/>
      <c r="CB900" s="306"/>
      <c r="CC900" s="306"/>
      <c r="CD900" s="306"/>
      <c r="CE900" s="306"/>
      <c r="CF900" s="306"/>
      <c r="CG900" s="460"/>
    </row>
    <row r="901" spans="69:85">
      <c r="BQ901" s="306"/>
      <c r="BR901" s="306"/>
      <c r="BS901" s="306"/>
      <c r="BT901" s="306"/>
      <c r="BU901" s="306"/>
      <c r="BV901" s="306"/>
      <c r="BW901" s="306"/>
      <c r="BX901" s="306"/>
      <c r="BY901" s="306"/>
      <c r="BZ901" s="306"/>
      <c r="CA901" s="306"/>
      <c r="CB901" s="306"/>
      <c r="CC901" s="306"/>
      <c r="CD901" s="306"/>
      <c r="CE901" s="306"/>
      <c r="CF901" s="306"/>
      <c r="CG901" s="460"/>
    </row>
    <row r="902" spans="69:85">
      <c r="BQ902" s="306"/>
      <c r="BR902" s="306"/>
      <c r="BS902" s="306"/>
      <c r="BT902" s="306"/>
      <c r="BU902" s="306"/>
      <c r="BV902" s="306"/>
      <c r="BW902" s="306"/>
      <c r="BX902" s="306"/>
      <c r="BY902" s="306"/>
      <c r="BZ902" s="306"/>
      <c r="CA902" s="306"/>
      <c r="CB902" s="306"/>
      <c r="CC902" s="306"/>
      <c r="CD902" s="306"/>
      <c r="CE902" s="306"/>
      <c r="CF902" s="306"/>
      <c r="CG902" s="460"/>
    </row>
    <row r="903" spans="69:85">
      <c r="BQ903" s="306"/>
      <c r="BR903" s="306"/>
      <c r="BS903" s="306"/>
      <c r="BT903" s="306"/>
      <c r="BU903" s="306"/>
      <c r="BV903" s="306"/>
      <c r="BW903" s="306"/>
      <c r="BX903" s="306"/>
      <c r="BY903" s="306"/>
      <c r="BZ903" s="306"/>
      <c r="CA903" s="306"/>
      <c r="CB903" s="306"/>
      <c r="CC903" s="306"/>
      <c r="CD903" s="306"/>
      <c r="CE903" s="306"/>
      <c r="CF903" s="306"/>
      <c r="CG903" s="460"/>
    </row>
    <row r="904" spans="69:85">
      <c r="BQ904" s="306"/>
      <c r="BR904" s="306"/>
      <c r="BS904" s="306"/>
      <c r="BT904" s="306"/>
      <c r="BU904" s="306"/>
      <c r="BV904" s="306"/>
      <c r="BW904" s="306"/>
      <c r="BX904" s="306"/>
      <c r="BY904" s="306"/>
      <c r="BZ904" s="306"/>
      <c r="CA904" s="306"/>
      <c r="CB904" s="306"/>
      <c r="CC904" s="306"/>
      <c r="CD904" s="306"/>
      <c r="CE904" s="306"/>
      <c r="CF904" s="306"/>
      <c r="CG904" s="460"/>
    </row>
    <row r="905" spans="69:85">
      <c r="BQ905" s="306"/>
      <c r="BR905" s="306"/>
      <c r="BS905" s="306"/>
      <c r="BT905" s="306"/>
      <c r="BU905" s="306"/>
      <c r="BV905" s="306"/>
      <c r="BW905" s="306"/>
      <c r="BX905" s="306"/>
      <c r="BY905" s="306"/>
      <c r="BZ905" s="306"/>
      <c r="CA905" s="306"/>
      <c r="CB905" s="306"/>
      <c r="CC905" s="306"/>
      <c r="CD905" s="306"/>
      <c r="CE905" s="306"/>
      <c r="CF905" s="306"/>
      <c r="CG905" s="460"/>
    </row>
    <row r="906" spans="69:85">
      <c r="BQ906" s="306"/>
      <c r="BR906" s="306"/>
      <c r="BS906" s="306"/>
      <c r="BT906" s="306"/>
      <c r="BU906" s="306"/>
      <c r="BV906" s="306"/>
      <c r="BW906" s="306"/>
      <c r="BX906" s="306"/>
      <c r="BY906" s="306"/>
      <c r="BZ906" s="306"/>
      <c r="CA906" s="306"/>
      <c r="CB906" s="306"/>
      <c r="CC906" s="306"/>
      <c r="CD906" s="306"/>
      <c r="CE906" s="306"/>
      <c r="CF906" s="306"/>
      <c r="CG906" s="460"/>
    </row>
    <row r="907" spans="69:85">
      <c r="BQ907" s="306"/>
      <c r="BR907" s="306"/>
      <c r="BS907" s="306"/>
      <c r="BT907" s="306"/>
      <c r="BU907" s="306"/>
      <c r="BV907" s="306"/>
      <c r="BW907" s="306"/>
      <c r="BX907" s="306"/>
      <c r="BY907" s="306"/>
      <c r="BZ907" s="306"/>
      <c r="CA907" s="306"/>
      <c r="CB907" s="306"/>
      <c r="CC907" s="306"/>
      <c r="CD907" s="306"/>
      <c r="CE907" s="306"/>
      <c r="CF907" s="306"/>
      <c r="CG907" s="460"/>
    </row>
    <row r="908" spans="69:85">
      <c r="BQ908" s="306"/>
      <c r="BR908" s="306"/>
      <c r="BS908" s="306"/>
      <c r="BT908" s="306"/>
      <c r="BU908" s="306"/>
      <c r="BV908" s="306"/>
      <c r="BW908" s="306"/>
      <c r="BX908" s="306"/>
      <c r="BY908" s="306"/>
      <c r="BZ908" s="306"/>
      <c r="CA908" s="306"/>
      <c r="CB908" s="306"/>
      <c r="CC908" s="306"/>
      <c r="CD908" s="306"/>
      <c r="CE908" s="306"/>
      <c r="CF908" s="306"/>
      <c r="CG908" s="460"/>
    </row>
    <row r="909" spans="69:85">
      <c r="BQ909" s="306"/>
      <c r="BR909" s="306"/>
      <c r="BS909" s="306"/>
      <c r="BT909" s="306"/>
      <c r="BU909" s="306"/>
      <c r="BV909" s="306"/>
      <c r="BW909" s="306"/>
      <c r="BX909" s="306"/>
      <c r="BY909" s="306"/>
      <c r="BZ909" s="306"/>
      <c r="CA909" s="306"/>
      <c r="CB909" s="306"/>
      <c r="CC909" s="306"/>
      <c r="CD909" s="306"/>
      <c r="CE909" s="306"/>
      <c r="CF909" s="306"/>
      <c r="CG909" s="460"/>
    </row>
    <row r="910" spans="69:85">
      <c r="BQ910" s="306"/>
      <c r="BR910" s="306"/>
      <c r="BS910" s="306"/>
      <c r="BT910" s="306"/>
      <c r="BU910" s="306"/>
      <c r="BV910" s="306"/>
      <c r="BW910" s="306"/>
      <c r="BX910" s="306"/>
      <c r="BY910" s="306"/>
      <c r="BZ910" s="306"/>
      <c r="CA910" s="306"/>
      <c r="CB910" s="306"/>
      <c r="CC910" s="306"/>
      <c r="CD910" s="306"/>
      <c r="CE910" s="306"/>
      <c r="CF910" s="306"/>
      <c r="CG910" s="460"/>
    </row>
    <row r="911" spans="69:85">
      <c r="BQ911" s="306"/>
      <c r="BR911" s="306"/>
      <c r="BS911" s="306"/>
      <c r="BT911" s="306"/>
      <c r="BU911" s="306"/>
      <c r="BV911" s="306"/>
      <c r="BW911" s="306"/>
      <c r="BX911" s="306"/>
      <c r="BY911" s="306"/>
      <c r="BZ911" s="306"/>
      <c r="CA911" s="306"/>
      <c r="CB911" s="306"/>
      <c r="CC911" s="306"/>
      <c r="CD911" s="306"/>
      <c r="CE911" s="306"/>
      <c r="CF911" s="306"/>
      <c r="CG911" s="460"/>
    </row>
    <row r="912" spans="69:85">
      <c r="BQ912" s="306"/>
      <c r="BR912" s="306"/>
      <c r="BS912" s="306"/>
      <c r="BT912" s="306"/>
      <c r="BU912" s="306"/>
      <c r="BV912" s="306"/>
      <c r="BW912" s="306"/>
      <c r="BX912" s="306"/>
      <c r="BY912" s="306"/>
      <c r="BZ912" s="306"/>
      <c r="CA912" s="306"/>
      <c r="CB912" s="306"/>
      <c r="CC912" s="306"/>
      <c r="CD912" s="306"/>
      <c r="CE912" s="306"/>
      <c r="CF912" s="306"/>
      <c r="CG912" s="460"/>
    </row>
    <row r="913" spans="69:85">
      <c r="BQ913" s="306"/>
      <c r="BR913" s="306"/>
      <c r="BS913" s="306"/>
      <c r="BT913" s="306"/>
      <c r="BU913" s="306"/>
      <c r="BV913" s="306"/>
      <c r="BW913" s="306"/>
      <c r="BX913" s="306"/>
      <c r="BY913" s="306"/>
      <c r="BZ913" s="306"/>
      <c r="CA913" s="306"/>
      <c r="CB913" s="306"/>
      <c r="CC913" s="306"/>
      <c r="CD913" s="306"/>
      <c r="CE913" s="306"/>
      <c r="CF913" s="306"/>
      <c r="CG913" s="460"/>
    </row>
    <row r="914" spans="69:85">
      <c r="BQ914" s="306"/>
      <c r="BR914" s="306"/>
      <c r="BS914" s="306"/>
      <c r="BT914" s="306"/>
      <c r="BU914" s="306"/>
      <c r="BV914" s="306"/>
      <c r="BW914" s="306"/>
      <c r="BX914" s="306"/>
      <c r="BY914" s="306"/>
      <c r="BZ914" s="306"/>
      <c r="CA914" s="306"/>
      <c r="CB914" s="306"/>
      <c r="CC914" s="306"/>
      <c r="CD914" s="306"/>
      <c r="CE914" s="306"/>
      <c r="CF914" s="306"/>
      <c r="CG914" s="460"/>
    </row>
    <row r="915" spans="69:85">
      <c r="BQ915" s="306"/>
      <c r="BR915" s="306"/>
      <c r="BS915" s="306"/>
      <c r="BT915" s="306"/>
      <c r="BU915" s="306"/>
      <c r="BV915" s="306"/>
      <c r="BW915" s="306"/>
      <c r="BX915" s="306"/>
      <c r="BY915" s="306"/>
      <c r="BZ915" s="306"/>
      <c r="CA915" s="306"/>
      <c r="CB915" s="306"/>
      <c r="CC915" s="306"/>
      <c r="CD915" s="306"/>
      <c r="CE915" s="306"/>
      <c r="CF915" s="306"/>
      <c r="CG915" s="460"/>
    </row>
    <row r="916" spans="69:85">
      <c r="BQ916" s="306"/>
      <c r="BR916" s="306"/>
      <c r="BS916" s="306"/>
      <c r="BT916" s="306"/>
      <c r="BU916" s="306"/>
      <c r="BV916" s="306"/>
      <c r="BW916" s="306"/>
      <c r="BX916" s="306"/>
      <c r="BY916" s="306"/>
      <c r="BZ916" s="306"/>
      <c r="CA916" s="306"/>
      <c r="CB916" s="306"/>
      <c r="CC916" s="306"/>
      <c r="CD916" s="306"/>
      <c r="CE916" s="306"/>
      <c r="CF916" s="306"/>
      <c r="CG916" s="460"/>
    </row>
    <row r="917" spans="69:85">
      <c r="BQ917" s="306"/>
      <c r="BR917" s="306"/>
      <c r="BS917" s="306"/>
      <c r="BT917" s="306"/>
      <c r="BU917" s="306"/>
      <c r="BV917" s="306"/>
      <c r="BW917" s="306"/>
      <c r="BX917" s="306"/>
      <c r="BY917" s="306"/>
      <c r="BZ917" s="306"/>
      <c r="CA917" s="306"/>
      <c r="CB917" s="306"/>
      <c r="CC917" s="306"/>
      <c r="CD917" s="306"/>
      <c r="CE917" s="306"/>
      <c r="CF917" s="306"/>
      <c r="CG917" s="460"/>
    </row>
    <row r="918" spans="69:85">
      <c r="BQ918" s="306"/>
      <c r="BR918" s="306"/>
      <c r="BS918" s="306"/>
      <c r="BT918" s="306"/>
      <c r="BU918" s="306"/>
      <c r="BV918" s="306"/>
      <c r="BW918" s="306"/>
      <c r="BX918" s="306"/>
      <c r="BY918" s="306"/>
      <c r="BZ918" s="306"/>
      <c r="CA918" s="306"/>
      <c r="CB918" s="306"/>
      <c r="CC918" s="306"/>
      <c r="CD918" s="306"/>
      <c r="CE918" s="306"/>
      <c r="CF918" s="306"/>
      <c r="CG918" s="460"/>
    </row>
    <row r="919" spans="69:85">
      <c r="BQ919" s="306"/>
      <c r="BR919" s="306"/>
      <c r="BS919" s="306"/>
      <c r="BT919" s="306"/>
      <c r="BU919" s="306"/>
      <c r="BV919" s="306"/>
      <c r="BW919" s="306"/>
      <c r="BX919" s="306"/>
      <c r="BY919" s="306"/>
      <c r="BZ919" s="306"/>
      <c r="CA919" s="306"/>
      <c r="CB919" s="306"/>
      <c r="CC919" s="306"/>
      <c r="CD919" s="306"/>
      <c r="CE919" s="306"/>
      <c r="CF919" s="306"/>
      <c r="CG919" s="460"/>
    </row>
    <row r="920" spans="69:85">
      <c r="BQ920" s="306"/>
      <c r="BR920" s="306"/>
      <c r="BS920" s="306"/>
      <c r="BT920" s="306"/>
      <c r="BU920" s="306"/>
      <c r="BV920" s="306"/>
      <c r="BW920" s="306"/>
      <c r="BX920" s="306"/>
      <c r="BY920" s="306"/>
      <c r="BZ920" s="306"/>
      <c r="CA920" s="306"/>
      <c r="CB920" s="306"/>
      <c r="CC920" s="306"/>
      <c r="CD920" s="306"/>
      <c r="CE920" s="306"/>
      <c r="CF920" s="306"/>
      <c r="CG920" s="460"/>
    </row>
    <row r="921" spans="69:85">
      <c r="BQ921" s="306"/>
      <c r="BR921" s="306"/>
      <c r="BS921" s="306"/>
      <c r="BT921" s="306"/>
      <c r="BU921" s="306"/>
      <c r="BV921" s="306"/>
      <c r="BW921" s="306"/>
      <c r="BX921" s="306"/>
      <c r="BY921" s="306"/>
      <c r="BZ921" s="306"/>
      <c r="CA921" s="306"/>
      <c r="CB921" s="306"/>
      <c r="CC921" s="306"/>
      <c r="CD921" s="306"/>
      <c r="CE921" s="306"/>
      <c r="CF921" s="306"/>
      <c r="CG921" s="460"/>
    </row>
    <row r="922" spans="69:85">
      <c r="BQ922" s="306"/>
      <c r="BR922" s="306"/>
      <c r="BS922" s="306"/>
      <c r="BT922" s="306"/>
      <c r="BU922" s="306"/>
      <c r="BV922" s="306"/>
      <c r="BW922" s="306"/>
      <c r="BX922" s="306"/>
      <c r="BY922" s="306"/>
      <c r="BZ922" s="306"/>
      <c r="CA922" s="306"/>
      <c r="CB922" s="306"/>
      <c r="CC922" s="306"/>
      <c r="CD922" s="306"/>
      <c r="CE922" s="306"/>
      <c r="CF922" s="306"/>
      <c r="CG922" s="460"/>
    </row>
    <row r="923" spans="69:85">
      <c r="BQ923" s="306"/>
      <c r="BR923" s="306"/>
      <c r="BS923" s="306"/>
      <c r="BT923" s="306"/>
      <c r="BU923" s="306"/>
      <c r="BV923" s="306"/>
      <c r="BW923" s="306"/>
      <c r="BX923" s="306"/>
      <c r="BY923" s="306"/>
      <c r="BZ923" s="306"/>
      <c r="CA923" s="306"/>
      <c r="CB923" s="306"/>
      <c r="CC923" s="306"/>
      <c r="CD923" s="306"/>
      <c r="CE923" s="306"/>
      <c r="CF923" s="306"/>
      <c r="CG923" s="460"/>
    </row>
    <row r="924" spans="69:85">
      <c r="BQ924" s="306"/>
      <c r="BR924" s="306"/>
      <c r="BS924" s="306"/>
      <c r="BT924" s="306"/>
      <c r="BU924" s="306"/>
      <c r="BV924" s="306"/>
      <c r="BW924" s="306"/>
      <c r="BX924" s="306"/>
      <c r="BY924" s="306"/>
      <c r="BZ924" s="306"/>
      <c r="CA924" s="306"/>
      <c r="CB924" s="306"/>
      <c r="CC924" s="306"/>
      <c r="CD924" s="306"/>
      <c r="CE924" s="306"/>
      <c r="CF924" s="306"/>
      <c r="CG924" s="460"/>
    </row>
    <row r="925" spans="69:85">
      <c r="BQ925" s="306"/>
      <c r="BR925" s="306"/>
      <c r="BS925" s="306"/>
      <c r="BT925" s="306"/>
      <c r="BU925" s="306"/>
      <c r="BV925" s="306"/>
      <c r="BW925" s="306"/>
      <c r="BX925" s="306"/>
      <c r="BY925" s="306"/>
      <c r="BZ925" s="306"/>
      <c r="CA925" s="306"/>
      <c r="CB925" s="306"/>
      <c r="CC925" s="306"/>
      <c r="CD925" s="306"/>
      <c r="CE925" s="306"/>
      <c r="CF925" s="306"/>
      <c r="CG925" s="460"/>
    </row>
    <row r="926" spans="69:85">
      <c r="BQ926" s="306"/>
      <c r="BR926" s="306"/>
      <c r="BS926" s="306"/>
      <c r="BT926" s="306"/>
      <c r="BU926" s="306"/>
      <c r="BV926" s="306"/>
      <c r="BW926" s="306"/>
      <c r="BX926" s="306"/>
      <c r="BY926" s="306"/>
      <c r="BZ926" s="306"/>
      <c r="CA926" s="306"/>
      <c r="CB926" s="306"/>
      <c r="CC926" s="306"/>
      <c r="CD926" s="306"/>
      <c r="CE926" s="306"/>
      <c r="CF926" s="306"/>
      <c r="CG926" s="460"/>
    </row>
    <row r="927" spans="69:85">
      <c r="BQ927" s="306"/>
      <c r="BR927" s="306"/>
      <c r="BS927" s="306"/>
      <c r="BT927" s="306"/>
      <c r="BU927" s="306"/>
      <c r="BV927" s="306"/>
      <c r="BW927" s="306"/>
      <c r="BX927" s="306"/>
      <c r="BY927" s="306"/>
      <c r="BZ927" s="306"/>
      <c r="CA927" s="306"/>
      <c r="CB927" s="306"/>
      <c r="CC927" s="306"/>
      <c r="CD927" s="306"/>
      <c r="CE927" s="306"/>
      <c r="CF927" s="306"/>
      <c r="CG927" s="460"/>
    </row>
    <row r="928" spans="69:85">
      <c r="BQ928" s="306"/>
      <c r="BR928" s="306"/>
      <c r="BS928" s="306"/>
      <c r="BT928" s="306"/>
      <c r="BU928" s="306"/>
      <c r="BV928" s="306"/>
      <c r="BW928" s="306"/>
      <c r="BX928" s="306"/>
      <c r="BY928" s="306"/>
      <c r="BZ928" s="306"/>
      <c r="CA928" s="306"/>
      <c r="CB928" s="306"/>
      <c r="CC928" s="306"/>
      <c r="CD928" s="306"/>
      <c r="CE928" s="306"/>
      <c r="CF928" s="306"/>
      <c r="CG928" s="460"/>
    </row>
    <row r="929" spans="69:85">
      <c r="BQ929" s="306"/>
      <c r="BR929" s="306"/>
      <c r="BS929" s="306"/>
      <c r="BT929" s="306"/>
      <c r="BU929" s="306"/>
      <c r="BV929" s="306"/>
      <c r="BW929" s="306"/>
      <c r="BX929" s="306"/>
      <c r="BY929" s="306"/>
      <c r="BZ929" s="306"/>
      <c r="CA929" s="306"/>
      <c r="CB929" s="306"/>
      <c r="CC929" s="306"/>
      <c r="CD929" s="306"/>
      <c r="CE929" s="306"/>
      <c r="CF929" s="306"/>
      <c r="CG929" s="460"/>
    </row>
    <row r="930" spans="69:85">
      <c r="BQ930" s="306"/>
      <c r="BR930" s="306"/>
      <c r="BS930" s="306"/>
      <c r="BT930" s="306"/>
      <c r="BU930" s="306"/>
      <c r="BV930" s="306"/>
      <c r="BW930" s="306"/>
      <c r="BX930" s="306"/>
      <c r="BY930" s="306"/>
      <c r="BZ930" s="306"/>
      <c r="CA930" s="306"/>
      <c r="CB930" s="306"/>
      <c r="CC930" s="306"/>
      <c r="CD930" s="306"/>
      <c r="CE930" s="306"/>
      <c r="CF930" s="306"/>
      <c r="CG930" s="460"/>
    </row>
    <row r="931" spans="69:85">
      <c r="BQ931" s="306"/>
      <c r="BR931" s="306"/>
      <c r="BS931" s="306"/>
      <c r="BT931" s="306"/>
      <c r="BU931" s="306"/>
      <c r="BV931" s="306"/>
      <c r="BW931" s="306"/>
      <c r="BX931" s="306"/>
      <c r="BY931" s="306"/>
      <c r="BZ931" s="306"/>
      <c r="CA931" s="306"/>
      <c r="CB931" s="306"/>
      <c r="CC931" s="306"/>
      <c r="CD931" s="306"/>
      <c r="CE931" s="306"/>
      <c r="CF931" s="306"/>
      <c r="CG931" s="460"/>
    </row>
    <row r="932" spans="69:85">
      <c r="BQ932" s="306"/>
      <c r="BR932" s="306"/>
      <c r="BS932" s="306"/>
      <c r="BT932" s="306"/>
      <c r="BU932" s="306"/>
      <c r="BV932" s="306"/>
      <c r="BW932" s="306"/>
      <c r="BX932" s="306"/>
      <c r="BY932" s="306"/>
      <c r="BZ932" s="306"/>
      <c r="CA932" s="306"/>
      <c r="CB932" s="306"/>
      <c r="CC932" s="306"/>
      <c r="CD932" s="306"/>
      <c r="CE932" s="306"/>
      <c r="CF932" s="306"/>
      <c r="CG932" s="460"/>
    </row>
    <row r="933" spans="69:85">
      <c r="BQ933" s="306"/>
      <c r="BR933" s="306"/>
      <c r="BS933" s="306"/>
      <c r="BT933" s="306"/>
      <c r="BU933" s="306"/>
      <c r="BV933" s="306"/>
      <c r="BW933" s="306"/>
      <c r="BX933" s="306"/>
      <c r="BY933" s="306"/>
      <c r="BZ933" s="306"/>
      <c r="CA933" s="306"/>
      <c r="CB933" s="306"/>
      <c r="CC933" s="306"/>
      <c r="CD933" s="306"/>
      <c r="CE933" s="306"/>
      <c r="CF933" s="306"/>
      <c r="CG933" s="460"/>
    </row>
    <row r="934" spans="69:85">
      <c r="BQ934" s="306"/>
      <c r="BR934" s="306"/>
      <c r="BS934" s="306"/>
      <c r="BT934" s="306"/>
      <c r="BU934" s="306"/>
      <c r="BV934" s="306"/>
      <c r="BW934" s="306"/>
      <c r="BX934" s="306"/>
      <c r="BY934" s="306"/>
      <c r="BZ934" s="306"/>
      <c r="CA934" s="306"/>
      <c r="CB934" s="306"/>
      <c r="CC934" s="306"/>
      <c r="CD934" s="306"/>
      <c r="CE934" s="306"/>
      <c r="CF934" s="306"/>
      <c r="CG934" s="460"/>
    </row>
    <row r="935" spans="69:85">
      <c r="BQ935" s="306"/>
      <c r="BR935" s="306"/>
      <c r="BS935" s="306"/>
      <c r="BT935" s="306"/>
      <c r="BU935" s="306"/>
      <c r="BV935" s="306"/>
      <c r="BW935" s="306"/>
      <c r="BX935" s="306"/>
      <c r="BY935" s="306"/>
      <c r="BZ935" s="306"/>
      <c r="CA935" s="306"/>
      <c r="CB935" s="306"/>
      <c r="CC935" s="306"/>
      <c r="CD935" s="306"/>
      <c r="CE935" s="306"/>
      <c r="CF935" s="306"/>
      <c r="CG935" s="460"/>
    </row>
    <row r="936" spans="69:85">
      <c r="BQ936" s="306"/>
      <c r="BR936" s="306"/>
      <c r="BS936" s="306"/>
      <c r="BT936" s="306"/>
      <c r="BU936" s="306"/>
      <c r="BV936" s="306"/>
      <c r="BW936" s="306"/>
      <c r="BX936" s="306"/>
      <c r="BY936" s="306"/>
      <c r="BZ936" s="306"/>
      <c r="CA936" s="306"/>
      <c r="CB936" s="306"/>
      <c r="CC936" s="306"/>
      <c r="CD936" s="306"/>
      <c r="CE936" s="306"/>
      <c r="CF936" s="306"/>
      <c r="CG936" s="460"/>
    </row>
    <row r="937" spans="69:85">
      <c r="BQ937" s="306"/>
      <c r="BR937" s="306"/>
      <c r="BS937" s="306"/>
      <c r="BT937" s="306"/>
      <c r="BU937" s="306"/>
      <c r="BV937" s="306"/>
      <c r="BW937" s="306"/>
      <c r="BX937" s="306"/>
      <c r="BY937" s="306"/>
      <c r="BZ937" s="306"/>
      <c r="CA937" s="306"/>
      <c r="CB937" s="306"/>
      <c r="CC937" s="306"/>
      <c r="CD937" s="306"/>
      <c r="CE937" s="306"/>
      <c r="CF937" s="306"/>
      <c r="CG937" s="460"/>
    </row>
    <row r="938" spans="69:85">
      <c r="BQ938" s="306"/>
      <c r="BR938" s="306"/>
      <c r="BS938" s="306"/>
      <c r="BT938" s="306"/>
      <c r="BU938" s="306"/>
      <c r="BV938" s="306"/>
      <c r="BW938" s="306"/>
      <c r="BX938" s="306"/>
      <c r="BY938" s="306"/>
      <c r="BZ938" s="306"/>
      <c r="CA938" s="306"/>
      <c r="CB938" s="306"/>
      <c r="CC938" s="306"/>
      <c r="CD938" s="306"/>
      <c r="CE938" s="306"/>
      <c r="CF938" s="306"/>
      <c r="CG938" s="460"/>
    </row>
    <row r="939" spans="69:85">
      <c r="BQ939" s="306"/>
      <c r="BR939" s="306"/>
      <c r="BS939" s="306"/>
      <c r="BT939" s="306"/>
      <c r="BU939" s="306"/>
      <c r="BV939" s="306"/>
      <c r="BW939" s="306"/>
      <c r="BX939" s="306"/>
      <c r="BY939" s="306"/>
      <c r="BZ939" s="306"/>
      <c r="CA939" s="306"/>
      <c r="CB939" s="306"/>
      <c r="CC939" s="306"/>
      <c r="CD939" s="306"/>
      <c r="CE939" s="306"/>
      <c r="CF939" s="306"/>
      <c r="CG939" s="460"/>
    </row>
    <row r="940" spans="69:85">
      <c r="BQ940" s="306"/>
      <c r="BR940" s="306"/>
      <c r="BS940" s="306"/>
      <c r="BT940" s="306"/>
      <c r="BU940" s="306"/>
      <c r="BV940" s="306"/>
      <c r="BW940" s="306"/>
      <c r="BX940" s="306"/>
      <c r="BY940" s="306"/>
      <c r="BZ940" s="306"/>
      <c r="CA940" s="306"/>
      <c r="CB940" s="306"/>
      <c r="CC940" s="306"/>
      <c r="CD940" s="306"/>
      <c r="CE940" s="306"/>
      <c r="CF940" s="306"/>
      <c r="CG940" s="460"/>
    </row>
    <row r="941" spans="69:85">
      <c r="BQ941" s="306"/>
      <c r="BR941" s="306"/>
      <c r="BS941" s="306"/>
      <c r="BT941" s="306"/>
      <c r="BU941" s="306"/>
      <c r="BV941" s="306"/>
      <c r="BW941" s="306"/>
      <c r="BX941" s="306"/>
      <c r="BY941" s="306"/>
      <c r="BZ941" s="306"/>
      <c r="CA941" s="306"/>
      <c r="CB941" s="306"/>
      <c r="CC941" s="306"/>
      <c r="CD941" s="306"/>
      <c r="CE941" s="306"/>
      <c r="CF941" s="306"/>
      <c r="CG941" s="460"/>
    </row>
    <row r="942" spans="69:85">
      <c r="BQ942" s="306"/>
      <c r="BR942" s="306"/>
      <c r="BS942" s="306"/>
      <c r="BT942" s="306"/>
      <c r="BU942" s="306"/>
      <c r="BV942" s="306"/>
      <c r="BW942" s="306"/>
      <c r="BX942" s="306"/>
      <c r="BY942" s="306"/>
      <c r="BZ942" s="306"/>
      <c r="CA942" s="306"/>
      <c r="CB942" s="306"/>
      <c r="CC942" s="306"/>
      <c r="CD942" s="306"/>
      <c r="CE942" s="306"/>
      <c r="CF942" s="306"/>
      <c r="CG942" s="460"/>
    </row>
    <row r="943" spans="69:85">
      <c r="BQ943" s="306"/>
      <c r="BR943" s="306"/>
      <c r="BS943" s="306"/>
      <c r="BT943" s="306"/>
      <c r="BU943" s="306"/>
      <c r="BV943" s="306"/>
      <c r="BW943" s="306"/>
      <c r="BX943" s="306"/>
      <c r="BY943" s="306"/>
      <c r="BZ943" s="306"/>
      <c r="CA943" s="306"/>
      <c r="CB943" s="306"/>
      <c r="CC943" s="306"/>
      <c r="CD943" s="306"/>
      <c r="CE943" s="306"/>
      <c r="CF943" s="306"/>
      <c r="CG943" s="460"/>
    </row>
    <row r="944" spans="69:85">
      <c r="BQ944" s="306"/>
      <c r="BR944" s="306"/>
      <c r="BS944" s="306"/>
      <c r="BT944" s="306"/>
      <c r="BU944" s="306"/>
      <c r="BV944" s="306"/>
      <c r="BW944" s="306"/>
      <c r="BX944" s="306"/>
      <c r="BY944" s="306"/>
      <c r="BZ944" s="306"/>
      <c r="CA944" s="306"/>
      <c r="CB944" s="306"/>
      <c r="CC944" s="306"/>
      <c r="CD944" s="306"/>
      <c r="CE944" s="306"/>
      <c r="CF944" s="306"/>
      <c r="CG944" s="460"/>
    </row>
    <row r="945" spans="69:85">
      <c r="BQ945" s="306"/>
      <c r="BR945" s="306"/>
      <c r="BS945" s="306"/>
      <c r="BT945" s="306"/>
      <c r="BU945" s="306"/>
      <c r="BV945" s="306"/>
      <c r="BW945" s="306"/>
      <c r="BX945" s="306"/>
      <c r="BY945" s="306"/>
      <c r="BZ945" s="306"/>
      <c r="CA945" s="306"/>
      <c r="CB945" s="306"/>
      <c r="CC945" s="306"/>
      <c r="CD945" s="306"/>
      <c r="CE945" s="306"/>
      <c r="CF945" s="306"/>
      <c r="CG945" s="460"/>
    </row>
    <row r="946" spans="69:85">
      <c r="BQ946" s="306"/>
      <c r="BR946" s="306"/>
      <c r="BS946" s="306"/>
      <c r="BT946" s="306"/>
      <c r="BU946" s="306"/>
      <c r="BV946" s="306"/>
      <c r="BW946" s="306"/>
      <c r="BX946" s="306"/>
      <c r="BY946" s="306"/>
      <c r="BZ946" s="306"/>
      <c r="CA946" s="306"/>
      <c r="CB946" s="306"/>
      <c r="CC946" s="306"/>
      <c r="CD946" s="306"/>
      <c r="CE946" s="306"/>
      <c r="CF946" s="306"/>
      <c r="CG946" s="460"/>
    </row>
    <row r="947" spans="69:85">
      <c r="BQ947" s="306"/>
      <c r="BR947" s="306"/>
      <c r="BS947" s="306"/>
      <c r="BT947" s="306"/>
      <c r="BU947" s="306"/>
      <c r="BV947" s="306"/>
      <c r="BW947" s="306"/>
      <c r="BX947" s="306"/>
      <c r="BY947" s="306"/>
      <c r="BZ947" s="306"/>
      <c r="CA947" s="306"/>
      <c r="CB947" s="306"/>
      <c r="CC947" s="306"/>
      <c r="CD947" s="306"/>
      <c r="CE947" s="306"/>
      <c r="CF947" s="306"/>
      <c r="CG947" s="460"/>
    </row>
    <row r="948" spans="69:85">
      <c r="BQ948" s="306"/>
      <c r="BR948" s="306"/>
      <c r="BS948" s="306"/>
      <c r="BT948" s="306"/>
      <c r="BU948" s="306"/>
      <c r="BV948" s="306"/>
      <c r="BW948" s="306"/>
      <c r="BX948" s="306"/>
      <c r="BY948" s="306"/>
      <c r="BZ948" s="306"/>
      <c r="CA948" s="306"/>
      <c r="CB948" s="306"/>
      <c r="CC948" s="306"/>
      <c r="CD948" s="306"/>
      <c r="CE948" s="306"/>
      <c r="CF948" s="306"/>
      <c r="CG948" s="460"/>
    </row>
    <row r="949" spans="69:85">
      <c r="BQ949" s="306"/>
      <c r="BR949" s="306"/>
      <c r="BS949" s="306"/>
      <c r="BT949" s="306"/>
      <c r="BU949" s="306"/>
      <c r="BV949" s="306"/>
      <c r="BW949" s="306"/>
      <c r="BX949" s="306"/>
      <c r="BY949" s="306"/>
      <c r="BZ949" s="306"/>
      <c r="CA949" s="306"/>
      <c r="CB949" s="306"/>
      <c r="CC949" s="306"/>
      <c r="CD949" s="306"/>
      <c r="CE949" s="306"/>
      <c r="CF949" s="306"/>
      <c r="CG949" s="460"/>
    </row>
    <row r="950" spans="69:85">
      <c r="BQ950" s="306"/>
      <c r="BR950" s="306"/>
      <c r="BS950" s="306"/>
      <c r="BT950" s="306"/>
      <c r="BU950" s="306"/>
      <c r="BV950" s="306"/>
      <c r="BW950" s="306"/>
      <c r="BX950" s="306"/>
      <c r="BY950" s="306"/>
      <c r="BZ950" s="306"/>
      <c r="CA950" s="306"/>
      <c r="CB950" s="306"/>
      <c r="CC950" s="306"/>
      <c r="CD950" s="306"/>
      <c r="CE950" s="306"/>
      <c r="CF950" s="306"/>
      <c r="CG950" s="460"/>
    </row>
    <row r="951" spans="69:85">
      <c r="BQ951" s="306"/>
      <c r="BR951" s="306"/>
      <c r="BS951" s="306"/>
      <c r="BT951" s="306"/>
      <c r="BU951" s="306"/>
      <c r="BV951" s="306"/>
      <c r="BW951" s="306"/>
      <c r="BX951" s="306"/>
      <c r="BY951" s="306"/>
      <c r="BZ951" s="306"/>
      <c r="CA951" s="306"/>
      <c r="CB951" s="306"/>
      <c r="CC951" s="306"/>
      <c r="CD951" s="306"/>
      <c r="CE951" s="306"/>
      <c r="CF951" s="306"/>
      <c r="CG951" s="460"/>
    </row>
    <row r="952" spans="69:85">
      <c r="BQ952" s="306"/>
      <c r="BR952" s="306"/>
      <c r="BS952" s="306"/>
      <c r="BT952" s="306"/>
      <c r="BU952" s="306"/>
      <c r="BV952" s="306"/>
      <c r="BW952" s="306"/>
      <c r="BX952" s="306"/>
      <c r="BY952" s="306"/>
      <c r="BZ952" s="306"/>
      <c r="CA952" s="306"/>
      <c r="CB952" s="306"/>
      <c r="CC952" s="306"/>
      <c r="CD952" s="306"/>
      <c r="CE952" s="306"/>
      <c r="CF952" s="306"/>
      <c r="CG952" s="460"/>
    </row>
    <row r="953" spans="69:85">
      <c r="BQ953" s="306"/>
      <c r="BR953" s="306"/>
      <c r="BS953" s="306"/>
      <c r="BT953" s="306"/>
      <c r="BU953" s="306"/>
      <c r="BV953" s="306"/>
      <c r="BW953" s="306"/>
      <c r="BX953" s="306"/>
      <c r="BY953" s="306"/>
      <c r="BZ953" s="306"/>
      <c r="CA953" s="306"/>
      <c r="CB953" s="306"/>
      <c r="CC953" s="306"/>
      <c r="CD953" s="306"/>
      <c r="CE953" s="306"/>
      <c r="CF953" s="306"/>
      <c r="CG953" s="460"/>
    </row>
    <row r="954" spans="69:85">
      <c r="BQ954" s="306"/>
      <c r="BR954" s="306"/>
      <c r="BS954" s="306"/>
      <c r="BT954" s="306"/>
      <c r="BU954" s="306"/>
      <c r="BV954" s="306"/>
      <c r="BW954" s="306"/>
      <c r="BX954" s="306"/>
      <c r="BY954" s="306"/>
      <c r="BZ954" s="306"/>
      <c r="CA954" s="306"/>
      <c r="CB954" s="306"/>
      <c r="CC954" s="306"/>
      <c r="CD954" s="306"/>
      <c r="CE954" s="306"/>
      <c r="CF954" s="306"/>
      <c r="CG954" s="460"/>
    </row>
    <row r="955" spans="69:85">
      <c r="BQ955" s="306"/>
      <c r="BR955" s="306"/>
      <c r="BS955" s="306"/>
      <c r="BT955" s="306"/>
      <c r="BU955" s="306"/>
      <c r="BV955" s="306"/>
      <c r="BW955" s="306"/>
      <c r="BX955" s="306"/>
      <c r="BY955" s="306"/>
      <c r="BZ955" s="306"/>
      <c r="CA955" s="306"/>
      <c r="CB955" s="306"/>
      <c r="CC955" s="306"/>
      <c r="CD955" s="306"/>
      <c r="CE955" s="306"/>
      <c r="CF955" s="306"/>
      <c r="CG955" s="460"/>
    </row>
    <row r="956" spans="69:85">
      <c r="BQ956" s="306"/>
      <c r="BR956" s="306"/>
      <c r="BS956" s="306"/>
      <c r="BT956" s="306"/>
      <c r="BU956" s="306"/>
      <c r="BV956" s="306"/>
      <c r="BW956" s="306"/>
      <c r="BX956" s="306"/>
      <c r="BY956" s="306"/>
      <c r="BZ956" s="306"/>
      <c r="CA956" s="306"/>
      <c r="CB956" s="306"/>
      <c r="CC956" s="306"/>
      <c r="CD956" s="306"/>
      <c r="CE956" s="306"/>
      <c r="CF956" s="306"/>
      <c r="CG956" s="460"/>
    </row>
    <row r="957" spans="69:85">
      <c r="BQ957" s="306"/>
      <c r="BR957" s="306"/>
      <c r="BS957" s="306"/>
      <c r="BT957" s="306"/>
      <c r="BU957" s="306"/>
      <c r="BV957" s="306"/>
      <c r="BW957" s="306"/>
      <c r="BX957" s="306"/>
      <c r="BY957" s="306"/>
      <c r="BZ957" s="306"/>
      <c r="CA957" s="306"/>
      <c r="CB957" s="306"/>
      <c r="CC957" s="306"/>
      <c r="CD957" s="306"/>
      <c r="CE957" s="306"/>
      <c r="CF957" s="306"/>
      <c r="CG957" s="460"/>
    </row>
    <row r="958" spans="69:85">
      <c r="BQ958" s="306"/>
      <c r="BR958" s="306"/>
      <c r="BS958" s="306"/>
      <c r="BT958" s="306"/>
      <c r="BU958" s="306"/>
      <c r="BV958" s="306"/>
      <c r="BW958" s="306"/>
      <c r="BX958" s="306"/>
      <c r="BY958" s="306"/>
      <c r="BZ958" s="306"/>
      <c r="CA958" s="306"/>
      <c r="CB958" s="306"/>
      <c r="CC958" s="306"/>
      <c r="CD958" s="306"/>
      <c r="CE958" s="306"/>
      <c r="CF958" s="306"/>
      <c r="CG958" s="460"/>
    </row>
    <row r="959" spans="69:85">
      <c r="BQ959" s="306"/>
      <c r="BR959" s="306"/>
      <c r="BS959" s="306"/>
      <c r="BT959" s="306"/>
      <c r="BU959" s="306"/>
      <c r="BV959" s="306"/>
      <c r="BW959" s="306"/>
      <c r="BX959" s="306"/>
      <c r="BY959" s="306"/>
      <c r="BZ959" s="306"/>
      <c r="CA959" s="306"/>
      <c r="CB959" s="306"/>
      <c r="CC959" s="306"/>
      <c r="CD959" s="306"/>
      <c r="CE959" s="306"/>
      <c r="CF959" s="306"/>
      <c r="CG959" s="460"/>
    </row>
    <row r="960" spans="69:85">
      <c r="BQ960" s="306"/>
      <c r="BR960" s="306"/>
      <c r="BS960" s="306"/>
      <c r="BT960" s="306"/>
      <c r="BU960" s="306"/>
      <c r="BV960" s="306"/>
      <c r="BW960" s="306"/>
      <c r="BX960" s="306"/>
      <c r="BY960" s="306"/>
      <c r="BZ960" s="306"/>
      <c r="CA960" s="306"/>
      <c r="CB960" s="306"/>
      <c r="CC960" s="306"/>
      <c r="CD960" s="306"/>
      <c r="CE960" s="306"/>
      <c r="CF960" s="306"/>
      <c r="CG960" s="460"/>
    </row>
    <row r="961" spans="69:85">
      <c r="BQ961" s="306"/>
      <c r="BR961" s="306"/>
      <c r="BS961" s="306"/>
      <c r="BT961" s="306"/>
      <c r="BU961" s="306"/>
      <c r="BV961" s="306"/>
      <c r="BW961" s="306"/>
      <c r="BX961" s="306"/>
      <c r="BY961" s="306"/>
      <c r="BZ961" s="306"/>
      <c r="CA961" s="306"/>
      <c r="CB961" s="306"/>
      <c r="CC961" s="306"/>
      <c r="CD961" s="306"/>
      <c r="CE961" s="306"/>
      <c r="CF961" s="306"/>
      <c r="CG961" s="460"/>
    </row>
    <row r="962" spans="69:85">
      <c r="BQ962" s="306"/>
      <c r="BR962" s="306"/>
      <c r="BS962" s="306"/>
      <c r="BT962" s="306"/>
      <c r="BU962" s="306"/>
      <c r="BV962" s="306"/>
      <c r="BW962" s="306"/>
      <c r="BX962" s="306"/>
      <c r="BY962" s="306"/>
      <c r="BZ962" s="306"/>
      <c r="CA962" s="306"/>
      <c r="CB962" s="306"/>
      <c r="CC962" s="306"/>
      <c r="CD962" s="306"/>
      <c r="CE962" s="306"/>
      <c r="CF962" s="306"/>
      <c r="CG962" s="460"/>
    </row>
    <row r="963" spans="69:85">
      <c r="BQ963" s="306"/>
      <c r="BR963" s="306"/>
      <c r="BS963" s="306"/>
      <c r="BT963" s="306"/>
      <c r="BU963" s="306"/>
      <c r="BV963" s="306"/>
      <c r="BW963" s="306"/>
      <c r="BX963" s="306"/>
      <c r="BY963" s="306"/>
      <c r="BZ963" s="306"/>
      <c r="CA963" s="306"/>
      <c r="CB963" s="306"/>
      <c r="CC963" s="306"/>
      <c r="CD963" s="306"/>
      <c r="CE963" s="306"/>
      <c r="CF963" s="306"/>
      <c r="CG963" s="460"/>
    </row>
    <row r="964" spans="69:85">
      <c r="BQ964" s="306"/>
      <c r="BR964" s="306"/>
      <c r="BS964" s="306"/>
      <c r="BT964" s="306"/>
      <c r="BU964" s="306"/>
      <c r="BV964" s="306"/>
      <c r="BW964" s="306"/>
      <c r="BX964" s="306"/>
      <c r="BY964" s="306"/>
      <c r="BZ964" s="306"/>
      <c r="CA964" s="306"/>
      <c r="CB964" s="306"/>
      <c r="CC964" s="306"/>
      <c r="CD964" s="306"/>
      <c r="CE964" s="306"/>
      <c r="CF964" s="306"/>
      <c r="CG964" s="460"/>
    </row>
    <row r="965" spans="69:85">
      <c r="BQ965" s="306"/>
      <c r="BR965" s="306"/>
      <c r="BS965" s="306"/>
      <c r="BT965" s="306"/>
      <c r="BU965" s="306"/>
      <c r="BV965" s="306"/>
      <c r="BW965" s="306"/>
      <c r="BX965" s="306"/>
      <c r="BY965" s="306"/>
      <c r="BZ965" s="306"/>
      <c r="CA965" s="306"/>
      <c r="CB965" s="306"/>
      <c r="CC965" s="306"/>
      <c r="CD965" s="306"/>
      <c r="CE965" s="306"/>
      <c r="CF965" s="306"/>
      <c r="CG965" s="460"/>
    </row>
    <row r="966" spans="69:85">
      <c r="BQ966" s="306"/>
      <c r="BR966" s="306"/>
      <c r="BS966" s="306"/>
      <c r="BT966" s="306"/>
      <c r="BU966" s="306"/>
      <c r="BV966" s="306"/>
      <c r="BW966" s="306"/>
      <c r="BX966" s="306"/>
      <c r="BY966" s="306"/>
      <c r="BZ966" s="306"/>
      <c r="CA966" s="306"/>
      <c r="CB966" s="306"/>
      <c r="CC966" s="306"/>
      <c r="CD966" s="306"/>
      <c r="CE966" s="306"/>
      <c r="CF966" s="306"/>
      <c r="CG966" s="460"/>
    </row>
    <row r="967" spans="69:85">
      <c r="BQ967" s="306"/>
      <c r="BR967" s="306"/>
      <c r="BS967" s="306"/>
      <c r="BT967" s="306"/>
      <c r="BU967" s="306"/>
      <c r="BV967" s="306"/>
      <c r="BW967" s="306"/>
      <c r="BX967" s="306"/>
      <c r="BY967" s="306"/>
      <c r="BZ967" s="306"/>
      <c r="CA967" s="306"/>
      <c r="CB967" s="306"/>
      <c r="CC967" s="306"/>
      <c r="CD967" s="306"/>
      <c r="CE967" s="306"/>
      <c r="CF967" s="306"/>
      <c r="CG967" s="460"/>
    </row>
    <row r="968" spans="69:85">
      <c r="BQ968" s="306"/>
      <c r="BR968" s="306"/>
      <c r="BS968" s="306"/>
      <c r="BT968" s="306"/>
      <c r="BU968" s="306"/>
      <c r="BV968" s="306"/>
      <c r="BW968" s="306"/>
      <c r="BX968" s="306"/>
      <c r="BY968" s="306"/>
      <c r="BZ968" s="306"/>
      <c r="CA968" s="306"/>
      <c r="CB968" s="306"/>
      <c r="CC968" s="306"/>
      <c r="CD968" s="306"/>
      <c r="CE968" s="306"/>
      <c r="CF968" s="306"/>
      <c r="CG968" s="460"/>
    </row>
    <row r="969" spans="69:85">
      <c r="BQ969" s="306"/>
      <c r="BR969" s="306"/>
      <c r="BS969" s="306"/>
      <c r="BT969" s="306"/>
      <c r="BU969" s="306"/>
      <c r="BV969" s="306"/>
      <c r="BW969" s="306"/>
      <c r="BX969" s="306"/>
      <c r="BY969" s="306"/>
      <c r="BZ969" s="306"/>
      <c r="CA969" s="306"/>
      <c r="CB969" s="306"/>
      <c r="CC969" s="306"/>
      <c r="CD969" s="306"/>
      <c r="CE969" s="306"/>
      <c r="CF969" s="306"/>
      <c r="CG969" s="460"/>
    </row>
    <row r="970" spans="69:85">
      <c r="BQ970" s="306"/>
      <c r="BR970" s="306"/>
      <c r="BS970" s="306"/>
      <c r="BT970" s="306"/>
      <c r="BU970" s="306"/>
      <c r="BV970" s="306"/>
      <c r="BW970" s="306"/>
      <c r="BX970" s="306"/>
      <c r="BY970" s="306"/>
      <c r="BZ970" s="306"/>
      <c r="CA970" s="306"/>
      <c r="CB970" s="306"/>
      <c r="CC970" s="306"/>
      <c r="CD970" s="306"/>
      <c r="CE970" s="306"/>
      <c r="CF970" s="306"/>
      <c r="CG970" s="460"/>
    </row>
    <row r="971" spans="69:85">
      <c r="BQ971" s="306"/>
      <c r="BR971" s="306"/>
      <c r="BS971" s="306"/>
      <c r="BT971" s="306"/>
      <c r="BU971" s="306"/>
      <c r="BV971" s="306"/>
      <c r="BW971" s="306"/>
      <c r="BX971" s="306"/>
      <c r="BY971" s="306"/>
      <c r="BZ971" s="306"/>
      <c r="CA971" s="306"/>
      <c r="CB971" s="306"/>
      <c r="CC971" s="306"/>
      <c r="CD971" s="306"/>
      <c r="CE971" s="306"/>
      <c r="CF971" s="306"/>
      <c r="CG971" s="460"/>
    </row>
    <row r="972" spans="69:85">
      <c r="BQ972" s="306"/>
      <c r="BR972" s="306"/>
      <c r="BS972" s="306"/>
      <c r="BT972" s="306"/>
      <c r="BU972" s="306"/>
      <c r="BV972" s="306"/>
      <c r="BW972" s="306"/>
      <c r="BX972" s="306"/>
      <c r="BY972" s="306"/>
      <c r="BZ972" s="306"/>
      <c r="CA972" s="306"/>
      <c r="CB972" s="306"/>
      <c r="CC972" s="306"/>
      <c r="CD972" s="306"/>
      <c r="CE972" s="306"/>
      <c r="CF972" s="306"/>
      <c r="CG972" s="460"/>
    </row>
    <row r="973" spans="69:85">
      <c r="BQ973" s="306"/>
      <c r="BR973" s="306"/>
      <c r="BS973" s="306"/>
      <c r="BT973" s="306"/>
      <c r="BU973" s="306"/>
      <c r="BV973" s="306"/>
      <c r="BW973" s="306"/>
      <c r="BX973" s="306"/>
      <c r="BY973" s="306"/>
      <c r="BZ973" s="306"/>
      <c r="CA973" s="306"/>
      <c r="CB973" s="306"/>
      <c r="CC973" s="306"/>
      <c r="CD973" s="306"/>
      <c r="CE973" s="306"/>
      <c r="CF973" s="306"/>
      <c r="CG973" s="460"/>
    </row>
    <row r="974" spans="69:85">
      <c r="BQ974" s="306"/>
      <c r="BR974" s="306"/>
      <c r="BS974" s="306"/>
      <c r="BT974" s="306"/>
      <c r="BU974" s="306"/>
      <c r="BV974" s="306"/>
      <c r="BW974" s="306"/>
      <c r="BX974" s="306"/>
      <c r="BY974" s="306"/>
      <c r="BZ974" s="306"/>
      <c r="CA974" s="306"/>
      <c r="CB974" s="306"/>
      <c r="CC974" s="306"/>
      <c r="CD974" s="306"/>
      <c r="CE974" s="306"/>
      <c r="CF974" s="306"/>
      <c r="CG974" s="460"/>
    </row>
    <row r="975" spans="69:85">
      <c r="BQ975" s="306"/>
      <c r="BR975" s="306"/>
      <c r="BS975" s="306"/>
      <c r="BT975" s="306"/>
      <c r="BU975" s="306"/>
      <c r="BV975" s="306"/>
      <c r="BW975" s="306"/>
      <c r="BX975" s="306"/>
      <c r="BY975" s="306"/>
      <c r="BZ975" s="306"/>
      <c r="CA975" s="306"/>
      <c r="CB975" s="306"/>
      <c r="CC975" s="306"/>
      <c r="CD975" s="306"/>
      <c r="CE975" s="306"/>
      <c r="CF975" s="306"/>
      <c r="CG975" s="460"/>
    </row>
    <row r="976" spans="69:85">
      <c r="BQ976" s="306"/>
      <c r="BR976" s="306"/>
      <c r="BS976" s="306"/>
      <c r="BT976" s="306"/>
      <c r="BU976" s="306"/>
      <c r="BV976" s="306"/>
      <c r="BW976" s="306"/>
      <c r="BX976" s="306"/>
      <c r="BY976" s="306"/>
      <c r="BZ976" s="306"/>
      <c r="CA976" s="306"/>
      <c r="CB976" s="306"/>
      <c r="CC976" s="306"/>
      <c r="CD976" s="306"/>
      <c r="CE976" s="306"/>
      <c r="CF976" s="306"/>
      <c r="CG976" s="460"/>
    </row>
    <row r="977" spans="69:85">
      <c r="BQ977" s="306"/>
      <c r="BR977" s="306"/>
      <c r="BS977" s="306"/>
      <c r="BT977" s="306"/>
      <c r="BU977" s="306"/>
      <c r="BV977" s="306"/>
      <c r="BW977" s="306"/>
      <c r="BX977" s="306"/>
      <c r="BY977" s="306"/>
      <c r="BZ977" s="306"/>
      <c r="CA977" s="306"/>
      <c r="CB977" s="306"/>
      <c r="CC977" s="306"/>
      <c r="CD977" s="306"/>
      <c r="CE977" s="306"/>
      <c r="CF977" s="306"/>
      <c r="CG977" s="460"/>
    </row>
    <row r="978" spans="69:85">
      <c r="BQ978" s="306"/>
      <c r="BR978" s="306"/>
      <c r="BS978" s="306"/>
      <c r="BT978" s="306"/>
      <c r="BU978" s="306"/>
      <c r="BV978" s="306"/>
      <c r="BW978" s="306"/>
      <c r="BX978" s="306"/>
      <c r="BY978" s="306"/>
      <c r="BZ978" s="306"/>
      <c r="CA978" s="306"/>
      <c r="CB978" s="306"/>
      <c r="CC978" s="306"/>
      <c r="CD978" s="306"/>
      <c r="CE978" s="306"/>
      <c r="CF978" s="306"/>
      <c r="CG978" s="460"/>
    </row>
    <row r="979" spans="69:85">
      <c r="BQ979" s="306"/>
      <c r="BR979" s="306"/>
      <c r="BS979" s="306"/>
      <c r="BT979" s="306"/>
      <c r="BU979" s="306"/>
      <c r="BV979" s="306"/>
      <c r="BW979" s="306"/>
      <c r="BX979" s="306"/>
      <c r="BY979" s="306"/>
      <c r="BZ979" s="306"/>
      <c r="CA979" s="306"/>
      <c r="CB979" s="306"/>
      <c r="CC979" s="306"/>
      <c r="CD979" s="306"/>
      <c r="CE979" s="306"/>
      <c r="CF979" s="306"/>
      <c r="CG979" s="460"/>
    </row>
    <row r="980" spans="69:85">
      <c r="BQ980" s="306"/>
      <c r="BR980" s="306"/>
      <c r="BS980" s="306"/>
      <c r="BT980" s="306"/>
      <c r="BU980" s="306"/>
      <c r="BV980" s="306"/>
      <c r="BW980" s="306"/>
      <c r="BX980" s="306"/>
      <c r="BY980" s="306"/>
      <c r="BZ980" s="306"/>
      <c r="CA980" s="306"/>
      <c r="CB980" s="306"/>
      <c r="CC980" s="306"/>
      <c r="CD980" s="306"/>
      <c r="CE980" s="306"/>
      <c r="CF980" s="306"/>
      <c r="CG980" s="460"/>
    </row>
    <row r="981" spans="69:85">
      <c r="BQ981" s="306"/>
      <c r="BR981" s="306"/>
      <c r="BS981" s="306"/>
      <c r="BT981" s="306"/>
      <c r="BU981" s="306"/>
      <c r="BV981" s="306"/>
      <c r="BW981" s="306"/>
      <c r="BX981" s="306"/>
      <c r="BY981" s="306"/>
      <c r="BZ981" s="306"/>
      <c r="CA981" s="306"/>
      <c r="CB981" s="306"/>
      <c r="CC981" s="306"/>
      <c r="CD981" s="306"/>
      <c r="CE981" s="306"/>
      <c r="CF981" s="306"/>
      <c r="CG981" s="460"/>
    </row>
    <row r="982" spans="69:85">
      <c r="BQ982" s="306"/>
      <c r="BR982" s="306"/>
      <c r="BS982" s="306"/>
      <c r="BT982" s="306"/>
      <c r="BU982" s="306"/>
      <c r="BV982" s="306"/>
      <c r="BW982" s="306"/>
      <c r="BX982" s="306"/>
      <c r="BY982" s="306"/>
      <c r="BZ982" s="306"/>
      <c r="CA982" s="306"/>
      <c r="CB982" s="306"/>
      <c r="CC982" s="306"/>
      <c r="CD982" s="306"/>
      <c r="CE982" s="306"/>
      <c r="CF982" s="306"/>
      <c r="CG982" s="460"/>
    </row>
    <row r="983" spans="69:85">
      <c r="BQ983" s="306"/>
      <c r="BR983" s="306"/>
      <c r="BS983" s="306"/>
      <c r="BT983" s="306"/>
      <c r="BU983" s="306"/>
      <c r="BV983" s="306"/>
      <c r="BW983" s="306"/>
      <c r="BX983" s="306"/>
      <c r="BY983" s="306"/>
      <c r="BZ983" s="306"/>
      <c r="CA983" s="306"/>
      <c r="CB983" s="306"/>
      <c r="CC983" s="306"/>
      <c r="CD983" s="306"/>
      <c r="CE983" s="306"/>
      <c r="CF983" s="306"/>
      <c r="CG983" s="460"/>
    </row>
    <row r="984" spans="69:85">
      <c r="BQ984" s="306"/>
      <c r="BR984" s="306"/>
      <c r="BS984" s="306"/>
      <c r="BT984" s="306"/>
      <c r="BU984" s="306"/>
      <c r="BV984" s="306"/>
      <c r="BW984" s="306"/>
      <c r="BX984" s="306"/>
      <c r="BY984" s="306"/>
      <c r="BZ984" s="306"/>
      <c r="CA984" s="306"/>
      <c r="CB984" s="306"/>
      <c r="CC984" s="306"/>
      <c r="CD984" s="306"/>
      <c r="CE984" s="306"/>
      <c r="CF984" s="306"/>
      <c r="CG984" s="460"/>
    </row>
    <row r="985" spans="69:85">
      <c r="BQ985" s="306"/>
      <c r="BR985" s="306"/>
      <c r="BS985" s="306"/>
      <c r="BT985" s="306"/>
      <c r="BU985" s="306"/>
      <c r="BV985" s="306"/>
      <c r="BW985" s="306"/>
      <c r="BX985" s="306"/>
      <c r="BY985" s="306"/>
      <c r="BZ985" s="306"/>
      <c r="CA985" s="306"/>
      <c r="CB985" s="306"/>
      <c r="CC985" s="306"/>
      <c r="CD985" s="306"/>
      <c r="CE985" s="306"/>
      <c r="CF985" s="306"/>
      <c r="CG985" s="460"/>
    </row>
    <row r="986" spans="69:85">
      <c r="BQ986" s="306"/>
      <c r="BR986" s="306"/>
      <c r="BS986" s="306"/>
      <c r="BT986" s="306"/>
      <c r="BU986" s="306"/>
      <c r="BV986" s="306"/>
      <c r="BW986" s="306"/>
      <c r="BX986" s="306"/>
      <c r="BY986" s="306"/>
      <c r="BZ986" s="306"/>
      <c r="CA986" s="306"/>
      <c r="CB986" s="306"/>
      <c r="CC986" s="306"/>
      <c r="CD986" s="306"/>
      <c r="CE986" s="306"/>
      <c r="CF986" s="306"/>
      <c r="CG986" s="460"/>
    </row>
    <row r="987" spans="69:85">
      <c r="BQ987" s="306"/>
      <c r="BR987" s="306"/>
      <c r="BS987" s="306"/>
      <c r="BT987" s="306"/>
      <c r="BU987" s="306"/>
      <c r="BV987" s="306"/>
      <c r="BW987" s="306"/>
      <c r="BX987" s="306"/>
      <c r="BY987" s="306"/>
      <c r="BZ987" s="306"/>
      <c r="CA987" s="306"/>
      <c r="CB987" s="306"/>
      <c r="CC987" s="306"/>
      <c r="CD987" s="306"/>
      <c r="CE987" s="306"/>
      <c r="CF987" s="306"/>
      <c r="CG987" s="460"/>
    </row>
    <row r="988" spans="69:85">
      <c r="BQ988" s="306"/>
      <c r="BR988" s="306"/>
      <c r="BS988" s="306"/>
      <c r="BT988" s="306"/>
      <c r="BU988" s="306"/>
      <c r="BV988" s="306"/>
      <c r="BW988" s="306"/>
      <c r="BX988" s="306"/>
      <c r="BY988" s="306"/>
      <c r="BZ988" s="306"/>
      <c r="CA988" s="306"/>
      <c r="CB988" s="306"/>
      <c r="CC988" s="306"/>
      <c r="CD988" s="306"/>
      <c r="CE988" s="306"/>
      <c r="CF988" s="306"/>
      <c r="CG988" s="460"/>
    </row>
    <row r="989" spans="69:85">
      <c r="BQ989" s="306"/>
      <c r="BR989" s="306"/>
      <c r="BS989" s="306"/>
      <c r="BT989" s="306"/>
      <c r="BU989" s="306"/>
      <c r="BV989" s="306"/>
      <c r="BW989" s="306"/>
      <c r="BX989" s="306"/>
      <c r="BY989" s="306"/>
      <c r="BZ989" s="306"/>
      <c r="CA989" s="306"/>
      <c r="CB989" s="306"/>
      <c r="CC989" s="306"/>
      <c r="CD989" s="306"/>
      <c r="CE989" s="306"/>
      <c r="CF989" s="306"/>
      <c r="CG989" s="460"/>
    </row>
    <row r="990" spans="69:85">
      <c r="BQ990" s="306"/>
      <c r="BR990" s="306"/>
      <c r="BS990" s="306"/>
      <c r="BT990" s="306"/>
      <c r="BU990" s="306"/>
      <c r="BV990" s="306"/>
      <c r="BW990" s="306"/>
      <c r="BX990" s="306"/>
      <c r="BY990" s="306"/>
      <c r="BZ990" s="306"/>
      <c r="CA990" s="306"/>
      <c r="CB990" s="306"/>
      <c r="CC990" s="306"/>
      <c r="CD990" s="306"/>
      <c r="CE990" s="306"/>
      <c r="CF990" s="306"/>
      <c r="CG990" s="460"/>
    </row>
    <row r="991" spans="69:85">
      <c r="BQ991" s="306"/>
      <c r="BR991" s="306"/>
      <c r="BS991" s="306"/>
      <c r="BT991" s="306"/>
      <c r="BU991" s="306"/>
      <c r="BV991" s="306"/>
      <c r="BW991" s="306"/>
      <c r="BX991" s="306"/>
      <c r="BY991" s="306"/>
      <c r="BZ991" s="306"/>
      <c r="CA991" s="306"/>
      <c r="CB991" s="306"/>
      <c r="CC991" s="306"/>
      <c r="CD991" s="306"/>
      <c r="CE991" s="306"/>
      <c r="CF991" s="306"/>
      <c r="CG991" s="460"/>
    </row>
    <row r="992" spans="69:85">
      <c r="BQ992" s="306"/>
      <c r="BR992" s="306"/>
      <c r="BS992" s="306"/>
      <c r="BT992" s="306"/>
      <c r="BU992" s="306"/>
      <c r="BV992" s="306"/>
      <c r="BW992" s="306"/>
      <c r="BX992" s="306"/>
      <c r="BY992" s="306"/>
      <c r="BZ992" s="306"/>
      <c r="CA992" s="306"/>
      <c r="CB992" s="306"/>
      <c r="CC992" s="306"/>
      <c r="CD992" s="306"/>
      <c r="CE992" s="306"/>
      <c r="CF992" s="306"/>
      <c r="CG992" s="460"/>
    </row>
    <row r="993" spans="69:85">
      <c r="BQ993" s="306"/>
      <c r="BR993" s="306"/>
      <c r="BS993" s="306"/>
      <c r="BT993" s="306"/>
      <c r="BU993" s="306"/>
      <c r="BV993" s="306"/>
      <c r="BW993" s="306"/>
      <c r="BX993" s="306"/>
      <c r="BY993" s="306"/>
      <c r="BZ993" s="306"/>
      <c r="CA993" s="306"/>
      <c r="CB993" s="306"/>
      <c r="CC993" s="306"/>
      <c r="CD993" s="306"/>
      <c r="CE993" s="306"/>
      <c r="CF993" s="306"/>
      <c r="CG993" s="460"/>
    </row>
    <row r="994" spans="69:85">
      <c r="BQ994" s="306"/>
      <c r="BR994" s="306"/>
      <c r="BS994" s="306"/>
      <c r="BT994" s="306"/>
      <c r="BU994" s="306"/>
      <c r="BV994" s="306"/>
      <c r="BW994" s="306"/>
      <c r="BX994" s="306"/>
      <c r="BY994" s="306"/>
      <c r="BZ994" s="306"/>
      <c r="CA994" s="306"/>
      <c r="CB994" s="306"/>
      <c r="CC994" s="306"/>
      <c r="CD994" s="306"/>
      <c r="CE994" s="306"/>
      <c r="CF994" s="306"/>
      <c r="CG994" s="460"/>
    </row>
    <row r="995" spans="69:85">
      <c r="BQ995" s="306"/>
      <c r="BR995" s="306"/>
      <c r="BS995" s="306"/>
      <c r="BT995" s="306"/>
      <c r="BU995" s="306"/>
      <c r="BV995" s="306"/>
      <c r="BW995" s="306"/>
      <c r="BX995" s="306"/>
      <c r="BY995" s="306"/>
      <c r="BZ995" s="306"/>
      <c r="CA995" s="306"/>
      <c r="CB995" s="306"/>
      <c r="CC995" s="306"/>
      <c r="CD995" s="306"/>
      <c r="CE995" s="306"/>
      <c r="CF995" s="306"/>
      <c r="CG995" s="460"/>
    </row>
    <row r="996" spans="69:85">
      <c r="BQ996" s="306"/>
      <c r="BR996" s="306"/>
      <c r="BS996" s="306"/>
      <c r="BT996" s="306"/>
      <c r="BU996" s="306"/>
      <c r="BV996" s="306"/>
      <c r="BW996" s="306"/>
      <c r="BX996" s="306"/>
      <c r="BY996" s="306"/>
      <c r="BZ996" s="306"/>
      <c r="CA996" s="306"/>
      <c r="CB996" s="306"/>
      <c r="CC996" s="306"/>
      <c r="CD996" s="306"/>
      <c r="CE996" s="306"/>
      <c r="CF996" s="306"/>
      <c r="CG996" s="460"/>
    </row>
    <row r="997" spans="69:85">
      <c r="BQ997" s="306"/>
      <c r="BR997" s="306"/>
      <c r="BS997" s="306"/>
      <c r="BT997" s="306"/>
      <c r="BU997" s="306"/>
      <c r="BV997" s="306"/>
      <c r="BW997" s="306"/>
      <c r="BX997" s="306"/>
      <c r="BY997" s="306"/>
      <c r="BZ997" s="306"/>
      <c r="CA997" s="306"/>
      <c r="CB997" s="306"/>
      <c r="CC997" s="306"/>
      <c r="CD997" s="306"/>
      <c r="CE997" s="306"/>
      <c r="CF997" s="306"/>
      <c r="CG997" s="460"/>
    </row>
    <row r="998" spans="69:85">
      <c r="BQ998" s="306"/>
      <c r="BR998" s="306"/>
      <c r="BS998" s="306"/>
      <c r="BT998" s="306"/>
      <c r="BU998" s="306"/>
      <c r="BV998" s="306"/>
      <c r="BW998" s="306"/>
      <c r="BX998" s="306"/>
      <c r="BY998" s="306"/>
      <c r="BZ998" s="306"/>
      <c r="CA998" s="306"/>
      <c r="CB998" s="306"/>
      <c r="CC998" s="306"/>
      <c r="CD998" s="306"/>
      <c r="CE998" s="306"/>
      <c r="CF998" s="306"/>
      <c r="CG998" s="460"/>
    </row>
    <row r="999" spans="69:85">
      <c r="BQ999" s="306"/>
      <c r="BR999" s="306"/>
      <c r="BS999" s="306"/>
      <c r="BT999" s="306"/>
      <c r="BU999" s="306"/>
      <c r="BV999" s="306"/>
      <c r="BW999" s="306"/>
      <c r="BX999" s="306"/>
      <c r="BY999" s="306"/>
      <c r="BZ999" s="306"/>
      <c r="CA999" s="306"/>
      <c r="CB999" s="306"/>
      <c r="CC999" s="306"/>
      <c r="CD999" s="306"/>
      <c r="CE999" s="306"/>
      <c r="CF999" s="306"/>
      <c r="CG999" s="460"/>
    </row>
    <row r="1000" spans="69:85">
      <c r="BQ1000" s="306"/>
      <c r="BR1000" s="306"/>
      <c r="BS1000" s="306"/>
      <c r="BT1000" s="306"/>
      <c r="BU1000" s="306"/>
      <c r="BV1000" s="306"/>
      <c r="BW1000" s="306"/>
      <c r="BX1000" s="306"/>
      <c r="BY1000" s="306"/>
      <c r="BZ1000" s="306"/>
      <c r="CA1000" s="306"/>
      <c r="CB1000" s="306"/>
      <c r="CC1000" s="306"/>
      <c r="CD1000" s="306"/>
      <c r="CE1000" s="306"/>
      <c r="CF1000" s="306"/>
      <c r="CG1000" s="460"/>
    </row>
    <row r="1001" spans="69:85">
      <c r="BQ1001" s="306"/>
      <c r="BR1001" s="306"/>
      <c r="BS1001" s="306"/>
      <c r="BT1001" s="306"/>
      <c r="BU1001" s="306"/>
      <c r="BV1001" s="306"/>
      <c r="BW1001" s="306"/>
      <c r="BX1001" s="306"/>
      <c r="BY1001" s="306"/>
      <c r="BZ1001" s="306"/>
      <c r="CA1001" s="306"/>
      <c r="CB1001" s="306"/>
      <c r="CC1001" s="306"/>
      <c r="CD1001" s="306"/>
      <c r="CE1001" s="306"/>
      <c r="CF1001" s="306"/>
      <c r="CG1001" s="460"/>
    </row>
    <row r="1002" spans="69:85">
      <c r="BQ1002" s="306"/>
      <c r="BR1002" s="306"/>
      <c r="BS1002" s="306"/>
      <c r="BT1002" s="306"/>
      <c r="BU1002" s="306"/>
      <c r="BV1002" s="306"/>
      <c r="BW1002" s="306"/>
      <c r="BX1002" s="306"/>
      <c r="BY1002" s="306"/>
      <c r="BZ1002" s="306"/>
      <c r="CA1002" s="306"/>
      <c r="CB1002" s="306"/>
      <c r="CC1002" s="306"/>
      <c r="CD1002" s="306"/>
      <c r="CE1002" s="306"/>
      <c r="CF1002" s="306"/>
      <c r="CG1002" s="460"/>
    </row>
    <row r="1003" spans="69:85">
      <c r="BQ1003" s="306"/>
      <c r="BR1003" s="306"/>
      <c r="BS1003" s="306"/>
      <c r="BT1003" s="306"/>
      <c r="BU1003" s="306"/>
      <c r="BV1003" s="306"/>
      <c r="BW1003" s="306"/>
      <c r="BX1003" s="306"/>
      <c r="BY1003" s="306"/>
      <c r="BZ1003" s="306"/>
      <c r="CA1003" s="306"/>
      <c r="CB1003" s="306"/>
      <c r="CC1003" s="306"/>
      <c r="CD1003" s="306"/>
      <c r="CE1003" s="306"/>
      <c r="CF1003" s="306"/>
      <c r="CG1003" s="460"/>
    </row>
    <row r="1004" spans="69:85">
      <c r="BQ1004" s="306"/>
      <c r="BR1004" s="306"/>
      <c r="BS1004" s="306"/>
      <c r="BT1004" s="306"/>
      <c r="BU1004" s="306"/>
      <c r="BV1004" s="306"/>
      <c r="BW1004" s="306"/>
      <c r="BX1004" s="306"/>
      <c r="BY1004" s="306"/>
      <c r="BZ1004" s="306"/>
      <c r="CA1004" s="306"/>
      <c r="CB1004" s="306"/>
      <c r="CC1004" s="306"/>
      <c r="CD1004" s="306"/>
      <c r="CE1004" s="306"/>
      <c r="CF1004" s="306"/>
      <c r="CG1004" s="460"/>
    </row>
    <row r="1005" spans="69:85">
      <c r="BQ1005" s="306"/>
      <c r="BR1005" s="306"/>
      <c r="BS1005" s="306"/>
      <c r="BT1005" s="306"/>
      <c r="BU1005" s="306"/>
      <c r="BV1005" s="306"/>
      <c r="BW1005" s="306"/>
      <c r="BX1005" s="306"/>
      <c r="BY1005" s="306"/>
      <c r="BZ1005" s="306"/>
      <c r="CA1005" s="306"/>
      <c r="CB1005" s="306"/>
      <c r="CC1005" s="306"/>
      <c r="CD1005" s="306"/>
      <c r="CE1005" s="306"/>
      <c r="CF1005" s="306"/>
      <c r="CG1005" s="460"/>
    </row>
    <row r="1006" spans="69:85">
      <c r="BQ1006" s="306"/>
      <c r="BR1006" s="306"/>
      <c r="BS1006" s="306"/>
      <c r="BT1006" s="306"/>
      <c r="BU1006" s="306"/>
      <c r="BV1006" s="306"/>
      <c r="BW1006" s="306"/>
      <c r="BX1006" s="306"/>
      <c r="BY1006" s="306"/>
      <c r="BZ1006" s="306"/>
      <c r="CA1006" s="306"/>
      <c r="CB1006" s="306"/>
      <c r="CC1006" s="306"/>
      <c r="CD1006" s="306"/>
      <c r="CE1006" s="306"/>
      <c r="CF1006" s="306"/>
      <c r="CG1006" s="460"/>
    </row>
    <row r="1007" spans="69:85">
      <c r="BQ1007" s="306"/>
      <c r="BR1007" s="306"/>
      <c r="BS1007" s="306"/>
      <c r="BT1007" s="306"/>
      <c r="BU1007" s="306"/>
      <c r="BV1007" s="306"/>
      <c r="BW1007" s="306"/>
      <c r="BX1007" s="306"/>
      <c r="BY1007" s="306"/>
      <c r="BZ1007" s="306"/>
      <c r="CA1007" s="306"/>
      <c r="CB1007" s="306"/>
      <c r="CC1007" s="306"/>
      <c r="CD1007" s="306"/>
      <c r="CE1007" s="306"/>
      <c r="CF1007" s="306"/>
      <c r="CG1007" s="460"/>
    </row>
    <row r="1008" spans="69:85">
      <c r="BQ1008" s="306"/>
      <c r="BR1008" s="306"/>
      <c r="BS1008" s="306"/>
      <c r="BT1008" s="306"/>
      <c r="BU1008" s="306"/>
      <c r="BV1008" s="306"/>
      <c r="BW1008" s="306"/>
      <c r="BX1008" s="306"/>
      <c r="BY1008" s="306"/>
      <c r="BZ1008" s="306"/>
      <c r="CA1008" s="306"/>
      <c r="CB1008" s="306"/>
      <c r="CC1008" s="306"/>
      <c r="CD1008" s="306"/>
      <c r="CE1008" s="306"/>
      <c r="CF1008" s="306"/>
      <c r="CG1008" s="460"/>
    </row>
    <row r="1009" spans="69:85">
      <c r="BQ1009" s="306"/>
      <c r="BR1009" s="306"/>
      <c r="BS1009" s="306"/>
      <c r="BT1009" s="306"/>
      <c r="BU1009" s="306"/>
      <c r="BV1009" s="306"/>
      <c r="BW1009" s="306"/>
      <c r="BX1009" s="306"/>
      <c r="BY1009" s="306"/>
      <c r="BZ1009" s="306"/>
      <c r="CA1009" s="306"/>
      <c r="CB1009" s="306"/>
      <c r="CC1009" s="306"/>
      <c r="CD1009" s="306"/>
      <c r="CE1009" s="306"/>
      <c r="CF1009" s="306"/>
      <c r="CG1009" s="460"/>
    </row>
    <row r="1010" spans="69:85">
      <c r="BQ1010" s="306"/>
      <c r="BR1010" s="306"/>
      <c r="BS1010" s="306"/>
      <c r="BT1010" s="306"/>
      <c r="BU1010" s="306"/>
      <c r="BV1010" s="306"/>
      <c r="BW1010" s="306"/>
      <c r="BX1010" s="306"/>
      <c r="BY1010" s="306"/>
      <c r="BZ1010" s="306"/>
      <c r="CA1010" s="306"/>
      <c r="CB1010" s="306"/>
      <c r="CC1010" s="306"/>
      <c r="CD1010" s="306"/>
      <c r="CE1010" s="306"/>
      <c r="CF1010" s="306"/>
      <c r="CG1010" s="460"/>
    </row>
    <row r="1011" spans="69:85">
      <c r="BQ1011" s="306"/>
      <c r="BR1011" s="306"/>
      <c r="BS1011" s="306"/>
      <c r="BT1011" s="306"/>
      <c r="BU1011" s="306"/>
      <c r="BV1011" s="306"/>
      <c r="BW1011" s="306"/>
      <c r="BX1011" s="306"/>
      <c r="BY1011" s="306"/>
      <c r="BZ1011" s="306"/>
      <c r="CA1011" s="306"/>
      <c r="CB1011" s="306"/>
      <c r="CC1011" s="306"/>
      <c r="CD1011" s="306"/>
      <c r="CE1011" s="306"/>
      <c r="CF1011" s="306"/>
      <c r="CG1011" s="460"/>
    </row>
    <row r="1012" spans="69:85">
      <c r="BQ1012" s="306"/>
      <c r="BR1012" s="306"/>
      <c r="BS1012" s="306"/>
      <c r="BT1012" s="306"/>
      <c r="BU1012" s="306"/>
      <c r="BV1012" s="306"/>
      <c r="BW1012" s="306"/>
      <c r="BX1012" s="306"/>
      <c r="BY1012" s="306"/>
      <c r="BZ1012" s="306"/>
      <c r="CA1012" s="306"/>
      <c r="CB1012" s="306"/>
      <c r="CC1012" s="306"/>
      <c r="CD1012" s="306"/>
      <c r="CE1012" s="306"/>
      <c r="CF1012" s="306"/>
      <c r="CG1012" s="460"/>
    </row>
    <row r="1013" spans="69:85">
      <c r="BQ1013" s="306"/>
      <c r="BR1013" s="306"/>
      <c r="BS1013" s="306"/>
      <c r="BT1013" s="306"/>
      <c r="BU1013" s="306"/>
      <c r="BV1013" s="306"/>
      <c r="BW1013" s="306"/>
      <c r="BX1013" s="306"/>
      <c r="BY1013" s="306"/>
      <c r="BZ1013" s="306"/>
      <c r="CA1013" s="306"/>
      <c r="CB1013" s="306"/>
      <c r="CC1013" s="306"/>
      <c r="CD1013" s="306"/>
      <c r="CE1013" s="306"/>
      <c r="CF1013" s="306"/>
      <c r="CG1013" s="460"/>
    </row>
    <row r="1014" spans="69:85">
      <c r="BQ1014" s="306"/>
      <c r="BR1014" s="306"/>
      <c r="BS1014" s="306"/>
      <c r="BT1014" s="306"/>
      <c r="BU1014" s="306"/>
      <c r="BV1014" s="306"/>
      <c r="BW1014" s="306"/>
      <c r="BX1014" s="306"/>
      <c r="BY1014" s="306"/>
      <c r="BZ1014" s="306"/>
      <c r="CA1014" s="306"/>
      <c r="CB1014" s="306"/>
      <c r="CC1014" s="306"/>
      <c r="CD1014" s="306"/>
      <c r="CE1014" s="306"/>
      <c r="CF1014" s="306"/>
      <c r="CG1014" s="460"/>
    </row>
    <row r="1015" spans="69:85">
      <c r="BQ1015" s="306"/>
      <c r="BR1015" s="306"/>
      <c r="BS1015" s="306"/>
      <c r="BT1015" s="306"/>
      <c r="BU1015" s="306"/>
      <c r="BV1015" s="306"/>
      <c r="BW1015" s="306"/>
      <c r="BX1015" s="306"/>
      <c r="BY1015" s="306"/>
      <c r="BZ1015" s="306"/>
      <c r="CA1015" s="306"/>
      <c r="CB1015" s="306"/>
      <c r="CC1015" s="306"/>
      <c r="CD1015" s="306"/>
      <c r="CE1015" s="306"/>
      <c r="CF1015" s="306"/>
      <c r="CG1015" s="460"/>
    </row>
    <row r="1016" spans="69:85">
      <c r="BQ1016" s="306"/>
      <c r="BR1016" s="306"/>
      <c r="BS1016" s="306"/>
      <c r="BT1016" s="306"/>
      <c r="BU1016" s="306"/>
      <c r="BV1016" s="306"/>
      <c r="BW1016" s="306"/>
      <c r="BX1016" s="306"/>
      <c r="BY1016" s="306"/>
      <c r="BZ1016" s="306"/>
      <c r="CA1016" s="306"/>
      <c r="CB1016" s="306"/>
      <c r="CC1016" s="306"/>
      <c r="CD1016" s="306"/>
      <c r="CE1016" s="306"/>
      <c r="CF1016" s="306"/>
      <c r="CG1016" s="460"/>
    </row>
    <row r="1017" spans="69:85">
      <c r="BQ1017" s="306"/>
      <c r="BR1017" s="306"/>
      <c r="BS1017" s="306"/>
      <c r="BT1017" s="306"/>
      <c r="BU1017" s="306"/>
      <c r="BV1017" s="306"/>
      <c r="BW1017" s="306"/>
      <c r="BX1017" s="306"/>
      <c r="BY1017" s="306"/>
      <c r="BZ1017" s="306"/>
      <c r="CA1017" s="306"/>
      <c r="CB1017" s="306"/>
      <c r="CC1017" s="306"/>
      <c r="CD1017" s="306"/>
      <c r="CE1017" s="306"/>
      <c r="CF1017" s="306"/>
      <c r="CG1017" s="460"/>
    </row>
    <row r="1018" spans="69:85">
      <c r="BQ1018" s="306"/>
      <c r="BR1018" s="306"/>
      <c r="BS1018" s="306"/>
      <c r="BT1018" s="306"/>
      <c r="BU1018" s="306"/>
      <c r="BV1018" s="306"/>
      <c r="BW1018" s="306"/>
      <c r="BX1018" s="306"/>
      <c r="BY1018" s="306"/>
      <c r="BZ1018" s="306"/>
      <c r="CA1018" s="306"/>
      <c r="CB1018" s="306"/>
      <c r="CC1018" s="306"/>
      <c r="CD1018" s="306"/>
      <c r="CE1018" s="306"/>
      <c r="CF1018" s="306"/>
      <c r="CG1018" s="460"/>
    </row>
    <row r="1019" spans="69:85">
      <c r="BQ1019" s="306"/>
      <c r="BR1019" s="306"/>
      <c r="BS1019" s="306"/>
      <c r="BT1019" s="306"/>
      <c r="BU1019" s="306"/>
      <c r="BV1019" s="306"/>
      <c r="BW1019" s="306"/>
      <c r="BX1019" s="306"/>
      <c r="BY1019" s="306"/>
      <c r="BZ1019" s="306"/>
      <c r="CA1019" s="306"/>
      <c r="CB1019" s="306"/>
      <c r="CC1019" s="306"/>
      <c r="CD1019" s="306"/>
      <c r="CE1019" s="306"/>
      <c r="CF1019" s="306"/>
      <c r="CG1019" s="460"/>
    </row>
    <row r="1020" spans="69:85">
      <c r="BQ1020" s="306"/>
      <c r="BR1020" s="306"/>
      <c r="BS1020" s="306"/>
      <c r="BT1020" s="306"/>
      <c r="BU1020" s="306"/>
      <c r="BV1020" s="306"/>
      <c r="BW1020" s="306"/>
      <c r="BX1020" s="306"/>
      <c r="BY1020" s="306"/>
      <c r="BZ1020" s="306"/>
      <c r="CA1020" s="306"/>
      <c r="CB1020" s="306"/>
      <c r="CC1020" s="306"/>
      <c r="CD1020" s="306"/>
      <c r="CE1020" s="306"/>
      <c r="CF1020" s="306"/>
      <c r="CG1020" s="460"/>
    </row>
    <row r="1021" spans="69:85">
      <c r="BQ1021" s="306"/>
      <c r="BR1021" s="306"/>
      <c r="BS1021" s="306"/>
      <c r="BT1021" s="306"/>
      <c r="BU1021" s="306"/>
      <c r="BV1021" s="306"/>
      <c r="BW1021" s="306"/>
      <c r="BX1021" s="306"/>
      <c r="BY1021" s="306"/>
      <c r="BZ1021" s="306"/>
      <c r="CA1021" s="306"/>
      <c r="CB1021" s="306"/>
      <c r="CC1021" s="306"/>
      <c r="CD1021" s="306"/>
      <c r="CE1021" s="306"/>
      <c r="CF1021" s="306"/>
      <c r="CG1021" s="460"/>
    </row>
    <row r="1022" spans="69:85">
      <c r="BQ1022" s="306"/>
      <c r="BR1022" s="306"/>
      <c r="BS1022" s="306"/>
      <c r="BT1022" s="306"/>
      <c r="BU1022" s="306"/>
      <c r="BV1022" s="306"/>
      <c r="BW1022" s="306"/>
      <c r="BX1022" s="306"/>
      <c r="BY1022" s="306"/>
      <c r="BZ1022" s="306"/>
      <c r="CA1022" s="306"/>
      <c r="CB1022" s="306"/>
      <c r="CC1022" s="306"/>
      <c r="CD1022" s="306"/>
      <c r="CE1022" s="306"/>
      <c r="CF1022" s="306"/>
      <c r="CG1022" s="460"/>
    </row>
    <row r="1023" spans="69:85">
      <c r="BQ1023" s="306"/>
      <c r="BR1023" s="306"/>
      <c r="BS1023" s="306"/>
      <c r="BT1023" s="306"/>
      <c r="BU1023" s="306"/>
      <c r="BV1023" s="306"/>
      <c r="BW1023" s="306"/>
      <c r="BX1023" s="306"/>
      <c r="BY1023" s="306"/>
      <c r="BZ1023" s="306"/>
      <c r="CA1023" s="306"/>
      <c r="CB1023" s="306"/>
      <c r="CC1023" s="306"/>
      <c r="CD1023" s="306"/>
      <c r="CE1023" s="306"/>
      <c r="CF1023" s="306"/>
      <c r="CG1023" s="460"/>
    </row>
    <row r="1024" spans="69:85">
      <c r="BQ1024" s="306"/>
      <c r="BR1024" s="306"/>
      <c r="BS1024" s="306"/>
      <c r="BT1024" s="306"/>
      <c r="BU1024" s="306"/>
      <c r="BV1024" s="306"/>
      <c r="BW1024" s="306"/>
      <c r="BX1024" s="306"/>
      <c r="BY1024" s="306"/>
      <c r="BZ1024" s="306"/>
      <c r="CA1024" s="306"/>
      <c r="CB1024" s="306"/>
      <c r="CC1024" s="306"/>
      <c r="CD1024" s="306"/>
      <c r="CE1024" s="306"/>
      <c r="CF1024" s="306"/>
      <c r="CG1024" s="460"/>
    </row>
    <row r="1025" spans="69:85">
      <c r="BQ1025" s="306"/>
      <c r="BR1025" s="306"/>
      <c r="BS1025" s="306"/>
      <c r="BT1025" s="306"/>
      <c r="BU1025" s="306"/>
      <c r="BV1025" s="306"/>
      <c r="BW1025" s="306"/>
      <c r="BX1025" s="306"/>
      <c r="BY1025" s="306"/>
      <c r="BZ1025" s="306"/>
      <c r="CA1025" s="306"/>
      <c r="CB1025" s="306"/>
      <c r="CC1025" s="306"/>
      <c r="CD1025" s="306"/>
      <c r="CE1025" s="306"/>
      <c r="CF1025" s="306"/>
      <c r="CG1025" s="460"/>
    </row>
    <row r="1026" spans="69:85">
      <c r="BQ1026" s="306"/>
      <c r="BR1026" s="306"/>
      <c r="BS1026" s="306"/>
      <c r="BT1026" s="306"/>
      <c r="BU1026" s="306"/>
      <c r="BV1026" s="306"/>
      <c r="BW1026" s="306"/>
      <c r="BX1026" s="306"/>
      <c r="BY1026" s="306"/>
      <c r="BZ1026" s="306"/>
      <c r="CA1026" s="306"/>
      <c r="CB1026" s="306"/>
      <c r="CC1026" s="306"/>
      <c r="CD1026" s="306"/>
      <c r="CE1026" s="306"/>
      <c r="CF1026" s="306"/>
      <c r="CG1026" s="460"/>
    </row>
    <row r="1027" spans="69:85">
      <c r="BQ1027" s="306"/>
      <c r="BR1027" s="306"/>
      <c r="BS1027" s="306"/>
      <c r="BT1027" s="306"/>
      <c r="BU1027" s="306"/>
      <c r="BV1027" s="306"/>
      <c r="BW1027" s="306"/>
      <c r="BX1027" s="306"/>
      <c r="BY1027" s="306"/>
      <c r="BZ1027" s="306"/>
      <c r="CA1027" s="306"/>
      <c r="CB1027" s="306"/>
      <c r="CC1027" s="306"/>
      <c r="CD1027" s="306"/>
      <c r="CE1027" s="306"/>
      <c r="CF1027" s="306"/>
      <c r="CG1027" s="460"/>
    </row>
    <row r="1028" spans="69:85">
      <c r="BQ1028" s="306"/>
      <c r="BR1028" s="306"/>
      <c r="BS1028" s="306"/>
      <c r="BT1028" s="306"/>
      <c r="BU1028" s="306"/>
      <c r="BV1028" s="306"/>
      <c r="BW1028" s="306"/>
      <c r="BX1028" s="306"/>
      <c r="BY1028" s="306"/>
      <c r="BZ1028" s="306"/>
      <c r="CA1028" s="306"/>
      <c r="CB1028" s="306"/>
      <c r="CC1028" s="306"/>
      <c r="CD1028" s="306"/>
      <c r="CE1028" s="306"/>
      <c r="CF1028" s="306"/>
      <c r="CG1028" s="460"/>
    </row>
    <row r="1029" spans="69:85">
      <c r="BQ1029" s="306"/>
      <c r="BR1029" s="306"/>
      <c r="BS1029" s="306"/>
      <c r="BT1029" s="306"/>
      <c r="BU1029" s="306"/>
      <c r="BV1029" s="306"/>
      <c r="BW1029" s="306"/>
      <c r="BX1029" s="306"/>
      <c r="BY1029" s="306"/>
      <c r="BZ1029" s="306"/>
      <c r="CA1029" s="306"/>
      <c r="CB1029" s="306"/>
      <c r="CC1029" s="306"/>
      <c r="CD1029" s="306"/>
      <c r="CE1029" s="306"/>
      <c r="CF1029" s="306"/>
      <c r="CG1029" s="460"/>
    </row>
    <row r="1030" spans="69:85">
      <c r="BQ1030" s="306"/>
      <c r="BR1030" s="306"/>
      <c r="BS1030" s="306"/>
      <c r="BT1030" s="306"/>
      <c r="BU1030" s="306"/>
      <c r="BV1030" s="306"/>
      <c r="BW1030" s="306"/>
      <c r="BX1030" s="306"/>
      <c r="BY1030" s="306"/>
      <c r="BZ1030" s="306"/>
      <c r="CA1030" s="306"/>
      <c r="CB1030" s="306"/>
      <c r="CC1030" s="306"/>
      <c r="CD1030" s="306"/>
      <c r="CE1030" s="306"/>
      <c r="CF1030" s="306"/>
      <c r="CG1030" s="460"/>
    </row>
    <row r="1031" spans="69:85">
      <c r="BQ1031" s="306"/>
      <c r="BR1031" s="306"/>
      <c r="BS1031" s="306"/>
      <c r="BT1031" s="306"/>
      <c r="BU1031" s="306"/>
      <c r="BV1031" s="306"/>
      <c r="BW1031" s="306"/>
      <c r="BX1031" s="306"/>
      <c r="BY1031" s="306"/>
      <c r="BZ1031" s="306"/>
      <c r="CA1031" s="306"/>
      <c r="CB1031" s="306"/>
      <c r="CC1031" s="306"/>
      <c r="CD1031" s="306"/>
      <c r="CE1031" s="306"/>
      <c r="CF1031" s="306"/>
      <c r="CG1031" s="460"/>
    </row>
    <row r="1032" spans="69:85">
      <c r="BQ1032" s="306"/>
      <c r="BR1032" s="306"/>
      <c r="BS1032" s="306"/>
      <c r="BT1032" s="306"/>
      <c r="BU1032" s="306"/>
      <c r="BV1032" s="306"/>
      <c r="BW1032" s="306"/>
      <c r="BX1032" s="306"/>
      <c r="BY1032" s="306"/>
      <c r="BZ1032" s="306"/>
      <c r="CA1032" s="306"/>
      <c r="CB1032" s="306"/>
      <c r="CC1032" s="306"/>
      <c r="CD1032" s="306"/>
      <c r="CE1032" s="306"/>
      <c r="CF1032" s="306"/>
      <c r="CG1032" s="460"/>
    </row>
    <row r="1033" spans="69:85">
      <c r="BQ1033" s="306"/>
      <c r="BR1033" s="306"/>
      <c r="BS1033" s="306"/>
      <c r="BT1033" s="306"/>
      <c r="BU1033" s="306"/>
      <c r="BV1033" s="306"/>
      <c r="BW1033" s="306"/>
      <c r="BX1033" s="306"/>
      <c r="BY1033" s="306"/>
      <c r="BZ1033" s="306"/>
      <c r="CA1033" s="306"/>
      <c r="CB1033" s="306"/>
      <c r="CC1033" s="306"/>
      <c r="CD1033" s="306"/>
      <c r="CE1033" s="306"/>
      <c r="CF1033" s="306"/>
      <c r="CG1033" s="460"/>
    </row>
    <row r="1034" spans="69:85">
      <c r="BQ1034" s="306"/>
      <c r="BR1034" s="306"/>
      <c r="BS1034" s="306"/>
      <c r="BT1034" s="306"/>
      <c r="BU1034" s="306"/>
      <c r="BV1034" s="306"/>
      <c r="BW1034" s="306"/>
      <c r="BX1034" s="306"/>
      <c r="BY1034" s="306"/>
      <c r="BZ1034" s="306"/>
      <c r="CA1034" s="306"/>
      <c r="CB1034" s="306"/>
      <c r="CC1034" s="306"/>
      <c r="CD1034" s="306"/>
      <c r="CE1034" s="306"/>
      <c r="CF1034" s="306"/>
      <c r="CG1034" s="460"/>
    </row>
    <row r="1035" spans="69:85">
      <c r="BQ1035" s="306"/>
      <c r="BR1035" s="306"/>
      <c r="BS1035" s="306"/>
      <c r="BT1035" s="306"/>
      <c r="BU1035" s="306"/>
      <c r="BV1035" s="306"/>
      <c r="BW1035" s="306"/>
      <c r="BX1035" s="306"/>
      <c r="BY1035" s="306"/>
      <c r="BZ1035" s="306"/>
      <c r="CA1035" s="306"/>
      <c r="CB1035" s="306"/>
      <c r="CC1035" s="306"/>
      <c r="CD1035" s="306"/>
      <c r="CE1035" s="306"/>
      <c r="CF1035" s="306"/>
      <c r="CG1035" s="460"/>
    </row>
    <row r="1036" spans="69:85">
      <c r="BQ1036" s="306"/>
      <c r="BR1036" s="306"/>
      <c r="BS1036" s="306"/>
      <c r="BT1036" s="306"/>
      <c r="BU1036" s="306"/>
      <c r="BV1036" s="306"/>
      <c r="BW1036" s="306"/>
      <c r="BX1036" s="306"/>
      <c r="BY1036" s="306"/>
      <c r="BZ1036" s="306"/>
      <c r="CA1036" s="306"/>
      <c r="CB1036" s="306"/>
      <c r="CC1036" s="306"/>
      <c r="CD1036" s="306"/>
      <c r="CE1036" s="306"/>
      <c r="CF1036" s="306"/>
      <c r="CG1036" s="460"/>
    </row>
    <row r="1037" spans="69:85">
      <c r="BQ1037" s="306"/>
      <c r="BR1037" s="306"/>
      <c r="BS1037" s="306"/>
      <c r="BT1037" s="306"/>
      <c r="BU1037" s="306"/>
      <c r="BV1037" s="306"/>
      <c r="BW1037" s="306"/>
      <c r="BX1037" s="306"/>
      <c r="BY1037" s="306"/>
      <c r="BZ1037" s="306"/>
      <c r="CA1037" s="306"/>
      <c r="CB1037" s="306"/>
      <c r="CC1037" s="306"/>
      <c r="CD1037" s="306"/>
      <c r="CE1037" s="306"/>
      <c r="CF1037" s="306"/>
      <c r="CG1037" s="460"/>
    </row>
    <row r="1038" spans="69:85">
      <c r="BQ1038" s="306"/>
      <c r="BR1038" s="306"/>
      <c r="BS1038" s="306"/>
      <c r="BT1038" s="306"/>
      <c r="BU1038" s="306"/>
      <c r="BV1038" s="306"/>
      <c r="BW1038" s="306"/>
      <c r="BX1038" s="306"/>
      <c r="BY1038" s="306"/>
      <c r="BZ1038" s="306"/>
      <c r="CA1038" s="306"/>
      <c r="CB1038" s="306"/>
      <c r="CC1038" s="306"/>
      <c r="CD1038" s="306"/>
      <c r="CE1038" s="306"/>
      <c r="CF1038" s="306"/>
      <c r="CG1038" s="460"/>
    </row>
    <row r="1039" spans="69:85">
      <c r="BQ1039" s="306"/>
      <c r="BR1039" s="306"/>
      <c r="BS1039" s="306"/>
      <c r="BT1039" s="306"/>
      <c r="BU1039" s="306"/>
      <c r="BV1039" s="306"/>
      <c r="BW1039" s="306"/>
      <c r="BX1039" s="306"/>
      <c r="BY1039" s="306"/>
      <c r="BZ1039" s="306"/>
      <c r="CA1039" s="306"/>
      <c r="CB1039" s="306"/>
      <c r="CC1039" s="306"/>
      <c r="CD1039" s="306"/>
      <c r="CE1039" s="306"/>
      <c r="CF1039" s="306"/>
      <c r="CG1039" s="460"/>
    </row>
    <row r="1040" spans="69:85">
      <c r="BQ1040" s="306"/>
      <c r="BR1040" s="306"/>
      <c r="BS1040" s="306"/>
      <c r="BT1040" s="306"/>
      <c r="BU1040" s="306"/>
      <c r="BV1040" s="306"/>
      <c r="BW1040" s="306"/>
      <c r="BX1040" s="306"/>
      <c r="BY1040" s="306"/>
      <c r="BZ1040" s="306"/>
      <c r="CA1040" s="306"/>
      <c r="CB1040" s="306"/>
      <c r="CC1040" s="306"/>
      <c r="CD1040" s="306"/>
      <c r="CE1040" s="306"/>
      <c r="CF1040" s="306"/>
      <c r="CG1040" s="460"/>
    </row>
    <row r="1041" spans="69:85">
      <c r="BQ1041" s="306"/>
      <c r="BR1041" s="306"/>
      <c r="BS1041" s="306"/>
      <c r="BT1041" s="306"/>
      <c r="BU1041" s="306"/>
      <c r="BV1041" s="306"/>
      <c r="BW1041" s="306"/>
      <c r="BX1041" s="306"/>
      <c r="BY1041" s="306"/>
      <c r="BZ1041" s="306"/>
      <c r="CA1041" s="306"/>
      <c r="CB1041" s="306"/>
      <c r="CC1041" s="306"/>
      <c r="CD1041" s="306"/>
      <c r="CE1041" s="306"/>
      <c r="CF1041" s="306"/>
      <c r="CG1041" s="460"/>
    </row>
    <row r="1042" spans="69:85">
      <c r="BQ1042" s="306"/>
      <c r="BR1042" s="306"/>
      <c r="BS1042" s="306"/>
      <c r="BT1042" s="306"/>
      <c r="BU1042" s="306"/>
      <c r="BV1042" s="306"/>
      <c r="BW1042" s="306"/>
      <c r="BX1042" s="306"/>
      <c r="BY1042" s="306"/>
      <c r="BZ1042" s="306"/>
      <c r="CA1042" s="306"/>
      <c r="CB1042" s="306"/>
      <c r="CC1042" s="306"/>
      <c r="CD1042" s="306"/>
      <c r="CE1042" s="306"/>
      <c r="CF1042" s="306"/>
      <c r="CG1042" s="460"/>
    </row>
    <row r="1043" spans="69:85">
      <c r="BQ1043" s="306"/>
      <c r="BR1043" s="306"/>
      <c r="BS1043" s="306"/>
      <c r="BT1043" s="306"/>
      <c r="BU1043" s="306"/>
      <c r="BV1043" s="306"/>
      <c r="BW1043" s="306"/>
      <c r="BX1043" s="306"/>
      <c r="BY1043" s="306"/>
      <c r="BZ1043" s="306"/>
      <c r="CA1043" s="306"/>
      <c r="CB1043" s="306"/>
      <c r="CC1043" s="306"/>
      <c r="CD1043" s="306"/>
      <c r="CE1043" s="306"/>
      <c r="CF1043" s="306"/>
      <c r="CG1043" s="460"/>
    </row>
    <row r="1044" spans="69:85">
      <c r="BQ1044" s="306"/>
      <c r="BR1044" s="306"/>
      <c r="BS1044" s="306"/>
      <c r="BT1044" s="306"/>
      <c r="BU1044" s="306"/>
      <c r="BV1044" s="306"/>
      <c r="BW1044" s="306"/>
      <c r="BX1044" s="306"/>
      <c r="BY1044" s="306"/>
      <c r="BZ1044" s="306"/>
      <c r="CA1044" s="306"/>
      <c r="CB1044" s="306"/>
      <c r="CC1044" s="306"/>
      <c r="CD1044" s="306"/>
      <c r="CE1044" s="306"/>
      <c r="CF1044" s="306"/>
      <c r="CG1044" s="460"/>
    </row>
    <row r="1045" spans="69:85">
      <c r="BQ1045" s="306"/>
      <c r="BR1045" s="306"/>
      <c r="BS1045" s="306"/>
      <c r="BT1045" s="306"/>
      <c r="BU1045" s="306"/>
      <c r="BV1045" s="306"/>
      <c r="BW1045" s="306"/>
      <c r="BX1045" s="306"/>
      <c r="BY1045" s="306"/>
      <c r="BZ1045" s="306"/>
      <c r="CA1045" s="306"/>
      <c r="CB1045" s="306"/>
      <c r="CC1045" s="306"/>
      <c r="CD1045" s="306"/>
      <c r="CE1045" s="306"/>
      <c r="CF1045" s="306"/>
      <c r="CG1045" s="460"/>
    </row>
    <row r="1046" spans="69:85">
      <c r="BQ1046" s="306"/>
      <c r="BR1046" s="306"/>
      <c r="BS1046" s="306"/>
      <c r="BT1046" s="306"/>
      <c r="BU1046" s="306"/>
      <c r="BV1046" s="306"/>
      <c r="BW1046" s="306"/>
      <c r="BX1046" s="306"/>
      <c r="BY1046" s="306"/>
      <c r="BZ1046" s="306"/>
      <c r="CA1046" s="306"/>
      <c r="CB1046" s="306"/>
      <c r="CC1046" s="306"/>
      <c r="CD1046" s="306"/>
      <c r="CE1046" s="306"/>
      <c r="CF1046" s="306"/>
      <c r="CG1046" s="460"/>
    </row>
    <row r="1047" spans="69:85">
      <c r="BQ1047" s="306"/>
      <c r="BR1047" s="306"/>
      <c r="BS1047" s="306"/>
      <c r="BT1047" s="306"/>
      <c r="BU1047" s="306"/>
      <c r="BV1047" s="306"/>
      <c r="BW1047" s="306"/>
      <c r="BX1047" s="306"/>
      <c r="BY1047" s="306"/>
      <c r="BZ1047" s="306"/>
      <c r="CA1047" s="306"/>
      <c r="CB1047" s="306"/>
      <c r="CC1047" s="306"/>
      <c r="CD1047" s="306"/>
      <c r="CE1047" s="306"/>
      <c r="CF1047" s="306"/>
      <c r="CG1047" s="460"/>
    </row>
    <row r="1048" spans="69:85">
      <c r="BQ1048" s="306"/>
      <c r="BR1048" s="306"/>
      <c r="BS1048" s="306"/>
      <c r="BT1048" s="306"/>
      <c r="BU1048" s="306"/>
      <c r="BV1048" s="306"/>
      <c r="BW1048" s="306"/>
      <c r="BX1048" s="306"/>
      <c r="BY1048" s="306"/>
      <c r="BZ1048" s="306"/>
      <c r="CA1048" s="306"/>
      <c r="CB1048" s="306"/>
      <c r="CC1048" s="306"/>
      <c r="CD1048" s="306"/>
      <c r="CE1048" s="306"/>
      <c r="CF1048" s="306"/>
      <c r="CG1048" s="460"/>
    </row>
    <row r="1049" spans="69:85">
      <c r="BQ1049" s="306"/>
      <c r="BR1049" s="306"/>
      <c r="BS1049" s="306"/>
      <c r="BT1049" s="306"/>
      <c r="BU1049" s="306"/>
      <c r="BV1049" s="306"/>
      <c r="BW1049" s="306"/>
      <c r="BX1049" s="306"/>
      <c r="BY1049" s="306"/>
      <c r="BZ1049" s="306"/>
      <c r="CA1049" s="306"/>
      <c r="CB1049" s="306"/>
      <c r="CC1049" s="306"/>
      <c r="CD1049" s="306"/>
      <c r="CE1049" s="306"/>
      <c r="CF1049" s="306"/>
      <c r="CG1049" s="460"/>
    </row>
    <row r="1050" spans="69:85">
      <c r="BQ1050" s="306"/>
      <c r="BR1050" s="306"/>
      <c r="BS1050" s="306"/>
      <c r="BT1050" s="306"/>
      <c r="BU1050" s="306"/>
      <c r="BV1050" s="306"/>
      <c r="BW1050" s="306"/>
      <c r="BX1050" s="306"/>
      <c r="BY1050" s="306"/>
      <c r="BZ1050" s="306"/>
      <c r="CA1050" s="306"/>
      <c r="CB1050" s="306"/>
      <c r="CC1050" s="306"/>
      <c r="CD1050" s="306"/>
      <c r="CE1050" s="306"/>
      <c r="CF1050" s="306"/>
      <c r="CG1050" s="460"/>
    </row>
    <row r="1051" spans="69:85">
      <c r="BQ1051" s="306"/>
      <c r="BR1051" s="306"/>
      <c r="BS1051" s="306"/>
      <c r="BT1051" s="306"/>
      <c r="BU1051" s="306"/>
      <c r="BV1051" s="306"/>
      <c r="BW1051" s="306"/>
      <c r="BX1051" s="306"/>
      <c r="BY1051" s="306"/>
      <c r="BZ1051" s="306"/>
      <c r="CA1051" s="306"/>
      <c r="CB1051" s="306"/>
      <c r="CC1051" s="306"/>
      <c r="CD1051" s="306"/>
      <c r="CE1051" s="306"/>
      <c r="CF1051" s="306"/>
      <c r="CG1051" s="460"/>
    </row>
    <row r="1052" spans="69:85">
      <c r="BQ1052" s="306"/>
      <c r="BR1052" s="306"/>
      <c r="BS1052" s="306"/>
      <c r="BT1052" s="306"/>
      <c r="BU1052" s="306"/>
      <c r="BV1052" s="306"/>
      <c r="BW1052" s="306"/>
      <c r="BX1052" s="306"/>
      <c r="BY1052" s="306"/>
      <c r="BZ1052" s="306"/>
      <c r="CA1052" s="306"/>
      <c r="CB1052" s="306"/>
      <c r="CC1052" s="306"/>
      <c r="CD1052" s="306"/>
      <c r="CE1052" s="306"/>
      <c r="CF1052" s="306"/>
      <c r="CG1052" s="460"/>
    </row>
    <row r="1053" spans="69:85">
      <c r="BQ1053" s="306"/>
      <c r="BR1053" s="306"/>
      <c r="BS1053" s="306"/>
      <c r="BT1053" s="306"/>
      <c r="BU1053" s="306"/>
      <c r="BV1053" s="306"/>
      <c r="BW1053" s="306"/>
      <c r="BX1053" s="306"/>
      <c r="BY1053" s="306"/>
      <c r="BZ1053" s="306"/>
      <c r="CA1053" s="306"/>
      <c r="CB1053" s="306"/>
      <c r="CC1053" s="306"/>
      <c r="CD1053" s="306"/>
      <c r="CE1053" s="306"/>
      <c r="CF1053" s="306"/>
      <c r="CG1053" s="460"/>
    </row>
    <row r="1054" spans="69:85">
      <c r="BQ1054" s="306"/>
      <c r="BR1054" s="306"/>
      <c r="BS1054" s="306"/>
      <c r="BT1054" s="306"/>
      <c r="BU1054" s="306"/>
      <c r="BV1054" s="306"/>
      <c r="BW1054" s="306"/>
      <c r="BX1054" s="306"/>
      <c r="BY1054" s="306"/>
      <c r="BZ1054" s="306"/>
      <c r="CA1054" s="306"/>
      <c r="CB1054" s="306"/>
      <c r="CC1054" s="306"/>
      <c r="CD1054" s="306"/>
      <c r="CE1054" s="306"/>
      <c r="CF1054" s="306"/>
      <c r="CG1054" s="460"/>
    </row>
    <row r="1055" spans="69:85">
      <c r="BQ1055" s="306"/>
      <c r="BR1055" s="306"/>
      <c r="BS1055" s="306"/>
      <c r="BT1055" s="306"/>
      <c r="BU1055" s="306"/>
      <c r="BV1055" s="306"/>
      <c r="BW1055" s="306"/>
      <c r="BX1055" s="306"/>
      <c r="BY1055" s="306"/>
      <c r="BZ1055" s="306"/>
      <c r="CA1055" s="306"/>
      <c r="CB1055" s="306"/>
      <c r="CC1055" s="306"/>
      <c r="CD1055" s="306"/>
      <c r="CE1055" s="306"/>
      <c r="CF1055" s="306"/>
      <c r="CG1055" s="460"/>
    </row>
    <row r="1056" spans="69:85">
      <c r="BQ1056" s="306"/>
      <c r="BR1056" s="306"/>
      <c r="BS1056" s="306"/>
      <c r="BT1056" s="306"/>
      <c r="BU1056" s="306"/>
      <c r="BV1056" s="306"/>
      <c r="BW1056" s="306"/>
      <c r="BX1056" s="306"/>
      <c r="BY1056" s="306"/>
      <c r="BZ1056" s="306"/>
      <c r="CA1056" s="306"/>
      <c r="CB1056" s="306"/>
      <c r="CC1056" s="306"/>
      <c r="CD1056" s="306"/>
      <c r="CE1056" s="306"/>
      <c r="CF1056" s="306"/>
      <c r="CG1056" s="460"/>
    </row>
    <row r="1057" spans="69:85">
      <c r="BQ1057" s="306"/>
      <c r="BR1057" s="306"/>
      <c r="BS1057" s="306"/>
      <c r="BT1057" s="306"/>
      <c r="BU1057" s="306"/>
      <c r="BV1057" s="306"/>
      <c r="BW1057" s="306"/>
      <c r="BX1057" s="306"/>
      <c r="BY1057" s="306"/>
      <c r="BZ1057" s="306"/>
      <c r="CA1057" s="306"/>
      <c r="CB1057" s="306"/>
      <c r="CC1057" s="306"/>
      <c r="CD1057" s="306"/>
      <c r="CE1057" s="306"/>
      <c r="CF1057" s="306"/>
      <c r="CG1057" s="460"/>
    </row>
    <row r="1058" spans="69:85">
      <c r="BQ1058" s="306"/>
      <c r="BR1058" s="306"/>
      <c r="BS1058" s="306"/>
      <c r="BT1058" s="306"/>
      <c r="BU1058" s="306"/>
      <c r="BV1058" s="306"/>
      <c r="BW1058" s="306"/>
      <c r="BX1058" s="306"/>
      <c r="BY1058" s="306"/>
      <c r="BZ1058" s="306"/>
      <c r="CA1058" s="306"/>
      <c r="CB1058" s="306"/>
      <c r="CC1058" s="306"/>
      <c r="CD1058" s="306"/>
      <c r="CE1058" s="306"/>
      <c r="CF1058" s="306"/>
      <c r="CG1058" s="460"/>
    </row>
    <row r="1059" spans="69:85">
      <c r="BQ1059" s="306"/>
      <c r="BR1059" s="306"/>
      <c r="BS1059" s="306"/>
      <c r="BT1059" s="306"/>
      <c r="BU1059" s="306"/>
      <c r="BV1059" s="306"/>
      <c r="BW1059" s="306"/>
      <c r="BX1059" s="306"/>
      <c r="BY1059" s="306"/>
      <c r="BZ1059" s="306"/>
      <c r="CA1059" s="306"/>
      <c r="CB1059" s="306"/>
      <c r="CC1059" s="306"/>
      <c r="CD1059" s="306"/>
      <c r="CE1059" s="306"/>
      <c r="CF1059" s="306"/>
      <c r="CG1059" s="460"/>
    </row>
    <row r="1060" spans="69:85">
      <c r="BQ1060" s="306"/>
      <c r="BR1060" s="306"/>
      <c r="BS1060" s="306"/>
      <c r="BT1060" s="306"/>
      <c r="BU1060" s="306"/>
      <c r="BV1060" s="306"/>
      <c r="BW1060" s="306"/>
      <c r="BX1060" s="306"/>
      <c r="BY1060" s="306"/>
      <c r="BZ1060" s="306"/>
      <c r="CA1060" s="306"/>
      <c r="CB1060" s="306"/>
      <c r="CC1060" s="306"/>
      <c r="CD1060" s="306"/>
      <c r="CE1060" s="306"/>
      <c r="CF1060" s="306"/>
      <c r="CG1060" s="460"/>
    </row>
    <row r="1061" spans="69:85">
      <c r="BQ1061" s="306"/>
      <c r="BR1061" s="306"/>
      <c r="BS1061" s="306"/>
      <c r="BT1061" s="306"/>
      <c r="BU1061" s="306"/>
      <c r="BV1061" s="306"/>
      <c r="BW1061" s="306"/>
      <c r="BX1061" s="306"/>
      <c r="BY1061" s="306"/>
      <c r="BZ1061" s="306"/>
      <c r="CA1061" s="306"/>
      <c r="CB1061" s="306"/>
      <c r="CC1061" s="306"/>
      <c r="CD1061" s="306"/>
      <c r="CE1061" s="306"/>
      <c r="CF1061" s="306"/>
      <c r="CG1061" s="460"/>
    </row>
    <row r="1062" spans="69:85">
      <c r="BQ1062" s="306"/>
      <c r="BR1062" s="306"/>
      <c r="BS1062" s="306"/>
      <c r="BT1062" s="306"/>
      <c r="BU1062" s="306"/>
      <c r="BV1062" s="306"/>
      <c r="BW1062" s="306"/>
      <c r="BX1062" s="306"/>
      <c r="BY1062" s="306"/>
      <c r="BZ1062" s="306"/>
      <c r="CA1062" s="306"/>
      <c r="CB1062" s="306"/>
      <c r="CC1062" s="306"/>
      <c r="CD1062" s="306"/>
      <c r="CE1062" s="306"/>
      <c r="CF1062" s="306"/>
      <c r="CG1062" s="460"/>
    </row>
    <row r="1063" spans="69:85">
      <c r="BQ1063" s="306"/>
      <c r="BR1063" s="306"/>
      <c r="BS1063" s="306"/>
      <c r="BT1063" s="306"/>
      <c r="BU1063" s="306"/>
      <c r="BV1063" s="306"/>
      <c r="BW1063" s="306"/>
      <c r="BX1063" s="306"/>
      <c r="BY1063" s="306"/>
      <c r="BZ1063" s="306"/>
      <c r="CA1063" s="306"/>
      <c r="CB1063" s="306"/>
      <c r="CC1063" s="306"/>
      <c r="CD1063" s="306"/>
      <c r="CE1063" s="306"/>
      <c r="CF1063" s="306"/>
      <c r="CG1063" s="460"/>
    </row>
    <row r="1064" spans="69:85">
      <c r="BQ1064" s="306"/>
      <c r="BR1064" s="306"/>
      <c r="BS1064" s="306"/>
      <c r="BT1064" s="306"/>
      <c r="BU1064" s="306"/>
      <c r="BV1064" s="306"/>
      <c r="BW1064" s="306"/>
      <c r="BX1064" s="306"/>
      <c r="BY1064" s="306"/>
      <c r="BZ1064" s="306"/>
      <c r="CA1064" s="306"/>
      <c r="CB1064" s="306"/>
      <c r="CC1064" s="306"/>
      <c r="CD1064" s="306"/>
      <c r="CE1064" s="306"/>
      <c r="CF1064" s="306"/>
      <c r="CG1064" s="460"/>
    </row>
    <row r="1065" spans="69:85">
      <c r="BQ1065" s="306"/>
      <c r="BR1065" s="306"/>
      <c r="BS1065" s="306"/>
      <c r="BT1065" s="306"/>
      <c r="BU1065" s="306"/>
      <c r="BV1065" s="306"/>
      <c r="BW1065" s="306"/>
      <c r="BX1065" s="306"/>
      <c r="BY1065" s="306"/>
      <c r="BZ1065" s="306"/>
      <c r="CA1065" s="306"/>
      <c r="CB1065" s="306"/>
      <c r="CC1065" s="306"/>
      <c r="CD1065" s="306"/>
      <c r="CE1065" s="306"/>
      <c r="CF1065" s="306"/>
      <c r="CG1065" s="460"/>
    </row>
    <row r="1066" spans="69:85">
      <c r="BQ1066" s="306"/>
      <c r="BR1066" s="306"/>
      <c r="BS1066" s="306"/>
      <c r="BT1066" s="306"/>
      <c r="BU1066" s="306"/>
      <c r="BV1066" s="306"/>
      <c r="BW1066" s="306"/>
      <c r="BX1066" s="306"/>
      <c r="BY1066" s="306"/>
      <c r="BZ1066" s="306"/>
      <c r="CA1066" s="306"/>
      <c r="CB1066" s="306"/>
      <c r="CC1066" s="306"/>
      <c r="CD1066" s="306"/>
      <c r="CE1066" s="306"/>
      <c r="CF1066" s="306"/>
      <c r="CG1066" s="460"/>
    </row>
    <row r="1067" spans="69:85">
      <c r="BQ1067" s="306"/>
      <c r="BR1067" s="306"/>
      <c r="BS1067" s="306"/>
      <c r="BT1067" s="306"/>
      <c r="BU1067" s="306"/>
      <c r="BV1067" s="306"/>
      <c r="BW1067" s="306"/>
      <c r="BX1067" s="306"/>
      <c r="BY1067" s="306"/>
      <c r="BZ1067" s="306"/>
      <c r="CA1067" s="306"/>
      <c r="CB1067" s="306"/>
      <c r="CC1067" s="306"/>
      <c r="CD1067" s="306"/>
      <c r="CE1067" s="306"/>
      <c r="CF1067" s="306"/>
      <c r="CG1067" s="460"/>
    </row>
    <row r="1068" spans="69:85">
      <c r="BQ1068" s="306"/>
      <c r="BR1068" s="306"/>
      <c r="BS1068" s="306"/>
      <c r="BT1068" s="306"/>
      <c r="BU1068" s="306"/>
      <c r="BV1068" s="306"/>
      <c r="BW1068" s="306"/>
      <c r="BX1068" s="306"/>
      <c r="BY1068" s="306"/>
      <c r="BZ1068" s="306"/>
      <c r="CA1068" s="306"/>
      <c r="CB1068" s="306"/>
      <c r="CC1068" s="306"/>
      <c r="CD1068" s="306"/>
      <c r="CE1068" s="306"/>
      <c r="CF1068" s="306"/>
      <c r="CG1068" s="460"/>
    </row>
    <row r="1069" spans="69:85">
      <c r="BQ1069" s="306"/>
      <c r="BR1069" s="306"/>
      <c r="BS1069" s="306"/>
      <c r="BT1069" s="306"/>
      <c r="BU1069" s="306"/>
      <c r="BV1069" s="306"/>
      <c r="BW1069" s="306"/>
      <c r="BX1069" s="306"/>
      <c r="BY1069" s="306"/>
      <c r="BZ1069" s="306"/>
      <c r="CA1069" s="306"/>
      <c r="CB1069" s="306"/>
      <c r="CC1069" s="306"/>
      <c r="CD1069" s="306"/>
      <c r="CE1069" s="306"/>
      <c r="CF1069" s="306"/>
      <c r="CG1069" s="460"/>
    </row>
    <row r="1070" spans="69:85">
      <c r="BQ1070" s="306"/>
      <c r="BR1070" s="306"/>
      <c r="BS1070" s="306"/>
      <c r="BT1070" s="306"/>
      <c r="BU1070" s="306"/>
      <c r="BV1070" s="306"/>
      <c r="BW1070" s="306"/>
      <c r="BX1070" s="306"/>
      <c r="BY1070" s="306"/>
      <c r="BZ1070" s="306"/>
      <c r="CA1070" s="306"/>
      <c r="CB1070" s="306"/>
      <c r="CC1070" s="306"/>
      <c r="CD1070" s="306"/>
      <c r="CE1070" s="306"/>
      <c r="CF1070" s="306"/>
      <c r="CG1070" s="460"/>
    </row>
    <row r="1071" spans="69:85">
      <c r="BQ1071" s="306"/>
      <c r="BR1071" s="306"/>
      <c r="BS1071" s="306"/>
      <c r="BT1071" s="306"/>
      <c r="BU1071" s="306"/>
      <c r="BV1071" s="306"/>
      <c r="BW1071" s="306"/>
      <c r="BX1071" s="306"/>
      <c r="BY1071" s="306"/>
      <c r="BZ1071" s="306"/>
      <c r="CA1071" s="306"/>
      <c r="CB1071" s="306"/>
      <c r="CC1071" s="306"/>
      <c r="CD1071" s="306"/>
      <c r="CE1071" s="306"/>
      <c r="CF1071" s="306"/>
      <c r="CG1071" s="460"/>
    </row>
    <row r="1072" spans="69:85">
      <c r="BQ1072" s="306"/>
      <c r="BR1072" s="306"/>
      <c r="BS1072" s="306"/>
      <c r="BT1072" s="306"/>
      <c r="BU1072" s="306"/>
      <c r="BV1072" s="306"/>
      <c r="BW1072" s="306"/>
      <c r="BX1072" s="306"/>
      <c r="BY1072" s="306"/>
      <c r="BZ1072" s="306"/>
      <c r="CA1072" s="306"/>
      <c r="CB1072" s="306"/>
      <c r="CC1072" s="306"/>
      <c r="CD1072" s="306"/>
      <c r="CE1072" s="306"/>
      <c r="CF1072" s="306"/>
      <c r="CG1072" s="460"/>
    </row>
    <row r="1073" spans="69:85">
      <c r="BQ1073" s="306"/>
      <c r="BR1073" s="306"/>
      <c r="BS1073" s="306"/>
      <c r="BT1073" s="306"/>
      <c r="BU1073" s="306"/>
      <c r="BV1073" s="306"/>
      <c r="BW1073" s="306"/>
      <c r="BX1073" s="306"/>
      <c r="BY1073" s="306"/>
      <c r="BZ1073" s="306"/>
      <c r="CA1073" s="306"/>
      <c r="CB1073" s="306"/>
      <c r="CC1073" s="306"/>
      <c r="CD1073" s="306"/>
      <c r="CE1073" s="306"/>
      <c r="CF1073" s="306"/>
      <c r="CG1073" s="460"/>
    </row>
    <row r="1074" spans="69:85">
      <c r="BQ1074" s="306"/>
      <c r="BR1074" s="306"/>
      <c r="BS1074" s="306"/>
      <c r="BT1074" s="306"/>
      <c r="BU1074" s="306"/>
      <c r="BV1074" s="306"/>
      <c r="BW1074" s="306"/>
      <c r="BX1074" s="306"/>
      <c r="BY1074" s="306"/>
      <c r="BZ1074" s="306"/>
      <c r="CA1074" s="306"/>
      <c r="CB1074" s="306"/>
      <c r="CC1074" s="306"/>
      <c r="CD1074" s="306"/>
      <c r="CE1074" s="306"/>
      <c r="CF1074" s="306"/>
      <c r="CG1074" s="460"/>
    </row>
    <row r="1075" spans="69:85">
      <c r="BQ1075" s="306"/>
      <c r="BR1075" s="306"/>
      <c r="BS1075" s="306"/>
      <c r="BT1075" s="306"/>
      <c r="BU1075" s="306"/>
      <c r="BV1075" s="306"/>
      <c r="BW1075" s="306"/>
      <c r="BX1075" s="306"/>
      <c r="BY1075" s="306"/>
      <c r="BZ1075" s="306"/>
      <c r="CA1075" s="306"/>
      <c r="CB1075" s="306"/>
      <c r="CC1075" s="306"/>
      <c r="CD1075" s="306"/>
      <c r="CE1075" s="306"/>
      <c r="CF1075" s="306"/>
      <c r="CG1075" s="460"/>
    </row>
    <row r="1076" spans="69:85">
      <c r="BQ1076" s="306"/>
      <c r="BR1076" s="306"/>
      <c r="BS1076" s="306"/>
      <c r="BT1076" s="306"/>
      <c r="BU1076" s="306"/>
      <c r="BV1076" s="306"/>
      <c r="BW1076" s="306"/>
      <c r="BX1076" s="306"/>
      <c r="BY1076" s="306"/>
      <c r="BZ1076" s="306"/>
      <c r="CA1076" s="306"/>
      <c r="CB1076" s="306"/>
      <c r="CC1076" s="306"/>
      <c r="CD1076" s="306"/>
      <c r="CE1076" s="306"/>
      <c r="CF1076" s="306"/>
      <c r="CG1076" s="460"/>
    </row>
    <row r="1077" spans="69:85">
      <c r="BQ1077" s="306"/>
      <c r="BR1077" s="306"/>
      <c r="BS1077" s="306"/>
      <c r="BT1077" s="306"/>
      <c r="BU1077" s="306"/>
      <c r="BV1077" s="306"/>
      <c r="BW1077" s="306"/>
      <c r="BX1077" s="306"/>
      <c r="BY1077" s="306"/>
      <c r="BZ1077" s="306"/>
      <c r="CA1077" s="306"/>
      <c r="CB1077" s="306"/>
      <c r="CC1077" s="306"/>
      <c r="CD1077" s="306"/>
      <c r="CE1077" s="306"/>
      <c r="CF1077" s="306"/>
      <c r="CG1077" s="460"/>
    </row>
    <row r="1078" spans="69:85">
      <c r="BQ1078" s="306"/>
      <c r="BR1078" s="306"/>
      <c r="BS1078" s="306"/>
      <c r="BT1078" s="306"/>
      <c r="BU1078" s="306"/>
      <c r="BV1078" s="306"/>
      <c r="BW1078" s="306"/>
      <c r="BX1078" s="306"/>
      <c r="BY1078" s="306"/>
      <c r="BZ1078" s="306"/>
      <c r="CA1078" s="306"/>
      <c r="CB1078" s="306"/>
      <c r="CC1078" s="306"/>
      <c r="CD1078" s="306"/>
      <c r="CE1078" s="306"/>
      <c r="CF1078" s="306"/>
      <c r="CG1078" s="460"/>
    </row>
    <row r="1079" spans="69:85">
      <c r="BQ1079" s="306"/>
      <c r="BR1079" s="306"/>
      <c r="BS1079" s="306"/>
      <c r="BT1079" s="306"/>
      <c r="BU1079" s="306"/>
      <c r="BV1079" s="306"/>
      <c r="BW1079" s="306"/>
      <c r="BX1079" s="306"/>
      <c r="BY1079" s="306"/>
      <c r="BZ1079" s="306"/>
      <c r="CA1079" s="306"/>
      <c r="CB1079" s="306"/>
      <c r="CC1079" s="306"/>
      <c r="CD1079" s="306"/>
      <c r="CE1079" s="306"/>
      <c r="CF1079" s="306"/>
      <c r="CG1079" s="460"/>
    </row>
    <row r="1080" spans="69:85">
      <c r="BQ1080" s="306"/>
      <c r="BR1080" s="306"/>
      <c r="BS1080" s="306"/>
      <c r="BT1080" s="306"/>
      <c r="BU1080" s="306"/>
      <c r="BV1080" s="306"/>
      <c r="BW1080" s="306"/>
      <c r="BX1080" s="306"/>
      <c r="BY1080" s="306"/>
      <c r="BZ1080" s="306"/>
      <c r="CA1080" s="306"/>
      <c r="CB1080" s="306"/>
      <c r="CC1080" s="306"/>
      <c r="CD1080" s="306"/>
      <c r="CE1080" s="306"/>
      <c r="CF1080" s="306"/>
      <c r="CG1080" s="460"/>
    </row>
    <row r="1081" spans="69:85">
      <c r="BQ1081" s="306"/>
      <c r="BR1081" s="306"/>
      <c r="BS1081" s="306"/>
      <c r="BT1081" s="306"/>
      <c r="BU1081" s="306"/>
      <c r="BV1081" s="306"/>
      <c r="BW1081" s="306"/>
      <c r="BX1081" s="306"/>
      <c r="BY1081" s="306"/>
      <c r="BZ1081" s="306"/>
      <c r="CA1081" s="306"/>
      <c r="CB1081" s="306"/>
      <c r="CC1081" s="306"/>
      <c r="CD1081" s="306"/>
      <c r="CE1081" s="306"/>
      <c r="CF1081" s="306"/>
      <c r="CG1081" s="460"/>
    </row>
    <row r="1082" spans="69:85">
      <c r="BQ1082" s="306"/>
      <c r="BR1082" s="306"/>
      <c r="BS1082" s="306"/>
      <c r="BT1082" s="306"/>
      <c r="BU1082" s="306"/>
      <c r="BV1082" s="306"/>
      <c r="BW1082" s="306"/>
      <c r="BX1082" s="306"/>
      <c r="BY1082" s="306"/>
      <c r="BZ1082" s="306"/>
      <c r="CA1082" s="306"/>
      <c r="CB1082" s="306"/>
      <c r="CC1082" s="306"/>
      <c r="CD1082" s="306"/>
      <c r="CE1082" s="306"/>
      <c r="CF1082" s="306"/>
      <c r="CG1082" s="460"/>
    </row>
    <row r="1083" spans="69:85">
      <c r="BQ1083" s="306"/>
      <c r="BR1083" s="306"/>
      <c r="BS1083" s="306"/>
      <c r="BT1083" s="306"/>
      <c r="BU1083" s="306"/>
      <c r="BV1083" s="306"/>
      <c r="BW1083" s="306"/>
      <c r="BX1083" s="306"/>
      <c r="BY1083" s="306"/>
      <c r="BZ1083" s="306"/>
      <c r="CA1083" s="306"/>
      <c r="CB1083" s="306"/>
      <c r="CC1083" s="306"/>
      <c r="CD1083" s="306"/>
      <c r="CE1083" s="306"/>
      <c r="CF1083" s="306"/>
      <c r="CG1083" s="460"/>
    </row>
    <row r="1084" spans="69:85">
      <c r="BQ1084" s="306"/>
      <c r="BR1084" s="306"/>
      <c r="BS1084" s="306"/>
      <c r="BT1084" s="306"/>
      <c r="BU1084" s="306"/>
      <c r="BV1084" s="306"/>
      <c r="BW1084" s="306"/>
      <c r="BX1084" s="306"/>
      <c r="BY1084" s="306"/>
      <c r="BZ1084" s="306"/>
      <c r="CA1084" s="306"/>
      <c r="CB1084" s="306"/>
      <c r="CC1084" s="306"/>
      <c r="CD1084" s="306"/>
      <c r="CE1084" s="306"/>
      <c r="CF1084" s="306"/>
      <c r="CG1084" s="460"/>
    </row>
    <row r="1085" spans="69:85">
      <c r="BQ1085" s="306"/>
      <c r="BR1085" s="306"/>
      <c r="BS1085" s="306"/>
      <c r="BT1085" s="306"/>
      <c r="BU1085" s="306"/>
      <c r="BV1085" s="306"/>
      <c r="BW1085" s="306"/>
      <c r="BX1085" s="306"/>
      <c r="BY1085" s="306"/>
      <c r="BZ1085" s="306"/>
      <c r="CA1085" s="306"/>
      <c r="CB1085" s="306"/>
      <c r="CC1085" s="306"/>
      <c r="CD1085" s="306"/>
      <c r="CE1085" s="306"/>
      <c r="CF1085" s="306"/>
      <c r="CG1085" s="460"/>
    </row>
    <row r="1086" spans="69:85">
      <c r="BQ1086" s="306"/>
      <c r="BR1086" s="306"/>
      <c r="BS1086" s="306"/>
      <c r="BT1086" s="306"/>
      <c r="BU1086" s="306"/>
      <c r="BV1086" s="306"/>
      <c r="BW1086" s="306"/>
      <c r="BX1086" s="306"/>
      <c r="BY1086" s="306"/>
      <c r="BZ1086" s="306"/>
      <c r="CA1086" s="306"/>
      <c r="CB1086" s="306"/>
      <c r="CC1086" s="306"/>
      <c r="CD1086" s="306"/>
      <c r="CE1086" s="306"/>
      <c r="CF1086" s="306"/>
      <c r="CG1086" s="460"/>
    </row>
    <row r="1087" spans="69:85">
      <c r="BQ1087" s="306"/>
      <c r="BR1087" s="306"/>
      <c r="BS1087" s="306"/>
      <c r="BT1087" s="306"/>
      <c r="BU1087" s="306"/>
      <c r="BV1087" s="306"/>
      <c r="BW1087" s="306"/>
      <c r="BX1087" s="306"/>
      <c r="BY1087" s="306"/>
      <c r="BZ1087" s="306"/>
      <c r="CA1087" s="306"/>
      <c r="CB1087" s="306"/>
      <c r="CC1087" s="306"/>
      <c r="CD1087" s="306"/>
      <c r="CE1087" s="306"/>
      <c r="CF1087" s="306"/>
      <c r="CG1087" s="460"/>
    </row>
    <row r="1088" spans="69:85">
      <c r="BQ1088" s="306"/>
      <c r="BR1088" s="306"/>
      <c r="BS1088" s="306"/>
      <c r="BT1088" s="306"/>
      <c r="BU1088" s="306"/>
      <c r="BV1088" s="306"/>
      <c r="BW1088" s="306"/>
      <c r="BX1088" s="306"/>
      <c r="BY1088" s="306"/>
      <c r="BZ1088" s="306"/>
      <c r="CA1088" s="306"/>
      <c r="CB1088" s="306"/>
      <c r="CC1088" s="306"/>
      <c r="CD1088" s="306"/>
      <c r="CE1088" s="306"/>
      <c r="CF1088" s="306"/>
      <c r="CG1088" s="460"/>
    </row>
    <row r="1089" spans="69:85">
      <c r="BQ1089" s="306"/>
      <c r="BR1089" s="306"/>
      <c r="BS1089" s="306"/>
      <c r="BT1089" s="306"/>
      <c r="BU1089" s="306"/>
      <c r="BV1089" s="306"/>
      <c r="BW1089" s="306"/>
      <c r="BX1089" s="306"/>
      <c r="BY1089" s="306"/>
      <c r="BZ1089" s="306"/>
      <c r="CA1089" s="306"/>
      <c r="CB1089" s="306"/>
      <c r="CC1089" s="306"/>
      <c r="CD1089" s="306"/>
      <c r="CE1089" s="306"/>
      <c r="CF1089" s="306"/>
      <c r="CG1089" s="460"/>
    </row>
    <row r="1090" spans="69:85">
      <c r="BQ1090" s="306"/>
      <c r="BR1090" s="306"/>
      <c r="BS1090" s="306"/>
      <c r="BT1090" s="306"/>
      <c r="BU1090" s="306"/>
      <c r="BV1090" s="306"/>
      <c r="BW1090" s="306"/>
      <c r="BX1090" s="306"/>
      <c r="BY1090" s="306"/>
      <c r="BZ1090" s="306"/>
      <c r="CA1090" s="306"/>
      <c r="CB1090" s="306"/>
      <c r="CC1090" s="306"/>
      <c r="CD1090" s="306"/>
      <c r="CE1090" s="306"/>
      <c r="CF1090" s="306"/>
      <c r="CG1090" s="460"/>
    </row>
    <row r="1091" spans="69:85">
      <c r="BQ1091" s="306"/>
      <c r="BR1091" s="306"/>
      <c r="BS1091" s="306"/>
      <c r="BT1091" s="306"/>
      <c r="BU1091" s="306"/>
      <c r="BV1091" s="306"/>
      <c r="BW1091" s="306"/>
      <c r="BX1091" s="306"/>
      <c r="BY1091" s="306"/>
      <c r="BZ1091" s="306"/>
      <c r="CA1091" s="306"/>
      <c r="CB1091" s="306"/>
      <c r="CC1091" s="306"/>
      <c r="CD1091" s="306"/>
      <c r="CE1091" s="306"/>
      <c r="CF1091" s="306"/>
      <c r="CG1091" s="460"/>
    </row>
    <row r="1092" spans="69:85">
      <c r="BQ1092" s="306"/>
      <c r="BR1092" s="306"/>
      <c r="BS1092" s="306"/>
      <c r="BT1092" s="306"/>
      <c r="BU1092" s="306"/>
      <c r="BV1092" s="306"/>
      <c r="BW1092" s="306"/>
      <c r="BX1092" s="306"/>
      <c r="BY1092" s="306"/>
      <c r="BZ1092" s="306"/>
      <c r="CA1092" s="306"/>
      <c r="CB1092" s="306"/>
      <c r="CC1092" s="306"/>
      <c r="CD1092" s="306"/>
      <c r="CE1092" s="306"/>
      <c r="CF1092" s="306"/>
      <c r="CG1092" s="460"/>
    </row>
    <row r="1093" spans="69:85">
      <c r="BQ1093" s="306"/>
      <c r="BR1093" s="306"/>
      <c r="BS1093" s="306"/>
      <c r="BT1093" s="306"/>
      <c r="BU1093" s="306"/>
      <c r="BV1093" s="306"/>
      <c r="BW1093" s="306"/>
      <c r="BX1093" s="306"/>
      <c r="BY1093" s="306"/>
      <c r="BZ1093" s="306"/>
      <c r="CA1093" s="306"/>
      <c r="CB1093" s="306"/>
      <c r="CC1093" s="306"/>
      <c r="CD1093" s="306"/>
      <c r="CE1093" s="306"/>
      <c r="CF1093" s="306"/>
      <c r="CG1093" s="460"/>
    </row>
    <row r="1094" spans="69:85">
      <c r="BQ1094" s="306"/>
      <c r="BR1094" s="306"/>
      <c r="BS1094" s="306"/>
      <c r="BT1094" s="306"/>
      <c r="BU1094" s="306"/>
      <c r="BV1094" s="306"/>
      <c r="BW1094" s="306"/>
      <c r="BX1094" s="306"/>
      <c r="BY1094" s="306"/>
      <c r="BZ1094" s="306"/>
      <c r="CA1094" s="306"/>
      <c r="CB1094" s="306"/>
      <c r="CC1094" s="306"/>
      <c r="CD1094" s="306"/>
      <c r="CE1094" s="306"/>
      <c r="CF1094" s="306"/>
      <c r="CG1094" s="460"/>
    </row>
    <row r="1095" spans="69:85">
      <c r="BQ1095" s="306"/>
      <c r="BR1095" s="306"/>
      <c r="BS1095" s="306"/>
      <c r="BT1095" s="306"/>
      <c r="BU1095" s="306"/>
      <c r="BV1095" s="306"/>
      <c r="BW1095" s="306"/>
      <c r="BX1095" s="306"/>
      <c r="BY1095" s="306"/>
      <c r="BZ1095" s="306"/>
      <c r="CA1095" s="306"/>
      <c r="CB1095" s="306"/>
      <c r="CC1095" s="306"/>
      <c r="CD1095" s="306"/>
      <c r="CE1095" s="306"/>
      <c r="CF1095" s="306"/>
      <c r="CG1095" s="460"/>
    </row>
    <row r="1096" spans="69:85">
      <c r="BQ1096" s="306"/>
      <c r="BR1096" s="306"/>
      <c r="BS1096" s="306"/>
      <c r="BT1096" s="306"/>
      <c r="BU1096" s="306"/>
      <c r="BV1096" s="306"/>
      <c r="BW1096" s="306"/>
      <c r="BX1096" s="306"/>
      <c r="BY1096" s="306"/>
      <c r="BZ1096" s="306"/>
      <c r="CA1096" s="306"/>
      <c r="CB1096" s="306"/>
      <c r="CC1096" s="306"/>
      <c r="CD1096" s="306"/>
      <c r="CE1096" s="306"/>
      <c r="CF1096" s="306"/>
      <c r="CG1096" s="460"/>
    </row>
    <row r="1097" spans="69:85">
      <c r="BQ1097" s="306"/>
      <c r="BR1097" s="306"/>
      <c r="BS1097" s="306"/>
      <c r="BT1097" s="306"/>
      <c r="BU1097" s="306"/>
      <c r="BV1097" s="306"/>
      <c r="BW1097" s="306"/>
      <c r="BX1097" s="306"/>
      <c r="BY1097" s="306"/>
      <c r="BZ1097" s="306"/>
      <c r="CA1097" s="306"/>
      <c r="CB1097" s="306"/>
      <c r="CC1097" s="306"/>
      <c r="CD1097" s="306"/>
      <c r="CE1097" s="306"/>
      <c r="CF1097" s="306"/>
      <c r="CG1097" s="460"/>
    </row>
    <row r="1098" spans="69:85">
      <c r="BQ1098" s="306"/>
      <c r="BR1098" s="306"/>
      <c r="BS1098" s="306"/>
      <c r="BT1098" s="306"/>
      <c r="BU1098" s="306"/>
      <c r="BV1098" s="306"/>
      <c r="BW1098" s="306"/>
      <c r="BX1098" s="306"/>
      <c r="BY1098" s="306"/>
      <c r="BZ1098" s="306"/>
      <c r="CA1098" s="306"/>
      <c r="CB1098" s="306"/>
      <c r="CC1098" s="306"/>
      <c r="CD1098" s="306"/>
      <c r="CE1098" s="306"/>
      <c r="CF1098" s="306"/>
      <c r="CG1098" s="460"/>
    </row>
    <row r="1099" spans="69:85">
      <c r="BQ1099" s="306"/>
      <c r="BR1099" s="306"/>
      <c r="BS1099" s="306"/>
      <c r="BT1099" s="306"/>
      <c r="BU1099" s="306"/>
      <c r="BV1099" s="306"/>
      <c r="BW1099" s="306"/>
      <c r="BX1099" s="306"/>
      <c r="BY1099" s="306"/>
      <c r="BZ1099" s="306"/>
      <c r="CA1099" s="306"/>
      <c r="CB1099" s="306"/>
      <c r="CC1099" s="306"/>
      <c r="CD1099" s="306"/>
      <c r="CE1099" s="306"/>
      <c r="CF1099" s="306"/>
      <c r="CG1099" s="460"/>
    </row>
    <row r="1100" spans="69:85">
      <c r="BQ1100" s="306"/>
      <c r="BR1100" s="306"/>
      <c r="BS1100" s="306"/>
      <c r="BT1100" s="306"/>
      <c r="BU1100" s="306"/>
      <c r="BV1100" s="306"/>
      <c r="BW1100" s="306"/>
      <c r="BX1100" s="306"/>
      <c r="BY1100" s="306"/>
      <c r="BZ1100" s="306"/>
      <c r="CA1100" s="306"/>
      <c r="CB1100" s="306"/>
      <c r="CC1100" s="306"/>
      <c r="CD1100" s="306"/>
      <c r="CE1100" s="306"/>
      <c r="CF1100" s="306"/>
      <c r="CG1100" s="460"/>
    </row>
    <row r="1101" spans="69:85">
      <c r="BQ1101" s="306"/>
      <c r="BR1101" s="306"/>
      <c r="BS1101" s="306"/>
      <c r="BT1101" s="306"/>
      <c r="BU1101" s="306"/>
      <c r="BV1101" s="306"/>
      <c r="BW1101" s="306"/>
      <c r="BX1101" s="306"/>
      <c r="BY1101" s="306"/>
      <c r="BZ1101" s="306"/>
      <c r="CA1101" s="306"/>
      <c r="CB1101" s="306"/>
      <c r="CC1101" s="306"/>
      <c r="CD1101" s="306"/>
      <c r="CE1101" s="306"/>
      <c r="CF1101" s="306"/>
      <c r="CG1101" s="460"/>
    </row>
    <row r="1102" spans="69:85">
      <c r="BQ1102" s="306"/>
      <c r="BR1102" s="306"/>
      <c r="BS1102" s="306"/>
      <c r="BT1102" s="306"/>
      <c r="BU1102" s="306"/>
      <c r="BV1102" s="306"/>
      <c r="BW1102" s="306"/>
      <c r="BX1102" s="306"/>
      <c r="BY1102" s="306"/>
      <c r="BZ1102" s="306"/>
      <c r="CA1102" s="306"/>
      <c r="CB1102" s="306"/>
      <c r="CC1102" s="306"/>
      <c r="CD1102" s="306"/>
      <c r="CE1102" s="306"/>
      <c r="CF1102" s="306"/>
      <c r="CG1102" s="460"/>
    </row>
    <row r="1103" spans="69:85">
      <c r="BQ1103" s="306"/>
      <c r="BR1103" s="306"/>
      <c r="BS1103" s="306"/>
      <c r="BT1103" s="306"/>
      <c r="BU1103" s="306"/>
      <c r="BV1103" s="306"/>
      <c r="BW1103" s="306"/>
      <c r="BX1103" s="306"/>
      <c r="BY1103" s="306"/>
      <c r="BZ1103" s="306"/>
      <c r="CA1103" s="306"/>
      <c r="CB1103" s="306"/>
      <c r="CC1103" s="306"/>
      <c r="CD1103" s="306"/>
      <c r="CE1103" s="306"/>
      <c r="CF1103" s="306"/>
      <c r="CG1103" s="460"/>
    </row>
    <row r="1104" spans="69:85">
      <c r="BQ1104" s="306"/>
      <c r="BR1104" s="306"/>
      <c r="BS1104" s="306"/>
      <c r="BT1104" s="306"/>
      <c r="BU1104" s="306"/>
      <c r="BV1104" s="306"/>
      <c r="BW1104" s="306"/>
      <c r="BX1104" s="306"/>
      <c r="BY1104" s="306"/>
      <c r="BZ1104" s="306"/>
      <c r="CA1104" s="306"/>
      <c r="CB1104" s="306"/>
      <c r="CC1104" s="306"/>
      <c r="CD1104" s="306"/>
      <c r="CE1104" s="306"/>
      <c r="CF1104" s="306"/>
      <c r="CG1104" s="460"/>
    </row>
    <row r="1105" spans="69:85">
      <c r="BQ1105" s="306"/>
      <c r="BR1105" s="306"/>
      <c r="BS1105" s="306"/>
      <c r="BT1105" s="306"/>
      <c r="BU1105" s="306"/>
      <c r="BV1105" s="306"/>
      <c r="BW1105" s="306"/>
      <c r="BX1105" s="306"/>
      <c r="BY1105" s="306"/>
      <c r="BZ1105" s="306"/>
      <c r="CA1105" s="306"/>
      <c r="CB1105" s="306"/>
      <c r="CC1105" s="306"/>
      <c r="CD1105" s="306"/>
      <c r="CE1105" s="306"/>
      <c r="CF1105" s="306"/>
      <c r="CG1105" s="460"/>
    </row>
    <row r="1106" spans="69:85">
      <c r="BQ1106" s="306"/>
      <c r="BR1106" s="306"/>
      <c r="BS1106" s="306"/>
      <c r="BT1106" s="306"/>
      <c r="BU1106" s="306"/>
      <c r="BV1106" s="306"/>
      <c r="BW1106" s="306"/>
      <c r="BX1106" s="306"/>
      <c r="BY1106" s="306"/>
      <c r="BZ1106" s="306"/>
      <c r="CA1106" s="306"/>
      <c r="CB1106" s="306"/>
      <c r="CC1106" s="306"/>
      <c r="CD1106" s="306"/>
      <c r="CE1106" s="306"/>
      <c r="CF1106" s="306"/>
      <c r="CG1106" s="460"/>
    </row>
    <row r="1107" spans="69:85">
      <c r="BQ1107" s="306"/>
      <c r="BR1107" s="306"/>
      <c r="BS1107" s="306"/>
      <c r="BT1107" s="306"/>
      <c r="BU1107" s="306"/>
      <c r="BV1107" s="306"/>
      <c r="BW1107" s="306"/>
      <c r="BX1107" s="306"/>
      <c r="BY1107" s="306"/>
      <c r="BZ1107" s="306"/>
      <c r="CA1107" s="306"/>
      <c r="CB1107" s="306"/>
      <c r="CC1107" s="306"/>
      <c r="CD1107" s="306"/>
      <c r="CE1107" s="306"/>
      <c r="CF1107" s="306"/>
      <c r="CG1107" s="460"/>
    </row>
    <row r="1108" spans="69:85">
      <c r="BQ1108" s="306"/>
      <c r="BR1108" s="306"/>
      <c r="BS1108" s="306"/>
      <c r="BT1108" s="306"/>
      <c r="BU1108" s="306"/>
      <c r="BV1108" s="306"/>
      <c r="BW1108" s="306"/>
      <c r="BX1108" s="306"/>
      <c r="BY1108" s="306"/>
      <c r="BZ1108" s="306"/>
      <c r="CA1108" s="306"/>
      <c r="CB1108" s="306"/>
      <c r="CC1108" s="306"/>
      <c r="CD1108" s="306"/>
      <c r="CE1108" s="306"/>
      <c r="CF1108" s="306"/>
      <c r="CG1108" s="460"/>
    </row>
    <row r="1109" spans="69:85">
      <c r="BQ1109" s="306"/>
      <c r="BR1109" s="306"/>
      <c r="BS1109" s="306"/>
      <c r="BT1109" s="306"/>
      <c r="BU1109" s="306"/>
      <c r="BV1109" s="306"/>
      <c r="BW1109" s="306"/>
      <c r="BX1109" s="306"/>
      <c r="BY1109" s="306"/>
      <c r="BZ1109" s="306"/>
      <c r="CA1109" s="306"/>
      <c r="CB1109" s="306"/>
      <c r="CC1109" s="306"/>
      <c r="CD1109" s="306"/>
      <c r="CE1109" s="306"/>
      <c r="CF1109" s="306"/>
      <c r="CG1109" s="460"/>
    </row>
    <row r="1110" spans="69:85">
      <c r="BQ1110" s="306"/>
      <c r="BR1110" s="306"/>
      <c r="BS1110" s="306"/>
      <c r="BT1110" s="306"/>
      <c r="BU1110" s="306"/>
      <c r="BV1110" s="306"/>
      <c r="BW1110" s="306"/>
      <c r="BX1110" s="306"/>
      <c r="BY1110" s="306"/>
      <c r="BZ1110" s="306"/>
      <c r="CA1110" s="306"/>
      <c r="CB1110" s="306"/>
      <c r="CC1110" s="306"/>
      <c r="CD1110" s="306"/>
      <c r="CE1110" s="306"/>
      <c r="CF1110" s="306"/>
      <c r="CG1110" s="460"/>
    </row>
    <row r="1111" spans="69:85">
      <c r="BQ1111" s="306"/>
      <c r="BR1111" s="306"/>
      <c r="BS1111" s="306"/>
      <c r="BT1111" s="306"/>
      <c r="BU1111" s="306"/>
      <c r="BV1111" s="306"/>
      <c r="BW1111" s="306"/>
      <c r="BX1111" s="306"/>
      <c r="BY1111" s="306"/>
      <c r="BZ1111" s="306"/>
      <c r="CA1111" s="306"/>
      <c r="CB1111" s="306"/>
      <c r="CC1111" s="306"/>
      <c r="CD1111" s="306"/>
      <c r="CE1111" s="306"/>
      <c r="CF1111" s="306"/>
      <c r="CG1111" s="460"/>
    </row>
    <row r="1112" spans="69:85">
      <c r="BQ1112" s="306"/>
      <c r="BR1112" s="306"/>
      <c r="BS1112" s="306"/>
      <c r="BT1112" s="306"/>
      <c r="BU1112" s="306"/>
      <c r="BV1112" s="306"/>
      <c r="BW1112" s="306"/>
      <c r="BX1112" s="306"/>
      <c r="BY1112" s="306"/>
      <c r="BZ1112" s="306"/>
      <c r="CA1112" s="306"/>
      <c r="CB1112" s="306"/>
      <c r="CC1112" s="306"/>
      <c r="CD1112" s="306"/>
      <c r="CE1112" s="306"/>
      <c r="CF1112" s="306"/>
      <c r="CG1112" s="460"/>
    </row>
    <row r="1113" spans="69:85">
      <c r="BQ1113" s="306"/>
      <c r="BR1113" s="306"/>
      <c r="BS1113" s="306"/>
      <c r="BT1113" s="306"/>
      <c r="BU1113" s="306"/>
      <c r="BV1113" s="306"/>
      <c r="BW1113" s="306"/>
      <c r="BX1113" s="306"/>
      <c r="BY1113" s="306"/>
      <c r="BZ1113" s="306"/>
      <c r="CA1113" s="306"/>
      <c r="CB1113" s="306"/>
      <c r="CC1113" s="306"/>
      <c r="CD1113" s="306"/>
      <c r="CE1113" s="306"/>
      <c r="CF1113" s="306"/>
      <c r="CG1113" s="460"/>
    </row>
    <row r="1114" spans="69:85">
      <c r="BQ1114" s="306"/>
      <c r="BR1114" s="306"/>
      <c r="BS1114" s="306"/>
      <c r="BT1114" s="306"/>
      <c r="BU1114" s="306"/>
      <c r="BV1114" s="306"/>
      <c r="BW1114" s="306"/>
      <c r="BX1114" s="306"/>
      <c r="BY1114" s="306"/>
      <c r="BZ1114" s="306"/>
      <c r="CA1114" s="306"/>
      <c r="CB1114" s="306"/>
      <c r="CC1114" s="306"/>
      <c r="CD1114" s="306"/>
      <c r="CE1114" s="306"/>
      <c r="CF1114" s="306"/>
      <c r="CG1114" s="460"/>
    </row>
    <row r="1115" spans="69:85">
      <c r="BQ1115" s="306"/>
      <c r="BR1115" s="306"/>
      <c r="BS1115" s="306"/>
      <c r="BT1115" s="306"/>
      <c r="BU1115" s="306"/>
      <c r="BV1115" s="306"/>
      <c r="BW1115" s="306"/>
      <c r="BX1115" s="306"/>
      <c r="BY1115" s="306"/>
      <c r="BZ1115" s="306"/>
      <c r="CA1115" s="306"/>
      <c r="CB1115" s="306"/>
      <c r="CC1115" s="306"/>
      <c r="CD1115" s="306"/>
      <c r="CE1115" s="306"/>
      <c r="CF1115" s="306"/>
      <c r="CG1115" s="460"/>
    </row>
    <row r="1116" spans="69:85">
      <c r="BQ1116" s="306"/>
      <c r="BR1116" s="306"/>
      <c r="BS1116" s="306"/>
      <c r="BT1116" s="306"/>
      <c r="BU1116" s="306"/>
      <c r="BV1116" s="306"/>
      <c r="BW1116" s="306"/>
      <c r="BX1116" s="306"/>
      <c r="BY1116" s="306"/>
      <c r="BZ1116" s="306"/>
      <c r="CA1116" s="306"/>
      <c r="CB1116" s="306"/>
      <c r="CC1116" s="306"/>
      <c r="CD1116" s="306"/>
      <c r="CE1116" s="306"/>
      <c r="CF1116" s="306"/>
      <c r="CG1116" s="460"/>
    </row>
    <row r="1117" spans="69:85">
      <c r="BQ1117" s="306"/>
      <c r="BR1117" s="306"/>
      <c r="BS1117" s="306"/>
      <c r="BT1117" s="306"/>
      <c r="BU1117" s="306"/>
      <c r="BV1117" s="306"/>
      <c r="BW1117" s="306"/>
      <c r="BX1117" s="306"/>
      <c r="BY1117" s="306"/>
      <c r="BZ1117" s="306"/>
      <c r="CA1117" s="306"/>
      <c r="CB1117" s="306"/>
      <c r="CC1117" s="306"/>
      <c r="CD1117" s="306"/>
      <c r="CE1117" s="306"/>
      <c r="CF1117" s="306"/>
      <c r="CG1117" s="460"/>
    </row>
    <row r="1118" spans="69:85">
      <c r="BQ1118" s="306"/>
      <c r="BR1118" s="306"/>
      <c r="BS1118" s="306"/>
      <c r="BT1118" s="306"/>
      <c r="BU1118" s="306"/>
      <c r="BV1118" s="306"/>
      <c r="BW1118" s="306"/>
      <c r="BX1118" s="306"/>
      <c r="BY1118" s="306"/>
      <c r="BZ1118" s="306"/>
      <c r="CA1118" s="306"/>
      <c r="CB1118" s="306"/>
      <c r="CC1118" s="306"/>
      <c r="CD1118" s="306"/>
      <c r="CE1118" s="306"/>
      <c r="CF1118" s="306"/>
      <c r="CG1118" s="460"/>
    </row>
    <row r="1119" spans="69:85">
      <c r="BQ1119" s="306"/>
      <c r="BR1119" s="306"/>
      <c r="BS1119" s="306"/>
      <c r="BT1119" s="306"/>
      <c r="BU1119" s="306"/>
      <c r="BV1119" s="306"/>
      <c r="BW1119" s="306"/>
      <c r="BX1119" s="306"/>
      <c r="BY1119" s="306"/>
      <c r="BZ1119" s="306"/>
      <c r="CA1119" s="306"/>
      <c r="CB1119" s="306"/>
      <c r="CC1119" s="306"/>
      <c r="CD1119" s="306"/>
      <c r="CE1119" s="306"/>
      <c r="CF1119" s="306"/>
      <c r="CG1119" s="460"/>
    </row>
    <row r="1120" spans="69:85">
      <c r="BQ1120" s="306"/>
      <c r="BR1120" s="306"/>
      <c r="BS1120" s="306"/>
      <c r="BT1120" s="306"/>
      <c r="BU1120" s="306"/>
      <c r="BV1120" s="306"/>
      <c r="BW1120" s="306"/>
      <c r="BX1120" s="306"/>
      <c r="BY1120" s="306"/>
      <c r="BZ1120" s="306"/>
      <c r="CA1120" s="306"/>
      <c r="CB1120" s="306"/>
      <c r="CC1120" s="306"/>
      <c r="CD1120" s="306"/>
      <c r="CE1120" s="306"/>
      <c r="CF1120" s="306"/>
      <c r="CG1120" s="460"/>
    </row>
    <row r="1121" spans="69:85">
      <c r="BQ1121" s="306"/>
      <c r="BR1121" s="306"/>
      <c r="BS1121" s="306"/>
      <c r="BT1121" s="306"/>
      <c r="BU1121" s="306"/>
      <c r="BV1121" s="306"/>
      <c r="BW1121" s="306"/>
      <c r="BX1121" s="306"/>
      <c r="BY1121" s="306"/>
      <c r="BZ1121" s="306"/>
      <c r="CA1121" s="306"/>
      <c r="CB1121" s="306"/>
      <c r="CC1121" s="306"/>
      <c r="CD1121" s="306"/>
      <c r="CE1121" s="306"/>
      <c r="CF1121" s="306"/>
      <c r="CG1121" s="460"/>
    </row>
    <row r="1122" spans="69:85">
      <c r="BQ1122" s="306"/>
      <c r="BR1122" s="306"/>
      <c r="BS1122" s="306"/>
      <c r="BT1122" s="306"/>
      <c r="BU1122" s="306"/>
      <c r="BV1122" s="306"/>
      <c r="BW1122" s="306"/>
      <c r="BX1122" s="306"/>
      <c r="BY1122" s="306"/>
      <c r="BZ1122" s="306"/>
      <c r="CA1122" s="306"/>
      <c r="CB1122" s="306"/>
      <c r="CC1122" s="306"/>
      <c r="CD1122" s="306"/>
      <c r="CE1122" s="306"/>
      <c r="CF1122" s="306"/>
      <c r="CG1122" s="460"/>
    </row>
    <row r="1123" spans="69:85">
      <c r="BQ1123" s="306"/>
      <c r="BR1123" s="306"/>
      <c r="BS1123" s="306"/>
      <c r="BT1123" s="306"/>
      <c r="BU1123" s="306"/>
      <c r="BV1123" s="306"/>
      <c r="BW1123" s="306"/>
      <c r="BX1123" s="306"/>
      <c r="BY1123" s="306"/>
      <c r="BZ1123" s="306"/>
      <c r="CA1123" s="306"/>
      <c r="CB1123" s="306"/>
      <c r="CC1123" s="306"/>
      <c r="CD1123" s="306"/>
      <c r="CE1123" s="306"/>
      <c r="CF1123" s="306"/>
      <c r="CG1123" s="460"/>
    </row>
    <row r="1124" spans="69:85">
      <c r="BQ1124" s="306"/>
      <c r="BR1124" s="306"/>
      <c r="BS1124" s="306"/>
      <c r="BT1124" s="306"/>
      <c r="BU1124" s="306"/>
      <c r="BV1124" s="306"/>
      <c r="BW1124" s="306"/>
      <c r="BX1124" s="306"/>
      <c r="BY1124" s="306"/>
      <c r="BZ1124" s="306"/>
      <c r="CA1124" s="306"/>
      <c r="CB1124" s="306"/>
      <c r="CC1124" s="306"/>
      <c r="CD1124" s="306"/>
      <c r="CE1124" s="306"/>
      <c r="CF1124" s="306"/>
      <c r="CG1124" s="460"/>
    </row>
    <row r="1125" spans="69:85">
      <c r="BQ1125" s="306"/>
      <c r="BR1125" s="306"/>
      <c r="BS1125" s="306"/>
      <c r="BT1125" s="306"/>
      <c r="BU1125" s="306"/>
      <c r="BV1125" s="306"/>
      <c r="BW1125" s="306"/>
      <c r="BX1125" s="306"/>
      <c r="BY1125" s="306"/>
      <c r="BZ1125" s="306"/>
      <c r="CA1125" s="306"/>
      <c r="CB1125" s="306"/>
      <c r="CC1125" s="306"/>
      <c r="CD1125" s="306"/>
      <c r="CE1125" s="306"/>
      <c r="CF1125" s="306"/>
      <c r="CG1125" s="460"/>
    </row>
    <row r="1126" spans="69:85">
      <c r="BQ1126" s="306"/>
      <c r="BR1126" s="306"/>
      <c r="BS1126" s="306"/>
      <c r="BT1126" s="306"/>
      <c r="BU1126" s="306"/>
      <c r="BV1126" s="306"/>
      <c r="BW1126" s="306"/>
      <c r="BX1126" s="306"/>
      <c r="BY1126" s="306"/>
      <c r="BZ1126" s="306"/>
      <c r="CA1126" s="306"/>
      <c r="CB1126" s="306"/>
      <c r="CC1126" s="306"/>
      <c r="CD1126" s="306"/>
      <c r="CE1126" s="306"/>
      <c r="CF1126" s="306"/>
      <c r="CG1126" s="460"/>
    </row>
    <row r="1127" spans="69:85">
      <c r="BQ1127" s="306"/>
      <c r="BR1127" s="306"/>
      <c r="BS1127" s="306"/>
      <c r="BT1127" s="306"/>
      <c r="BU1127" s="306"/>
      <c r="BV1127" s="306"/>
      <c r="BW1127" s="306"/>
      <c r="BX1127" s="306"/>
      <c r="BY1127" s="306"/>
      <c r="BZ1127" s="306"/>
      <c r="CA1127" s="306"/>
      <c r="CB1127" s="306"/>
      <c r="CC1127" s="306"/>
      <c r="CD1127" s="306"/>
      <c r="CE1127" s="306"/>
      <c r="CF1127" s="306"/>
      <c r="CG1127" s="460"/>
    </row>
    <row r="1128" spans="69:85">
      <c r="BQ1128" s="306"/>
      <c r="BR1128" s="306"/>
      <c r="BS1128" s="306"/>
      <c r="BT1128" s="306"/>
      <c r="BU1128" s="306"/>
      <c r="BV1128" s="306"/>
      <c r="BW1128" s="306"/>
      <c r="BX1128" s="306"/>
      <c r="BY1128" s="306"/>
      <c r="BZ1128" s="306"/>
      <c r="CA1128" s="306"/>
      <c r="CB1128" s="306"/>
      <c r="CC1128" s="306"/>
      <c r="CD1128" s="306"/>
      <c r="CE1128" s="306"/>
      <c r="CF1128" s="306"/>
      <c r="CG1128" s="460"/>
    </row>
    <row r="1129" spans="69:85">
      <c r="BQ1129" s="306"/>
      <c r="BR1129" s="306"/>
      <c r="BS1129" s="306"/>
      <c r="BT1129" s="306"/>
      <c r="BU1129" s="306"/>
      <c r="BV1129" s="306"/>
      <c r="BW1129" s="306"/>
      <c r="BX1129" s="306"/>
      <c r="BY1129" s="306"/>
      <c r="BZ1129" s="306"/>
      <c r="CA1129" s="306"/>
      <c r="CB1129" s="306"/>
      <c r="CC1129" s="306"/>
      <c r="CD1129" s="306"/>
      <c r="CE1129" s="306"/>
      <c r="CF1129" s="306"/>
      <c r="CG1129" s="460"/>
    </row>
    <row r="1130" spans="69:85">
      <c r="BQ1130" s="306"/>
      <c r="BR1130" s="306"/>
      <c r="BS1130" s="306"/>
      <c r="BT1130" s="306"/>
      <c r="BU1130" s="306"/>
      <c r="BV1130" s="306"/>
      <c r="BW1130" s="306"/>
      <c r="BX1130" s="306"/>
      <c r="BY1130" s="306"/>
      <c r="BZ1130" s="306"/>
      <c r="CA1130" s="306"/>
      <c r="CB1130" s="306"/>
      <c r="CC1130" s="306"/>
      <c r="CD1130" s="306"/>
      <c r="CE1130" s="306"/>
      <c r="CF1130" s="306"/>
      <c r="CG1130" s="460"/>
    </row>
    <row r="1131" spans="69:85">
      <c r="BQ1131" s="306"/>
      <c r="BR1131" s="306"/>
      <c r="BS1131" s="306"/>
      <c r="BT1131" s="306"/>
      <c r="BU1131" s="306"/>
      <c r="BV1131" s="306"/>
      <c r="BW1131" s="306"/>
      <c r="BX1131" s="306"/>
      <c r="BY1131" s="306"/>
      <c r="BZ1131" s="306"/>
      <c r="CA1131" s="306"/>
      <c r="CB1131" s="306"/>
      <c r="CC1131" s="306"/>
      <c r="CD1131" s="306"/>
      <c r="CE1131" s="306"/>
      <c r="CF1131" s="306"/>
      <c r="CG1131" s="460"/>
    </row>
    <row r="1132" spans="69:85">
      <c r="BQ1132" s="306"/>
      <c r="BR1132" s="306"/>
      <c r="BS1132" s="306"/>
      <c r="BT1132" s="306"/>
      <c r="BU1132" s="306"/>
      <c r="BV1132" s="306"/>
      <c r="BW1132" s="306"/>
      <c r="BX1132" s="306"/>
      <c r="BY1132" s="306"/>
      <c r="BZ1132" s="306"/>
      <c r="CA1132" s="306"/>
      <c r="CB1132" s="306"/>
      <c r="CC1132" s="306"/>
      <c r="CD1132" s="306"/>
      <c r="CE1132" s="306"/>
      <c r="CF1132" s="306"/>
      <c r="CG1132" s="460"/>
    </row>
    <row r="1133" spans="69:85">
      <c r="BQ1133" s="306"/>
      <c r="BR1133" s="306"/>
      <c r="BS1133" s="306"/>
      <c r="BT1133" s="306"/>
      <c r="BU1133" s="306"/>
      <c r="BV1133" s="306"/>
      <c r="BW1133" s="306"/>
      <c r="BX1133" s="306"/>
      <c r="BY1133" s="306"/>
      <c r="BZ1133" s="306"/>
      <c r="CA1133" s="306"/>
      <c r="CB1133" s="306"/>
      <c r="CC1133" s="306"/>
      <c r="CD1133" s="306"/>
      <c r="CE1133" s="306"/>
      <c r="CF1133" s="306"/>
      <c r="CG1133" s="460"/>
    </row>
    <row r="1134" spans="69:85">
      <c r="BQ1134" s="306"/>
      <c r="BR1134" s="306"/>
      <c r="BS1134" s="306"/>
      <c r="BT1134" s="306"/>
      <c r="BU1134" s="306"/>
      <c r="BV1134" s="306"/>
      <c r="BW1134" s="306"/>
      <c r="BX1134" s="306"/>
      <c r="BY1134" s="306"/>
      <c r="BZ1134" s="306"/>
      <c r="CA1134" s="306"/>
      <c r="CB1134" s="306"/>
      <c r="CC1134" s="306"/>
      <c r="CD1134" s="306"/>
      <c r="CE1134" s="306"/>
      <c r="CF1134" s="306"/>
      <c r="CG1134" s="460"/>
    </row>
    <row r="1135" spans="69:85">
      <c r="BQ1135" s="306"/>
      <c r="BR1135" s="306"/>
      <c r="BS1135" s="306"/>
      <c r="BT1135" s="306"/>
      <c r="BU1135" s="306"/>
      <c r="BV1135" s="306"/>
      <c r="BW1135" s="306"/>
      <c r="BX1135" s="306"/>
      <c r="BY1135" s="306"/>
      <c r="BZ1135" s="306"/>
      <c r="CA1135" s="306"/>
      <c r="CB1135" s="306"/>
      <c r="CC1135" s="306"/>
      <c r="CD1135" s="306"/>
      <c r="CE1135" s="306"/>
      <c r="CF1135" s="306"/>
      <c r="CG1135" s="460"/>
    </row>
    <row r="1136" spans="69:85">
      <c r="BQ1136" s="306"/>
      <c r="BR1136" s="306"/>
      <c r="BS1136" s="306"/>
      <c r="BT1136" s="306"/>
      <c r="BU1136" s="306"/>
      <c r="BV1136" s="306"/>
      <c r="BW1136" s="306"/>
      <c r="BX1136" s="306"/>
      <c r="BY1136" s="306"/>
      <c r="BZ1136" s="306"/>
      <c r="CA1136" s="306"/>
      <c r="CB1136" s="306"/>
      <c r="CC1136" s="306"/>
      <c r="CD1136" s="306"/>
      <c r="CE1136" s="306"/>
      <c r="CF1136" s="306"/>
      <c r="CG1136" s="460"/>
    </row>
    <row r="1137" spans="69:85">
      <c r="BQ1137" s="306"/>
      <c r="BR1137" s="306"/>
      <c r="BS1137" s="306"/>
      <c r="BT1137" s="306"/>
      <c r="BU1137" s="306"/>
      <c r="BV1137" s="306"/>
      <c r="BW1137" s="306"/>
      <c r="BX1137" s="306"/>
      <c r="BY1137" s="306"/>
      <c r="BZ1137" s="306"/>
      <c r="CA1137" s="306"/>
      <c r="CB1137" s="306"/>
      <c r="CC1137" s="306"/>
      <c r="CD1137" s="306"/>
      <c r="CE1137" s="306"/>
      <c r="CF1137" s="306"/>
      <c r="CG1137" s="460"/>
    </row>
    <row r="1138" spans="69:85">
      <c r="BQ1138" s="306"/>
      <c r="BR1138" s="306"/>
      <c r="BS1138" s="306"/>
      <c r="BT1138" s="306"/>
      <c r="BU1138" s="306"/>
      <c r="BV1138" s="306"/>
      <c r="BW1138" s="306"/>
      <c r="BX1138" s="306"/>
      <c r="BY1138" s="306"/>
      <c r="BZ1138" s="306"/>
      <c r="CA1138" s="306"/>
      <c r="CB1138" s="306"/>
      <c r="CC1138" s="306"/>
      <c r="CD1138" s="306"/>
      <c r="CE1138" s="306"/>
      <c r="CF1138" s="306"/>
      <c r="CG1138" s="460"/>
    </row>
    <row r="1139" spans="69:85">
      <c r="BQ1139" s="306"/>
      <c r="BR1139" s="306"/>
      <c r="BS1139" s="306"/>
      <c r="BT1139" s="306"/>
      <c r="BU1139" s="306"/>
      <c r="BV1139" s="306"/>
      <c r="BW1139" s="306"/>
      <c r="BX1139" s="306"/>
      <c r="BY1139" s="306"/>
      <c r="BZ1139" s="306"/>
      <c r="CA1139" s="306"/>
      <c r="CB1139" s="306"/>
      <c r="CC1139" s="306"/>
      <c r="CD1139" s="306"/>
      <c r="CE1139" s="306"/>
      <c r="CF1139" s="306"/>
      <c r="CG1139" s="460"/>
    </row>
    <row r="1140" spans="69:85">
      <c r="BQ1140" s="306"/>
      <c r="BR1140" s="306"/>
      <c r="BS1140" s="306"/>
      <c r="BT1140" s="306"/>
      <c r="BU1140" s="306"/>
      <c r="BV1140" s="306"/>
      <c r="BW1140" s="306"/>
      <c r="BX1140" s="306"/>
      <c r="BY1140" s="306"/>
      <c r="BZ1140" s="306"/>
      <c r="CA1140" s="306"/>
      <c r="CB1140" s="306"/>
      <c r="CC1140" s="306"/>
      <c r="CD1140" s="306"/>
      <c r="CE1140" s="306"/>
      <c r="CF1140" s="306"/>
      <c r="CG1140" s="460"/>
    </row>
    <row r="1141" spans="69:85">
      <c r="BQ1141" s="306"/>
      <c r="BR1141" s="306"/>
      <c r="BS1141" s="306"/>
      <c r="BT1141" s="306"/>
      <c r="BU1141" s="306"/>
      <c r="BV1141" s="306"/>
      <c r="BW1141" s="306"/>
      <c r="BX1141" s="306"/>
      <c r="BY1141" s="306"/>
      <c r="BZ1141" s="306"/>
      <c r="CA1141" s="306"/>
      <c r="CB1141" s="306"/>
      <c r="CC1141" s="306"/>
      <c r="CD1141" s="306"/>
      <c r="CE1141" s="306"/>
      <c r="CF1141" s="306"/>
      <c r="CG1141" s="460"/>
    </row>
    <row r="1142" spans="69:85">
      <c r="BQ1142" s="306"/>
      <c r="BR1142" s="306"/>
      <c r="BS1142" s="306"/>
      <c r="BT1142" s="306"/>
      <c r="BU1142" s="306"/>
      <c r="BV1142" s="306"/>
      <c r="BW1142" s="306"/>
      <c r="BX1142" s="306"/>
      <c r="BY1142" s="306"/>
      <c r="BZ1142" s="306"/>
      <c r="CA1142" s="306"/>
      <c r="CB1142" s="306"/>
      <c r="CC1142" s="306"/>
      <c r="CD1142" s="306"/>
      <c r="CE1142" s="306"/>
      <c r="CF1142" s="306"/>
      <c r="CG1142" s="460"/>
    </row>
    <row r="1143" spans="69:85">
      <c r="BQ1143" s="306"/>
      <c r="BR1143" s="306"/>
      <c r="BS1143" s="306"/>
      <c r="BT1143" s="306"/>
      <c r="BU1143" s="306"/>
      <c r="BV1143" s="306"/>
      <c r="BW1143" s="306"/>
      <c r="BX1143" s="306"/>
      <c r="BY1143" s="306"/>
      <c r="BZ1143" s="306"/>
      <c r="CA1143" s="306"/>
      <c r="CB1143" s="306"/>
      <c r="CC1143" s="306"/>
      <c r="CD1143" s="306"/>
      <c r="CE1143" s="306"/>
      <c r="CF1143" s="306"/>
      <c r="CG1143" s="460"/>
    </row>
    <row r="1144" spans="69:85">
      <c r="BQ1144" s="306"/>
      <c r="BR1144" s="306"/>
      <c r="BS1144" s="306"/>
      <c r="BT1144" s="306"/>
      <c r="BU1144" s="306"/>
      <c r="BV1144" s="306"/>
      <c r="BW1144" s="306"/>
      <c r="BX1144" s="306"/>
      <c r="BY1144" s="306"/>
      <c r="BZ1144" s="306"/>
      <c r="CA1144" s="306"/>
      <c r="CB1144" s="306"/>
      <c r="CC1144" s="306"/>
      <c r="CD1144" s="306"/>
      <c r="CE1144" s="306"/>
      <c r="CF1144" s="306"/>
      <c r="CG1144" s="460"/>
    </row>
    <row r="1145" spans="69:85">
      <c r="BQ1145" s="306"/>
      <c r="BR1145" s="306"/>
      <c r="BS1145" s="306"/>
      <c r="BT1145" s="306"/>
      <c r="BU1145" s="306"/>
      <c r="BV1145" s="306"/>
      <c r="BW1145" s="306"/>
      <c r="BX1145" s="306"/>
      <c r="BY1145" s="306"/>
      <c r="BZ1145" s="306"/>
      <c r="CA1145" s="306"/>
      <c r="CB1145" s="306"/>
      <c r="CC1145" s="306"/>
      <c r="CD1145" s="306"/>
      <c r="CE1145" s="306"/>
      <c r="CF1145" s="306"/>
      <c r="CG1145" s="460"/>
    </row>
    <row r="1146" spans="69:85">
      <c r="BQ1146" s="306"/>
      <c r="BR1146" s="306"/>
      <c r="BS1146" s="306"/>
      <c r="BT1146" s="306"/>
      <c r="BU1146" s="306"/>
      <c r="BV1146" s="306"/>
      <c r="BW1146" s="306"/>
      <c r="BX1146" s="306"/>
      <c r="BY1146" s="306"/>
      <c r="BZ1146" s="306"/>
      <c r="CA1146" s="306"/>
      <c r="CB1146" s="306"/>
      <c r="CC1146" s="306"/>
      <c r="CD1146" s="306"/>
      <c r="CE1146" s="306"/>
      <c r="CF1146" s="306"/>
      <c r="CG1146" s="460"/>
    </row>
    <row r="1147" spans="69:85">
      <c r="BQ1147" s="306"/>
      <c r="BR1147" s="306"/>
      <c r="BS1147" s="306"/>
      <c r="BT1147" s="306"/>
      <c r="BU1147" s="306"/>
      <c r="BV1147" s="306"/>
      <c r="BW1147" s="306"/>
      <c r="BX1147" s="306"/>
      <c r="BY1147" s="306"/>
      <c r="BZ1147" s="306"/>
      <c r="CA1147" s="306"/>
      <c r="CB1147" s="306"/>
      <c r="CC1147" s="306"/>
      <c r="CD1147" s="306"/>
      <c r="CE1147" s="306"/>
      <c r="CF1147" s="306"/>
      <c r="CG1147" s="460"/>
    </row>
    <row r="1148" spans="69:85">
      <c r="BQ1148" s="306"/>
      <c r="BR1148" s="306"/>
      <c r="BS1148" s="306"/>
      <c r="BT1148" s="306"/>
      <c r="BU1148" s="306"/>
      <c r="BV1148" s="306"/>
      <c r="BW1148" s="306"/>
      <c r="BX1148" s="306"/>
      <c r="BY1148" s="306"/>
      <c r="BZ1148" s="306"/>
      <c r="CA1148" s="306"/>
      <c r="CB1148" s="306"/>
      <c r="CC1148" s="306"/>
      <c r="CD1148" s="306"/>
      <c r="CE1148" s="306"/>
      <c r="CF1148" s="306"/>
      <c r="CG1148" s="460"/>
    </row>
    <row r="1149" spans="69:85">
      <c r="BQ1149" s="306"/>
      <c r="BR1149" s="306"/>
      <c r="BS1149" s="306"/>
      <c r="BT1149" s="306"/>
      <c r="BU1149" s="306"/>
      <c r="BV1149" s="306"/>
      <c r="BW1149" s="306"/>
      <c r="BX1149" s="306"/>
      <c r="BY1149" s="306"/>
      <c r="BZ1149" s="306"/>
      <c r="CA1149" s="306"/>
      <c r="CB1149" s="306"/>
      <c r="CC1149" s="306"/>
      <c r="CD1149" s="306"/>
      <c r="CE1149" s="306"/>
      <c r="CF1149" s="306"/>
      <c r="CG1149" s="460"/>
    </row>
    <row r="1150" spans="69:85">
      <c r="BQ1150" s="306"/>
      <c r="BR1150" s="306"/>
      <c r="BS1150" s="306"/>
      <c r="BT1150" s="306"/>
      <c r="BU1150" s="306"/>
      <c r="BV1150" s="306"/>
      <c r="BW1150" s="306"/>
      <c r="BX1150" s="306"/>
      <c r="BY1150" s="306"/>
      <c r="BZ1150" s="306"/>
      <c r="CA1150" s="306"/>
      <c r="CB1150" s="306"/>
      <c r="CC1150" s="306"/>
      <c r="CD1150" s="306"/>
      <c r="CE1150" s="306"/>
      <c r="CF1150" s="306"/>
      <c r="CG1150" s="460"/>
    </row>
    <row r="1151" spans="69:85">
      <c r="BQ1151" s="306"/>
      <c r="BR1151" s="306"/>
      <c r="BS1151" s="306"/>
      <c r="BT1151" s="306"/>
      <c r="BU1151" s="306"/>
      <c r="BV1151" s="306"/>
      <c r="BW1151" s="306"/>
      <c r="BX1151" s="306"/>
      <c r="BY1151" s="306"/>
      <c r="BZ1151" s="306"/>
      <c r="CA1151" s="306"/>
      <c r="CB1151" s="306"/>
      <c r="CC1151" s="306"/>
      <c r="CD1151" s="306"/>
      <c r="CE1151" s="306"/>
      <c r="CF1151" s="306"/>
      <c r="CG1151" s="460"/>
    </row>
    <row r="1152" spans="69:85">
      <c r="BQ1152" s="306"/>
      <c r="BR1152" s="306"/>
      <c r="BS1152" s="306"/>
      <c r="BT1152" s="306"/>
      <c r="BU1152" s="306"/>
      <c r="BV1152" s="306"/>
      <c r="BW1152" s="306"/>
      <c r="BX1152" s="306"/>
      <c r="BY1152" s="306"/>
      <c r="BZ1152" s="306"/>
      <c r="CA1152" s="306"/>
      <c r="CB1152" s="306"/>
      <c r="CC1152" s="306"/>
      <c r="CD1152" s="306"/>
      <c r="CE1152" s="306"/>
      <c r="CF1152" s="306"/>
      <c r="CG1152" s="460"/>
    </row>
    <row r="1153" spans="69:85">
      <c r="BQ1153" s="306"/>
      <c r="BR1153" s="306"/>
      <c r="BS1153" s="306"/>
      <c r="BT1153" s="306"/>
      <c r="BU1153" s="306"/>
      <c r="BV1153" s="306"/>
      <c r="BW1153" s="306"/>
      <c r="BX1153" s="306"/>
      <c r="BY1153" s="306"/>
      <c r="BZ1153" s="306"/>
      <c r="CA1153" s="306"/>
      <c r="CB1153" s="306"/>
      <c r="CC1153" s="306"/>
      <c r="CD1153" s="306"/>
      <c r="CE1153" s="306"/>
      <c r="CF1153" s="306"/>
      <c r="CG1153" s="460"/>
    </row>
    <row r="1154" spans="69:85">
      <c r="BQ1154" s="306"/>
      <c r="BR1154" s="306"/>
      <c r="BS1154" s="306"/>
      <c r="BT1154" s="306"/>
      <c r="BU1154" s="306"/>
      <c r="BV1154" s="306"/>
      <c r="BW1154" s="306"/>
      <c r="BX1154" s="306"/>
      <c r="BY1154" s="306"/>
      <c r="BZ1154" s="306"/>
      <c r="CA1154" s="306"/>
      <c r="CB1154" s="306"/>
      <c r="CC1154" s="306"/>
      <c r="CD1154" s="306"/>
      <c r="CE1154" s="306"/>
      <c r="CF1154" s="306"/>
      <c r="CG1154" s="460"/>
    </row>
    <row r="1155" spans="69:85">
      <c r="BQ1155" s="306"/>
      <c r="BR1155" s="306"/>
      <c r="BS1155" s="306"/>
      <c r="BT1155" s="306"/>
      <c r="BU1155" s="306"/>
      <c r="BV1155" s="306"/>
      <c r="BW1155" s="306"/>
      <c r="BX1155" s="306"/>
      <c r="BY1155" s="306"/>
      <c r="BZ1155" s="306"/>
      <c r="CA1155" s="306"/>
      <c r="CB1155" s="306"/>
      <c r="CC1155" s="306"/>
      <c r="CD1155" s="306"/>
      <c r="CE1155" s="306"/>
      <c r="CF1155" s="306"/>
      <c r="CG1155" s="460"/>
    </row>
    <row r="1156" spans="69:85">
      <c r="BQ1156" s="306"/>
      <c r="BR1156" s="306"/>
      <c r="BS1156" s="306"/>
      <c r="BT1156" s="306"/>
      <c r="BU1156" s="306"/>
      <c r="BV1156" s="306"/>
      <c r="BW1156" s="306"/>
      <c r="BX1156" s="306"/>
      <c r="BY1156" s="306"/>
      <c r="BZ1156" s="306"/>
      <c r="CA1156" s="306"/>
      <c r="CB1156" s="306"/>
      <c r="CC1156" s="306"/>
      <c r="CD1156" s="306"/>
      <c r="CE1156" s="306"/>
      <c r="CF1156" s="306"/>
      <c r="CG1156" s="460"/>
    </row>
    <row r="1157" spans="69:85">
      <c r="BQ1157" s="306"/>
      <c r="BR1157" s="306"/>
      <c r="BS1157" s="306"/>
      <c r="BT1157" s="306"/>
      <c r="BU1157" s="306"/>
      <c r="BV1157" s="306"/>
      <c r="BW1157" s="306"/>
      <c r="BX1157" s="306"/>
      <c r="BY1157" s="306"/>
      <c r="BZ1157" s="306"/>
      <c r="CA1157" s="306"/>
      <c r="CB1157" s="306"/>
      <c r="CC1157" s="306"/>
      <c r="CD1157" s="306"/>
      <c r="CE1157" s="306"/>
      <c r="CF1157" s="306"/>
      <c r="CG1157" s="460"/>
    </row>
    <row r="1158" spans="69:85">
      <c r="BQ1158" s="306"/>
      <c r="BR1158" s="306"/>
      <c r="BS1158" s="306"/>
      <c r="BT1158" s="306"/>
      <c r="BU1158" s="306"/>
      <c r="BV1158" s="306"/>
      <c r="BW1158" s="306"/>
      <c r="BX1158" s="306"/>
      <c r="BY1158" s="306"/>
      <c r="BZ1158" s="306"/>
      <c r="CA1158" s="306"/>
      <c r="CB1158" s="306"/>
      <c r="CC1158" s="306"/>
      <c r="CD1158" s="306"/>
      <c r="CE1158" s="306"/>
      <c r="CF1158" s="306"/>
      <c r="CG1158" s="460"/>
    </row>
    <row r="1159" spans="69:85">
      <c r="BQ1159" s="306"/>
      <c r="BR1159" s="306"/>
      <c r="BS1159" s="306"/>
      <c r="BT1159" s="306"/>
      <c r="BU1159" s="306"/>
      <c r="BV1159" s="306"/>
      <c r="BW1159" s="306"/>
      <c r="BX1159" s="306"/>
      <c r="BY1159" s="306"/>
      <c r="BZ1159" s="306"/>
      <c r="CA1159" s="306"/>
      <c r="CB1159" s="306"/>
      <c r="CC1159" s="306"/>
      <c r="CD1159" s="306"/>
      <c r="CE1159" s="306"/>
      <c r="CF1159" s="306"/>
      <c r="CG1159" s="460"/>
    </row>
    <row r="1160" spans="69:85">
      <c r="BQ1160" s="306"/>
      <c r="BR1160" s="306"/>
      <c r="BS1160" s="306"/>
      <c r="BT1160" s="306"/>
      <c r="BU1160" s="306"/>
      <c r="BV1160" s="306"/>
      <c r="BW1160" s="306"/>
      <c r="BX1160" s="306"/>
      <c r="BY1160" s="306"/>
      <c r="BZ1160" s="306"/>
      <c r="CA1160" s="306"/>
      <c r="CB1160" s="306"/>
      <c r="CC1160" s="306"/>
      <c r="CD1160" s="306"/>
      <c r="CE1160" s="306"/>
      <c r="CF1160" s="306"/>
      <c r="CG1160" s="460"/>
    </row>
    <row r="1161" spans="69:85">
      <c r="BQ1161" s="306"/>
      <c r="BR1161" s="306"/>
      <c r="BS1161" s="306"/>
      <c r="BT1161" s="306"/>
      <c r="BU1161" s="306"/>
      <c r="BV1161" s="306"/>
      <c r="BW1161" s="306"/>
      <c r="BX1161" s="306"/>
      <c r="BY1161" s="306"/>
      <c r="BZ1161" s="306"/>
      <c r="CA1161" s="306"/>
      <c r="CB1161" s="306"/>
      <c r="CC1161" s="306"/>
      <c r="CD1161" s="306"/>
      <c r="CE1161" s="306"/>
      <c r="CF1161" s="306"/>
      <c r="CG1161" s="460"/>
    </row>
    <row r="1162" spans="69:85">
      <c r="BQ1162" s="306"/>
      <c r="BR1162" s="306"/>
      <c r="BS1162" s="306"/>
      <c r="BT1162" s="306"/>
      <c r="BU1162" s="306"/>
      <c r="BV1162" s="306"/>
      <c r="BW1162" s="306"/>
      <c r="BX1162" s="306"/>
      <c r="BY1162" s="306"/>
      <c r="BZ1162" s="306"/>
      <c r="CA1162" s="306"/>
      <c r="CB1162" s="306"/>
      <c r="CC1162" s="306"/>
      <c r="CD1162" s="306"/>
      <c r="CE1162" s="306"/>
      <c r="CF1162" s="306"/>
      <c r="CG1162" s="460"/>
    </row>
    <row r="1163" spans="69:85">
      <c r="BQ1163" s="306"/>
      <c r="BR1163" s="306"/>
      <c r="BS1163" s="306"/>
      <c r="BT1163" s="306"/>
      <c r="BU1163" s="306"/>
      <c r="BV1163" s="306"/>
      <c r="BW1163" s="306"/>
      <c r="BX1163" s="306"/>
      <c r="BY1163" s="306"/>
      <c r="BZ1163" s="306"/>
      <c r="CA1163" s="306"/>
      <c r="CB1163" s="306"/>
      <c r="CC1163" s="306"/>
      <c r="CD1163" s="306"/>
      <c r="CE1163" s="306"/>
      <c r="CF1163" s="306"/>
      <c r="CG1163" s="460"/>
    </row>
    <row r="1164" spans="69:85">
      <c r="BQ1164" s="306"/>
      <c r="BR1164" s="306"/>
      <c r="BS1164" s="306"/>
      <c r="BT1164" s="306"/>
      <c r="BU1164" s="306"/>
      <c r="BV1164" s="306"/>
      <c r="BW1164" s="306"/>
      <c r="BX1164" s="306"/>
      <c r="BY1164" s="306"/>
      <c r="BZ1164" s="306"/>
      <c r="CA1164" s="306"/>
      <c r="CB1164" s="306"/>
      <c r="CC1164" s="306"/>
      <c r="CD1164" s="306"/>
      <c r="CE1164" s="306"/>
      <c r="CF1164" s="306"/>
      <c r="CG1164" s="460"/>
    </row>
    <row r="1165" spans="69:85">
      <c r="BQ1165" s="306"/>
      <c r="BR1165" s="306"/>
      <c r="BS1165" s="306"/>
      <c r="BT1165" s="306"/>
      <c r="BU1165" s="306"/>
      <c r="BV1165" s="306"/>
      <c r="BW1165" s="306"/>
      <c r="BX1165" s="306"/>
      <c r="BY1165" s="306"/>
      <c r="BZ1165" s="306"/>
      <c r="CA1165" s="306"/>
      <c r="CB1165" s="306"/>
      <c r="CC1165" s="306"/>
      <c r="CD1165" s="306"/>
      <c r="CE1165" s="306"/>
      <c r="CF1165" s="306"/>
      <c r="CG1165" s="460"/>
    </row>
    <row r="1166" spans="69:85">
      <c r="BQ1166" s="306"/>
      <c r="BR1166" s="306"/>
      <c r="BS1166" s="306"/>
      <c r="BT1166" s="306"/>
      <c r="BU1166" s="306"/>
      <c r="BV1166" s="306"/>
      <c r="BW1166" s="306"/>
      <c r="BX1166" s="306"/>
      <c r="BY1166" s="306"/>
      <c r="BZ1166" s="306"/>
      <c r="CA1166" s="306"/>
      <c r="CB1166" s="306"/>
      <c r="CC1166" s="306"/>
      <c r="CD1166" s="306"/>
      <c r="CE1166" s="306"/>
      <c r="CF1166" s="306"/>
      <c r="CG1166" s="460"/>
    </row>
    <row r="1167" spans="69:85">
      <c r="BQ1167" s="306"/>
      <c r="BR1167" s="306"/>
      <c r="BS1167" s="306"/>
      <c r="BT1167" s="306"/>
      <c r="BU1167" s="306"/>
      <c r="BV1167" s="306"/>
      <c r="BW1167" s="306"/>
      <c r="BX1167" s="306"/>
      <c r="BY1167" s="306"/>
      <c r="BZ1167" s="306"/>
      <c r="CA1167" s="306"/>
      <c r="CB1167" s="306"/>
      <c r="CC1167" s="306"/>
      <c r="CD1167" s="306"/>
      <c r="CE1167" s="306"/>
      <c r="CF1167" s="306"/>
      <c r="CG1167" s="460"/>
    </row>
    <row r="1168" spans="69:85">
      <c r="BQ1168" s="306"/>
      <c r="BR1168" s="306"/>
      <c r="BS1168" s="306"/>
      <c r="BT1168" s="306"/>
      <c r="BU1168" s="306"/>
      <c r="BV1168" s="306"/>
      <c r="BW1168" s="306"/>
      <c r="BX1168" s="306"/>
      <c r="BY1168" s="306"/>
      <c r="BZ1168" s="306"/>
      <c r="CA1168" s="306"/>
      <c r="CB1168" s="306"/>
      <c r="CC1168" s="306"/>
      <c r="CD1168" s="306"/>
      <c r="CE1168" s="306"/>
      <c r="CF1168" s="306"/>
      <c r="CG1168" s="460"/>
    </row>
    <row r="1169" spans="69:85">
      <c r="BQ1169" s="306"/>
      <c r="BR1169" s="306"/>
      <c r="BS1169" s="306"/>
      <c r="BT1169" s="306"/>
      <c r="BU1169" s="306"/>
      <c r="BV1169" s="306"/>
      <c r="BW1169" s="306"/>
      <c r="BX1169" s="306"/>
      <c r="BY1169" s="306"/>
      <c r="BZ1169" s="306"/>
      <c r="CA1169" s="306"/>
      <c r="CB1169" s="306"/>
      <c r="CC1169" s="306"/>
      <c r="CD1169" s="306"/>
      <c r="CE1169" s="306"/>
      <c r="CF1169" s="306"/>
      <c r="CG1169" s="460"/>
    </row>
    <row r="1170" spans="69:85">
      <c r="BQ1170" s="306"/>
      <c r="BR1170" s="306"/>
      <c r="BS1170" s="306"/>
      <c r="BT1170" s="306"/>
      <c r="BU1170" s="306"/>
      <c r="BV1170" s="306"/>
      <c r="BW1170" s="306"/>
      <c r="BX1170" s="306"/>
      <c r="BY1170" s="306"/>
      <c r="BZ1170" s="306"/>
      <c r="CA1170" s="306"/>
      <c r="CB1170" s="306"/>
      <c r="CC1170" s="306"/>
      <c r="CD1170" s="306"/>
      <c r="CE1170" s="306"/>
      <c r="CF1170" s="306"/>
      <c r="CG1170" s="460"/>
    </row>
    <row r="1171" spans="69:85">
      <c r="BQ1171" s="306"/>
      <c r="BR1171" s="306"/>
      <c r="BS1171" s="306"/>
      <c r="BT1171" s="306"/>
      <c r="BU1171" s="306"/>
      <c r="BV1171" s="306"/>
      <c r="BW1171" s="306"/>
      <c r="BX1171" s="306"/>
      <c r="BY1171" s="306"/>
      <c r="BZ1171" s="306"/>
      <c r="CA1171" s="306"/>
      <c r="CB1171" s="306"/>
      <c r="CC1171" s="306"/>
      <c r="CD1171" s="306"/>
      <c r="CE1171" s="306"/>
      <c r="CF1171" s="306"/>
      <c r="CG1171" s="460"/>
    </row>
    <row r="1172" spans="69:85">
      <c r="BQ1172" s="306"/>
      <c r="BR1172" s="306"/>
      <c r="BS1172" s="306"/>
      <c r="BT1172" s="306"/>
      <c r="BU1172" s="306"/>
      <c r="BV1172" s="306"/>
      <c r="BW1172" s="306"/>
      <c r="BX1172" s="306"/>
      <c r="BY1172" s="306"/>
      <c r="BZ1172" s="306"/>
      <c r="CA1172" s="306"/>
      <c r="CB1172" s="306"/>
      <c r="CC1172" s="306"/>
      <c r="CD1172" s="306"/>
      <c r="CE1172" s="306"/>
      <c r="CF1172" s="306"/>
      <c r="CG1172" s="460"/>
    </row>
    <row r="1173" spans="69:85">
      <c r="BQ1173" s="306"/>
      <c r="BR1173" s="306"/>
      <c r="BS1173" s="306"/>
      <c r="BT1173" s="306"/>
      <c r="BU1173" s="306"/>
      <c r="BV1173" s="306"/>
      <c r="BW1173" s="306"/>
      <c r="BX1173" s="306"/>
      <c r="BY1173" s="306"/>
      <c r="BZ1173" s="306"/>
      <c r="CA1173" s="306"/>
      <c r="CB1173" s="306"/>
      <c r="CC1173" s="306"/>
      <c r="CD1173" s="306"/>
      <c r="CE1173" s="306"/>
      <c r="CF1173" s="306"/>
      <c r="CG1173" s="460"/>
    </row>
    <row r="1174" spans="69:85">
      <c r="BQ1174" s="306"/>
      <c r="BR1174" s="306"/>
      <c r="BS1174" s="306"/>
      <c r="BT1174" s="306"/>
      <c r="BU1174" s="306"/>
      <c r="BV1174" s="306"/>
      <c r="BW1174" s="306"/>
      <c r="BX1174" s="306"/>
      <c r="BY1174" s="306"/>
      <c r="BZ1174" s="306"/>
      <c r="CA1174" s="306"/>
      <c r="CB1174" s="306"/>
      <c r="CC1174" s="306"/>
      <c r="CD1174" s="306"/>
      <c r="CE1174" s="306"/>
      <c r="CF1174" s="306"/>
      <c r="CG1174" s="460"/>
    </row>
    <row r="1175" spans="69:85">
      <c r="BQ1175" s="306"/>
      <c r="BR1175" s="306"/>
      <c r="BS1175" s="306"/>
      <c r="BT1175" s="306"/>
      <c r="BU1175" s="306"/>
      <c r="BV1175" s="306"/>
      <c r="BW1175" s="306"/>
      <c r="BX1175" s="306"/>
      <c r="BY1175" s="306"/>
      <c r="BZ1175" s="306"/>
      <c r="CA1175" s="306"/>
      <c r="CB1175" s="306"/>
      <c r="CC1175" s="306"/>
      <c r="CD1175" s="306"/>
      <c r="CE1175" s="306"/>
      <c r="CF1175" s="306"/>
      <c r="CG1175" s="460"/>
    </row>
    <row r="1176" spans="69:85">
      <c r="BQ1176" s="306"/>
      <c r="BR1176" s="306"/>
      <c r="BS1176" s="306"/>
      <c r="BT1176" s="306"/>
      <c r="BU1176" s="306"/>
      <c r="BV1176" s="306"/>
      <c r="BW1176" s="306"/>
      <c r="BX1176" s="306"/>
      <c r="BY1176" s="306"/>
      <c r="BZ1176" s="306"/>
      <c r="CA1176" s="306"/>
      <c r="CB1176" s="306"/>
      <c r="CC1176" s="306"/>
      <c r="CD1176" s="306"/>
      <c r="CE1176" s="306"/>
      <c r="CF1176" s="306"/>
      <c r="CG1176" s="460"/>
    </row>
    <row r="1177" spans="69:85">
      <c r="BQ1177" s="306"/>
      <c r="BR1177" s="306"/>
      <c r="BS1177" s="306"/>
      <c r="BT1177" s="306"/>
      <c r="BU1177" s="306"/>
      <c r="BV1177" s="306"/>
      <c r="BW1177" s="306"/>
      <c r="BX1177" s="306"/>
      <c r="BY1177" s="306"/>
      <c r="BZ1177" s="306"/>
      <c r="CA1177" s="306"/>
      <c r="CB1177" s="306"/>
      <c r="CC1177" s="306"/>
      <c r="CD1177" s="306"/>
      <c r="CE1177" s="306"/>
      <c r="CF1177" s="306"/>
      <c r="CG1177" s="460"/>
    </row>
    <row r="1178" spans="69:85">
      <c r="BQ1178" s="306"/>
      <c r="BR1178" s="306"/>
      <c r="BS1178" s="306"/>
      <c r="BT1178" s="306"/>
      <c r="BU1178" s="306"/>
      <c r="BV1178" s="306"/>
      <c r="BW1178" s="306"/>
      <c r="BX1178" s="306"/>
      <c r="BY1178" s="306"/>
      <c r="BZ1178" s="306"/>
      <c r="CA1178" s="306"/>
      <c r="CB1178" s="306"/>
      <c r="CC1178" s="306"/>
      <c r="CD1178" s="306"/>
      <c r="CE1178" s="306"/>
      <c r="CF1178" s="306"/>
      <c r="CG1178" s="460"/>
    </row>
    <row r="1179" spans="69:85">
      <c r="BQ1179" s="306"/>
      <c r="BR1179" s="306"/>
      <c r="BS1179" s="306"/>
      <c r="BT1179" s="306"/>
      <c r="BU1179" s="306"/>
      <c r="BV1179" s="306"/>
      <c r="BW1179" s="306"/>
      <c r="BX1179" s="306"/>
      <c r="BY1179" s="306"/>
      <c r="BZ1179" s="306"/>
      <c r="CA1179" s="306"/>
      <c r="CB1179" s="306"/>
      <c r="CC1179" s="306"/>
      <c r="CD1179" s="306"/>
      <c r="CE1179" s="306"/>
      <c r="CF1179" s="306"/>
      <c r="CG1179" s="460"/>
    </row>
    <row r="1180" spans="69:85">
      <c r="BQ1180" s="306"/>
      <c r="BR1180" s="306"/>
      <c r="BS1180" s="306"/>
      <c r="BT1180" s="306"/>
      <c r="BU1180" s="306"/>
      <c r="BV1180" s="306"/>
      <c r="BW1180" s="306"/>
      <c r="BX1180" s="306"/>
      <c r="BY1180" s="306"/>
      <c r="BZ1180" s="306"/>
      <c r="CA1180" s="306"/>
      <c r="CB1180" s="306"/>
      <c r="CC1180" s="306"/>
      <c r="CD1180" s="306"/>
      <c r="CE1180" s="306"/>
      <c r="CF1180" s="306"/>
      <c r="CG1180" s="460"/>
    </row>
    <row r="1181" spans="69:85">
      <c r="BQ1181" s="306"/>
      <c r="BR1181" s="306"/>
      <c r="BS1181" s="306"/>
      <c r="BT1181" s="306"/>
      <c r="BU1181" s="306"/>
      <c r="BV1181" s="306"/>
      <c r="BW1181" s="306"/>
      <c r="BX1181" s="306"/>
      <c r="BY1181" s="306"/>
      <c r="BZ1181" s="306"/>
      <c r="CA1181" s="306"/>
      <c r="CB1181" s="306"/>
      <c r="CC1181" s="306"/>
      <c r="CD1181" s="306"/>
      <c r="CE1181" s="306"/>
      <c r="CF1181" s="306"/>
      <c r="CG1181" s="460"/>
    </row>
    <row r="1182" spans="69:85">
      <c r="BQ1182" s="306"/>
      <c r="BR1182" s="306"/>
      <c r="BS1182" s="306"/>
      <c r="BT1182" s="306"/>
      <c r="BU1182" s="306"/>
      <c r="BV1182" s="306"/>
      <c r="BW1182" s="306"/>
      <c r="BX1182" s="306"/>
      <c r="BY1182" s="306"/>
      <c r="BZ1182" s="306"/>
      <c r="CA1182" s="306"/>
      <c r="CB1182" s="306"/>
      <c r="CC1182" s="306"/>
      <c r="CD1182" s="306"/>
      <c r="CE1182" s="306"/>
      <c r="CF1182" s="306"/>
      <c r="CG1182" s="460"/>
    </row>
    <row r="1183" spans="69:85">
      <c r="BQ1183" s="306"/>
      <c r="BR1183" s="306"/>
      <c r="BS1183" s="306"/>
      <c r="BT1183" s="306"/>
      <c r="BU1183" s="306"/>
      <c r="BV1183" s="306"/>
      <c r="BW1183" s="306"/>
      <c r="BX1183" s="306"/>
      <c r="BY1183" s="306"/>
      <c r="BZ1183" s="306"/>
      <c r="CA1183" s="306"/>
      <c r="CB1183" s="306"/>
      <c r="CC1183" s="306"/>
      <c r="CD1183" s="306"/>
      <c r="CE1183" s="306"/>
      <c r="CF1183" s="306"/>
      <c r="CG1183" s="460"/>
    </row>
    <row r="1184" spans="69:85">
      <c r="BQ1184" s="306"/>
      <c r="BR1184" s="306"/>
      <c r="BS1184" s="306"/>
      <c r="BT1184" s="306"/>
      <c r="BU1184" s="306"/>
      <c r="BV1184" s="306"/>
      <c r="BW1184" s="306"/>
      <c r="BX1184" s="306"/>
      <c r="BY1184" s="306"/>
      <c r="BZ1184" s="306"/>
      <c r="CA1184" s="306"/>
      <c r="CB1184" s="306"/>
      <c r="CC1184" s="306"/>
      <c r="CD1184" s="306"/>
      <c r="CE1184" s="306"/>
      <c r="CF1184" s="306"/>
      <c r="CG1184" s="460"/>
    </row>
    <row r="1185" spans="69:85">
      <c r="BQ1185" s="306"/>
      <c r="BR1185" s="306"/>
      <c r="BS1185" s="306"/>
      <c r="BT1185" s="306"/>
      <c r="BU1185" s="306"/>
      <c r="BV1185" s="306"/>
      <c r="BW1185" s="306"/>
      <c r="BX1185" s="306"/>
      <c r="BY1185" s="306"/>
      <c r="BZ1185" s="306"/>
      <c r="CA1185" s="306"/>
      <c r="CB1185" s="306"/>
      <c r="CC1185" s="306"/>
      <c r="CD1185" s="306"/>
      <c r="CE1185" s="306"/>
      <c r="CF1185" s="306"/>
      <c r="CG1185" s="460"/>
    </row>
    <row r="1186" spans="69:85">
      <c r="BQ1186" s="306"/>
      <c r="BR1186" s="306"/>
      <c r="BS1186" s="306"/>
      <c r="BT1186" s="306"/>
      <c r="BU1186" s="306"/>
      <c r="BV1186" s="306"/>
      <c r="BW1186" s="306"/>
      <c r="BX1186" s="306"/>
      <c r="BY1186" s="306"/>
      <c r="BZ1186" s="306"/>
      <c r="CA1186" s="306"/>
      <c r="CB1186" s="306"/>
      <c r="CC1186" s="306"/>
      <c r="CD1186" s="306"/>
      <c r="CE1186" s="306"/>
      <c r="CF1186" s="306"/>
      <c r="CG1186" s="460"/>
    </row>
    <row r="1187" spans="69:85">
      <c r="BQ1187" s="306"/>
      <c r="BR1187" s="306"/>
      <c r="BS1187" s="306"/>
      <c r="BT1187" s="306"/>
      <c r="BU1187" s="306"/>
      <c r="BV1187" s="306"/>
      <c r="BW1187" s="306"/>
      <c r="BX1187" s="306"/>
      <c r="BY1187" s="306"/>
      <c r="BZ1187" s="306"/>
      <c r="CA1187" s="306"/>
      <c r="CB1187" s="306"/>
      <c r="CC1187" s="306"/>
      <c r="CD1187" s="306"/>
      <c r="CE1187" s="306"/>
      <c r="CF1187" s="306"/>
      <c r="CG1187" s="460"/>
    </row>
    <row r="1188" spans="69:85">
      <c r="BQ1188" s="306"/>
      <c r="BR1188" s="306"/>
      <c r="BS1188" s="306"/>
      <c r="BT1188" s="306"/>
      <c r="BU1188" s="306"/>
      <c r="BV1188" s="306"/>
      <c r="BW1188" s="306"/>
      <c r="BX1188" s="306"/>
      <c r="BY1188" s="306"/>
      <c r="BZ1188" s="306"/>
      <c r="CA1188" s="306"/>
      <c r="CB1188" s="306"/>
      <c r="CC1188" s="306"/>
      <c r="CD1188" s="306"/>
      <c r="CE1188" s="306"/>
      <c r="CF1188" s="306"/>
      <c r="CG1188" s="460"/>
    </row>
    <row r="1189" spans="69:85">
      <c r="BQ1189" s="306"/>
      <c r="BR1189" s="306"/>
      <c r="BS1189" s="306"/>
      <c r="BT1189" s="306"/>
      <c r="BU1189" s="306"/>
      <c r="BV1189" s="306"/>
      <c r="BW1189" s="306"/>
      <c r="BX1189" s="306"/>
      <c r="BY1189" s="306"/>
      <c r="BZ1189" s="306"/>
      <c r="CA1189" s="306"/>
      <c r="CB1189" s="306"/>
      <c r="CC1189" s="306"/>
      <c r="CD1189" s="306"/>
      <c r="CE1189" s="306"/>
      <c r="CF1189" s="306"/>
      <c r="CG1189" s="460"/>
    </row>
    <row r="1190" spans="69:85">
      <c r="BQ1190" s="306"/>
      <c r="BR1190" s="306"/>
      <c r="BS1190" s="306"/>
      <c r="BT1190" s="306"/>
      <c r="BU1190" s="306"/>
      <c r="BV1190" s="306"/>
      <c r="BW1190" s="306"/>
      <c r="BX1190" s="306"/>
      <c r="BY1190" s="306"/>
      <c r="BZ1190" s="306"/>
      <c r="CA1190" s="306"/>
      <c r="CB1190" s="306"/>
      <c r="CC1190" s="306"/>
      <c r="CD1190" s="306"/>
      <c r="CE1190" s="306"/>
      <c r="CF1190" s="306"/>
      <c r="CG1190" s="460"/>
    </row>
    <row r="1191" spans="69:85">
      <c r="BQ1191" s="306"/>
      <c r="BR1191" s="306"/>
      <c r="BS1191" s="306"/>
      <c r="BT1191" s="306"/>
      <c r="BU1191" s="306"/>
      <c r="BV1191" s="306"/>
      <c r="BW1191" s="306"/>
      <c r="BX1191" s="306"/>
      <c r="BY1191" s="306"/>
      <c r="BZ1191" s="306"/>
      <c r="CA1191" s="306"/>
      <c r="CB1191" s="306"/>
      <c r="CC1191" s="306"/>
      <c r="CD1191" s="306"/>
      <c r="CE1191" s="306"/>
      <c r="CF1191" s="306"/>
      <c r="CG1191" s="460"/>
    </row>
    <row r="1192" spans="69:85">
      <c r="BQ1192" s="306"/>
      <c r="BR1192" s="306"/>
      <c r="BS1192" s="306"/>
      <c r="BT1192" s="306"/>
      <c r="BU1192" s="306"/>
      <c r="BV1192" s="306"/>
      <c r="BW1192" s="306"/>
      <c r="BX1192" s="306"/>
      <c r="BY1192" s="306"/>
      <c r="BZ1192" s="306"/>
      <c r="CA1192" s="306"/>
      <c r="CB1192" s="306"/>
      <c r="CC1192" s="306"/>
      <c r="CD1192" s="306"/>
      <c r="CE1192" s="306"/>
      <c r="CF1192" s="306"/>
      <c r="CG1192" s="460"/>
    </row>
    <row r="1193" spans="69:85">
      <c r="BQ1193" s="306"/>
      <c r="BR1193" s="306"/>
      <c r="BS1193" s="306"/>
      <c r="BT1193" s="306"/>
      <c r="BU1193" s="306"/>
      <c r="BV1193" s="306"/>
      <c r="BW1193" s="306"/>
      <c r="BX1193" s="306"/>
      <c r="BY1193" s="306"/>
      <c r="BZ1193" s="306"/>
      <c r="CA1193" s="306"/>
      <c r="CB1193" s="306"/>
      <c r="CC1193" s="306"/>
      <c r="CD1193" s="306"/>
      <c r="CE1193" s="306"/>
      <c r="CF1193" s="306"/>
      <c r="CG1193" s="460"/>
    </row>
    <row r="1194" spans="69:85">
      <c r="BQ1194" s="306"/>
      <c r="BR1194" s="306"/>
      <c r="BS1194" s="306"/>
      <c r="BT1194" s="306"/>
      <c r="BU1194" s="306"/>
      <c r="BV1194" s="306"/>
      <c r="BW1194" s="306"/>
      <c r="BX1194" s="306"/>
      <c r="BY1194" s="306"/>
      <c r="BZ1194" s="306"/>
      <c r="CA1194" s="306"/>
      <c r="CB1194" s="306"/>
      <c r="CC1194" s="306"/>
      <c r="CD1194" s="306"/>
      <c r="CE1194" s="306"/>
      <c r="CF1194" s="306"/>
      <c r="CG1194" s="460"/>
    </row>
    <row r="1195" spans="69:85">
      <c r="BQ1195" s="306"/>
      <c r="BR1195" s="306"/>
      <c r="BS1195" s="306"/>
      <c r="BT1195" s="306"/>
      <c r="BU1195" s="306"/>
      <c r="BV1195" s="306"/>
      <c r="BW1195" s="306"/>
      <c r="BX1195" s="306"/>
      <c r="BY1195" s="306"/>
      <c r="BZ1195" s="306"/>
      <c r="CA1195" s="306"/>
      <c r="CB1195" s="306"/>
      <c r="CC1195" s="306"/>
      <c r="CD1195" s="306"/>
      <c r="CE1195" s="306"/>
      <c r="CF1195" s="306"/>
      <c r="CG1195" s="460"/>
    </row>
    <row r="1196" spans="69:85">
      <c r="BQ1196" s="306"/>
      <c r="BR1196" s="306"/>
      <c r="BS1196" s="306"/>
      <c r="BT1196" s="306"/>
      <c r="BU1196" s="306"/>
      <c r="BV1196" s="306"/>
      <c r="BW1196" s="306"/>
      <c r="BX1196" s="306"/>
      <c r="BY1196" s="306"/>
      <c r="BZ1196" s="306"/>
      <c r="CA1196" s="306"/>
      <c r="CB1196" s="306"/>
      <c r="CC1196" s="306"/>
      <c r="CD1196" s="306"/>
      <c r="CE1196" s="306"/>
      <c r="CF1196" s="306"/>
      <c r="CG1196" s="460"/>
    </row>
    <row r="1197" spans="69:85">
      <c r="BQ1197" s="306"/>
      <c r="BR1197" s="306"/>
      <c r="BS1197" s="306"/>
      <c r="BT1197" s="306"/>
      <c r="BU1197" s="306"/>
      <c r="BV1197" s="306"/>
      <c r="BW1197" s="306"/>
      <c r="BX1197" s="306"/>
      <c r="BY1197" s="306"/>
      <c r="BZ1197" s="306"/>
      <c r="CA1197" s="306"/>
      <c r="CB1197" s="306"/>
      <c r="CC1197" s="306"/>
      <c r="CD1197" s="306"/>
      <c r="CE1197" s="306"/>
      <c r="CF1197" s="306"/>
      <c r="CG1197" s="460"/>
    </row>
    <row r="1198" spans="69:85">
      <c r="BQ1198" s="306"/>
      <c r="BR1198" s="306"/>
      <c r="BS1198" s="306"/>
      <c r="BT1198" s="306"/>
      <c r="BU1198" s="306"/>
      <c r="BV1198" s="306"/>
      <c r="BW1198" s="306"/>
      <c r="BX1198" s="306"/>
      <c r="BY1198" s="306"/>
      <c r="BZ1198" s="306"/>
      <c r="CA1198" s="306"/>
      <c r="CB1198" s="306"/>
      <c r="CC1198" s="306"/>
      <c r="CD1198" s="306"/>
      <c r="CE1198" s="306"/>
      <c r="CF1198" s="306"/>
      <c r="CG1198" s="460"/>
    </row>
    <row r="1199" spans="69:85">
      <c r="BQ1199" s="306"/>
      <c r="BR1199" s="306"/>
      <c r="BS1199" s="306"/>
      <c r="BT1199" s="306"/>
      <c r="BU1199" s="306"/>
      <c r="BV1199" s="306"/>
      <c r="BW1199" s="306"/>
      <c r="BX1199" s="306"/>
      <c r="BY1199" s="306"/>
      <c r="BZ1199" s="306"/>
      <c r="CA1199" s="306"/>
      <c r="CB1199" s="306"/>
      <c r="CC1199" s="306"/>
      <c r="CD1199" s="306"/>
      <c r="CE1199" s="306"/>
      <c r="CF1199" s="306"/>
      <c r="CG1199" s="460"/>
    </row>
    <row r="1200" spans="69:85">
      <c r="BQ1200" s="306"/>
      <c r="BR1200" s="306"/>
      <c r="BS1200" s="306"/>
      <c r="BT1200" s="306"/>
      <c r="BU1200" s="306"/>
      <c r="BV1200" s="306"/>
      <c r="BW1200" s="306"/>
      <c r="BX1200" s="306"/>
      <c r="BY1200" s="306"/>
      <c r="BZ1200" s="306"/>
      <c r="CA1200" s="306"/>
      <c r="CB1200" s="306"/>
      <c r="CC1200" s="306"/>
      <c r="CD1200" s="306"/>
      <c r="CE1200" s="306"/>
      <c r="CF1200" s="306"/>
      <c r="CG1200" s="460"/>
    </row>
    <row r="1201" spans="69:85">
      <c r="BQ1201" s="306"/>
      <c r="BR1201" s="306"/>
      <c r="BS1201" s="306"/>
      <c r="BT1201" s="306"/>
      <c r="BU1201" s="306"/>
      <c r="BV1201" s="306"/>
      <c r="BW1201" s="306"/>
      <c r="BX1201" s="306"/>
      <c r="BY1201" s="306"/>
      <c r="BZ1201" s="306"/>
      <c r="CA1201" s="306"/>
      <c r="CB1201" s="306"/>
      <c r="CC1201" s="306"/>
      <c r="CD1201" s="306"/>
      <c r="CE1201" s="306"/>
      <c r="CF1201" s="306"/>
      <c r="CG1201" s="460"/>
    </row>
    <row r="1202" spans="69:85">
      <c r="BQ1202" s="306"/>
      <c r="BR1202" s="306"/>
      <c r="BS1202" s="306"/>
      <c r="BT1202" s="306"/>
      <c r="BU1202" s="306"/>
      <c r="BV1202" s="306"/>
      <c r="BW1202" s="306"/>
      <c r="BX1202" s="306"/>
      <c r="BY1202" s="306"/>
      <c r="BZ1202" s="306"/>
      <c r="CA1202" s="306"/>
      <c r="CB1202" s="306"/>
      <c r="CC1202" s="306"/>
      <c r="CD1202" s="306"/>
      <c r="CE1202" s="306"/>
      <c r="CF1202" s="306"/>
      <c r="CG1202" s="460"/>
    </row>
    <row r="1203" spans="69:85">
      <c r="BQ1203" s="306"/>
      <c r="BR1203" s="306"/>
      <c r="BS1203" s="306"/>
      <c r="BT1203" s="306"/>
      <c r="BU1203" s="306"/>
      <c r="BV1203" s="306"/>
      <c r="BW1203" s="306"/>
      <c r="BX1203" s="306"/>
      <c r="BY1203" s="306"/>
      <c r="BZ1203" s="306"/>
      <c r="CA1203" s="306"/>
      <c r="CB1203" s="306"/>
      <c r="CC1203" s="306"/>
      <c r="CD1203" s="306"/>
      <c r="CE1203" s="306"/>
      <c r="CF1203" s="306"/>
      <c r="CG1203" s="460"/>
    </row>
    <row r="1204" spans="69:85">
      <c r="BQ1204" s="306"/>
      <c r="BR1204" s="306"/>
      <c r="BS1204" s="306"/>
      <c r="BT1204" s="306"/>
      <c r="BU1204" s="306"/>
      <c r="BV1204" s="306"/>
      <c r="BW1204" s="306"/>
      <c r="BX1204" s="306"/>
      <c r="BY1204" s="306"/>
      <c r="BZ1204" s="306"/>
      <c r="CA1204" s="306"/>
      <c r="CB1204" s="306"/>
      <c r="CC1204" s="306"/>
      <c r="CD1204" s="306"/>
      <c r="CE1204" s="306"/>
      <c r="CF1204" s="306"/>
      <c r="CG1204" s="460"/>
    </row>
    <row r="1205" spans="69:85">
      <c r="BQ1205" s="306"/>
      <c r="BR1205" s="306"/>
      <c r="BS1205" s="306"/>
      <c r="BT1205" s="306"/>
      <c r="BU1205" s="306"/>
      <c r="BV1205" s="306"/>
      <c r="BW1205" s="306"/>
      <c r="BX1205" s="306"/>
      <c r="BY1205" s="306"/>
      <c r="BZ1205" s="306"/>
      <c r="CA1205" s="306"/>
      <c r="CB1205" s="306"/>
      <c r="CC1205" s="306"/>
      <c r="CD1205" s="306"/>
      <c r="CE1205" s="306"/>
      <c r="CF1205" s="306"/>
      <c r="CG1205" s="460"/>
    </row>
    <row r="1206" spans="69:85">
      <c r="BQ1206" s="306"/>
      <c r="BR1206" s="306"/>
      <c r="BS1206" s="306"/>
      <c r="BT1206" s="306"/>
      <c r="BU1206" s="306"/>
      <c r="BV1206" s="306"/>
      <c r="BW1206" s="306"/>
      <c r="BX1206" s="306"/>
      <c r="BY1206" s="306"/>
      <c r="BZ1206" s="306"/>
      <c r="CA1206" s="306"/>
      <c r="CB1206" s="306"/>
      <c r="CC1206" s="306"/>
      <c r="CD1206" s="306"/>
      <c r="CE1206" s="306"/>
      <c r="CF1206" s="306"/>
      <c r="CG1206" s="460"/>
    </row>
    <row r="1207" spans="69:85">
      <c r="BQ1207" s="306"/>
      <c r="BR1207" s="306"/>
      <c r="BS1207" s="306"/>
      <c r="BT1207" s="306"/>
      <c r="BU1207" s="306"/>
      <c r="BV1207" s="306"/>
      <c r="BW1207" s="306"/>
      <c r="BX1207" s="306"/>
      <c r="BY1207" s="306"/>
      <c r="BZ1207" s="306"/>
      <c r="CA1207" s="306"/>
      <c r="CB1207" s="306"/>
      <c r="CC1207" s="306"/>
      <c r="CD1207" s="306"/>
      <c r="CE1207" s="306"/>
      <c r="CF1207" s="306"/>
      <c r="CG1207" s="460"/>
    </row>
    <row r="1208" spans="69:85">
      <c r="BQ1208" s="306"/>
      <c r="BR1208" s="306"/>
      <c r="BS1208" s="306"/>
      <c r="BT1208" s="306"/>
      <c r="BU1208" s="306"/>
      <c r="BV1208" s="306"/>
      <c r="BW1208" s="306"/>
      <c r="BX1208" s="306"/>
      <c r="BY1208" s="306"/>
      <c r="BZ1208" s="306"/>
      <c r="CA1208" s="306"/>
      <c r="CB1208" s="306"/>
      <c r="CC1208" s="306"/>
      <c r="CD1208" s="306"/>
      <c r="CE1208" s="306"/>
      <c r="CF1208" s="306"/>
      <c r="CG1208" s="460"/>
    </row>
    <row r="1209" spans="69:85">
      <c r="BQ1209" s="306"/>
      <c r="BR1209" s="306"/>
      <c r="BS1209" s="306"/>
      <c r="BT1209" s="306"/>
      <c r="BU1209" s="306"/>
      <c r="BV1209" s="306"/>
      <c r="BW1209" s="306"/>
      <c r="BX1209" s="306"/>
      <c r="BY1209" s="306"/>
      <c r="BZ1209" s="306"/>
      <c r="CA1209" s="306"/>
      <c r="CB1209" s="306"/>
      <c r="CC1209" s="306"/>
      <c r="CD1209" s="306"/>
      <c r="CE1209" s="306"/>
      <c r="CF1209" s="306"/>
      <c r="CG1209" s="460"/>
    </row>
    <row r="1210" spans="69:85">
      <c r="BQ1210" s="306"/>
      <c r="BR1210" s="306"/>
      <c r="BS1210" s="306"/>
      <c r="BT1210" s="306"/>
      <c r="BU1210" s="306"/>
      <c r="BV1210" s="306"/>
      <c r="BW1210" s="306"/>
      <c r="BX1210" s="306"/>
      <c r="BY1210" s="306"/>
      <c r="BZ1210" s="306"/>
      <c r="CA1210" s="306"/>
      <c r="CB1210" s="306"/>
      <c r="CC1210" s="306"/>
      <c r="CD1210" s="306"/>
      <c r="CE1210" s="306"/>
      <c r="CF1210" s="306"/>
      <c r="CG1210" s="460"/>
    </row>
    <row r="1211" spans="69:85">
      <c r="BQ1211" s="306"/>
      <c r="BR1211" s="306"/>
      <c r="BS1211" s="306"/>
      <c r="BT1211" s="306"/>
      <c r="BU1211" s="306"/>
      <c r="BV1211" s="306"/>
      <c r="BW1211" s="306"/>
      <c r="BX1211" s="306"/>
      <c r="BY1211" s="306"/>
      <c r="BZ1211" s="306"/>
      <c r="CA1211" s="306"/>
      <c r="CB1211" s="306"/>
      <c r="CC1211" s="306"/>
      <c r="CD1211" s="306"/>
      <c r="CE1211" s="306"/>
      <c r="CF1211" s="306"/>
      <c r="CG1211" s="460"/>
    </row>
    <row r="1212" spans="69:85">
      <c r="BQ1212" s="306"/>
      <c r="BR1212" s="306"/>
      <c r="BS1212" s="306"/>
      <c r="BT1212" s="306"/>
      <c r="BU1212" s="306"/>
      <c r="BV1212" s="306"/>
      <c r="BW1212" s="306"/>
      <c r="BX1212" s="306"/>
      <c r="BY1212" s="306"/>
      <c r="BZ1212" s="306"/>
      <c r="CA1212" s="306"/>
      <c r="CB1212" s="306"/>
      <c r="CC1212" s="306"/>
      <c r="CD1212" s="306"/>
      <c r="CE1212" s="306"/>
      <c r="CF1212" s="306"/>
      <c r="CG1212" s="460"/>
    </row>
    <row r="1213" spans="69:85">
      <c r="BQ1213" s="306"/>
      <c r="BR1213" s="306"/>
      <c r="BS1213" s="306"/>
      <c r="BT1213" s="306"/>
      <c r="BU1213" s="306"/>
      <c r="BV1213" s="306"/>
      <c r="BW1213" s="306"/>
      <c r="BX1213" s="306"/>
      <c r="BY1213" s="306"/>
      <c r="BZ1213" s="306"/>
      <c r="CA1213" s="306"/>
      <c r="CB1213" s="306"/>
      <c r="CC1213" s="306"/>
      <c r="CD1213" s="306"/>
      <c r="CE1213" s="306"/>
      <c r="CF1213" s="306"/>
      <c r="CG1213" s="460"/>
    </row>
    <row r="1214" spans="69:85">
      <c r="BQ1214" s="306"/>
      <c r="BR1214" s="306"/>
      <c r="BS1214" s="306"/>
      <c r="BT1214" s="306"/>
      <c r="BU1214" s="306"/>
      <c r="BV1214" s="306"/>
      <c r="BW1214" s="306"/>
      <c r="BX1214" s="306"/>
      <c r="BY1214" s="306"/>
      <c r="BZ1214" s="306"/>
      <c r="CA1214" s="306"/>
      <c r="CB1214" s="306"/>
      <c r="CC1214" s="306"/>
      <c r="CD1214" s="306"/>
      <c r="CE1214" s="306"/>
      <c r="CF1214" s="306"/>
      <c r="CG1214" s="460"/>
    </row>
    <row r="1215" spans="69:85">
      <c r="BQ1215" s="306"/>
      <c r="BR1215" s="306"/>
      <c r="BS1215" s="306"/>
      <c r="BT1215" s="306"/>
      <c r="BU1215" s="306"/>
      <c r="BV1215" s="306"/>
      <c r="BW1215" s="306"/>
      <c r="BX1215" s="306"/>
      <c r="BY1215" s="306"/>
      <c r="BZ1215" s="306"/>
      <c r="CA1215" s="306"/>
      <c r="CB1215" s="306"/>
      <c r="CC1215" s="306"/>
      <c r="CD1215" s="306"/>
      <c r="CE1215" s="306"/>
      <c r="CF1215" s="306"/>
      <c r="CG1215" s="460"/>
    </row>
    <row r="1216" spans="69:85">
      <c r="BQ1216" s="306"/>
      <c r="BR1216" s="306"/>
      <c r="BS1216" s="306"/>
      <c r="BT1216" s="306"/>
      <c r="BU1216" s="306"/>
      <c r="BV1216" s="306"/>
      <c r="BW1216" s="306"/>
      <c r="BX1216" s="306"/>
      <c r="BY1216" s="306"/>
      <c r="BZ1216" s="306"/>
      <c r="CA1216" s="306"/>
      <c r="CB1216" s="306"/>
      <c r="CC1216" s="306"/>
      <c r="CD1216" s="306"/>
      <c r="CE1216" s="306"/>
      <c r="CF1216" s="306"/>
      <c r="CG1216" s="460"/>
    </row>
    <row r="1217" spans="69:85">
      <c r="BQ1217" s="306"/>
      <c r="BR1217" s="306"/>
      <c r="BS1217" s="306"/>
      <c r="BT1217" s="306"/>
      <c r="BU1217" s="306"/>
      <c r="BV1217" s="306"/>
      <c r="BW1217" s="306"/>
      <c r="BX1217" s="306"/>
      <c r="BY1217" s="306"/>
      <c r="BZ1217" s="306"/>
      <c r="CA1217" s="306"/>
      <c r="CB1217" s="306"/>
      <c r="CC1217" s="306"/>
      <c r="CD1217" s="306"/>
      <c r="CE1217" s="306"/>
      <c r="CF1217" s="306"/>
      <c r="CG1217" s="460"/>
    </row>
    <row r="1218" spans="69:85">
      <c r="BQ1218" s="306"/>
      <c r="BR1218" s="306"/>
      <c r="BS1218" s="306"/>
      <c r="BT1218" s="306"/>
      <c r="BU1218" s="306"/>
      <c r="BV1218" s="306"/>
      <c r="BW1218" s="306"/>
      <c r="BX1218" s="306"/>
      <c r="BY1218" s="306"/>
      <c r="BZ1218" s="306"/>
      <c r="CA1218" s="306"/>
      <c r="CB1218" s="306"/>
      <c r="CC1218" s="306"/>
      <c r="CD1218" s="306"/>
      <c r="CE1218" s="306"/>
      <c r="CF1218" s="306"/>
      <c r="CG1218" s="460"/>
    </row>
    <row r="1219" spans="69:85">
      <c r="BQ1219" s="306"/>
      <c r="BR1219" s="306"/>
      <c r="BS1219" s="306"/>
      <c r="BT1219" s="306"/>
      <c r="BU1219" s="306"/>
      <c r="BV1219" s="306"/>
      <c r="BW1219" s="306"/>
      <c r="BX1219" s="306"/>
      <c r="BY1219" s="306"/>
      <c r="BZ1219" s="306"/>
      <c r="CA1219" s="306"/>
      <c r="CB1219" s="306"/>
      <c r="CC1219" s="306"/>
      <c r="CD1219" s="306"/>
      <c r="CE1219" s="306"/>
      <c r="CF1219" s="306"/>
      <c r="CG1219" s="460"/>
    </row>
    <row r="1220" spans="69:85">
      <c r="BQ1220" s="306"/>
      <c r="BR1220" s="306"/>
      <c r="BS1220" s="306"/>
      <c r="BT1220" s="306"/>
      <c r="BU1220" s="306"/>
      <c r="BV1220" s="306"/>
      <c r="BW1220" s="306"/>
      <c r="BX1220" s="306"/>
      <c r="BY1220" s="306"/>
      <c r="BZ1220" s="306"/>
      <c r="CA1220" s="306"/>
      <c r="CB1220" s="306"/>
      <c r="CC1220" s="306"/>
      <c r="CD1220" s="306"/>
      <c r="CE1220" s="306"/>
      <c r="CF1220" s="306"/>
      <c r="CG1220" s="460"/>
    </row>
    <row r="1221" spans="69:85">
      <c r="BQ1221" s="306"/>
      <c r="BR1221" s="306"/>
      <c r="BS1221" s="306"/>
      <c r="BT1221" s="306"/>
      <c r="BU1221" s="306"/>
      <c r="BV1221" s="306"/>
      <c r="BW1221" s="306"/>
      <c r="BX1221" s="306"/>
      <c r="BY1221" s="306"/>
      <c r="BZ1221" s="306"/>
      <c r="CA1221" s="306"/>
      <c r="CB1221" s="306"/>
      <c r="CC1221" s="306"/>
      <c r="CD1221" s="306"/>
      <c r="CE1221" s="306"/>
      <c r="CF1221" s="306"/>
      <c r="CG1221" s="460"/>
    </row>
    <row r="1222" spans="69:85">
      <c r="BQ1222" s="306"/>
      <c r="BR1222" s="306"/>
      <c r="BS1222" s="306"/>
      <c r="BT1222" s="306"/>
      <c r="BU1222" s="306"/>
      <c r="BV1222" s="306"/>
      <c r="BW1222" s="306"/>
      <c r="BX1222" s="306"/>
      <c r="BY1222" s="306"/>
      <c r="BZ1222" s="306"/>
      <c r="CA1222" s="306"/>
      <c r="CB1222" s="306"/>
      <c r="CC1222" s="306"/>
      <c r="CD1222" s="306"/>
      <c r="CE1222" s="306"/>
      <c r="CF1222" s="306"/>
      <c r="CG1222" s="460"/>
    </row>
    <row r="1223" spans="69:85">
      <c r="BQ1223" s="306"/>
      <c r="BR1223" s="306"/>
      <c r="BS1223" s="306"/>
      <c r="BT1223" s="306"/>
      <c r="BU1223" s="306"/>
      <c r="BV1223" s="306"/>
      <c r="BW1223" s="306"/>
      <c r="BX1223" s="306"/>
      <c r="BY1223" s="306"/>
      <c r="BZ1223" s="306"/>
      <c r="CA1223" s="306"/>
      <c r="CB1223" s="306"/>
      <c r="CC1223" s="306"/>
      <c r="CD1223" s="306"/>
      <c r="CE1223" s="306"/>
      <c r="CF1223" s="306"/>
      <c r="CG1223" s="460"/>
    </row>
    <row r="1224" spans="69:85">
      <c r="BQ1224" s="306"/>
      <c r="BR1224" s="306"/>
      <c r="BS1224" s="306"/>
      <c r="BT1224" s="306"/>
      <c r="BU1224" s="306"/>
      <c r="BV1224" s="306"/>
      <c r="BW1224" s="306"/>
      <c r="BX1224" s="306"/>
      <c r="BY1224" s="306"/>
      <c r="BZ1224" s="306"/>
      <c r="CA1224" s="306"/>
      <c r="CB1224" s="306"/>
      <c r="CC1224" s="306"/>
      <c r="CD1224" s="306"/>
      <c r="CE1224" s="306"/>
      <c r="CF1224" s="306"/>
      <c r="CG1224" s="460"/>
    </row>
    <row r="1225" spans="69:85">
      <c r="BQ1225" s="306"/>
      <c r="BR1225" s="306"/>
      <c r="BS1225" s="306"/>
      <c r="BT1225" s="306"/>
      <c r="BU1225" s="306"/>
      <c r="BV1225" s="306"/>
      <c r="BW1225" s="306"/>
      <c r="BX1225" s="306"/>
      <c r="BY1225" s="306"/>
      <c r="BZ1225" s="306"/>
      <c r="CA1225" s="306"/>
      <c r="CB1225" s="306"/>
      <c r="CC1225" s="306"/>
      <c r="CD1225" s="306"/>
      <c r="CE1225" s="306"/>
      <c r="CF1225" s="306"/>
      <c r="CG1225" s="460"/>
    </row>
    <row r="1226" spans="69:85">
      <c r="BQ1226" s="306"/>
      <c r="BR1226" s="306"/>
      <c r="BS1226" s="306"/>
      <c r="BT1226" s="306"/>
      <c r="BU1226" s="306"/>
      <c r="BV1226" s="306"/>
      <c r="BW1226" s="306"/>
      <c r="BX1226" s="306"/>
      <c r="BY1226" s="306"/>
      <c r="BZ1226" s="306"/>
      <c r="CA1226" s="306"/>
      <c r="CB1226" s="306"/>
      <c r="CC1226" s="306"/>
      <c r="CD1226" s="306"/>
      <c r="CE1226" s="306"/>
      <c r="CF1226" s="306"/>
      <c r="CG1226" s="460"/>
    </row>
    <row r="1227" spans="69:85">
      <c r="BQ1227" s="306"/>
      <c r="BR1227" s="306"/>
      <c r="BS1227" s="306"/>
      <c r="BT1227" s="306"/>
      <c r="BU1227" s="306"/>
      <c r="BV1227" s="306"/>
      <c r="BW1227" s="306"/>
      <c r="BX1227" s="306"/>
      <c r="BY1227" s="306"/>
      <c r="BZ1227" s="306"/>
      <c r="CA1227" s="306"/>
      <c r="CB1227" s="306"/>
      <c r="CC1227" s="306"/>
      <c r="CD1227" s="306"/>
      <c r="CE1227" s="306"/>
      <c r="CF1227" s="306"/>
      <c r="CG1227" s="460"/>
    </row>
    <row r="1228" spans="69:85">
      <c r="BQ1228" s="306"/>
      <c r="BR1228" s="306"/>
      <c r="BS1228" s="306"/>
      <c r="BT1228" s="306"/>
      <c r="BU1228" s="306"/>
      <c r="BV1228" s="306"/>
      <c r="BW1228" s="306"/>
      <c r="BX1228" s="306"/>
      <c r="BY1228" s="306"/>
      <c r="BZ1228" s="306"/>
      <c r="CA1228" s="306"/>
      <c r="CB1228" s="306"/>
      <c r="CC1228" s="306"/>
      <c r="CD1228" s="306"/>
      <c r="CE1228" s="306"/>
      <c r="CF1228" s="306"/>
      <c r="CG1228" s="460"/>
    </row>
    <row r="1229" spans="69:85">
      <c r="BQ1229" s="306"/>
      <c r="BR1229" s="306"/>
      <c r="BS1229" s="306"/>
      <c r="BT1229" s="306"/>
      <c r="BU1229" s="306"/>
      <c r="BV1229" s="306"/>
      <c r="BW1229" s="306"/>
      <c r="BX1229" s="306"/>
      <c r="BY1229" s="306"/>
      <c r="BZ1229" s="306"/>
      <c r="CA1229" s="306"/>
      <c r="CB1229" s="306"/>
      <c r="CC1229" s="306"/>
      <c r="CD1229" s="306"/>
      <c r="CE1229" s="306"/>
      <c r="CF1229" s="306"/>
      <c r="CG1229" s="460"/>
    </row>
    <row r="1230" spans="69:85">
      <c r="BQ1230" s="306"/>
      <c r="BR1230" s="306"/>
      <c r="BS1230" s="306"/>
      <c r="BT1230" s="306"/>
      <c r="BU1230" s="306"/>
      <c r="BV1230" s="306"/>
      <c r="BW1230" s="306"/>
      <c r="BX1230" s="306"/>
      <c r="BY1230" s="306"/>
      <c r="BZ1230" s="306"/>
      <c r="CA1230" s="306"/>
      <c r="CB1230" s="306"/>
      <c r="CC1230" s="306"/>
      <c r="CD1230" s="306"/>
      <c r="CE1230" s="306"/>
      <c r="CF1230" s="306"/>
      <c r="CG1230" s="460"/>
    </row>
    <row r="1231" spans="69:85">
      <c r="BQ1231" s="306"/>
      <c r="BR1231" s="306"/>
      <c r="BS1231" s="306"/>
      <c r="BT1231" s="306"/>
      <c r="BU1231" s="306"/>
      <c r="BV1231" s="306"/>
      <c r="BW1231" s="306"/>
      <c r="BX1231" s="306"/>
      <c r="BY1231" s="306"/>
      <c r="BZ1231" s="306"/>
      <c r="CA1231" s="306"/>
      <c r="CB1231" s="306"/>
      <c r="CC1231" s="306"/>
      <c r="CD1231" s="306"/>
      <c r="CE1231" s="306"/>
      <c r="CF1231" s="306"/>
      <c r="CG1231" s="460"/>
    </row>
    <row r="1232" spans="69:85">
      <c r="BQ1232" s="306"/>
      <c r="BR1232" s="306"/>
      <c r="BS1232" s="306"/>
      <c r="BT1232" s="306"/>
      <c r="BU1232" s="306"/>
      <c r="BV1232" s="306"/>
      <c r="BW1232" s="306"/>
      <c r="BX1232" s="306"/>
      <c r="BY1232" s="306"/>
      <c r="BZ1232" s="306"/>
      <c r="CA1232" s="306"/>
      <c r="CB1232" s="306"/>
      <c r="CC1232" s="306"/>
      <c r="CD1232" s="306"/>
      <c r="CE1232" s="306"/>
      <c r="CF1232" s="306"/>
      <c r="CG1232" s="460"/>
    </row>
    <row r="1233" spans="69:85">
      <c r="BQ1233" s="306"/>
      <c r="BR1233" s="306"/>
      <c r="BS1233" s="306"/>
      <c r="BT1233" s="306"/>
      <c r="BU1233" s="306"/>
      <c r="BV1233" s="306"/>
      <c r="BW1233" s="306"/>
      <c r="BX1233" s="306"/>
      <c r="BY1233" s="306"/>
      <c r="BZ1233" s="306"/>
      <c r="CA1233" s="306"/>
      <c r="CB1233" s="306"/>
      <c r="CC1233" s="306"/>
      <c r="CD1233" s="306"/>
      <c r="CE1233" s="306"/>
      <c r="CF1233" s="306"/>
      <c r="CG1233" s="460"/>
    </row>
    <row r="1234" spans="69:85">
      <c r="BQ1234" s="306"/>
      <c r="BR1234" s="306"/>
      <c r="BS1234" s="306"/>
      <c r="BT1234" s="306"/>
      <c r="BU1234" s="306"/>
      <c r="BV1234" s="306"/>
      <c r="BW1234" s="306"/>
      <c r="BX1234" s="306"/>
      <c r="BY1234" s="306"/>
      <c r="BZ1234" s="306"/>
      <c r="CA1234" s="306"/>
      <c r="CB1234" s="306"/>
      <c r="CC1234" s="306"/>
      <c r="CD1234" s="306"/>
      <c r="CE1234" s="306"/>
      <c r="CF1234" s="306"/>
      <c r="CG1234" s="460"/>
    </row>
    <row r="1235" spans="69:85">
      <c r="BQ1235" s="306"/>
      <c r="BR1235" s="306"/>
      <c r="BS1235" s="306"/>
      <c r="BT1235" s="306"/>
      <c r="BU1235" s="306"/>
      <c r="BV1235" s="306"/>
      <c r="BW1235" s="306"/>
      <c r="BX1235" s="306"/>
      <c r="BY1235" s="306"/>
      <c r="BZ1235" s="306"/>
      <c r="CA1235" s="306"/>
      <c r="CB1235" s="306"/>
      <c r="CC1235" s="306"/>
      <c r="CD1235" s="306"/>
      <c r="CE1235" s="306"/>
      <c r="CF1235" s="306"/>
      <c r="CG1235" s="460"/>
    </row>
    <row r="1236" spans="69:85">
      <c r="BQ1236" s="306"/>
      <c r="BR1236" s="306"/>
      <c r="BS1236" s="306"/>
      <c r="BT1236" s="306"/>
      <c r="BU1236" s="306"/>
      <c r="BV1236" s="306"/>
      <c r="BW1236" s="306"/>
      <c r="BX1236" s="306"/>
      <c r="BY1236" s="306"/>
      <c r="BZ1236" s="306"/>
      <c r="CA1236" s="306"/>
      <c r="CB1236" s="306"/>
      <c r="CC1236" s="306"/>
      <c r="CD1236" s="306"/>
      <c r="CE1236" s="306"/>
      <c r="CF1236" s="306"/>
      <c r="CG1236" s="460"/>
    </row>
    <row r="1237" spans="69:85">
      <c r="BQ1237" s="306"/>
      <c r="BR1237" s="306"/>
      <c r="BS1237" s="306"/>
      <c r="BT1237" s="306"/>
      <c r="BU1237" s="306"/>
      <c r="BV1237" s="306"/>
      <c r="BW1237" s="306"/>
      <c r="BX1237" s="306"/>
      <c r="BY1237" s="306"/>
      <c r="BZ1237" s="306"/>
      <c r="CA1237" s="306"/>
      <c r="CB1237" s="306"/>
      <c r="CC1237" s="306"/>
      <c r="CD1237" s="306"/>
      <c r="CE1237" s="306"/>
      <c r="CF1237" s="306"/>
      <c r="CG1237" s="460"/>
    </row>
    <row r="1238" spans="69:85">
      <c r="BQ1238" s="306"/>
      <c r="BR1238" s="306"/>
      <c r="BS1238" s="306"/>
      <c r="BT1238" s="306"/>
      <c r="BU1238" s="306"/>
      <c r="BV1238" s="306"/>
      <c r="BW1238" s="306"/>
      <c r="BX1238" s="306"/>
      <c r="BY1238" s="306"/>
      <c r="BZ1238" s="306"/>
      <c r="CA1238" s="306"/>
      <c r="CB1238" s="306"/>
      <c r="CC1238" s="306"/>
      <c r="CD1238" s="306"/>
      <c r="CE1238" s="306"/>
      <c r="CF1238" s="306"/>
      <c r="CG1238" s="460"/>
    </row>
    <row r="1239" spans="69:85">
      <c r="BQ1239" s="306"/>
      <c r="BR1239" s="306"/>
      <c r="BS1239" s="306"/>
      <c r="BT1239" s="306"/>
      <c r="BU1239" s="306"/>
      <c r="BV1239" s="306"/>
      <c r="BW1239" s="306"/>
      <c r="BX1239" s="306"/>
      <c r="BY1239" s="306"/>
      <c r="BZ1239" s="306"/>
      <c r="CA1239" s="306"/>
      <c r="CB1239" s="306"/>
      <c r="CC1239" s="306"/>
      <c r="CD1239" s="306"/>
      <c r="CE1239" s="306"/>
      <c r="CF1239" s="306"/>
      <c r="CG1239" s="460"/>
    </row>
    <row r="1240" spans="69:85">
      <c r="BQ1240" s="306"/>
      <c r="BR1240" s="306"/>
      <c r="BS1240" s="306"/>
      <c r="BT1240" s="306"/>
      <c r="BU1240" s="306"/>
      <c r="BV1240" s="306"/>
      <c r="BW1240" s="306"/>
      <c r="BX1240" s="306"/>
      <c r="BY1240" s="306"/>
      <c r="BZ1240" s="306"/>
      <c r="CA1240" s="306"/>
      <c r="CB1240" s="306"/>
      <c r="CC1240" s="306"/>
      <c r="CD1240" s="306"/>
      <c r="CE1240" s="306"/>
      <c r="CF1240" s="306"/>
      <c r="CG1240" s="460"/>
    </row>
    <row r="1241" spans="69:85">
      <c r="BQ1241" s="306"/>
      <c r="BR1241" s="306"/>
      <c r="BS1241" s="306"/>
      <c r="BT1241" s="306"/>
      <c r="BU1241" s="306"/>
      <c r="BV1241" s="306"/>
      <c r="BW1241" s="306"/>
      <c r="BX1241" s="306"/>
      <c r="BY1241" s="306"/>
      <c r="BZ1241" s="306"/>
      <c r="CA1241" s="306"/>
      <c r="CB1241" s="306"/>
      <c r="CC1241" s="306"/>
      <c r="CD1241" s="306"/>
      <c r="CE1241" s="306"/>
      <c r="CF1241" s="306"/>
      <c r="CG1241" s="460"/>
    </row>
    <row r="1242" spans="69:85">
      <c r="BQ1242" s="306"/>
      <c r="BR1242" s="306"/>
      <c r="BS1242" s="306"/>
      <c r="BT1242" s="306"/>
      <c r="BU1242" s="306"/>
      <c r="BV1242" s="306"/>
      <c r="BW1242" s="306"/>
      <c r="BX1242" s="306"/>
      <c r="BY1242" s="306"/>
      <c r="BZ1242" s="306"/>
      <c r="CA1242" s="306"/>
      <c r="CB1242" s="306"/>
      <c r="CC1242" s="306"/>
      <c r="CD1242" s="306"/>
      <c r="CE1242" s="306"/>
      <c r="CF1242" s="306"/>
      <c r="CG1242" s="460"/>
    </row>
    <row r="1243" spans="69:85">
      <c r="BQ1243" s="306"/>
      <c r="BR1243" s="306"/>
      <c r="BS1243" s="306"/>
      <c r="BT1243" s="306"/>
      <c r="BU1243" s="306"/>
      <c r="BV1243" s="306"/>
      <c r="BW1243" s="306"/>
      <c r="BX1243" s="306"/>
      <c r="BY1243" s="306"/>
      <c r="BZ1243" s="306"/>
      <c r="CA1243" s="306"/>
      <c r="CB1243" s="306"/>
      <c r="CC1243" s="306"/>
      <c r="CD1243" s="306"/>
      <c r="CE1243" s="306"/>
      <c r="CF1243" s="306"/>
      <c r="CG1243" s="460"/>
    </row>
    <row r="1244" spans="69:85">
      <c r="BQ1244" s="306"/>
      <c r="BR1244" s="306"/>
      <c r="BS1244" s="306"/>
      <c r="BT1244" s="306"/>
      <c r="BU1244" s="306"/>
      <c r="BV1244" s="306"/>
      <c r="BW1244" s="306"/>
      <c r="BX1244" s="306"/>
      <c r="BY1244" s="306"/>
      <c r="BZ1244" s="306"/>
      <c r="CA1244" s="306"/>
      <c r="CB1244" s="306"/>
      <c r="CC1244" s="306"/>
      <c r="CD1244" s="306"/>
      <c r="CE1244" s="306"/>
      <c r="CF1244" s="306"/>
      <c r="CG1244" s="460"/>
    </row>
    <row r="1245" spans="69:85">
      <c r="BQ1245" s="306"/>
      <c r="BR1245" s="306"/>
      <c r="BS1245" s="306"/>
      <c r="BT1245" s="306"/>
      <c r="BU1245" s="306"/>
      <c r="BV1245" s="306"/>
      <c r="BW1245" s="306"/>
      <c r="BX1245" s="306"/>
      <c r="BY1245" s="306"/>
      <c r="BZ1245" s="306"/>
      <c r="CA1245" s="306"/>
      <c r="CB1245" s="306"/>
      <c r="CC1245" s="306"/>
      <c r="CD1245" s="306"/>
      <c r="CE1245" s="306"/>
      <c r="CF1245" s="306"/>
      <c r="CG1245" s="460"/>
    </row>
    <row r="1246" spans="69:85">
      <c r="BQ1246" s="306"/>
      <c r="BR1246" s="306"/>
      <c r="BS1246" s="306"/>
      <c r="BT1246" s="306"/>
      <c r="BU1246" s="306"/>
      <c r="BV1246" s="306"/>
      <c r="BW1246" s="306"/>
      <c r="BX1246" s="306"/>
      <c r="BY1246" s="306"/>
      <c r="BZ1246" s="306"/>
      <c r="CA1246" s="306"/>
      <c r="CB1246" s="306"/>
      <c r="CC1246" s="306"/>
      <c r="CD1246" s="306"/>
      <c r="CE1246" s="306"/>
      <c r="CF1246" s="306"/>
      <c r="CG1246" s="460"/>
    </row>
    <row r="1247" spans="69:85">
      <c r="BQ1247" s="306"/>
      <c r="BR1247" s="306"/>
      <c r="BS1247" s="306"/>
      <c r="BT1247" s="306"/>
      <c r="BU1247" s="306"/>
      <c r="BV1247" s="306"/>
      <c r="BW1247" s="306"/>
      <c r="BX1247" s="306"/>
      <c r="BY1247" s="306"/>
      <c r="BZ1247" s="306"/>
      <c r="CA1247" s="306"/>
      <c r="CB1247" s="306"/>
      <c r="CC1247" s="306"/>
      <c r="CD1247" s="306"/>
      <c r="CE1247" s="306"/>
      <c r="CF1247" s="306"/>
      <c r="CG1247" s="460"/>
    </row>
    <row r="1248" spans="69:85">
      <c r="BQ1248" s="306"/>
      <c r="BR1248" s="306"/>
      <c r="BS1248" s="306"/>
      <c r="BT1248" s="306"/>
      <c r="BU1248" s="306"/>
      <c r="BV1248" s="306"/>
      <c r="BW1248" s="306"/>
      <c r="BX1248" s="306"/>
      <c r="BY1248" s="306"/>
      <c r="BZ1248" s="306"/>
      <c r="CA1248" s="306"/>
      <c r="CB1248" s="306"/>
      <c r="CC1248" s="306"/>
      <c r="CD1248" s="306"/>
      <c r="CE1248" s="306"/>
      <c r="CF1248" s="306"/>
      <c r="CG1248" s="460"/>
    </row>
    <row r="1249" spans="69:85">
      <c r="BQ1249" s="306"/>
      <c r="BR1249" s="306"/>
      <c r="BS1249" s="306"/>
      <c r="BT1249" s="306"/>
      <c r="BU1249" s="306"/>
      <c r="BV1249" s="306"/>
      <c r="BW1249" s="306"/>
      <c r="BX1249" s="306"/>
      <c r="BY1249" s="306"/>
      <c r="BZ1249" s="306"/>
      <c r="CA1249" s="306"/>
      <c r="CB1249" s="306"/>
      <c r="CC1249" s="306"/>
      <c r="CD1249" s="306"/>
      <c r="CE1249" s="306"/>
      <c r="CF1249" s="306"/>
      <c r="CG1249" s="460"/>
    </row>
    <row r="1250" spans="69:85">
      <c r="BQ1250" s="306"/>
      <c r="BR1250" s="306"/>
      <c r="BS1250" s="306"/>
      <c r="BT1250" s="306"/>
      <c r="BU1250" s="306"/>
      <c r="BV1250" s="306"/>
      <c r="BW1250" s="306"/>
      <c r="BX1250" s="306"/>
      <c r="BY1250" s="306"/>
      <c r="BZ1250" s="306"/>
      <c r="CA1250" s="306"/>
      <c r="CB1250" s="306"/>
      <c r="CC1250" s="306"/>
      <c r="CD1250" s="306"/>
      <c r="CE1250" s="306"/>
      <c r="CF1250" s="306"/>
      <c r="CG1250" s="460"/>
    </row>
    <row r="1251" spans="69:85">
      <c r="BQ1251" s="306"/>
      <c r="BR1251" s="306"/>
      <c r="BS1251" s="306"/>
      <c r="BT1251" s="306"/>
      <c r="BU1251" s="306"/>
      <c r="BV1251" s="306"/>
      <c r="BW1251" s="306"/>
      <c r="BX1251" s="306"/>
      <c r="BY1251" s="306"/>
      <c r="BZ1251" s="306"/>
      <c r="CA1251" s="306"/>
      <c r="CB1251" s="306"/>
      <c r="CC1251" s="306"/>
      <c r="CD1251" s="306"/>
      <c r="CE1251" s="306"/>
      <c r="CF1251" s="306"/>
      <c r="CG1251" s="460"/>
    </row>
    <row r="1252" spans="69:85">
      <c r="BQ1252" s="306"/>
      <c r="BR1252" s="306"/>
      <c r="BS1252" s="306"/>
      <c r="BT1252" s="306"/>
      <c r="BU1252" s="306"/>
      <c r="BV1252" s="306"/>
      <c r="BW1252" s="306"/>
      <c r="BX1252" s="306"/>
      <c r="BY1252" s="306"/>
      <c r="BZ1252" s="306"/>
      <c r="CA1252" s="306"/>
      <c r="CB1252" s="306"/>
      <c r="CC1252" s="306"/>
      <c r="CD1252" s="306"/>
      <c r="CE1252" s="306"/>
      <c r="CF1252" s="306"/>
      <c r="CG1252" s="460"/>
    </row>
    <row r="1253" spans="69:85">
      <c r="BQ1253" s="306"/>
      <c r="BR1253" s="306"/>
      <c r="BS1253" s="306"/>
      <c r="BT1253" s="306"/>
      <c r="BU1253" s="306"/>
      <c r="BV1253" s="306"/>
      <c r="BW1253" s="306"/>
      <c r="BX1253" s="306"/>
      <c r="BY1253" s="306"/>
      <c r="BZ1253" s="306"/>
      <c r="CA1253" s="306"/>
      <c r="CB1253" s="306"/>
      <c r="CC1253" s="306"/>
      <c r="CD1253" s="306"/>
      <c r="CE1253" s="306"/>
      <c r="CF1253" s="306"/>
      <c r="CG1253" s="460"/>
    </row>
    <row r="1254" spans="69:85">
      <c r="BQ1254" s="306"/>
      <c r="BR1254" s="306"/>
      <c r="BS1254" s="306"/>
      <c r="BT1254" s="306"/>
      <c r="BU1254" s="306"/>
      <c r="BV1254" s="306"/>
      <c r="BW1254" s="306"/>
      <c r="BX1254" s="306"/>
      <c r="BY1254" s="306"/>
      <c r="BZ1254" s="306"/>
      <c r="CA1254" s="306"/>
      <c r="CB1254" s="306"/>
      <c r="CC1254" s="306"/>
      <c r="CD1254" s="306"/>
      <c r="CE1254" s="306"/>
      <c r="CF1254" s="306"/>
      <c r="CG1254" s="460"/>
    </row>
    <row r="1255" spans="69:85">
      <c r="BQ1255" s="306"/>
      <c r="BR1255" s="306"/>
      <c r="BS1255" s="306"/>
      <c r="BT1255" s="306"/>
      <c r="BU1255" s="306"/>
      <c r="BV1255" s="306"/>
      <c r="BW1255" s="306"/>
      <c r="BX1255" s="306"/>
      <c r="BY1255" s="306"/>
      <c r="BZ1255" s="306"/>
      <c r="CA1255" s="306"/>
      <c r="CB1255" s="306"/>
      <c r="CC1255" s="306"/>
      <c r="CD1255" s="306"/>
      <c r="CE1255" s="306"/>
      <c r="CF1255" s="306"/>
      <c r="CG1255" s="460"/>
    </row>
    <row r="1256" spans="69:85">
      <c r="BQ1256" s="306"/>
      <c r="BR1256" s="306"/>
      <c r="BS1256" s="306"/>
      <c r="BT1256" s="306"/>
      <c r="BU1256" s="306"/>
      <c r="BV1256" s="306"/>
      <c r="BW1256" s="306"/>
      <c r="BX1256" s="306"/>
      <c r="BY1256" s="306"/>
      <c r="BZ1256" s="306"/>
      <c r="CA1256" s="306"/>
      <c r="CB1256" s="306"/>
      <c r="CC1256" s="306"/>
      <c r="CD1256" s="306"/>
      <c r="CE1256" s="306"/>
      <c r="CF1256" s="306"/>
      <c r="CG1256" s="460"/>
    </row>
    <row r="1257" spans="69:85">
      <c r="BQ1257" s="306"/>
      <c r="BR1257" s="306"/>
      <c r="BS1257" s="306"/>
      <c r="BT1257" s="306"/>
      <c r="BU1257" s="306"/>
      <c r="BV1257" s="306"/>
      <c r="BW1257" s="306"/>
      <c r="BX1257" s="306"/>
      <c r="BY1257" s="306"/>
      <c r="BZ1257" s="306"/>
      <c r="CA1257" s="306"/>
      <c r="CB1257" s="306"/>
      <c r="CC1257" s="306"/>
      <c r="CD1257" s="306"/>
      <c r="CE1257" s="306"/>
      <c r="CF1257" s="306"/>
      <c r="CG1257" s="460"/>
    </row>
    <row r="1258" spans="69:85">
      <c r="BQ1258" s="306"/>
      <c r="BR1258" s="306"/>
      <c r="BS1258" s="306"/>
      <c r="BT1258" s="306"/>
      <c r="BU1258" s="306"/>
      <c r="BV1258" s="306"/>
      <c r="BW1258" s="306"/>
      <c r="BX1258" s="306"/>
      <c r="BY1258" s="306"/>
      <c r="BZ1258" s="306"/>
      <c r="CA1258" s="306"/>
      <c r="CB1258" s="306"/>
      <c r="CC1258" s="306"/>
      <c r="CD1258" s="306"/>
      <c r="CE1258" s="306"/>
      <c r="CF1258" s="306"/>
      <c r="CG1258" s="460"/>
    </row>
    <row r="1259" spans="69:85">
      <c r="BQ1259" s="306"/>
      <c r="BR1259" s="306"/>
      <c r="BS1259" s="306"/>
      <c r="BT1259" s="306"/>
      <c r="BU1259" s="306"/>
      <c r="BV1259" s="306"/>
      <c r="BW1259" s="306"/>
      <c r="BX1259" s="306"/>
      <c r="BY1259" s="306"/>
      <c r="BZ1259" s="306"/>
      <c r="CA1259" s="306"/>
      <c r="CB1259" s="306"/>
      <c r="CC1259" s="306"/>
      <c r="CD1259" s="306"/>
      <c r="CE1259" s="306"/>
      <c r="CF1259" s="306"/>
      <c r="CG1259" s="460"/>
    </row>
    <row r="1260" spans="69:85">
      <c r="BQ1260" s="306"/>
      <c r="BR1260" s="306"/>
      <c r="BS1260" s="306"/>
      <c r="BT1260" s="306"/>
      <c r="BU1260" s="306"/>
      <c r="BV1260" s="306"/>
      <c r="BW1260" s="306"/>
      <c r="BX1260" s="306"/>
      <c r="BY1260" s="306"/>
      <c r="BZ1260" s="306"/>
      <c r="CA1260" s="306"/>
      <c r="CB1260" s="306"/>
      <c r="CC1260" s="306"/>
      <c r="CD1260" s="306"/>
      <c r="CE1260" s="306"/>
      <c r="CF1260" s="306"/>
      <c r="CG1260" s="460"/>
    </row>
    <row r="1261" spans="69:85">
      <c r="BQ1261" s="306"/>
      <c r="BR1261" s="306"/>
      <c r="BS1261" s="306"/>
      <c r="BT1261" s="306"/>
      <c r="BU1261" s="306"/>
      <c r="BV1261" s="306"/>
      <c r="BW1261" s="306"/>
      <c r="BX1261" s="306"/>
      <c r="BY1261" s="306"/>
      <c r="BZ1261" s="306"/>
      <c r="CA1261" s="306"/>
      <c r="CB1261" s="306"/>
      <c r="CC1261" s="306"/>
      <c r="CD1261" s="306"/>
      <c r="CE1261" s="306"/>
      <c r="CF1261" s="306"/>
      <c r="CG1261" s="460"/>
    </row>
    <row r="1262" spans="69:85">
      <c r="BQ1262" s="306"/>
      <c r="BR1262" s="306"/>
      <c r="BS1262" s="306"/>
      <c r="BT1262" s="306"/>
      <c r="BU1262" s="306"/>
      <c r="BV1262" s="306"/>
      <c r="BW1262" s="306"/>
      <c r="BX1262" s="306"/>
      <c r="BY1262" s="306"/>
      <c r="BZ1262" s="306"/>
      <c r="CA1262" s="306"/>
      <c r="CB1262" s="306"/>
      <c r="CC1262" s="306"/>
      <c r="CD1262" s="306"/>
      <c r="CE1262" s="306"/>
      <c r="CF1262" s="306"/>
      <c r="CG1262" s="460"/>
    </row>
    <row r="1263" spans="69:85">
      <c r="BQ1263" s="306"/>
      <c r="BR1263" s="306"/>
      <c r="BS1263" s="306"/>
      <c r="BT1263" s="306"/>
      <c r="BU1263" s="306"/>
      <c r="BV1263" s="306"/>
      <c r="BW1263" s="306"/>
      <c r="BX1263" s="306"/>
      <c r="BY1263" s="306"/>
      <c r="BZ1263" s="306"/>
      <c r="CA1263" s="306"/>
      <c r="CB1263" s="306"/>
      <c r="CC1263" s="306"/>
      <c r="CD1263" s="306"/>
      <c r="CE1263" s="306"/>
      <c r="CF1263" s="306"/>
      <c r="CG1263" s="460"/>
    </row>
    <row r="1264" spans="69:85">
      <c r="BQ1264" s="306"/>
      <c r="BR1264" s="306"/>
      <c r="BS1264" s="306"/>
      <c r="BT1264" s="306"/>
      <c r="BU1264" s="306"/>
      <c r="BV1264" s="306"/>
      <c r="BW1264" s="306"/>
      <c r="BX1264" s="306"/>
      <c r="BY1264" s="306"/>
      <c r="BZ1264" s="306"/>
      <c r="CA1264" s="306"/>
      <c r="CB1264" s="306"/>
      <c r="CC1264" s="306"/>
      <c r="CD1264" s="306"/>
      <c r="CE1264" s="306"/>
      <c r="CF1264" s="306"/>
      <c r="CG1264" s="460"/>
    </row>
    <row r="1265" spans="69:85">
      <c r="BQ1265" s="306"/>
      <c r="BR1265" s="306"/>
      <c r="BS1265" s="306"/>
      <c r="BT1265" s="306"/>
      <c r="BU1265" s="306"/>
      <c r="BV1265" s="306"/>
      <c r="BW1265" s="306"/>
      <c r="BX1265" s="306"/>
      <c r="BY1265" s="306"/>
      <c r="BZ1265" s="306"/>
      <c r="CA1265" s="306"/>
      <c r="CB1265" s="306"/>
      <c r="CC1265" s="306"/>
      <c r="CD1265" s="306"/>
      <c r="CE1265" s="306"/>
      <c r="CF1265" s="306"/>
      <c r="CG1265" s="460"/>
    </row>
    <row r="1266" spans="69:85">
      <c r="BQ1266" s="306"/>
      <c r="BR1266" s="306"/>
      <c r="BS1266" s="306"/>
      <c r="BT1266" s="306"/>
      <c r="BU1266" s="306"/>
      <c r="BV1266" s="306"/>
      <c r="BW1266" s="306"/>
      <c r="BX1266" s="306"/>
      <c r="BY1266" s="306"/>
      <c r="BZ1266" s="306"/>
      <c r="CA1266" s="306"/>
      <c r="CB1266" s="306"/>
      <c r="CC1266" s="306"/>
      <c r="CD1266" s="306"/>
      <c r="CE1266" s="306"/>
      <c r="CF1266" s="306"/>
      <c r="CG1266" s="460"/>
    </row>
    <row r="1267" spans="69:85">
      <c r="BQ1267" s="306"/>
      <c r="BR1267" s="306"/>
      <c r="BS1267" s="306"/>
      <c r="BT1267" s="306"/>
      <c r="BU1267" s="306"/>
      <c r="BV1267" s="306"/>
      <c r="BW1267" s="306"/>
      <c r="BX1267" s="306"/>
      <c r="BY1267" s="306"/>
      <c r="BZ1267" s="306"/>
      <c r="CA1267" s="306"/>
      <c r="CB1267" s="306"/>
      <c r="CC1267" s="306"/>
      <c r="CD1267" s="306"/>
      <c r="CE1267" s="306"/>
      <c r="CF1267" s="306"/>
      <c r="CG1267" s="460"/>
    </row>
    <row r="1268" spans="69:85">
      <c r="BQ1268" s="306"/>
      <c r="BR1268" s="306"/>
      <c r="BS1268" s="306"/>
      <c r="BT1268" s="306"/>
      <c r="BU1268" s="306"/>
      <c r="BV1268" s="306"/>
      <c r="BW1268" s="306"/>
      <c r="BX1268" s="306"/>
      <c r="BY1268" s="306"/>
      <c r="BZ1268" s="306"/>
      <c r="CA1268" s="306"/>
      <c r="CB1268" s="306"/>
      <c r="CC1268" s="306"/>
      <c r="CD1268" s="306"/>
      <c r="CE1268" s="306"/>
      <c r="CF1268" s="306"/>
      <c r="CG1268" s="460"/>
    </row>
    <row r="1269" spans="69:85">
      <c r="BQ1269" s="306"/>
      <c r="BR1269" s="306"/>
      <c r="BS1269" s="306"/>
      <c r="BT1269" s="306"/>
      <c r="BU1269" s="306"/>
      <c r="BV1269" s="306"/>
      <c r="BW1269" s="306"/>
      <c r="BX1269" s="306"/>
      <c r="BY1269" s="306"/>
      <c r="BZ1269" s="306"/>
      <c r="CA1269" s="306"/>
      <c r="CB1269" s="306"/>
      <c r="CC1269" s="306"/>
      <c r="CD1269" s="306"/>
      <c r="CE1269" s="306"/>
      <c r="CF1269" s="306"/>
      <c r="CG1269" s="460"/>
    </row>
    <row r="1270" spans="69:85">
      <c r="BQ1270" s="306"/>
      <c r="BR1270" s="306"/>
      <c r="BS1270" s="306"/>
      <c r="BT1270" s="306"/>
      <c r="BU1270" s="306"/>
      <c r="BV1270" s="306"/>
      <c r="BW1270" s="306"/>
      <c r="BX1270" s="306"/>
      <c r="BY1270" s="306"/>
      <c r="BZ1270" s="306"/>
      <c r="CA1270" s="306"/>
      <c r="CB1270" s="306"/>
      <c r="CC1270" s="306"/>
      <c r="CD1270" s="306"/>
      <c r="CE1270" s="306"/>
      <c r="CF1270" s="306"/>
      <c r="CG1270" s="460"/>
    </row>
    <row r="1271" spans="69:85">
      <c r="BQ1271" s="306"/>
      <c r="BR1271" s="306"/>
      <c r="BS1271" s="306"/>
      <c r="BT1271" s="306"/>
      <c r="BU1271" s="306"/>
      <c r="BV1271" s="306"/>
      <c r="BW1271" s="306"/>
      <c r="BX1271" s="306"/>
      <c r="BY1271" s="306"/>
      <c r="BZ1271" s="306"/>
      <c r="CA1271" s="306"/>
      <c r="CB1271" s="306"/>
      <c r="CC1271" s="306"/>
      <c r="CD1271" s="306"/>
      <c r="CE1271" s="306"/>
      <c r="CF1271" s="306"/>
      <c r="CG1271" s="460"/>
    </row>
    <row r="1272" spans="69:85">
      <c r="BQ1272" s="306"/>
      <c r="BR1272" s="306"/>
      <c r="BS1272" s="306"/>
      <c r="BT1272" s="306"/>
      <c r="BU1272" s="306"/>
      <c r="BV1272" s="306"/>
      <c r="BW1272" s="306"/>
      <c r="BX1272" s="306"/>
      <c r="BY1272" s="306"/>
      <c r="BZ1272" s="306"/>
      <c r="CA1272" s="306"/>
      <c r="CB1272" s="306"/>
      <c r="CC1272" s="306"/>
      <c r="CD1272" s="306"/>
      <c r="CE1272" s="306"/>
      <c r="CF1272" s="306"/>
      <c r="CG1272" s="460"/>
    </row>
    <row r="1273" spans="69:85">
      <c r="BQ1273" s="306"/>
      <c r="BR1273" s="306"/>
      <c r="BS1273" s="306"/>
      <c r="BT1273" s="306"/>
      <c r="BU1273" s="306"/>
      <c r="BV1273" s="306"/>
      <c r="BW1273" s="306"/>
      <c r="BX1273" s="306"/>
      <c r="BY1273" s="306"/>
      <c r="BZ1273" s="306"/>
      <c r="CA1273" s="306"/>
      <c r="CB1273" s="306"/>
      <c r="CC1273" s="306"/>
      <c r="CD1273" s="306"/>
      <c r="CE1273" s="306"/>
      <c r="CF1273" s="306"/>
      <c r="CG1273" s="460"/>
    </row>
    <row r="1274" spans="69:85">
      <c r="BQ1274" s="306"/>
      <c r="BR1274" s="306"/>
      <c r="BS1274" s="306"/>
      <c r="BT1274" s="306"/>
      <c r="BU1274" s="306"/>
      <c r="BV1274" s="306"/>
      <c r="BW1274" s="306"/>
      <c r="BX1274" s="306"/>
      <c r="BY1274" s="306"/>
      <c r="BZ1274" s="306"/>
      <c r="CA1274" s="306"/>
      <c r="CB1274" s="306"/>
      <c r="CC1274" s="306"/>
      <c r="CD1274" s="306"/>
      <c r="CE1274" s="306"/>
      <c r="CF1274" s="306"/>
      <c r="CG1274" s="460"/>
    </row>
    <row r="1275" spans="69:85">
      <c r="BQ1275" s="306"/>
      <c r="BR1275" s="306"/>
      <c r="BS1275" s="306"/>
      <c r="BT1275" s="306"/>
      <c r="BU1275" s="306"/>
      <c r="BV1275" s="306"/>
      <c r="BW1275" s="306"/>
      <c r="BX1275" s="306"/>
      <c r="BY1275" s="306"/>
      <c r="BZ1275" s="306"/>
      <c r="CA1275" s="306"/>
      <c r="CB1275" s="306"/>
      <c r="CC1275" s="306"/>
      <c r="CD1275" s="306"/>
      <c r="CE1275" s="306"/>
      <c r="CF1275" s="306"/>
      <c r="CG1275" s="460"/>
    </row>
    <row r="1276" spans="69:85">
      <c r="BQ1276" s="306"/>
      <c r="BR1276" s="306"/>
      <c r="BS1276" s="306"/>
      <c r="BT1276" s="306"/>
      <c r="BU1276" s="306"/>
      <c r="BV1276" s="306"/>
      <c r="BW1276" s="306"/>
      <c r="BX1276" s="306"/>
      <c r="BY1276" s="306"/>
      <c r="BZ1276" s="306"/>
      <c r="CA1276" s="306"/>
      <c r="CB1276" s="306"/>
      <c r="CC1276" s="306"/>
      <c r="CD1276" s="306"/>
      <c r="CE1276" s="306"/>
      <c r="CF1276" s="306"/>
      <c r="CG1276" s="460"/>
    </row>
    <row r="1277" spans="69:85">
      <c r="BQ1277" s="306"/>
      <c r="BR1277" s="306"/>
      <c r="BS1277" s="306"/>
      <c r="BT1277" s="306"/>
      <c r="BU1277" s="306"/>
      <c r="BV1277" s="306"/>
      <c r="BW1277" s="306"/>
      <c r="BX1277" s="306"/>
      <c r="BY1277" s="306"/>
      <c r="BZ1277" s="306"/>
      <c r="CA1277" s="306"/>
      <c r="CB1277" s="306"/>
      <c r="CC1277" s="306"/>
      <c r="CD1277" s="306"/>
      <c r="CE1277" s="306"/>
      <c r="CF1277" s="306"/>
      <c r="CG1277" s="460"/>
    </row>
    <row r="1278" spans="69:85">
      <c r="BQ1278" s="306"/>
      <c r="BR1278" s="306"/>
      <c r="BS1278" s="306"/>
      <c r="BT1278" s="306"/>
      <c r="BU1278" s="306"/>
      <c r="BV1278" s="306"/>
      <c r="BW1278" s="306"/>
      <c r="BX1278" s="306"/>
      <c r="BY1278" s="306"/>
      <c r="BZ1278" s="306"/>
      <c r="CA1278" s="306"/>
      <c r="CB1278" s="306"/>
      <c r="CC1278" s="306"/>
      <c r="CD1278" s="306"/>
      <c r="CE1278" s="306"/>
      <c r="CF1278" s="306"/>
      <c r="CG1278" s="460"/>
    </row>
    <row r="1279" spans="69:85">
      <c r="BQ1279" s="306"/>
      <c r="BR1279" s="306"/>
      <c r="BS1279" s="306"/>
      <c r="BT1279" s="306"/>
      <c r="BU1279" s="306"/>
      <c r="BV1279" s="306"/>
      <c r="BW1279" s="306"/>
      <c r="BX1279" s="306"/>
      <c r="BY1279" s="306"/>
      <c r="BZ1279" s="306"/>
      <c r="CA1279" s="306"/>
      <c r="CB1279" s="306"/>
      <c r="CC1279" s="306"/>
      <c r="CD1279" s="306"/>
      <c r="CE1279" s="306"/>
      <c r="CF1279" s="306"/>
      <c r="CG1279" s="460"/>
    </row>
    <row r="1280" spans="69:85">
      <c r="BQ1280" s="306"/>
      <c r="BR1280" s="306"/>
      <c r="BS1280" s="306"/>
      <c r="BT1280" s="306"/>
      <c r="BU1280" s="306"/>
      <c r="BV1280" s="306"/>
      <c r="BW1280" s="306"/>
      <c r="BX1280" s="306"/>
      <c r="BY1280" s="306"/>
      <c r="BZ1280" s="306"/>
      <c r="CA1280" s="306"/>
      <c r="CB1280" s="306"/>
      <c r="CC1280" s="306"/>
      <c r="CD1280" s="306"/>
      <c r="CE1280" s="306"/>
      <c r="CF1280" s="306"/>
      <c r="CG1280" s="460"/>
    </row>
    <row r="1281" spans="69:85">
      <c r="BQ1281" s="306"/>
      <c r="BR1281" s="306"/>
      <c r="BS1281" s="306"/>
      <c r="BT1281" s="306"/>
      <c r="BU1281" s="306"/>
      <c r="BV1281" s="306"/>
      <c r="BW1281" s="306"/>
      <c r="BX1281" s="306"/>
      <c r="BY1281" s="306"/>
      <c r="BZ1281" s="306"/>
      <c r="CA1281" s="306"/>
      <c r="CB1281" s="306"/>
      <c r="CC1281" s="306"/>
      <c r="CD1281" s="306"/>
      <c r="CE1281" s="306"/>
      <c r="CF1281" s="306"/>
      <c r="CG1281" s="460"/>
    </row>
    <row r="1282" spans="69:85">
      <c r="BQ1282" s="306"/>
      <c r="BR1282" s="306"/>
      <c r="BS1282" s="306"/>
      <c r="BT1282" s="306"/>
      <c r="BU1282" s="306"/>
      <c r="BV1282" s="306"/>
      <c r="BW1282" s="306"/>
      <c r="BX1282" s="306"/>
      <c r="BY1282" s="306"/>
      <c r="BZ1282" s="306"/>
      <c r="CA1282" s="306"/>
      <c r="CB1282" s="306"/>
      <c r="CC1282" s="306"/>
      <c r="CD1282" s="306"/>
      <c r="CE1282" s="306"/>
      <c r="CF1282" s="306"/>
      <c r="CG1282" s="460"/>
    </row>
    <row r="1283" spans="69:85">
      <c r="BQ1283" s="306"/>
      <c r="BR1283" s="306"/>
      <c r="BS1283" s="306"/>
      <c r="BT1283" s="306"/>
      <c r="BU1283" s="306"/>
      <c r="BV1283" s="306"/>
      <c r="BW1283" s="306"/>
      <c r="BX1283" s="306"/>
      <c r="BY1283" s="306"/>
      <c r="BZ1283" s="306"/>
      <c r="CA1283" s="306"/>
      <c r="CB1283" s="306"/>
      <c r="CC1283" s="306"/>
      <c r="CD1283" s="306"/>
      <c r="CE1283" s="306"/>
      <c r="CF1283" s="306"/>
      <c r="CG1283" s="460"/>
    </row>
    <row r="1284" spans="69:85">
      <c r="BQ1284" s="306"/>
      <c r="BR1284" s="306"/>
      <c r="BS1284" s="306"/>
      <c r="BT1284" s="306"/>
      <c r="BU1284" s="306"/>
      <c r="BV1284" s="306"/>
      <c r="BW1284" s="306"/>
      <c r="BX1284" s="306"/>
      <c r="BY1284" s="306"/>
      <c r="BZ1284" s="306"/>
      <c r="CA1284" s="306"/>
      <c r="CB1284" s="306"/>
      <c r="CC1284" s="306"/>
      <c r="CD1284" s="306"/>
      <c r="CE1284" s="306"/>
      <c r="CF1284" s="306"/>
      <c r="CG1284" s="460"/>
    </row>
    <row r="1285" spans="69:85">
      <c r="BQ1285" s="306"/>
      <c r="BR1285" s="306"/>
      <c r="BS1285" s="306"/>
      <c r="BT1285" s="306"/>
      <c r="BU1285" s="306"/>
      <c r="BV1285" s="306"/>
      <c r="BW1285" s="306"/>
      <c r="BX1285" s="306"/>
      <c r="BY1285" s="306"/>
      <c r="BZ1285" s="306"/>
      <c r="CA1285" s="306"/>
      <c r="CB1285" s="306"/>
      <c r="CC1285" s="306"/>
      <c r="CD1285" s="306"/>
      <c r="CE1285" s="306"/>
      <c r="CF1285" s="306"/>
      <c r="CG1285" s="460"/>
    </row>
    <row r="1286" spans="69:85">
      <c r="BQ1286" s="306"/>
      <c r="BR1286" s="306"/>
      <c r="BS1286" s="306"/>
      <c r="BT1286" s="306"/>
      <c r="BU1286" s="306"/>
      <c r="BV1286" s="306"/>
      <c r="BW1286" s="306"/>
      <c r="BX1286" s="306"/>
      <c r="BY1286" s="306"/>
      <c r="BZ1286" s="306"/>
      <c r="CA1286" s="306"/>
      <c r="CB1286" s="306"/>
      <c r="CC1286" s="306"/>
      <c r="CD1286" s="306"/>
      <c r="CE1286" s="306"/>
      <c r="CF1286" s="306"/>
      <c r="CG1286" s="460"/>
    </row>
    <row r="1287" spans="69:85">
      <c r="BQ1287" s="306"/>
      <c r="BR1287" s="306"/>
      <c r="BS1287" s="306"/>
      <c r="BT1287" s="306"/>
      <c r="BU1287" s="306"/>
      <c r="BV1287" s="306"/>
      <c r="BW1287" s="306"/>
      <c r="BX1287" s="306"/>
      <c r="BY1287" s="306"/>
      <c r="BZ1287" s="306"/>
      <c r="CA1287" s="306"/>
      <c r="CB1287" s="306"/>
      <c r="CC1287" s="306"/>
      <c r="CD1287" s="306"/>
      <c r="CE1287" s="306"/>
      <c r="CF1287" s="306"/>
      <c r="CG1287" s="460"/>
    </row>
    <row r="1288" spans="69:85">
      <c r="BQ1288" s="306"/>
      <c r="BR1288" s="306"/>
      <c r="BS1288" s="306"/>
      <c r="BT1288" s="306"/>
      <c r="BU1288" s="306"/>
      <c r="BV1288" s="306"/>
      <c r="BW1288" s="306"/>
      <c r="BX1288" s="306"/>
      <c r="BY1288" s="306"/>
      <c r="BZ1288" s="306"/>
      <c r="CA1288" s="306"/>
      <c r="CB1288" s="306"/>
      <c r="CC1288" s="306"/>
      <c r="CD1288" s="306"/>
      <c r="CE1288" s="306"/>
      <c r="CF1288" s="306"/>
      <c r="CG1288" s="460"/>
    </row>
    <row r="1289" spans="69:85">
      <c r="BQ1289" s="306"/>
      <c r="BR1289" s="306"/>
      <c r="BS1289" s="306"/>
      <c r="BT1289" s="306"/>
      <c r="BU1289" s="306"/>
      <c r="BV1289" s="306"/>
      <c r="BW1289" s="306"/>
      <c r="BX1289" s="306"/>
      <c r="BY1289" s="306"/>
      <c r="BZ1289" s="306"/>
      <c r="CA1289" s="306"/>
      <c r="CB1289" s="306"/>
      <c r="CC1289" s="306"/>
      <c r="CD1289" s="306"/>
      <c r="CE1289" s="306"/>
      <c r="CF1289" s="306"/>
      <c r="CG1289" s="460"/>
    </row>
    <row r="1290" spans="69:85">
      <c r="BQ1290" s="306"/>
      <c r="BR1290" s="306"/>
      <c r="BS1290" s="306"/>
      <c r="BT1290" s="306"/>
      <c r="BU1290" s="306"/>
      <c r="BV1290" s="306"/>
      <c r="BW1290" s="306"/>
      <c r="BX1290" s="306"/>
      <c r="BY1290" s="306"/>
      <c r="BZ1290" s="306"/>
      <c r="CA1290" s="306"/>
      <c r="CB1290" s="306"/>
      <c r="CC1290" s="306"/>
      <c r="CD1290" s="306"/>
      <c r="CE1290" s="306"/>
      <c r="CF1290" s="306"/>
      <c r="CG1290" s="460"/>
    </row>
    <row r="1291" spans="69:85">
      <c r="BQ1291" s="306"/>
      <c r="BR1291" s="306"/>
      <c r="BS1291" s="306"/>
      <c r="BT1291" s="306"/>
      <c r="BU1291" s="306"/>
      <c r="BV1291" s="306"/>
      <c r="BW1291" s="306"/>
      <c r="BX1291" s="306"/>
      <c r="BY1291" s="306"/>
      <c r="BZ1291" s="306"/>
      <c r="CA1291" s="306"/>
      <c r="CB1291" s="306"/>
      <c r="CC1291" s="306"/>
      <c r="CD1291" s="306"/>
      <c r="CE1291" s="306"/>
      <c r="CF1291" s="306"/>
      <c r="CG1291" s="460"/>
    </row>
    <row r="1292" spans="69:85">
      <c r="BQ1292" s="306"/>
      <c r="BR1292" s="306"/>
      <c r="BS1292" s="306"/>
      <c r="BT1292" s="306"/>
      <c r="BU1292" s="306"/>
      <c r="BV1292" s="306"/>
      <c r="BW1292" s="306"/>
      <c r="BX1292" s="306"/>
      <c r="BY1292" s="306"/>
      <c r="BZ1292" s="306"/>
      <c r="CA1292" s="306"/>
      <c r="CB1292" s="306"/>
      <c r="CC1292" s="306"/>
      <c r="CD1292" s="306"/>
      <c r="CE1292" s="306"/>
      <c r="CF1292" s="306"/>
      <c r="CG1292" s="460"/>
    </row>
    <row r="1293" spans="69:85">
      <c r="BQ1293" s="306"/>
      <c r="BR1293" s="306"/>
      <c r="BS1293" s="306"/>
      <c r="BT1293" s="306"/>
      <c r="BU1293" s="306"/>
      <c r="BV1293" s="306"/>
      <c r="BW1293" s="306"/>
      <c r="BX1293" s="306"/>
      <c r="BY1293" s="306"/>
      <c r="BZ1293" s="306"/>
      <c r="CA1293" s="306"/>
      <c r="CB1293" s="306"/>
      <c r="CC1293" s="306"/>
      <c r="CD1293" s="306"/>
      <c r="CE1293" s="306"/>
      <c r="CF1293" s="306"/>
      <c r="CG1293" s="460"/>
    </row>
    <row r="1294" spans="69:85">
      <c r="BQ1294" s="306"/>
      <c r="BR1294" s="306"/>
      <c r="BS1294" s="306"/>
      <c r="BT1294" s="306"/>
      <c r="BU1294" s="306"/>
      <c r="BV1294" s="306"/>
      <c r="BW1294" s="306"/>
      <c r="BX1294" s="306"/>
      <c r="BY1294" s="306"/>
      <c r="BZ1294" s="306"/>
      <c r="CA1294" s="306"/>
      <c r="CB1294" s="306"/>
      <c r="CC1294" s="306"/>
      <c r="CD1294" s="306"/>
      <c r="CE1294" s="306"/>
      <c r="CF1294" s="306"/>
      <c r="CG1294" s="460"/>
    </row>
    <row r="1295" spans="69:85">
      <c r="BQ1295" s="306"/>
      <c r="BR1295" s="306"/>
      <c r="BS1295" s="306"/>
      <c r="BT1295" s="306"/>
      <c r="BU1295" s="306"/>
      <c r="BV1295" s="306"/>
      <c r="BW1295" s="306"/>
      <c r="BX1295" s="306"/>
      <c r="BY1295" s="306"/>
      <c r="BZ1295" s="306"/>
      <c r="CA1295" s="306"/>
      <c r="CB1295" s="306"/>
      <c r="CC1295" s="306"/>
      <c r="CD1295" s="306"/>
      <c r="CE1295" s="306"/>
      <c r="CF1295" s="306"/>
      <c r="CG1295" s="460"/>
    </row>
    <row r="1296" spans="69:85">
      <c r="BQ1296" s="306"/>
      <c r="BR1296" s="306"/>
      <c r="BS1296" s="306"/>
      <c r="BT1296" s="306"/>
      <c r="BU1296" s="306"/>
      <c r="BV1296" s="306"/>
      <c r="BW1296" s="306"/>
      <c r="BX1296" s="306"/>
      <c r="BY1296" s="306"/>
      <c r="BZ1296" s="306"/>
      <c r="CA1296" s="306"/>
      <c r="CB1296" s="306"/>
      <c r="CC1296" s="306"/>
      <c r="CD1296" s="306"/>
      <c r="CE1296" s="306"/>
      <c r="CF1296" s="306"/>
      <c r="CG1296" s="460"/>
    </row>
    <row r="1297" spans="14:85">
      <c r="BQ1297" s="306"/>
      <c r="BR1297" s="306"/>
      <c r="BS1297" s="306"/>
      <c r="BT1297" s="306"/>
      <c r="BU1297" s="306"/>
      <c r="BV1297" s="306"/>
      <c r="BW1297" s="306"/>
      <c r="BX1297" s="306"/>
      <c r="BY1297" s="306"/>
      <c r="BZ1297" s="306"/>
      <c r="CA1297" s="306"/>
      <c r="CB1297" s="306"/>
      <c r="CC1297" s="306"/>
      <c r="CD1297" s="306"/>
      <c r="CE1297" s="306"/>
      <c r="CF1297" s="306"/>
      <c r="CG1297" s="460"/>
    </row>
    <row r="1298" spans="14:85">
      <c r="BQ1298" s="306"/>
      <c r="BR1298" s="306"/>
      <c r="BS1298" s="306"/>
      <c r="BT1298" s="306"/>
      <c r="BU1298" s="306"/>
      <c r="BV1298" s="306"/>
      <c r="BW1298" s="306"/>
      <c r="BX1298" s="306"/>
      <c r="BY1298" s="306"/>
      <c r="BZ1298" s="306"/>
      <c r="CA1298" s="306"/>
      <c r="CB1298" s="306"/>
      <c r="CC1298" s="306"/>
      <c r="CD1298" s="306"/>
      <c r="CE1298" s="306"/>
      <c r="CF1298" s="306"/>
      <c r="CG1298" s="460"/>
    </row>
    <row r="1299" spans="14:85">
      <c r="BQ1299" s="306"/>
      <c r="BR1299" s="306"/>
      <c r="BS1299" s="306"/>
      <c r="BT1299" s="306"/>
      <c r="BU1299" s="306"/>
      <c r="BV1299" s="306"/>
      <c r="BW1299" s="306"/>
      <c r="BX1299" s="306"/>
      <c r="BY1299" s="306"/>
      <c r="BZ1299" s="306"/>
      <c r="CA1299" s="306"/>
      <c r="CB1299" s="306"/>
      <c r="CC1299" s="306"/>
      <c r="CD1299" s="306"/>
      <c r="CE1299" s="306"/>
      <c r="CF1299" s="306"/>
      <c r="CG1299" s="460"/>
    </row>
    <row r="1300" spans="14:85">
      <c r="BQ1300" s="306"/>
      <c r="BR1300" s="306"/>
      <c r="BS1300" s="306"/>
      <c r="BT1300" s="306"/>
      <c r="BU1300" s="306"/>
      <c r="BV1300" s="306"/>
      <c r="BW1300" s="306"/>
      <c r="BX1300" s="306"/>
      <c r="BY1300" s="306"/>
      <c r="BZ1300" s="306"/>
      <c r="CA1300" s="306"/>
      <c r="CB1300" s="306"/>
      <c r="CC1300" s="306"/>
      <c r="CD1300" s="306"/>
      <c r="CE1300" s="306"/>
      <c r="CF1300" s="306"/>
      <c r="CG1300" s="460"/>
    </row>
    <row r="1301" spans="14:85">
      <c r="BQ1301" s="306"/>
      <c r="BR1301" s="306"/>
      <c r="BS1301" s="306"/>
      <c r="BT1301" s="306"/>
      <c r="BU1301" s="306"/>
      <c r="BV1301" s="306"/>
      <c r="BW1301" s="306"/>
      <c r="BX1301" s="306"/>
      <c r="BY1301" s="306"/>
      <c r="BZ1301" s="306"/>
      <c r="CA1301" s="306"/>
      <c r="CB1301" s="306"/>
      <c r="CC1301" s="306"/>
      <c r="CD1301" s="306"/>
      <c r="CE1301" s="306"/>
      <c r="CF1301" s="306"/>
      <c r="CG1301" s="460"/>
    </row>
    <row r="1302" spans="14:85">
      <c r="BQ1302" s="306"/>
      <c r="BR1302" s="306"/>
      <c r="BS1302" s="306"/>
      <c r="BT1302" s="306"/>
      <c r="BU1302" s="306"/>
      <c r="BV1302" s="306"/>
      <c r="BW1302" s="306"/>
      <c r="BX1302" s="306"/>
      <c r="BY1302" s="306"/>
      <c r="BZ1302" s="306"/>
      <c r="CA1302" s="306"/>
      <c r="CB1302" s="306"/>
      <c r="CC1302" s="306"/>
      <c r="CD1302" s="306"/>
      <c r="CE1302" s="306"/>
      <c r="CF1302" s="306"/>
      <c r="CG1302" s="460"/>
    </row>
    <row r="1303" spans="14:85">
      <c r="BQ1303" s="306"/>
      <c r="BR1303" s="306"/>
      <c r="BS1303" s="306"/>
      <c r="BT1303" s="306"/>
      <c r="BU1303" s="306"/>
      <c r="BV1303" s="306"/>
      <c r="BW1303" s="306"/>
      <c r="BX1303" s="306"/>
      <c r="BY1303" s="306"/>
      <c r="BZ1303" s="306"/>
      <c r="CA1303" s="306"/>
      <c r="CB1303" s="306"/>
      <c r="CC1303" s="306"/>
      <c r="CD1303" s="306"/>
      <c r="CE1303" s="306"/>
      <c r="CF1303" s="306"/>
      <c r="CG1303" s="460"/>
    </row>
    <row r="1304" spans="14:85">
      <c r="BQ1304" s="306"/>
      <c r="BR1304" s="306"/>
      <c r="BS1304" s="306"/>
      <c r="BT1304" s="306"/>
      <c r="BU1304" s="306"/>
      <c r="BV1304" s="306"/>
      <c r="BW1304" s="306"/>
      <c r="BX1304" s="306"/>
      <c r="BY1304" s="306"/>
      <c r="BZ1304" s="306"/>
      <c r="CA1304" s="306"/>
      <c r="CB1304" s="306"/>
      <c r="CC1304" s="306"/>
      <c r="CD1304" s="306"/>
      <c r="CE1304" s="306"/>
      <c r="CF1304" s="306"/>
      <c r="CG1304" s="460"/>
    </row>
    <row r="1305" spans="14:85">
      <c r="BQ1305" s="306"/>
      <c r="BR1305" s="306"/>
      <c r="BS1305" s="306"/>
      <c r="BT1305" s="306"/>
      <c r="BU1305" s="306"/>
      <c r="BV1305" s="306"/>
      <c r="BW1305" s="306"/>
      <c r="BX1305" s="306"/>
      <c r="BY1305" s="306"/>
      <c r="BZ1305" s="306"/>
      <c r="CA1305" s="306"/>
      <c r="CB1305" s="306"/>
      <c r="CC1305" s="306"/>
      <c r="CD1305" s="306"/>
      <c r="CE1305" s="306"/>
      <c r="CF1305" s="306"/>
      <c r="CG1305" s="460"/>
    </row>
    <row r="1306" spans="14:85">
      <c r="BQ1306" s="306"/>
      <c r="BR1306" s="306"/>
      <c r="BS1306" s="306"/>
      <c r="BT1306" s="306"/>
      <c r="BU1306" s="306"/>
      <c r="BV1306" s="306"/>
      <c r="BW1306" s="306"/>
      <c r="BX1306" s="306"/>
      <c r="BY1306" s="306"/>
      <c r="BZ1306" s="306"/>
      <c r="CA1306" s="306"/>
      <c r="CB1306" s="306"/>
      <c r="CC1306" s="306"/>
      <c r="CD1306" s="306"/>
      <c r="CE1306" s="306"/>
      <c r="CF1306" s="306"/>
      <c r="CG1306" s="460"/>
    </row>
    <row r="1307" spans="14:85">
      <c r="BQ1307" s="306"/>
      <c r="BR1307" s="306"/>
      <c r="BS1307" s="306"/>
      <c r="BT1307" s="306"/>
      <c r="BU1307" s="306"/>
      <c r="BV1307" s="306"/>
      <c r="BW1307" s="306"/>
      <c r="BX1307" s="306"/>
      <c r="BY1307" s="306"/>
      <c r="BZ1307" s="306"/>
      <c r="CA1307" s="306"/>
      <c r="CB1307" s="306"/>
      <c r="CC1307" s="306"/>
      <c r="CD1307" s="306"/>
      <c r="CE1307" s="306"/>
      <c r="CF1307" s="306"/>
      <c r="CG1307" s="460"/>
    </row>
    <row r="1308" spans="14:85">
      <c r="BQ1308" s="306"/>
      <c r="BR1308" s="306"/>
      <c r="BS1308" s="306"/>
      <c r="BT1308" s="306"/>
      <c r="BU1308" s="306"/>
      <c r="BV1308" s="306"/>
      <c r="BW1308" s="306"/>
      <c r="BX1308" s="306"/>
      <c r="BY1308" s="306"/>
      <c r="BZ1308" s="306"/>
      <c r="CA1308" s="306"/>
      <c r="CB1308" s="306"/>
      <c r="CC1308" s="306"/>
      <c r="CD1308" s="306"/>
      <c r="CE1308" s="306"/>
      <c r="CF1308" s="306"/>
      <c r="CG1308" s="460"/>
    </row>
    <row r="1309" spans="14:85">
      <c r="BQ1309" s="306"/>
      <c r="BR1309" s="306"/>
      <c r="BS1309" s="306"/>
      <c r="BT1309" s="306"/>
      <c r="BU1309" s="306"/>
      <c r="BV1309" s="306"/>
      <c r="BW1309" s="306"/>
      <c r="BX1309" s="306"/>
      <c r="BY1309" s="306"/>
      <c r="BZ1309" s="306"/>
      <c r="CA1309" s="306"/>
      <c r="CB1309" s="306"/>
      <c r="CC1309" s="306"/>
      <c r="CD1309" s="306"/>
      <c r="CE1309" s="306"/>
      <c r="CF1309" s="306"/>
      <c r="CG1309" s="460"/>
    </row>
    <row r="1310" spans="14:85">
      <c r="BQ1310" s="306"/>
      <c r="BR1310" s="306"/>
      <c r="BS1310" s="306"/>
      <c r="BT1310" s="306"/>
      <c r="BU1310" s="306"/>
      <c r="BV1310" s="306"/>
      <c r="BW1310" s="306"/>
      <c r="BX1310" s="306"/>
      <c r="BY1310" s="306"/>
      <c r="BZ1310" s="306"/>
      <c r="CA1310" s="306"/>
      <c r="CB1310" s="306"/>
      <c r="CC1310" s="306"/>
      <c r="CD1310" s="306"/>
      <c r="CE1310" s="306"/>
      <c r="CF1310" s="306"/>
      <c r="CG1310" s="460"/>
    </row>
    <row r="1311" spans="14:85">
      <c r="BQ1311" s="306"/>
      <c r="BR1311" s="306"/>
      <c r="BS1311" s="306"/>
      <c r="BT1311" s="306"/>
      <c r="BU1311" s="306"/>
      <c r="BV1311" s="306"/>
      <c r="BW1311" s="306"/>
      <c r="BX1311" s="306"/>
      <c r="BY1311" s="306"/>
      <c r="BZ1311" s="306"/>
      <c r="CA1311" s="306"/>
      <c r="CB1311" s="306"/>
      <c r="CC1311" s="306"/>
      <c r="CD1311" s="306"/>
      <c r="CE1311" s="306"/>
      <c r="CF1311" s="306"/>
      <c r="CG1311" s="460"/>
    </row>
    <row r="1312" spans="14:85" ht="15" customHeight="1">
      <c r="N1312" s="10"/>
      <c r="AW1312" s="10"/>
      <c r="AX1312" s="10"/>
      <c r="BQ1312" s="306"/>
      <c r="BR1312" s="306"/>
      <c r="BS1312" s="306"/>
      <c r="BT1312" s="306"/>
      <c r="BU1312" s="306"/>
      <c r="BV1312" s="306"/>
      <c r="BW1312" s="306"/>
      <c r="BX1312" s="306"/>
      <c r="BY1312" s="306"/>
      <c r="BZ1312" s="306"/>
      <c r="CA1312" s="306"/>
      <c r="CB1312" s="306"/>
      <c r="CC1312" s="306"/>
      <c r="CD1312" s="306"/>
      <c r="CE1312" s="306"/>
      <c r="CF1312" s="306"/>
      <c r="CG1312" s="460"/>
    </row>
    <row r="1313" spans="14:85" ht="15" customHeight="1">
      <c r="N1313" s="10"/>
      <c r="AW1313" s="10"/>
      <c r="AX1313" s="10"/>
      <c r="BQ1313" s="306"/>
      <c r="BR1313" s="306"/>
      <c r="BS1313" s="306"/>
      <c r="BT1313" s="306"/>
      <c r="BU1313" s="306"/>
      <c r="BV1313" s="306"/>
      <c r="BW1313" s="306"/>
      <c r="BX1313" s="306"/>
      <c r="BY1313" s="306"/>
      <c r="BZ1313" s="306"/>
      <c r="CA1313" s="306"/>
      <c r="CB1313" s="306"/>
      <c r="CC1313" s="306"/>
      <c r="CD1313" s="306"/>
      <c r="CE1313" s="306"/>
      <c r="CF1313" s="306"/>
      <c r="CG1313" s="460"/>
    </row>
    <row r="1314" spans="14:85" ht="15" customHeight="1">
      <c r="N1314" s="10"/>
      <c r="AW1314" s="10"/>
      <c r="AX1314" s="10"/>
      <c r="BQ1314" s="306"/>
      <c r="BR1314" s="306"/>
      <c r="BS1314" s="306"/>
      <c r="BT1314" s="306"/>
      <c r="BU1314" s="306"/>
      <c r="BV1314" s="306"/>
      <c r="BW1314" s="306"/>
      <c r="BX1314" s="306"/>
      <c r="BY1314" s="306"/>
      <c r="BZ1314" s="306"/>
      <c r="CA1314" s="306"/>
      <c r="CB1314" s="306"/>
      <c r="CC1314" s="306"/>
      <c r="CD1314" s="306"/>
      <c r="CE1314" s="306"/>
      <c r="CF1314" s="306"/>
      <c r="CG1314" s="460"/>
    </row>
    <row r="1315" spans="14:85" ht="15" customHeight="1">
      <c r="N1315" s="10"/>
      <c r="AW1315" s="10"/>
      <c r="AX1315" s="10"/>
      <c r="BQ1315" s="306"/>
      <c r="BR1315" s="306"/>
      <c r="BS1315" s="306"/>
      <c r="BT1315" s="306"/>
      <c r="BU1315" s="306"/>
      <c r="BV1315" s="306"/>
      <c r="BW1315" s="306"/>
      <c r="BX1315" s="306"/>
      <c r="BY1315" s="306"/>
      <c r="BZ1315" s="306"/>
      <c r="CA1315" s="306"/>
      <c r="CB1315" s="306"/>
      <c r="CC1315" s="306"/>
      <c r="CD1315" s="306"/>
      <c r="CE1315" s="306"/>
      <c r="CF1315" s="306"/>
      <c r="CG1315" s="460"/>
    </row>
    <row r="1316" spans="14:85" ht="15" customHeight="1">
      <c r="N1316" s="10"/>
      <c r="AW1316" s="10"/>
      <c r="AX1316" s="10"/>
      <c r="BQ1316" s="306"/>
      <c r="BR1316" s="306"/>
      <c r="BS1316" s="306"/>
      <c r="BT1316" s="306"/>
      <c r="BU1316" s="306"/>
      <c r="BV1316" s="306"/>
      <c r="BW1316" s="306"/>
      <c r="BX1316" s="306"/>
      <c r="BY1316" s="306"/>
      <c r="BZ1316" s="306"/>
      <c r="CA1316" s="306"/>
      <c r="CB1316" s="306"/>
      <c r="CC1316" s="306"/>
      <c r="CD1316" s="306"/>
      <c r="CE1316" s="306"/>
      <c r="CF1316" s="306"/>
      <c r="CG1316" s="460"/>
    </row>
    <row r="1317" spans="14:85" ht="15" customHeight="1">
      <c r="N1317" s="10"/>
      <c r="AW1317" s="10"/>
      <c r="AX1317" s="10"/>
      <c r="BQ1317" s="306"/>
      <c r="BR1317" s="306"/>
      <c r="BS1317" s="306"/>
      <c r="BT1317" s="306"/>
      <c r="BU1317" s="306"/>
      <c r="BV1317" s="306"/>
      <c r="BW1317" s="306"/>
      <c r="BX1317" s="306"/>
      <c r="BY1317" s="306"/>
      <c r="BZ1317" s="306"/>
      <c r="CA1317" s="306"/>
      <c r="CB1317" s="306"/>
      <c r="CC1317" s="306"/>
      <c r="CD1317" s="306"/>
      <c r="CE1317" s="306"/>
      <c r="CF1317" s="306"/>
      <c r="CG1317" s="460"/>
    </row>
    <row r="1318" spans="14:85" ht="15" customHeight="1">
      <c r="N1318" s="10"/>
      <c r="AW1318" s="10"/>
      <c r="AX1318" s="10"/>
      <c r="BQ1318" s="306"/>
      <c r="BR1318" s="306"/>
      <c r="BS1318" s="306"/>
      <c r="BT1318" s="306"/>
      <c r="BU1318" s="306"/>
      <c r="BV1318" s="306"/>
      <c r="BW1318" s="306"/>
      <c r="BX1318" s="306"/>
      <c r="BY1318" s="306"/>
      <c r="BZ1318" s="306"/>
      <c r="CA1318" s="306"/>
      <c r="CB1318" s="306"/>
      <c r="CC1318" s="306"/>
      <c r="CD1318" s="306"/>
      <c r="CE1318" s="306"/>
      <c r="CF1318" s="306"/>
      <c r="CG1318" s="460"/>
    </row>
    <row r="1319" spans="14:85" ht="15" customHeight="1">
      <c r="N1319" s="10"/>
      <c r="AW1319" s="10"/>
      <c r="AX1319" s="10"/>
      <c r="BQ1319" s="306"/>
      <c r="BR1319" s="306"/>
      <c r="BS1319" s="306"/>
      <c r="BT1319" s="306"/>
      <c r="BU1319" s="306"/>
      <c r="BV1319" s="306"/>
      <c r="BW1319" s="306"/>
      <c r="BX1319" s="306"/>
      <c r="BY1319" s="306"/>
      <c r="BZ1319" s="306"/>
      <c r="CA1319" s="306"/>
      <c r="CB1319" s="306"/>
      <c r="CC1319" s="306"/>
      <c r="CD1319" s="306"/>
      <c r="CE1319" s="306"/>
      <c r="CF1319" s="306"/>
      <c r="CG1319" s="460"/>
    </row>
    <row r="1320" spans="14:85" ht="15" customHeight="1">
      <c r="N1320" s="10"/>
      <c r="AW1320" s="10"/>
      <c r="AX1320" s="10"/>
      <c r="BQ1320" s="306"/>
      <c r="BR1320" s="306"/>
      <c r="BS1320" s="306"/>
      <c r="BT1320" s="306"/>
      <c r="BU1320" s="306"/>
      <c r="BV1320" s="306"/>
      <c r="BW1320" s="306"/>
      <c r="BX1320" s="306"/>
      <c r="BY1320" s="306"/>
      <c r="BZ1320" s="306"/>
      <c r="CA1320" s="306"/>
      <c r="CB1320" s="306"/>
      <c r="CC1320" s="306"/>
      <c r="CD1320" s="306"/>
      <c r="CE1320" s="306"/>
      <c r="CF1320" s="306"/>
      <c r="CG1320" s="460"/>
    </row>
    <row r="1321" spans="14:85" ht="15" customHeight="1">
      <c r="N1321" s="10"/>
      <c r="AW1321" s="10"/>
      <c r="AX1321" s="10"/>
      <c r="BQ1321" s="306"/>
      <c r="BR1321" s="306"/>
      <c r="BS1321" s="306"/>
      <c r="BT1321" s="306"/>
      <c r="BU1321" s="306"/>
      <c r="BV1321" s="306"/>
      <c r="BW1321" s="306"/>
      <c r="BX1321" s="306"/>
      <c r="BY1321" s="306"/>
      <c r="BZ1321" s="306"/>
      <c r="CA1321" s="306"/>
      <c r="CB1321" s="306"/>
      <c r="CC1321" s="306"/>
      <c r="CD1321" s="306"/>
      <c r="CE1321" s="306"/>
      <c r="CF1321" s="306"/>
      <c r="CG1321" s="460"/>
    </row>
    <row r="1322" spans="14:85" ht="15" customHeight="1">
      <c r="N1322" s="10"/>
      <c r="AW1322" s="10"/>
      <c r="AX1322" s="10"/>
      <c r="BQ1322" s="306"/>
      <c r="BR1322" s="306"/>
      <c r="BS1322" s="306"/>
      <c r="BT1322" s="306"/>
      <c r="BU1322" s="306"/>
      <c r="BV1322" s="306"/>
      <c r="BW1322" s="306"/>
      <c r="BX1322" s="306"/>
      <c r="BY1322" s="306"/>
      <c r="BZ1322" s="306"/>
      <c r="CA1322" s="306"/>
      <c r="CB1322" s="306"/>
      <c r="CC1322" s="306"/>
      <c r="CD1322" s="306"/>
      <c r="CE1322" s="306"/>
      <c r="CF1322" s="306"/>
      <c r="CG1322" s="460"/>
    </row>
    <row r="1323" spans="14:85" ht="15" customHeight="1">
      <c r="N1323" s="10"/>
      <c r="AW1323" s="10"/>
      <c r="AX1323" s="10"/>
      <c r="BQ1323" s="306"/>
      <c r="BR1323" s="306"/>
      <c r="BS1323" s="306"/>
      <c r="BT1323" s="306"/>
      <c r="BU1323" s="306"/>
      <c r="BV1323" s="306"/>
      <c r="BW1323" s="306"/>
      <c r="BX1323" s="306"/>
      <c r="BY1323" s="306"/>
      <c r="BZ1323" s="306"/>
      <c r="CA1323" s="306"/>
      <c r="CB1323" s="306"/>
      <c r="CC1323" s="306"/>
      <c r="CD1323" s="306"/>
      <c r="CE1323" s="306"/>
      <c r="CF1323" s="306"/>
      <c r="CG1323" s="460"/>
    </row>
    <row r="1324" spans="14:85" ht="15" customHeight="1">
      <c r="N1324" s="10"/>
      <c r="AW1324" s="10"/>
      <c r="AX1324" s="10"/>
      <c r="BQ1324" s="306"/>
      <c r="BR1324" s="306"/>
      <c r="BS1324" s="306"/>
      <c r="BT1324" s="306"/>
      <c r="BU1324" s="306"/>
      <c r="BV1324" s="306"/>
      <c r="BW1324" s="306"/>
      <c r="BX1324" s="306"/>
      <c r="BY1324" s="306"/>
      <c r="BZ1324" s="306"/>
      <c r="CA1324" s="306"/>
      <c r="CB1324" s="306"/>
      <c r="CC1324" s="306"/>
      <c r="CD1324" s="306"/>
      <c r="CE1324" s="306"/>
      <c r="CF1324" s="306"/>
      <c r="CG1324" s="460"/>
    </row>
    <row r="1325" spans="14:85" ht="15" customHeight="1">
      <c r="N1325" s="10"/>
      <c r="AW1325" s="10"/>
      <c r="AX1325" s="10"/>
      <c r="BQ1325" s="306"/>
      <c r="BR1325" s="306"/>
      <c r="BS1325" s="306"/>
      <c r="BT1325" s="306"/>
      <c r="BU1325" s="306"/>
      <c r="BV1325" s="306"/>
      <c r="BW1325" s="306"/>
      <c r="BX1325" s="306"/>
      <c r="BY1325" s="306"/>
      <c r="BZ1325" s="306"/>
      <c r="CA1325" s="306"/>
      <c r="CB1325" s="306"/>
      <c r="CC1325" s="306"/>
      <c r="CD1325" s="306"/>
      <c r="CE1325" s="306"/>
      <c r="CF1325" s="306"/>
      <c r="CG1325" s="460"/>
    </row>
    <row r="1326" spans="14:85" ht="15" customHeight="1">
      <c r="N1326" s="10"/>
      <c r="AW1326" s="10"/>
      <c r="AX1326" s="10"/>
      <c r="BQ1326" s="306"/>
      <c r="BR1326" s="306"/>
      <c r="BS1326" s="306"/>
      <c r="BT1326" s="306"/>
      <c r="BU1326" s="306"/>
      <c r="BV1326" s="306"/>
      <c r="BW1326" s="306"/>
      <c r="BX1326" s="306"/>
      <c r="BY1326" s="306"/>
      <c r="BZ1326" s="306"/>
      <c r="CA1326" s="306"/>
      <c r="CB1326" s="306"/>
      <c r="CC1326" s="306"/>
      <c r="CD1326" s="306"/>
      <c r="CE1326" s="306"/>
      <c r="CF1326" s="306"/>
      <c r="CG1326" s="460"/>
    </row>
    <row r="1327" spans="14:85" ht="15" customHeight="1">
      <c r="N1327" s="10"/>
      <c r="AW1327" s="10"/>
      <c r="AX1327" s="10"/>
      <c r="BQ1327" s="306"/>
      <c r="BR1327" s="306"/>
      <c r="BS1327" s="306"/>
      <c r="BT1327" s="306"/>
      <c r="BU1327" s="306"/>
      <c r="BV1327" s="306"/>
      <c r="BW1327" s="306"/>
      <c r="BX1327" s="306"/>
      <c r="BY1327" s="306"/>
      <c r="BZ1327" s="306"/>
      <c r="CA1327" s="306"/>
      <c r="CB1327" s="306"/>
      <c r="CC1327" s="306"/>
      <c r="CD1327" s="306"/>
      <c r="CE1327" s="306"/>
      <c r="CF1327" s="306"/>
      <c r="CG1327" s="460"/>
    </row>
    <row r="1328" spans="14:85" ht="15" customHeight="1">
      <c r="N1328" s="10"/>
      <c r="AW1328" s="10"/>
      <c r="AX1328" s="10"/>
      <c r="BQ1328" s="306"/>
      <c r="BR1328" s="306"/>
      <c r="BS1328" s="306"/>
      <c r="BT1328" s="306"/>
      <c r="BU1328" s="306"/>
      <c r="BV1328" s="306"/>
      <c r="BW1328" s="306"/>
      <c r="BX1328" s="306"/>
      <c r="BY1328" s="306"/>
      <c r="BZ1328" s="306"/>
      <c r="CA1328" s="306"/>
      <c r="CB1328" s="306"/>
      <c r="CC1328" s="306"/>
      <c r="CD1328" s="306"/>
      <c r="CE1328" s="306"/>
      <c r="CF1328" s="306"/>
      <c r="CG1328" s="460"/>
    </row>
    <row r="1329" spans="14:85" ht="15" customHeight="1">
      <c r="N1329" s="10"/>
      <c r="AW1329" s="10"/>
      <c r="AX1329" s="10"/>
      <c r="BQ1329" s="306"/>
      <c r="BR1329" s="306"/>
      <c r="BS1329" s="306"/>
      <c r="BT1329" s="306"/>
      <c r="BU1329" s="306"/>
      <c r="BV1329" s="306"/>
      <c r="BW1329" s="306"/>
      <c r="BX1329" s="306"/>
      <c r="BY1329" s="306"/>
      <c r="BZ1329" s="306"/>
      <c r="CA1329" s="306"/>
      <c r="CB1329" s="306"/>
      <c r="CC1329" s="306"/>
      <c r="CD1329" s="306"/>
      <c r="CE1329" s="306"/>
      <c r="CF1329" s="306"/>
      <c r="CG1329" s="460"/>
    </row>
    <row r="1330" spans="14:85" ht="15" customHeight="1">
      <c r="N1330" s="10"/>
      <c r="AW1330" s="10"/>
      <c r="AX1330" s="10"/>
      <c r="BQ1330" s="306"/>
      <c r="BR1330" s="306"/>
      <c r="BS1330" s="306"/>
      <c r="BT1330" s="306"/>
      <c r="BU1330" s="306"/>
      <c r="BV1330" s="306"/>
      <c r="BW1330" s="306"/>
      <c r="BX1330" s="306"/>
      <c r="BY1330" s="306"/>
      <c r="BZ1330" s="306"/>
      <c r="CA1330" s="306"/>
      <c r="CB1330" s="306"/>
      <c r="CC1330" s="306"/>
      <c r="CD1330" s="306"/>
      <c r="CE1330" s="306"/>
      <c r="CF1330" s="306"/>
      <c r="CG1330" s="460"/>
    </row>
    <row r="1331" spans="14:85" ht="15" customHeight="1">
      <c r="N1331" s="10"/>
      <c r="AW1331" s="10"/>
      <c r="AX1331" s="10"/>
      <c r="BQ1331" s="306"/>
      <c r="BR1331" s="306"/>
      <c r="BS1331" s="306"/>
      <c r="BT1331" s="306"/>
      <c r="BU1331" s="306"/>
      <c r="BV1331" s="306"/>
      <c r="BW1331" s="306"/>
      <c r="BX1331" s="306"/>
      <c r="BY1331" s="306"/>
      <c r="BZ1331" s="306"/>
      <c r="CA1331" s="306"/>
      <c r="CB1331" s="306"/>
      <c r="CC1331" s="306"/>
      <c r="CD1331" s="306"/>
      <c r="CE1331" s="306"/>
      <c r="CF1331" s="306"/>
      <c r="CG1331" s="460"/>
    </row>
    <row r="1332" spans="14:85">
      <c r="N1332" s="10"/>
      <c r="AW1332" s="10"/>
      <c r="AX1332" s="10"/>
      <c r="BQ1332" s="306"/>
      <c r="BR1332" s="306"/>
      <c r="BS1332" s="306"/>
      <c r="BT1332" s="306"/>
      <c r="BU1332" s="306"/>
      <c r="BV1332" s="306"/>
      <c r="BW1332" s="306"/>
      <c r="BX1332" s="306"/>
      <c r="BY1332" s="306"/>
      <c r="BZ1332" s="306"/>
      <c r="CA1332" s="306"/>
      <c r="CB1332" s="306"/>
      <c r="CC1332" s="306"/>
      <c r="CD1332" s="306"/>
      <c r="CE1332" s="306"/>
      <c r="CF1332" s="306"/>
      <c r="CG1332" s="460"/>
    </row>
    <row r="1333" spans="14:85">
      <c r="N1333" s="10"/>
      <c r="AW1333" s="10"/>
      <c r="AX1333" s="10"/>
      <c r="BQ1333" s="306"/>
      <c r="BR1333" s="306"/>
      <c r="BS1333" s="306"/>
      <c r="BT1333" s="306"/>
      <c r="BU1333" s="306"/>
      <c r="BV1333" s="306"/>
      <c r="BW1333" s="306"/>
      <c r="BX1333" s="306"/>
      <c r="BY1333" s="306"/>
      <c r="BZ1333" s="306"/>
      <c r="CA1333" s="306"/>
      <c r="CB1333" s="306"/>
      <c r="CC1333" s="306"/>
      <c r="CD1333" s="306"/>
      <c r="CE1333" s="306"/>
      <c r="CF1333" s="306"/>
      <c r="CG1333" s="460"/>
    </row>
    <row r="1334" spans="14:85">
      <c r="N1334" s="10"/>
      <c r="AW1334" s="10"/>
      <c r="AX1334" s="10"/>
      <c r="BQ1334" s="306"/>
      <c r="BR1334" s="306"/>
      <c r="BS1334" s="306"/>
      <c r="BT1334" s="306"/>
      <c r="BU1334" s="306"/>
      <c r="BV1334" s="306"/>
      <c r="BW1334" s="306"/>
      <c r="BX1334" s="306"/>
      <c r="BY1334" s="306"/>
      <c r="BZ1334" s="306"/>
      <c r="CA1334" s="306"/>
      <c r="CB1334" s="306"/>
      <c r="CC1334" s="306"/>
      <c r="CD1334" s="306"/>
      <c r="CE1334" s="306"/>
      <c r="CF1334" s="306"/>
      <c r="CG1334" s="460"/>
    </row>
    <row r="1335" spans="14:85">
      <c r="N1335" s="10"/>
      <c r="AW1335" s="10"/>
      <c r="AX1335" s="10"/>
      <c r="BQ1335" s="306"/>
      <c r="BR1335" s="306"/>
      <c r="BS1335" s="306"/>
      <c r="BT1335" s="306"/>
      <c r="BU1335" s="306"/>
      <c r="BV1335" s="306"/>
      <c r="BW1335" s="306"/>
      <c r="BX1335" s="306"/>
      <c r="BY1335" s="306"/>
      <c r="BZ1335" s="306"/>
      <c r="CA1335" s="306"/>
      <c r="CB1335" s="306"/>
      <c r="CC1335" s="306"/>
      <c r="CD1335" s="306"/>
      <c r="CE1335" s="306"/>
      <c r="CF1335" s="306"/>
      <c r="CG1335" s="460"/>
    </row>
    <row r="1336" spans="14:85">
      <c r="N1336" s="10"/>
      <c r="AW1336" s="10"/>
      <c r="AX1336" s="10"/>
      <c r="BQ1336" s="306"/>
      <c r="BR1336" s="306"/>
      <c r="BS1336" s="306"/>
      <c r="BT1336" s="306"/>
      <c r="BU1336" s="306"/>
      <c r="BV1336" s="306"/>
      <c r="BW1336" s="306"/>
      <c r="BX1336" s="306"/>
      <c r="BY1336" s="306"/>
      <c r="BZ1336" s="306"/>
      <c r="CA1336" s="306"/>
      <c r="CB1336" s="306"/>
      <c r="CC1336" s="306"/>
      <c r="CD1336" s="306"/>
      <c r="CE1336" s="306"/>
      <c r="CF1336" s="306"/>
      <c r="CG1336" s="460"/>
    </row>
    <row r="1337" spans="14:85">
      <c r="N1337" s="10"/>
      <c r="AW1337" s="10"/>
      <c r="AX1337" s="10"/>
      <c r="BQ1337" s="306"/>
      <c r="BR1337" s="306"/>
      <c r="BS1337" s="306"/>
      <c r="BT1337" s="306"/>
      <c r="BU1337" s="306"/>
      <c r="BV1337" s="306"/>
      <c r="BW1337" s="306"/>
      <c r="BX1337" s="306"/>
      <c r="BY1337" s="306"/>
      <c r="BZ1337" s="306"/>
      <c r="CA1337" s="306"/>
      <c r="CB1337" s="306"/>
      <c r="CC1337" s="306"/>
      <c r="CD1337" s="306"/>
      <c r="CE1337" s="306"/>
      <c r="CF1337" s="306"/>
      <c r="CG1337" s="460"/>
    </row>
    <row r="1338" spans="14:85">
      <c r="N1338" s="10"/>
      <c r="AW1338" s="10"/>
      <c r="AX1338" s="10"/>
      <c r="BQ1338" s="306"/>
      <c r="BR1338" s="306"/>
      <c r="BS1338" s="306"/>
      <c r="BT1338" s="306"/>
      <c r="BU1338" s="306"/>
      <c r="BV1338" s="306"/>
      <c r="BW1338" s="306"/>
      <c r="BX1338" s="306"/>
      <c r="BY1338" s="306"/>
      <c r="BZ1338" s="306"/>
      <c r="CA1338" s="306"/>
      <c r="CB1338" s="306"/>
      <c r="CC1338" s="306"/>
      <c r="CD1338" s="306"/>
      <c r="CE1338" s="306"/>
      <c r="CF1338" s="306"/>
      <c r="CG1338" s="460"/>
    </row>
    <row r="1339" spans="14:85">
      <c r="N1339" s="10"/>
      <c r="AW1339" s="10"/>
      <c r="AX1339" s="10"/>
      <c r="BQ1339" s="306"/>
      <c r="BR1339" s="306"/>
      <c r="BS1339" s="306"/>
      <c r="BT1339" s="306"/>
      <c r="BU1339" s="306"/>
      <c r="BV1339" s="306"/>
      <c r="BW1339" s="306"/>
      <c r="BX1339" s="306"/>
      <c r="BY1339" s="306"/>
      <c r="BZ1339" s="306"/>
      <c r="CA1339" s="306"/>
      <c r="CB1339" s="306"/>
      <c r="CC1339" s="306"/>
      <c r="CD1339" s="306"/>
      <c r="CE1339" s="306"/>
      <c r="CF1339" s="306"/>
      <c r="CG1339" s="460"/>
    </row>
    <row r="1340" spans="14:85">
      <c r="N1340" s="10"/>
      <c r="AW1340" s="10"/>
      <c r="AX1340" s="10"/>
      <c r="BQ1340" s="306"/>
      <c r="BR1340" s="306"/>
      <c r="BS1340" s="306"/>
      <c r="BT1340" s="306"/>
      <c r="BU1340" s="306"/>
      <c r="BV1340" s="306"/>
      <c r="BW1340" s="306"/>
      <c r="BX1340" s="306"/>
      <c r="BY1340" s="306"/>
      <c r="BZ1340" s="306"/>
      <c r="CA1340" s="306"/>
      <c r="CB1340" s="306"/>
      <c r="CC1340" s="306"/>
      <c r="CD1340" s="306"/>
      <c r="CE1340" s="306"/>
      <c r="CF1340" s="306"/>
      <c r="CG1340" s="460"/>
    </row>
    <row r="1341" spans="14:85">
      <c r="N1341" s="10"/>
      <c r="AW1341" s="10"/>
      <c r="AX1341" s="10"/>
      <c r="BQ1341" s="306"/>
      <c r="BR1341" s="306"/>
      <c r="BS1341" s="306"/>
      <c r="BT1341" s="306"/>
      <c r="BU1341" s="306"/>
      <c r="BV1341" s="306"/>
      <c r="BW1341" s="306"/>
      <c r="BX1341" s="306"/>
      <c r="BY1341" s="306"/>
      <c r="BZ1341" s="306"/>
      <c r="CA1341" s="306"/>
      <c r="CB1341" s="306"/>
      <c r="CC1341" s="306"/>
      <c r="CD1341" s="306"/>
      <c r="CE1341" s="306"/>
      <c r="CF1341" s="306"/>
      <c r="CG1341" s="460"/>
    </row>
    <row r="1342" spans="14:85">
      <c r="N1342" s="10"/>
      <c r="AW1342" s="10"/>
      <c r="AX1342" s="10"/>
      <c r="BQ1342" s="306"/>
      <c r="BR1342" s="306"/>
      <c r="BS1342" s="306"/>
      <c r="BT1342" s="306"/>
      <c r="BU1342" s="306"/>
      <c r="BV1342" s="306"/>
      <c r="BW1342" s="306"/>
      <c r="BX1342" s="306"/>
      <c r="BY1342" s="306"/>
      <c r="BZ1342" s="306"/>
      <c r="CA1342" s="306"/>
      <c r="CB1342" s="306"/>
      <c r="CC1342" s="306"/>
      <c r="CD1342" s="306"/>
      <c r="CE1342" s="306"/>
      <c r="CF1342" s="306"/>
      <c r="CG1342" s="460"/>
    </row>
    <row r="1343" spans="14:85">
      <c r="N1343" s="10"/>
      <c r="AW1343" s="10"/>
      <c r="AX1343" s="10"/>
      <c r="BQ1343" s="306"/>
      <c r="BR1343" s="306"/>
      <c r="BS1343" s="306"/>
      <c r="BT1343" s="306"/>
      <c r="BU1343" s="306"/>
      <c r="BV1343" s="306"/>
      <c r="BW1343" s="306"/>
      <c r="BX1343" s="306"/>
      <c r="BY1343" s="306"/>
      <c r="BZ1343" s="306"/>
      <c r="CA1343" s="306"/>
      <c r="CB1343" s="306"/>
      <c r="CC1343" s="306"/>
      <c r="CD1343" s="306"/>
      <c r="CE1343" s="306"/>
      <c r="CF1343" s="306"/>
      <c r="CG1343" s="460"/>
    </row>
    <row r="1344" spans="14:85">
      <c r="N1344" s="10"/>
      <c r="AW1344" s="10"/>
      <c r="AX1344" s="10"/>
      <c r="BQ1344" s="306"/>
      <c r="BR1344" s="306"/>
      <c r="BS1344" s="306"/>
      <c r="BT1344" s="306"/>
      <c r="BU1344" s="306"/>
      <c r="BV1344" s="306"/>
      <c r="BW1344" s="306"/>
      <c r="BX1344" s="306"/>
      <c r="BY1344" s="306"/>
      <c r="BZ1344" s="306"/>
      <c r="CA1344" s="306"/>
      <c r="CB1344" s="306"/>
      <c r="CC1344" s="306"/>
      <c r="CD1344" s="306"/>
      <c r="CE1344" s="306"/>
      <c r="CF1344" s="306"/>
      <c r="CG1344" s="460"/>
    </row>
    <row r="1345" spans="14:85">
      <c r="N1345" s="10"/>
      <c r="AW1345" s="10"/>
      <c r="AX1345" s="10"/>
      <c r="BQ1345" s="306"/>
      <c r="BR1345" s="306"/>
      <c r="BS1345" s="306"/>
      <c r="BT1345" s="306"/>
      <c r="BU1345" s="306"/>
      <c r="BV1345" s="306"/>
      <c r="BW1345" s="306"/>
      <c r="BX1345" s="306"/>
      <c r="BY1345" s="306"/>
      <c r="BZ1345" s="306"/>
      <c r="CA1345" s="306"/>
      <c r="CB1345" s="306"/>
      <c r="CC1345" s="306"/>
      <c r="CD1345" s="306"/>
      <c r="CE1345" s="306"/>
      <c r="CF1345" s="306"/>
      <c r="CG1345" s="460"/>
    </row>
    <row r="1346" spans="14:85">
      <c r="N1346" s="10"/>
      <c r="AW1346" s="10"/>
      <c r="AX1346" s="10"/>
      <c r="BQ1346" s="306"/>
      <c r="BR1346" s="306"/>
      <c r="BS1346" s="306"/>
      <c r="BT1346" s="306"/>
      <c r="BU1346" s="306"/>
      <c r="BV1346" s="306"/>
      <c r="BW1346" s="306"/>
      <c r="BX1346" s="306"/>
      <c r="BY1346" s="306"/>
      <c r="BZ1346" s="306"/>
      <c r="CA1346" s="306"/>
      <c r="CB1346" s="306"/>
      <c r="CC1346" s="306"/>
      <c r="CD1346" s="306"/>
      <c r="CE1346" s="306"/>
      <c r="CF1346" s="306"/>
      <c r="CG1346" s="460"/>
    </row>
    <row r="1347" spans="14:85">
      <c r="N1347" s="10"/>
      <c r="AW1347" s="10"/>
      <c r="AX1347" s="10"/>
      <c r="BQ1347" s="306"/>
      <c r="BR1347" s="306"/>
      <c r="BS1347" s="306"/>
      <c r="BT1347" s="306"/>
      <c r="BU1347" s="306"/>
      <c r="BV1347" s="306"/>
      <c r="BW1347" s="306"/>
      <c r="BX1347" s="306"/>
      <c r="BY1347" s="306"/>
      <c r="BZ1347" s="306"/>
      <c r="CA1347" s="306"/>
      <c r="CB1347" s="306"/>
      <c r="CC1347" s="306"/>
      <c r="CD1347" s="306"/>
      <c r="CE1347" s="306"/>
      <c r="CF1347" s="306"/>
      <c r="CG1347" s="460"/>
    </row>
    <row r="1348" spans="14:85">
      <c r="N1348" s="10"/>
      <c r="AW1348" s="10"/>
      <c r="AX1348" s="10"/>
      <c r="BQ1348" s="306"/>
      <c r="BR1348" s="306"/>
      <c r="BS1348" s="306"/>
      <c r="BT1348" s="306"/>
      <c r="BU1348" s="306"/>
      <c r="BV1348" s="306"/>
      <c r="BW1348" s="306"/>
      <c r="BX1348" s="306"/>
      <c r="BY1348" s="306"/>
      <c r="BZ1348" s="306"/>
      <c r="CA1348" s="306"/>
      <c r="CB1348" s="306"/>
      <c r="CC1348" s="306"/>
      <c r="CD1348" s="306"/>
      <c r="CE1348" s="306"/>
      <c r="CF1348" s="306"/>
      <c r="CG1348" s="460"/>
    </row>
    <row r="1349" spans="14:85">
      <c r="N1349" s="10"/>
      <c r="AW1349" s="10"/>
      <c r="AX1349" s="10"/>
      <c r="BQ1349" s="306"/>
      <c r="BR1349" s="306"/>
      <c r="BS1349" s="306"/>
      <c r="BT1349" s="306"/>
      <c r="BU1349" s="306"/>
      <c r="BV1349" s="306"/>
      <c r="BW1349" s="306"/>
      <c r="BX1349" s="306"/>
      <c r="BY1349" s="306"/>
      <c r="BZ1349" s="306"/>
      <c r="CA1349" s="306"/>
      <c r="CB1349" s="306"/>
      <c r="CC1349" s="306"/>
      <c r="CD1349" s="306"/>
      <c r="CE1349" s="306"/>
      <c r="CF1349" s="306"/>
      <c r="CG1349" s="460"/>
    </row>
    <row r="1350" spans="14:85">
      <c r="N1350" s="10"/>
      <c r="AW1350" s="10"/>
      <c r="AX1350" s="10"/>
      <c r="BQ1350" s="306"/>
      <c r="BR1350" s="306"/>
      <c r="BS1350" s="306"/>
      <c r="BT1350" s="306"/>
      <c r="BU1350" s="306"/>
      <c r="BV1350" s="306"/>
      <c r="BW1350" s="306"/>
      <c r="BX1350" s="306"/>
      <c r="BY1350" s="306"/>
      <c r="BZ1350" s="306"/>
      <c r="CA1350" s="306"/>
      <c r="CB1350" s="306"/>
      <c r="CC1350" s="306"/>
      <c r="CD1350" s="306"/>
      <c r="CE1350" s="306"/>
      <c r="CF1350" s="306"/>
      <c r="CG1350" s="460"/>
    </row>
    <row r="1351" spans="14:85">
      <c r="N1351" s="10"/>
      <c r="AW1351" s="10"/>
      <c r="AX1351" s="10"/>
      <c r="BQ1351" s="306"/>
      <c r="BR1351" s="306"/>
      <c r="BS1351" s="306"/>
      <c r="BT1351" s="306"/>
      <c r="BU1351" s="306"/>
      <c r="BV1351" s="306"/>
      <c r="BW1351" s="306"/>
      <c r="BX1351" s="306"/>
      <c r="BY1351" s="306"/>
      <c r="BZ1351" s="306"/>
      <c r="CA1351" s="306"/>
      <c r="CB1351" s="306"/>
      <c r="CC1351" s="306"/>
      <c r="CD1351" s="306"/>
      <c r="CE1351" s="306"/>
      <c r="CF1351" s="306"/>
      <c r="CG1351" s="460"/>
    </row>
    <row r="1352" spans="14:85">
      <c r="N1352" s="10"/>
      <c r="AW1352" s="10"/>
      <c r="AX1352" s="10"/>
      <c r="BQ1352" s="306"/>
      <c r="BR1352" s="306"/>
      <c r="BS1352" s="306"/>
      <c r="BT1352" s="306"/>
      <c r="BU1352" s="306"/>
      <c r="BV1352" s="306"/>
      <c r="BW1352" s="306"/>
      <c r="BX1352" s="306"/>
      <c r="BY1352" s="306"/>
      <c r="BZ1352" s="306"/>
      <c r="CA1352" s="306"/>
      <c r="CB1352" s="306"/>
      <c r="CC1352" s="306"/>
      <c r="CD1352" s="306"/>
      <c r="CE1352" s="306"/>
      <c r="CF1352" s="306"/>
      <c r="CG1352" s="460"/>
    </row>
    <row r="1353" spans="14:85">
      <c r="N1353" s="10"/>
      <c r="AW1353" s="10"/>
      <c r="AX1353" s="10"/>
      <c r="BQ1353" s="306"/>
      <c r="BR1353" s="306"/>
      <c r="BS1353" s="306"/>
      <c r="BT1353" s="306"/>
      <c r="BU1353" s="306"/>
      <c r="BV1353" s="306"/>
      <c r="BW1353" s="306"/>
      <c r="BX1353" s="306"/>
      <c r="BY1353" s="306"/>
      <c r="BZ1353" s="306"/>
      <c r="CA1353" s="306"/>
      <c r="CB1353" s="306"/>
      <c r="CC1353" s="306"/>
      <c r="CD1353" s="306"/>
      <c r="CE1353" s="306"/>
      <c r="CF1353" s="306"/>
      <c r="CG1353" s="460"/>
    </row>
    <row r="1354" spans="14:85">
      <c r="N1354" s="10"/>
      <c r="AW1354" s="10"/>
      <c r="AX1354" s="10"/>
      <c r="BQ1354" s="306"/>
      <c r="BR1354" s="306"/>
      <c r="BS1354" s="306"/>
      <c r="BT1354" s="306"/>
      <c r="BU1354" s="306"/>
      <c r="BV1354" s="306"/>
      <c r="BW1354" s="306"/>
      <c r="BX1354" s="306"/>
      <c r="BY1354" s="306"/>
      <c r="BZ1354" s="306"/>
      <c r="CA1354" s="306"/>
      <c r="CB1354" s="306"/>
      <c r="CC1354" s="306"/>
      <c r="CD1354" s="306"/>
      <c r="CE1354" s="306"/>
      <c r="CF1354" s="306"/>
      <c r="CG1354" s="460"/>
    </row>
    <row r="1355" spans="14:85">
      <c r="N1355" s="10"/>
      <c r="AW1355" s="10"/>
      <c r="AX1355" s="10"/>
      <c r="BQ1355" s="306"/>
      <c r="BR1355" s="306"/>
      <c r="BS1355" s="306"/>
      <c r="BT1355" s="306"/>
      <c r="BU1355" s="306"/>
      <c r="BV1355" s="306"/>
      <c r="BW1355" s="306"/>
      <c r="BX1355" s="306"/>
      <c r="BY1355" s="306"/>
      <c r="BZ1355" s="306"/>
      <c r="CA1355" s="306"/>
      <c r="CB1355" s="306"/>
      <c r="CC1355" s="306"/>
      <c r="CD1355" s="306"/>
      <c r="CE1355" s="306"/>
      <c r="CF1355" s="306"/>
      <c r="CG1355" s="460"/>
    </row>
    <row r="1356" spans="14:85">
      <c r="AW1356" s="10"/>
      <c r="AX1356" s="10"/>
      <c r="BQ1356" s="306"/>
      <c r="BR1356" s="306"/>
      <c r="BS1356" s="306"/>
      <c r="BT1356" s="306"/>
      <c r="BU1356" s="306"/>
      <c r="BV1356" s="306"/>
      <c r="BW1356" s="306"/>
      <c r="BX1356" s="306"/>
      <c r="BY1356" s="306"/>
      <c r="BZ1356" s="306"/>
      <c r="CA1356" s="306"/>
      <c r="CB1356" s="306"/>
      <c r="CC1356" s="306"/>
      <c r="CD1356" s="306"/>
      <c r="CE1356" s="306"/>
      <c r="CF1356" s="306"/>
      <c r="CG1356" s="460"/>
    </row>
    <row r="1357" spans="14:85">
      <c r="AW1357" s="10"/>
      <c r="AX1357" s="10"/>
      <c r="BQ1357" s="306"/>
      <c r="BR1357" s="306"/>
      <c r="BS1357" s="306"/>
      <c r="BT1357" s="306"/>
      <c r="BU1357" s="306"/>
      <c r="BV1357" s="306"/>
      <c r="BW1357" s="306"/>
      <c r="BX1357" s="306"/>
      <c r="BY1357" s="306"/>
      <c r="BZ1357" s="306"/>
      <c r="CA1357" s="306"/>
      <c r="CB1357" s="306"/>
      <c r="CC1357" s="306"/>
      <c r="CD1357" s="306"/>
      <c r="CE1357" s="306"/>
      <c r="CF1357" s="306"/>
      <c r="CG1357" s="460"/>
    </row>
    <row r="1358" spans="14:85">
      <c r="AW1358" s="10"/>
      <c r="AX1358" s="10"/>
      <c r="BQ1358" s="306"/>
      <c r="BR1358" s="306"/>
      <c r="BS1358" s="306"/>
      <c r="BT1358" s="306"/>
      <c r="BU1358" s="306"/>
      <c r="BV1358" s="306"/>
      <c r="BW1358" s="306"/>
      <c r="BX1358" s="306"/>
      <c r="BY1358" s="306"/>
      <c r="BZ1358" s="306"/>
      <c r="CA1358" s="306"/>
      <c r="CB1358" s="306"/>
      <c r="CC1358" s="306"/>
      <c r="CD1358" s="306"/>
      <c r="CE1358" s="306"/>
      <c r="CF1358" s="306"/>
      <c r="CG1358" s="460"/>
    </row>
    <row r="1359" spans="14:85">
      <c r="AW1359" s="10"/>
      <c r="AX1359" s="10"/>
      <c r="BQ1359" s="306"/>
      <c r="BR1359" s="306"/>
      <c r="BS1359" s="306"/>
      <c r="BT1359" s="306"/>
      <c r="BU1359" s="306"/>
      <c r="BV1359" s="306"/>
      <c r="BW1359" s="306"/>
      <c r="BX1359" s="306"/>
      <c r="BY1359" s="306"/>
      <c r="BZ1359" s="306"/>
      <c r="CA1359" s="306"/>
      <c r="CB1359" s="306"/>
      <c r="CC1359" s="306"/>
      <c r="CD1359" s="306"/>
      <c r="CE1359" s="306"/>
      <c r="CF1359" s="306"/>
      <c r="CG1359" s="460"/>
    </row>
    <row r="1360" spans="14:85">
      <c r="AW1360" s="10"/>
      <c r="AX1360" s="10"/>
      <c r="BQ1360" s="306"/>
      <c r="BR1360" s="306"/>
      <c r="BS1360" s="306"/>
      <c r="BT1360" s="306"/>
      <c r="BU1360" s="306"/>
      <c r="BV1360" s="306"/>
      <c r="BW1360" s="306"/>
      <c r="BX1360" s="306"/>
      <c r="BY1360" s="306"/>
      <c r="BZ1360" s="306"/>
      <c r="CA1360" s="306"/>
      <c r="CB1360" s="306"/>
      <c r="CC1360" s="306"/>
      <c r="CD1360" s="306"/>
      <c r="CE1360" s="306"/>
      <c r="CF1360" s="306"/>
      <c r="CG1360" s="460"/>
    </row>
    <row r="1361" spans="49:85">
      <c r="AW1361" s="10"/>
      <c r="AX1361" s="10"/>
      <c r="BQ1361" s="306"/>
      <c r="BR1361" s="306"/>
      <c r="BS1361" s="306"/>
      <c r="BT1361" s="306"/>
      <c r="BU1361" s="306"/>
      <c r="BV1361" s="306"/>
      <c r="BW1361" s="306"/>
      <c r="BX1361" s="306"/>
      <c r="BY1361" s="306"/>
      <c r="BZ1361" s="306"/>
      <c r="CA1361" s="306"/>
      <c r="CB1361" s="306"/>
      <c r="CC1361" s="306"/>
      <c r="CD1361" s="306"/>
      <c r="CE1361" s="306"/>
      <c r="CF1361" s="306"/>
      <c r="CG1361" s="460"/>
    </row>
    <row r="1362" spans="49:85">
      <c r="AW1362" s="10"/>
      <c r="AX1362" s="10"/>
      <c r="BQ1362" s="306"/>
      <c r="BR1362" s="306"/>
      <c r="BS1362" s="306"/>
      <c r="BT1362" s="306"/>
      <c r="BU1362" s="306"/>
      <c r="BV1362" s="306"/>
      <c r="BW1362" s="306"/>
      <c r="BX1362" s="306"/>
      <c r="BY1362" s="306"/>
      <c r="BZ1362" s="306"/>
      <c r="CA1362" s="306"/>
      <c r="CB1362" s="306"/>
      <c r="CC1362" s="306"/>
      <c r="CD1362" s="306"/>
      <c r="CE1362" s="306"/>
      <c r="CF1362" s="306"/>
      <c r="CG1362" s="460"/>
    </row>
    <row r="1363" spans="49:85">
      <c r="AW1363" s="10"/>
      <c r="AX1363" s="10"/>
    </row>
    <row r="1364" spans="49:85">
      <c r="AW1364" s="10"/>
      <c r="AX1364" s="10"/>
    </row>
  </sheetData>
  <sheetProtection algorithmName="SHA-512" hashValue="5q3HMiNw8/Mdd9OwKoQ7AP7/SHL7gdXTslITo4TOUVQPpsOw0B+iKWmn7ZZS3opGdLUm1Y1/qo+ziJy4EiqDoQ==" saltValue="ScIdV44rqu7k7F/TPrN6ZA==" spinCount="100000" sheet="1" selectLockedCells="1"/>
  <mergeCells count="197">
    <mergeCell ref="P83:S83"/>
    <mergeCell ref="AC83:AF83"/>
    <mergeCell ref="AP83:AS83"/>
    <mergeCell ref="BW46:BZ46"/>
    <mergeCell ref="BV5:BX5"/>
    <mergeCell ref="BY5:BZ5"/>
    <mergeCell ref="BQ6:BU6"/>
    <mergeCell ref="BV6:BX6"/>
    <mergeCell ref="BY6:BZ6"/>
    <mergeCell ref="BQ5:BU5"/>
    <mergeCell ref="BQ7:BU7"/>
    <mergeCell ref="BV7:BX7"/>
    <mergeCell ref="BY7:BZ7"/>
    <mergeCell ref="BQ8:BU8"/>
    <mergeCell ref="AH82:AK82"/>
    <mergeCell ref="AV5:AW5"/>
    <mergeCell ref="AG6:AH6"/>
    <mergeCell ref="AI6:AJ6"/>
    <mergeCell ref="AI8:AJ8"/>
    <mergeCell ref="AG7:AH7"/>
    <mergeCell ref="O78:Y78"/>
    <mergeCell ref="AM10:AN10"/>
    <mergeCell ref="Z10:AA10"/>
    <mergeCell ref="O76:Y76"/>
    <mergeCell ref="O75:Y75"/>
    <mergeCell ref="AK11:AK12"/>
    <mergeCell ref="AN74:AY74"/>
    <mergeCell ref="AN75:AY75"/>
    <mergeCell ref="AX10:AY10"/>
    <mergeCell ref="AA73:AL73"/>
    <mergeCell ref="AO10:AP10"/>
    <mergeCell ref="AX11:AX12"/>
    <mergeCell ref="G1:I1"/>
    <mergeCell ref="AN72:AY72"/>
    <mergeCell ref="AN73:AY73"/>
    <mergeCell ref="AM12:AN12"/>
    <mergeCell ref="AE8:AF8"/>
    <mergeCell ref="AG8:AH8"/>
    <mergeCell ref="Z9:AA9"/>
    <mergeCell ref="AB10:AC10"/>
    <mergeCell ref="AC11:AC12"/>
    <mergeCell ref="AR8:AS8"/>
    <mergeCell ref="K24:L24"/>
    <mergeCell ref="K25:L25"/>
    <mergeCell ref="K26:L26"/>
    <mergeCell ref="K29:L29"/>
    <mergeCell ref="AM11:AN11"/>
    <mergeCell ref="Z11:AA11"/>
    <mergeCell ref="AA72:AL72"/>
    <mergeCell ref="AK8:AL8"/>
    <mergeCell ref="AN8:AQ8"/>
    <mergeCell ref="AN78:AY78"/>
    <mergeCell ref="AA75:AL75"/>
    <mergeCell ref="AL11:AL12"/>
    <mergeCell ref="AX7:AY7"/>
    <mergeCell ref="AH83:AK83"/>
    <mergeCell ref="AP11:AP12"/>
    <mergeCell ref="AM9:AN9"/>
    <mergeCell ref="AY11:AY12"/>
    <mergeCell ref="AX8:AY8"/>
    <mergeCell ref="AV8:AW8"/>
    <mergeCell ref="AN77:AY77"/>
    <mergeCell ref="AU82:AX82"/>
    <mergeCell ref="AU83:AX83"/>
    <mergeCell ref="AA78:AL78"/>
    <mergeCell ref="AA77:AL77"/>
    <mergeCell ref="AN76:AY76"/>
    <mergeCell ref="AA76:AL76"/>
    <mergeCell ref="AQ10:AW10"/>
    <mergeCell ref="AR7:AS7"/>
    <mergeCell ref="H8:L8"/>
    <mergeCell ref="F46:H46"/>
    <mergeCell ref="K27:L27"/>
    <mergeCell ref="G6:H6"/>
    <mergeCell ref="AN7:AQ7"/>
    <mergeCell ref="AE7:AF7"/>
    <mergeCell ref="Z12:AA12"/>
    <mergeCell ref="O6:R6"/>
    <mergeCell ref="F12:H12"/>
    <mergeCell ref="B8:G8"/>
    <mergeCell ref="O10:P10"/>
    <mergeCell ref="Q10:W10"/>
    <mergeCell ref="I46:L46"/>
    <mergeCell ref="K28:L28"/>
    <mergeCell ref="K30:L30"/>
    <mergeCell ref="I45:L45"/>
    <mergeCell ref="K31:L31"/>
    <mergeCell ref="K32:L32"/>
    <mergeCell ref="O11:O12"/>
    <mergeCell ref="K35:L35"/>
    <mergeCell ref="O72:Y72"/>
    <mergeCell ref="K34:L34"/>
    <mergeCell ref="K36:L36"/>
    <mergeCell ref="K37:L37"/>
    <mergeCell ref="K38:L38"/>
    <mergeCell ref="K39:L39"/>
    <mergeCell ref="K40:L40"/>
    <mergeCell ref="K41:L41"/>
    <mergeCell ref="X11:X12"/>
    <mergeCell ref="Y11:Y12"/>
    <mergeCell ref="K33:L33"/>
    <mergeCell ref="U82:X82"/>
    <mergeCell ref="U83:X83"/>
    <mergeCell ref="AT5:AU5"/>
    <mergeCell ref="AI7:AJ7"/>
    <mergeCell ref="AX5:AY5"/>
    <mergeCell ref="AV6:AW6"/>
    <mergeCell ref="AX6:AY6"/>
    <mergeCell ref="AR5:AS5"/>
    <mergeCell ref="AK6:AL6"/>
    <mergeCell ref="AN6:AQ6"/>
    <mergeCell ref="X5:Y5"/>
    <mergeCell ref="AK5:AL5"/>
    <mergeCell ref="X10:Y10"/>
    <mergeCell ref="AA74:AL74"/>
    <mergeCell ref="AO11:AO12"/>
    <mergeCell ref="AK10:AL10"/>
    <mergeCell ref="AA8:AD8"/>
    <mergeCell ref="X7:Y7"/>
    <mergeCell ref="X8:Y8"/>
    <mergeCell ref="AT6:AU6"/>
    <mergeCell ref="AR6:AS6"/>
    <mergeCell ref="AE5:AF5"/>
    <mergeCell ref="X6:Y6"/>
    <mergeCell ref="S8:U8"/>
    <mergeCell ref="O77:Y77"/>
    <mergeCell ref="O73:Y73"/>
    <mergeCell ref="A5:B5"/>
    <mergeCell ref="K22:L22"/>
    <mergeCell ref="K21:L21"/>
    <mergeCell ref="K16:L16"/>
    <mergeCell ref="K17:L17"/>
    <mergeCell ref="K18:L18"/>
    <mergeCell ref="K19:L19"/>
    <mergeCell ref="K20:L20"/>
    <mergeCell ref="K15:L15"/>
    <mergeCell ref="G9:H9"/>
    <mergeCell ref="G10:H10"/>
    <mergeCell ref="K10:L10"/>
    <mergeCell ref="K9:L9"/>
    <mergeCell ref="K11:L11"/>
    <mergeCell ref="K12:L12"/>
    <mergeCell ref="B7:L7"/>
    <mergeCell ref="B9:E9"/>
    <mergeCell ref="B11:E11"/>
    <mergeCell ref="B10:E10"/>
    <mergeCell ref="B12:E12"/>
    <mergeCell ref="I11:J11"/>
    <mergeCell ref="O74:Y74"/>
    <mergeCell ref="CD7:CE7"/>
    <mergeCell ref="CA5:CC5"/>
    <mergeCell ref="CA6:CC6"/>
    <mergeCell ref="CA7:CC7"/>
    <mergeCell ref="CA8:CC8"/>
    <mergeCell ref="BW9:CA9"/>
    <mergeCell ref="CB45:CG45"/>
    <mergeCell ref="F11:H11"/>
    <mergeCell ref="I12:J12"/>
    <mergeCell ref="K14:L14"/>
    <mergeCell ref="P11:P12"/>
    <mergeCell ref="O8:R8"/>
    <mergeCell ref="V8:W8"/>
    <mergeCell ref="O7:R7"/>
    <mergeCell ref="AB11:AB12"/>
    <mergeCell ref="AD10:AJ10"/>
    <mergeCell ref="O5:R5"/>
    <mergeCell ref="S7:U7"/>
    <mergeCell ref="S6:U6"/>
    <mergeCell ref="V7:W7"/>
    <mergeCell ref="V6:W6"/>
    <mergeCell ref="AA6:AD6"/>
    <mergeCell ref="S5:U5"/>
    <mergeCell ref="K23:L23"/>
    <mergeCell ref="CB46:CG46"/>
    <mergeCell ref="W2:X2"/>
    <mergeCell ref="V5:W5"/>
    <mergeCell ref="AW2:AX2"/>
    <mergeCell ref="AJ2:AK2"/>
    <mergeCell ref="BV8:BX8"/>
    <mergeCell ref="BY8:BZ8"/>
    <mergeCell ref="CF7:CG7"/>
    <mergeCell ref="CF8:CG8"/>
    <mergeCell ref="CF6:CG6"/>
    <mergeCell ref="CF5:CG5"/>
    <mergeCell ref="CD5:CE5"/>
    <mergeCell ref="CD6:CE6"/>
    <mergeCell ref="CD8:CE8"/>
    <mergeCell ref="AV7:AW7"/>
    <mergeCell ref="AT7:AU7"/>
    <mergeCell ref="AT8:AU8"/>
    <mergeCell ref="AA5:AD5"/>
    <mergeCell ref="AA7:AD7"/>
    <mergeCell ref="AK7:AL7"/>
    <mergeCell ref="AG5:AH5"/>
    <mergeCell ref="AI5:AJ5"/>
    <mergeCell ref="AN5:AQ5"/>
    <mergeCell ref="AE6:AF6"/>
  </mergeCells>
  <conditionalFormatting sqref="AW13:AW69 AJ13:AJ69 W13:W69">
    <cfRule type="expression" dxfId="66" priority="1768">
      <formula>IF(W13="",0,1)</formula>
    </cfRule>
  </conditionalFormatting>
  <conditionalFormatting sqref="AT13:AT69 AG13:AG69 T13:T69">
    <cfRule type="expression" dxfId="65" priority="1765">
      <formula>IF(T13="",0,1)</formula>
    </cfRule>
  </conditionalFormatting>
  <conditionalFormatting sqref="AQ13:AQ69 AD13:AD69 Q13:Q69">
    <cfRule type="expression" dxfId="64" priority="1764">
      <formula>IF(Q13="",0,1)</formula>
    </cfRule>
  </conditionalFormatting>
  <conditionalFormatting sqref="AR13:AR69 AE13:AE69 R13:R69">
    <cfRule type="expression" dxfId="63" priority="1763">
      <formula>IF(R13="",0,1)</formula>
    </cfRule>
  </conditionalFormatting>
  <conditionalFormatting sqref="AS13:AS69 AF13:AF69 S13:S69">
    <cfRule type="expression" dxfId="62" priority="1762">
      <formula>IF(S13="",0,1)</formula>
    </cfRule>
  </conditionalFormatting>
  <conditionalFormatting sqref="AC13:AC69 P13:P69 AP13:AP69 X14:Y69 AK14:AL69 AL13 AX14:AY69 AY13">
    <cfRule type="expression" dxfId="61" priority="1578">
      <formula>IF(P13="",0,1)</formula>
    </cfRule>
  </conditionalFormatting>
  <conditionalFormatting sqref="AU13:AU69 AH13:AH69 U13:U69">
    <cfRule type="expression" dxfId="60" priority="211">
      <formula>IF(U13="",0,1)</formula>
    </cfRule>
  </conditionalFormatting>
  <conditionalFormatting sqref="AV13:AV69 AI13:AI69 V13:V69">
    <cfRule type="expression" dxfId="59" priority="202">
      <formula>IF(V13="",0,1)</formula>
    </cfRule>
  </conditionalFormatting>
  <conditionalFormatting sqref="X13">
    <cfRule type="expression" dxfId="58" priority="55">
      <formula>IF(X13="",0,1)</formula>
    </cfRule>
  </conditionalFormatting>
  <conditionalFormatting sqref="Y13">
    <cfRule type="expression" dxfId="57" priority="54">
      <formula>IF(Y13="",0,1)</formula>
    </cfRule>
  </conditionalFormatting>
  <conditionalFormatting sqref="AK13">
    <cfRule type="expression" dxfId="56" priority="49">
      <formula>IF(AK13="",0,1)</formula>
    </cfRule>
  </conditionalFormatting>
  <conditionalFormatting sqref="AX13">
    <cfRule type="expression" dxfId="55" priority="46">
      <formula>IF(AX13="",0,1)</formula>
    </cfRule>
  </conditionalFormatting>
  <conditionalFormatting sqref="C14:E14 C15:C41">
    <cfRule type="expression" dxfId="54" priority="40">
      <formula>IF($DJ13="X",1,0)</formula>
    </cfRule>
    <cfRule type="expression" dxfId="53" priority="41">
      <formula>IF($DJ13="Y",1,0)</formula>
    </cfRule>
  </conditionalFormatting>
  <conditionalFormatting sqref="D15:E41">
    <cfRule type="expression" dxfId="52" priority="4903">
      <formula>IF($DJ14="X",1,0)</formula>
    </cfRule>
    <cfRule type="expression" dxfId="51" priority="4904">
      <formula>IF($DJ14="Y",1,0)</formula>
    </cfRule>
  </conditionalFormatting>
  <conditionalFormatting sqref="B50:B56">
    <cfRule type="expression" dxfId="50" priority="32">
      <formula>IF($DQ49="X",1,0)</formula>
    </cfRule>
    <cfRule type="expression" dxfId="49" priority="33">
      <formula>IF($DQ49="Y",1,0)</formula>
    </cfRule>
  </conditionalFormatting>
  <conditionalFormatting sqref="B8 H8">
    <cfRule type="expression" dxfId="48" priority="31">
      <formula>IF($H$8="",0,1)</formula>
    </cfRule>
  </conditionalFormatting>
  <conditionalFormatting sqref="J9">
    <cfRule type="expression" dxfId="47" priority="30">
      <formula>IF($J$9="Erro !!!",1,0)</formula>
    </cfRule>
  </conditionalFormatting>
  <conditionalFormatting sqref="K12:L12">
    <cfRule type="expression" dxfId="46" priority="29">
      <formula>IF($K$12="Erro !!!",1,0)</formula>
    </cfRule>
  </conditionalFormatting>
  <conditionalFormatting sqref="J10 F10">
    <cfRule type="expression" dxfId="45" priority="28">
      <formula>IF($J$9="Erro !!!",1,0)</formula>
    </cfRule>
  </conditionalFormatting>
  <conditionalFormatting sqref="K11:L11 F10">
    <cfRule type="expression" dxfId="44" priority="27">
      <formula>IF($K$12="Erro !!!",1,0)</formula>
    </cfRule>
  </conditionalFormatting>
  <conditionalFormatting sqref="B57:B105">
    <cfRule type="expression" dxfId="43" priority="4927">
      <formula>IF($DR56="X",1,0)</formula>
    </cfRule>
    <cfRule type="expression" dxfId="42" priority="4928">
      <formula>IF($DR56="Y",1,0)</formula>
    </cfRule>
  </conditionalFormatting>
  <conditionalFormatting sqref="I6:L6">
    <cfRule type="expression" dxfId="41" priority="26">
      <formula>IF(I6="",1,0)</formula>
    </cfRule>
  </conditionalFormatting>
  <conditionalFormatting sqref="F14:F41 K14:K41">
    <cfRule type="expression" dxfId="40" priority="25">
      <formula>IF(F14="&lt;&lt;ERRO&gt;&gt;",1,0)</formula>
    </cfRule>
  </conditionalFormatting>
  <conditionalFormatting sqref="F14:F41 K14:K41 M20:M41">
    <cfRule type="expression" dxfId="39" priority="38">
      <formula>IF(OR(F14="Ext Inf",F14="Inferior",F14="Méd Inf"),1,0)</formula>
    </cfRule>
    <cfRule type="expression" dxfId="38" priority="39">
      <formula>IF(F14="",0,1)</formula>
    </cfRule>
  </conditionalFormatting>
  <conditionalFormatting sqref="B10:E10">
    <cfRule type="expression" dxfId="37" priority="24">
      <formula>IF($B$10="",1,0)</formula>
    </cfRule>
  </conditionalFormatting>
  <conditionalFormatting sqref="F10">
    <cfRule type="expression" dxfId="36" priority="23">
      <formula>IF(AND($B$10&lt;&gt;"",$F$10=""),1,0)</formula>
    </cfRule>
  </conditionalFormatting>
  <conditionalFormatting sqref="I10">
    <cfRule type="expression" dxfId="35" priority="22">
      <formula>IF(AND($B$10&lt;&gt;"",$I$10=""),1,0)</formula>
    </cfRule>
  </conditionalFormatting>
  <conditionalFormatting sqref="J10">
    <cfRule type="expression" dxfId="34" priority="21">
      <formula>IF(AND($B$10&lt;&gt;"",$J$10=""),1,0)</formula>
    </cfRule>
  </conditionalFormatting>
  <conditionalFormatting sqref="K10:L10">
    <cfRule type="expression" dxfId="33" priority="20">
      <formula>IF(AND($B$10&lt;&gt;"",$K$10=""),1,0)</formula>
    </cfRule>
  </conditionalFormatting>
  <conditionalFormatting sqref="B11:E11">
    <cfRule type="expression" dxfId="32" priority="19">
      <formula>IF(AND($B$10&lt;&gt;"",$B$11=""),1,0)</formula>
    </cfRule>
  </conditionalFormatting>
  <conditionalFormatting sqref="F11">
    <cfRule type="expression" dxfId="31" priority="18">
      <formula>IF(AND($B$10&lt;&gt;"",$F$11=""),1,0)</formula>
    </cfRule>
  </conditionalFormatting>
  <conditionalFormatting sqref="K11:L11">
    <cfRule type="expression" dxfId="30" priority="17">
      <formula>IF(AND($B$10&lt;&gt;"",$K$11=""),1,0)</formula>
    </cfRule>
  </conditionalFormatting>
  <conditionalFormatting sqref="V6">
    <cfRule type="expression" dxfId="29" priority="16">
      <formula>IF(AND(I4&lt;&gt;"",V6="",I4&gt;5,I4&lt;13),1,0)</formula>
    </cfRule>
    <cfRule type="expression" dxfId="28" priority="13">
      <formula>IF(AND(V6&lt;&gt;"",OR(I4&lt;6,I4&gt;12)),1,0)</formula>
    </cfRule>
  </conditionalFormatting>
  <conditionalFormatting sqref="V7">
    <cfRule type="expression" dxfId="27" priority="15">
      <formula>IF(AND(I4&lt;&gt;"",V7="",I4&gt;5,I4&lt;13),1,0)</formula>
    </cfRule>
  </conditionalFormatting>
  <conditionalFormatting sqref="V7:W7">
    <cfRule type="expression" dxfId="26" priority="14">
      <formula>IF(AND(V7&lt;&gt;"",OR(I4&lt;6,I4&gt;12)),1,0)</formula>
    </cfRule>
  </conditionalFormatting>
  <conditionalFormatting sqref="AG6">
    <cfRule type="expression" dxfId="25" priority="12">
      <formula>IF(AND(AG6&lt;&gt;"",OR(I4&lt;13,I4&gt;18)),1,0)</formula>
    </cfRule>
    <cfRule type="expression" dxfId="24" priority="6">
      <formula>IF(AND(I4&lt;&gt;"",AG6="",I4&gt;12,I4&lt;19),1,0)</formula>
    </cfRule>
  </conditionalFormatting>
  <conditionalFormatting sqref="AG7">
    <cfRule type="expression" dxfId="23" priority="11">
      <formula>IF(AND(AG7&lt;&gt;"",OR(I4&lt;13,I4&gt;18)),1,0)</formula>
    </cfRule>
    <cfRule type="expression" dxfId="22" priority="5">
      <formula>IF(AND(I4&lt;&gt;"",AG7="",I4&gt;12,I4&lt;19),1,0)</formula>
    </cfRule>
  </conditionalFormatting>
  <conditionalFormatting sqref="AI7">
    <cfRule type="expression" dxfId="21" priority="10">
      <formula>IF(AND(AI7&lt;&gt;"",OR(I4&lt;13,I4&gt;18)),1,0)</formula>
    </cfRule>
    <cfRule type="expression" dxfId="20" priority="4">
      <formula>IF(AND(I4&lt;&gt;"",AI7="",I4&gt;12,I4&lt;19),1,0)</formula>
    </cfRule>
  </conditionalFormatting>
  <conditionalFormatting sqref="AT6">
    <cfRule type="expression" dxfId="19" priority="9">
      <formula>IF(AND(AT6&lt;&gt;"",OR(I4&lt;19,I4&gt;90)),1,0)</formula>
    </cfRule>
    <cfRule type="expression" dxfId="18" priority="3">
      <formula>IF(AND(I4&lt;&gt;"",AT6="",I4&gt;18,I4&lt;91),1,0)</formula>
    </cfRule>
  </conditionalFormatting>
  <conditionalFormatting sqref="AV7">
    <cfRule type="expression" dxfId="17" priority="7">
      <formula>IF(AND(AV7&lt;&gt;"",OR(I4&lt;19,I4&gt;90)),1,0)</formula>
    </cfRule>
    <cfRule type="expression" dxfId="16" priority="1">
      <formula>IF(AND(I4&lt;&gt;"",AV7="",I4&gt;18,I4&lt;91),1,0)</formula>
    </cfRule>
  </conditionalFormatting>
  <conditionalFormatting sqref="AT7">
    <cfRule type="expression" dxfId="15" priority="2">
      <formula>IF(AND(I4&lt;&gt;"",AT7="",I4&gt;18,I4&lt;91),1,0)</formula>
    </cfRule>
    <cfRule type="expression" dxfId="14" priority="8">
      <formula>IF(AND(AT7&lt;&gt;"",OR(I4&lt;19,I4&gt;90)),1,0)</formula>
    </cfRule>
  </conditionalFormatting>
  <dataValidations xWindow="1090" yWindow="219" count="21">
    <dataValidation type="list" allowBlank="1" showInputMessage="1" showErrorMessage="1" sqref="AT7:AU7" xr:uid="{00000000-0002-0000-0000-000000000000}">
      <formula1>"1º Grau Incomp,1º Grau,2º Grau Incomp,2º Grau,3° Grau Incomp,3º Grau,Mestrado,Doutorado,Especialização,,Não alfabetiz"</formula1>
    </dataValidation>
    <dataValidation type="list" allowBlank="1" showInputMessage="1" showErrorMessage="1" sqref="AV7:AW7" xr:uid="{00000000-0002-0000-0000-000001000000}">
      <formula1>"Administração,Advocacia,Comércio,Odontologia,Engenharia,Estudante,Psicologia,Serviços,Outra"</formula1>
    </dataValidation>
    <dataValidation type="list" allowBlank="1" showInputMessage="1" showErrorMessage="1" sqref="AG7:AH7" xr:uid="{00000000-0002-0000-0000-000002000000}">
      <formula1>"7ª Série 1º Grau,8ª Série 1º Grau,1ª Série 2º Grau,2ª Série 2º Grau,3ª Série 2º Grau"</formula1>
    </dataValidation>
    <dataValidation type="list" allowBlank="1" showInputMessage="1" showErrorMessage="1" sqref="V7:W7" xr:uid="{00000000-0002-0000-0000-000003000000}">
      <formula1>"1ª Série 1º Grau,2ª Série 1º Grau,3ª Série 1º Grau,4ª Série 1º Grau,5ª Série 1º Grau,6ª Série 1º Grau,Não alfabetizado"</formula1>
    </dataValidation>
    <dataValidation type="custom" allowBlank="1" showInputMessage="1" showErrorMessage="1" errorTitle="Formato Inválido" error="Exemplos:_x000a_                   12/1234-SC_x000a__x000a_                   28/12345-SP" sqref="F5" xr:uid="{00000000-0002-0000-0000-000004000000}">
      <formula1>IF(AND(VALUE(MID(F5,4,1))&lt;&gt;0,MID(F5,3,1)="/",LEFT(RIGHT(F5,3),1)="-",IFERROR(FIND(RIGHT(F5,2),"AC-AL-AP-AM-BA-CE-DF-ES-GO-MA-MT-MS-MG-PA-PG-PR-PE-PI-RJ-RN-RS-RO-RR-SC-SP-SE-TO-AU"),0)),1,0)</formula1>
    </dataValidation>
    <dataValidation type="list" allowBlank="1" showInputMessage="1" showErrorMessage="1" sqref="AI7:AJ7" xr:uid="{00000000-0002-0000-0000-000005000000}">
      <formula1>"Estudante,Serv Gerais,Aprendiz,Ajudante,Outra"</formula1>
    </dataValidation>
    <dataValidation type="list" allowBlank="1" showInputMessage="1" showErrorMessage="1" errorTitle="Validade Expirada" error="Solicite nova licença" sqref="F10" xr:uid="{00000000-0002-0000-0000-000006000000}">
      <formula1>"Masculino,Feminino"</formula1>
    </dataValidation>
    <dataValidation type="list" allowBlank="1" showInputMessage="1" showErrorMessage="1" errorTitle="Validade Expirada" error="Solicite nova licença" sqref="K10" xr:uid="{00000000-0002-0000-0000-000007000000}">
      <formula1>"Branca,Negra,Parda,Indígena,Asiática,Outra"</formula1>
    </dataValidation>
    <dataValidation type="whole" allowBlank="1" showInputMessage="1" showErrorMessage="1" error="Número do telefone inválido" promptTitle="Digitar somente algarismos" prompt="sem parêntesis ou hífens" sqref="I11:J11" xr:uid="{00000000-0002-0000-0000-000008000000}">
      <formula1>1100000000</formula1>
      <formula2>99999999999</formula2>
    </dataValidation>
    <dataValidation type="custom" allowBlank="1" showInputMessage="1" showErrorMessage="1" errorTitle="Erro" error="CPF inválido" sqref="G10:H10" xr:uid="{00000000-0002-0000-0000-000009000000}">
      <formula1>IF(OR(VALUE(MID(F3,10,1))&lt;&gt;G3,VALUE(MID(F3,11,1))&lt;&gt;H3),0,1)</formula1>
    </dataValidation>
    <dataValidation type="list" allowBlank="1" showInputMessage="1" showErrorMessage="1" sqref="G5" xr:uid="{00000000-0002-0000-0000-00000A000000}">
      <formula1>"1,2,3,4,5,6,7,8,9"</formula1>
    </dataValidation>
    <dataValidation type="list" allowBlank="1" showInputMessage="1" showErrorMessage="1" sqref="V6:W6" xr:uid="{00000000-0002-0000-0000-00000B000000}">
      <formula1>"Pública SP,Particular SP,Pública P Alegre,Particular P Alegre"</formula1>
    </dataValidation>
    <dataValidation type="list" allowBlank="1" showInputMessage="1" showErrorMessage="1" sqref="AG6:AH6" xr:uid="{00000000-0002-0000-0000-00000C000000}">
      <formula1>"Pública,Particular"</formula1>
    </dataValidation>
    <dataValidation type="list" allowBlank="1" showInputMessage="1" showErrorMessage="1" sqref="AT6:AU6" xr:uid="{00000000-0002-0000-0000-00000D000000}">
      <formula1>"1 a 4 anos,5 a 8 anos,Mais de 8 anos"</formula1>
    </dataValidation>
    <dataValidation type="list" allowBlank="1" showInputMessage="1" showErrorMessage="1" errorTitle="Validade Expirada" error="Solicite nova licença" sqref="K11:L11" xr:uid="{00000000-0002-0000-0000-00000E000000}">
      <formula1>"Destro,Destra,Canhoto,Canhota,Ambidestro,Ambidestra"</formula1>
    </dataValidation>
    <dataValidation type="list" allowBlank="1" showInputMessage="1" showErrorMessage="1" sqref="I5" xr:uid="{00000000-0002-0000-0000-00000F000000}">
      <formula1>"WAIS III,WISC IV,Neupsilin,Neupsiana"</formula1>
    </dataValidation>
    <dataValidation type="list" allowBlank="1" showInputMessage="1" showErrorMessage="1" errorTitle="Validade Expirada" error="Solicite nova licença" sqref="J10" xr:uid="{00000000-0002-0000-0000-000010000000}">
      <formula1>"Adotado,Adotada,Casado,Casada,Desquitado,Desquitada,Divorciado,Divorciada,Órfão,Órfã,Solteiro,Solteira,Viúvo,Viúva"</formula1>
    </dataValidation>
    <dataValidation type="custom" allowBlank="1" showInputMessage="1" showErrorMessage="1" error="Idade fora da faixa" promptTitle="Digite só algarismos" prompt="e tecle ENTER" sqref="I10" xr:uid="{00000000-0002-0000-0000-000011000000}">
      <formula1>IF(OR(I4&lt;6,I4&gt;90),0,1)</formula1>
    </dataValidation>
    <dataValidation type="custom" allowBlank="1" showInputMessage="1" showErrorMessage="1" errorTitle="Erro" error="CPF inválido" sqref="D5" xr:uid="{00000000-0002-0000-0000-000012000000}">
      <formula1>IF(OR(VALUE(MID(C1047876,10,1))&lt;&gt;D1047876,VALUE(MID(C1047876,11,1))&lt;&gt;E1047876),0,1)</formula1>
    </dataValidation>
    <dataValidation type="custom" allowBlank="1" showInputMessage="1" showErrorMessage="1" errorTitle="Tecle Enter após digitar" error="Use letras maiúsculas no início de cada palavra, exceto preposições._x000a__x000a_Ex. José da Silva" sqref="B10" xr:uid="{00000000-0002-0000-0000-000013000000}">
      <formula1>IF(EXACT(B13,B10),1,0)</formula1>
    </dataValidation>
    <dataValidation type="custom" allowBlank="1" showInputMessage="1" showErrorMessage="1" errorTitle="Tecle Enter após digitar" error="Município/UF_x000a__x000a_Ex. Rio de Janeiro/RJ" sqref="F11:H11" xr:uid="{00000000-0002-0000-0000-000014000000}">
      <formula1>IF(LEN(F11)&gt;5,IF(EXACT(D13,F11),IFERROR(FIND(RIGHT(F11,2),"AL-BACE-DF-ES-GO-MAMT-MS-MG-PAPB-PR-PE-PI-RJ-RN-RO-RRSC-SP-SE-TO-AU-UF"),0),0),0)</formula1>
    </dataValidation>
  </dataValidations>
  <pageMargins left="0.39370078740157483" right="0" top="0.78740157480314965" bottom="0.78740157480314965" header="0.31496062992125984" footer="0.31496062992125984"/>
  <pageSetup paperSize="9" orientation="portrait" r:id="rId1"/>
  <headerFooter alignWithMargins="0">
    <oddHeader>&amp;C&amp;"-,Negrito"&amp;14EXAME PSICOLÓGICO</oddHeader>
    <oddFooter xml:space="preserve">&amp;L
&amp;C&amp;8&amp;P/&amp;N&amp;R
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803" id="{6414F8F5-9741-49E7-8AD9-72A8BBBC12BE}">
            <xm:f>IF(AB13&lt;&gt;"",IF(OR(AB13&lt;Plan24!DW103,AB13&gt;Plan24!DX103,AJ13="σ=0"),1,0),0)</xm:f>
            <x14:dxf>
              <fill>
                <patternFill>
                  <bgColor rgb="FFFF0000"/>
                </patternFill>
              </fill>
            </x14:dxf>
          </x14:cfRule>
          <xm:sqref>AB13:AB69</xm:sqref>
        </x14:conditionalFormatting>
        <x14:conditionalFormatting xmlns:xm="http://schemas.microsoft.com/office/excel/2006/main">
          <x14:cfRule type="expression" priority="4804" id="{73431091-F6CF-4E64-AAE9-AD478EE4920D}">
            <xm:f>IF(AO13&lt;&gt;"",IF(OR(AO13&lt;Plan24!FI103,AO13&gt;Plan24!FJ103,AW13="σ=0"),1,0),0)</xm:f>
            <x14:dxf>
              <fill>
                <patternFill>
                  <bgColor rgb="FFFF0000"/>
                </patternFill>
              </fill>
            </x14:dxf>
          </x14:cfRule>
          <xm:sqref>AO13:AO69</xm:sqref>
        </x14:conditionalFormatting>
        <x14:conditionalFormatting xmlns:xm="http://schemas.microsoft.com/office/excel/2006/main">
          <x14:cfRule type="expression" priority="4923" id="{8E011969-FEE4-4141-9D86-DB4576388D00}">
            <xm:f>IF(AND($M$7="",Plan35!$H$90=0),IF(AND($M$3&lt;&gt;"",$M$3=Plan51!$HH$100,Plan35!$I$90=0),1,0),1)</xm:f>
            <x14:dxf>
              <font>
                <color theme="0"/>
              </font>
              <fill>
                <patternFill>
                  <bgColor theme="0"/>
                </patternFill>
              </fill>
            </x14:dxf>
          </x14:cfRule>
          <xm:sqref>A5:M5</xm:sqref>
        </x14:conditionalFormatting>
        <x14:conditionalFormatting xmlns:xm="http://schemas.microsoft.com/office/excel/2006/main">
          <x14:cfRule type="expression" priority="4924" id="{FA4D1DF6-B34C-4794-B137-F967554BA09D}">
            <xm:f>IF(O13&lt;&gt;"",IF(OR(O13&lt;Plan24!BZ103,O13&gt;Plan24!CA103,W13="σ=0"),1,0),0)</xm:f>
            <x14:dxf>
              <fill>
                <patternFill>
                  <bgColor rgb="FFFF0000"/>
                </patternFill>
              </fill>
            </x14:dxf>
          </x14:cfRule>
          <xm:sqref>O13:O69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1090" yWindow="219" count="4">
        <x14:dataValidation type="custom" showInputMessage="1" showErrorMessage="1" errorTitle="Sem conexão com a Internet ou" error="Validade expirada ou_x000a__x000a_App não licenciado" xr:uid="{00000000-0002-0000-0000-000015000000}">
          <x14:formula1>
            <xm:f>IF(Plan35!$I90&gt;0,0,1)</xm:f>
          </x14:formula1>
          <xm:sqref>B11:E11</xm:sqref>
        </x14:dataValidation>
        <x14:dataValidation type="custom" allowBlank="1" showInputMessage="1" showErrorMessage="1" errorTitle="App não licenciado" error="Dados incompletos do paciente ou Escola, Escolaridade e Atividade não selecionadas ou_x000a__x000a_Dados preenchidos em outras faixas de idade" xr:uid="{00000000-0002-0000-0000-000016000000}">
          <x14:formula1>
            <xm:f>IF(OR(CH$70&gt;0,CJ$70,AB$1&gt;0,AND($M$7&lt;&gt;"",ROW(AB13)&gt;(Plan51!HH$95+12))),0,1)</xm:f>
          </x14:formula1>
          <xm:sqref>AB13:AB69</xm:sqref>
        </x14:dataValidation>
        <x14:dataValidation type="custom" allowBlank="1" showInputMessage="1" showErrorMessage="1" errorTitle="App não licenciado" error="Dados incompletos do paciente ou  Escola e Escolaridade não selecionadas ou_x000a__x000a_Dados preenchidos em outras faixas de idade" xr:uid="{00000000-0002-0000-0000-000017000000}">
          <x14:formula1>
            <xm:f>IF(OR(CI$70&gt;0,CJ$70&gt;0,O$1&gt;0,AND($M$7&lt;&gt;"",ROW(O13)&gt;(Plan51!HH$95+12))),0,1)</xm:f>
          </x14:formula1>
          <xm:sqref>O13:O69</xm:sqref>
        </x14:dataValidation>
        <x14:dataValidation type="custom" allowBlank="1" showInputMessage="1" showErrorMessage="1" errorTitle="App não licenciado" error="Dados incompletos do paciente ou Tempo de Estudo, Escolaridade e Atividade não selecionados ou_x000a__x000a_Dados preenchidos em outras faixas de idade" xr:uid="{00000000-0002-0000-0000-000018000000}">
          <x14:formula1>
            <xm:f>IF(OR(CH$70&gt;0,CI$70&gt;0,AO$1&gt;0,AND($M$7&lt;&gt;"",ROW(AO13)&gt;(Plan51!HH$95+12))),0,1)</xm:f>
          </x14:formula1>
          <xm:sqref>AO13:AO69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3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4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5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6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7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8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9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0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1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12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51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13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14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15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16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17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18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19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20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21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22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52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23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24"/>
  <dimension ref="N87:KY1851"/>
  <sheetViews>
    <sheetView workbookViewId="0"/>
  </sheetViews>
  <sheetFormatPr defaultRowHeight="15"/>
  <cols>
    <col min="1" max="77" width="9.140625" style="367"/>
    <col min="78" max="79" width="9.140625" style="465"/>
    <col min="80" max="80" width="15.7109375" style="471" customWidth="1"/>
    <col min="81" max="126" width="9.140625" style="367"/>
    <col min="127" max="128" width="9.140625" style="465"/>
    <col min="129" max="129" width="15.7109375" style="367" customWidth="1"/>
    <col min="130" max="130" width="9.140625" style="367"/>
    <col min="131" max="139" width="0" style="367" hidden="1" customWidth="1"/>
    <col min="140" max="141" width="9.140625" style="367"/>
    <col min="142" max="150" width="0" style="367" hidden="1" customWidth="1"/>
    <col min="151" max="164" width="9.140625" style="367"/>
    <col min="165" max="166" width="9.140625" style="465"/>
    <col min="167" max="167" width="15.7109375" style="367" customWidth="1"/>
    <col min="168" max="191" width="9.140625" style="367" customWidth="1"/>
    <col min="192" max="16384" width="9.140625" style="367"/>
  </cols>
  <sheetData>
    <row r="87" spans="187:187" ht="23.25">
      <c r="GE87" s="472"/>
    </row>
    <row r="97" spans="14:308">
      <c r="DM97" s="583" t="s">
        <v>280</v>
      </c>
      <c r="DN97" s="583"/>
      <c r="DO97" s="583"/>
      <c r="DP97" s="583"/>
      <c r="DQ97" s="583"/>
      <c r="DR97" s="583"/>
      <c r="DS97" s="583"/>
      <c r="DT97" s="583"/>
      <c r="DU97" s="583"/>
    </row>
    <row r="98" spans="14:308">
      <c r="DW98" s="463"/>
      <c r="DX98" s="463"/>
      <c r="DY98" s="368"/>
      <c r="DZ98" s="586" t="s">
        <v>234</v>
      </c>
      <c r="EA98" s="586"/>
      <c r="EB98" s="586"/>
      <c r="EC98" s="586"/>
      <c r="ED98" s="586"/>
      <c r="EE98" s="586"/>
      <c r="EF98" s="586"/>
      <c r="EG98" s="586"/>
      <c r="EH98" s="586"/>
      <c r="EI98" s="586"/>
      <c r="EK98" s="586" t="s">
        <v>234</v>
      </c>
      <c r="EL98" s="586"/>
      <c r="EM98" s="586"/>
      <c r="EN98" s="586"/>
      <c r="EO98" s="586"/>
      <c r="EP98" s="586"/>
      <c r="EQ98" s="586"/>
      <c r="ER98" s="586"/>
      <c r="ES98" s="586"/>
      <c r="ET98" s="586"/>
      <c r="EU98" s="369"/>
      <c r="EV98" s="369"/>
      <c r="EW98" s="369"/>
      <c r="FJ98" s="463"/>
      <c r="FK98" s="369"/>
      <c r="FL98" s="369"/>
      <c r="FM98" s="369"/>
      <c r="FN98" s="369"/>
      <c r="FO98" s="369"/>
      <c r="FP98" s="369"/>
      <c r="FQ98" s="369"/>
      <c r="FR98" s="369"/>
      <c r="FS98" s="369"/>
      <c r="FT98" s="369"/>
      <c r="FU98" s="369"/>
      <c r="FV98" s="369"/>
      <c r="FW98" s="369"/>
      <c r="FX98" s="369"/>
      <c r="FY98" s="369"/>
      <c r="FZ98" s="369"/>
      <c r="GA98" s="369"/>
      <c r="GB98" s="369"/>
      <c r="GC98" s="369"/>
      <c r="GD98" s="370"/>
      <c r="GE98" s="369"/>
      <c r="GF98" s="369"/>
      <c r="GG98" s="369"/>
      <c r="GH98" s="369"/>
      <c r="GI98" s="369"/>
      <c r="GJ98" s="369"/>
      <c r="GK98" s="369"/>
      <c r="GL98" s="369"/>
    </row>
    <row r="99" spans="14:308">
      <c r="CC99" s="586" t="s">
        <v>233</v>
      </c>
      <c r="CD99" s="586"/>
      <c r="CE99" s="586"/>
      <c r="CF99" s="586"/>
      <c r="CG99" s="586"/>
      <c r="CH99" s="586"/>
      <c r="CI99" s="586"/>
      <c r="CJ99" s="586"/>
      <c r="CK99" s="586"/>
      <c r="CL99" s="586"/>
      <c r="CM99" s="586"/>
      <c r="CN99" s="586"/>
      <c r="CO99" s="586"/>
      <c r="CP99" s="586"/>
      <c r="CQ99" s="586"/>
      <c r="CT99" s="586" t="s">
        <v>233</v>
      </c>
      <c r="CU99" s="586"/>
      <c r="CV99" s="586"/>
      <c r="CW99" s="586"/>
      <c r="CX99" s="586"/>
      <c r="CY99" s="586"/>
      <c r="CZ99" s="586"/>
      <c r="DA99" s="586"/>
      <c r="DB99" s="586"/>
      <c r="DC99" s="586"/>
      <c r="DD99" s="586"/>
      <c r="DE99" s="586"/>
      <c r="DF99" s="586"/>
      <c r="DG99" s="586"/>
      <c r="DH99" s="586"/>
      <c r="DM99" s="587" t="s">
        <v>261</v>
      </c>
      <c r="DN99" s="587"/>
      <c r="DO99" s="587"/>
      <c r="DP99" s="587"/>
      <c r="DR99" s="587" t="s">
        <v>266</v>
      </c>
      <c r="DS99" s="587"/>
      <c r="DU99" s="587" t="s">
        <v>269</v>
      </c>
      <c r="DW99" s="463"/>
      <c r="DX99" s="463"/>
      <c r="DY99" s="371"/>
      <c r="DZ99" s="585" t="s">
        <v>34</v>
      </c>
      <c r="EA99" s="585"/>
      <c r="EB99" s="585"/>
      <c r="EC99" s="585"/>
      <c r="ED99" s="585"/>
      <c r="EE99" s="585"/>
      <c r="EF99" s="585"/>
      <c r="EG99" s="585"/>
      <c r="EH99" s="585"/>
      <c r="EI99" s="585"/>
      <c r="EK99" s="585" t="s">
        <v>35</v>
      </c>
      <c r="EL99" s="585"/>
      <c r="EM99" s="585"/>
      <c r="EN99" s="585"/>
      <c r="EO99" s="585"/>
      <c r="EP99" s="585"/>
      <c r="EQ99" s="585"/>
      <c r="ER99" s="585"/>
      <c r="ES99" s="585"/>
      <c r="ET99" s="585"/>
      <c r="EU99" s="369"/>
      <c r="EV99" s="369"/>
      <c r="EW99" s="369"/>
      <c r="FJ99" s="463"/>
      <c r="FK99" s="369"/>
      <c r="FL99" s="586" t="s">
        <v>232</v>
      </c>
      <c r="FM99" s="586"/>
      <c r="FN99" s="586"/>
      <c r="FO99" s="586"/>
      <c r="FP99" s="586"/>
      <c r="FQ99" s="586"/>
      <c r="FR99" s="586"/>
      <c r="FS99" s="586"/>
      <c r="FT99" s="586"/>
      <c r="FU99" s="586"/>
      <c r="FV99" s="586"/>
      <c r="FW99" s="586"/>
      <c r="FX99" s="586"/>
      <c r="FY99" s="586"/>
      <c r="FZ99" s="586"/>
      <c r="GA99" s="586"/>
      <c r="GB99" s="586"/>
      <c r="GC99" s="586"/>
      <c r="GD99" s="586"/>
      <c r="GE99" s="586"/>
      <c r="GF99" s="586"/>
      <c r="GG99" s="586"/>
      <c r="GH99" s="586"/>
      <c r="GI99" s="586"/>
      <c r="GJ99" s="369"/>
      <c r="GK99" s="369"/>
      <c r="GL99" s="369"/>
    </row>
    <row r="100" spans="14:308" s="369" customFormat="1" ht="15" customHeight="1">
      <c r="N100" s="372"/>
      <c r="O100" s="372"/>
      <c r="P100" s="373"/>
      <c r="Q100" s="374"/>
      <c r="R100" s="375"/>
      <c r="S100" s="375"/>
      <c r="T100" s="376"/>
      <c r="U100" s="376"/>
      <c r="V100" s="376"/>
      <c r="W100" s="377"/>
      <c r="X100" s="377"/>
      <c r="Y100" s="377"/>
      <c r="Z100" s="377"/>
      <c r="AA100" s="377"/>
      <c r="AB100" s="377"/>
      <c r="AC100" s="377"/>
      <c r="AD100" s="377"/>
      <c r="AE100" s="377"/>
      <c r="AF100" s="377"/>
      <c r="AG100" s="378"/>
      <c r="AH100" s="378"/>
      <c r="AI100" s="378"/>
      <c r="AJ100" s="463"/>
      <c r="AK100" s="378"/>
      <c r="AL100" s="463"/>
      <c r="AM100" s="463"/>
      <c r="AN100" s="463"/>
      <c r="AO100" s="463"/>
      <c r="AP100" s="463"/>
      <c r="BZ100" s="463"/>
      <c r="CA100" s="463"/>
      <c r="CB100" s="428"/>
      <c r="CC100" s="587" t="s">
        <v>19</v>
      </c>
      <c r="CD100" s="587"/>
      <c r="CE100" s="587"/>
      <c r="CF100" s="587"/>
      <c r="CG100" s="587"/>
      <c r="CH100" s="587"/>
      <c r="CI100" s="587"/>
      <c r="CJ100" s="587"/>
      <c r="CK100" s="587"/>
      <c r="CL100" s="587"/>
      <c r="CM100" s="587"/>
      <c r="CN100" s="587"/>
      <c r="CO100" s="587"/>
      <c r="CP100" s="587"/>
      <c r="CQ100" s="587"/>
      <c r="CR100" s="367"/>
      <c r="CS100" s="367"/>
      <c r="CT100" s="587" t="s">
        <v>20</v>
      </c>
      <c r="CU100" s="587"/>
      <c r="CV100" s="587"/>
      <c r="CW100" s="587"/>
      <c r="CX100" s="587"/>
      <c r="CY100" s="587"/>
      <c r="CZ100" s="587"/>
      <c r="DA100" s="587"/>
      <c r="DB100" s="587"/>
      <c r="DC100" s="587"/>
      <c r="DD100" s="587"/>
      <c r="DE100" s="587"/>
      <c r="DF100" s="587"/>
      <c r="DG100" s="587"/>
      <c r="DH100" s="587"/>
      <c r="DI100" s="367"/>
      <c r="DM100" s="585" t="s">
        <v>264</v>
      </c>
      <c r="DN100" s="585"/>
      <c r="DO100" s="586" t="s">
        <v>265</v>
      </c>
      <c r="DP100" s="586"/>
      <c r="DR100" s="592" t="s">
        <v>268</v>
      </c>
      <c r="DS100" s="592" t="s">
        <v>267</v>
      </c>
      <c r="DU100" s="587"/>
      <c r="DW100" s="463"/>
      <c r="DX100" s="463"/>
      <c r="DY100" s="371"/>
      <c r="DZ100" s="587" t="s">
        <v>64</v>
      </c>
      <c r="EA100" s="587"/>
      <c r="EB100" s="587"/>
      <c r="EC100" s="587"/>
      <c r="ED100" s="587"/>
      <c r="EE100" s="587" t="s">
        <v>36</v>
      </c>
      <c r="EF100" s="587"/>
      <c r="EG100" s="587"/>
      <c r="EH100" s="587"/>
      <c r="EI100" s="587"/>
      <c r="EJ100" s="379"/>
      <c r="EK100" s="587" t="s">
        <v>64</v>
      </c>
      <c r="EL100" s="587"/>
      <c r="EM100" s="587"/>
      <c r="EN100" s="587"/>
      <c r="EO100" s="587"/>
      <c r="EP100" s="587" t="s">
        <v>36</v>
      </c>
      <c r="EQ100" s="587"/>
      <c r="ER100" s="587"/>
      <c r="ES100" s="587"/>
      <c r="ET100" s="587"/>
      <c r="EU100" s="380"/>
      <c r="FI100" s="463"/>
      <c r="FJ100" s="463"/>
      <c r="FL100" s="585" t="s">
        <v>64</v>
      </c>
      <c r="FM100" s="585"/>
      <c r="FN100" s="585"/>
      <c r="FO100" s="585"/>
      <c r="FP100" s="585"/>
      <c r="FQ100" s="585"/>
      <c r="FR100" s="585"/>
      <c r="FS100" s="585"/>
      <c r="FT100" s="585"/>
      <c r="FU100" s="585"/>
      <c r="FV100" s="585"/>
      <c r="FW100" s="585"/>
      <c r="FX100" s="586" t="s">
        <v>21</v>
      </c>
      <c r="FY100" s="586"/>
      <c r="FZ100" s="586"/>
      <c r="GA100" s="586"/>
      <c r="GB100" s="586"/>
      <c r="GC100" s="586"/>
      <c r="GD100" s="586"/>
      <c r="GE100" s="586"/>
      <c r="GF100" s="586"/>
      <c r="GG100" s="586"/>
      <c r="GH100" s="586"/>
      <c r="GI100" s="586"/>
      <c r="GL100" s="381"/>
      <c r="HQ100" s="463"/>
      <c r="HR100" s="463"/>
      <c r="HS100" s="585"/>
      <c r="HT100" s="585"/>
      <c r="HU100" s="585"/>
      <c r="HV100" s="585"/>
      <c r="HW100" s="585"/>
      <c r="HX100" s="585"/>
    </row>
    <row r="101" spans="14:308" s="369" customFormat="1" ht="15" customHeight="1">
      <c r="N101" s="372"/>
      <c r="O101" s="372"/>
      <c r="P101" s="372"/>
      <c r="Q101" s="372"/>
      <c r="R101" s="372"/>
      <c r="S101" s="372"/>
      <c r="T101" s="372"/>
      <c r="U101" s="372"/>
      <c r="V101" s="372"/>
      <c r="W101" s="377"/>
      <c r="X101" s="377"/>
      <c r="Y101" s="377"/>
      <c r="Z101" s="377"/>
      <c r="AA101" s="377"/>
      <c r="AB101" s="377"/>
      <c r="AC101" s="377"/>
      <c r="AD101" s="377"/>
      <c r="AE101" s="377"/>
      <c r="AF101" s="377"/>
      <c r="AG101" s="378"/>
      <c r="AH101" s="378"/>
      <c r="AI101" s="378"/>
      <c r="AJ101" s="463"/>
      <c r="AK101" s="378"/>
      <c r="AL101" s="463"/>
      <c r="AM101" s="463"/>
      <c r="AN101" s="463"/>
      <c r="AO101" s="463"/>
      <c r="AP101" s="463"/>
      <c r="BZ101" s="594" t="s">
        <v>284</v>
      </c>
      <c r="CA101" s="595"/>
      <c r="CB101" s="584" t="s">
        <v>100</v>
      </c>
      <c r="CC101" s="587" t="s">
        <v>64</v>
      </c>
      <c r="CD101" s="587"/>
      <c r="CE101" s="587"/>
      <c r="CF101" s="587"/>
      <c r="CG101" s="587"/>
      <c r="CH101" s="587"/>
      <c r="CI101" s="587"/>
      <c r="CJ101" s="371"/>
      <c r="CK101" s="587" t="s">
        <v>21</v>
      </c>
      <c r="CL101" s="587"/>
      <c r="CM101" s="587"/>
      <c r="CN101" s="587"/>
      <c r="CO101" s="587"/>
      <c r="CP101" s="587"/>
      <c r="CQ101" s="587"/>
      <c r="CR101" s="466" t="s">
        <v>0</v>
      </c>
      <c r="CS101" s="367"/>
      <c r="CT101" s="587" t="s">
        <v>64</v>
      </c>
      <c r="CU101" s="587"/>
      <c r="CV101" s="587"/>
      <c r="CW101" s="587"/>
      <c r="CX101" s="587"/>
      <c r="CY101" s="587"/>
      <c r="CZ101" s="587"/>
      <c r="DA101" s="371"/>
      <c r="DB101" s="587" t="s">
        <v>21</v>
      </c>
      <c r="DC101" s="587"/>
      <c r="DD101" s="587"/>
      <c r="DE101" s="587"/>
      <c r="DF101" s="587"/>
      <c r="DG101" s="587"/>
      <c r="DH101" s="587"/>
      <c r="DI101" s="588" t="s">
        <v>0</v>
      </c>
      <c r="DJ101" s="470"/>
      <c r="DK101" s="382"/>
      <c r="DM101" s="369" t="s">
        <v>262</v>
      </c>
      <c r="DN101" s="369" t="s">
        <v>263</v>
      </c>
      <c r="DO101" s="369" t="s">
        <v>262</v>
      </c>
      <c r="DP101" s="369" t="s">
        <v>263</v>
      </c>
      <c r="DR101" s="592"/>
      <c r="DS101" s="592"/>
      <c r="DU101" s="587"/>
      <c r="DW101" s="594" t="s">
        <v>284</v>
      </c>
      <c r="DX101" s="595"/>
      <c r="DY101" s="587" t="s">
        <v>100</v>
      </c>
      <c r="DZ101" s="587" t="s">
        <v>37</v>
      </c>
      <c r="EA101" s="587"/>
      <c r="EB101" s="587" t="s">
        <v>14</v>
      </c>
      <c r="EC101" s="587"/>
      <c r="ED101" s="587"/>
      <c r="EE101" s="587" t="s">
        <v>37</v>
      </c>
      <c r="EF101" s="587"/>
      <c r="EG101" s="587" t="s">
        <v>14</v>
      </c>
      <c r="EH101" s="587"/>
      <c r="EI101" s="587"/>
      <c r="EJ101" s="379"/>
      <c r="EK101" s="587" t="s">
        <v>37</v>
      </c>
      <c r="EL101" s="587"/>
      <c r="EM101" s="587" t="s">
        <v>14</v>
      </c>
      <c r="EN101" s="587"/>
      <c r="EO101" s="587"/>
      <c r="EP101" s="587" t="s">
        <v>37</v>
      </c>
      <c r="EQ101" s="587"/>
      <c r="ER101" s="587" t="s">
        <v>14</v>
      </c>
      <c r="ES101" s="587"/>
      <c r="ET101" s="587"/>
      <c r="EU101" s="470"/>
      <c r="EV101" s="380"/>
      <c r="EW101" s="383"/>
      <c r="FI101" s="594" t="s">
        <v>284</v>
      </c>
      <c r="FJ101" s="595"/>
      <c r="FK101" s="587" t="s">
        <v>100</v>
      </c>
      <c r="FL101" s="587" t="s">
        <v>65</v>
      </c>
      <c r="FM101" s="587"/>
      <c r="FN101" s="587"/>
      <c r="FO101" s="587" t="s">
        <v>66</v>
      </c>
      <c r="FP101" s="587"/>
      <c r="FQ101" s="587"/>
      <c r="FR101" s="587" t="s">
        <v>67</v>
      </c>
      <c r="FS101" s="587"/>
      <c r="FT101" s="587"/>
      <c r="FU101" s="587" t="s">
        <v>68</v>
      </c>
      <c r="FV101" s="587"/>
      <c r="FW101" s="587"/>
      <c r="FX101" s="587" t="s">
        <v>65</v>
      </c>
      <c r="FY101" s="587"/>
      <c r="FZ101" s="587"/>
      <c r="GA101" s="587" t="s">
        <v>66</v>
      </c>
      <c r="GB101" s="587"/>
      <c r="GC101" s="587"/>
      <c r="GD101" s="587" t="s">
        <v>67</v>
      </c>
      <c r="GE101" s="587"/>
      <c r="GF101" s="587"/>
      <c r="GG101" s="587" t="s">
        <v>68</v>
      </c>
      <c r="GH101" s="587"/>
      <c r="GI101" s="587"/>
      <c r="GJ101" s="383"/>
      <c r="GK101" s="383"/>
      <c r="GL101" s="384"/>
      <c r="IN101" s="463"/>
      <c r="JM101" s="385"/>
      <c r="JN101" s="463"/>
      <c r="JO101" s="463"/>
      <c r="JP101" s="463"/>
      <c r="JQ101" s="463"/>
      <c r="JR101" s="463"/>
      <c r="JS101" s="463"/>
      <c r="JT101" s="463"/>
      <c r="JU101" s="463"/>
      <c r="JV101" s="463"/>
      <c r="JW101" s="585"/>
      <c r="JX101" s="585"/>
      <c r="JY101" s="585"/>
      <c r="JZ101" s="585"/>
      <c r="KA101" s="585"/>
      <c r="KB101" s="585"/>
      <c r="KE101" s="367"/>
      <c r="KF101" s="367"/>
      <c r="KG101" s="367"/>
      <c r="KH101" s="367"/>
      <c r="KI101" s="367"/>
      <c r="KJ101" s="463" t="s">
        <v>86</v>
      </c>
      <c r="KK101" s="587" t="s">
        <v>105</v>
      </c>
      <c r="KL101" s="587"/>
      <c r="KM101" s="587" t="s">
        <v>106</v>
      </c>
      <c r="KN101" s="587"/>
      <c r="KO101" s="587" t="s">
        <v>107</v>
      </c>
      <c r="KP101" s="587"/>
      <c r="KQ101" s="379"/>
      <c r="KR101" s="386" t="s">
        <v>104</v>
      </c>
      <c r="KS101" s="387"/>
      <c r="KT101" s="387"/>
      <c r="KU101" s="367"/>
      <c r="KV101" s="367"/>
    </row>
    <row r="102" spans="14:308" s="369" customFormat="1" ht="15" customHeight="1">
      <c r="N102" s="372"/>
      <c r="O102" s="372"/>
      <c r="P102" s="372"/>
      <c r="Q102" s="372"/>
      <c r="R102" s="372"/>
      <c r="S102" s="372"/>
      <c r="T102" s="372"/>
      <c r="U102" s="372"/>
      <c r="V102" s="372"/>
      <c r="W102" s="377"/>
      <c r="X102" s="377"/>
      <c r="Y102" s="377"/>
      <c r="Z102" s="377"/>
      <c r="AA102" s="377"/>
      <c r="AB102" s="377"/>
      <c r="AC102" s="377"/>
      <c r="AD102" s="377"/>
      <c r="AE102" s="377"/>
      <c r="AF102" s="377"/>
      <c r="AG102" s="378"/>
      <c r="AH102" s="378"/>
      <c r="AI102" s="378"/>
      <c r="AJ102" s="463"/>
      <c r="AK102" s="378"/>
      <c r="AL102" s="463"/>
      <c r="AM102" s="463"/>
      <c r="AN102" s="463"/>
      <c r="AO102" s="463"/>
      <c r="AP102" s="463"/>
      <c r="BZ102" s="463" t="s">
        <v>282</v>
      </c>
      <c r="CA102" s="388" t="s">
        <v>283</v>
      </c>
      <c r="CB102" s="584"/>
      <c r="CC102" s="465">
        <v>6</v>
      </c>
      <c r="CD102" s="465">
        <v>7</v>
      </c>
      <c r="CE102" s="465">
        <v>8</v>
      </c>
      <c r="CF102" s="465">
        <v>9</v>
      </c>
      <c r="CG102" s="465">
        <v>10</v>
      </c>
      <c r="CH102" s="465">
        <v>11</v>
      </c>
      <c r="CI102" s="465">
        <v>12</v>
      </c>
      <c r="CJ102" s="367"/>
      <c r="CK102" s="465">
        <v>6</v>
      </c>
      <c r="CL102" s="465">
        <v>7</v>
      </c>
      <c r="CM102" s="465">
        <v>8</v>
      </c>
      <c r="CN102" s="465">
        <v>9</v>
      </c>
      <c r="CO102" s="465">
        <v>10</v>
      </c>
      <c r="CP102" s="465">
        <v>11</v>
      </c>
      <c r="CQ102" s="465">
        <v>12</v>
      </c>
      <c r="CR102" s="389"/>
      <c r="CS102" s="367"/>
      <c r="CT102" s="465">
        <v>6</v>
      </c>
      <c r="CU102" s="465">
        <v>7</v>
      </c>
      <c r="CV102" s="465">
        <v>8</v>
      </c>
      <c r="CW102" s="465">
        <v>9</v>
      </c>
      <c r="CX102" s="465">
        <v>10</v>
      </c>
      <c r="CY102" s="465">
        <v>11</v>
      </c>
      <c r="CZ102" s="465">
        <v>12</v>
      </c>
      <c r="DA102" s="367"/>
      <c r="DB102" s="465">
        <v>6</v>
      </c>
      <c r="DC102" s="465">
        <v>7</v>
      </c>
      <c r="DD102" s="465">
        <v>8</v>
      </c>
      <c r="DE102" s="465">
        <v>9</v>
      </c>
      <c r="DF102" s="465">
        <v>10</v>
      </c>
      <c r="DG102" s="465">
        <v>11</v>
      </c>
      <c r="DH102" s="465">
        <v>12</v>
      </c>
      <c r="DI102" s="588"/>
      <c r="DJ102" s="470"/>
      <c r="DK102" s="382"/>
      <c r="DM102" s="463" t="s">
        <v>270</v>
      </c>
      <c r="DN102" s="463" t="s">
        <v>270</v>
      </c>
      <c r="DO102" s="463" t="s">
        <v>270</v>
      </c>
      <c r="DP102" s="463" t="s">
        <v>270</v>
      </c>
      <c r="DR102" s="463" t="s">
        <v>270</v>
      </c>
      <c r="DS102" s="463" t="s">
        <v>270</v>
      </c>
      <c r="DU102" s="464" t="s">
        <v>270</v>
      </c>
      <c r="DW102" s="463" t="s">
        <v>282</v>
      </c>
      <c r="DX102" s="388" t="s">
        <v>283</v>
      </c>
      <c r="DY102" s="587"/>
      <c r="DZ102" s="465" t="s">
        <v>38</v>
      </c>
      <c r="EA102" s="465" t="s">
        <v>39</v>
      </c>
      <c r="EB102" s="465" t="s">
        <v>40</v>
      </c>
      <c r="EC102" s="465" t="s">
        <v>41</v>
      </c>
      <c r="ED102" s="465" t="s">
        <v>42</v>
      </c>
      <c r="EE102" s="465" t="s">
        <v>38</v>
      </c>
      <c r="EF102" s="465" t="s">
        <v>39</v>
      </c>
      <c r="EG102" s="465" t="s">
        <v>40</v>
      </c>
      <c r="EH102" s="465" t="s">
        <v>41</v>
      </c>
      <c r="EI102" s="465" t="s">
        <v>42</v>
      </c>
      <c r="EJ102" s="390" t="s">
        <v>0</v>
      </c>
      <c r="EK102" s="465" t="s">
        <v>38</v>
      </c>
      <c r="EL102" s="465" t="s">
        <v>39</v>
      </c>
      <c r="EM102" s="465" t="s">
        <v>40</v>
      </c>
      <c r="EN102" s="465" t="s">
        <v>41</v>
      </c>
      <c r="EO102" s="465" t="s">
        <v>42</v>
      </c>
      <c r="EP102" s="465" t="s">
        <v>38</v>
      </c>
      <c r="EQ102" s="465" t="s">
        <v>39</v>
      </c>
      <c r="ER102" s="465" t="s">
        <v>40</v>
      </c>
      <c r="ES102" s="465" t="s">
        <v>41</v>
      </c>
      <c r="ET102" s="465" t="s">
        <v>42</v>
      </c>
      <c r="EU102" s="390" t="s">
        <v>0</v>
      </c>
      <c r="EV102" s="470"/>
      <c r="EW102" s="382"/>
      <c r="FI102" s="463" t="s">
        <v>282</v>
      </c>
      <c r="FJ102" s="388" t="s">
        <v>283</v>
      </c>
      <c r="FK102" s="587"/>
      <c r="FL102" s="391" t="s">
        <v>12</v>
      </c>
      <c r="FM102" s="391" t="s">
        <v>13</v>
      </c>
      <c r="FN102" s="391" t="s">
        <v>69</v>
      </c>
      <c r="FO102" s="391" t="s">
        <v>12</v>
      </c>
      <c r="FP102" s="391" t="s">
        <v>13</v>
      </c>
      <c r="FQ102" s="391" t="s">
        <v>69</v>
      </c>
      <c r="FR102" s="391" t="s">
        <v>12</v>
      </c>
      <c r="FS102" s="391" t="s">
        <v>13</v>
      </c>
      <c r="FT102" s="391" t="s">
        <v>69</v>
      </c>
      <c r="FU102" s="391" t="s">
        <v>12</v>
      </c>
      <c r="FV102" s="391" t="s">
        <v>13</v>
      </c>
      <c r="FW102" s="391" t="s">
        <v>69</v>
      </c>
      <c r="FX102" s="391" t="s">
        <v>12</v>
      </c>
      <c r="FY102" s="391" t="s">
        <v>13</v>
      </c>
      <c r="FZ102" s="391" t="s">
        <v>69</v>
      </c>
      <c r="GA102" s="391" t="s">
        <v>12</v>
      </c>
      <c r="GB102" s="391" t="s">
        <v>13</v>
      </c>
      <c r="GC102" s="391" t="s">
        <v>69</v>
      </c>
      <c r="GD102" s="391" t="s">
        <v>12</v>
      </c>
      <c r="GE102" s="391" t="s">
        <v>13</v>
      </c>
      <c r="GF102" s="391" t="s">
        <v>69</v>
      </c>
      <c r="GG102" s="391" t="s">
        <v>12</v>
      </c>
      <c r="GH102" s="391" t="s">
        <v>13</v>
      </c>
      <c r="GI102" s="391" t="s">
        <v>69</v>
      </c>
      <c r="GJ102" s="463" t="s">
        <v>0</v>
      </c>
      <c r="GK102" s="463"/>
      <c r="GL102" s="463"/>
      <c r="IN102" s="463"/>
      <c r="JM102" s="385"/>
      <c r="JN102" s="463"/>
      <c r="JO102" s="463"/>
      <c r="JP102" s="463"/>
      <c r="JQ102" s="463"/>
      <c r="JR102" s="463"/>
      <c r="JS102" s="463"/>
      <c r="JT102" s="463"/>
      <c r="JU102" s="463"/>
      <c r="JV102" s="463"/>
      <c r="JW102" s="585"/>
      <c r="JX102" s="585"/>
      <c r="JY102" s="585"/>
      <c r="JZ102" s="585"/>
      <c r="KA102" s="585"/>
      <c r="KB102" s="585"/>
      <c r="KK102" s="392" t="s">
        <v>180</v>
      </c>
      <c r="KL102" s="465" t="s">
        <v>181</v>
      </c>
      <c r="KM102" s="392" t="s">
        <v>180</v>
      </c>
      <c r="KN102" s="465" t="s">
        <v>181</v>
      </c>
      <c r="KO102" s="392" t="s">
        <v>180</v>
      </c>
      <c r="KP102" s="465" t="s">
        <v>181</v>
      </c>
      <c r="KQ102" s="367"/>
      <c r="KR102" s="367"/>
      <c r="KS102" s="387"/>
      <c r="KT102" s="387"/>
      <c r="KU102" s="367"/>
      <c r="KV102" s="367"/>
    </row>
    <row r="103" spans="14:308" s="369" customFormat="1" ht="15" customHeight="1">
      <c r="N103" s="393"/>
      <c r="O103" s="393"/>
      <c r="P103" s="393"/>
      <c r="Q103" s="393"/>
      <c r="R103" s="393"/>
      <c r="S103" s="393"/>
      <c r="T103" s="393"/>
      <c r="U103" s="393"/>
      <c r="AG103" s="378"/>
      <c r="AH103" s="378"/>
      <c r="AI103" s="378"/>
      <c r="AJ103" s="463"/>
      <c r="AK103" s="378"/>
      <c r="AL103" s="463"/>
      <c r="AM103" s="463"/>
      <c r="AN103" s="463"/>
      <c r="AO103" s="463"/>
      <c r="AP103" s="463"/>
      <c r="BZ103" s="463">
        <v>0</v>
      </c>
      <c r="CA103" s="470">
        <v>6</v>
      </c>
      <c r="CB103" s="473" t="str">
        <f>Plan1!N13</f>
        <v>1- ORIENTAÇÃO TEMPORAL/ESPACIAL</v>
      </c>
      <c r="CC103" s="390">
        <v>3.89</v>
      </c>
      <c r="CD103" s="390">
        <v>4.6100000000000003</v>
      </c>
      <c r="CE103" s="390">
        <v>5.0999999999999996</v>
      </c>
      <c r="CF103" s="390">
        <v>5.3</v>
      </c>
      <c r="CG103" s="390">
        <v>5.63</v>
      </c>
      <c r="CH103" s="390">
        <v>5.73</v>
      </c>
      <c r="CI103" s="390">
        <v>5.84</v>
      </c>
      <c r="CJ103" s="367"/>
      <c r="CK103" s="390">
        <v>1.36</v>
      </c>
      <c r="CL103" s="390">
        <v>1.25</v>
      </c>
      <c r="CM103" s="390">
        <v>0.99</v>
      </c>
      <c r="CN103" s="390">
        <v>0.98</v>
      </c>
      <c r="CO103" s="390">
        <v>0.76</v>
      </c>
      <c r="CP103" s="390">
        <v>0.62</v>
      </c>
      <c r="CQ103" s="390">
        <v>0.44</v>
      </c>
      <c r="CR103" s="466" t="str">
        <f>IFERROR(IF(Plan1!$O13&lt;&gt;"",IF(Plan1!N$1=6,(Plan1!$O13-CC103)/CK103,IF(Plan1!N$1=7,(Plan1!$O13-CD103)/CL103,IF(Plan1!N$1=8,(Plan1!$O13-CE103)/CM103,IF(Plan1!N$1=9,(Plan1!$O13-CF103)/CN103,IF(Plan1!N$1=10,(Plan1!$O13-CG103)/CO103,IF(Plan1!N$1=11,(Plan1!$O13-CH103)/CP103,IF(Plan1!N$1=12,(Plan1!$O13-CI103)/CQ103,""))))))),""),"σ=0")</f>
        <v/>
      </c>
      <c r="CS103" s="367"/>
      <c r="CT103" s="465">
        <v>4.93</v>
      </c>
      <c r="CU103" s="465">
        <v>5.41</v>
      </c>
      <c r="CV103" s="465">
        <v>5.93</v>
      </c>
      <c r="CW103" s="465">
        <v>5.94</v>
      </c>
      <c r="CX103" s="465">
        <v>5.96</v>
      </c>
      <c r="CY103" s="465">
        <v>5.94</v>
      </c>
      <c r="CZ103" s="465">
        <v>5.97</v>
      </c>
      <c r="DA103" s="367"/>
      <c r="DB103" s="390">
        <v>1.36</v>
      </c>
      <c r="DC103" s="390">
        <v>1.24</v>
      </c>
      <c r="DD103" s="390">
        <v>0.37</v>
      </c>
      <c r="DE103" s="390">
        <v>0.36</v>
      </c>
      <c r="DF103" s="390">
        <v>0.19</v>
      </c>
      <c r="DG103" s="390">
        <v>0.36</v>
      </c>
      <c r="DH103" s="390">
        <v>0.18</v>
      </c>
      <c r="DI103" s="466" t="str">
        <f>IFERROR(IF(Plan1!$O13&lt;&gt;"",IF(Plan1!N$1=6,(Plan1!$O13-CT103)/DB103,IF(Plan1!N$1=7,(Plan1!$O13-CU103)/DC103,IF(Plan1!N$1=8,(Plan1!$O13-CV103)/DD103,IF(Plan1!N$1=9,(Plan1!$O13-CW103)/DE103,IF(Plan1!N$1=10,(Plan1!$O13-CX103)/DF103,IF(Plan1!N$1=11,(Plan1!$O13-CY103)/DG103,IF(Plan1!N$1=12,(Plan1!$O13-CZ103)/DH103,""))))))),""),"σ=0")</f>
        <v/>
      </c>
      <c r="DJ103" s="470"/>
      <c r="DK103" s="382"/>
      <c r="DM103" s="463" t="s">
        <v>271</v>
      </c>
      <c r="DN103" s="463" t="s">
        <v>271</v>
      </c>
      <c r="DO103" s="463" t="s">
        <v>271</v>
      </c>
      <c r="DP103" s="463" t="s">
        <v>271</v>
      </c>
      <c r="DR103" s="463" t="s">
        <v>273</v>
      </c>
      <c r="DS103" s="463" t="s">
        <v>273</v>
      </c>
      <c r="DU103" s="464" t="s">
        <v>273</v>
      </c>
      <c r="DW103" s="463">
        <v>0</v>
      </c>
      <c r="DX103" s="394">
        <v>8</v>
      </c>
      <c r="DY103" s="474" t="str">
        <f>Plan1!Z13</f>
        <v>1- ORIENTAÇÃO TEMPORAL/ESPACIAL</v>
      </c>
      <c r="DZ103" s="395">
        <v>7.76</v>
      </c>
      <c r="EA103" s="395">
        <v>7.95</v>
      </c>
      <c r="EB103" s="395">
        <v>7.69</v>
      </c>
      <c r="EC103" s="395">
        <v>7.97</v>
      </c>
      <c r="ED103" s="395">
        <v>7.84</v>
      </c>
      <c r="EE103" s="395">
        <v>0.56000000000000005</v>
      </c>
      <c r="EF103" s="395">
        <v>0.22</v>
      </c>
      <c r="EG103" s="395">
        <v>0.52</v>
      </c>
      <c r="EH103" s="395">
        <v>0.16</v>
      </c>
      <c r="EI103" s="395">
        <v>0.37</v>
      </c>
      <c r="EJ103" s="390" t="str">
        <f>IFERROR(IF(ISBLANK(Plan1!$AB13),"",IF(Plan1!Z$1=7,(Plan1!$AB13-DZ103)/EE103,IF(Plan1!Z$1=8,(Plan1!$AB13-EA103)/EF103,IF(Plan1!Z$1=1,(Plan1!$AB13-EB103)/EG103,IF(Plan1!Z$1=2,(Plan1!$AB13-EC103)/EH103,IF(Plan1!Z$1=3,(Plan1!$AB13-ED103)/EI103,"")))))),"σ=0")</f>
        <v/>
      </c>
      <c r="EK103" s="395">
        <v>7.44</v>
      </c>
      <c r="EL103" s="395">
        <v>7.84</v>
      </c>
      <c r="EM103" s="395">
        <v>7.83</v>
      </c>
      <c r="EN103" s="395">
        <v>7.95</v>
      </c>
      <c r="EO103" s="395">
        <v>7.84</v>
      </c>
      <c r="EP103" s="395">
        <v>0.97</v>
      </c>
      <c r="EQ103" s="395">
        <v>0.53</v>
      </c>
      <c r="ER103" s="395">
        <v>0.49</v>
      </c>
      <c r="ES103" s="395">
        <v>0.22</v>
      </c>
      <c r="ET103" s="395">
        <v>0.37</v>
      </c>
      <c r="EU103" s="390" t="str">
        <f>IFERROR(IF(ISBLANK(Plan1!$AB13),"",IF(Plan1!Z$1=7,(Plan1!$AB13-EK103)/EP103,IF(Plan1!Z$1=8,(Plan1!$AB13-EL103)/EQ103,IF(Plan1!Z$1=1,(Plan1!$AB13-EM103)/ER103,IF(Plan1!Z$1=2,(Plan1!$AB13-EN103)/ES103,IF(Plan1!Z$1=3,(Plan1!$AB13-EO103)/ET103,"")))))),"σ=0")</f>
        <v/>
      </c>
      <c r="EV103" s="470"/>
      <c r="EW103" s="382"/>
      <c r="FI103" s="463">
        <v>0</v>
      </c>
      <c r="FJ103" s="396">
        <v>8</v>
      </c>
      <c r="FK103" s="398" t="str">
        <f>Plan1!AM13</f>
        <v>1- ORIENTAÇÃO TEMPORAL/ESPACIAL</v>
      </c>
      <c r="FL103" s="390">
        <v>7.59</v>
      </c>
      <c r="FM103" s="390">
        <v>7.82</v>
      </c>
      <c r="FN103" s="390">
        <v>7.92</v>
      </c>
      <c r="FO103" s="390">
        <v>7.62</v>
      </c>
      <c r="FP103" s="390">
        <v>7.73</v>
      </c>
      <c r="FQ103" s="390">
        <v>7.89</v>
      </c>
      <c r="FR103" s="390">
        <v>7.69</v>
      </c>
      <c r="FS103" s="390">
        <v>7.83</v>
      </c>
      <c r="FT103" s="390">
        <v>7.76</v>
      </c>
      <c r="FU103" s="390">
        <v>7.69</v>
      </c>
      <c r="FV103" s="390">
        <v>7.9</v>
      </c>
      <c r="FW103" s="390">
        <v>7.81</v>
      </c>
      <c r="FX103" s="390">
        <v>0.75</v>
      </c>
      <c r="FY103" s="390">
        <v>0.43</v>
      </c>
      <c r="FZ103" s="390">
        <v>0.27</v>
      </c>
      <c r="GA103" s="390">
        <v>0.7</v>
      </c>
      <c r="GB103" s="390">
        <v>0.57999999999999996</v>
      </c>
      <c r="GC103" s="390">
        <v>0.41</v>
      </c>
      <c r="GD103" s="390">
        <v>0.56999999999999995</v>
      </c>
      <c r="GE103" s="390">
        <v>0.38</v>
      </c>
      <c r="GF103" s="390">
        <v>0.43</v>
      </c>
      <c r="GG103" s="390">
        <v>0.54</v>
      </c>
      <c r="GH103" s="390">
        <v>0.3</v>
      </c>
      <c r="GI103" s="390">
        <v>0.39</v>
      </c>
      <c r="GJ103" s="388" t="str">
        <f>IFERROR(IF(Plan1!$AO13&lt;&gt;"",IF(AND(Plan1!AM$1=1,Plan1!AM$2=1),(Plan1!$AO13-FL103)/FX103,IF(AND(Plan1!AM$1=1,Plan1!AM$2=2),(Plan1!$AO13-FM103)/FY103,IF(AND(Plan1!AM$1=1,Plan1!AM$2=3),(Plan1!$AO13-FN103)/FZ103,IF(AND(Plan1!AM$1=2,Plan1!AM$2=1),(Plan1!$AO13-FO103)/GA103,IF(AND(Plan1!AM$1=2,Plan1!AM$2=2),(Plan1!$AO13-FP103)/GB103,IF(AND(Plan1!AM$1=2,Plan1!AM$2=3),(Plan1!$AO13-FQ103)/GC103,IF(AND(Plan1!AM$1=3,Plan1!AM$2=1),(Plan1!$AO13-FR103)/GD103,IF(AND(Plan1!AM$1=3,Plan1!AM$2=2),(Plan1!$AO13-FS103)/GE103,IF(AND(Plan1!AM$1=3,Plan1!AM$2=3),(Plan1!$AO13-FT103)/GF103,IF(AND(Plan1!AM$1=4,Plan1!AM$2=1),(Plan1!$AO13-FU103)/GG103,IF(AND(Plan1!AM$1=4,Plan1!AM$2=2),(Plan1!$AO13-FV103)/GH103,IF(AND(Plan1!AM$1=4,Plan1!AM$2=3),(Plan1!$AO13-FW103)/GI103,"")))))))))))),""),"σ=0")</f>
        <v/>
      </c>
      <c r="GK103" s="388"/>
      <c r="GL103" s="470"/>
      <c r="IN103" s="463"/>
      <c r="JM103" s="385"/>
      <c r="KK103" s="463">
        <v>15.2</v>
      </c>
      <c r="KL103" s="463">
        <v>6.3</v>
      </c>
      <c r="KM103" s="463">
        <v>18.7</v>
      </c>
      <c r="KN103" s="463">
        <v>6.5</v>
      </c>
      <c r="KO103" s="463">
        <v>23</v>
      </c>
      <c r="KP103" s="463">
        <v>4.3</v>
      </c>
      <c r="KQ103" s="367"/>
      <c r="KR103" s="387"/>
      <c r="KS103" s="387"/>
      <c r="KU103" s="367"/>
      <c r="KV103" s="367"/>
    </row>
    <row r="104" spans="14:308" s="369" customFormat="1" ht="15" customHeight="1">
      <c r="N104" s="397"/>
      <c r="O104" s="393"/>
      <c r="P104" s="393"/>
      <c r="Q104" s="397"/>
      <c r="R104" s="393"/>
      <c r="S104" s="393"/>
      <c r="T104" s="393"/>
      <c r="U104" s="397"/>
      <c r="W104" s="381"/>
      <c r="X104" s="381"/>
      <c r="Y104" s="381"/>
      <c r="Z104" s="381"/>
      <c r="AA104" s="381"/>
      <c r="AB104" s="381"/>
      <c r="AC104" s="381"/>
      <c r="AD104" s="381"/>
      <c r="AE104" s="381"/>
      <c r="AG104" s="378"/>
      <c r="AH104" s="378"/>
      <c r="AI104" s="378"/>
      <c r="AJ104" s="463"/>
      <c r="AK104" s="463"/>
      <c r="AL104" s="463"/>
      <c r="AM104" s="463"/>
      <c r="AN104" s="463"/>
      <c r="AO104" s="463"/>
      <c r="AP104" s="463"/>
      <c r="AQ104" s="463"/>
      <c r="AS104" s="368"/>
      <c r="BZ104" s="463">
        <v>0</v>
      </c>
      <c r="CA104" s="470">
        <v>59</v>
      </c>
      <c r="CB104" s="473" t="str">
        <f>Plan1!N14</f>
        <v>2- ATENÇÃO</v>
      </c>
      <c r="CC104" s="465">
        <v>46.44</v>
      </c>
      <c r="CD104" s="465">
        <v>48.35</v>
      </c>
      <c r="CE104" s="465">
        <v>48.17</v>
      </c>
      <c r="CF104" s="465">
        <v>51.2</v>
      </c>
      <c r="CG104" s="465">
        <v>51.53</v>
      </c>
      <c r="CH104" s="465">
        <v>53.36</v>
      </c>
      <c r="CI104" s="465">
        <v>54.41</v>
      </c>
      <c r="CJ104" s="398"/>
      <c r="CK104" s="390">
        <v>5.33</v>
      </c>
      <c r="CL104" s="390">
        <v>4.05</v>
      </c>
      <c r="CM104" s="390">
        <v>5.31</v>
      </c>
      <c r="CN104" s="390">
        <v>5.0999999999999996</v>
      </c>
      <c r="CO104" s="390">
        <v>4.7300000000000004</v>
      </c>
      <c r="CP104" s="390">
        <v>3.57</v>
      </c>
      <c r="CQ104" s="390">
        <v>3.6</v>
      </c>
      <c r="CR104" s="466" t="str">
        <f>IFERROR(IF(Plan1!$O14&lt;&gt;"",IF(Plan1!N$1=6,(Plan1!$O14-CC104)/CK104,IF(Plan1!N$1=7,(Plan1!$O14-CD104)/CL104,IF(Plan1!N$1=8,(Plan1!$O14-CE104)/CM104,IF(Plan1!N$1=9,(Plan1!$O14-CF104)/CN104,IF(Plan1!N$1=10,(Plan1!$O14-CG104)/CO104,IF(Plan1!N$1=11,(Plan1!$O14-CH104)/CP104,IF(Plan1!N$1=12,(Plan1!$O14-CI104)/CQ104,""))))))),""),"σ=0")</f>
        <v/>
      </c>
      <c r="CS104" s="367"/>
      <c r="CT104" s="465">
        <v>43.87</v>
      </c>
      <c r="CU104" s="465">
        <v>48.9</v>
      </c>
      <c r="CV104" s="465">
        <v>50.9</v>
      </c>
      <c r="CW104" s="465">
        <v>52.19</v>
      </c>
      <c r="CX104" s="465">
        <v>51.75</v>
      </c>
      <c r="CY104" s="465">
        <v>55</v>
      </c>
      <c r="CZ104" s="465">
        <v>55.75</v>
      </c>
      <c r="DA104" s="398"/>
      <c r="DB104" s="390">
        <v>6.3</v>
      </c>
      <c r="DC104" s="390">
        <v>4.99</v>
      </c>
      <c r="DD104" s="390">
        <v>5.26</v>
      </c>
      <c r="DE104" s="390">
        <v>4.88</v>
      </c>
      <c r="DF104" s="390">
        <v>5.84</v>
      </c>
      <c r="DG104" s="390">
        <v>3.13</v>
      </c>
      <c r="DH104" s="390">
        <v>2.98</v>
      </c>
      <c r="DI104" s="466" t="str">
        <f>IFERROR(IF(Plan1!$O14&lt;&gt;"",IF(Plan1!N$1=6,(Plan1!$O14-CT104)/DB104,IF(Plan1!N$1=7,(Plan1!$O14-CU104)/DC104,IF(Plan1!N$1=8,(Plan1!$O14-CV104)/DD104,IF(Plan1!N$1=9,(Plan1!$O14-CW104)/DE104,IF(Plan1!N$1=10,(Plan1!$O14-CX104)/DF104,IF(Plan1!N$1=11,(Plan1!$O14-CY104)/DG104,IF(Plan1!N$1=12,(Plan1!$O14-CZ104)/DH104,""))))))),""),"σ=0")</f>
        <v/>
      </c>
      <c r="DJ104" s="470"/>
      <c r="DK104" s="382"/>
      <c r="DM104" s="463">
        <v>9</v>
      </c>
      <c r="DN104" s="463">
        <v>9</v>
      </c>
      <c r="DO104" s="463">
        <v>9</v>
      </c>
      <c r="DP104" s="463">
        <v>9</v>
      </c>
      <c r="DR104" s="463" t="s">
        <v>274</v>
      </c>
      <c r="DS104" s="463" t="s">
        <v>274</v>
      </c>
      <c r="DU104" s="464" t="s">
        <v>274</v>
      </c>
      <c r="DW104" s="463">
        <v>0</v>
      </c>
      <c r="DX104" s="394">
        <v>4</v>
      </c>
      <c r="DY104" s="474" t="str">
        <f>Plan1!Z14</f>
        <v xml:space="preserve">  1.1- TEMPO</v>
      </c>
      <c r="DZ104" s="395">
        <v>3.76</v>
      </c>
      <c r="EA104" s="395">
        <v>3.95</v>
      </c>
      <c r="EB104" s="395">
        <v>3.69</v>
      </c>
      <c r="EC104" s="395">
        <v>3.97</v>
      </c>
      <c r="ED104" s="395">
        <v>3.84</v>
      </c>
      <c r="EE104" s="395">
        <v>0.56000000000000005</v>
      </c>
      <c r="EF104" s="395">
        <v>0.22</v>
      </c>
      <c r="EG104" s="395">
        <v>0.52</v>
      </c>
      <c r="EH104" s="395">
        <v>0.16</v>
      </c>
      <c r="EI104" s="395">
        <v>0.37</v>
      </c>
      <c r="EJ104" s="390" t="str">
        <f>IFERROR(IF(ISBLANK(Plan1!$AB14),"",IF(Plan1!Z$1=7,(Plan1!$AB14-DZ104)/EE104,IF(Plan1!Z$1=8,(Plan1!$AB14-EA104)/EF104,IF(Plan1!Z$1=1,(Plan1!$AB14-EB104)/EG104,IF(Plan1!Z$1=2,(Plan1!$AB14-EC104)/EH104,IF(Plan1!Z$1=3,(Plan1!$AB14-ED104)/EI104,"")))))),"σ=0")</f>
        <v/>
      </c>
      <c r="EK104" s="395">
        <v>3.51</v>
      </c>
      <c r="EL104" s="395">
        <v>3.86</v>
      </c>
      <c r="EM104" s="395">
        <v>3.83</v>
      </c>
      <c r="EN104" s="395">
        <v>3.95</v>
      </c>
      <c r="EO104" s="395">
        <v>3.84</v>
      </c>
      <c r="EP104" s="395">
        <v>0.75</v>
      </c>
      <c r="EQ104" s="395">
        <v>0.41</v>
      </c>
      <c r="ER104" s="395">
        <v>0.49</v>
      </c>
      <c r="ES104" s="395">
        <v>0.22</v>
      </c>
      <c r="ET104" s="395">
        <v>0.37</v>
      </c>
      <c r="EU104" s="390" t="str">
        <f>IFERROR(IF(ISBLANK(Plan1!$AB14),"",IF(Plan1!Z$1=7,(Plan1!$AB14-EK104)/EP104,IF(Plan1!Z$1=8,(Plan1!$AB14-EL104)/EQ104,IF(Plan1!Z$1=1,(Plan1!$AB14-EM104)/ER104,IF(Plan1!Z$1=2,(Plan1!$AB14-EN104)/ES104,IF(Plan1!Z$1=3,(Plan1!$AB14-EO104)/ET104,"")))))),"σ=0")</f>
        <v/>
      </c>
      <c r="EV104" s="469"/>
      <c r="EW104" s="382"/>
      <c r="FI104" s="463">
        <v>0</v>
      </c>
      <c r="FJ104" s="396">
        <v>4</v>
      </c>
      <c r="FK104" s="398" t="str">
        <f>Plan1!AM14</f>
        <v xml:space="preserve">  1.1- TEMPO</v>
      </c>
      <c r="FL104" s="391">
        <v>3.69</v>
      </c>
      <c r="FM104" s="391">
        <v>3.85</v>
      </c>
      <c r="FN104" s="391">
        <v>3.92</v>
      </c>
      <c r="FO104" s="391">
        <v>3.79</v>
      </c>
      <c r="FP104" s="391">
        <v>3.76</v>
      </c>
      <c r="FQ104" s="391">
        <v>3.89</v>
      </c>
      <c r="FR104" s="391">
        <v>3.72</v>
      </c>
      <c r="FS104" s="391">
        <v>3.85</v>
      </c>
      <c r="FT104" s="391">
        <v>3.76</v>
      </c>
      <c r="FU104" s="391">
        <v>3.86</v>
      </c>
      <c r="FV104" s="391">
        <v>3.9</v>
      </c>
      <c r="FW104" s="391">
        <v>3.84</v>
      </c>
      <c r="FX104" s="391">
        <v>0.65</v>
      </c>
      <c r="FY104" s="391">
        <v>0.36</v>
      </c>
      <c r="FZ104" s="391">
        <v>0.27</v>
      </c>
      <c r="GA104" s="391">
        <v>0.52</v>
      </c>
      <c r="GB104" s="391">
        <v>0.53</v>
      </c>
      <c r="GC104" s="391">
        <v>0.41</v>
      </c>
      <c r="GD104" s="391">
        <v>0.51</v>
      </c>
      <c r="GE104" s="391">
        <v>0.36</v>
      </c>
      <c r="GF104" s="391">
        <v>0.43</v>
      </c>
      <c r="GG104" s="391">
        <v>0.35</v>
      </c>
      <c r="GH104" s="391">
        <v>0.3</v>
      </c>
      <c r="GI104" s="391">
        <v>0.37</v>
      </c>
      <c r="GJ104" s="388" t="str">
        <f>IFERROR(IF(Plan1!$AO14&lt;&gt;"",IF(AND(Plan1!AM$1=1,Plan1!AM$2=1),(Plan1!$AO14-FL104)/FX104,IF(AND(Plan1!AM$1=1,Plan1!AM$2=2),(Plan1!$AO14-FM104)/FY104,IF(AND(Plan1!AM$1=1,Plan1!AM$2=3),(Plan1!$AO14-FN104)/FZ104,IF(AND(Plan1!AM$1=2,Plan1!AM$2=1),(Plan1!$AO14-FO104)/GA104,IF(AND(Plan1!AM$1=2,Plan1!AM$2=2),(Plan1!$AO14-FP104)/GB104,IF(AND(Plan1!AM$1=2,Plan1!AM$2=3),(Plan1!$AO14-FQ104)/GC104,IF(AND(Plan1!AM$1=3,Plan1!AM$2=1),(Plan1!$AO14-FR104)/GD104,IF(AND(Plan1!AM$1=3,Plan1!AM$2=2),(Plan1!$AO14-FS104)/GE104,IF(AND(Plan1!AM$1=3,Plan1!AM$2=3),(Plan1!$AO14-FT104)/GF104,IF(AND(Plan1!AM$1=4,Plan1!AM$2=1),(Plan1!$AO14-FU104)/GG104,IF(AND(Plan1!AM$1=4,Plan1!AM$2=2),(Plan1!$AO14-FV104)/GH104,IF(AND(Plan1!AM$1=4,Plan1!AM$2=3),(Plan1!$AO14-FW104)/GI104,"")))))))))))),""),"σ=0")</f>
        <v/>
      </c>
      <c r="GK104" s="388"/>
      <c r="GL104" s="388"/>
      <c r="KJ104" s="465" t="s">
        <v>139</v>
      </c>
      <c r="KK104" s="395" t="s">
        <v>108</v>
      </c>
      <c r="KL104" s="395" t="s">
        <v>102</v>
      </c>
      <c r="KM104" s="395" t="s">
        <v>108</v>
      </c>
      <c r="KN104" s="395" t="s">
        <v>102</v>
      </c>
      <c r="KO104" s="395" t="s">
        <v>108</v>
      </c>
      <c r="KP104" s="395" t="s">
        <v>102</v>
      </c>
      <c r="KQ104" s="367"/>
      <c r="KR104" s="387"/>
      <c r="KT104" s="367"/>
      <c r="KU104" s="367"/>
      <c r="KV104" s="367"/>
    </row>
    <row r="105" spans="14:308" s="369" customFormat="1" ht="15" customHeight="1">
      <c r="N105" s="397"/>
      <c r="O105" s="397"/>
      <c r="P105" s="393"/>
      <c r="Q105" s="397"/>
      <c r="R105" s="397"/>
      <c r="S105" s="393"/>
      <c r="T105" s="393"/>
      <c r="U105" s="397"/>
      <c r="W105" s="381"/>
      <c r="X105" s="381"/>
      <c r="Y105" s="381"/>
      <c r="Z105" s="381"/>
      <c r="AA105" s="381"/>
      <c r="AB105" s="381"/>
      <c r="AC105" s="381"/>
      <c r="AD105" s="381"/>
      <c r="AE105" s="381"/>
      <c r="AG105" s="469"/>
      <c r="AH105" s="469"/>
      <c r="AI105" s="463"/>
      <c r="AJ105" s="463"/>
      <c r="AK105" s="463"/>
      <c r="AL105" s="463"/>
      <c r="AM105" s="463"/>
      <c r="AN105" s="463"/>
      <c r="AO105" s="463"/>
      <c r="AP105" s="463"/>
      <c r="AQ105" s="463"/>
      <c r="AR105" s="463"/>
      <c r="AS105" s="463"/>
      <c r="AT105" s="463"/>
      <c r="AU105" s="463"/>
      <c r="AV105" s="463"/>
      <c r="AW105" s="463"/>
      <c r="AX105" s="463"/>
      <c r="AY105" s="463"/>
      <c r="AZ105" s="463"/>
      <c r="BA105" s="463"/>
      <c r="BB105" s="463"/>
      <c r="BC105" s="463"/>
      <c r="BD105" s="463"/>
      <c r="BE105" s="463"/>
      <c r="BF105" s="463"/>
      <c r="BG105" s="463"/>
      <c r="BH105" s="463"/>
      <c r="BI105" s="463"/>
      <c r="BJ105" s="463"/>
      <c r="BK105" s="463"/>
      <c r="BL105" s="463"/>
      <c r="BM105" s="463"/>
      <c r="BN105" s="463"/>
      <c r="BZ105" s="463">
        <v>0</v>
      </c>
      <c r="CA105" s="470">
        <v>35</v>
      </c>
      <c r="CB105" s="473" t="str">
        <f>Plan1!N15</f>
        <v xml:space="preserve">  2.1- ATENÇÃO VISUAL-CANCELAMENTO</v>
      </c>
      <c r="CC105" s="465">
        <v>31.11</v>
      </c>
      <c r="CD105" s="465">
        <v>31.48</v>
      </c>
      <c r="CE105" s="465">
        <v>31.23</v>
      </c>
      <c r="CF105" s="465">
        <v>32.6</v>
      </c>
      <c r="CG105" s="465">
        <v>32.17</v>
      </c>
      <c r="CH105" s="465">
        <v>31.85</v>
      </c>
      <c r="CI105" s="465">
        <v>33.22</v>
      </c>
      <c r="CJ105" s="390"/>
      <c r="CK105" s="390">
        <v>2.79</v>
      </c>
      <c r="CL105" s="390">
        <v>2.94</v>
      </c>
      <c r="CM105" s="390">
        <v>3.14</v>
      </c>
      <c r="CN105" s="390">
        <v>2.87</v>
      </c>
      <c r="CO105" s="390">
        <v>2.98</v>
      </c>
      <c r="CP105" s="390">
        <v>2.92</v>
      </c>
      <c r="CQ105" s="390">
        <v>1.49</v>
      </c>
      <c r="CR105" s="466" t="str">
        <f>IFERROR(IF(Plan1!$O15&lt;&gt;"",IF(Plan1!N$1=6,(Plan1!$O15-CC105)/CK105,IF(Plan1!N$1=7,(Plan1!$O15-CD105)/CL105,IF(Plan1!N$1=8,(Plan1!$O15-CE105)/CM105,IF(Plan1!N$1=9,(Plan1!$O15-CF105)/CN105,IF(Plan1!N$1=10,(Plan1!$O15-CG105)/CO105,IF(Plan1!N$1=11,(Plan1!$O15-CH105)/CP105,IF(Plan1!N$1=12,(Plan1!$O15-CI105)/CQ105,""))))))),""),"σ=0")</f>
        <v/>
      </c>
      <c r="CS105" s="367"/>
      <c r="CT105" s="465">
        <v>30.2</v>
      </c>
      <c r="CU105" s="465">
        <v>33.21</v>
      </c>
      <c r="CV105" s="465">
        <v>32.409999999999997</v>
      </c>
      <c r="CW105" s="465">
        <v>32.159999999999997</v>
      </c>
      <c r="CX105" s="390">
        <v>32.25</v>
      </c>
      <c r="CY105" s="390">
        <v>32.81</v>
      </c>
      <c r="CZ105" s="465">
        <v>33.25</v>
      </c>
      <c r="DA105" s="390"/>
      <c r="DB105" s="390">
        <v>4.49</v>
      </c>
      <c r="DC105" s="390">
        <v>2.19</v>
      </c>
      <c r="DD105" s="390">
        <v>2.4300000000000002</v>
      </c>
      <c r="DE105" s="390">
        <v>3.1</v>
      </c>
      <c r="DF105" s="390">
        <v>3.01</v>
      </c>
      <c r="DG105" s="390">
        <v>2.31</v>
      </c>
      <c r="DH105" s="390">
        <v>1.95</v>
      </c>
      <c r="DI105" s="466" t="str">
        <f>IFERROR(IF(Plan1!$O15&lt;&gt;"",IF(Plan1!N$1=6,(Plan1!$O15-CT105)/DB105,IF(Plan1!N$1=7,(Plan1!$O15-CU105)/DC105,IF(Plan1!N$1=8,(Plan1!$O15-CV105)/DD105,IF(Plan1!N$1=9,(Plan1!$O15-CW105)/DE105,IF(Plan1!N$1=10,(Plan1!$O15-CX105)/DF105,IF(Plan1!N$1=11,(Plan1!$O15-CY105)/DG105,IF(Plan1!N$1=12,(Plan1!$O15-CZ105)/DH105,""))))))),""),"σ=0")</f>
        <v/>
      </c>
      <c r="DJ105" s="470"/>
      <c r="DK105" s="382"/>
      <c r="DM105" s="463"/>
      <c r="DN105" s="463"/>
      <c r="DO105" s="463"/>
      <c r="DP105" s="463"/>
      <c r="DR105" s="463" t="s">
        <v>281</v>
      </c>
      <c r="DS105" s="463" t="s">
        <v>281</v>
      </c>
      <c r="DU105" s="464" t="s">
        <v>272</v>
      </c>
      <c r="DW105" s="463">
        <v>0</v>
      </c>
      <c r="DX105" s="394">
        <v>4</v>
      </c>
      <c r="DY105" s="474" t="str">
        <f>Plan1!Z15</f>
        <v xml:space="preserve">  1.2- ESPAÇO</v>
      </c>
      <c r="DZ105" s="395">
        <v>4</v>
      </c>
      <c r="EA105" s="395">
        <v>4</v>
      </c>
      <c r="EB105" s="395">
        <v>4</v>
      </c>
      <c r="EC105" s="395">
        <v>4</v>
      </c>
      <c r="ED105" s="395">
        <v>4</v>
      </c>
      <c r="EE105" s="399">
        <v>0</v>
      </c>
      <c r="EF105" s="399">
        <v>0</v>
      </c>
      <c r="EG105" s="399">
        <v>0</v>
      </c>
      <c r="EH105" s="399">
        <v>0</v>
      </c>
      <c r="EI105" s="399">
        <v>0</v>
      </c>
      <c r="EJ105" s="390" t="str">
        <f>IFERROR(IF(ISBLANK(Plan1!$AB15),"",IF(Plan1!Z$1=7,(Plan1!$AB15-DZ105)/EE105,IF(Plan1!Z$1=8,(Plan1!$AB15-EA105)/EF105,IF(Plan1!Z$1=1,(Plan1!$AB15-EB105)/EG105,IF(Plan1!Z$1=2,(Plan1!$AB15-EC105)/EH105,IF(Plan1!Z$1=3,(Plan1!$AB15-ED105)/EI105,"")))))),"σ=0")</f>
        <v/>
      </c>
      <c r="EK105" s="395">
        <v>3.92</v>
      </c>
      <c r="EL105" s="395">
        <v>3.98</v>
      </c>
      <c r="EM105" s="391">
        <v>4</v>
      </c>
      <c r="EN105" s="391">
        <v>4</v>
      </c>
      <c r="EO105" s="391">
        <v>4</v>
      </c>
      <c r="EP105" s="391">
        <v>0.35</v>
      </c>
      <c r="EQ105" s="391">
        <v>0.15</v>
      </c>
      <c r="ER105" s="400">
        <v>0</v>
      </c>
      <c r="ES105" s="400">
        <v>0</v>
      </c>
      <c r="ET105" s="400">
        <v>0</v>
      </c>
      <c r="EU105" s="390" t="str">
        <f>IFERROR(IF(ISBLANK(Plan1!$AB15),"",IF(Plan1!Z$1=7,(Plan1!$AB15-EK105)/EP105,IF(Plan1!Z$1=8,(Plan1!$AB15-EL105)/EQ105,IF(Plan1!Z$1=1,(Plan1!$AB15-EM105)/ER105,IF(Plan1!Z$1=2,(Plan1!$AB15-EN105)/ES105,IF(Plan1!Z$1=3,(Plan1!$AB15-EO105)/ET105,"")))))),"σ=0")</f>
        <v/>
      </c>
      <c r="EV105" s="470"/>
      <c r="EW105" s="382"/>
      <c r="FI105" s="463">
        <v>0</v>
      </c>
      <c r="FJ105" s="396">
        <v>4</v>
      </c>
      <c r="FK105" s="398" t="str">
        <f>Plan1!AM15</f>
        <v xml:space="preserve">  1.2- ESPAÇO</v>
      </c>
      <c r="FL105" s="391">
        <v>3.9</v>
      </c>
      <c r="FM105" s="391">
        <v>3.97</v>
      </c>
      <c r="FN105" s="391">
        <v>4</v>
      </c>
      <c r="FO105" s="391">
        <v>3.83</v>
      </c>
      <c r="FP105" s="391">
        <v>3.98</v>
      </c>
      <c r="FQ105" s="391">
        <v>4</v>
      </c>
      <c r="FR105" s="391">
        <v>3.97</v>
      </c>
      <c r="FS105" s="391">
        <v>3.98</v>
      </c>
      <c r="FT105" s="391">
        <v>4</v>
      </c>
      <c r="FU105" s="391">
        <v>3.83</v>
      </c>
      <c r="FV105" s="391">
        <v>4</v>
      </c>
      <c r="FW105" s="391">
        <v>3.98</v>
      </c>
      <c r="FX105" s="391">
        <v>0.36</v>
      </c>
      <c r="FY105" s="391">
        <v>0.26</v>
      </c>
      <c r="FZ105" s="400">
        <v>0</v>
      </c>
      <c r="GA105" s="391">
        <v>0.38</v>
      </c>
      <c r="GB105" s="391">
        <v>0.15</v>
      </c>
      <c r="GC105" s="400">
        <v>0</v>
      </c>
      <c r="GD105" s="391">
        <v>0.16</v>
      </c>
      <c r="GE105" s="391">
        <v>0.14000000000000001</v>
      </c>
      <c r="GF105" s="400">
        <v>0</v>
      </c>
      <c r="GG105" s="391">
        <v>0.38</v>
      </c>
      <c r="GH105" s="400">
        <v>0</v>
      </c>
      <c r="GI105" s="391">
        <v>0.15</v>
      </c>
      <c r="GJ105" s="388" t="str">
        <f>IFERROR(IF(Plan1!$AO15&lt;&gt;"",IF(AND(Plan1!AM$1=1,Plan1!AM$2=1),(Plan1!$AO15-FL105)/FX105,IF(AND(Plan1!AM$1=1,Plan1!AM$2=2),(Plan1!$AO15-FM105)/FY105,IF(AND(Plan1!AM$1=1,Plan1!AM$2=3),(Plan1!$AO15-FN105)/FZ105,IF(AND(Plan1!AM$1=2,Plan1!AM$2=1),(Plan1!$AO15-FO105)/GA105,IF(AND(Plan1!AM$1=2,Plan1!AM$2=2),(Plan1!$AO15-FP105)/GB105,IF(AND(Plan1!AM$1=2,Plan1!AM$2=3),(Plan1!$AO15-FQ105)/GC105,IF(AND(Plan1!AM$1=3,Plan1!AM$2=1),(Plan1!$AO15-FR105)/GD105,IF(AND(Plan1!AM$1=3,Plan1!AM$2=2),(Plan1!$AO15-FS105)/GE105,IF(AND(Plan1!AM$1=3,Plan1!AM$2=3),(Plan1!$AO15-FT105)/GF105,IF(AND(Plan1!AM$1=4,Plan1!AM$2=1),(Plan1!$AO15-FU105)/GG105,IF(AND(Plan1!AM$1=4,Plan1!AM$2=2),(Plan1!$AO15-FV105)/GH105,IF(AND(Plan1!AM$1=4,Plan1!AM$2=3),(Plan1!$AO15-FW105)/GI105,"")))))))))))),""),"σ=0")</f>
        <v/>
      </c>
      <c r="GK105" s="388"/>
      <c r="GL105" s="382"/>
      <c r="KJ105" s="401">
        <v>0</v>
      </c>
      <c r="KK105" s="401">
        <v>0.3</v>
      </c>
      <c r="KL105" s="401">
        <v>58</v>
      </c>
      <c r="KM105" s="401">
        <v>0</v>
      </c>
      <c r="KN105" s="401">
        <v>56</v>
      </c>
      <c r="KO105" s="401">
        <v>0</v>
      </c>
      <c r="KP105" s="401">
        <v>50</v>
      </c>
      <c r="KQ105" s="387"/>
      <c r="KR105" s="387"/>
      <c r="KT105" s="367"/>
      <c r="KU105" s="367"/>
      <c r="KV105" s="367"/>
    </row>
    <row r="106" spans="14:308" s="369" customFormat="1" ht="15" customHeight="1">
      <c r="N106" s="397"/>
      <c r="O106" s="393"/>
      <c r="P106" s="393"/>
      <c r="Q106" s="397"/>
      <c r="R106" s="397"/>
      <c r="S106" s="397"/>
      <c r="T106" s="397"/>
      <c r="U106" s="397"/>
      <c r="W106" s="381"/>
      <c r="X106" s="381"/>
      <c r="Y106" s="381"/>
      <c r="Z106" s="381"/>
      <c r="AA106" s="381"/>
      <c r="AB106" s="381"/>
      <c r="AC106" s="381"/>
      <c r="AD106" s="381"/>
      <c r="AE106" s="381"/>
      <c r="AG106" s="469"/>
      <c r="AH106" s="469"/>
      <c r="AI106" s="469"/>
      <c r="AJ106" s="469"/>
      <c r="AK106" s="469"/>
      <c r="AL106" s="469"/>
      <c r="AM106" s="469"/>
      <c r="AN106" s="469"/>
      <c r="AO106" s="469"/>
      <c r="AP106" s="469"/>
      <c r="AQ106" s="469"/>
      <c r="AR106" s="469"/>
      <c r="AS106" s="469"/>
      <c r="AT106" s="469"/>
      <c r="AU106" s="469"/>
      <c r="AV106" s="402"/>
      <c r="AW106" s="469"/>
      <c r="AX106" s="469"/>
      <c r="AY106" s="469"/>
      <c r="AZ106" s="469"/>
      <c r="BA106" s="469"/>
      <c r="BB106" s="469"/>
      <c r="BC106" s="469"/>
      <c r="BD106" s="469"/>
      <c r="BE106" s="469"/>
      <c r="BF106" s="469"/>
      <c r="BG106" s="469"/>
      <c r="BH106" s="469"/>
      <c r="BI106" s="469"/>
      <c r="BJ106" s="469"/>
      <c r="BK106" s="469"/>
      <c r="BL106" s="402"/>
      <c r="BM106" s="469"/>
      <c r="BN106" s="469"/>
      <c r="BZ106" s="463">
        <v>0</v>
      </c>
      <c r="CA106" s="470">
        <v>300</v>
      </c>
      <c r="CB106" s="473" t="str">
        <f>Plan1!N16</f>
        <v xml:space="preserve">    2.1.A- TEMPO-CANCELAMENTO</v>
      </c>
      <c r="CC106" s="465">
        <v>145.16</v>
      </c>
      <c r="CD106" s="465">
        <v>117.07</v>
      </c>
      <c r="CE106" s="465">
        <v>112.08</v>
      </c>
      <c r="CF106" s="465">
        <v>100.36</v>
      </c>
      <c r="CG106" s="465">
        <v>82.12</v>
      </c>
      <c r="CH106" s="465">
        <v>78.010000000000005</v>
      </c>
      <c r="CI106" s="465">
        <v>76.97</v>
      </c>
      <c r="CJ106" s="390"/>
      <c r="CK106" s="390">
        <v>90.88</v>
      </c>
      <c r="CL106" s="390">
        <v>38.74</v>
      </c>
      <c r="CM106" s="390">
        <v>50.3</v>
      </c>
      <c r="CN106" s="390">
        <v>37.97</v>
      </c>
      <c r="CO106" s="390">
        <v>24.48</v>
      </c>
      <c r="CP106" s="390">
        <v>25.12</v>
      </c>
      <c r="CQ106" s="390">
        <v>20.190000000000001</v>
      </c>
      <c r="CR106" s="466" t="str">
        <f>IFERROR(IF(Plan1!$O16&lt;&gt;"",-1*(IF(Plan1!N$1=6,(Plan1!$O16-CC106)/CK106,IF(Plan1!N$1=7,(Plan1!$O16-CD106)/CL106,IF(Plan1!N$1=8,(Plan1!$O16-CE106)/CM106,IF(Plan1!N$1=9,(Plan1!$O16-CF106)/CN106,IF(Plan1!N$1=10,(Plan1!$O16-CG106)/CO106,IF(Plan1!N$1=11,(Plan1!$O16-CH106)/CP106,IF(Plan1!N$1=12,(Plan1!$O16-CI106)/CQ106,"")))))))),""),"σ=0")</f>
        <v/>
      </c>
      <c r="CS106" s="367"/>
      <c r="CT106" s="390">
        <v>137.22999999999999</v>
      </c>
      <c r="CU106" s="465">
        <v>150.75</v>
      </c>
      <c r="CV106" s="465">
        <v>119.59</v>
      </c>
      <c r="CW106" s="465">
        <v>111.9</v>
      </c>
      <c r="CX106" s="390">
        <v>102.54</v>
      </c>
      <c r="CY106" s="465">
        <v>93.71</v>
      </c>
      <c r="CZ106" s="465">
        <v>96.69</v>
      </c>
      <c r="DA106" s="390"/>
      <c r="DB106" s="390">
        <v>44.87</v>
      </c>
      <c r="DC106" s="390">
        <v>46.42</v>
      </c>
      <c r="DD106" s="390">
        <v>33.01</v>
      </c>
      <c r="DE106" s="390">
        <v>40.4</v>
      </c>
      <c r="DF106" s="390">
        <v>29.91</v>
      </c>
      <c r="DG106" s="390">
        <v>44.67</v>
      </c>
      <c r="DH106" s="390">
        <v>31.38</v>
      </c>
      <c r="DI106" s="466" t="str">
        <f>IFERROR(IF(Plan1!$O16&lt;&gt;"",-1*(IF(Plan1!N$1=6,(Plan1!$O16-CT106)/DB106,IF(Plan1!N$1=7,(Plan1!$O16-CU106)/DC106,IF(Plan1!N$1=8,(Plan1!$O16-CV106)/DD106,IF(Plan1!N$1=9,(Plan1!$O16-CW106)/DE106,IF(Plan1!N$1=10,(Plan1!$O16-CX106)/DF106,IF(Plan1!N$1=11,(Plan1!$O16-CY106)/DG106,IF(Plan1!N$1=12,(Plan1!$O16-CZ106)/DH106,"")))))))),""),"σ=0")</f>
        <v/>
      </c>
      <c r="DJ106" s="470"/>
      <c r="DK106" s="382"/>
      <c r="DM106" s="463"/>
      <c r="DN106" s="463"/>
      <c r="DO106" s="463"/>
      <c r="DP106" s="463"/>
      <c r="DR106" s="463" t="s">
        <v>275</v>
      </c>
      <c r="DS106" s="463" t="s">
        <v>275</v>
      </c>
      <c r="DU106" s="464" t="s">
        <v>275</v>
      </c>
      <c r="DW106" s="463">
        <v>0</v>
      </c>
      <c r="DX106" s="394">
        <v>27</v>
      </c>
      <c r="DY106" s="474" t="str">
        <f>Plan1!Z16</f>
        <v>2- ATENÇÃO</v>
      </c>
      <c r="DZ106" s="395">
        <v>24.12</v>
      </c>
      <c r="EA106" s="395">
        <v>24.45</v>
      </c>
      <c r="EB106" s="395">
        <v>24.23</v>
      </c>
      <c r="EC106" s="395">
        <v>24.54</v>
      </c>
      <c r="ED106" s="395">
        <v>24.22</v>
      </c>
      <c r="EE106" s="395">
        <v>1.96</v>
      </c>
      <c r="EF106" s="395">
        <v>1.96</v>
      </c>
      <c r="EG106" s="395">
        <v>2.76</v>
      </c>
      <c r="EH106" s="395">
        <v>1.98</v>
      </c>
      <c r="EI106" s="395">
        <v>2.0699999999999998</v>
      </c>
      <c r="EJ106" s="390" t="str">
        <f>IFERROR(IF(ISBLANK(Plan1!$AB16),"",IF(Plan1!Z$1=7,(Plan1!$AB16-DZ106)/EE106,IF(Plan1!Z$1=8,(Plan1!$AB16-EA106)/EF106,IF(Plan1!Z$1=1,(Plan1!$AB16-EB106)/EG106,IF(Plan1!Z$1=2,(Plan1!$AB16-EC106)/EH106,IF(Plan1!Z$1=3,(Plan1!$AB16-ED106)/EI106,"")))))),"σ=0")</f>
        <v/>
      </c>
      <c r="EK106" s="395">
        <v>21.79</v>
      </c>
      <c r="EL106" s="395">
        <v>22.79</v>
      </c>
      <c r="EM106" s="395">
        <v>22.88</v>
      </c>
      <c r="EN106" s="395">
        <v>23.5</v>
      </c>
      <c r="EO106" s="395">
        <v>23.63</v>
      </c>
      <c r="EP106" s="395">
        <v>4.54</v>
      </c>
      <c r="EQ106" s="395">
        <v>3.18</v>
      </c>
      <c r="ER106" s="395">
        <v>3.46</v>
      </c>
      <c r="ES106" s="395">
        <v>3.31</v>
      </c>
      <c r="ET106" s="395">
        <v>1.92</v>
      </c>
      <c r="EU106" s="390" t="str">
        <f>IFERROR(IF(ISBLANK(Plan1!$AB16),"",IF(Plan1!Z$1=7,(Plan1!$AB16-EK106)/EP106,IF(Plan1!Z$1=8,(Plan1!$AB16-EL106)/EQ106,IF(Plan1!Z$1=1,(Plan1!$AB16-EM106)/ER106,IF(Plan1!Z$1=2,(Plan1!$AB16-EN106)/ES106,IF(Plan1!Z$1=3,(Plan1!$AB16-EO106)/ET106,"")))))),"σ=0")</f>
        <v/>
      </c>
      <c r="EV106" s="470"/>
      <c r="EW106" s="382"/>
      <c r="FI106" s="463">
        <v>0</v>
      </c>
      <c r="FJ106" s="396">
        <v>27</v>
      </c>
      <c r="FK106" s="398" t="str">
        <f>Plan1!AM16</f>
        <v>2- ATENÇÃO</v>
      </c>
      <c r="FL106" s="391">
        <v>18.329999999999998</v>
      </c>
      <c r="FM106" s="391">
        <v>21.63</v>
      </c>
      <c r="FN106" s="391">
        <v>23.94</v>
      </c>
      <c r="FO106" s="391">
        <v>16.399999999999999</v>
      </c>
      <c r="FP106" s="391">
        <v>22.02</v>
      </c>
      <c r="FQ106" s="391">
        <v>23.53</v>
      </c>
      <c r="FR106" s="391">
        <v>18.13</v>
      </c>
      <c r="FS106" s="391">
        <v>20.96</v>
      </c>
      <c r="FT106" s="391">
        <v>22.29</v>
      </c>
      <c r="FU106" s="391">
        <v>19.239999999999998</v>
      </c>
      <c r="FV106" s="391">
        <v>18.100000000000001</v>
      </c>
      <c r="FW106" s="391">
        <v>22.02</v>
      </c>
      <c r="FX106" s="391">
        <v>6.94</v>
      </c>
      <c r="FY106" s="391">
        <v>4.28</v>
      </c>
      <c r="FZ106" s="391">
        <v>3.58</v>
      </c>
      <c r="GA106" s="391">
        <v>7.82</v>
      </c>
      <c r="GB106" s="391">
        <v>4.2</v>
      </c>
      <c r="GC106" s="391">
        <v>2.08</v>
      </c>
      <c r="GD106" s="391">
        <v>7.43</v>
      </c>
      <c r="GE106" s="391">
        <v>5.17</v>
      </c>
      <c r="GF106" s="391">
        <v>3.53</v>
      </c>
      <c r="GG106" s="391">
        <v>5.05</v>
      </c>
      <c r="GH106" s="391">
        <v>5.68</v>
      </c>
      <c r="GI106" s="391">
        <v>2.48</v>
      </c>
      <c r="GJ106" s="388" t="str">
        <f>IFERROR(IF(Plan1!$AO16&lt;&gt;"",IF(AND(Plan1!AM$1=1,Plan1!AM$2=1),(Plan1!$AO16-FL106)/FX106,IF(AND(Plan1!AM$1=1,Plan1!AM$2=2),(Plan1!$AO16-FM106)/FY106,IF(AND(Plan1!AM$1=1,Plan1!AM$2=3),(Plan1!$AO16-FN106)/FZ106,IF(AND(Plan1!AM$1=2,Plan1!AM$2=1),(Plan1!$AO16-FO106)/GA106,IF(AND(Plan1!AM$1=2,Plan1!AM$2=2),(Plan1!$AO16-FP106)/GB106,IF(AND(Plan1!AM$1=2,Plan1!AM$2=3),(Plan1!$AO16-FQ106)/GC106,IF(AND(Plan1!AM$1=3,Plan1!AM$2=1),(Plan1!$AO16-FR106)/GD106,IF(AND(Plan1!AM$1=3,Plan1!AM$2=2),(Plan1!$AO16-FS106)/GE106,IF(AND(Plan1!AM$1=3,Plan1!AM$2=3),(Plan1!$AO16-FT106)/GF106,IF(AND(Plan1!AM$1=4,Plan1!AM$2=1),(Plan1!$AO16-FU106)/GG106,IF(AND(Plan1!AM$1=4,Plan1!AM$2=2),(Plan1!$AO16-FV106)/GH106,IF(AND(Plan1!AM$1=4,Plan1!AM$2=3),(Plan1!$AO16-FW106)/GI106,"")))))))))))),""),"σ=0")</f>
        <v/>
      </c>
      <c r="GK106" s="388"/>
      <c r="GL106" s="382"/>
      <c r="KJ106" s="401">
        <v>1</v>
      </c>
      <c r="KK106" s="401">
        <v>0.6</v>
      </c>
      <c r="KL106" s="401">
        <v>62</v>
      </c>
      <c r="KM106" s="401">
        <v>0.3</v>
      </c>
      <c r="KN106" s="401">
        <v>60</v>
      </c>
      <c r="KO106" s="401">
        <v>0.1</v>
      </c>
      <c r="KP106" s="401">
        <v>53</v>
      </c>
      <c r="KQ106" s="387"/>
      <c r="KR106" s="387"/>
      <c r="KT106" s="367"/>
      <c r="KU106" s="367"/>
      <c r="KV106" s="367"/>
    </row>
    <row r="107" spans="14:308" s="369" customFormat="1" ht="15" customHeight="1">
      <c r="N107" s="397"/>
      <c r="O107" s="393"/>
      <c r="P107" s="393"/>
      <c r="Q107" s="397"/>
      <c r="R107" s="393"/>
      <c r="S107" s="397"/>
      <c r="T107" s="393"/>
      <c r="U107" s="393"/>
      <c r="W107" s="381"/>
      <c r="X107" s="381"/>
      <c r="Y107" s="381"/>
      <c r="Z107" s="381"/>
      <c r="AA107" s="381"/>
      <c r="AB107" s="381"/>
      <c r="AC107" s="381"/>
      <c r="AD107" s="381"/>
      <c r="AE107" s="381"/>
      <c r="AG107" s="402"/>
      <c r="AH107" s="402"/>
      <c r="AI107" s="401"/>
      <c r="AJ107" s="401"/>
      <c r="AK107" s="401"/>
      <c r="AL107" s="401"/>
      <c r="AM107" s="401"/>
      <c r="AN107" s="401"/>
      <c r="AO107" s="401"/>
      <c r="AP107" s="401"/>
      <c r="AQ107" s="401"/>
      <c r="AR107" s="401"/>
      <c r="AS107" s="401"/>
      <c r="AT107" s="401"/>
      <c r="AU107" s="401"/>
      <c r="AV107" s="401"/>
      <c r="AW107" s="401"/>
      <c r="AX107" s="401"/>
      <c r="AY107" s="463"/>
      <c r="AZ107" s="463"/>
      <c r="BA107" s="463"/>
      <c r="BB107" s="463"/>
      <c r="BC107" s="463"/>
      <c r="BD107" s="463"/>
      <c r="BE107" s="463"/>
      <c r="BF107" s="463"/>
      <c r="BG107" s="463"/>
      <c r="BH107" s="463"/>
      <c r="BI107" s="463"/>
      <c r="BJ107" s="463"/>
      <c r="BK107" s="463"/>
      <c r="BL107" s="463"/>
      <c r="BM107" s="463"/>
      <c r="BN107" s="463"/>
      <c r="BZ107" s="463">
        <v>0</v>
      </c>
      <c r="CA107" s="403">
        <v>24</v>
      </c>
      <c r="CB107" s="473" t="str">
        <f>Plan1!N17</f>
        <v xml:space="preserve">  2.2- ATENÇÃO VISUAL-DÍGITOS DIRETO</v>
      </c>
      <c r="CC107" s="465">
        <v>15.33</v>
      </c>
      <c r="CD107" s="465">
        <v>16.87</v>
      </c>
      <c r="CE107" s="465">
        <v>16.93</v>
      </c>
      <c r="CF107" s="465">
        <v>18.600000000000001</v>
      </c>
      <c r="CG107" s="465">
        <v>19.37</v>
      </c>
      <c r="CH107" s="465">
        <v>21.52</v>
      </c>
      <c r="CI107" s="465">
        <v>21.19</v>
      </c>
      <c r="CJ107" s="390"/>
      <c r="CK107" s="390">
        <v>3.99</v>
      </c>
      <c r="CL107" s="390">
        <v>3.5</v>
      </c>
      <c r="CM107" s="390">
        <v>4.74</v>
      </c>
      <c r="CN107" s="390">
        <v>4.13</v>
      </c>
      <c r="CO107" s="390">
        <v>3.54</v>
      </c>
      <c r="CP107" s="390">
        <v>2.68</v>
      </c>
      <c r="CQ107" s="390">
        <v>3.05</v>
      </c>
      <c r="CR107" s="466" t="str">
        <f>IFERROR(IF(Plan1!$O17&lt;&gt;"",IF(Plan1!N$1=6,(Plan1!$O17-CC107)/CK107,IF(Plan1!N$1=7,(Plan1!$O17-CD107)/CL107,IF(Plan1!N$1=8,(Plan1!$O17-CE107)/CM107,IF(Plan1!N$1=9,(Plan1!$O17-CF107)/CN107,IF(Plan1!N$1=10,(Plan1!$O17-CG107)/CO107,IF(Plan1!N$1=11,(Plan1!$O17-CH107)/CP107,IF(Plan1!N$1=12,(Plan1!$O17-CI107)/CQ107,""))))))),""),"σ=0")</f>
        <v/>
      </c>
      <c r="CS107" s="367"/>
      <c r="CT107" s="465">
        <v>13.7</v>
      </c>
      <c r="CU107" s="465">
        <v>15.69</v>
      </c>
      <c r="CV107" s="465">
        <v>18.48</v>
      </c>
      <c r="CW107" s="465">
        <v>20.03</v>
      </c>
      <c r="CX107" s="465">
        <v>19.5</v>
      </c>
      <c r="CY107" s="465">
        <v>22.19</v>
      </c>
      <c r="CZ107" s="465">
        <v>22.5</v>
      </c>
      <c r="DA107" s="390"/>
      <c r="DB107" s="390">
        <v>4.93</v>
      </c>
      <c r="DC107" s="390">
        <v>4.41</v>
      </c>
      <c r="DD107" s="390">
        <v>4.17</v>
      </c>
      <c r="DE107" s="390">
        <v>2.8</v>
      </c>
      <c r="DF107" s="390">
        <v>4.57</v>
      </c>
      <c r="DG107" s="390">
        <v>3.04</v>
      </c>
      <c r="DH107" s="390">
        <v>2.2599999999999998</v>
      </c>
      <c r="DI107" s="466" t="str">
        <f>IFERROR(IF(Plan1!$O17&lt;&gt;"",IF(Plan1!N$1=6,(Plan1!$O17-CT107)/DB107,IF(Plan1!N$1=7,(Plan1!$O17-CU107)/DC107,IF(Plan1!N$1=8,(Plan1!$O17-CV107)/DD107,IF(Plan1!N$1=9,(Plan1!$O17-CW107)/DE107,IF(Plan1!N$1=10,(Plan1!$O17-CX107)/DF107,IF(Plan1!N$1=11,(Plan1!$O17-CY107)/DG107,IF(Plan1!N$1=12,(Plan1!$O17-CZ107)/DH107,""))))))),""),"σ=0")</f>
        <v/>
      </c>
      <c r="DJ107" s="403"/>
      <c r="DK107" s="382"/>
      <c r="DM107" s="463"/>
      <c r="DN107" s="463"/>
      <c r="DO107" s="463"/>
      <c r="DP107" s="463"/>
      <c r="DR107" s="464" t="s">
        <v>276</v>
      </c>
      <c r="DS107" s="464" t="s">
        <v>276</v>
      </c>
      <c r="DU107" s="464" t="s">
        <v>276</v>
      </c>
      <c r="DW107" s="463">
        <v>0</v>
      </c>
      <c r="DX107" s="394">
        <v>20</v>
      </c>
      <c r="DY107" s="474" t="str">
        <f>Plan1!Z17</f>
        <v xml:space="preserve">  2.1- CONTAGEM INVERSA</v>
      </c>
      <c r="DZ107" s="391">
        <v>20</v>
      </c>
      <c r="EA107" s="395">
        <v>19.95</v>
      </c>
      <c r="EB107" s="395">
        <v>19.64</v>
      </c>
      <c r="EC107" s="391">
        <v>19.899999999999999</v>
      </c>
      <c r="ED107" s="395">
        <v>19.95</v>
      </c>
      <c r="EE107" s="400">
        <v>0</v>
      </c>
      <c r="EF107" s="395">
        <v>0.22</v>
      </c>
      <c r="EG107" s="395">
        <v>1.77</v>
      </c>
      <c r="EH107" s="395">
        <v>0.31</v>
      </c>
      <c r="EI107" s="395">
        <v>0.23</v>
      </c>
      <c r="EJ107" s="390" t="str">
        <f>IFERROR(IF(ISBLANK(Plan1!$AB17),"",IF(Plan1!Z$1=7,(Plan1!$AB17-DZ107)/EE107,IF(Plan1!Z$1=8,(Plan1!$AB17-EA107)/EF107,IF(Plan1!Z$1=1,(Plan1!$AB17-EB107)/EG107,IF(Plan1!Z$1=2,(Plan1!$AB17-EC107)/EH107,IF(Plan1!Z$1=3,(Plan1!$AB17-ED107)/EI107,"")))))),"σ=0")</f>
        <v/>
      </c>
      <c r="EK107" s="395">
        <v>18.79</v>
      </c>
      <c r="EL107" s="395">
        <v>19.37</v>
      </c>
      <c r="EM107" s="395">
        <v>18.98</v>
      </c>
      <c r="EN107" s="395">
        <v>19.32</v>
      </c>
      <c r="EO107" s="395">
        <v>19.82</v>
      </c>
      <c r="EP107" s="395">
        <v>3.88</v>
      </c>
      <c r="EQ107" s="395">
        <v>2.77</v>
      </c>
      <c r="ER107" s="395">
        <v>2.7</v>
      </c>
      <c r="ES107" s="395">
        <v>2.38</v>
      </c>
      <c r="ET107" s="395">
        <v>0.39</v>
      </c>
      <c r="EU107" s="390" t="str">
        <f>IFERROR(IF(ISBLANK(Plan1!$AB17),"",IF(Plan1!Z$1=7,(Plan1!$AB17-EK107)/EP107,IF(Plan1!Z$1=8,(Plan1!$AB17-EL107)/EQ107,IF(Plan1!Z$1=1,(Plan1!$AB17-EM107)/ER107,IF(Plan1!Z$1=2,(Plan1!$AB17-EN107)/ES107,IF(Plan1!Z$1=3,(Plan1!$AB17-EO107)/ET107,"")))))),"σ=0")</f>
        <v/>
      </c>
      <c r="EV107" s="470"/>
      <c r="EW107" s="382"/>
      <c r="FI107" s="463">
        <v>0</v>
      </c>
      <c r="FJ107" s="396">
        <v>20</v>
      </c>
      <c r="FK107" s="398" t="str">
        <f>Plan1!AM17</f>
        <v xml:space="preserve">  2.1- CONTAGEM INVERSA</v>
      </c>
      <c r="FL107" s="391">
        <v>16.100000000000001</v>
      </c>
      <c r="FM107" s="391">
        <v>18.63</v>
      </c>
      <c r="FN107" s="391">
        <v>19.559999999999999</v>
      </c>
      <c r="FO107" s="391">
        <v>14.1</v>
      </c>
      <c r="FP107" s="391">
        <v>18.8</v>
      </c>
      <c r="FQ107" s="391">
        <v>19.89</v>
      </c>
      <c r="FR107" s="391">
        <v>16.05</v>
      </c>
      <c r="FS107" s="391">
        <v>18.25</v>
      </c>
      <c r="FT107" s="391">
        <v>19.18</v>
      </c>
      <c r="FU107" s="391">
        <v>17.14</v>
      </c>
      <c r="FV107" s="391">
        <v>15.9</v>
      </c>
      <c r="FW107" s="391">
        <v>19.53</v>
      </c>
      <c r="FX107" s="391">
        <v>6.64</v>
      </c>
      <c r="FY107" s="391">
        <v>3.82</v>
      </c>
      <c r="FZ107" s="391">
        <v>2.58</v>
      </c>
      <c r="GA107" s="391">
        <v>7.2</v>
      </c>
      <c r="GB107" s="391">
        <v>3.61</v>
      </c>
      <c r="GC107" s="391">
        <v>0.36</v>
      </c>
      <c r="GD107" s="391">
        <v>6.92</v>
      </c>
      <c r="GE107" s="391">
        <v>4.59</v>
      </c>
      <c r="GF107" s="391">
        <v>2.79</v>
      </c>
      <c r="GG107" s="391">
        <v>4.9000000000000004</v>
      </c>
      <c r="GH107" s="391">
        <v>5.9</v>
      </c>
      <c r="GI107" s="391">
        <v>1.62</v>
      </c>
      <c r="GJ107" s="388" t="str">
        <f>IFERROR(IF(Plan1!$AO17&lt;&gt;"",IF(AND(Plan1!AM$1=1,Plan1!AM$2=1),(Plan1!$AO17-FL107)/FX107,IF(AND(Plan1!AM$1=1,Plan1!AM$2=2),(Plan1!$AO17-FM107)/FY107,IF(AND(Plan1!AM$1=1,Plan1!AM$2=3),(Plan1!$AO17-FN107)/FZ107,IF(AND(Plan1!AM$1=2,Plan1!AM$2=1),(Plan1!$AO17-FO107)/GA107,IF(AND(Plan1!AM$1=2,Plan1!AM$2=2),(Plan1!$AO17-FP107)/GB107,IF(AND(Plan1!AM$1=2,Plan1!AM$2=3),(Plan1!$AO17-FQ107)/GC107,IF(AND(Plan1!AM$1=3,Plan1!AM$2=1),(Plan1!$AO17-FR107)/GD107,IF(AND(Plan1!AM$1=3,Plan1!AM$2=2),(Plan1!$AO17-FS107)/GE107,IF(AND(Plan1!AM$1=3,Plan1!AM$2=3),(Plan1!$AO17-FT107)/GF107,IF(AND(Plan1!AM$1=4,Plan1!AM$2=1),(Plan1!$AO17-FU107)/GG107,IF(AND(Plan1!AM$1=4,Plan1!AM$2=2),(Plan1!$AO17-FV107)/GH107,IF(AND(Plan1!AM$1=4,Plan1!AM$2=3),(Plan1!$AO17-FW107)/GI107,"")))))))))))),""),"σ=0")</f>
        <v/>
      </c>
      <c r="GK107" s="388"/>
      <c r="GL107" s="382"/>
      <c r="KJ107" s="401">
        <v>2</v>
      </c>
      <c r="KK107" s="401">
        <v>1.5</v>
      </c>
      <c r="KL107" s="401">
        <v>68</v>
      </c>
      <c r="KM107" s="401">
        <v>0.7</v>
      </c>
      <c r="KN107" s="401">
        <v>63</v>
      </c>
      <c r="KO107" s="401">
        <v>0.2</v>
      </c>
      <c r="KP107" s="401">
        <v>58</v>
      </c>
      <c r="KQ107" s="387"/>
      <c r="KR107" s="387"/>
      <c r="KT107" s="367"/>
      <c r="KU107" s="367"/>
      <c r="KV107" s="367"/>
    </row>
    <row r="108" spans="14:308" s="369" customFormat="1" ht="15" customHeight="1">
      <c r="N108" s="397"/>
      <c r="O108" s="393"/>
      <c r="P108" s="393"/>
      <c r="Q108" s="397"/>
      <c r="R108" s="397"/>
      <c r="S108" s="397"/>
      <c r="T108" s="393"/>
      <c r="U108" s="397"/>
      <c r="W108" s="381"/>
      <c r="X108" s="381"/>
      <c r="Y108" s="381"/>
      <c r="Z108" s="381"/>
      <c r="AA108" s="381"/>
      <c r="AB108" s="381"/>
      <c r="AC108" s="381"/>
      <c r="AD108" s="381"/>
      <c r="AE108" s="381"/>
      <c r="AG108" s="402"/>
      <c r="AH108" s="402"/>
      <c r="AI108" s="404"/>
      <c r="AJ108" s="401"/>
      <c r="AK108" s="404"/>
      <c r="AL108" s="404"/>
      <c r="AM108" s="401"/>
      <c r="AN108" s="404"/>
      <c r="AO108" s="401"/>
      <c r="AP108" s="401"/>
      <c r="AQ108" s="401"/>
      <c r="AR108" s="401"/>
      <c r="AS108" s="401"/>
      <c r="AT108" s="401"/>
      <c r="AU108" s="401"/>
      <c r="AV108" s="404"/>
      <c r="AW108" s="401"/>
      <c r="AX108" s="404"/>
      <c r="AY108" s="463"/>
      <c r="AZ108" s="463"/>
      <c r="BA108" s="463"/>
      <c r="BB108" s="463"/>
      <c r="BC108" s="463"/>
      <c r="BD108" s="463"/>
      <c r="BE108" s="463"/>
      <c r="BF108" s="463"/>
      <c r="BG108" s="463"/>
      <c r="BH108" s="463"/>
      <c r="BI108" s="463"/>
      <c r="BJ108" s="463"/>
      <c r="BK108" s="463"/>
      <c r="BL108" s="463"/>
      <c r="BM108" s="463"/>
      <c r="BN108" s="463"/>
      <c r="BZ108" s="463">
        <v>0</v>
      </c>
      <c r="CA108" s="403">
        <v>5</v>
      </c>
      <c r="CB108" s="473" t="str">
        <f>Plan1!N18</f>
        <v xml:space="preserve">    2.2.A- MAIOR SEQUÊNCIA</v>
      </c>
      <c r="CC108" s="465">
        <v>4.04</v>
      </c>
      <c r="CD108" s="465">
        <v>4.13</v>
      </c>
      <c r="CE108" s="465">
        <v>4.33</v>
      </c>
      <c r="CF108" s="465">
        <v>4.37</v>
      </c>
      <c r="CG108" s="390">
        <v>4.57</v>
      </c>
      <c r="CH108" s="465">
        <v>4.79</v>
      </c>
      <c r="CI108" s="465">
        <v>4.75</v>
      </c>
      <c r="CJ108" s="390"/>
      <c r="CK108" s="390">
        <v>0.7</v>
      </c>
      <c r="CL108" s="390">
        <v>0.56000000000000005</v>
      </c>
      <c r="CM108" s="390">
        <v>0.6</v>
      </c>
      <c r="CN108" s="390">
        <v>0.55000000000000004</v>
      </c>
      <c r="CO108" s="390">
        <v>0.56000000000000005</v>
      </c>
      <c r="CP108" s="390">
        <v>0.41</v>
      </c>
      <c r="CQ108" s="390">
        <v>0.44</v>
      </c>
      <c r="CR108" s="466" t="str">
        <f>IFERROR(IF(Plan1!$O18&lt;&gt;"",IF(Plan1!N$1=6,(Plan1!$O18-CC108)/CK108,IF(Plan1!N$1=7,(Plan1!$O18-CD108)/CL108,IF(Plan1!N$1=8,(Plan1!$O18-CE108)/CM108,IF(Plan1!N$1=9,(Plan1!$O18-CF108)/CN108,IF(Plan1!N$1=10,(Plan1!$O18-CG108)/CO108,IF(Plan1!N$1=11,(Plan1!$O18-CH108)/CP108,IF(Plan1!N$1=12,(Plan1!$O18-CI108)/CQ108,""))))))),""),"σ=0")</f>
        <v/>
      </c>
      <c r="CS108" s="367"/>
      <c r="CT108" s="465">
        <v>3.77</v>
      </c>
      <c r="CU108" s="465">
        <v>4.03</v>
      </c>
      <c r="CV108" s="465">
        <v>4.41</v>
      </c>
      <c r="CW108" s="465">
        <v>4.58</v>
      </c>
      <c r="CX108" s="465">
        <v>4.6100000000000003</v>
      </c>
      <c r="CY108" s="465">
        <v>4.84</v>
      </c>
      <c r="CZ108" s="465">
        <v>4.84</v>
      </c>
      <c r="DA108" s="390"/>
      <c r="DB108" s="390">
        <v>0.5</v>
      </c>
      <c r="DC108" s="390">
        <v>0.63</v>
      </c>
      <c r="DD108" s="390">
        <v>0.56999999999999995</v>
      </c>
      <c r="DE108" s="390">
        <v>0.5</v>
      </c>
      <c r="DF108" s="390">
        <v>0.5</v>
      </c>
      <c r="DG108" s="390">
        <v>0.37</v>
      </c>
      <c r="DH108" s="390">
        <v>0.37</v>
      </c>
      <c r="DI108" s="466" t="str">
        <f>IFERROR(IF(Plan1!$O18&lt;&gt;"",IF(Plan1!N$1=6,(Plan1!$O18-CT108)/DB108,IF(Plan1!N$1=7,(Plan1!$O18-CU108)/DC108,IF(Plan1!N$1=8,(Plan1!$O18-CV108)/DD108,IF(Plan1!N$1=9,(Plan1!$O18-CW108)/DE108,IF(Plan1!N$1=10,(Plan1!$O18-CX108)/DF108,IF(Plan1!N$1=11,(Plan1!$O18-CY108)/DG108,IF(Plan1!N$1=12,(Plan1!$O18-CZ108)/DH108,""))))))),""),"σ=0")</f>
        <v/>
      </c>
      <c r="DJ108" s="403"/>
      <c r="DK108" s="382"/>
      <c r="DM108" s="463"/>
      <c r="DN108" s="463"/>
      <c r="DO108" s="463"/>
      <c r="DP108" s="463"/>
      <c r="DR108" s="464" t="s">
        <v>277</v>
      </c>
      <c r="DS108" s="464" t="s">
        <v>277</v>
      </c>
      <c r="DU108" s="464" t="s">
        <v>277</v>
      </c>
      <c r="DW108" s="463">
        <v>0</v>
      </c>
      <c r="DX108" s="394">
        <v>30</v>
      </c>
      <c r="DY108" s="474" t="str">
        <f>Plan1!Z18</f>
        <v xml:space="preserve">    2.1.A- CONTAGEM INVERSA TEMPO</v>
      </c>
      <c r="DZ108" s="395">
        <v>18.88</v>
      </c>
      <c r="EA108" s="395">
        <v>19.260000000000002</v>
      </c>
      <c r="EB108" s="395">
        <v>17.829999999999998</v>
      </c>
      <c r="EC108" s="391">
        <v>17.3</v>
      </c>
      <c r="ED108" s="395">
        <v>18.760000000000002</v>
      </c>
      <c r="EE108" s="395">
        <v>4.3499999999999996</v>
      </c>
      <c r="EF108" s="395">
        <v>4.28</v>
      </c>
      <c r="EG108" s="395">
        <v>3.87</v>
      </c>
      <c r="EH108" s="395">
        <v>6.52</v>
      </c>
      <c r="EI108" s="395">
        <v>4.6500000000000004</v>
      </c>
      <c r="EJ108" s="390" t="str">
        <f>IFERROR(IF(ISBLANK(Plan1!$AB18),"",-1*(IF(Plan1!Z$1=7,(Plan1!$AB18-DZ108)/EE108,IF(Plan1!Z$1=8,(Plan1!$AB18-EA108)/EF108,IF(Plan1!Z$1=1,(Plan1!$AB18-EB108)/EG108,IF(Plan1!Z$1=2,(Plan1!$AB18-EC108)/EH108,IF(Plan1!Z$1=3,(Plan1!$AB18-ED108)/EI108,""))))))),"σ=0")</f>
        <v/>
      </c>
      <c r="EK108" s="391">
        <v>21.3</v>
      </c>
      <c r="EL108" s="395">
        <v>17.690000000000001</v>
      </c>
      <c r="EM108" s="395">
        <v>17.010000000000002</v>
      </c>
      <c r="EN108" s="395">
        <v>17.79</v>
      </c>
      <c r="EO108" s="391">
        <v>17.7</v>
      </c>
      <c r="EP108" s="395">
        <v>6.24</v>
      </c>
      <c r="EQ108" s="395">
        <v>5.18</v>
      </c>
      <c r="ER108" s="391">
        <v>4.5</v>
      </c>
      <c r="ES108" s="395">
        <v>5.32</v>
      </c>
      <c r="ET108" s="395">
        <v>4.01</v>
      </c>
      <c r="EU108" s="390" t="str">
        <f>IFERROR(IF(ISBLANK(Plan1!$AB18),"",-1*(IF(Plan1!Z$1=7,(Plan1!$AB18-EK108)/EP108,IF(Plan1!Z$1=8,(Plan1!$AB18-EL108)/EQ108,IF(Plan1!Z$1=1,(Plan1!$AB18-EM108)/ER108,IF(Plan1!Z$1=2,(Plan1!$AB18-EN108)/ES108,IF(Plan1!Z$1=3,(Plan1!$AB18-EO108)/ET108,""))))))),"σ=0")</f>
        <v/>
      </c>
      <c r="EV108" s="403"/>
      <c r="EW108" s="388"/>
      <c r="FI108" s="463">
        <v>0</v>
      </c>
      <c r="FJ108" s="396">
        <v>30</v>
      </c>
      <c r="FK108" s="398" t="str">
        <f>Plan1!AM18</f>
        <v xml:space="preserve">    2.1.A- CONTAGEM INVERSA TEMPO</v>
      </c>
      <c r="FL108" s="391">
        <v>29.68</v>
      </c>
      <c r="FM108" s="391">
        <v>20.57</v>
      </c>
      <c r="FN108" s="391">
        <v>17.82</v>
      </c>
      <c r="FO108" s="391">
        <v>34.97</v>
      </c>
      <c r="FP108" s="391">
        <v>25.31</v>
      </c>
      <c r="FQ108" s="391">
        <v>18.45</v>
      </c>
      <c r="FR108" s="391">
        <v>34.729999999999997</v>
      </c>
      <c r="FS108" s="391">
        <v>26.88</v>
      </c>
      <c r="FT108" s="391">
        <v>20.51</v>
      </c>
      <c r="FU108" s="391">
        <v>32.17</v>
      </c>
      <c r="FV108" s="391">
        <v>26.01</v>
      </c>
      <c r="FW108" s="391">
        <v>23.72</v>
      </c>
      <c r="FX108" s="391">
        <v>15.54</v>
      </c>
      <c r="FY108" s="391">
        <v>5.54</v>
      </c>
      <c r="FZ108" s="391">
        <v>5.55</v>
      </c>
      <c r="GA108" s="391">
        <v>17.98</v>
      </c>
      <c r="GB108" s="391">
        <v>8.69</v>
      </c>
      <c r="GC108" s="391">
        <v>5.78</v>
      </c>
      <c r="GD108" s="391">
        <v>20.63</v>
      </c>
      <c r="GE108" s="391">
        <v>15.98</v>
      </c>
      <c r="GF108" s="391">
        <v>6.79</v>
      </c>
      <c r="GG108" s="391">
        <v>12.77</v>
      </c>
      <c r="GH108" s="391">
        <v>8.9499999999999993</v>
      </c>
      <c r="GI108" s="391">
        <v>9.9600000000000009</v>
      </c>
      <c r="GJ108" s="388" t="str">
        <f>IFERROR(IF(Plan1!$AO18&lt;&gt;"",-1*(IF(AND(Plan1!AM$1=1,Plan1!AM$2=1),(Plan1!$AO18-FL108)/FX108,IF(AND(Plan1!AM$1=1,Plan1!AM$2=2),(Plan1!$AO18-FM108)/FY108,IF(AND(Plan1!AM$1=1,Plan1!AM$2=3),(Plan1!$AO18-FN108)/FZ108,IF(AND(Plan1!AM$1=2,Plan1!AM$2=1),(Plan1!$AO18-FO108)/GA108,IF(AND(Plan1!AM$1=2,Plan1!AM$2=2),(Plan1!$AO18-FP108)/GB108,IF(AND(Plan1!AM$1=2,Plan1!AM$2=3),(Plan1!$AO18-FQ108)/GC108,IF(AND(Plan1!AM$1=3,Plan1!AM$2=1),(Plan1!$AO18-FR108)/GD108,IF(AND(Plan1!AM$1=3,Plan1!AM$2=2),(Plan1!$AO18-FS108)/GE108,IF(AND(Plan1!AM$1=3,Plan1!AM$2=3),(Plan1!$AO18-FT108)/GF108,IF(AND(Plan1!AM$1=4,Plan1!AM$2=1),(Plan1!$AO18-FU108)/GG108,IF(AND(Plan1!AM$1=4,Plan1!AM$2=2),(Plan1!$AO18-FV108)/GH108,IF(AND(Plan1!AM$1=4,Plan1!AM$2=3),(Plan1!$AO18-FW108)/GI108,""))))))))))))),""),"σ=0")</f>
        <v/>
      </c>
      <c r="GK108" s="388"/>
      <c r="GL108" s="388"/>
      <c r="KJ108" s="401">
        <v>3</v>
      </c>
      <c r="KK108" s="401">
        <v>2.8</v>
      </c>
      <c r="KL108" s="401">
        <v>71</v>
      </c>
      <c r="KM108" s="401">
        <v>1.6</v>
      </c>
      <c r="KN108" s="401">
        <v>68</v>
      </c>
      <c r="KO108" s="401">
        <v>0.4</v>
      </c>
      <c r="KP108" s="401">
        <v>60</v>
      </c>
      <c r="KQ108" s="387"/>
      <c r="KR108" s="387"/>
      <c r="KT108" s="367"/>
      <c r="KU108" s="367"/>
      <c r="KV108" s="367"/>
    </row>
    <row r="109" spans="14:308" s="369" customFormat="1" ht="15" customHeight="1">
      <c r="N109" s="397"/>
      <c r="O109" s="393"/>
      <c r="P109" s="393"/>
      <c r="Q109" s="397"/>
      <c r="R109" s="397"/>
      <c r="S109" s="397"/>
      <c r="T109" s="393"/>
      <c r="U109" s="397"/>
      <c r="W109" s="381"/>
      <c r="X109" s="381"/>
      <c r="Y109" s="381"/>
      <c r="Z109" s="381"/>
      <c r="AA109" s="381"/>
      <c r="AB109" s="381"/>
      <c r="AC109" s="381"/>
      <c r="AD109" s="381"/>
      <c r="AE109" s="381"/>
      <c r="AG109" s="402"/>
      <c r="AH109" s="402"/>
      <c r="AI109" s="401"/>
      <c r="AJ109" s="401"/>
      <c r="AK109" s="404"/>
      <c r="AL109" s="401"/>
      <c r="AM109" s="401"/>
      <c r="AN109" s="404"/>
      <c r="AO109" s="401"/>
      <c r="AP109" s="404"/>
      <c r="AQ109" s="401"/>
      <c r="AR109" s="401"/>
      <c r="AS109" s="401"/>
      <c r="AT109" s="401"/>
      <c r="AU109" s="401"/>
      <c r="AV109" s="404"/>
      <c r="AW109" s="401"/>
      <c r="AX109" s="401"/>
      <c r="AY109" s="463"/>
      <c r="AZ109" s="463"/>
      <c r="BA109" s="463"/>
      <c r="BB109" s="463"/>
      <c r="BC109" s="463"/>
      <c r="BD109" s="463"/>
      <c r="BE109" s="463"/>
      <c r="BF109" s="463"/>
      <c r="BG109" s="463"/>
      <c r="BH109" s="463"/>
      <c r="BI109" s="463"/>
      <c r="BJ109" s="463"/>
      <c r="BK109" s="463"/>
      <c r="BL109" s="463"/>
      <c r="BM109" s="463"/>
      <c r="BN109" s="463"/>
      <c r="BZ109" s="463">
        <v>0</v>
      </c>
      <c r="CA109" s="403">
        <v>6</v>
      </c>
      <c r="CB109" s="473" t="str">
        <f>Plan1!N19</f>
        <v>3- PERCEPÇÃO</v>
      </c>
      <c r="CC109" s="465">
        <v>5.85</v>
      </c>
      <c r="CD109" s="465">
        <v>5.81</v>
      </c>
      <c r="CE109" s="465">
        <v>5.9</v>
      </c>
      <c r="CF109" s="465">
        <v>5.77</v>
      </c>
      <c r="CG109" s="465">
        <v>5.67</v>
      </c>
      <c r="CH109" s="465">
        <v>5.82</v>
      </c>
      <c r="CI109" s="465">
        <v>5.75</v>
      </c>
      <c r="CJ109" s="390"/>
      <c r="CK109" s="390">
        <v>0.36</v>
      </c>
      <c r="CL109" s="390">
        <v>0.47</v>
      </c>
      <c r="CM109" s="390">
        <v>0.4</v>
      </c>
      <c r="CN109" s="390">
        <v>0.5</v>
      </c>
      <c r="CO109" s="390">
        <v>0.6</v>
      </c>
      <c r="CP109" s="390">
        <v>0.52</v>
      </c>
      <c r="CQ109" s="390">
        <v>0.56000000000000005</v>
      </c>
      <c r="CR109" s="466" t="str">
        <f>IFERROR(IF(Plan1!$O19&lt;&gt;"",IF(Plan1!N$1=6,(Plan1!$O19-CC109)/CK109,IF(Plan1!N$1=7,(Plan1!$O19-CD109)/CL109,IF(Plan1!N$1=8,(Plan1!$O19-CE109)/CM109,IF(Plan1!N$1=9,(Plan1!$O19-CF109)/CN109,IF(Plan1!N$1=10,(Plan1!$O19-CG109)/CO109,IF(Plan1!N$1=11,(Plan1!$O19-CH109)/CP109,IF(Plan1!N$1=12,(Plan1!$O19-CI109)/CQ109,""))))))),""),"σ=0")</f>
        <v/>
      </c>
      <c r="CS109" s="367"/>
      <c r="CT109" s="390">
        <v>5.73</v>
      </c>
      <c r="CU109" s="390">
        <v>5.79</v>
      </c>
      <c r="CV109" s="390">
        <v>5.9</v>
      </c>
      <c r="CW109" s="390">
        <v>5.9</v>
      </c>
      <c r="CX109" s="390">
        <v>5.89</v>
      </c>
      <c r="CY109" s="390">
        <v>5.94</v>
      </c>
      <c r="CZ109" s="390">
        <v>5.97</v>
      </c>
      <c r="DA109" s="390"/>
      <c r="DB109" s="390">
        <v>0.45</v>
      </c>
      <c r="DC109" s="390">
        <v>0.41</v>
      </c>
      <c r="DD109" s="390">
        <v>0.31</v>
      </c>
      <c r="DE109" s="390">
        <v>0.3</v>
      </c>
      <c r="DF109" s="390">
        <v>0.42</v>
      </c>
      <c r="DG109" s="390">
        <v>0.25</v>
      </c>
      <c r="DH109" s="390">
        <v>1.18</v>
      </c>
      <c r="DI109" s="466" t="str">
        <f>IFERROR(IF(Plan1!$O19&lt;&gt;"",IF(Plan1!N$1=6,(Plan1!$O19-CT109)/DB109,IF(Plan1!N$1=7,(Plan1!$O19-CU109)/DC109,IF(Plan1!N$1=8,(Plan1!$O19-CV109)/DD109,IF(Plan1!N$1=9,(Plan1!$O19-CW109)/DE109,IF(Plan1!N$1=10,(Plan1!$O19-CX109)/DF109,IF(Plan1!N$1=11,(Plan1!$O19-CY109)/DG109,IF(Plan1!N$1=12,(Plan1!$O19-CZ109)/DH109,""))))))),""),"σ=0")</f>
        <v/>
      </c>
      <c r="DJ109" s="403"/>
      <c r="DK109" s="382"/>
      <c r="DM109" s="463"/>
      <c r="DN109" s="463"/>
      <c r="DO109" s="463"/>
      <c r="DP109" s="463"/>
      <c r="DR109" s="464" t="s">
        <v>278</v>
      </c>
      <c r="DS109" s="464" t="s">
        <v>278</v>
      </c>
      <c r="DU109" s="464" t="s">
        <v>278</v>
      </c>
      <c r="DW109" s="463">
        <v>0</v>
      </c>
      <c r="DX109" s="394">
        <v>7</v>
      </c>
      <c r="DY109" s="474" t="str">
        <f>Plan1!Z19</f>
        <v xml:space="preserve">  2.2- REPETIÇÃO SEQUÊNCIA  DÍGITOS</v>
      </c>
      <c r="DZ109" s="395">
        <v>4.12</v>
      </c>
      <c r="EA109" s="391">
        <v>4.5</v>
      </c>
      <c r="EB109" s="395">
        <v>4.59</v>
      </c>
      <c r="EC109" s="395">
        <v>4.6399999999999997</v>
      </c>
      <c r="ED109" s="395">
        <v>4.2699999999999996</v>
      </c>
      <c r="EE109" s="395">
        <v>1.96</v>
      </c>
      <c r="EF109" s="395">
        <v>1.93</v>
      </c>
      <c r="EG109" s="395">
        <v>2.15</v>
      </c>
      <c r="EH109" s="391">
        <v>1.9</v>
      </c>
      <c r="EI109" s="395">
        <v>2.02</v>
      </c>
      <c r="EJ109" s="390" t="str">
        <f>IFERROR(IF(ISBLANK(Plan1!$AB19),"",IF(Plan1!Z$1=7,(Plan1!$AB19-DZ109)/EE109,IF(Plan1!Z$1=8,(Plan1!$AB19-EA109)/EF109,IF(Plan1!Z$1=1,(Plan1!$AB19-EB109)/EG109,IF(Plan1!Z$1=2,(Plan1!$AB19-EC109)/EH109,IF(Plan1!Z$1=3,(Plan1!$AB19-ED109)/EI109,"")))))),"σ=0")</f>
        <v/>
      </c>
      <c r="EK109" s="391">
        <v>3</v>
      </c>
      <c r="EL109" s="395">
        <v>3.42</v>
      </c>
      <c r="EM109" s="391">
        <v>3.9</v>
      </c>
      <c r="EN109" s="395">
        <v>4.18</v>
      </c>
      <c r="EO109" s="395">
        <v>3.82</v>
      </c>
      <c r="EP109" s="395">
        <v>1.64</v>
      </c>
      <c r="EQ109" s="395">
        <v>1.68</v>
      </c>
      <c r="ER109" s="391">
        <v>2</v>
      </c>
      <c r="ES109" s="395">
        <v>2.13</v>
      </c>
      <c r="ET109" s="395">
        <v>1.89</v>
      </c>
      <c r="EU109" s="390" t="str">
        <f>IFERROR(IF(ISBLANK(Plan1!$AB19),"",IF(Plan1!Z$1=7,(Plan1!$AB19-EK109)/EP109,IF(Plan1!Z$1=8,(Plan1!$AB19-EL109)/EQ109,IF(Plan1!Z$1=1,(Plan1!$AB19-EM109)/ER109,IF(Plan1!Z$1=2,(Plan1!$AB19-EN109)/ES109,IF(Plan1!Z$1=3,(Plan1!$AB19-EO109)/ET109,"")))))),"σ=0")</f>
        <v/>
      </c>
      <c r="EV109" s="403"/>
      <c r="EW109" s="388"/>
      <c r="FI109" s="463">
        <v>0</v>
      </c>
      <c r="FJ109" s="396">
        <v>7</v>
      </c>
      <c r="FK109" s="398" t="str">
        <f>Plan1!AM19</f>
        <v xml:space="preserve">  2.2- REPETIÇÃO DE SEQUÊNCIA DE  DÍGITOS</v>
      </c>
      <c r="FL109" s="391">
        <v>2.2400000000000002</v>
      </c>
      <c r="FM109" s="391">
        <v>3</v>
      </c>
      <c r="FN109" s="391">
        <v>4.38</v>
      </c>
      <c r="FO109" s="391">
        <v>2.31</v>
      </c>
      <c r="FP109" s="391">
        <v>3.22</v>
      </c>
      <c r="FQ109" s="391">
        <v>3.63</v>
      </c>
      <c r="FR109" s="391">
        <v>2.08</v>
      </c>
      <c r="FS109" s="391">
        <v>2.71</v>
      </c>
      <c r="FT109" s="391">
        <v>3.11</v>
      </c>
      <c r="FU109" s="391">
        <v>2.1</v>
      </c>
      <c r="FV109" s="391">
        <v>2.2000000000000002</v>
      </c>
      <c r="FW109" s="391">
        <v>2.4900000000000002</v>
      </c>
      <c r="FX109" s="391">
        <v>1.29</v>
      </c>
      <c r="FY109" s="391">
        <v>1.75</v>
      </c>
      <c r="FZ109" s="391">
        <v>2.0099999999999998</v>
      </c>
      <c r="GA109" s="391">
        <v>1.73</v>
      </c>
      <c r="GB109" s="391">
        <v>1.99</v>
      </c>
      <c r="GC109" s="391">
        <v>2.06</v>
      </c>
      <c r="GD109" s="391">
        <v>1.61</v>
      </c>
      <c r="GE109" s="391">
        <v>1.81</v>
      </c>
      <c r="GF109" s="391">
        <v>1.86</v>
      </c>
      <c r="GG109" s="391">
        <v>1.7</v>
      </c>
      <c r="GH109" s="391">
        <v>1.6</v>
      </c>
      <c r="GI109" s="391">
        <v>1.56</v>
      </c>
      <c r="GJ109" s="388" t="str">
        <f>IFERROR(IF(Plan1!$AO19&lt;&gt;"",IF(AND(Plan1!AM$1=1,Plan1!AM$2=1),(Plan1!$AO19-FL109)/FX109,IF(AND(Plan1!AM$1=1,Plan1!AM$2=2),(Plan1!$AO19-FM109)/FY109,IF(AND(Plan1!AM$1=1,Plan1!AM$2=3),(Plan1!$AO19-FN109)/FZ109,IF(AND(Plan1!AM$1=2,Plan1!AM$2=1),(Plan1!$AO19-FO109)/GA109,IF(AND(Plan1!AM$1=2,Plan1!AM$2=2),(Plan1!$AO19-FP109)/GB109,IF(AND(Plan1!AM$1=2,Plan1!AM$2=3),(Plan1!$AO19-FQ109)/GC109,IF(AND(Plan1!AM$1=3,Plan1!AM$2=1),(Plan1!$AO19-FR109)/GD109,IF(AND(Plan1!AM$1=3,Plan1!AM$2=2),(Plan1!$AO19-FS109)/GE109,IF(AND(Plan1!AM$1=3,Plan1!AM$2=3),(Plan1!$AO19-FT109)/GF109,IF(AND(Plan1!AM$1=4,Plan1!AM$2=1),(Plan1!$AO19-FU109)/GG109,IF(AND(Plan1!AM$1=4,Plan1!AM$2=2),(Plan1!$AO19-FV109)/GH109,IF(AND(Plan1!AM$1=4,Plan1!AM$2=3),(Plan1!$AO19-FW109)/GI109,"")))))))))))),""),"σ=0")</f>
        <v/>
      </c>
      <c r="GK109" s="388"/>
      <c r="GL109" s="388"/>
      <c r="KJ109" s="401">
        <v>4</v>
      </c>
      <c r="KK109" s="401">
        <v>5</v>
      </c>
      <c r="KL109" s="401">
        <v>75</v>
      </c>
      <c r="KM109" s="401">
        <v>2.4</v>
      </c>
      <c r="KN109" s="401">
        <v>70</v>
      </c>
      <c r="KO109" s="401">
        <v>0.7</v>
      </c>
      <c r="KP109" s="401">
        <v>63</v>
      </c>
      <c r="KT109" s="367"/>
      <c r="KU109" s="367"/>
      <c r="KV109" s="367"/>
    </row>
    <row r="110" spans="14:308" s="369" customFormat="1" ht="15" customHeight="1">
      <c r="N110" s="397"/>
      <c r="O110" s="393"/>
      <c r="P110" s="393"/>
      <c r="Q110" s="397"/>
      <c r="R110" s="397"/>
      <c r="S110" s="393"/>
      <c r="T110" s="393"/>
      <c r="U110" s="397"/>
      <c r="W110" s="381"/>
      <c r="X110" s="381"/>
      <c r="Y110" s="381"/>
      <c r="Z110" s="381"/>
      <c r="AA110" s="381"/>
      <c r="AB110" s="381"/>
      <c r="AC110" s="381"/>
      <c r="AD110" s="381"/>
      <c r="AE110" s="381"/>
      <c r="AG110" s="402"/>
      <c r="AH110" s="402"/>
      <c r="AI110" s="404"/>
      <c r="AJ110" s="401"/>
      <c r="AK110" s="404"/>
      <c r="AL110" s="404"/>
      <c r="AM110" s="401"/>
      <c r="AN110" s="401"/>
      <c r="AO110" s="401"/>
      <c r="AP110" s="404"/>
      <c r="AQ110" s="404"/>
      <c r="AR110" s="404"/>
      <c r="AS110" s="404"/>
      <c r="AT110" s="401"/>
      <c r="AU110" s="401"/>
      <c r="AV110" s="404"/>
      <c r="AW110" s="404"/>
      <c r="AX110" s="404"/>
      <c r="AY110" s="463"/>
      <c r="AZ110" s="463"/>
      <c r="BA110" s="463"/>
      <c r="BB110" s="463"/>
      <c r="BC110" s="463"/>
      <c r="BD110" s="463"/>
      <c r="BE110" s="463"/>
      <c r="BF110" s="463"/>
      <c r="BG110" s="463"/>
      <c r="BH110" s="463"/>
      <c r="BI110" s="463"/>
      <c r="BJ110" s="463"/>
      <c r="BK110" s="463"/>
      <c r="BL110" s="463"/>
      <c r="BM110" s="463"/>
      <c r="BN110" s="463"/>
      <c r="BZ110" s="463">
        <v>0</v>
      </c>
      <c r="CA110" s="403">
        <v>2</v>
      </c>
      <c r="CB110" s="473" t="str">
        <f>Plan1!N20</f>
        <v xml:space="preserve">  3.1- PERCEPÇÃO DE EMOÇÕES FACES</v>
      </c>
      <c r="CC110" s="465">
        <v>2</v>
      </c>
      <c r="CD110" s="465">
        <v>2</v>
      </c>
      <c r="CE110" s="465">
        <v>1.97</v>
      </c>
      <c r="CF110" s="465">
        <v>2</v>
      </c>
      <c r="CG110" s="465">
        <v>2</v>
      </c>
      <c r="CH110" s="465">
        <v>2</v>
      </c>
      <c r="CI110" s="465">
        <v>2</v>
      </c>
      <c r="CJ110" s="390"/>
      <c r="CK110" s="405">
        <v>0</v>
      </c>
      <c r="CL110" s="405">
        <v>0</v>
      </c>
      <c r="CM110" s="390">
        <v>0.18</v>
      </c>
      <c r="CN110" s="405">
        <v>0</v>
      </c>
      <c r="CO110" s="405">
        <v>0</v>
      </c>
      <c r="CP110" s="405">
        <v>0</v>
      </c>
      <c r="CQ110" s="405">
        <v>0</v>
      </c>
      <c r="CR110" s="466" t="str">
        <f>IFERROR(IF(Plan1!$O20&lt;&gt;"",IF(Plan1!N$1=6,(Plan1!$O20-CC110)/CK110,IF(Plan1!N$1=7,(Plan1!$O20-CD110)/CL110,IF(Plan1!N$1=8,(Plan1!$O20-CE110)/CM110,IF(Plan1!N$1=9,(Plan1!$O20-CF110)/CN110,IF(Plan1!N$1=10,(Plan1!$O20-CG110)/CO110,IF(Plan1!N$1=11,(Plan1!$O20-CH110)/CP110,IF(Plan1!N$1=12,(Plan1!$O20-CI110)/CQ110,""))))))),""),"σ=0")</f>
        <v/>
      </c>
      <c r="CS110" s="367"/>
      <c r="CT110" s="390">
        <v>2</v>
      </c>
      <c r="CU110" s="390">
        <v>2</v>
      </c>
      <c r="CV110" s="390">
        <v>2</v>
      </c>
      <c r="CW110" s="390">
        <v>2</v>
      </c>
      <c r="CX110" s="390">
        <v>2</v>
      </c>
      <c r="CY110" s="390">
        <v>2</v>
      </c>
      <c r="CZ110" s="390">
        <v>2</v>
      </c>
      <c r="DA110" s="390"/>
      <c r="DB110" s="405">
        <v>0</v>
      </c>
      <c r="DC110" s="405">
        <v>0</v>
      </c>
      <c r="DD110" s="405">
        <v>0</v>
      </c>
      <c r="DE110" s="405">
        <v>0</v>
      </c>
      <c r="DF110" s="405">
        <v>0</v>
      </c>
      <c r="DG110" s="405">
        <v>0</v>
      </c>
      <c r="DH110" s="405">
        <v>0</v>
      </c>
      <c r="DI110" s="466" t="str">
        <f>IFERROR(IF(Plan1!$O20&lt;&gt;"",IF(Plan1!N$1=6,(Plan1!$O20-CT110)/DB110,IF(Plan1!N$1=7,(Plan1!$O20-CU110)/DC110,IF(Plan1!N$1=8,(Plan1!$O20-CV110)/DD110,IF(Plan1!N$1=9,(Plan1!$O20-CW110)/DE110,IF(Plan1!N$1=10,(Plan1!$O20-CX110)/DF110,IF(Plan1!N$1=11,(Plan1!$O20-CY110)/DG110,IF(Plan1!N$1=12,(Plan1!$O20-CZ110)/DH110,""))))))),""),"σ=0")</f>
        <v/>
      </c>
      <c r="DJ110" s="403"/>
      <c r="DK110" s="382"/>
      <c r="DM110" s="463"/>
      <c r="DN110" s="463"/>
      <c r="DO110" s="463"/>
      <c r="DP110" s="463"/>
      <c r="DR110" s="464" t="s">
        <v>279</v>
      </c>
      <c r="DS110" s="464" t="s">
        <v>279</v>
      </c>
      <c r="DU110" s="464" t="s">
        <v>279</v>
      </c>
      <c r="DW110" s="463">
        <v>0</v>
      </c>
      <c r="DX110" s="394">
        <v>8</v>
      </c>
      <c r="DY110" s="474" t="str">
        <f>Plan1!Z20</f>
        <v xml:space="preserve">    2.2.A- CONTAGEM INVERSA INTRUSÕES</v>
      </c>
      <c r="DZ110" s="390">
        <v>12</v>
      </c>
      <c r="EA110" s="395">
        <v>0.18</v>
      </c>
      <c r="EB110" s="395">
        <v>0.23</v>
      </c>
      <c r="EC110" s="395">
        <v>0.21</v>
      </c>
      <c r="ED110" s="395">
        <v>0.19</v>
      </c>
      <c r="EE110" s="395">
        <v>0.33</v>
      </c>
      <c r="EF110" s="395">
        <v>0.38</v>
      </c>
      <c r="EG110" s="395">
        <v>0.43</v>
      </c>
      <c r="EH110" s="395">
        <v>0.52</v>
      </c>
      <c r="EI110" s="395">
        <v>0.46</v>
      </c>
      <c r="EJ110" s="390" t="str">
        <f>IFERROR(IF(ISBLANK(Plan1!$AB20),"",-1*(IF(Plan1!Z$1=7,(Plan1!$AB20-DZ110)/EE110,IF(Plan1!Z$1=8,(Plan1!$AB20-EA110)/EF110,IF(Plan1!Z$1=1,(Plan1!$AB20-EB110)/EG110,IF(Plan1!Z$1=2,(Plan1!$AB20-EC110)/EH110,IF(Plan1!Z$1=3,(Plan1!$AB20-ED110)/EI110,""))))))),"σ=0")</f>
        <v/>
      </c>
      <c r="EK110" s="395">
        <v>0.38</v>
      </c>
      <c r="EL110" s="395">
        <v>0.35</v>
      </c>
      <c r="EM110" s="391">
        <v>0.2</v>
      </c>
      <c r="EN110" s="395">
        <v>0.18</v>
      </c>
      <c r="EO110" s="395">
        <v>0.28999999999999998</v>
      </c>
      <c r="EP110" s="395">
        <v>0.49</v>
      </c>
      <c r="EQ110" s="395">
        <v>0.68</v>
      </c>
      <c r="ER110" s="391">
        <v>0.4</v>
      </c>
      <c r="ES110" s="395">
        <v>0.39</v>
      </c>
      <c r="ET110" s="395">
        <v>0.51</v>
      </c>
      <c r="EU110" s="390" t="str">
        <f>IFERROR(IF(ISBLANK(Plan1!$AB20),"",-1*(IF(Plan1!Z$1=7,(Plan1!$AB20-EK110)/EP110,IF(Plan1!Z$1=8,(Plan1!$AB20-EL110)/EQ110,IF(Plan1!Z$1=1,(Plan1!$AB20-EM110)/ER110,IF(Plan1!Z$1=2,(Plan1!$AB20-EN110)/ES110,IF(Plan1!Z$1=3,(Plan1!$AB20-EO110)/ET110,""))))))),"σ=0")</f>
        <v/>
      </c>
      <c r="EV110" s="403"/>
      <c r="EW110" s="388"/>
      <c r="FI110" s="463">
        <v>0</v>
      </c>
      <c r="FJ110" s="396">
        <v>8</v>
      </c>
      <c r="FK110" s="398" t="str">
        <f>Plan1!AM20</f>
        <v xml:space="preserve">    2.2.A- CONTAGEM INVERSA INTRUSÕES</v>
      </c>
      <c r="FL110" s="391">
        <v>0.56999999999999995</v>
      </c>
      <c r="FM110" s="391">
        <v>0.27</v>
      </c>
      <c r="FN110" s="391">
        <v>0.24</v>
      </c>
      <c r="FO110" s="391">
        <v>0.6</v>
      </c>
      <c r="FP110" s="391">
        <v>0.36</v>
      </c>
      <c r="FQ110" s="391">
        <v>0.4</v>
      </c>
      <c r="FR110" s="391">
        <v>0.38</v>
      </c>
      <c r="FS110" s="391">
        <v>0.48</v>
      </c>
      <c r="FT110" s="391">
        <v>0.22</v>
      </c>
      <c r="FU110" s="391">
        <v>0.69</v>
      </c>
      <c r="FV110" s="391">
        <v>0.37</v>
      </c>
      <c r="FW110" s="391">
        <v>0.19</v>
      </c>
      <c r="FX110" s="391">
        <v>0.92</v>
      </c>
      <c r="FY110" s="391">
        <v>0.51</v>
      </c>
      <c r="FZ110" s="391">
        <v>0.48</v>
      </c>
      <c r="GA110" s="391">
        <v>0.91</v>
      </c>
      <c r="GB110" s="391">
        <v>0.8</v>
      </c>
      <c r="GC110" s="391">
        <v>0.8</v>
      </c>
      <c r="GD110" s="391">
        <v>0.71</v>
      </c>
      <c r="GE110" s="391">
        <v>0.96</v>
      </c>
      <c r="GF110" s="391">
        <v>0.5</v>
      </c>
      <c r="GG110" s="391">
        <v>0.93</v>
      </c>
      <c r="GH110" s="391">
        <v>0.81</v>
      </c>
      <c r="GI110" s="391">
        <v>0.45</v>
      </c>
      <c r="GJ110" s="388" t="str">
        <f>IFERROR(IF(Plan1!$AO20&lt;&gt;"",-1*(IF(AND(Plan1!AM$1=1,Plan1!AM$2=1),(Plan1!$AO20-FL110)/FX110,IF(AND(Plan1!AM$1=1,Plan1!AM$2=2),(Plan1!$AO20-FM110)/FY110,IF(AND(Plan1!AM$1=1,Plan1!AM$2=3),(Plan1!$AO20-FN110)/FZ110,IF(AND(Plan1!AM$1=2,Plan1!AM$2=1),(Plan1!$AO20-FO110)/GA110,IF(AND(Plan1!AM$1=2,Plan1!AM$2=2),(Plan1!$AO20-FP110)/GB110,IF(AND(Plan1!AM$1=2,Plan1!AM$2=3),(Plan1!$AO20-FQ110)/GC110,IF(AND(Plan1!AM$1=3,Plan1!AM$2=1),(Plan1!$AO20-FR110)/GD110,IF(AND(Plan1!AM$1=3,Plan1!AM$2=2),(Plan1!$AO20-FS110)/GE110,IF(AND(Plan1!AM$1=3,Plan1!AM$2=3),(Plan1!$AO20-FT110)/GF110,IF(AND(Plan1!AM$1=4,Plan1!AM$2=1),(Plan1!$AO20-FU110)/GG110,IF(AND(Plan1!AM$1=4,Plan1!AM$2=2),(Plan1!$AO20-FV110)/GH110,IF(AND(Plan1!AM$1=4,Plan1!AM$2=3),(Plan1!$AO20-FW110)/GI110,""))))))))))))),""),"σ=0")</f>
        <v/>
      </c>
      <c r="GK110" s="388"/>
      <c r="GL110" s="388"/>
      <c r="KJ110" s="401">
        <v>5</v>
      </c>
      <c r="KK110" s="401">
        <v>8.5</v>
      </c>
      <c r="KL110" s="401">
        <v>79</v>
      </c>
      <c r="KM110" s="401">
        <v>3.7</v>
      </c>
      <c r="KN110" s="401">
        <v>73</v>
      </c>
      <c r="KO110" s="401">
        <v>0.8</v>
      </c>
      <c r="KP110" s="401">
        <v>64</v>
      </c>
      <c r="KT110" s="367"/>
      <c r="KU110" s="367"/>
      <c r="KV110" s="367"/>
    </row>
    <row r="111" spans="14:308" s="369" customFormat="1" ht="15" customHeight="1">
      <c r="N111" s="397"/>
      <c r="O111" s="393"/>
      <c r="P111" s="393"/>
      <c r="Q111" s="397"/>
      <c r="R111" s="397"/>
      <c r="S111" s="397"/>
      <c r="T111" s="393"/>
      <c r="U111" s="397"/>
      <c r="W111" s="381"/>
      <c r="X111" s="381"/>
      <c r="Y111" s="381"/>
      <c r="Z111" s="381"/>
      <c r="AA111" s="381"/>
      <c r="AB111" s="381"/>
      <c r="AC111" s="381"/>
      <c r="AD111" s="381"/>
      <c r="AE111" s="381"/>
      <c r="AG111" s="402"/>
      <c r="AH111" s="402"/>
      <c r="AI111" s="401"/>
      <c r="AJ111" s="401"/>
      <c r="AK111" s="404"/>
      <c r="AL111" s="404"/>
      <c r="AM111" s="401"/>
      <c r="AN111" s="404"/>
      <c r="AO111" s="401"/>
      <c r="AP111" s="404"/>
      <c r="AQ111" s="404"/>
      <c r="AR111" s="401"/>
      <c r="AS111" s="401"/>
      <c r="AT111" s="401"/>
      <c r="AU111" s="401"/>
      <c r="AV111" s="401"/>
      <c r="AW111" s="404"/>
      <c r="AX111" s="404"/>
      <c r="AY111" s="463"/>
      <c r="AZ111" s="463"/>
      <c r="BA111" s="463"/>
      <c r="BB111" s="463"/>
      <c r="BC111" s="463"/>
      <c r="BD111" s="463"/>
      <c r="BE111" s="463"/>
      <c r="BF111" s="463"/>
      <c r="BG111" s="463"/>
      <c r="BH111" s="463"/>
      <c r="BI111" s="463"/>
      <c r="BJ111" s="463"/>
      <c r="BK111" s="463"/>
      <c r="BL111" s="463"/>
      <c r="BM111" s="463"/>
      <c r="BN111" s="463"/>
      <c r="BZ111" s="463">
        <v>0</v>
      </c>
      <c r="CA111" s="470">
        <v>4</v>
      </c>
      <c r="CB111" s="473" t="str">
        <f>Plan1!N21</f>
        <v xml:space="preserve">  3.2- PERCEPÇÃO VISUAL</v>
      </c>
      <c r="CC111" s="465">
        <v>3.85</v>
      </c>
      <c r="CD111" s="465">
        <v>3.81</v>
      </c>
      <c r="CE111" s="465">
        <v>3.93</v>
      </c>
      <c r="CF111" s="465">
        <v>3.77</v>
      </c>
      <c r="CG111" s="465">
        <v>3.67</v>
      </c>
      <c r="CH111" s="465">
        <v>3.82</v>
      </c>
      <c r="CI111" s="465">
        <v>3.75</v>
      </c>
      <c r="CJ111" s="390"/>
      <c r="CK111" s="390">
        <v>0.36</v>
      </c>
      <c r="CL111" s="390">
        <v>0.47</v>
      </c>
      <c r="CM111" s="390">
        <v>0.25</v>
      </c>
      <c r="CN111" s="390">
        <v>0.5</v>
      </c>
      <c r="CO111" s="390">
        <v>0.6</v>
      </c>
      <c r="CP111" s="390">
        <v>0.52</v>
      </c>
      <c r="CQ111" s="390">
        <v>0.56000000000000005</v>
      </c>
      <c r="CR111" s="466" t="str">
        <f>IFERROR(IF(Plan1!$O21&lt;&gt;"",IF(Plan1!N$1=6,(Plan1!$O21-CC111)/CK111,IF(Plan1!N$1=7,(Plan1!$O21-CD111)/CL111,IF(Plan1!N$1=8,(Plan1!$O21-CE111)/CM111,IF(Plan1!N$1=9,(Plan1!$O21-CF111)/CN111,IF(Plan1!N$1=10,(Plan1!$O21-CG111)/CO111,IF(Plan1!N$1=11,(Plan1!$O21-CH111)/CP111,IF(Plan1!N$1=12,(Plan1!$O21-CI111)/CQ111,""))))))),""),"σ=0")</f>
        <v/>
      </c>
      <c r="CS111" s="367"/>
      <c r="CT111" s="390">
        <v>3.73</v>
      </c>
      <c r="CU111" s="390">
        <v>3.79</v>
      </c>
      <c r="CV111" s="390">
        <v>3.9</v>
      </c>
      <c r="CW111" s="390">
        <v>3.9</v>
      </c>
      <c r="CX111" s="390">
        <v>3.89</v>
      </c>
      <c r="CY111" s="390">
        <v>3.94</v>
      </c>
      <c r="CZ111" s="390">
        <v>3.97</v>
      </c>
      <c r="DA111" s="390"/>
      <c r="DB111" s="390">
        <v>0.45</v>
      </c>
      <c r="DC111" s="390">
        <v>0.41</v>
      </c>
      <c r="DD111" s="390">
        <v>0.31</v>
      </c>
      <c r="DE111" s="390">
        <v>0.3</v>
      </c>
      <c r="DF111" s="390">
        <v>0.42</v>
      </c>
      <c r="DG111" s="390">
        <v>0.25</v>
      </c>
      <c r="DH111" s="390">
        <v>0.18</v>
      </c>
      <c r="DI111" s="466" t="str">
        <f>IFERROR(IF(Plan1!$O21&lt;&gt;"",IF(Plan1!N$1=6,(Plan1!$O21-CT111)/DB111,IF(Plan1!N$1=7,(Plan1!$O21-CU111)/DC111,IF(Plan1!N$1=8,(Plan1!$O21-CV111)/DD111,IF(Plan1!N$1=9,(Plan1!$O21-CW111)/DE111,IF(Plan1!N$1=10,(Plan1!$O21-CX111)/DF111,IF(Plan1!N$1=11,(Plan1!$O21-CY111)/DG111,IF(Plan1!N$1=12,(Plan1!$O21-CZ111)/DH111,""))))))),""),"σ=0")</f>
        <v/>
      </c>
      <c r="DJ111" s="470"/>
      <c r="DK111" s="382"/>
      <c r="DM111" s="463"/>
      <c r="DN111" s="463"/>
      <c r="DO111" s="463"/>
      <c r="DP111" s="463"/>
      <c r="DR111" s="463">
        <v>9</v>
      </c>
      <c r="DS111" s="463">
        <v>9</v>
      </c>
      <c r="DU111" s="464">
        <v>9</v>
      </c>
      <c r="DW111" s="463">
        <v>0</v>
      </c>
      <c r="DX111" s="394">
        <v>8</v>
      </c>
      <c r="DY111" s="474" t="str">
        <f>Plan1!Z21</f>
        <v xml:space="preserve">    2.2.B- CONTAGEM INVERSA INVERSÕES</v>
      </c>
      <c r="DZ111" s="395">
        <v>0.12</v>
      </c>
      <c r="EA111" s="391">
        <v>0.2</v>
      </c>
      <c r="EB111" s="391">
        <v>0.1</v>
      </c>
      <c r="EC111" s="395">
        <v>0.13</v>
      </c>
      <c r="ED111" s="395">
        <v>0.19</v>
      </c>
      <c r="EE111" s="395">
        <v>0.33</v>
      </c>
      <c r="EF111" s="391">
        <v>0.4</v>
      </c>
      <c r="EG111" s="395">
        <v>0.31</v>
      </c>
      <c r="EH111" s="395">
        <v>0.34</v>
      </c>
      <c r="EI111" s="391">
        <v>0.4</v>
      </c>
      <c r="EJ111" s="390" t="str">
        <f>IFERROR(IF(ISBLANK(Plan1!$AB21),"",-1*(IF(Plan1!Z$1=7,(Plan1!$AB21-DZ111)/EE111,IF(Plan1!Z$1=8,(Plan1!$AB21-EA111)/EF111,IF(Plan1!Z$1=1,(Plan1!$AB21-EB111)/EG111,IF(Plan1!Z$1=2,(Plan1!$AB21-EC111)/EH111,IF(Plan1!Z$1=3,(Plan1!$AB21-ED111)/EI111,""))))))),"σ=0")</f>
        <v/>
      </c>
      <c r="EK111" s="395">
        <v>0.13</v>
      </c>
      <c r="EL111" s="395">
        <v>0.16</v>
      </c>
      <c r="EM111" s="391">
        <v>0.2</v>
      </c>
      <c r="EN111" s="395">
        <v>0.08</v>
      </c>
      <c r="EO111" s="395">
        <v>0.21</v>
      </c>
      <c r="EP111" s="395">
        <v>0.34</v>
      </c>
      <c r="EQ111" s="395">
        <v>0.37</v>
      </c>
      <c r="ER111" s="391">
        <v>0.4</v>
      </c>
      <c r="ES111" s="395">
        <v>0.27</v>
      </c>
      <c r="ET111" s="395">
        <v>0.41</v>
      </c>
      <c r="EU111" s="390" t="str">
        <f>IFERROR(IF(ISBLANK(Plan1!$AB21),"",-1*(IF(Plan1!Z$1=7,(Plan1!$AB21-EK111)/EP111,IF(Plan1!Z$1=8,(Plan1!$AB21-EL111)/EQ111,IF(Plan1!Z$1=1,(Plan1!$AB21-EM111)/ER111,IF(Plan1!Z$1=2,(Plan1!$AB21-EN111)/ES111,IF(Plan1!Z$1=3,(Plan1!$AB21-EO111)/ET111,""))))))),"σ=0")</f>
        <v/>
      </c>
      <c r="EV111" s="403"/>
      <c r="EW111" s="388"/>
      <c r="FI111" s="463">
        <v>0</v>
      </c>
      <c r="FJ111" s="396">
        <v>8</v>
      </c>
      <c r="FK111" s="398" t="str">
        <f>Plan1!AM21</f>
        <v xml:space="preserve">    2.2.B- CONTAGEM INVERSA INVERSÕES</v>
      </c>
      <c r="FL111" s="391">
        <v>0.14000000000000001</v>
      </c>
      <c r="FM111" s="391">
        <v>0.23</v>
      </c>
      <c r="FN111" s="391">
        <v>0.26</v>
      </c>
      <c r="FO111" s="391">
        <v>0.17</v>
      </c>
      <c r="FP111" s="391">
        <v>0.11</v>
      </c>
      <c r="FQ111" s="391">
        <v>0.18</v>
      </c>
      <c r="FR111" s="391">
        <v>0.31</v>
      </c>
      <c r="FS111" s="391">
        <v>0.17</v>
      </c>
      <c r="FT111" s="391">
        <v>0.25</v>
      </c>
      <c r="FU111" s="391">
        <v>0.1</v>
      </c>
      <c r="FV111" s="391">
        <v>0.2</v>
      </c>
      <c r="FW111" s="391">
        <v>0.35</v>
      </c>
      <c r="FX111" s="391">
        <v>0.35</v>
      </c>
      <c r="FY111" s="391">
        <v>0.46</v>
      </c>
      <c r="FZ111" s="391">
        <v>0.44</v>
      </c>
      <c r="GA111" s="391">
        <v>0.44</v>
      </c>
      <c r="GB111" s="391">
        <v>0.38</v>
      </c>
      <c r="GC111" s="391">
        <v>0.43</v>
      </c>
      <c r="GD111" s="391">
        <v>0.73</v>
      </c>
      <c r="GE111" s="391">
        <v>0.38</v>
      </c>
      <c r="GF111" s="391">
        <v>0.52</v>
      </c>
      <c r="GG111" s="391">
        <v>0.31</v>
      </c>
      <c r="GH111" s="391">
        <v>0.41</v>
      </c>
      <c r="GI111" s="391">
        <v>0.65</v>
      </c>
      <c r="GJ111" s="388" t="str">
        <f>IFERROR(IF(Plan1!$AO21&lt;&gt;"",-1*(IF(AND(Plan1!AM$1=1,Plan1!AM$2=1),(Plan1!$AO21-FL111)/FX111,IF(AND(Plan1!AM$1=1,Plan1!AM$2=2),(Plan1!$AO21-FM111)/FY111,IF(AND(Plan1!AM$1=1,Plan1!AM$2=3),(Plan1!$AO21-FN111)/FZ111,IF(AND(Plan1!AM$1=2,Plan1!AM$2=1),(Plan1!$AO21-FO111)/GA111,IF(AND(Plan1!AM$1=2,Plan1!AM$2=2),(Plan1!$AO21-FP111)/GB111,IF(AND(Plan1!AM$1=2,Plan1!AM$2=3),(Plan1!$AO21-FQ111)/GC111,IF(AND(Plan1!AM$1=3,Plan1!AM$2=1),(Plan1!$AO21-FR111)/GD111,IF(AND(Plan1!AM$1=3,Plan1!AM$2=2),(Plan1!$AO21-FS111)/GE111,IF(AND(Plan1!AM$1=3,Plan1!AM$2=3),(Plan1!$AO21-FT111)/GF111,IF(AND(Plan1!AM$1=4,Plan1!AM$2=1),(Plan1!$AO21-FU111)/GG111,IF(AND(Plan1!AM$1=4,Plan1!AM$2=2),(Plan1!$AO21-FV111)/GH111,IF(AND(Plan1!AM$1=4,Plan1!AM$2=3),(Plan1!$AO21-FW111)/GI111,""))))))))))))),""),"σ=0")</f>
        <v/>
      </c>
      <c r="GK111" s="388"/>
      <c r="GL111" s="388"/>
      <c r="KJ111" s="401">
        <v>6</v>
      </c>
      <c r="KK111" s="401">
        <v>11.7</v>
      </c>
      <c r="KL111" s="401">
        <v>82</v>
      </c>
      <c r="KM111" s="401">
        <v>6.1</v>
      </c>
      <c r="KN111" s="401">
        <v>77</v>
      </c>
      <c r="KO111" s="401">
        <v>1.2</v>
      </c>
      <c r="KP111" s="401">
        <v>66</v>
      </c>
    </row>
    <row r="112" spans="14:308" s="369" customFormat="1" ht="15" customHeight="1">
      <c r="N112" s="397"/>
      <c r="O112" s="393"/>
      <c r="P112" s="393"/>
      <c r="Q112" s="397"/>
      <c r="R112" s="393"/>
      <c r="S112" s="393"/>
      <c r="T112" s="393"/>
      <c r="U112" s="397"/>
      <c r="W112" s="381"/>
      <c r="X112" s="381"/>
      <c r="Y112" s="381"/>
      <c r="Z112" s="381"/>
      <c r="AA112" s="381"/>
      <c r="AB112" s="381"/>
      <c r="AC112" s="381"/>
      <c r="AD112" s="381"/>
      <c r="AE112" s="381"/>
      <c r="AG112" s="402"/>
      <c r="AH112" s="402"/>
      <c r="AI112" s="404"/>
      <c r="AJ112" s="401"/>
      <c r="AK112" s="404"/>
      <c r="AL112" s="404"/>
      <c r="AM112" s="401"/>
      <c r="AN112" s="401"/>
      <c r="AO112" s="404"/>
      <c r="AP112" s="401"/>
      <c r="AQ112" s="404"/>
      <c r="AR112" s="401"/>
      <c r="AS112" s="401"/>
      <c r="AT112" s="401"/>
      <c r="AU112" s="401"/>
      <c r="AV112" s="404"/>
      <c r="AW112" s="404"/>
      <c r="AX112" s="404"/>
      <c r="AY112" s="463"/>
      <c r="AZ112" s="463"/>
      <c r="BA112" s="463"/>
      <c r="BB112" s="463"/>
      <c r="BC112" s="463"/>
      <c r="BD112" s="463"/>
      <c r="BE112" s="463"/>
      <c r="BF112" s="463"/>
      <c r="BG112" s="463"/>
      <c r="BH112" s="463"/>
      <c r="BI112" s="463"/>
      <c r="BJ112" s="463"/>
      <c r="BK112" s="463"/>
      <c r="BL112" s="463"/>
      <c r="BM112" s="463"/>
      <c r="BN112" s="463"/>
      <c r="BZ112" s="463">
        <v>0</v>
      </c>
      <c r="CA112" s="403">
        <v>107</v>
      </c>
      <c r="CB112" s="473" t="str">
        <f>Plan1!N22</f>
        <v>4- MEMÓRIA</v>
      </c>
      <c r="CC112" s="465">
        <v>53.88</v>
      </c>
      <c r="CD112" s="465">
        <v>55.43</v>
      </c>
      <c r="CE112" s="465">
        <v>68.03</v>
      </c>
      <c r="CF112" s="465">
        <v>69.97</v>
      </c>
      <c r="CG112" s="465">
        <v>74.48</v>
      </c>
      <c r="CH112" s="465">
        <v>79.63</v>
      </c>
      <c r="CI112" s="390">
        <v>78.94</v>
      </c>
      <c r="CJ112" s="390"/>
      <c r="CK112" s="390">
        <v>13.76</v>
      </c>
      <c r="CL112" s="390">
        <v>10.64</v>
      </c>
      <c r="CM112" s="390">
        <v>10.73</v>
      </c>
      <c r="CN112" s="390">
        <v>11.3</v>
      </c>
      <c r="CO112" s="390">
        <v>8.25</v>
      </c>
      <c r="CP112" s="390">
        <v>7.38</v>
      </c>
      <c r="CQ112" s="390">
        <v>9.4</v>
      </c>
      <c r="CR112" s="466" t="str">
        <f>IFERROR(IF(Plan1!$O22&lt;&gt;"",IF(Plan1!N$1=6,(Plan1!$O22-CC112)/CK112,IF(Plan1!N$1=7,(Plan1!$O22-CD112)/CL112,IF(Plan1!N$1=8,(Plan1!$O22-CE112)/CM112,IF(Plan1!N$1=9,(Plan1!$O22-CF112)/CN112,IF(Plan1!N$1=10,(Plan1!$O22-CG112)/CO112,IF(Plan1!N$1=11,(Plan1!$O22-CH112)/CP112,IF(Plan1!N$1=12,(Plan1!$O22-CI112)/CQ112,""))))))),""),"σ=0")</f>
        <v/>
      </c>
      <c r="CS112" s="367"/>
      <c r="CT112" s="390">
        <v>40.630000000000003</v>
      </c>
      <c r="CU112" s="390">
        <v>54.76</v>
      </c>
      <c r="CV112" s="390">
        <v>66.069999999999993</v>
      </c>
      <c r="CW112" s="390">
        <v>66.97</v>
      </c>
      <c r="CX112" s="390">
        <v>68.459999999999994</v>
      </c>
      <c r="CY112" s="390">
        <v>77.709999999999994</v>
      </c>
      <c r="CZ112" s="390">
        <v>74.94</v>
      </c>
      <c r="DA112" s="390"/>
      <c r="DB112" s="390">
        <v>12.45</v>
      </c>
      <c r="DC112" s="390">
        <v>11.28</v>
      </c>
      <c r="DD112" s="390">
        <v>11.42</v>
      </c>
      <c r="DE112" s="390">
        <v>10.68</v>
      </c>
      <c r="DF112" s="390">
        <v>8.73</v>
      </c>
      <c r="DG112" s="390">
        <v>9.85</v>
      </c>
      <c r="DH112" s="390">
        <v>12.77</v>
      </c>
      <c r="DI112" s="466" t="str">
        <f>IFERROR(IF(Plan1!$O22&lt;&gt;"",IF(Plan1!N$1=6,(Plan1!$O22-CT112)/DB112,IF(Plan1!N$1=7,(Plan1!$O22-CU112)/DC112,IF(Plan1!N$1=8,(Plan1!$O22-CV112)/DD112,IF(Plan1!N$1=9,(Plan1!$O22-CW112)/DE112,IF(Plan1!N$1=10,(Plan1!$O22-CX112)/DF112,IF(Plan1!N$1=11,(Plan1!$O22-CY112)/DG112,IF(Plan1!N$1=12,(Plan1!$O22-CZ112)/DH112,""))))))),""),"σ=0")</f>
        <v/>
      </c>
      <c r="DJ112" s="403"/>
      <c r="DK112" s="382"/>
      <c r="DM112" s="463"/>
      <c r="DN112" s="463"/>
      <c r="DO112" s="463"/>
      <c r="DP112" s="463"/>
      <c r="DR112" s="463"/>
      <c r="DS112" s="463"/>
      <c r="DU112" s="464"/>
      <c r="DW112" s="463">
        <v>0</v>
      </c>
      <c r="DX112" s="394">
        <v>8</v>
      </c>
      <c r="DY112" s="474" t="str">
        <f>Plan1!Z22</f>
        <v xml:space="preserve">    2.2.C- CONTAGEM INVERSA OMISSÕES</v>
      </c>
      <c r="DZ112" s="395">
        <v>1.18</v>
      </c>
      <c r="EA112" s="395">
        <v>0.78</v>
      </c>
      <c r="EB112" s="395">
        <v>0.74</v>
      </c>
      <c r="EC112" s="395">
        <v>0.87</v>
      </c>
      <c r="ED112" s="395">
        <v>0.92</v>
      </c>
      <c r="EE112" s="395">
        <v>1.31</v>
      </c>
      <c r="EF112" s="395">
        <v>0.92</v>
      </c>
      <c r="EG112" s="395">
        <v>0.85</v>
      </c>
      <c r="EH112" s="395">
        <v>1.05</v>
      </c>
      <c r="EI112" s="395">
        <v>1.0900000000000001</v>
      </c>
      <c r="EJ112" s="390" t="str">
        <f>IFERROR(IF(ISBLANK(Plan1!$AB22),"",-1*(IF(Plan1!Z$1=7,(Plan1!$AB22-DZ112)/EE112,IF(Plan1!Z$1=8,(Plan1!$AB22-EA112)/EF112,IF(Plan1!Z$1=1,(Plan1!$AB22-EB112)/EG112,IF(Plan1!Z$1=2,(Plan1!$AB22-EC112)/EH112,IF(Plan1!Z$1=3,(Plan1!$AB22-ED112)/EI112,""))))))),"σ=0")</f>
        <v/>
      </c>
      <c r="EK112" s="390">
        <v>1.54</v>
      </c>
      <c r="EL112" s="395">
        <v>1.47</v>
      </c>
      <c r="EM112" s="391">
        <v>1.44</v>
      </c>
      <c r="EN112" s="395">
        <v>1.37</v>
      </c>
      <c r="EO112" s="395">
        <v>1.21</v>
      </c>
      <c r="EP112" s="395">
        <v>1.6</v>
      </c>
      <c r="EQ112" s="395">
        <v>1.1399999999999999</v>
      </c>
      <c r="ER112" s="391">
        <v>1.4</v>
      </c>
      <c r="ES112" s="395">
        <v>1.48</v>
      </c>
      <c r="ET112" s="395">
        <v>1.0900000000000001</v>
      </c>
      <c r="EU112" s="390" t="str">
        <f>IFERROR(IF(ISBLANK(Plan1!$AB22),"",-1*(IF(Plan1!Z$1=7,(Plan1!$AB22-EK112)/EP112,IF(Plan1!Z$1=8,(Plan1!$AB22-EL112)/EQ112,IF(Plan1!Z$1=1,(Plan1!$AB22-EM112)/ER112,IF(Plan1!Z$1=2,(Plan1!$AB22-EN112)/ES112,IF(Plan1!Z$1=3,(Plan1!$AB22-EO112)/ET112,""))))))),"σ=0")</f>
        <v/>
      </c>
      <c r="EV112" s="470"/>
      <c r="EW112" s="382"/>
      <c r="FI112" s="463">
        <v>0</v>
      </c>
      <c r="FJ112" s="396">
        <v>8</v>
      </c>
      <c r="FK112" s="398" t="str">
        <f>Plan1!AM22</f>
        <v xml:space="preserve">    2.2.C- CONTAGEM INVERSA OMISSÕES</v>
      </c>
      <c r="FL112" s="391">
        <v>2.2000000000000002</v>
      </c>
      <c r="FM112" s="391">
        <v>1.45</v>
      </c>
      <c r="FN112" s="391">
        <v>0.73</v>
      </c>
      <c r="FO112" s="391">
        <v>2.19</v>
      </c>
      <c r="FP112" s="391">
        <v>1.84</v>
      </c>
      <c r="FQ112" s="391">
        <v>1.23</v>
      </c>
      <c r="FR112" s="391">
        <v>2.5099999999999998</v>
      </c>
      <c r="FS112" s="391">
        <v>2.08</v>
      </c>
      <c r="FT112" s="391">
        <v>1.67</v>
      </c>
      <c r="FU112" s="391">
        <v>2.38</v>
      </c>
      <c r="FV112" s="391">
        <v>2.0299999999999998</v>
      </c>
      <c r="FW112" s="391">
        <v>1.67</v>
      </c>
      <c r="FX112" s="391">
        <v>1.48</v>
      </c>
      <c r="FY112" s="391">
        <v>1.24</v>
      </c>
      <c r="FZ112" s="391">
        <v>0.89</v>
      </c>
      <c r="GA112" s="391">
        <v>1.33</v>
      </c>
      <c r="GB112" s="391">
        <v>1.62</v>
      </c>
      <c r="GC112" s="391">
        <v>1.22</v>
      </c>
      <c r="GD112" s="391">
        <v>1.52</v>
      </c>
      <c r="GE112" s="391">
        <v>1.38</v>
      </c>
      <c r="GF112" s="391">
        <v>1.45</v>
      </c>
      <c r="GG112" s="391">
        <v>1.54</v>
      </c>
      <c r="GH112" s="391">
        <v>1.5</v>
      </c>
      <c r="GI112" s="391">
        <v>1.06</v>
      </c>
      <c r="GJ112" s="388" t="str">
        <f>IFERROR(IF(Plan1!$AO22&lt;&gt;"",-1*(IF(AND(Plan1!AM$1=1,Plan1!AM$2=1),(Plan1!$AO22-FL112)/FX112,IF(AND(Plan1!AM$1=1,Plan1!AM$2=2),(Plan1!$AO22-FM112)/FY112,IF(AND(Plan1!AM$1=1,Plan1!AM$2=3),(Plan1!$AO22-FN112)/FZ112,IF(AND(Plan1!AM$1=2,Plan1!AM$2=1),(Plan1!$AO22-FO112)/GA112,IF(AND(Plan1!AM$1=2,Plan1!AM$2=2),(Plan1!$AO22-FP112)/GB112,IF(AND(Plan1!AM$1=2,Plan1!AM$2=3),(Plan1!$AO22-FQ112)/GC112,IF(AND(Plan1!AM$1=3,Plan1!AM$2=1),(Plan1!$AO22-FR112)/GD112,IF(AND(Plan1!AM$1=3,Plan1!AM$2=2),(Plan1!$AO22-FS112)/GE112,IF(AND(Plan1!AM$1=3,Plan1!AM$2=3),(Plan1!$AO22-FT112)/GF112,IF(AND(Plan1!AM$1=4,Plan1!AM$2=1),(Plan1!$AO22-FU112)/GG112,IF(AND(Plan1!AM$1=4,Plan1!AM$2=2),(Plan1!$AO22-FV112)/GH112,IF(AND(Plan1!AM$1=4,Plan1!AM$2=3),(Plan1!$AO22-FW112)/GI112,""))))))))))))),""),"σ=0")</f>
        <v/>
      </c>
      <c r="GK112" s="388"/>
      <c r="GL112" s="382"/>
      <c r="KJ112" s="401">
        <v>7</v>
      </c>
      <c r="KK112" s="401">
        <v>14.2</v>
      </c>
      <c r="KL112" s="401">
        <v>84</v>
      </c>
      <c r="KM112" s="401">
        <v>8.1999999999999993</v>
      </c>
      <c r="KN112" s="401">
        <v>79</v>
      </c>
      <c r="KO112" s="401">
        <v>1.6</v>
      </c>
      <c r="KP112" s="401">
        <v>68</v>
      </c>
    </row>
    <row r="113" spans="14:302" s="369" customFormat="1" ht="15" customHeight="1">
      <c r="N113" s="397"/>
      <c r="O113" s="393"/>
      <c r="P113" s="393"/>
      <c r="Q113" s="397"/>
      <c r="R113" s="397"/>
      <c r="S113" s="397"/>
      <c r="T113" s="393"/>
      <c r="U113" s="397"/>
      <c r="W113" s="381"/>
      <c r="X113" s="381"/>
      <c r="Y113" s="381"/>
      <c r="Z113" s="381"/>
      <c r="AA113" s="381"/>
      <c r="AB113" s="381"/>
      <c r="AC113" s="381"/>
      <c r="AD113" s="381"/>
      <c r="AE113" s="381"/>
      <c r="AG113" s="402"/>
      <c r="AH113" s="402"/>
      <c r="AI113" s="404"/>
      <c r="AJ113" s="404"/>
      <c r="AK113" s="404"/>
      <c r="AL113" s="401"/>
      <c r="AM113" s="401"/>
      <c r="AN113" s="404"/>
      <c r="AO113" s="401"/>
      <c r="AP113" s="404"/>
      <c r="AQ113" s="401"/>
      <c r="AR113" s="401"/>
      <c r="AS113" s="404"/>
      <c r="AT113" s="401"/>
      <c r="AU113" s="401"/>
      <c r="AV113" s="401"/>
      <c r="AW113" s="404"/>
      <c r="AX113" s="404"/>
      <c r="AY113" s="463"/>
      <c r="AZ113" s="463"/>
      <c r="BA113" s="463"/>
      <c r="BB113" s="463"/>
      <c r="BC113" s="463"/>
      <c r="BD113" s="463"/>
      <c r="BE113" s="463"/>
      <c r="BF113" s="463"/>
      <c r="BG113" s="463"/>
      <c r="BH113" s="463"/>
      <c r="BI113" s="463"/>
      <c r="BJ113" s="463"/>
      <c r="BK113" s="463"/>
      <c r="BL113" s="463"/>
      <c r="BM113" s="463"/>
      <c r="BN113" s="463"/>
      <c r="BZ113" s="463">
        <v>0</v>
      </c>
      <c r="CA113" s="403">
        <v>76</v>
      </c>
      <c r="CB113" s="473" t="str">
        <f>Plan1!N23</f>
        <v xml:space="preserve">  4.1- MEMÓRIA DE TRABALHO OPERACIONAL</v>
      </c>
      <c r="CC113" s="465">
        <v>38.85</v>
      </c>
      <c r="CD113" s="465">
        <v>39.47</v>
      </c>
      <c r="CE113" s="465">
        <v>49.97</v>
      </c>
      <c r="CF113" s="465">
        <v>51.45</v>
      </c>
      <c r="CG113" s="465">
        <v>55</v>
      </c>
      <c r="CH113" s="465">
        <v>59.39</v>
      </c>
      <c r="CI113" s="390">
        <v>59.29</v>
      </c>
      <c r="CJ113" s="398"/>
      <c r="CK113" s="390">
        <v>11.89</v>
      </c>
      <c r="CL113" s="390">
        <v>9.4600000000000009</v>
      </c>
      <c r="CM113" s="390">
        <v>10.210000000000001</v>
      </c>
      <c r="CN113" s="390">
        <v>10.53</v>
      </c>
      <c r="CO113" s="390">
        <v>7.22</v>
      </c>
      <c r="CP113" s="390">
        <v>6.3</v>
      </c>
      <c r="CQ113" s="390">
        <v>8.51</v>
      </c>
      <c r="CR113" s="466" t="str">
        <f>IFERROR(IF(Plan1!$O23&lt;&gt;"",IF(Plan1!N$1=6,(Plan1!$O23-CC113)/CK113,IF(Plan1!N$1=7,(Plan1!$O23-CD113)/CL113,IF(Plan1!N$1=8,(Plan1!$O23-CE113)/CM113,IF(Plan1!N$1=9,(Plan1!$O23-CF113)/CN113,IF(Plan1!N$1=10,(Plan1!$O23-CG113)/CO113,IF(Plan1!N$1=11,(Plan1!$O23-CH113)/CP113,IF(Plan1!N$1=12,(Plan1!$O23-CI113)/CQ113,""))))))),""),"σ=0")</f>
        <v/>
      </c>
      <c r="CS113" s="367"/>
      <c r="CT113" s="390">
        <v>27.53</v>
      </c>
      <c r="CU113" s="390">
        <v>39.9</v>
      </c>
      <c r="CV113" s="390">
        <v>48.9</v>
      </c>
      <c r="CW113" s="390">
        <v>49.03</v>
      </c>
      <c r="CX113" s="390">
        <v>50.75</v>
      </c>
      <c r="CY113" s="390">
        <v>57.45</v>
      </c>
      <c r="CZ113" s="390">
        <v>55.13</v>
      </c>
      <c r="DA113" s="398"/>
      <c r="DB113" s="390">
        <v>12.02</v>
      </c>
      <c r="DC113" s="390">
        <v>8.74</v>
      </c>
      <c r="DD113" s="390">
        <v>10.039999999999999</v>
      </c>
      <c r="DE113" s="390">
        <v>8.77</v>
      </c>
      <c r="DF113" s="390">
        <v>6.93</v>
      </c>
      <c r="DG113" s="390">
        <v>9.07</v>
      </c>
      <c r="DH113" s="390">
        <v>10.37</v>
      </c>
      <c r="DI113" s="466" t="str">
        <f>IFERROR(IF(Plan1!$O23&lt;&gt;"",IF(Plan1!N$1=6,(Plan1!$O23-CT113)/DB113,IF(Plan1!N$1=7,(Plan1!$O23-CU113)/DC113,IF(Plan1!N$1=8,(Plan1!$O23-CV113)/DD113,IF(Plan1!N$1=9,(Plan1!$O23-CW113)/DE113,IF(Plan1!N$1=10,(Plan1!$O23-CX113)/DF113,IF(Plan1!N$1=11,(Plan1!$O23-CY113)/DG113,IF(Plan1!N$1=12,(Plan1!$O23-CZ113)/DH113,""))))))),""),"σ=0")</f>
        <v/>
      </c>
      <c r="DJ113" s="403"/>
      <c r="DK113" s="382"/>
      <c r="DM113" s="463"/>
      <c r="DN113" s="463"/>
      <c r="DO113" s="463"/>
      <c r="DP113" s="463"/>
      <c r="DR113" s="463"/>
      <c r="DS113" s="463"/>
      <c r="DU113" s="464"/>
      <c r="DW113" s="463">
        <v>0</v>
      </c>
      <c r="DX113" s="394">
        <v>8</v>
      </c>
      <c r="DY113" s="474" t="str">
        <f>Plan1!Z23</f>
        <v xml:space="preserve">    2.2.D- CONTAGEM INV TROCA DE POSIÇÕES</v>
      </c>
      <c r="DZ113" s="395">
        <v>1.58</v>
      </c>
      <c r="EA113" s="395">
        <v>1.23</v>
      </c>
      <c r="EB113" s="395">
        <v>1.46</v>
      </c>
      <c r="EC113" s="395">
        <v>1.08</v>
      </c>
      <c r="ED113" s="395">
        <v>1.43</v>
      </c>
      <c r="EE113" s="395">
        <v>1.52</v>
      </c>
      <c r="EF113" s="395">
        <v>1.31</v>
      </c>
      <c r="EG113" s="395">
        <v>1.63</v>
      </c>
      <c r="EH113" s="395">
        <v>1.42</v>
      </c>
      <c r="EI113" s="395">
        <v>1.48</v>
      </c>
      <c r="EJ113" s="390" t="str">
        <f>IFERROR(IF(ISBLANK(Plan1!$AB23),"",-1*(IF(Plan1!Z$1=7,(Plan1!$AB23-DZ113)/EE113,IF(Plan1!Z$1=8,(Plan1!$AB23-EA113)/EF113,IF(Plan1!Z$1=1,(Plan1!$AB23-EB113)/EG113,IF(Plan1!Z$1=2,(Plan1!$AB23-EC113)/EH113,IF(Plan1!Z$1=3,(Plan1!$AB23-ED113)/EI113,""))))))),"σ=0")</f>
        <v/>
      </c>
      <c r="EK113" s="395">
        <v>2.13</v>
      </c>
      <c r="EL113" s="395">
        <v>1.72</v>
      </c>
      <c r="EM113" s="395">
        <v>1.29</v>
      </c>
      <c r="EN113" s="395">
        <v>1.29</v>
      </c>
      <c r="EO113" s="395">
        <v>1.58</v>
      </c>
      <c r="EP113" s="395">
        <v>1.69</v>
      </c>
      <c r="EQ113" s="395">
        <v>1.38</v>
      </c>
      <c r="ER113" s="395">
        <v>1.49</v>
      </c>
      <c r="ES113" s="395">
        <v>1.57</v>
      </c>
      <c r="ET113" s="395">
        <v>1.41</v>
      </c>
      <c r="EU113" s="390" t="str">
        <f>IFERROR(IF(ISBLANK(Plan1!$AB23),"",-1*(IF(Plan1!Z$1=7,(Plan1!$AB23-EK113)/EP113,IF(Plan1!Z$1=8,(Plan1!$AB23-EL113)/EQ113,IF(Plan1!Z$1=1,(Plan1!$AB23-EM113)/ER113,IF(Plan1!Z$1=2,(Plan1!$AB23-EN113)/ES113,IF(Plan1!Z$1=3,(Plan1!$AB23-EO113)/ET113,""))))))),"σ=0")</f>
        <v/>
      </c>
      <c r="EV113" s="403"/>
      <c r="EW113" s="388"/>
      <c r="FI113" s="463">
        <v>0</v>
      </c>
      <c r="FJ113" s="396">
        <v>8</v>
      </c>
      <c r="FK113" s="398" t="str">
        <f>Plan1!AM23</f>
        <v xml:space="preserve">    2.2.D- CONTAGEM INV TROCA DE POSIÇÕES</v>
      </c>
      <c r="FL113" s="391">
        <v>2.2400000000000002</v>
      </c>
      <c r="FM113" s="391">
        <v>2.2200000000000002</v>
      </c>
      <c r="FN113" s="391">
        <v>1.39</v>
      </c>
      <c r="FO113" s="391">
        <v>2.19</v>
      </c>
      <c r="FP113" s="391">
        <v>1.78</v>
      </c>
      <c r="FQ113" s="391">
        <v>1.79</v>
      </c>
      <c r="FR113" s="391">
        <v>1.95</v>
      </c>
      <c r="FS113" s="391">
        <v>1.88</v>
      </c>
      <c r="FT113" s="391">
        <v>1.8</v>
      </c>
      <c r="FU113" s="391">
        <v>2</v>
      </c>
      <c r="FV113" s="391">
        <v>1.8</v>
      </c>
      <c r="FW113" s="391">
        <v>2.14</v>
      </c>
      <c r="FX113" s="391">
        <v>1.68</v>
      </c>
      <c r="FY113" s="391">
        <v>1.55</v>
      </c>
      <c r="FZ113" s="391">
        <v>1.33</v>
      </c>
      <c r="GA113" s="391">
        <v>1.8</v>
      </c>
      <c r="GB113" s="391">
        <v>1.58</v>
      </c>
      <c r="GC113" s="391">
        <v>1.55</v>
      </c>
      <c r="GD113" s="391">
        <v>1.64</v>
      </c>
      <c r="GE113" s="391">
        <v>1.5</v>
      </c>
      <c r="GF113" s="391">
        <v>1.54</v>
      </c>
      <c r="GG113" s="391">
        <v>1.89</v>
      </c>
      <c r="GH113" s="391">
        <v>1.81</v>
      </c>
      <c r="GI113" s="391">
        <v>1.71</v>
      </c>
      <c r="GJ113" s="388" t="str">
        <f>IFERROR(IF(Plan1!$AO23&lt;&gt;"",-1*(IF(AND(Plan1!AM$1=1,Plan1!AM$2=1),(Plan1!$AO23-FL113)/FX113,IF(AND(Plan1!AM$1=1,Plan1!AM$2=2),(Plan1!$AO23-FM113)/FY113,IF(AND(Plan1!AM$1=1,Plan1!AM$2=3),(Plan1!$AO23-FN113)/FZ113,IF(AND(Plan1!AM$1=2,Plan1!AM$2=1),(Plan1!$AO23-FO113)/GA113,IF(AND(Plan1!AM$1=2,Plan1!AM$2=2),(Plan1!$AO23-FP113)/GB113,IF(AND(Plan1!AM$1=2,Plan1!AM$2=3),(Plan1!$AO23-FQ113)/GC113,IF(AND(Plan1!AM$1=3,Plan1!AM$2=1),(Plan1!$AO23-FR113)/GD113,IF(AND(Plan1!AM$1=3,Plan1!AM$2=2),(Plan1!$AO23-FS113)/GE113,IF(AND(Plan1!AM$1=3,Plan1!AM$2=3),(Plan1!$AO23-FT113)/GF113,IF(AND(Plan1!AM$1=4,Plan1!AM$2=1),(Plan1!$AO23-FU113)/GG113,IF(AND(Plan1!AM$1=4,Plan1!AM$2=2),(Plan1!$AO23-FV113)/GH113,IF(AND(Plan1!AM$1=4,Plan1!AM$2=3),(Plan1!$AO23-FW113)/GI113,""))))))))))))),""),"σ=0")</f>
        <v/>
      </c>
      <c r="GK113" s="388"/>
      <c r="GL113" s="388"/>
      <c r="KJ113" s="401">
        <v>8</v>
      </c>
      <c r="KK113" s="401">
        <v>17.399999999999999</v>
      </c>
      <c r="KL113" s="401">
        <v>86</v>
      </c>
      <c r="KM113" s="401">
        <v>11.7</v>
      </c>
      <c r="KN113" s="401">
        <v>82</v>
      </c>
      <c r="KO113" s="401">
        <v>1.9</v>
      </c>
      <c r="KP113" s="401">
        <v>69</v>
      </c>
    </row>
    <row r="114" spans="14:302" s="369" customFormat="1" ht="15" customHeight="1">
      <c r="N114" s="397"/>
      <c r="O114" s="393"/>
      <c r="P114" s="393"/>
      <c r="Q114" s="393"/>
      <c r="R114" s="397"/>
      <c r="S114" s="393"/>
      <c r="T114" s="393"/>
      <c r="U114" s="397"/>
      <c r="W114" s="381"/>
      <c r="X114" s="381"/>
      <c r="Y114" s="381"/>
      <c r="Z114" s="381"/>
      <c r="AA114" s="381"/>
      <c r="AB114" s="381"/>
      <c r="AC114" s="381"/>
      <c r="AD114" s="381"/>
      <c r="AE114" s="381"/>
      <c r="AG114" s="402"/>
      <c r="AH114" s="402"/>
      <c r="AI114" s="401"/>
      <c r="AJ114" s="404"/>
      <c r="AK114" s="404"/>
      <c r="AL114" s="404"/>
      <c r="AM114" s="401"/>
      <c r="AN114" s="401"/>
      <c r="AO114" s="404"/>
      <c r="AP114" s="404"/>
      <c r="AQ114" s="404"/>
      <c r="AR114" s="401"/>
      <c r="AS114" s="401"/>
      <c r="AT114" s="401"/>
      <c r="AU114" s="401"/>
      <c r="AV114" s="401"/>
      <c r="AW114" s="401"/>
      <c r="AX114" s="404"/>
      <c r="AY114" s="463"/>
      <c r="AZ114" s="463"/>
      <c r="BA114" s="463"/>
      <c r="BB114" s="463"/>
      <c r="BC114" s="463"/>
      <c r="BD114" s="463"/>
      <c r="BE114" s="463"/>
      <c r="BF114" s="463"/>
      <c r="BG114" s="463"/>
      <c r="BH114" s="463"/>
      <c r="BI114" s="463"/>
      <c r="BJ114" s="463"/>
      <c r="BK114" s="463"/>
      <c r="BL114" s="463"/>
      <c r="BM114" s="463"/>
      <c r="BN114" s="463"/>
      <c r="BZ114" s="463">
        <v>0</v>
      </c>
      <c r="CA114" s="403">
        <v>48</v>
      </c>
      <c r="CB114" s="473" t="str">
        <f>Plan1!N24</f>
        <v xml:space="preserve">    4.1.A- COMP FONOLÓG EXECUTIVA CENTRAL</v>
      </c>
      <c r="CC114" s="465">
        <v>24.62</v>
      </c>
      <c r="CD114" s="465">
        <v>24.53</v>
      </c>
      <c r="CE114" s="465">
        <v>27.77</v>
      </c>
      <c r="CF114" s="465">
        <v>30.66</v>
      </c>
      <c r="CG114" s="465">
        <v>32.17</v>
      </c>
      <c r="CH114" s="390">
        <v>36</v>
      </c>
      <c r="CI114" s="390">
        <v>34.869999999999997</v>
      </c>
      <c r="CJ114" s="390"/>
      <c r="CK114" s="390">
        <v>6.36</v>
      </c>
      <c r="CL114" s="390">
        <v>6.35</v>
      </c>
      <c r="CM114" s="390">
        <v>6.57</v>
      </c>
      <c r="CN114" s="390">
        <v>5.64</v>
      </c>
      <c r="CO114" s="390">
        <v>4.5999999999999996</v>
      </c>
      <c r="CP114" s="390">
        <v>4.66</v>
      </c>
      <c r="CQ114" s="390">
        <v>6.2</v>
      </c>
      <c r="CR114" s="466" t="str">
        <f>IFERROR(IF(Plan1!$O24&lt;&gt;"",IF(Plan1!N$1=6,(Plan1!$O24-CC114)/CK114,IF(Plan1!N$1=7,(Plan1!$O24-CD114)/CL114,IF(Plan1!N$1=8,(Plan1!$O24-CE114)/CM114,IF(Plan1!N$1=9,(Plan1!$O24-CF114)/CN114,IF(Plan1!N$1=10,(Plan1!$O24-CG114)/CO114,IF(Plan1!N$1=11,(Plan1!$O24-CH114)/CP114,IF(Plan1!N$1=12,(Plan1!$O24-CI114)/CQ114,""))))))),""),"σ=0")</f>
        <v/>
      </c>
      <c r="CS114" s="367"/>
      <c r="CT114" s="390">
        <v>17.47</v>
      </c>
      <c r="CU114" s="390">
        <v>24.41</v>
      </c>
      <c r="CV114" s="390">
        <v>29.66</v>
      </c>
      <c r="CW114" s="390">
        <v>28.58</v>
      </c>
      <c r="CX114" s="390">
        <v>28.29</v>
      </c>
      <c r="CY114" s="390">
        <v>33.94</v>
      </c>
      <c r="CZ114" s="390">
        <v>33.090000000000003</v>
      </c>
      <c r="DA114" s="390"/>
      <c r="DB114" s="390">
        <v>7.43</v>
      </c>
      <c r="DC114" s="390">
        <v>5.83</v>
      </c>
      <c r="DD114" s="390">
        <v>7.9</v>
      </c>
      <c r="DE114" s="390">
        <v>5.73</v>
      </c>
      <c r="DF114" s="390">
        <v>5.41</v>
      </c>
      <c r="DG114" s="390">
        <v>7.37</v>
      </c>
      <c r="DH114" s="390">
        <v>6.31</v>
      </c>
      <c r="DI114" s="466" t="str">
        <f>IFERROR(IF(Plan1!$O24&lt;&gt;"",IF(Plan1!N$1=6,(Plan1!$O24-CT114)/DB114,IF(Plan1!N$1=7,(Plan1!$O24-CU114)/DC114,IF(Plan1!N$1=8,(Plan1!$O24-CV114)/DD114,IF(Plan1!N$1=9,(Plan1!$O24-CW114)/DE114,IF(Plan1!N$1=10,(Plan1!$O24-CX114)/DF114,IF(Plan1!N$1=11,(Plan1!$O24-CY114)/DG114,IF(Plan1!N$1=12,(Plan1!$O24-CZ114)/DH114,""))))))),""),"σ=0")</f>
        <v/>
      </c>
      <c r="DJ114" s="403"/>
      <c r="DK114" s="382"/>
      <c r="DM114" s="463"/>
      <c r="DN114" s="463"/>
      <c r="DO114" s="463"/>
      <c r="DP114" s="463"/>
      <c r="DR114" s="463"/>
      <c r="DS114" s="463"/>
      <c r="DU114" s="464"/>
      <c r="DW114" s="463">
        <v>0</v>
      </c>
      <c r="DX114" s="394">
        <v>12</v>
      </c>
      <c r="DY114" s="474" t="str">
        <f>Plan1!Z24</f>
        <v>3- PERCEPÇÃO</v>
      </c>
      <c r="DZ114" s="395">
        <v>10.36</v>
      </c>
      <c r="EA114" s="391">
        <v>10.8</v>
      </c>
      <c r="EB114" s="395">
        <v>10.95</v>
      </c>
      <c r="EC114" s="395">
        <v>10.82</v>
      </c>
      <c r="ED114" s="395">
        <v>10.95</v>
      </c>
      <c r="EE114" s="395">
        <v>1.17</v>
      </c>
      <c r="EF114" s="395">
        <v>1.07</v>
      </c>
      <c r="EG114" s="395">
        <v>1.07</v>
      </c>
      <c r="EH114" s="395">
        <v>1.02</v>
      </c>
      <c r="EI114" s="395">
        <v>1.1499999999999999</v>
      </c>
      <c r="EJ114" s="390" t="str">
        <f>IFERROR(IF(ISBLANK(Plan1!$AB24),"",IF(Plan1!Z$1=7,(Plan1!$AB24-DZ114)/EE114,IF(Plan1!Z$1=8,(Plan1!$AB24-EA114)/EF114,IF(Plan1!Z$1=1,(Plan1!$AB24-EB114)/EG114,IF(Plan1!Z$1=2,(Plan1!$AB24-EC114)/EH114,IF(Plan1!Z$1=3,(Plan1!$AB24-ED114)/EI114,"")))))),"σ=0")</f>
        <v/>
      </c>
      <c r="EK114" s="395">
        <v>10.26</v>
      </c>
      <c r="EL114" s="391">
        <v>10.3</v>
      </c>
      <c r="EM114" s="395">
        <v>10.61</v>
      </c>
      <c r="EN114" s="395">
        <v>10.82</v>
      </c>
      <c r="EO114" s="395">
        <v>10.92</v>
      </c>
      <c r="EP114" s="395">
        <v>1.07</v>
      </c>
      <c r="EQ114" s="395">
        <v>1.22</v>
      </c>
      <c r="ER114" s="395">
        <v>1.22</v>
      </c>
      <c r="ES114" s="391">
        <v>1.2</v>
      </c>
      <c r="ET114" s="391">
        <v>1</v>
      </c>
      <c r="EU114" s="390" t="str">
        <f>IFERROR(IF(ISBLANK(Plan1!$AB24),"",IF(Plan1!Z$1=7,(Plan1!$AB24-EK114)/EP114,IF(Plan1!Z$1=8,(Plan1!$AB24-EL114)/EQ114,IF(Plan1!Z$1=1,(Plan1!$AB24-EM114)/ER114,IF(Plan1!Z$1=2,(Plan1!$AB24-EN114)/ES114,IF(Plan1!Z$1=3,(Plan1!$AB24-EO114)/ET114,"")))))),"σ=0")</f>
        <v/>
      </c>
      <c r="EV114" s="403"/>
      <c r="EW114" s="388"/>
      <c r="FI114" s="463">
        <v>0</v>
      </c>
      <c r="FJ114" s="396">
        <v>12</v>
      </c>
      <c r="FK114" s="398" t="str">
        <f>Plan1!AM24</f>
        <v>3-PERCEPÇÃO</v>
      </c>
      <c r="FL114" s="391">
        <v>10.51</v>
      </c>
      <c r="FM114" s="391">
        <v>10.52</v>
      </c>
      <c r="FN114" s="391">
        <v>11.22</v>
      </c>
      <c r="FO114" s="391">
        <v>10.4</v>
      </c>
      <c r="FP114" s="391">
        <v>10.73</v>
      </c>
      <c r="FQ114" s="391">
        <v>11.09</v>
      </c>
      <c r="FR114" s="391">
        <v>9.9499999999999993</v>
      </c>
      <c r="FS114" s="391">
        <v>10.130000000000001</v>
      </c>
      <c r="FT114" s="391">
        <v>10.73</v>
      </c>
      <c r="FU114" s="391">
        <v>9.24</v>
      </c>
      <c r="FV114" s="391">
        <v>9.27</v>
      </c>
      <c r="FW114" s="391">
        <v>9.9499999999999993</v>
      </c>
      <c r="FX114" s="391">
        <v>1.43</v>
      </c>
      <c r="FY114" s="391">
        <v>1.21</v>
      </c>
      <c r="FZ114" s="391">
        <v>0.82</v>
      </c>
      <c r="GA114" s="391">
        <v>1.64</v>
      </c>
      <c r="GB114" s="391">
        <v>1.27</v>
      </c>
      <c r="GC114" s="391">
        <v>1.06</v>
      </c>
      <c r="GD114" s="391">
        <v>1.54</v>
      </c>
      <c r="GE114" s="391">
        <v>1.3</v>
      </c>
      <c r="GF114" s="391">
        <v>1.18</v>
      </c>
      <c r="GG114" s="391">
        <v>1.64</v>
      </c>
      <c r="GH114" s="391">
        <v>1.57</v>
      </c>
      <c r="GI114" s="391">
        <v>1.36</v>
      </c>
      <c r="GJ114" s="388" t="str">
        <f>IFERROR(IF(Plan1!$AO24&lt;&gt;"",IF(AND(Plan1!AM$1=1,Plan1!AM$2=1),(Plan1!$AO24-FL114)/FX114,IF(AND(Plan1!AM$1=1,Plan1!AM$2=2),(Plan1!$AO24-FM114)/FY114,IF(AND(Plan1!AM$1=1,Plan1!AM$2=3),(Plan1!$AO24-FN114)/FZ114,IF(AND(Plan1!AM$1=2,Plan1!AM$2=1),(Plan1!$AO24-FO114)/GA114,IF(AND(Plan1!AM$1=2,Plan1!AM$2=2),(Plan1!$AO24-FP114)/GB114,IF(AND(Plan1!AM$1=2,Plan1!AM$2=3),(Plan1!$AO24-FQ114)/GC114,IF(AND(Plan1!AM$1=3,Plan1!AM$2=1),(Plan1!$AO24-FR114)/GD114,IF(AND(Plan1!AM$1=3,Plan1!AM$2=2),(Plan1!$AO24-FS114)/GE114,IF(AND(Plan1!AM$1=3,Plan1!AM$2=3),(Plan1!$AO24-FT114)/GF114,IF(AND(Plan1!AM$1=4,Plan1!AM$2=1),(Plan1!$AO24-FU114)/GG114,IF(AND(Plan1!AM$1=4,Plan1!AM$2=2),(Plan1!$AO24-FV114)/GH114,IF(AND(Plan1!AM$1=4,Plan1!AM$2=3),(Plan1!$AO24-FW114)/GI114,"")))))))))))),""),"σ=0")</f>
        <v/>
      </c>
      <c r="GK114" s="388"/>
      <c r="GL114" s="388"/>
      <c r="KJ114" s="401">
        <v>9</v>
      </c>
      <c r="KK114" s="401">
        <v>21.8</v>
      </c>
      <c r="KL114" s="401">
        <v>88</v>
      </c>
      <c r="KM114" s="401">
        <v>13.4</v>
      </c>
      <c r="KN114" s="401">
        <v>83</v>
      </c>
      <c r="KO114" s="401">
        <v>1.9</v>
      </c>
      <c r="KP114" s="401">
        <v>69</v>
      </c>
    </row>
    <row r="115" spans="14:302" s="369" customFormat="1" ht="15" customHeight="1">
      <c r="N115" s="397"/>
      <c r="O115" s="393"/>
      <c r="P115" s="393"/>
      <c r="Q115" s="397"/>
      <c r="R115" s="397"/>
      <c r="S115" s="397"/>
      <c r="T115" s="393"/>
      <c r="U115" s="397"/>
      <c r="W115" s="381"/>
      <c r="X115" s="381"/>
      <c r="Y115" s="381"/>
      <c r="Z115" s="381"/>
      <c r="AA115" s="381"/>
      <c r="AB115" s="381"/>
      <c r="AC115" s="381"/>
      <c r="AD115" s="381"/>
      <c r="AE115" s="381"/>
      <c r="AG115" s="402"/>
      <c r="AH115" s="402"/>
      <c r="AI115" s="401"/>
      <c r="AJ115" s="401"/>
      <c r="AK115" s="404"/>
      <c r="AL115" s="404"/>
      <c r="AM115" s="401"/>
      <c r="AN115" s="401"/>
      <c r="AO115" s="401"/>
      <c r="AP115" s="401"/>
      <c r="AQ115" s="401"/>
      <c r="AR115" s="401"/>
      <c r="AS115" s="401"/>
      <c r="AT115" s="401"/>
      <c r="AU115" s="401"/>
      <c r="AV115" s="404"/>
      <c r="AW115" s="404"/>
      <c r="AX115" s="404"/>
      <c r="AY115" s="463"/>
      <c r="AZ115" s="463"/>
      <c r="BA115" s="463"/>
      <c r="BB115" s="463"/>
      <c r="BC115" s="463"/>
      <c r="BD115" s="463"/>
      <c r="BE115" s="463"/>
      <c r="BF115" s="463"/>
      <c r="BG115" s="463"/>
      <c r="BH115" s="463"/>
      <c r="BI115" s="463"/>
      <c r="BJ115" s="463"/>
      <c r="BK115" s="463"/>
      <c r="BL115" s="463"/>
      <c r="BM115" s="463"/>
      <c r="BN115" s="463"/>
      <c r="BZ115" s="463">
        <v>0</v>
      </c>
      <c r="CA115" s="403">
        <v>28</v>
      </c>
      <c r="CB115" s="473" t="str">
        <f>Plan1!N25</f>
        <v xml:space="preserve">      4.1.A.1- DÍGITOS NA ORDEM INVERSA</v>
      </c>
      <c r="CC115" s="465">
        <v>14.56</v>
      </c>
      <c r="CD115" s="465">
        <v>13.77</v>
      </c>
      <c r="CE115" s="465">
        <v>16.43</v>
      </c>
      <c r="CF115" s="465">
        <v>18.829999999999998</v>
      </c>
      <c r="CG115" s="465">
        <v>18.829999999999998</v>
      </c>
      <c r="CH115" s="465">
        <v>21.82</v>
      </c>
      <c r="CI115" s="390">
        <v>20.34</v>
      </c>
      <c r="CJ115" s="390"/>
      <c r="CK115" s="390">
        <v>5.18</v>
      </c>
      <c r="CL115" s="390">
        <v>6.19</v>
      </c>
      <c r="CM115" s="390">
        <v>5.17</v>
      </c>
      <c r="CN115" s="390">
        <v>4.37</v>
      </c>
      <c r="CO115" s="390">
        <v>3.26</v>
      </c>
      <c r="CP115" s="390">
        <v>3.21</v>
      </c>
      <c r="CQ115" s="390">
        <v>3.89</v>
      </c>
      <c r="CR115" s="466" t="str">
        <f>IFERROR(IF(Plan1!$O25&lt;&gt;"",IF(Plan1!N$1=6,(Plan1!$O25-CC115)/CK115,IF(Plan1!N$1=7,(Plan1!$O25-CD115)/CL115,IF(Plan1!N$1=8,(Plan1!$O25-CE115)/CM115,IF(Plan1!N$1=9,(Plan1!$O25-CF115)/CN115,IF(Plan1!N$1=10,(Plan1!$O25-CG115)/CO115,IF(Plan1!N$1=11,(Plan1!$O25-CH115)/CP115,IF(Plan1!N$1=12,(Plan1!$O25-CI115)/CQ115,""))))))),""),"σ=0")</f>
        <v/>
      </c>
      <c r="CS115" s="367"/>
      <c r="CT115" s="390">
        <v>9.83</v>
      </c>
      <c r="CU115" s="390">
        <v>14.41</v>
      </c>
      <c r="CV115" s="390">
        <v>17.34</v>
      </c>
      <c r="CW115" s="390">
        <v>17.03</v>
      </c>
      <c r="CX115" s="390">
        <v>17.29</v>
      </c>
      <c r="CY115" s="390">
        <v>18.61</v>
      </c>
      <c r="CZ115" s="390">
        <v>17.59</v>
      </c>
      <c r="DA115" s="390"/>
      <c r="DB115" s="390">
        <v>5.87</v>
      </c>
      <c r="DC115" s="390">
        <v>4.4400000000000004</v>
      </c>
      <c r="DD115" s="390">
        <v>4.8600000000000003</v>
      </c>
      <c r="DE115" s="390">
        <v>4.08</v>
      </c>
      <c r="DF115" s="390">
        <v>4.22</v>
      </c>
      <c r="DG115" s="390">
        <v>4.88</v>
      </c>
      <c r="DH115" s="390">
        <v>4.26</v>
      </c>
      <c r="DI115" s="466" t="str">
        <f>IFERROR(IF(Plan1!$O25&lt;&gt;"",IF(Plan1!N$1=6,(Plan1!$O25-CT115)/DB115,IF(Plan1!N$1=7,(Plan1!$O25-CU115)/DC115,IF(Plan1!N$1=8,(Plan1!$O25-CV115)/DD115,IF(Plan1!N$1=9,(Plan1!$O25-CW115)/DE115,IF(Plan1!N$1=10,(Plan1!$O25-CX115)/DF115,IF(Plan1!N$1=11,(Plan1!$O25-CY115)/DG115,IF(Plan1!N$1=12,(Plan1!$O25-CZ115)/DH115,""))))))),""),"σ=0")</f>
        <v/>
      </c>
      <c r="DJ115" s="403"/>
      <c r="DK115" s="382"/>
      <c r="DM115" s="463"/>
      <c r="DN115" s="463"/>
      <c r="DO115" s="463"/>
      <c r="DP115" s="463"/>
      <c r="DR115" s="463"/>
      <c r="DS115" s="463"/>
      <c r="DU115" s="464"/>
      <c r="DW115" s="463">
        <v>0</v>
      </c>
      <c r="DX115" s="394">
        <v>6</v>
      </c>
      <c r="DY115" s="474" t="str">
        <f>Plan1!Z25</f>
        <v xml:space="preserve">  3.1- VERIFICAÇÃO LINHAS</v>
      </c>
      <c r="DZ115" s="395">
        <v>5.15</v>
      </c>
      <c r="EA115" s="395">
        <v>5.38</v>
      </c>
      <c r="EB115" s="395">
        <v>5.36</v>
      </c>
      <c r="EC115" s="395">
        <v>5.36</v>
      </c>
      <c r="ED115" s="395">
        <v>5.46</v>
      </c>
      <c r="EE115" s="395">
        <v>0.97</v>
      </c>
      <c r="EF115" s="395">
        <v>0.77</v>
      </c>
      <c r="EG115" s="391">
        <v>0.9</v>
      </c>
      <c r="EH115" s="395">
        <v>0.74</v>
      </c>
      <c r="EI115" s="395">
        <v>0.69</v>
      </c>
      <c r="EJ115" s="390" t="str">
        <f>IFERROR(IF(ISBLANK(Plan1!$AB25),"",IF(Plan1!Z$1=7,(Plan1!$AB25-DZ115)/EE115,IF(Plan1!Z$1=8,(Plan1!$AB25-EA115)/EF115,IF(Plan1!Z$1=1,(Plan1!$AB25-EB115)/EG115,IF(Plan1!Z$1=2,(Plan1!$AB25-EC115)/EH115,IF(Plan1!Z$1=3,(Plan1!$AB25-ED115)/EI115,"")))))),"σ=0")</f>
        <v/>
      </c>
      <c r="EK115" s="395">
        <v>4.72</v>
      </c>
      <c r="EL115" s="395">
        <v>4.88</v>
      </c>
      <c r="EM115" s="391">
        <v>5.0999999999999996</v>
      </c>
      <c r="EN115" s="395">
        <v>5.39</v>
      </c>
      <c r="EO115" s="395">
        <v>5.32</v>
      </c>
      <c r="EP115" s="395">
        <v>1.17</v>
      </c>
      <c r="EQ115" s="391">
        <v>1</v>
      </c>
      <c r="ER115" s="395">
        <v>1.04</v>
      </c>
      <c r="ES115" s="395">
        <v>0.89</v>
      </c>
      <c r="ET115" s="395">
        <v>0.93</v>
      </c>
      <c r="EU115" s="390" t="str">
        <f>IFERROR(IF(ISBLANK(Plan1!$AB25),"",IF(Plan1!Z$1=7,(Plan1!$AB25-EK115)/EP115,IF(Plan1!Z$1=8,(Plan1!$AB25-EL115)/EQ115,IF(Plan1!Z$1=1,(Plan1!$AB25-EM115)/ER115,IF(Plan1!Z$1=2,(Plan1!$AB25-EN115)/ES115,IF(Plan1!Z$1=3,(Plan1!$AB25-EO115)/ET115,"")))))),"σ=0")</f>
        <v/>
      </c>
      <c r="EV115" s="403"/>
      <c r="EW115" s="388"/>
      <c r="FI115" s="463">
        <v>0</v>
      </c>
      <c r="FJ115" s="396">
        <v>6</v>
      </c>
      <c r="FK115" s="398" t="str">
        <f>Plan1!AM25</f>
        <v xml:space="preserve">  3.1- VERIFICAÇÃO LINHAS</v>
      </c>
      <c r="FL115" s="390">
        <v>5.41</v>
      </c>
      <c r="FM115" s="390">
        <v>5.25</v>
      </c>
      <c r="FN115" s="390">
        <v>5.69</v>
      </c>
      <c r="FO115" s="390">
        <v>5.24</v>
      </c>
      <c r="FP115" s="390">
        <v>5.31</v>
      </c>
      <c r="FQ115" s="390">
        <v>5.7</v>
      </c>
      <c r="FR115" s="390">
        <v>5.26</v>
      </c>
      <c r="FS115" s="390">
        <v>5.12</v>
      </c>
      <c r="FT115" s="390">
        <v>5.58</v>
      </c>
      <c r="FU115" s="390">
        <v>4.41</v>
      </c>
      <c r="FV115" s="390">
        <v>4.4000000000000004</v>
      </c>
      <c r="FW115" s="390">
        <v>5.0199999999999996</v>
      </c>
      <c r="FX115" s="391">
        <v>0.92</v>
      </c>
      <c r="FY115" s="391">
        <v>0.97</v>
      </c>
      <c r="FZ115" s="391">
        <v>0.65</v>
      </c>
      <c r="GA115" s="391">
        <v>1.05</v>
      </c>
      <c r="GB115" s="391">
        <v>1.02</v>
      </c>
      <c r="GC115" s="391">
        <v>0.73</v>
      </c>
      <c r="GD115" s="391">
        <v>1.02</v>
      </c>
      <c r="GE115" s="391">
        <v>1.04</v>
      </c>
      <c r="GF115" s="391">
        <v>0.78</v>
      </c>
      <c r="GG115" s="391">
        <v>1.43</v>
      </c>
      <c r="GH115" s="391">
        <v>1.45</v>
      </c>
      <c r="GI115" s="391">
        <v>1.01</v>
      </c>
      <c r="GJ115" s="388" t="str">
        <f>IFERROR(IF(Plan1!$AO25&lt;&gt;"",IF(AND(Plan1!AM$1=1,Plan1!AM$2=1),(Plan1!$AO25-FL115)/FX115,IF(AND(Plan1!AM$1=1,Plan1!AM$2=2),(Plan1!$AO25-FM115)/FY115,IF(AND(Plan1!AM$1=1,Plan1!AM$2=3),(Plan1!$AO25-FN115)/FZ115,IF(AND(Plan1!AM$1=2,Plan1!AM$2=1),(Plan1!$AO25-FO115)/GA115,IF(AND(Plan1!AM$1=2,Plan1!AM$2=2),(Plan1!$AO25-FP115)/GB115,IF(AND(Plan1!AM$1=2,Plan1!AM$2=3),(Plan1!$AO25-FQ115)/GC115,IF(AND(Plan1!AM$1=3,Plan1!AM$2=1),(Plan1!$AO25-FR115)/GD115,IF(AND(Plan1!AM$1=3,Plan1!AM$2=2),(Plan1!$AO25-FS115)/GE115,IF(AND(Plan1!AM$1=3,Plan1!AM$2=3),(Plan1!$AO25-FT115)/GF115,IF(AND(Plan1!AM$1=4,Plan1!AM$2=1),(Plan1!$AO25-FU115)/GG115,IF(AND(Plan1!AM$1=4,Plan1!AM$2=2),(Plan1!$AO25-FV115)/GH115,IF(AND(Plan1!AM$1=4,Plan1!AM$2=3),(Plan1!$AO25-FW115)/GI115,"")))))))))))),""),"σ=0")</f>
        <v/>
      </c>
      <c r="GK115" s="388"/>
      <c r="GL115" s="388"/>
      <c r="KJ115" s="401">
        <v>10</v>
      </c>
      <c r="KK115" s="401">
        <v>26.5</v>
      </c>
      <c r="KL115" s="401">
        <v>91</v>
      </c>
      <c r="KM115" s="401">
        <v>14.6</v>
      </c>
      <c r="KN115" s="401">
        <v>84</v>
      </c>
      <c r="KO115" s="401">
        <v>2.2000000000000002</v>
      </c>
      <c r="KP115" s="401">
        <v>70</v>
      </c>
    </row>
    <row r="116" spans="14:302" s="369" customFormat="1" ht="15" customHeight="1">
      <c r="N116" s="397"/>
      <c r="O116" s="393"/>
      <c r="P116" s="393"/>
      <c r="Q116" s="397"/>
      <c r="R116" s="397"/>
      <c r="S116" s="393"/>
      <c r="T116" s="393"/>
      <c r="U116" s="397"/>
      <c r="W116" s="381"/>
      <c r="X116" s="381"/>
      <c r="Y116" s="381"/>
      <c r="Z116" s="381"/>
      <c r="AA116" s="381"/>
      <c r="AB116" s="381"/>
      <c r="AC116" s="381"/>
      <c r="AD116" s="381"/>
      <c r="AE116" s="381"/>
      <c r="AG116" s="402"/>
      <c r="AH116" s="402"/>
      <c r="AI116" s="401"/>
      <c r="AJ116" s="404"/>
      <c r="AK116" s="404"/>
      <c r="AL116" s="401"/>
      <c r="AM116" s="401"/>
      <c r="AN116" s="401"/>
      <c r="AO116" s="404"/>
      <c r="AP116" s="404"/>
      <c r="AQ116" s="404"/>
      <c r="AR116" s="401"/>
      <c r="AS116" s="401"/>
      <c r="AT116" s="401"/>
      <c r="AU116" s="401"/>
      <c r="AV116" s="404"/>
      <c r="AW116" s="404"/>
      <c r="AX116" s="404"/>
      <c r="AY116" s="463"/>
      <c r="AZ116" s="463"/>
      <c r="BA116" s="463"/>
      <c r="BB116" s="463"/>
      <c r="BC116" s="463"/>
      <c r="BD116" s="463"/>
      <c r="BE116" s="463"/>
      <c r="BF116" s="463"/>
      <c r="BG116" s="463"/>
      <c r="BH116" s="463"/>
      <c r="BI116" s="463"/>
      <c r="BJ116" s="463"/>
      <c r="BK116" s="463"/>
      <c r="BL116" s="463"/>
      <c r="BM116" s="463"/>
      <c r="BN116" s="463"/>
      <c r="BZ116" s="463">
        <v>0</v>
      </c>
      <c r="CA116" s="403">
        <v>5</v>
      </c>
      <c r="CB116" s="473" t="str">
        <f>Plan1!N26</f>
        <v xml:space="preserve">        4.1.A.1.a- MAIOR SEQ DÍGITOS INVERSOS</v>
      </c>
      <c r="CC116" s="465">
        <v>3.33</v>
      </c>
      <c r="CD116" s="465">
        <v>3.09</v>
      </c>
      <c r="CE116" s="465">
        <v>3.33</v>
      </c>
      <c r="CF116" s="465">
        <v>3.83</v>
      </c>
      <c r="CG116" s="465">
        <v>3.9</v>
      </c>
      <c r="CH116" s="465">
        <v>4.33</v>
      </c>
      <c r="CI116" s="390">
        <v>3.96</v>
      </c>
      <c r="CJ116" s="390"/>
      <c r="CK116" s="390">
        <v>0.83</v>
      </c>
      <c r="CL116" s="390">
        <v>0.9</v>
      </c>
      <c r="CM116" s="390">
        <v>0.8</v>
      </c>
      <c r="CN116" s="390">
        <v>0.83</v>
      </c>
      <c r="CO116" s="390">
        <v>0.71</v>
      </c>
      <c r="CP116" s="390">
        <v>0.64</v>
      </c>
      <c r="CQ116" s="390">
        <v>0.82</v>
      </c>
      <c r="CR116" s="466" t="str">
        <f>IFERROR(IF(Plan1!$O26&lt;&gt;"",IF(Plan1!N$1=6,(Plan1!$O26-CC116)/CK116,IF(Plan1!N$1=7,(Plan1!$O26-CD116)/CL116,IF(Plan1!N$1=8,(Plan1!$O26-CE116)/CM116,IF(Plan1!N$1=9,(Plan1!$O26-CF116)/CN116,IF(Plan1!N$1=10,(Plan1!$O26-CG116)/CO116,IF(Plan1!N$1=11,(Plan1!$O26-CH116)/CP116,IF(Plan1!N$1=12,(Plan1!$O26-CI116)/CQ116,""))))))),""),"σ=0")</f>
        <v/>
      </c>
      <c r="CS116" s="367"/>
      <c r="CT116" s="390">
        <v>2.33</v>
      </c>
      <c r="CU116" s="390">
        <v>3.1</v>
      </c>
      <c r="CV116" s="390">
        <v>3.62</v>
      </c>
      <c r="CW116" s="390">
        <v>3.42</v>
      </c>
      <c r="CX116" s="390">
        <v>3.46</v>
      </c>
      <c r="CY116" s="390">
        <v>3.94</v>
      </c>
      <c r="CZ116" s="390">
        <v>3.63</v>
      </c>
      <c r="DA116" s="390"/>
      <c r="DB116" s="390">
        <v>1.0900000000000001</v>
      </c>
      <c r="DC116" s="390">
        <v>0.62</v>
      </c>
      <c r="DD116" s="390">
        <v>0.82</v>
      </c>
      <c r="DE116" s="390">
        <v>0.72</v>
      </c>
      <c r="DF116" s="390">
        <v>0.79</v>
      </c>
      <c r="DG116" s="390">
        <v>0.77</v>
      </c>
      <c r="DH116" s="390">
        <v>0.98</v>
      </c>
      <c r="DI116" s="466" t="str">
        <f>IFERROR(IF(Plan1!$O26&lt;&gt;"",IF(Plan1!N$1=6,(Plan1!$O26-CT116)/DB116,IF(Plan1!N$1=7,(Plan1!$O26-CU116)/DC116,IF(Plan1!N$1=8,(Plan1!$O26-CV116)/DD116,IF(Plan1!N$1=9,(Plan1!$O26-CW116)/DE116,IF(Plan1!N$1=10,(Plan1!$O26-CX116)/DF116,IF(Plan1!N$1=11,(Plan1!$O26-CY116)/DG116,IF(Plan1!N$1=12,(Plan1!$O26-CZ116)/DH116,""))))))),""),"σ=0")</f>
        <v/>
      </c>
      <c r="DJ116" s="403"/>
      <c r="DK116" s="382"/>
      <c r="DW116" s="463">
        <v>0</v>
      </c>
      <c r="DX116" s="394">
        <v>1</v>
      </c>
      <c r="DY116" s="474" t="str">
        <f>Plan1!Z26</f>
        <v xml:space="preserve">  3.2- HEMINEGLIGÊNCIA VISUAL</v>
      </c>
      <c r="DZ116" s="390">
        <v>1</v>
      </c>
      <c r="EA116" s="390">
        <v>1</v>
      </c>
      <c r="EB116" s="390">
        <v>1</v>
      </c>
      <c r="EC116" s="391">
        <v>1</v>
      </c>
      <c r="ED116" s="391">
        <v>1</v>
      </c>
      <c r="EE116" s="400">
        <v>0</v>
      </c>
      <c r="EF116" s="400">
        <v>0</v>
      </c>
      <c r="EG116" s="400">
        <v>0</v>
      </c>
      <c r="EH116" s="400">
        <v>0</v>
      </c>
      <c r="EI116" s="400">
        <v>0</v>
      </c>
      <c r="EJ116" s="390" t="str">
        <f>IFERROR(IF(ISBLANK(Plan1!$AB26),"",IF(Plan1!Z$1=7,(Plan1!$AB26-DZ116)/EE116,IF(Plan1!Z$1=8,(Plan1!$AB26-EA116)/EF116,IF(Plan1!Z$1=1,(Plan1!$AB26-EB116)/EG116,IF(Plan1!Z$1=2,(Plan1!$AB26-EC116)/EH116,IF(Plan1!Z$1=3,(Plan1!$AB26-ED116)/EI116,"")))))),"σ=0")</f>
        <v/>
      </c>
      <c r="EK116" s="391">
        <v>1</v>
      </c>
      <c r="EL116" s="390">
        <v>1</v>
      </c>
      <c r="EM116" s="391">
        <v>1</v>
      </c>
      <c r="EN116" s="390">
        <v>1</v>
      </c>
      <c r="EO116" s="390">
        <v>1</v>
      </c>
      <c r="EP116" s="400">
        <v>0</v>
      </c>
      <c r="EQ116" s="400">
        <v>0</v>
      </c>
      <c r="ER116" s="400">
        <v>0</v>
      </c>
      <c r="ES116" s="400">
        <v>0</v>
      </c>
      <c r="ET116" s="400">
        <v>0</v>
      </c>
      <c r="EU116" s="390" t="str">
        <f>IFERROR(IF(ISBLANK(Plan1!$AB26),"",IF(Plan1!Z$1=7,(Plan1!$AB26-EK116)/EP116,IF(Plan1!Z$1=8,(Plan1!$AB26-EL116)/EQ116,IF(Plan1!Z$1=1,(Plan1!$AB26-EM116)/ER116,IF(Plan1!Z$1=2,(Plan1!$AB26-EN116)/ES116,IF(Plan1!Z$1=3,(Plan1!$AB26-EO116)/ET116,"")))))),"σ=0")</f>
        <v/>
      </c>
      <c r="EV116" s="403"/>
      <c r="EW116" s="388"/>
      <c r="FI116" s="463">
        <v>0</v>
      </c>
      <c r="FJ116" s="396">
        <v>1</v>
      </c>
      <c r="FK116" s="398" t="str">
        <f>Plan1!AM26</f>
        <v xml:space="preserve">  3.2- HEMINEGLIGÊNCIA VISUAL</v>
      </c>
      <c r="FL116" s="391">
        <v>1</v>
      </c>
      <c r="FM116" s="391">
        <v>1</v>
      </c>
      <c r="FN116" s="391">
        <v>1</v>
      </c>
      <c r="FO116" s="391">
        <v>1</v>
      </c>
      <c r="FP116" s="391">
        <v>1</v>
      </c>
      <c r="FQ116" s="391">
        <v>1</v>
      </c>
      <c r="FR116" s="391">
        <v>1</v>
      </c>
      <c r="FS116" s="391">
        <v>1</v>
      </c>
      <c r="FT116" s="391">
        <v>1</v>
      </c>
      <c r="FU116" s="391">
        <v>1</v>
      </c>
      <c r="FV116" s="391">
        <v>1</v>
      </c>
      <c r="FW116" s="391">
        <v>1</v>
      </c>
      <c r="FX116" s="400">
        <v>0</v>
      </c>
      <c r="FY116" s="400">
        <v>0</v>
      </c>
      <c r="FZ116" s="400">
        <v>0</v>
      </c>
      <c r="GA116" s="400">
        <v>0</v>
      </c>
      <c r="GB116" s="400">
        <v>0</v>
      </c>
      <c r="GC116" s="400">
        <v>0</v>
      </c>
      <c r="GD116" s="400">
        <v>0</v>
      </c>
      <c r="GE116" s="400">
        <v>0</v>
      </c>
      <c r="GF116" s="400">
        <v>0</v>
      </c>
      <c r="GG116" s="400">
        <v>0</v>
      </c>
      <c r="GH116" s="400">
        <v>0</v>
      </c>
      <c r="GI116" s="400">
        <v>0</v>
      </c>
      <c r="GJ116" s="388" t="str">
        <f>IFERROR(IF(Plan1!$AO26&lt;&gt;"",IF(AND(Plan1!AM$1=1,Plan1!AM$2=1),(Plan1!$AO26-FL116)/FX116,IF(AND(Plan1!AM$1=1,Plan1!AM$2=2),(Plan1!$AO26-FM116)/FY116,IF(AND(Plan1!AM$1=1,Plan1!AM$2=3),(Plan1!$AO26-FN116)/FZ116,IF(AND(Plan1!AM$1=2,Plan1!AM$2=1),(Plan1!$AO26-FO116)/GA116,IF(AND(Plan1!AM$1=2,Plan1!AM$2=2),(Plan1!$AO26-FP116)/GB116,IF(AND(Plan1!AM$1=2,Plan1!AM$2=3),(Plan1!$AO26-FQ116)/GC116,IF(AND(Plan1!AM$1=3,Plan1!AM$2=1),(Plan1!$AO26-FR116)/GD116,IF(AND(Plan1!AM$1=3,Plan1!AM$2=2),(Plan1!$AO26-FS116)/GE116,IF(AND(Plan1!AM$1=3,Plan1!AM$2=3),(Plan1!$AO26-FT116)/GF116,IF(AND(Plan1!AM$1=4,Plan1!AM$2=1),(Plan1!$AO26-FU116)/GG116,IF(AND(Plan1!AM$1=4,Plan1!AM$2=2),(Plan1!$AO26-FV116)/GH116,IF(AND(Plan1!AM$1=4,Plan1!AM$2=3),(Plan1!$AO26-FW116)/GI116,"")))))))))))),""),"σ=0")</f>
        <v/>
      </c>
      <c r="GK116" s="388"/>
      <c r="GL116" s="388"/>
      <c r="KJ116" s="401">
        <v>11</v>
      </c>
      <c r="KK116" s="401">
        <v>30.1</v>
      </c>
      <c r="KL116" s="401">
        <v>92</v>
      </c>
      <c r="KM116" s="401">
        <v>16.899999999999999</v>
      </c>
      <c r="KN116" s="401">
        <v>86</v>
      </c>
      <c r="KO116" s="401">
        <v>2.7</v>
      </c>
      <c r="KP116" s="401">
        <v>71</v>
      </c>
    </row>
    <row r="117" spans="14:302" s="369" customFormat="1" ht="15" customHeight="1">
      <c r="N117" s="397"/>
      <c r="O117" s="393"/>
      <c r="P117" s="393"/>
      <c r="Q117" s="397"/>
      <c r="R117" s="393"/>
      <c r="S117" s="397"/>
      <c r="T117" s="393"/>
      <c r="U117" s="397"/>
      <c r="W117" s="381"/>
      <c r="X117" s="381"/>
      <c r="Y117" s="381"/>
      <c r="Z117" s="381"/>
      <c r="AA117" s="381"/>
      <c r="AB117" s="381"/>
      <c r="AC117" s="381"/>
      <c r="AD117" s="381"/>
      <c r="AE117" s="381"/>
      <c r="AG117" s="469"/>
      <c r="AH117" s="469"/>
      <c r="AI117" s="401"/>
      <c r="AJ117" s="401"/>
      <c r="AK117" s="404"/>
      <c r="AL117" s="401"/>
      <c r="AM117" s="401"/>
      <c r="AN117" s="401"/>
      <c r="AO117" s="404"/>
      <c r="AP117" s="401"/>
      <c r="AQ117" s="401"/>
      <c r="AR117" s="401"/>
      <c r="AS117" s="401"/>
      <c r="AT117" s="401"/>
      <c r="AU117" s="401"/>
      <c r="AV117" s="401"/>
      <c r="AW117" s="404"/>
      <c r="AX117" s="404"/>
      <c r="AY117" s="463"/>
      <c r="AZ117" s="463"/>
      <c r="BA117" s="463"/>
      <c r="BB117" s="463"/>
      <c r="BC117" s="463"/>
      <c r="BD117" s="463"/>
      <c r="BE117" s="463"/>
      <c r="BF117" s="463"/>
      <c r="BG117" s="463"/>
      <c r="BH117" s="463"/>
      <c r="BI117" s="463"/>
      <c r="BJ117" s="463"/>
      <c r="BK117" s="463"/>
      <c r="BL117" s="463"/>
      <c r="BM117" s="463"/>
      <c r="BN117" s="463"/>
      <c r="BZ117" s="463">
        <v>0</v>
      </c>
      <c r="CA117" s="403">
        <v>20</v>
      </c>
      <c r="CB117" s="473" t="str">
        <f>Plan1!N27</f>
        <v xml:space="preserve">      4.1.A.2- SPAN PSEUDO-PALAVRAS</v>
      </c>
      <c r="CC117" s="465">
        <v>10.19</v>
      </c>
      <c r="CD117" s="465">
        <v>10.4</v>
      </c>
      <c r="CE117" s="465">
        <v>11.23</v>
      </c>
      <c r="CF117" s="465">
        <v>11.55</v>
      </c>
      <c r="CG117" s="465">
        <v>13.33</v>
      </c>
      <c r="CH117" s="465">
        <v>14.18</v>
      </c>
      <c r="CI117" s="390">
        <v>14.55</v>
      </c>
      <c r="CJ117" s="390"/>
      <c r="CK117" s="390">
        <v>3.28</v>
      </c>
      <c r="CL117" s="390">
        <v>2.25</v>
      </c>
      <c r="CM117" s="390">
        <v>3.35</v>
      </c>
      <c r="CN117" s="390">
        <v>2.73</v>
      </c>
      <c r="CO117" s="390">
        <v>3.1</v>
      </c>
      <c r="CP117" s="390">
        <v>3.18</v>
      </c>
      <c r="CQ117" s="390">
        <v>2.98</v>
      </c>
      <c r="CR117" s="466" t="str">
        <f>IFERROR(IF(Plan1!$O27&lt;&gt;"",IF(Plan1!N$1=6,(Plan1!$O27-CC117)/CK117,IF(Plan1!N$1=7,(Plan1!$O27-CD117)/CL117,IF(Plan1!N$1=8,(Plan1!$O27-CE117)/CM117,IF(Plan1!N$1=9,(Plan1!$O27-CF117)/CN117,IF(Plan1!N$1=10,(Plan1!$O27-CG117)/CO117,IF(Plan1!N$1=11,(Plan1!$O27-CH117)/CP117,IF(Plan1!N$1=12,(Plan1!$O27-CI117)/CQ117,""))))))),""),"σ=0")</f>
        <v/>
      </c>
      <c r="CS117" s="367"/>
      <c r="CT117" s="390">
        <v>7.63</v>
      </c>
      <c r="CU117" s="390">
        <v>10</v>
      </c>
      <c r="CV117" s="390">
        <v>12.31</v>
      </c>
      <c r="CW117" s="390">
        <v>11.55</v>
      </c>
      <c r="CX117" s="390">
        <v>11</v>
      </c>
      <c r="CY117" s="390">
        <v>15.32</v>
      </c>
      <c r="CZ117" s="390">
        <v>15.5</v>
      </c>
      <c r="DA117" s="390"/>
      <c r="DB117" s="390">
        <v>2.98</v>
      </c>
      <c r="DC117" s="390">
        <v>3.17</v>
      </c>
      <c r="DD117" s="390">
        <v>4.49</v>
      </c>
      <c r="DE117" s="390">
        <v>3.32</v>
      </c>
      <c r="DF117" s="390">
        <v>3.01</v>
      </c>
      <c r="DG117" s="390">
        <v>4.37</v>
      </c>
      <c r="DH117" s="390">
        <v>4.5599999999999996</v>
      </c>
      <c r="DI117" s="466" t="str">
        <f>IFERROR(IF(Plan1!$O27&lt;&gt;"",IF(Plan1!N$1=6,(Plan1!$O27-CT117)/DB117,IF(Plan1!N$1=7,(Plan1!$O27-CU117)/DC117,IF(Plan1!N$1=8,(Plan1!$O27-CV117)/DD117,IF(Plan1!N$1=9,(Plan1!$O27-CW117)/DE117,IF(Plan1!N$1=10,(Plan1!$O27-CX117)/DF117,IF(Plan1!N$1=11,(Plan1!$O27-CY117)/DG117,IF(Plan1!N$1=12,(Plan1!$O27-CZ117)/DH117,""))))))),""),"σ=0")</f>
        <v/>
      </c>
      <c r="DJ117" s="403"/>
      <c r="DK117" s="382"/>
      <c r="DW117" s="463">
        <v>0</v>
      </c>
      <c r="DX117" s="394">
        <v>3</v>
      </c>
      <c r="DY117" s="474" t="str">
        <f>Plan1!Z27</f>
        <v xml:space="preserve">  3.3- PERCEPÇÃO DE FACES</v>
      </c>
      <c r="DZ117" s="395">
        <v>2.21</v>
      </c>
      <c r="EA117" s="395">
        <v>2.48</v>
      </c>
      <c r="EB117" s="395">
        <v>2.64</v>
      </c>
      <c r="EC117" s="395">
        <v>2.5099999999999998</v>
      </c>
      <c r="ED117" s="395">
        <v>2.54</v>
      </c>
      <c r="EE117" s="395">
        <v>0.78</v>
      </c>
      <c r="EF117" s="395">
        <v>0.75</v>
      </c>
      <c r="EG117" s="395">
        <v>0.54</v>
      </c>
      <c r="EH117" s="395">
        <v>0.75</v>
      </c>
      <c r="EI117" s="395">
        <v>0.65</v>
      </c>
      <c r="EJ117" s="390" t="str">
        <f>IFERROR(IF(ISBLANK(Plan1!$AB27),"",IF(Plan1!Z$1=7,(Plan1!$AB27-DZ117)/EE117,IF(Plan1!Z$1=8,(Plan1!$AB27-EA117)/EF117,IF(Plan1!Z$1=1,(Plan1!$AB27-EB117)/EG117,IF(Plan1!Z$1=2,(Plan1!$AB27-EC117)/EH117,IF(Plan1!Z$1=3,(Plan1!$AB27-ED117)/EI117,"")))))),"σ=0")</f>
        <v/>
      </c>
      <c r="EK117" s="395">
        <v>2.56</v>
      </c>
      <c r="EL117" s="395">
        <v>2.5099999999999998</v>
      </c>
      <c r="EM117" s="395">
        <v>2.59</v>
      </c>
      <c r="EN117" s="395">
        <v>2.4500000000000002</v>
      </c>
      <c r="EO117" s="395">
        <v>2.66</v>
      </c>
      <c r="EP117" s="395">
        <v>0.55000000000000004</v>
      </c>
      <c r="EQ117" s="391">
        <v>0.7</v>
      </c>
      <c r="ER117" s="395">
        <v>0.55000000000000004</v>
      </c>
      <c r="ES117" s="395">
        <v>0.76</v>
      </c>
      <c r="ET117" s="395">
        <v>0.53</v>
      </c>
      <c r="EU117" s="390" t="str">
        <f>IFERROR(IF(ISBLANK(Plan1!$AB27),"",IF(Plan1!Z$1=7,(Plan1!$AB27-EK117)/EP117,IF(Plan1!Z$1=8,(Plan1!$AB27-EL117)/EQ117,IF(Plan1!Z$1=1,(Plan1!$AB27-EM117)/ER117,IF(Plan1!Z$1=2,(Plan1!$AB27-EN117)/ES117,IF(Plan1!Z$1=3,(Plan1!$AB27-EO117)/ET117,"")))))),"σ=0")</f>
        <v/>
      </c>
      <c r="EV117" s="403"/>
      <c r="EW117" s="388"/>
      <c r="FI117" s="463">
        <v>0</v>
      </c>
      <c r="FJ117" s="396">
        <v>3</v>
      </c>
      <c r="FK117" s="398" t="str">
        <f>Plan1!AM27</f>
        <v xml:space="preserve">  3.3- PERCEPÇÃO DE FACES</v>
      </c>
      <c r="FL117" s="391">
        <v>2.25</v>
      </c>
      <c r="FM117" s="391">
        <v>2.42</v>
      </c>
      <c r="FN117" s="391">
        <v>2.5499999999999998</v>
      </c>
      <c r="FO117" s="391">
        <v>2.4300000000000002</v>
      </c>
      <c r="FP117" s="391">
        <v>2.5299999999999998</v>
      </c>
      <c r="FQ117" s="391">
        <v>2.42</v>
      </c>
      <c r="FR117" s="391">
        <v>1.97</v>
      </c>
      <c r="FS117" s="391">
        <v>2.25</v>
      </c>
      <c r="FT117" s="391">
        <v>2.29</v>
      </c>
      <c r="FU117" s="391">
        <v>2</v>
      </c>
      <c r="FV117" s="391">
        <v>2.2000000000000002</v>
      </c>
      <c r="FW117" s="391">
        <v>2.0699999999999998</v>
      </c>
      <c r="FX117" s="391">
        <v>0.89</v>
      </c>
      <c r="FY117" s="391">
        <v>0.72</v>
      </c>
      <c r="FZ117" s="391">
        <v>0.56000000000000005</v>
      </c>
      <c r="GA117" s="391">
        <v>0.67</v>
      </c>
      <c r="GB117" s="391">
        <v>0.59</v>
      </c>
      <c r="GC117" s="391">
        <v>0.7</v>
      </c>
      <c r="GD117" s="391">
        <v>0.78</v>
      </c>
      <c r="GE117" s="391">
        <v>0.76</v>
      </c>
      <c r="GF117" s="391">
        <v>0.78</v>
      </c>
      <c r="GG117" s="391">
        <v>0.75</v>
      </c>
      <c r="GH117" s="391">
        <v>0.76</v>
      </c>
      <c r="GI117" s="391">
        <v>0.88</v>
      </c>
      <c r="GJ117" s="388" t="str">
        <f>IFERROR(IF(Plan1!$AO27&lt;&gt;"",IF(AND(Plan1!AM$1=1,Plan1!AM$2=1),(Plan1!$AO27-FL117)/FX117,IF(AND(Plan1!AM$1=1,Plan1!AM$2=2),(Plan1!$AO27-FM117)/FY117,IF(AND(Plan1!AM$1=1,Plan1!AM$2=3),(Plan1!$AO27-FN117)/FZ117,IF(AND(Plan1!AM$1=2,Plan1!AM$2=1),(Plan1!$AO27-FO117)/GA117,IF(AND(Plan1!AM$1=2,Plan1!AM$2=2),(Plan1!$AO27-FP117)/GB117,IF(AND(Plan1!AM$1=2,Plan1!AM$2=3),(Plan1!$AO27-FQ117)/GC117,IF(AND(Plan1!AM$1=3,Plan1!AM$2=1),(Plan1!$AO27-FR117)/GD117,IF(AND(Plan1!AM$1=3,Plan1!AM$2=2),(Plan1!$AO27-FS117)/GE117,IF(AND(Plan1!AM$1=3,Plan1!AM$2=3),(Plan1!$AO27-FT117)/GF117,IF(AND(Plan1!AM$1=4,Plan1!AM$2=1),(Plan1!$AO27-FU117)/GG117,IF(AND(Plan1!AM$1=4,Plan1!AM$2=2),(Plan1!$AO27-FV117)/GH117,IF(AND(Plan1!AM$1=4,Plan1!AM$2=3),(Plan1!$AO27-FW117)/GI117,"")))))))))))),""),"σ=0")</f>
        <v/>
      </c>
      <c r="GK117" s="388"/>
      <c r="GL117" s="388"/>
      <c r="KJ117" s="401">
        <v>12</v>
      </c>
      <c r="KK117" s="401">
        <v>35.1</v>
      </c>
      <c r="KL117" s="401">
        <v>94</v>
      </c>
      <c r="KM117" s="401">
        <v>19.100000000000001</v>
      </c>
      <c r="KN117" s="401">
        <v>87</v>
      </c>
      <c r="KO117" s="401">
        <v>3.2</v>
      </c>
      <c r="KP117" s="401">
        <v>72</v>
      </c>
    </row>
    <row r="118" spans="14:302" s="369" customFormat="1" ht="15" customHeight="1">
      <c r="N118" s="397"/>
      <c r="O118" s="393"/>
      <c r="P118" s="393"/>
      <c r="Q118" s="397"/>
      <c r="R118" s="397"/>
      <c r="S118" s="393"/>
      <c r="T118" s="393"/>
      <c r="U118" s="397"/>
      <c r="W118" s="381"/>
      <c r="X118" s="381"/>
      <c r="Y118" s="381"/>
      <c r="Z118" s="381"/>
      <c r="AA118" s="381"/>
      <c r="AB118" s="381"/>
      <c r="AC118" s="381"/>
      <c r="AD118" s="381"/>
      <c r="AE118" s="381"/>
      <c r="AG118" s="402"/>
      <c r="AH118" s="402"/>
      <c r="AI118" s="401"/>
      <c r="AJ118" s="401"/>
      <c r="AK118" s="404"/>
      <c r="AL118" s="404"/>
      <c r="AM118" s="401"/>
      <c r="AN118" s="401"/>
      <c r="AO118" s="401"/>
      <c r="AP118" s="401"/>
      <c r="AQ118" s="401"/>
      <c r="AR118" s="401"/>
      <c r="AS118" s="401"/>
      <c r="AT118" s="401"/>
      <c r="AU118" s="401"/>
      <c r="AV118" s="404"/>
      <c r="AW118" s="401"/>
      <c r="AX118" s="404"/>
      <c r="AY118" s="463"/>
      <c r="AZ118" s="463"/>
      <c r="BA118" s="463"/>
      <c r="BB118" s="463"/>
      <c r="BC118" s="463"/>
      <c r="BD118" s="463"/>
      <c r="BE118" s="463"/>
      <c r="BF118" s="463"/>
      <c r="BG118" s="463"/>
      <c r="BH118" s="463"/>
      <c r="BI118" s="463"/>
      <c r="BJ118" s="463"/>
      <c r="BK118" s="463"/>
      <c r="BL118" s="463"/>
      <c r="BM118" s="463"/>
      <c r="BN118" s="463"/>
      <c r="BZ118" s="463">
        <v>0</v>
      </c>
      <c r="CA118" s="403">
        <v>4</v>
      </c>
      <c r="CB118" s="473" t="str">
        <f>Plan1!N28</f>
        <v xml:space="preserve">        4.1.A.2.a- MAIOR SEQ PSEUDO-PALAVRAS</v>
      </c>
      <c r="CC118" s="465">
        <v>2.69</v>
      </c>
      <c r="CD118" s="465">
        <v>2.7</v>
      </c>
      <c r="CE118" s="465">
        <v>2.8</v>
      </c>
      <c r="CF118" s="465">
        <v>2.93</v>
      </c>
      <c r="CG118" s="465">
        <v>3.2</v>
      </c>
      <c r="CH118" s="465">
        <v>3.36</v>
      </c>
      <c r="CI118" s="390">
        <v>3.29</v>
      </c>
      <c r="CJ118" s="390"/>
      <c r="CK118" s="390">
        <v>0.67</v>
      </c>
      <c r="CL118" s="390">
        <v>0.46</v>
      </c>
      <c r="CM118" s="390">
        <v>0.66</v>
      </c>
      <c r="CN118" s="390">
        <v>0.57999999999999996</v>
      </c>
      <c r="CO118" s="390">
        <v>0.61</v>
      </c>
      <c r="CP118" s="390">
        <v>0.6</v>
      </c>
      <c r="CQ118" s="390">
        <v>0.46</v>
      </c>
      <c r="CR118" s="466" t="str">
        <f>IFERROR(IF(Plan1!$O28&lt;&gt;"",IF(Plan1!N$1=6,(Plan1!$O28-CC118)/CK118,IF(Plan1!N$1=7,(Plan1!$O28-CD118)/CL118,IF(Plan1!N$1=8,(Plan1!$O28-CE118)/CM118,IF(Plan1!N$1=9,(Plan1!$O28-CF118)/CN118,IF(Plan1!N$1=10,(Plan1!$O28-CG118)/CO118,IF(Plan1!N$1=11,(Plan1!$O28-CH118)/CP118,IF(Plan1!N$1=12,(Plan1!$O28-CI118)/CQ118,""))))))),""),"σ=0")</f>
        <v/>
      </c>
      <c r="CS118" s="367"/>
      <c r="CT118" s="390">
        <v>2.2000000000000002</v>
      </c>
      <c r="CU118" s="390">
        <v>2.62</v>
      </c>
      <c r="CV118" s="390">
        <v>2.93</v>
      </c>
      <c r="CW118" s="390">
        <v>3.06</v>
      </c>
      <c r="CX118" s="390">
        <v>2.82</v>
      </c>
      <c r="CY118" s="390">
        <v>3.45</v>
      </c>
      <c r="CZ118" s="390">
        <v>3.34</v>
      </c>
      <c r="DA118" s="390"/>
      <c r="DB118" s="390">
        <v>0.67</v>
      </c>
      <c r="DC118" s="390">
        <v>0.62</v>
      </c>
      <c r="DD118" s="390">
        <v>0.88</v>
      </c>
      <c r="DE118" s="390">
        <v>0.68</v>
      </c>
      <c r="DF118" s="390">
        <v>0.77</v>
      </c>
      <c r="DG118" s="390">
        <v>0.89</v>
      </c>
      <c r="DH118" s="390">
        <v>0.97</v>
      </c>
      <c r="DI118" s="466" t="str">
        <f>IFERROR(IF(Plan1!$O28&lt;&gt;"",IF(Plan1!N$1=6,(Plan1!$O28-CT118)/DB118,IF(Plan1!N$1=7,(Plan1!$O28-CU118)/DC118,IF(Plan1!N$1=8,(Plan1!$O28-CV118)/DD118,IF(Plan1!N$1=9,(Plan1!$O28-CW118)/DE118,IF(Plan1!N$1=10,(Plan1!$O28-CX118)/DF118,IF(Plan1!N$1=11,(Plan1!$O28-CY118)/DG118,IF(Plan1!N$1=12,(Plan1!$O28-CZ118)/DH118,""))))))),""),"σ=0")</f>
        <v/>
      </c>
      <c r="DJ118" s="403"/>
      <c r="DK118" s="382"/>
      <c r="DW118" s="463">
        <v>0</v>
      </c>
      <c r="DX118" s="394">
        <v>2</v>
      </c>
      <c r="DY118" s="474" t="str">
        <f>Plan1!Z28</f>
        <v xml:space="preserve">  3.4- RECONHECIMENTO DE FACES</v>
      </c>
      <c r="DZ118" s="391">
        <v>2</v>
      </c>
      <c r="EA118" s="395">
        <v>1.95</v>
      </c>
      <c r="EB118" s="395">
        <v>1.95</v>
      </c>
      <c r="EC118" s="395">
        <v>1.95</v>
      </c>
      <c r="ED118" s="395">
        <v>1.95</v>
      </c>
      <c r="EE118" s="400">
        <v>0</v>
      </c>
      <c r="EF118" s="395">
        <v>0.22</v>
      </c>
      <c r="EG118" s="395">
        <v>0.22</v>
      </c>
      <c r="EH118" s="395">
        <v>0.22</v>
      </c>
      <c r="EI118" s="395">
        <v>0.23</v>
      </c>
      <c r="EJ118" s="390" t="str">
        <f>IFERROR(IF(ISBLANK(Plan1!$AB28),"",IF(Plan1!Z$1=7,(Plan1!$AB28-DZ118)/EE118,IF(Plan1!Z$1=8,(Plan1!$AB28-EA118)/EF118,IF(Plan1!Z$1=1,(Plan1!$AB28-EB118)/EG118,IF(Plan1!Z$1=2,(Plan1!$AB28-EC118)/EH118,IF(Plan1!Z$1=3,(Plan1!$AB28-ED118)/EI118,"")))))),"σ=0")</f>
        <v/>
      </c>
      <c r="EK118" s="395">
        <v>1.97</v>
      </c>
      <c r="EL118" s="395">
        <v>1.91</v>
      </c>
      <c r="EM118" s="395">
        <v>1.93</v>
      </c>
      <c r="EN118" s="395">
        <v>1.97</v>
      </c>
      <c r="EO118" s="390">
        <v>1.95</v>
      </c>
      <c r="EP118" s="395">
        <v>0.16</v>
      </c>
      <c r="EQ118" s="395">
        <v>0.36</v>
      </c>
      <c r="ER118" s="395">
        <v>0.26</v>
      </c>
      <c r="ES118" s="395">
        <v>0.16</v>
      </c>
      <c r="ET118" s="395">
        <v>0.22</v>
      </c>
      <c r="EU118" s="390" t="str">
        <f>IFERROR(IF(ISBLANK(Plan1!$AB28),"",IF(Plan1!Z$1=7,(Plan1!$AB28-EK118)/EP118,IF(Plan1!Z$1=8,(Plan1!$AB28-EL118)/EQ118,IF(Plan1!Z$1=1,(Plan1!$AB28-EM118)/ER118,IF(Plan1!Z$1=2,(Plan1!$AB28-EN118)/ES118,IF(Plan1!Z$1=3,(Plan1!$AB28-EO118)/ET118,"")))))),"σ=0")</f>
        <v/>
      </c>
      <c r="EV118" s="403"/>
      <c r="EW118" s="388"/>
      <c r="FI118" s="463">
        <v>0</v>
      </c>
      <c r="FJ118" s="396">
        <v>2</v>
      </c>
      <c r="FK118" s="398" t="str">
        <f>Plan1!AM28</f>
        <v xml:space="preserve">  3.4- RECONHECIMENTO DE FACES</v>
      </c>
      <c r="FL118" s="391">
        <v>1.84</v>
      </c>
      <c r="FM118" s="391">
        <v>1.85</v>
      </c>
      <c r="FN118" s="391">
        <v>1.98</v>
      </c>
      <c r="FO118" s="391">
        <v>1.74</v>
      </c>
      <c r="FP118" s="391">
        <v>1.9</v>
      </c>
      <c r="FQ118" s="391">
        <v>1.96</v>
      </c>
      <c r="FR118" s="391">
        <v>1.72</v>
      </c>
      <c r="FS118" s="391">
        <v>1.77</v>
      </c>
      <c r="FT118" s="391">
        <v>1.85</v>
      </c>
      <c r="FU118" s="391">
        <v>1.83</v>
      </c>
      <c r="FV118" s="391">
        <v>1.67</v>
      </c>
      <c r="FW118" s="391">
        <v>1.86</v>
      </c>
      <c r="FX118" s="391">
        <v>0.37</v>
      </c>
      <c r="FY118" s="391">
        <v>0.4</v>
      </c>
      <c r="FZ118" s="391">
        <v>0.12</v>
      </c>
      <c r="GA118" s="391">
        <v>0.5</v>
      </c>
      <c r="GB118" s="391">
        <v>0.32</v>
      </c>
      <c r="GC118" s="391">
        <v>0.18</v>
      </c>
      <c r="GD118" s="391">
        <v>0.45</v>
      </c>
      <c r="GE118" s="391">
        <v>0.47</v>
      </c>
      <c r="GF118" s="391">
        <v>0.45</v>
      </c>
      <c r="GG118" s="391">
        <v>0.38</v>
      </c>
      <c r="GH118" s="391">
        <v>0.48</v>
      </c>
      <c r="GI118" s="391">
        <v>0.41</v>
      </c>
      <c r="GJ118" s="388" t="str">
        <f>IFERROR(IF(Plan1!$AO28&lt;&gt;"",IF(AND(Plan1!AM$1=1,Plan1!AM$2=1),(Plan1!$AO28-FL118)/FX118,IF(AND(Plan1!AM$1=1,Plan1!AM$2=2),(Plan1!$AO28-FM118)/FY118,IF(AND(Plan1!AM$1=1,Plan1!AM$2=3),(Plan1!$AO28-FN118)/FZ118,IF(AND(Plan1!AM$1=2,Plan1!AM$2=1),(Plan1!$AO28-FO118)/GA118,IF(AND(Plan1!AM$1=2,Plan1!AM$2=2),(Plan1!$AO28-FP118)/GB118,IF(AND(Plan1!AM$1=2,Plan1!AM$2=3),(Plan1!$AO28-FQ118)/GC118,IF(AND(Plan1!AM$1=3,Plan1!AM$2=1),(Plan1!$AO28-FR118)/GD118,IF(AND(Plan1!AM$1=3,Plan1!AM$2=2),(Plan1!$AO28-FS118)/GE118,IF(AND(Plan1!AM$1=3,Plan1!AM$2=3),(Plan1!$AO28-FT118)/GF118,IF(AND(Plan1!AM$1=4,Plan1!AM$2=1),(Plan1!$AO28-FU118)/GG118,IF(AND(Plan1!AM$1=4,Plan1!AM$2=2),(Plan1!$AO28-FV118)/GH118,IF(AND(Plan1!AM$1=4,Plan1!AM$2=3),(Plan1!$AO28-FW118)/GI118,"")))))))))))),""),"σ=0")</f>
        <v/>
      </c>
      <c r="GK118" s="388"/>
      <c r="GL118" s="388"/>
      <c r="KJ118" s="401">
        <v>13</v>
      </c>
      <c r="KK118" s="401">
        <v>39.200000000000003</v>
      </c>
      <c r="KL118" s="401">
        <v>96</v>
      </c>
      <c r="KM118" s="401">
        <v>20.7</v>
      </c>
      <c r="KN118" s="401">
        <v>88</v>
      </c>
      <c r="KO118" s="401">
        <v>3.5</v>
      </c>
      <c r="KP118" s="401">
        <v>73</v>
      </c>
    </row>
    <row r="119" spans="14:302" s="369" customFormat="1" ht="15" customHeight="1">
      <c r="N119" s="397"/>
      <c r="O119" s="393"/>
      <c r="P119" s="393"/>
      <c r="Q119" s="397"/>
      <c r="R119" s="397"/>
      <c r="S119" s="397"/>
      <c r="T119" s="393"/>
      <c r="U119" s="397"/>
      <c r="W119" s="381"/>
      <c r="X119" s="381"/>
      <c r="Y119" s="381"/>
      <c r="Z119" s="381"/>
      <c r="AA119" s="381"/>
      <c r="AB119" s="381"/>
      <c r="AC119" s="381"/>
      <c r="AD119" s="381"/>
      <c r="AE119" s="381"/>
      <c r="AG119" s="402"/>
      <c r="AH119" s="402"/>
      <c r="AI119" s="401"/>
      <c r="AJ119" s="401"/>
      <c r="AK119" s="401"/>
      <c r="AL119" s="401"/>
      <c r="AM119" s="401"/>
      <c r="AN119" s="401"/>
      <c r="AO119" s="401"/>
      <c r="AP119" s="401"/>
      <c r="AQ119" s="401"/>
      <c r="AR119" s="401"/>
      <c r="AS119" s="401"/>
      <c r="AT119" s="401"/>
      <c r="AU119" s="401"/>
      <c r="AV119" s="404"/>
      <c r="AW119" s="401"/>
      <c r="AX119" s="404"/>
      <c r="AY119" s="463"/>
      <c r="AZ119" s="463"/>
      <c r="BA119" s="463"/>
      <c r="BB119" s="463"/>
      <c r="BC119" s="463"/>
      <c r="BD119" s="463"/>
      <c r="BE119" s="463"/>
      <c r="BF119" s="463"/>
      <c r="BG119" s="463"/>
      <c r="BH119" s="463"/>
      <c r="BI119" s="463"/>
      <c r="BJ119" s="463"/>
      <c r="BK119" s="463"/>
      <c r="BL119" s="463"/>
      <c r="BM119" s="463"/>
      <c r="BN119" s="463"/>
      <c r="BZ119" s="463">
        <v>0</v>
      </c>
      <c r="CA119" s="403">
        <v>28</v>
      </c>
      <c r="CB119" s="473" t="str">
        <f>Plan1!N29</f>
        <v xml:space="preserve">    4.1.B- MT VISUO-ESPACIAL INVERSA</v>
      </c>
      <c r="CC119" s="465">
        <v>14.56</v>
      </c>
      <c r="CD119" s="465">
        <v>14.94</v>
      </c>
      <c r="CE119" s="465">
        <v>22.2</v>
      </c>
      <c r="CF119" s="465">
        <v>21.03</v>
      </c>
      <c r="CG119" s="465">
        <v>22.83</v>
      </c>
      <c r="CH119" s="465">
        <v>23.39</v>
      </c>
      <c r="CI119" s="390">
        <v>24.44</v>
      </c>
      <c r="CJ119" s="390"/>
      <c r="CK119" s="390">
        <v>7.66</v>
      </c>
      <c r="CL119" s="390">
        <v>5.45</v>
      </c>
      <c r="CM119" s="390">
        <v>4.9400000000000004</v>
      </c>
      <c r="CN119" s="390">
        <v>6.9</v>
      </c>
      <c r="CO119" s="390">
        <v>4.5599999999999996</v>
      </c>
      <c r="CP119" s="390">
        <v>3.59</v>
      </c>
      <c r="CQ119" s="390">
        <v>3.69</v>
      </c>
      <c r="CR119" s="466" t="str">
        <f>IFERROR(IF(Plan1!$O29&lt;&gt;"",IF(Plan1!N$1=6,(Plan1!$O29-CC119)/CK119,IF(Plan1!N$1=7,(Plan1!$O29-CD119)/CL119,IF(Plan1!N$1=8,(Plan1!$O29-CE119)/CM119,IF(Plan1!N$1=9,(Plan1!$O29-CF119)/CN119,IF(Plan1!N$1=10,(Plan1!$O29-CG119)/CO119,IF(Plan1!N$1=11,(Plan1!$O29-CH119)/CP119,IF(Plan1!N$1=12,(Plan1!$O29-CI119)/CQ119,""))))))),""),"σ=0")</f>
        <v/>
      </c>
      <c r="CS119" s="367"/>
      <c r="CT119" s="390">
        <v>10.07</v>
      </c>
      <c r="CU119" s="390">
        <v>15.48</v>
      </c>
      <c r="CV119" s="390">
        <v>19.239999999999998</v>
      </c>
      <c r="CW119" s="390">
        <v>20.45</v>
      </c>
      <c r="CX119" s="390">
        <v>22.46</v>
      </c>
      <c r="CY119" s="390">
        <v>23.52</v>
      </c>
      <c r="CZ119" s="390">
        <v>22.03</v>
      </c>
      <c r="DA119" s="390"/>
      <c r="DB119" s="390">
        <v>6.74</v>
      </c>
      <c r="DC119" s="390">
        <v>6.41</v>
      </c>
      <c r="DD119" s="390">
        <v>6.06</v>
      </c>
      <c r="DE119" s="390">
        <v>5.64</v>
      </c>
      <c r="DF119" s="390">
        <v>4.26</v>
      </c>
      <c r="DG119" s="390">
        <v>4.46</v>
      </c>
      <c r="DH119" s="390">
        <v>5.63</v>
      </c>
      <c r="DI119" s="466" t="str">
        <f>IFERROR(IF(Plan1!$O29&lt;&gt;"",IF(Plan1!N$1=6,(Plan1!$O29-CT119)/DB119,IF(Plan1!N$1=7,(Plan1!$O29-CU119)/DC119,IF(Plan1!N$1=8,(Plan1!$O29-CV119)/DD119,IF(Plan1!N$1=9,(Plan1!$O29-CW119)/DE119,IF(Plan1!N$1=10,(Plan1!$O29-CX119)/DF119,IF(Plan1!N$1=11,(Plan1!$O29-CY119)/DG119,IF(Plan1!N$1=12,(Plan1!$O29-CZ119)/DH119,""))))))),""),"σ=0")</f>
        <v/>
      </c>
      <c r="DJ119" s="403"/>
      <c r="DK119" s="382"/>
      <c r="DW119" s="463">
        <v>0</v>
      </c>
      <c r="DX119" s="394">
        <v>84</v>
      </c>
      <c r="DY119" s="474" t="str">
        <f>Plan1!Z29</f>
        <v>4- MEMÓRIA</v>
      </c>
      <c r="DZ119" s="395">
        <v>58.67</v>
      </c>
      <c r="EA119" s="395">
        <v>60.03</v>
      </c>
      <c r="EB119" s="395">
        <v>57.85</v>
      </c>
      <c r="EC119" s="395">
        <v>61.23</v>
      </c>
      <c r="ED119" s="395">
        <v>59.3</v>
      </c>
      <c r="EE119" s="395">
        <v>9.43</v>
      </c>
      <c r="EF119" s="395">
        <v>6.77</v>
      </c>
      <c r="EG119" s="395">
        <v>7.79</v>
      </c>
      <c r="EH119" s="395">
        <v>7.83</v>
      </c>
      <c r="EI119" s="395">
        <v>6.89</v>
      </c>
      <c r="EJ119" s="390" t="str">
        <f>IFERROR(IF(ISBLANK(Plan1!$AB29),"",IF(Plan1!Z$1=7,(Plan1!$AB29-DZ119)/EE119,IF(Plan1!Z$1=8,(Plan1!$AB29-EA119)/EF119,IF(Plan1!Z$1=1,(Plan1!$AB29-EB119)/EG119,IF(Plan1!Z$1=2,(Plan1!$AB29-EC119)/EH119,IF(Plan1!Z$1=3,(Plan1!$AB29-ED119)/EI119,"")))))),"σ=0")</f>
        <v/>
      </c>
      <c r="EK119" s="395">
        <v>51.31</v>
      </c>
      <c r="EL119" s="395">
        <v>52.86</v>
      </c>
      <c r="EM119" s="395">
        <v>54.44</v>
      </c>
      <c r="EN119" s="395">
        <v>55.58</v>
      </c>
      <c r="EO119" s="395">
        <v>56.97</v>
      </c>
      <c r="EP119" s="395">
        <v>6.66</v>
      </c>
      <c r="EQ119" s="395">
        <v>7.51</v>
      </c>
      <c r="ER119" s="395">
        <v>7.26</v>
      </c>
      <c r="ES119" s="395">
        <v>8.26</v>
      </c>
      <c r="ET119" s="395">
        <v>8.69</v>
      </c>
      <c r="EU119" s="390" t="str">
        <f>IFERROR(IF(ISBLANK(Plan1!$AB29),"",IF(Plan1!Z$1=7,(Plan1!$AB29-EK119)/EP119,IF(Plan1!Z$1=8,(Plan1!$AB29-EL119)/EQ119,IF(Plan1!Z$1=1,(Plan1!$AB29-EM119)/ER119,IF(Plan1!Z$1=2,(Plan1!$AB29-EN119)/ES119,IF(Plan1!Z$1=3,(Plan1!$AB29-EO119)/ET119,"")))))),"σ=0")</f>
        <v/>
      </c>
      <c r="EV119" s="403"/>
      <c r="EW119" s="388"/>
      <c r="FI119" s="463">
        <v>0</v>
      </c>
      <c r="FJ119" s="396">
        <v>84</v>
      </c>
      <c r="FK119" s="398" t="str">
        <f>Plan1!AM29</f>
        <v>4- MEMÓRIA</v>
      </c>
      <c r="FL119" s="391">
        <v>43.25</v>
      </c>
      <c r="FM119" s="391">
        <v>48.88</v>
      </c>
      <c r="FN119" s="391">
        <v>61.1</v>
      </c>
      <c r="FO119" s="391">
        <v>38.950000000000003</v>
      </c>
      <c r="FP119" s="391">
        <v>45.51</v>
      </c>
      <c r="FQ119" s="391">
        <v>56.37</v>
      </c>
      <c r="FR119" s="391">
        <v>37.54</v>
      </c>
      <c r="FS119" s="391">
        <v>45.6</v>
      </c>
      <c r="FT119" s="391">
        <v>51.18</v>
      </c>
      <c r="FU119" s="391">
        <v>31.72</v>
      </c>
      <c r="FV119" s="391">
        <v>38.869999999999997</v>
      </c>
      <c r="FW119" s="391">
        <v>43.07</v>
      </c>
      <c r="FX119" s="391">
        <v>10.62</v>
      </c>
      <c r="FY119" s="391">
        <v>7.24</v>
      </c>
      <c r="FZ119" s="391">
        <v>11.02</v>
      </c>
      <c r="GA119" s="391">
        <v>9.2899999999999991</v>
      </c>
      <c r="GB119" s="391">
        <v>6.79</v>
      </c>
      <c r="GC119" s="391">
        <v>8.4600000000000009</v>
      </c>
      <c r="GD119" s="391">
        <v>8.26</v>
      </c>
      <c r="GE119" s="391">
        <v>8.94</v>
      </c>
      <c r="GF119" s="391">
        <v>8.59</v>
      </c>
      <c r="GG119" s="391">
        <v>6.93</v>
      </c>
      <c r="GH119" s="391">
        <v>7.15</v>
      </c>
      <c r="GI119" s="391">
        <v>7.22</v>
      </c>
      <c r="GJ119" s="388" t="str">
        <f>IFERROR(IF(Plan1!$AO29&lt;&gt;"",IF(AND(Plan1!AM$1=1,Plan1!AM$2=1),(Plan1!$AO29-FL119)/FX119,IF(AND(Plan1!AM$1=1,Plan1!AM$2=2),(Plan1!$AO29-FM119)/FY119,IF(AND(Plan1!AM$1=1,Plan1!AM$2=3),(Plan1!$AO29-FN119)/FZ119,IF(AND(Plan1!AM$1=2,Plan1!AM$2=1),(Plan1!$AO29-FO119)/GA119,IF(AND(Plan1!AM$1=2,Plan1!AM$2=2),(Plan1!$AO29-FP119)/GB119,IF(AND(Plan1!AM$1=2,Plan1!AM$2=3),(Plan1!$AO29-FQ119)/GC119,IF(AND(Plan1!AM$1=3,Plan1!AM$2=1),(Plan1!$AO29-FR119)/GD119,IF(AND(Plan1!AM$1=3,Plan1!AM$2=2),(Plan1!$AO29-FS119)/GE119,IF(AND(Plan1!AM$1=3,Plan1!AM$2=3),(Plan1!$AO29-FT119)/GF119,IF(AND(Plan1!AM$1=4,Plan1!AM$2=1),(Plan1!$AO29-FU119)/GG119,IF(AND(Plan1!AM$1=4,Plan1!AM$2=2),(Plan1!$AO29-FV119)/GH119,IF(AND(Plan1!AM$1=4,Plan1!AM$2=3),(Plan1!$AO29-FW119)/GI119,"")))))))))))),""),"σ=0")</f>
        <v/>
      </c>
      <c r="GK119" s="388"/>
      <c r="GL119" s="388"/>
      <c r="KJ119" s="401">
        <v>14</v>
      </c>
      <c r="KK119" s="401">
        <v>44.4</v>
      </c>
      <c r="KL119" s="401">
        <v>98</v>
      </c>
      <c r="KM119" s="401">
        <v>23.7</v>
      </c>
      <c r="KN119" s="401">
        <v>89</v>
      </c>
      <c r="KO119" s="401">
        <v>4.0999999999999996</v>
      </c>
      <c r="KP119" s="401">
        <v>74</v>
      </c>
    </row>
    <row r="120" spans="14:302" s="369" customFormat="1" ht="15" customHeight="1">
      <c r="N120" s="397"/>
      <c r="O120" s="393"/>
      <c r="P120" s="393"/>
      <c r="Q120" s="397"/>
      <c r="R120" s="397"/>
      <c r="S120" s="397"/>
      <c r="T120" s="393"/>
      <c r="U120" s="397"/>
      <c r="W120" s="381"/>
      <c r="X120" s="381"/>
      <c r="Y120" s="381"/>
      <c r="Z120" s="381"/>
      <c r="AA120" s="381"/>
      <c r="AB120" s="381"/>
      <c r="AC120" s="381"/>
      <c r="AD120" s="381"/>
      <c r="AE120" s="381"/>
      <c r="AG120" s="402"/>
      <c r="AH120" s="402"/>
      <c r="AI120" s="401"/>
      <c r="AJ120" s="401"/>
      <c r="AK120" s="404"/>
      <c r="AL120" s="401"/>
      <c r="AM120" s="401"/>
      <c r="AN120" s="401"/>
      <c r="AO120" s="401"/>
      <c r="AP120" s="401"/>
      <c r="AQ120" s="404"/>
      <c r="AR120" s="401"/>
      <c r="AS120" s="401"/>
      <c r="AT120" s="401"/>
      <c r="AU120" s="401"/>
      <c r="AV120" s="404"/>
      <c r="AW120" s="404"/>
      <c r="AX120" s="404"/>
      <c r="AY120" s="463"/>
      <c r="AZ120" s="463"/>
      <c r="BA120" s="463"/>
      <c r="BB120" s="463"/>
      <c r="BC120" s="463"/>
      <c r="BD120" s="463"/>
      <c r="BE120" s="463"/>
      <c r="BF120" s="463"/>
      <c r="BG120" s="463"/>
      <c r="BH120" s="463"/>
      <c r="BI120" s="463"/>
      <c r="BJ120" s="463"/>
      <c r="BK120" s="463"/>
      <c r="BL120" s="463"/>
      <c r="BM120" s="463"/>
      <c r="BN120" s="463"/>
      <c r="BZ120" s="463">
        <v>0</v>
      </c>
      <c r="CA120" s="403">
        <v>5</v>
      </c>
      <c r="CB120" s="473" t="str">
        <f>Plan1!N30</f>
        <v xml:space="preserve">      4.1.B.1- MAIOR SEQUÊNCIA</v>
      </c>
      <c r="CC120" s="465">
        <v>3.96</v>
      </c>
      <c r="CD120" s="465">
        <v>3.9</v>
      </c>
      <c r="CE120" s="465">
        <v>4.5599999999999996</v>
      </c>
      <c r="CF120" s="465">
        <v>4.43</v>
      </c>
      <c r="CG120" s="465">
        <v>4.53</v>
      </c>
      <c r="CH120" s="465">
        <v>4.75</v>
      </c>
      <c r="CI120" s="390">
        <v>4.75</v>
      </c>
      <c r="CJ120" s="390"/>
      <c r="CK120" s="390">
        <v>0.97</v>
      </c>
      <c r="CL120" s="390">
        <v>0.9</v>
      </c>
      <c r="CM120" s="390">
        <v>0.67</v>
      </c>
      <c r="CN120" s="390">
        <v>0.81</v>
      </c>
      <c r="CO120" s="390">
        <v>0.56999999999999995</v>
      </c>
      <c r="CP120" s="390">
        <v>0.43</v>
      </c>
      <c r="CQ120" s="390">
        <v>0.5</v>
      </c>
      <c r="CR120" s="466" t="str">
        <f>IFERROR(IF(Plan1!$O30&lt;&gt;"",IF(Plan1!N$1=6,(Plan1!$O30-CC120)/CK120,IF(Plan1!N$1=7,(Plan1!$O30-CD120)/CL120,IF(Plan1!N$1=8,(Plan1!$O30-CE120)/CM120,IF(Plan1!N$1=9,(Plan1!$O30-CF120)/CN120,IF(Plan1!N$1=10,(Plan1!$O30-CG120)/CO120,IF(Plan1!N$1=11,(Plan1!$O30-CH120)/CP120,IF(Plan1!N$1=12,(Plan1!$O30-CI120)/CQ120,""))))))),""),"σ=0")</f>
        <v/>
      </c>
      <c r="CS120" s="367"/>
      <c r="CT120" s="390">
        <v>2.8</v>
      </c>
      <c r="CU120" s="390">
        <v>3.83</v>
      </c>
      <c r="CV120" s="390">
        <v>4.3099999999999996</v>
      </c>
      <c r="CW120" s="390">
        <v>4.3899999999999997</v>
      </c>
      <c r="CX120" s="390">
        <v>4.57</v>
      </c>
      <c r="CY120" s="390">
        <v>4.6500000000000004</v>
      </c>
      <c r="CZ120" s="390">
        <v>4.59</v>
      </c>
      <c r="DA120" s="390"/>
      <c r="DB120" s="390">
        <v>1.06</v>
      </c>
      <c r="DC120" s="390">
        <v>1</v>
      </c>
      <c r="DD120" s="390">
        <v>0.76</v>
      </c>
      <c r="DE120" s="390">
        <v>0.8</v>
      </c>
      <c r="DF120" s="390">
        <v>0.5</v>
      </c>
      <c r="DG120" s="390">
        <v>0.49</v>
      </c>
      <c r="DH120" s="390">
        <v>0.5</v>
      </c>
      <c r="DI120" s="466" t="str">
        <f>IFERROR(IF(Plan1!$O30&lt;&gt;"",IF(Plan1!N$1=6,(Plan1!$O30-CT120)/DB120,IF(Plan1!N$1=7,(Plan1!$O30-CU120)/DC120,IF(Plan1!N$1=8,(Plan1!$O30-CV120)/DD120,IF(Plan1!N$1=9,(Plan1!$O30-CW120)/DE120,IF(Plan1!N$1=10,(Plan1!$O30-CX120)/DF120,IF(Plan1!N$1=11,(Plan1!$O30-CY120)/DG120,IF(Plan1!N$1=12,(Plan1!$O30-CZ120)/DH120,""))))))),""),"σ=0")</f>
        <v/>
      </c>
      <c r="DJ120" s="403"/>
      <c r="DK120" s="382"/>
      <c r="DW120" s="463">
        <v>0</v>
      </c>
      <c r="DX120" s="394">
        <v>38</v>
      </c>
      <c r="DY120" s="474" t="str">
        <f>Plan1!Z30</f>
        <v xml:space="preserve">  4.1- MEMÓRIA DE TRABALHO</v>
      </c>
      <c r="DZ120" s="395">
        <v>25.39</v>
      </c>
      <c r="EA120" s="395">
        <v>26.68</v>
      </c>
      <c r="EB120" s="395">
        <v>25.56</v>
      </c>
      <c r="EC120" s="395">
        <v>27.18</v>
      </c>
      <c r="ED120" s="395">
        <v>26.68</v>
      </c>
      <c r="EE120" s="395">
        <v>5.83</v>
      </c>
      <c r="EF120" s="395">
        <v>5.09</v>
      </c>
      <c r="EG120" s="391">
        <v>5.0999999999999996</v>
      </c>
      <c r="EH120" s="395">
        <v>4.6399999999999997</v>
      </c>
      <c r="EI120" s="395">
        <v>4.53</v>
      </c>
      <c r="EJ120" s="390" t="str">
        <f>IFERROR(IF(ISBLANK(Plan1!$AB30),"",IF(Plan1!Z$1=7,(Plan1!$AB30-DZ120)/EE120,IF(Plan1!Z$1=8,(Plan1!$AB30-EA120)/EF120,IF(Plan1!Z$1=1,(Plan1!$AB30-EB120)/EG120,IF(Plan1!Z$1=2,(Plan1!$AB30-EC120)/EH120,IF(Plan1!Z$1=3,(Plan1!$AB30-ED120)/EI120,"")))))),"σ=0")</f>
        <v/>
      </c>
      <c r="EK120" s="395">
        <v>21.31</v>
      </c>
      <c r="EL120" s="395">
        <v>22.65</v>
      </c>
      <c r="EM120" s="395">
        <v>23.73</v>
      </c>
      <c r="EN120" s="395">
        <v>23.68</v>
      </c>
      <c r="EO120" s="395">
        <v>24.37</v>
      </c>
      <c r="EP120" s="395">
        <v>4.28</v>
      </c>
      <c r="EQ120" s="395">
        <v>4.24</v>
      </c>
      <c r="ER120" s="395">
        <v>4.53</v>
      </c>
      <c r="ES120" s="395">
        <v>5.36</v>
      </c>
      <c r="ET120" s="395">
        <v>5.57</v>
      </c>
      <c r="EU120" s="390" t="str">
        <f>IFERROR(IF(ISBLANK(Plan1!$AB30),"",IF(Plan1!Z$1=7,(Plan1!$AB30-EK120)/EP120,IF(Plan1!Z$1=8,(Plan1!$AB30-EL120)/EQ120,IF(Plan1!Z$1=1,(Plan1!$AB30-EM120)/ER120,IF(Plan1!Z$1=2,(Plan1!$AB30-EN120)/ES120,IF(Plan1!Z$1=3,(Plan1!$AB30-EO120)/ET120,"")))))),"σ=0")</f>
        <v/>
      </c>
      <c r="EV120" s="403"/>
      <c r="EW120" s="388"/>
      <c r="FI120" s="463">
        <v>0</v>
      </c>
      <c r="FJ120" s="396">
        <v>38</v>
      </c>
      <c r="FK120" s="398" t="str">
        <f>Plan1!AM30</f>
        <v xml:space="preserve">  4.1- MEMÓRIA DE TRABALHO</v>
      </c>
      <c r="FL120" s="390">
        <v>15.71</v>
      </c>
      <c r="FM120" s="391">
        <v>20.63</v>
      </c>
      <c r="FN120" s="391">
        <v>27.4</v>
      </c>
      <c r="FO120" s="391">
        <v>13.36</v>
      </c>
      <c r="FP120" s="391">
        <v>18.71</v>
      </c>
      <c r="FQ120" s="391">
        <v>25.16</v>
      </c>
      <c r="FR120" s="391">
        <v>13.69</v>
      </c>
      <c r="FS120" s="391">
        <v>19.37</v>
      </c>
      <c r="FT120" s="391">
        <v>22.64</v>
      </c>
      <c r="FU120" s="391">
        <v>10.07</v>
      </c>
      <c r="FV120" s="391">
        <v>15.97</v>
      </c>
      <c r="FW120" s="391">
        <v>18.649999999999999</v>
      </c>
      <c r="FX120" s="390">
        <v>7.29</v>
      </c>
      <c r="FY120" s="391">
        <v>5.26</v>
      </c>
      <c r="FZ120" s="391">
        <v>6.48</v>
      </c>
      <c r="GA120" s="391">
        <v>6.16</v>
      </c>
      <c r="GB120" s="391">
        <v>5.28</v>
      </c>
      <c r="GC120" s="391">
        <v>5.13</v>
      </c>
      <c r="GD120" s="391">
        <v>7</v>
      </c>
      <c r="GE120" s="391">
        <v>5.44</v>
      </c>
      <c r="GF120" s="391">
        <v>5.33</v>
      </c>
      <c r="GG120" s="391">
        <v>5.44</v>
      </c>
      <c r="GH120" s="391">
        <v>5.66</v>
      </c>
      <c r="GI120" s="391">
        <v>5.12</v>
      </c>
      <c r="GJ120" s="388" t="str">
        <f>IFERROR(IF(Plan1!$AO30&lt;&gt;"",IF(AND(Plan1!AM$1=1,Plan1!AM$2=1),(Plan1!$AO30-FL120)/FX120,IF(AND(Plan1!AM$1=1,Plan1!AM$2=2),(Plan1!$AO30-FM120)/FY120,IF(AND(Plan1!AM$1=1,Plan1!AM$2=3),(Plan1!$AO30-FN120)/FZ120,IF(AND(Plan1!AM$1=2,Plan1!AM$2=1),(Plan1!$AO30-FO120)/GA120,IF(AND(Plan1!AM$1=2,Plan1!AM$2=2),(Plan1!$AO30-FP120)/GB120,IF(AND(Plan1!AM$1=2,Plan1!AM$2=3),(Plan1!$AO30-FQ120)/GC120,IF(AND(Plan1!AM$1=3,Plan1!AM$2=1),(Plan1!$AO30-FR120)/GD120,IF(AND(Plan1!AM$1=3,Plan1!AM$2=2),(Plan1!$AO30-FS120)/GE120,IF(AND(Plan1!AM$1=3,Plan1!AM$2=3),(Plan1!$AO30-FT120)/GF120,IF(AND(Plan1!AM$1=4,Plan1!AM$2=1),(Plan1!$AO30-FU120)/GG120,IF(AND(Plan1!AM$1=4,Plan1!AM$2=2),(Plan1!$AO30-FV120)/GH120,IF(AND(Plan1!AM$1=4,Plan1!AM$2=3),(Plan1!$AO30-FW120)/GI120,"")))))))))))),""),"σ=0")</f>
        <v/>
      </c>
      <c r="GK120" s="388"/>
      <c r="GL120" s="388"/>
      <c r="KJ120" s="401">
        <v>15</v>
      </c>
      <c r="KK120" s="401">
        <v>47.8</v>
      </c>
      <c r="KL120" s="401">
        <v>99</v>
      </c>
      <c r="KM120" s="401">
        <v>26.4</v>
      </c>
      <c r="KN120" s="401">
        <v>91</v>
      </c>
      <c r="KO120" s="401">
        <v>5</v>
      </c>
      <c r="KP120" s="401">
        <v>75</v>
      </c>
    </row>
    <row r="121" spans="14:302" s="369" customFormat="1" ht="15" customHeight="1">
      <c r="N121" s="397"/>
      <c r="O121" s="393"/>
      <c r="P121" s="393"/>
      <c r="Q121" s="397"/>
      <c r="R121" s="397"/>
      <c r="S121" s="393"/>
      <c r="T121" s="393"/>
      <c r="U121" s="397"/>
      <c r="W121" s="381"/>
      <c r="X121" s="381"/>
      <c r="Y121" s="381"/>
      <c r="Z121" s="381"/>
      <c r="AA121" s="381"/>
      <c r="AB121" s="381"/>
      <c r="AC121" s="381"/>
      <c r="AD121" s="381"/>
      <c r="AE121" s="381"/>
      <c r="AG121" s="402"/>
      <c r="AH121" s="402"/>
      <c r="AI121" s="401"/>
      <c r="AJ121" s="401"/>
      <c r="AK121" s="404"/>
      <c r="AL121" s="401"/>
      <c r="AM121" s="401"/>
      <c r="AN121" s="401"/>
      <c r="AO121" s="404"/>
      <c r="AP121" s="401"/>
      <c r="AQ121" s="401"/>
      <c r="AR121" s="401"/>
      <c r="AS121" s="401"/>
      <c r="AT121" s="401"/>
      <c r="AU121" s="401"/>
      <c r="AV121" s="401"/>
      <c r="AW121" s="404"/>
      <c r="AX121" s="401"/>
      <c r="AY121" s="463"/>
      <c r="AZ121" s="463"/>
      <c r="BA121" s="463"/>
      <c r="BB121" s="463"/>
      <c r="BC121" s="463"/>
      <c r="BD121" s="463"/>
      <c r="BE121" s="463"/>
      <c r="BF121" s="463"/>
      <c r="BG121" s="463"/>
      <c r="BH121" s="463"/>
      <c r="BI121" s="463"/>
      <c r="BJ121" s="463"/>
      <c r="BK121" s="463"/>
      <c r="BL121" s="463"/>
      <c r="BM121" s="463"/>
      <c r="BN121" s="463"/>
      <c r="BZ121" s="463">
        <v>0</v>
      </c>
      <c r="CA121" s="403">
        <v>18</v>
      </c>
      <c r="CB121" s="473" t="str">
        <f>Plan1!N31</f>
        <v xml:space="preserve">  4.2- MEMÓRIA EPISÓDICA SEMÂNT VERBAL</v>
      </c>
      <c r="CC121" s="465">
        <v>7.11</v>
      </c>
      <c r="CD121" s="465">
        <v>7.19</v>
      </c>
      <c r="CE121" s="465">
        <v>8.83</v>
      </c>
      <c r="CF121" s="465">
        <v>8.9</v>
      </c>
      <c r="CG121" s="465">
        <v>9.3699999999999992</v>
      </c>
      <c r="CH121" s="465">
        <v>9.81</v>
      </c>
      <c r="CI121" s="465">
        <v>9.7200000000000006</v>
      </c>
      <c r="CJ121" s="390"/>
      <c r="CK121" s="390">
        <v>2.57</v>
      </c>
      <c r="CL121" s="390">
        <v>2.13</v>
      </c>
      <c r="CM121" s="390">
        <v>2.15</v>
      </c>
      <c r="CN121" s="390">
        <v>2.31</v>
      </c>
      <c r="CO121" s="390">
        <v>2.2599999999999998</v>
      </c>
      <c r="CP121" s="390">
        <v>2.08</v>
      </c>
      <c r="CQ121" s="390">
        <v>2.12</v>
      </c>
      <c r="CR121" s="466" t="str">
        <f>IFERROR(IF(Plan1!$O31&lt;&gt;"",IF(Plan1!N$1=6,(Plan1!$O31-CC121)/CK121,IF(Plan1!N$1=7,(Plan1!$O31-CD121)/CL121,IF(Plan1!N$1=8,(Plan1!$O31-CE121)/CM121,IF(Plan1!N$1=9,(Plan1!$O31-CF121)/CN121,IF(Plan1!N$1=10,(Plan1!$O31-CG121)/CO121,IF(Plan1!N$1=11,(Plan1!$O31-CH121)/CP121,IF(Plan1!N$1=12,(Plan1!$O31-CI121)/CQ121,""))))))),""),"σ=0")</f>
        <v/>
      </c>
      <c r="CS121" s="367"/>
      <c r="CT121" s="465">
        <v>5.8</v>
      </c>
      <c r="CU121" s="465">
        <v>6.72</v>
      </c>
      <c r="CV121" s="465">
        <v>7.86</v>
      </c>
      <c r="CW121" s="465">
        <v>8.65</v>
      </c>
      <c r="CX121" s="465">
        <v>8.5399999999999991</v>
      </c>
      <c r="CY121" s="465">
        <v>9.94</v>
      </c>
      <c r="CZ121" s="390">
        <v>9.59</v>
      </c>
      <c r="DA121" s="390"/>
      <c r="DB121" s="390">
        <v>2.17</v>
      </c>
      <c r="DC121" s="390">
        <v>3.16</v>
      </c>
      <c r="DD121" s="390">
        <v>2.77</v>
      </c>
      <c r="DE121" s="390">
        <v>2.42</v>
      </c>
      <c r="DF121" s="390">
        <v>2.38</v>
      </c>
      <c r="DG121" s="390">
        <v>2.02</v>
      </c>
      <c r="DH121" s="390">
        <v>2.34</v>
      </c>
      <c r="DI121" s="466" t="str">
        <f>IFERROR(IF(Plan1!$O31&lt;&gt;"",IF(Plan1!N$1=6,(Plan1!$O31-CT121)/DB121,IF(Plan1!N$1=7,(Plan1!$O31-CU121)/DC121,IF(Plan1!N$1=8,(Plan1!$O31-CV121)/DD121,IF(Plan1!N$1=9,(Plan1!$O31-CW121)/DE121,IF(Plan1!N$1=10,(Plan1!$O31-CX121)/DF121,IF(Plan1!N$1=11,(Plan1!$O31-CY121)/DG121,IF(Plan1!N$1=12,(Plan1!$O31-CZ121)/DH121,""))))))),""),"σ=0")</f>
        <v/>
      </c>
      <c r="DJ121" s="403"/>
      <c r="DK121" s="382"/>
      <c r="DW121" s="463">
        <v>0</v>
      </c>
      <c r="DX121" s="394">
        <v>10</v>
      </c>
      <c r="DY121" s="474" t="str">
        <f>Plan1!Z31</f>
        <v xml:space="preserve">    4.1.A- ORDENAÇÃO ASCENDENTE - DÍGITOS</v>
      </c>
      <c r="DZ121" s="395">
        <v>7.79</v>
      </c>
      <c r="EA121" s="395">
        <v>8.0299999999999994</v>
      </c>
      <c r="EB121" s="395">
        <v>7.82</v>
      </c>
      <c r="EC121" s="395">
        <v>8.7200000000000006</v>
      </c>
      <c r="ED121" s="395">
        <v>8.11</v>
      </c>
      <c r="EE121" s="395">
        <v>1.61</v>
      </c>
      <c r="EF121" s="395">
        <v>1.29</v>
      </c>
      <c r="EG121" s="395">
        <v>1.67</v>
      </c>
      <c r="EH121" s="391">
        <v>1</v>
      </c>
      <c r="EI121" s="395">
        <v>1.39</v>
      </c>
      <c r="EJ121" s="390" t="str">
        <f>IFERROR(IF(ISBLANK(Plan1!$AB31),"",IF(Plan1!Z$1=7,(Plan1!$AB31-DZ121)/EE121,IF(Plan1!Z$1=8,(Plan1!$AB31-EA121)/EF121,IF(Plan1!Z$1=1,(Plan1!$AB31-EB121)/EG121,IF(Plan1!Z$1=2,(Plan1!$AB31-EC121)/EH121,IF(Plan1!Z$1=3,(Plan1!$AB31-ED121)/EI121,"")))))),"σ=0")</f>
        <v/>
      </c>
      <c r="EK121" s="395">
        <v>6.92</v>
      </c>
      <c r="EL121" s="395">
        <v>7.47</v>
      </c>
      <c r="EM121" s="395">
        <v>8.07</v>
      </c>
      <c r="EN121" s="395">
        <v>7.79</v>
      </c>
      <c r="EO121" s="395">
        <v>7.84</v>
      </c>
      <c r="EP121" s="395">
        <v>1.49</v>
      </c>
      <c r="EQ121" s="395">
        <v>1.35</v>
      </c>
      <c r="ER121" s="395">
        <v>1.82</v>
      </c>
      <c r="ES121" s="395">
        <v>1.36</v>
      </c>
      <c r="ET121" s="391">
        <v>1.3</v>
      </c>
      <c r="EU121" s="390" t="str">
        <f>IFERROR(IF(ISBLANK(Plan1!$AB31),"",IF(Plan1!Z$1=7,(Plan1!$AB31-EK121)/EP121,IF(Plan1!Z$1=8,(Plan1!$AB31-EL121)/EQ121,IF(Plan1!Z$1=1,(Plan1!$AB31-EM121)/ER121,IF(Plan1!Z$1=2,(Plan1!$AB31-EN121)/ES121,IF(Plan1!Z$1=3,(Plan1!$AB31-EO121)/ET121,"")))))),"σ=0")</f>
        <v/>
      </c>
      <c r="EV121" s="403"/>
      <c r="EW121" s="388"/>
      <c r="FI121" s="463">
        <v>0</v>
      </c>
      <c r="FJ121" s="396">
        <v>10</v>
      </c>
      <c r="FK121" s="398" t="str">
        <f>Plan1!AM31</f>
        <v xml:space="preserve">    4.1.A- ORDENAÇÃO ASCENDENTE - DÍGITOS</v>
      </c>
      <c r="FL121" s="390">
        <v>4.6900000000000004</v>
      </c>
      <c r="FM121" s="391">
        <v>6.88</v>
      </c>
      <c r="FN121" s="391">
        <v>8.23</v>
      </c>
      <c r="FO121" s="391">
        <v>4.05</v>
      </c>
      <c r="FP121" s="391">
        <v>6.33</v>
      </c>
      <c r="FQ121" s="391">
        <v>7.65</v>
      </c>
      <c r="FR121" s="391">
        <v>4.8499999999999996</v>
      </c>
      <c r="FS121" s="391">
        <v>6.38</v>
      </c>
      <c r="FT121" s="391">
        <v>7.56</v>
      </c>
      <c r="FU121" s="391">
        <v>3.34</v>
      </c>
      <c r="FV121" s="391">
        <v>5.53</v>
      </c>
      <c r="FW121" s="391">
        <v>6.28</v>
      </c>
      <c r="FX121" s="390">
        <v>2.41</v>
      </c>
      <c r="FY121" s="391">
        <v>1.54</v>
      </c>
      <c r="FZ121" s="391">
        <v>1.65</v>
      </c>
      <c r="GA121" s="391">
        <v>2.5299999999999998</v>
      </c>
      <c r="GB121" s="391">
        <v>1.86</v>
      </c>
      <c r="GC121" s="391">
        <v>1.63</v>
      </c>
      <c r="GD121" s="391">
        <v>2.34</v>
      </c>
      <c r="GE121" s="391">
        <v>2.2000000000000002</v>
      </c>
      <c r="GF121" s="391">
        <v>1.54</v>
      </c>
      <c r="GG121" s="391">
        <v>2.14</v>
      </c>
      <c r="GH121" s="391">
        <v>2.57</v>
      </c>
      <c r="GI121" s="391">
        <v>1.71</v>
      </c>
      <c r="GJ121" s="388" t="str">
        <f>IFERROR(IF(Plan1!$AO31&lt;&gt;"",IF(AND(Plan1!AM$1=1,Plan1!AM$2=1),(Plan1!$AO31-FL121)/FX121,IF(AND(Plan1!AM$1=1,Plan1!AM$2=2),(Plan1!$AO31-FM121)/FY121,IF(AND(Plan1!AM$1=1,Plan1!AM$2=3),(Plan1!$AO31-FN121)/FZ121,IF(AND(Plan1!AM$1=2,Plan1!AM$2=1),(Plan1!$AO31-FO121)/GA121,IF(AND(Plan1!AM$1=2,Plan1!AM$2=2),(Plan1!$AO31-FP121)/GB121,IF(AND(Plan1!AM$1=2,Plan1!AM$2=3),(Plan1!$AO31-FQ121)/GC121,IF(AND(Plan1!AM$1=3,Plan1!AM$2=1),(Plan1!$AO31-FR121)/GD121,IF(AND(Plan1!AM$1=3,Plan1!AM$2=2),(Plan1!$AO31-FS121)/GE121,IF(AND(Plan1!AM$1=3,Plan1!AM$2=3),(Plan1!$AO31-FT121)/GF121,IF(AND(Plan1!AM$1=4,Plan1!AM$2=1),(Plan1!$AO31-FU121)/GG121,IF(AND(Plan1!AM$1=4,Plan1!AM$2=2),(Plan1!$AO31-FV121)/GH121,IF(AND(Plan1!AM$1=4,Plan1!AM$2=3),(Plan1!$AO31-FW121)/GI121,"")))))))))))),""),"σ=0")</f>
        <v/>
      </c>
      <c r="GK121" s="388"/>
      <c r="GL121" s="388"/>
      <c r="KJ121" s="401">
        <v>16</v>
      </c>
      <c r="KK121" s="401">
        <v>54.7</v>
      </c>
      <c r="KL121" s="401">
        <v>102</v>
      </c>
      <c r="KM121" s="401">
        <v>29.9</v>
      </c>
      <c r="KN121" s="401">
        <v>92</v>
      </c>
      <c r="KO121" s="401">
        <v>6.2</v>
      </c>
      <c r="KP121" s="401">
        <v>77</v>
      </c>
    </row>
    <row r="122" spans="14:302" s="369" customFormat="1" ht="15" customHeight="1">
      <c r="N122" s="397"/>
      <c r="O122" s="393"/>
      <c r="P122" s="393"/>
      <c r="Q122" s="393"/>
      <c r="R122" s="393"/>
      <c r="S122" s="393"/>
      <c r="T122" s="393"/>
      <c r="U122" s="393"/>
      <c r="W122" s="381"/>
      <c r="X122" s="381"/>
      <c r="Y122" s="381"/>
      <c r="Z122" s="381"/>
      <c r="AA122" s="381"/>
      <c r="AB122" s="381"/>
      <c r="AC122" s="381"/>
      <c r="AD122" s="381"/>
      <c r="AE122" s="381"/>
      <c r="AG122" s="402"/>
      <c r="AH122" s="402"/>
      <c r="AI122" s="401"/>
      <c r="AJ122" s="401"/>
      <c r="AK122" s="404"/>
      <c r="AL122" s="401"/>
      <c r="AM122" s="401"/>
      <c r="AN122" s="401"/>
      <c r="AO122" s="404"/>
      <c r="AP122" s="401"/>
      <c r="AQ122" s="401"/>
      <c r="AR122" s="401"/>
      <c r="AS122" s="401"/>
      <c r="AT122" s="401"/>
      <c r="AU122" s="401"/>
      <c r="AV122" s="404"/>
      <c r="AW122" s="404"/>
      <c r="AX122" s="404"/>
      <c r="AY122" s="463"/>
      <c r="AZ122" s="463"/>
      <c r="BA122" s="463"/>
      <c r="BB122" s="463"/>
      <c r="BC122" s="463"/>
      <c r="BD122" s="463"/>
      <c r="BE122" s="463"/>
      <c r="BF122" s="463"/>
      <c r="BG122" s="463"/>
      <c r="BH122" s="463"/>
      <c r="BI122" s="463"/>
      <c r="BJ122" s="463"/>
      <c r="BK122" s="463"/>
      <c r="BL122" s="463"/>
      <c r="BM122" s="463"/>
      <c r="BN122" s="463"/>
      <c r="BZ122" s="463">
        <v>0</v>
      </c>
      <c r="CA122" s="403">
        <v>9</v>
      </c>
      <c r="CB122" s="473" t="str">
        <f>Plan1!N32</f>
        <v xml:space="preserve">    4.2.A- EVOCAÇÃO IMEDIATA</v>
      </c>
      <c r="CC122" s="390">
        <v>4.4400000000000004</v>
      </c>
      <c r="CD122" s="390">
        <v>4.1900000000000004</v>
      </c>
      <c r="CE122" s="390">
        <v>5.17</v>
      </c>
      <c r="CF122" s="390">
        <v>5.23</v>
      </c>
      <c r="CG122" s="390">
        <v>5.2</v>
      </c>
      <c r="CH122" s="390">
        <v>5.58</v>
      </c>
      <c r="CI122" s="390">
        <v>5.72</v>
      </c>
      <c r="CJ122" s="390"/>
      <c r="CK122" s="390">
        <v>1.1200000000000001</v>
      </c>
      <c r="CL122" s="390">
        <v>0.98</v>
      </c>
      <c r="CM122" s="390">
        <v>1.05</v>
      </c>
      <c r="CN122" s="390">
        <v>1.1000000000000001</v>
      </c>
      <c r="CO122" s="390">
        <v>1.1200000000000001</v>
      </c>
      <c r="CP122" s="390">
        <v>1.17</v>
      </c>
      <c r="CQ122" s="390">
        <v>0.99</v>
      </c>
      <c r="CR122" s="466" t="str">
        <f>IFERROR(IF(Plan1!$O32&lt;&gt;"",IF(Plan1!N$1=6,(Plan1!$O32-CC122)/CK122,IF(Plan1!N$1=7,(Plan1!$O32-CD122)/CL122,IF(Plan1!N$1=8,(Plan1!$O32-CE122)/CM122,IF(Plan1!N$1=9,(Plan1!$O32-CF122)/CN122,IF(Plan1!N$1=10,(Plan1!$O32-CG122)/CO122,IF(Plan1!N$1=11,(Plan1!$O32-CH122)/CP122,IF(Plan1!N$1=12,(Plan1!$O32-CI122)/CQ122,""))))))),""),"σ=0")</f>
        <v/>
      </c>
      <c r="CS122" s="367"/>
      <c r="CT122" s="465">
        <v>3.73</v>
      </c>
      <c r="CU122" s="465">
        <v>4.07</v>
      </c>
      <c r="CV122" s="465">
        <v>4.5199999999999996</v>
      </c>
      <c r="CW122" s="465">
        <v>4.84</v>
      </c>
      <c r="CX122" s="465">
        <v>5</v>
      </c>
      <c r="CY122" s="465">
        <v>5.68</v>
      </c>
      <c r="CZ122" s="390">
        <v>5.34</v>
      </c>
      <c r="DA122" s="390"/>
      <c r="DB122" s="390">
        <v>1.2</v>
      </c>
      <c r="DC122" s="390">
        <v>1.56</v>
      </c>
      <c r="DD122" s="390">
        <v>1.38</v>
      </c>
      <c r="DE122" s="390">
        <v>1.19</v>
      </c>
      <c r="DF122" s="390">
        <v>1.1200000000000001</v>
      </c>
      <c r="DG122" s="390">
        <v>1.04</v>
      </c>
      <c r="DH122" s="390">
        <v>1.4</v>
      </c>
      <c r="DI122" s="466" t="str">
        <f>IFERROR(IF(Plan1!$O32&lt;&gt;"",IF(Plan1!N$1=6,(Plan1!$O32-CT122)/DB122,IF(Plan1!N$1=7,(Plan1!$O32-CU122)/DC122,IF(Plan1!N$1=8,(Plan1!$O32-CV122)/DD122,IF(Plan1!N$1=9,(Plan1!$O32-CW122)/DE122,IF(Plan1!N$1=10,(Plan1!$O32-CX122)/DF122,IF(Plan1!N$1=11,(Plan1!$O32-CY122)/DG122,IF(Plan1!N$1=12,(Plan1!$O32-CZ122)/DH122,""))))))),""),"σ=0")</f>
        <v/>
      </c>
      <c r="DJ122" s="403"/>
      <c r="DK122" s="382"/>
      <c r="DW122" s="463">
        <v>0</v>
      </c>
      <c r="DX122" s="394">
        <v>6</v>
      </c>
      <c r="DY122" s="474" t="str">
        <f>Plan1!Z32</f>
        <v xml:space="preserve">      4.1.A.1- MAIOR SEQUÊNCIA DE DÍGITOS</v>
      </c>
      <c r="DZ122" s="395">
        <v>5.39</v>
      </c>
      <c r="EA122" s="395">
        <v>5.48</v>
      </c>
      <c r="EB122" s="395">
        <v>5.33</v>
      </c>
      <c r="EC122" s="395">
        <v>5.67</v>
      </c>
      <c r="ED122" s="395">
        <v>5.54</v>
      </c>
      <c r="EE122" s="391">
        <v>0.9</v>
      </c>
      <c r="EF122" s="395">
        <v>0.68</v>
      </c>
      <c r="EG122" s="395">
        <v>1.22</v>
      </c>
      <c r="EH122" s="395">
        <v>0.48</v>
      </c>
      <c r="EI122" s="395">
        <v>0.73</v>
      </c>
      <c r="EJ122" s="390" t="str">
        <f>IFERROR(IF(ISBLANK(Plan1!$AB32),"",IF(Plan1!Z$1=7,(Plan1!$AB32-DZ122)/EE122,IF(Plan1!Z$1=8,(Plan1!$AB32-EA122)/EF122,IF(Plan1!Z$1=1,(Plan1!$AB32-EB122)/EG122,IF(Plan1!Z$1=2,(Plan1!$AB32-EC122)/EH122,IF(Plan1!Z$1=3,(Plan1!$AB32-ED122)/EI122,"")))))),"σ=0")</f>
        <v/>
      </c>
      <c r="EK122" s="395">
        <v>4.92</v>
      </c>
      <c r="EL122" s="395">
        <v>5.16</v>
      </c>
      <c r="EM122" s="395">
        <v>5.51</v>
      </c>
      <c r="EN122" s="395">
        <v>5.42</v>
      </c>
      <c r="EO122" s="395">
        <v>5.47</v>
      </c>
      <c r="EP122" s="395">
        <v>0.87</v>
      </c>
      <c r="EQ122" s="395">
        <v>0.75</v>
      </c>
      <c r="ER122" s="395">
        <v>0.95</v>
      </c>
      <c r="ES122" s="395">
        <v>0.82</v>
      </c>
      <c r="ET122" s="395">
        <v>0.76</v>
      </c>
      <c r="EU122" s="390" t="str">
        <f>IFERROR(IF(ISBLANK(Plan1!$AB32),"",IF(Plan1!Z$1=7,(Plan1!$AB32-EK122)/EP122,IF(Plan1!Z$1=8,(Plan1!$AB32-EL122)/EQ122,IF(Plan1!Z$1=1,(Plan1!$AB32-EM122)/ER122,IF(Plan1!Z$1=2,(Plan1!$AB32-EN122)/ES122,IF(Plan1!Z$1=3,(Plan1!$AB32-EO122)/ET122,"")))))),"σ=0")</f>
        <v/>
      </c>
      <c r="EV122" s="403"/>
      <c r="EW122" s="388"/>
      <c r="FI122" s="463">
        <v>0</v>
      </c>
      <c r="FJ122" s="396">
        <v>6</v>
      </c>
      <c r="FK122" s="398" t="str">
        <f>Plan1!AM32</f>
        <v xml:space="preserve">      4.1.A.1- MAIOR SEQUÊNCIA DE DÍGITOS</v>
      </c>
      <c r="FL122" s="390">
        <v>3.59</v>
      </c>
      <c r="FM122" s="391">
        <v>4.83</v>
      </c>
      <c r="FN122" s="391">
        <v>5.46</v>
      </c>
      <c r="FO122" s="391">
        <v>3.38</v>
      </c>
      <c r="FP122" s="391">
        <v>4.67</v>
      </c>
      <c r="FQ122" s="391">
        <v>5.23</v>
      </c>
      <c r="FR122" s="391">
        <v>3.87</v>
      </c>
      <c r="FS122" s="391">
        <v>4.6900000000000004</v>
      </c>
      <c r="FT122" s="391">
        <v>5.18</v>
      </c>
      <c r="FU122" s="391">
        <v>2.97</v>
      </c>
      <c r="FV122" s="391">
        <v>4.2</v>
      </c>
      <c r="FW122" s="391">
        <v>4.6500000000000004</v>
      </c>
      <c r="FX122" s="390">
        <v>1.44</v>
      </c>
      <c r="FY122" s="391">
        <v>0.85</v>
      </c>
      <c r="FZ122" s="391">
        <v>0.86</v>
      </c>
      <c r="GA122" s="391">
        <v>1.79</v>
      </c>
      <c r="GB122" s="391">
        <v>1.1499999999999999</v>
      </c>
      <c r="GC122" s="391">
        <v>0.94</v>
      </c>
      <c r="GD122" s="391">
        <v>1.49</v>
      </c>
      <c r="GE122" s="391">
        <v>1.35</v>
      </c>
      <c r="GF122" s="391">
        <v>0.88</v>
      </c>
      <c r="GG122" s="391">
        <v>1.57</v>
      </c>
      <c r="GH122" s="391">
        <v>1.52</v>
      </c>
      <c r="GI122" s="391">
        <v>0.97</v>
      </c>
      <c r="GJ122" s="388" t="str">
        <f>IFERROR(IF(Plan1!$AO32&lt;&gt;"",IF(AND(Plan1!AM$1=1,Plan1!AM$2=1),(Plan1!$AO32-FL122)/FX122,IF(AND(Plan1!AM$1=1,Plan1!AM$2=2),(Plan1!$AO32-FM122)/FY122,IF(AND(Plan1!AM$1=1,Plan1!AM$2=3),(Plan1!$AO32-FN122)/FZ122,IF(AND(Plan1!AM$1=2,Plan1!AM$2=1),(Plan1!$AO32-FO122)/GA122,IF(AND(Plan1!AM$1=2,Plan1!AM$2=2),(Plan1!$AO32-FP122)/GB122,IF(AND(Plan1!AM$1=2,Plan1!AM$2=3),(Plan1!$AO32-FQ122)/GC122,IF(AND(Plan1!AM$1=3,Plan1!AM$2=1),(Plan1!$AO32-FR122)/GD122,IF(AND(Plan1!AM$1=3,Plan1!AM$2=2),(Plan1!$AO32-FS122)/GE122,IF(AND(Plan1!AM$1=3,Plan1!AM$2=3),(Plan1!$AO32-FT122)/GF122,IF(AND(Plan1!AM$1=4,Plan1!AM$2=1),(Plan1!$AO32-FU122)/GG122,IF(AND(Plan1!AM$1=4,Plan1!AM$2=2),(Plan1!$AO32-FV122)/GH122,IF(AND(Plan1!AM$1=4,Plan1!AM$2=3),(Plan1!$AO32-FW122)/GI122,"")))))))))))),""),"σ=0")</f>
        <v/>
      </c>
      <c r="GK122" s="388"/>
      <c r="GL122" s="388"/>
      <c r="KJ122" s="401">
        <v>17</v>
      </c>
      <c r="KK122" s="401">
        <v>58.7</v>
      </c>
      <c r="KL122" s="401">
        <v>103</v>
      </c>
      <c r="KM122" s="401">
        <v>34.4</v>
      </c>
      <c r="KN122" s="401">
        <v>94</v>
      </c>
      <c r="KO122" s="401">
        <v>8</v>
      </c>
      <c r="KP122" s="401">
        <v>79</v>
      </c>
    </row>
    <row r="123" spans="14:302" s="369" customFormat="1" ht="15" customHeight="1">
      <c r="N123" s="397"/>
      <c r="O123" s="393"/>
      <c r="P123" s="393"/>
      <c r="Q123" s="393"/>
      <c r="R123" s="393"/>
      <c r="S123" s="393"/>
      <c r="T123" s="393"/>
      <c r="U123" s="393"/>
      <c r="W123" s="393"/>
      <c r="X123" s="393"/>
      <c r="Y123" s="393"/>
      <c r="Z123" s="393"/>
      <c r="AA123" s="393"/>
      <c r="AB123" s="393"/>
      <c r="AC123" s="393"/>
      <c r="AD123" s="393"/>
      <c r="AE123" s="393"/>
      <c r="AG123" s="402"/>
      <c r="AH123" s="402"/>
      <c r="AI123" s="401"/>
      <c r="AJ123" s="401"/>
      <c r="AK123" s="404"/>
      <c r="AL123" s="401"/>
      <c r="AM123" s="401"/>
      <c r="AN123" s="401"/>
      <c r="AO123" s="404"/>
      <c r="AP123" s="406"/>
      <c r="AQ123" s="401"/>
      <c r="AR123" s="401"/>
      <c r="AS123" s="401"/>
      <c r="AT123" s="401"/>
      <c r="AU123" s="401"/>
      <c r="AV123" s="404"/>
      <c r="AW123" s="404"/>
      <c r="AX123" s="404"/>
      <c r="AY123" s="463"/>
      <c r="AZ123" s="463"/>
      <c r="BA123" s="463"/>
      <c r="BB123" s="463"/>
      <c r="BC123" s="463"/>
      <c r="BD123" s="463"/>
      <c r="BE123" s="463"/>
      <c r="BF123" s="463"/>
      <c r="BG123" s="463"/>
      <c r="BH123" s="463"/>
      <c r="BI123" s="463"/>
      <c r="BJ123" s="463"/>
      <c r="BK123" s="463"/>
      <c r="BL123" s="463"/>
      <c r="BM123" s="463"/>
      <c r="BN123" s="463"/>
      <c r="BZ123" s="463">
        <v>0</v>
      </c>
      <c r="CA123" s="470">
        <v>9</v>
      </c>
      <c r="CB123" s="473" t="str">
        <f>Plan1!N33</f>
        <v xml:space="preserve">    4.2.B- EVOCAÇÃO TARDIA</v>
      </c>
      <c r="CC123" s="465">
        <v>2.67</v>
      </c>
      <c r="CD123" s="465">
        <v>3</v>
      </c>
      <c r="CE123" s="465">
        <v>3.67</v>
      </c>
      <c r="CF123" s="465">
        <v>3.67</v>
      </c>
      <c r="CG123" s="465">
        <v>4.17</v>
      </c>
      <c r="CH123" s="465">
        <v>4.22</v>
      </c>
      <c r="CI123" s="465">
        <v>4</v>
      </c>
      <c r="CJ123" s="390"/>
      <c r="CK123" s="390">
        <v>1.84</v>
      </c>
      <c r="CL123" s="390">
        <v>1.63</v>
      </c>
      <c r="CM123" s="390">
        <v>1.39</v>
      </c>
      <c r="CN123" s="390">
        <v>1.64</v>
      </c>
      <c r="CO123" s="390">
        <v>1.31</v>
      </c>
      <c r="CP123" s="390">
        <v>1.21</v>
      </c>
      <c r="CQ123" s="390">
        <v>1.52</v>
      </c>
      <c r="CR123" s="466" t="str">
        <f>IFERROR(IF(Plan1!$O33&lt;&gt;"",IF(Plan1!N$1=6,(Plan1!$O33-CC123)/CK123,IF(Plan1!N$1=7,(Plan1!$O33-CD123)/CL123,IF(Plan1!N$1=8,(Plan1!$O33-CE123)/CM123,IF(Plan1!N$1=9,(Plan1!$O33-CF123)/CN123,IF(Plan1!N$1=10,(Plan1!$O33-CG123)/CO123,IF(Plan1!N$1=11,(Plan1!$O33-CH123)/CP123,IF(Plan1!N$1=12,(Plan1!$O33-CI123)/CQ123,""))))))),""),"σ=0")</f>
        <v/>
      </c>
      <c r="CS123" s="367"/>
      <c r="CT123" s="465">
        <v>2.0699999999999998</v>
      </c>
      <c r="CU123" s="465">
        <v>2.66</v>
      </c>
      <c r="CV123" s="465">
        <v>3.34</v>
      </c>
      <c r="CW123" s="465">
        <v>3.81</v>
      </c>
      <c r="CX123" s="465">
        <v>3.54</v>
      </c>
      <c r="CY123" s="465">
        <v>4.26</v>
      </c>
      <c r="CZ123" s="390">
        <v>4.25</v>
      </c>
      <c r="DA123" s="390"/>
      <c r="DB123" s="390">
        <v>1.53</v>
      </c>
      <c r="DC123" s="390">
        <v>1.88</v>
      </c>
      <c r="DD123" s="390">
        <v>1.63</v>
      </c>
      <c r="DE123" s="390">
        <v>1.7</v>
      </c>
      <c r="DF123" s="390">
        <v>1.57</v>
      </c>
      <c r="DG123" s="390">
        <v>1.26</v>
      </c>
      <c r="DH123" s="390">
        <v>1.37</v>
      </c>
      <c r="DI123" s="466" t="str">
        <f>IFERROR(IF(Plan1!$O33&lt;&gt;"",IF(Plan1!N$1=6,(Plan1!$O33-CT123)/DB123,IF(Plan1!N$1=7,(Plan1!$O33-CU123)/DC123,IF(Plan1!N$1=8,(Plan1!$O33-CV123)/DD123,IF(Plan1!N$1=9,(Plan1!$O33-CW123)/DE123,IF(Plan1!N$1=10,(Plan1!$O33-CX123)/DF123,IF(Plan1!N$1=11,(Plan1!$O33-CY123)/DG123,IF(Plan1!N$1=12,(Plan1!$O33-CZ123)/DH123,""))))))),""),"σ=0")</f>
        <v/>
      </c>
      <c r="DJ123" s="470"/>
      <c r="DK123" s="382"/>
      <c r="DW123" s="463">
        <v>0</v>
      </c>
      <c r="DX123" s="394">
        <v>28</v>
      </c>
      <c r="DY123" s="474" t="str">
        <f>Plan1!Z33</f>
        <v xml:space="preserve">    4.1.B- SPAN AUDITIVO PALAVRAS SENTENÇA</v>
      </c>
      <c r="DZ123" s="395">
        <v>17.61</v>
      </c>
      <c r="EA123" s="395">
        <v>18.649999999999999</v>
      </c>
      <c r="EB123" s="395">
        <v>17.739999999999998</v>
      </c>
      <c r="EC123" s="395">
        <v>18.46</v>
      </c>
      <c r="ED123" s="395">
        <v>18.57</v>
      </c>
      <c r="EE123" s="391">
        <v>4.8</v>
      </c>
      <c r="EF123" s="395">
        <v>4.62</v>
      </c>
      <c r="EG123" s="395">
        <v>4.28</v>
      </c>
      <c r="EH123" s="395">
        <v>4.22</v>
      </c>
      <c r="EI123" s="395">
        <v>4.28</v>
      </c>
      <c r="EJ123" s="390" t="str">
        <f>IFERROR(IF(ISBLANK(Plan1!$AB33),"",IF(Plan1!Z$1=7,(Plan1!$AB33-DZ123)/EE123,IF(Plan1!Z$1=8,(Plan1!$AB33-EA123)/EF123,IF(Plan1!Z$1=1,(Plan1!$AB33-EB123)/EG123,IF(Plan1!Z$1=2,(Plan1!$AB33-EC123)/EH123,IF(Plan1!Z$1=3,(Plan1!$AB33-ED123)/EI123,"")))))),"σ=0")</f>
        <v/>
      </c>
      <c r="EK123" s="395">
        <v>14.38</v>
      </c>
      <c r="EL123" s="395">
        <v>15.19</v>
      </c>
      <c r="EM123" s="395">
        <v>15.66</v>
      </c>
      <c r="EN123" s="395">
        <v>15.89</v>
      </c>
      <c r="EO123" s="395">
        <v>16.53</v>
      </c>
      <c r="EP123" s="395">
        <v>3.67</v>
      </c>
      <c r="EQ123" s="395">
        <v>3.87</v>
      </c>
      <c r="ER123" s="395">
        <v>3.68</v>
      </c>
      <c r="ES123" s="395">
        <v>4.5599999999999996</v>
      </c>
      <c r="ET123" s="395">
        <v>4.93</v>
      </c>
      <c r="EU123" s="390" t="str">
        <f>IFERROR(IF(ISBLANK(Plan1!$AB33),"",IF(Plan1!Z$1=7,(Plan1!$AB33-EK123)/EP123,IF(Plan1!Z$1=8,(Plan1!$AB33-EL123)/EQ123,IF(Plan1!Z$1=1,(Plan1!$AB33-EM123)/ER123,IF(Plan1!Z$1=2,(Plan1!$AB33-EN123)/ES123,IF(Plan1!Z$1=3,(Plan1!$AB33-EO123)/ET123,"")))))),"σ=0")</f>
        <v/>
      </c>
      <c r="EV123" s="403"/>
      <c r="EW123" s="388"/>
      <c r="FI123" s="463">
        <v>0</v>
      </c>
      <c r="FJ123" s="396">
        <v>28</v>
      </c>
      <c r="FK123" s="398" t="str">
        <f>Plan1!AM33</f>
        <v xml:space="preserve">    4.1.B- SPAN AUDITIVO PALAVRA SENTENÇAS</v>
      </c>
      <c r="FL123" s="390">
        <v>11.02</v>
      </c>
      <c r="FM123" s="391">
        <v>13.75</v>
      </c>
      <c r="FN123" s="391">
        <v>19.18</v>
      </c>
      <c r="FO123" s="391">
        <v>9.31</v>
      </c>
      <c r="FP123" s="391">
        <v>12.38</v>
      </c>
      <c r="FQ123" s="391">
        <v>17.510000000000002</v>
      </c>
      <c r="FR123" s="391">
        <v>8.85</v>
      </c>
      <c r="FS123" s="391">
        <v>12.98</v>
      </c>
      <c r="FT123" s="391">
        <v>15.07</v>
      </c>
      <c r="FU123" s="391">
        <v>6.72</v>
      </c>
      <c r="FV123" s="391">
        <v>10.43</v>
      </c>
      <c r="FW123" s="391">
        <v>12.37</v>
      </c>
      <c r="FX123" s="390">
        <v>5.63</v>
      </c>
      <c r="FY123" s="391">
        <v>4.6100000000000003</v>
      </c>
      <c r="FZ123" s="391">
        <v>5.61</v>
      </c>
      <c r="GA123" s="391">
        <v>5.05</v>
      </c>
      <c r="GB123" s="391">
        <v>4.33</v>
      </c>
      <c r="GC123" s="391">
        <v>4.53</v>
      </c>
      <c r="GD123" s="391">
        <v>5.51</v>
      </c>
      <c r="GE123" s="391">
        <v>4.38</v>
      </c>
      <c r="GF123" s="391">
        <v>4.62</v>
      </c>
      <c r="GG123" s="391">
        <v>4.46</v>
      </c>
      <c r="GH123" s="391">
        <v>4.38</v>
      </c>
      <c r="GI123" s="391">
        <v>4.1100000000000003</v>
      </c>
      <c r="GJ123" s="388" t="str">
        <f>IFERROR(IF(Plan1!$AO33&lt;&gt;"",IF(AND(Plan1!AM$1=1,Plan1!AM$2=1),(Plan1!$AO33-FL123)/FX123,IF(AND(Plan1!AM$1=1,Plan1!AM$2=2),(Plan1!$AO33-FM123)/FY123,IF(AND(Plan1!AM$1=1,Plan1!AM$2=3),(Plan1!$AO33-FN123)/FZ123,IF(AND(Plan1!AM$1=2,Plan1!AM$2=1),(Plan1!$AO33-FO123)/GA123,IF(AND(Plan1!AM$1=2,Plan1!AM$2=2),(Plan1!$AO33-FP123)/GB123,IF(AND(Plan1!AM$1=2,Plan1!AM$2=3),(Plan1!$AO33-FQ123)/GC123,IF(AND(Plan1!AM$1=3,Plan1!AM$2=1),(Plan1!$AO33-FR123)/GD123,IF(AND(Plan1!AM$1=3,Plan1!AM$2=2),(Plan1!$AO33-FS123)/GE123,IF(AND(Plan1!AM$1=3,Plan1!AM$2=3),(Plan1!$AO33-FT123)/GF123,IF(AND(Plan1!AM$1=4,Plan1!AM$2=1),(Plan1!$AO33-FU123)/GG123,IF(AND(Plan1!AM$1=4,Plan1!AM$2=2),(Plan1!$AO33-FV123)/GH123,IF(AND(Plan1!AM$1=4,Plan1!AM$2=3),(Plan1!$AO33-FW123)/GI123,"")))))))))))),""),"σ=0")</f>
        <v/>
      </c>
      <c r="GK123" s="388"/>
      <c r="GL123" s="388"/>
      <c r="KJ123" s="401">
        <v>18</v>
      </c>
      <c r="KK123" s="401">
        <v>65.099999999999994</v>
      </c>
      <c r="KL123" s="401">
        <v>106</v>
      </c>
      <c r="KM123" s="401">
        <v>40</v>
      </c>
      <c r="KN123" s="401">
        <v>96</v>
      </c>
      <c r="KO123" s="401">
        <v>10.8</v>
      </c>
      <c r="KP123" s="401">
        <v>81</v>
      </c>
    </row>
    <row r="124" spans="14:302" s="369" customFormat="1" ht="15" customHeight="1">
      <c r="N124" s="397"/>
      <c r="O124" s="393"/>
      <c r="P124" s="393"/>
      <c r="Q124" s="393"/>
      <c r="R124" s="393"/>
      <c r="S124" s="393"/>
      <c r="T124" s="393"/>
      <c r="U124" s="393"/>
      <c r="W124" s="393"/>
      <c r="X124" s="393"/>
      <c r="Y124" s="393"/>
      <c r="Z124" s="393"/>
      <c r="AA124" s="393"/>
      <c r="AB124" s="393"/>
      <c r="AC124" s="393"/>
      <c r="AD124" s="393"/>
      <c r="AE124" s="393"/>
      <c r="AG124" s="402"/>
      <c r="AH124" s="402"/>
      <c r="AI124" s="401"/>
      <c r="AJ124" s="401"/>
      <c r="AK124" s="401"/>
      <c r="AL124" s="401"/>
      <c r="AM124" s="401"/>
      <c r="AN124" s="401"/>
      <c r="AO124" s="404"/>
      <c r="AP124" s="401"/>
      <c r="AQ124" s="401"/>
      <c r="AR124" s="401"/>
      <c r="AS124" s="401"/>
      <c r="AT124" s="401"/>
      <c r="AU124" s="401"/>
      <c r="AV124" s="404"/>
      <c r="AW124" s="401"/>
      <c r="AX124" s="401"/>
      <c r="AY124" s="463"/>
      <c r="AZ124" s="463"/>
      <c r="BA124" s="463"/>
      <c r="BB124" s="463"/>
      <c r="BC124" s="463"/>
      <c r="BD124" s="463"/>
      <c r="BE124" s="463"/>
      <c r="BF124" s="463"/>
      <c r="BG124" s="463"/>
      <c r="BH124" s="463"/>
      <c r="BI124" s="463"/>
      <c r="BJ124" s="463"/>
      <c r="BK124" s="463"/>
      <c r="BL124" s="463"/>
      <c r="BM124" s="463"/>
      <c r="BN124" s="463"/>
      <c r="BZ124" s="463">
        <v>0</v>
      </c>
      <c r="CA124" s="470">
        <v>4</v>
      </c>
      <c r="CB124" s="473" t="str">
        <f>Plan1!N34</f>
        <v xml:space="preserve">  4.3- MEMÓRIA EPISÓDICA SEMÂNTICA</v>
      </c>
      <c r="CC124" s="465">
        <v>3.33</v>
      </c>
      <c r="CD124" s="465">
        <v>3.35</v>
      </c>
      <c r="CE124" s="465">
        <v>3.83</v>
      </c>
      <c r="CF124" s="465">
        <v>3.83</v>
      </c>
      <c r="CG124" s="465">
        <v>3.93</v>
      </c>
      <c r="CH124" s="465">
        <v>3.94</v>
      </c>
      <c r="CI124" s="465">
        <v>3.94</v>
      </c>
      <c r="CJ124" s="390"/>
      <c r="CK124" s="390">
        <v>0.62</v>
      </c>
      <c r="CL124" s="390">
        <v>0.55000000000000004</v>
      </c>
      <c r="CM124" s="390">
        <v>0.37</v>
      </c>
      <c r="CN124" s="390">
        <v>0.46</v>
      </c>
      <c r="CO124" s="390">
        <v>0.25</v>
      </c>
      <c r="CP124" s="390">
        <v>0.24</v>
      </c>
      <c r="CQ124" s="390">
        <v>0.24</v>
      </c>
      <c r="CR124" s="466" t="str">
        <f>IFERROR(IF(Plan1!$O34&lt;&gt;"",IF(Plan1!N$1=6,(Plan1!$O34-CC124)/CK124,IF(Plan1!N$1=7,(Plan1!$O34-CD124)/CL124,IF(Plan1!N$1=8,(Plan1!$O34-CE124)/CM124,IF(Plan1!N$1=9,(Plan1!$O34-CF124)/CN124,IF(Plan1!N$1=10,(Plan1!$O34-CG124)/CO124,IF(Plan1!N$1=11,(Plan1!$O34-CH124)/CP124,IF(Plan1!N$1=12,(Plan1!$O34-CI124)/CQ124,""))))))),""),"σ=0")</f>
        <v/>
      </c>
      <c r="CS124" s="367"/>
      <c r="CT124" s="390">
        <v>3.1</v>
      </c>
      <c r="CU124" s="390">
        <v>3.28</v>
      </c>
      <c r="CV124" s="390">
        <v>3.62</v>
      </c>
      <c r="CW124" s="390">
        <v>3.74</v>
      </c>
      <c r="CX124" s="390">
        <v>3.93</v>
      </c>
      <c r="CY124" s="390">
        <v>3.94</v>
      </c>
      <c r="CZ124" s="390">
        <v>3.94</v>
      </c>
      <c r="DA124" s="390"/>
      <c r="DB124" s="390">
        <v>0.76</v>
      </c>
      <c r="DC124" s="390">
        <v>0.88</v>
      </c>
      <c r="DD124" s="390">
        <v>0.56000000000000005</v>
      </c>
      <c r="DE124" s="390">
        <v>0.44</v>
      </c>
      <c r="DF124" s="390">
        <v>0.26</v>
      </c>
      <c r="DG124" s="390">
        <v>0.25</v>
      </c>
      <c r="DH124" s="390">
        <v>0.25</v>
      </c>
      <c r="DI124" s="466" t="str">
        <f>IFERROR(IF(Plan1!$O34&lt;&gt;"",IF(Plan1!N$1=6,(Plan1!$O34-CT124)/DB124,IF(Plan1!N$1=7,(Plan1!$O34-CU124)/DC124,IF(Plan1!N$1=8,(Plan1!$O34-CV124)/DD124,IF(Plan1!N$1=9,(Plan1!$O34-CW124)/DE124,IF(Plan1!N$1=10,(Plan1!$O34-CX124)/DF124,IF(Plan1!N$1=11,(Plan1!$O34-CY124)/DG124,IF(Plan1!N$1=12,(Plan1!$O34-CZ124)/DH124,""))))))),""),"σ=0")</f>
        <v/>
      </c>
      <c r="DJ124" s="470"/>
      <c r="DK124" s="382"/>
      <c r="DW124" s="463">
        <v>0</v>
      </c>
      <c r="DX124" s="394">
        <v>5</v>
      </c>
      <c r="DY124" s="474" t="str">
        <f>Plan1!Z34</f>
        <v xml:space="preserve">      4.1.B.1- MAIOR SEQUÊNC SPAN PALAVRAS</v>
      </c>
      <c r="DZ124" s="395">
        <v>3.21</v>
      </c>
      <c r="EA124" s="395">
        <v>3.45</v>
      </c>
      <c r="EB124" s="395">
        <v>3.08</v>
      </c>
      <c r="EC124" s="395">
        <v>3.21</v>
      </c>
      <c r="ED124" s="395">
        <v>3.19</v>
      </c>
      <c r="EE124" s="395">
        <v>0.96</v>
      </c>
      <c r="EF124" s="395">
        <v>0.93</v>
      </c>
      <c r="EG124" s="395">
        <v>0.81</v>
      </c>
      <c r="EH124" s="395">
        <v>1.1499999999999999</v>
      </c>
      <c r="EI124" s="395">
        <v>0.84</v>
      </c>
      <c r="EJ124" s="390" t="str">
        <f>IFERROR(IF(ISBLANK(Plan1!$AB34),"",IF(Plan1!Z$1=7,(Plan1!$AB34-DZ124)/EE124,IF(Plan1!Z$1=8,(Plan1!$AB34-EA124)/EF124,IF(Plan1!Z$1=1,(Plan1!$AB34-EB124)/EG124,IF(Plan1!Z$1=2,(Plan1!$AB34-EC124)/EH124,IF(Plan1!Z$1=3,(Plan1!$AB34-ED124)/EI124,"")))))),"σ=0")</f>
        <v/>
      </c>
      <c r="EK124" s="395">
        <v>2.64</v>
      </c>
      <c r="EL124" s="395">
        <v>2.79</v>
      </c>
      <c r="EM124" s="395">
        <v>2.93</v>
      </c>
      <c r="EN124" s="395">
        <v>2.79</v>
      </c>
      <c r="EO124" s="395">
        <v>3.05</v>
      </c>
      <c r="EP124" s="395">
        <v>0.87</v>
      </c>
      <c r="EQ124" s="395">
        <v>0.77</v>
      </c>
      <c r="ER124" s="395">
        <v>0.85</v>
      </c>
      <c r="ES124" s="395">
        <v>1.1599999999999999</v>
      </c>
      <c r="ET124" s="395">
        <v>0.93</v>
      </c>
      <c r="EU124" s="390" t="str">
        <f>IFERROR(IF(ISBLANK(Plan1!$AB34),"",IF(Plan1!Z$1=7,(Plan1!$AB34-EK124)/EP124,IF(Plan1!Z$1=8,(Plan1!$AB34-EL124)/EQ124,IF(Plan1!Z$1=1,(Plan1!$AB34-EM124)/ER124,IF(Plan1!Z$1=2,(Plan1!$AB34-EN124)/ES124,IF(Plan1!Z$1=3,(Plan1!$AB34-EO124)/ET124,"")))))),"σ=0")</f>
        <v/>
      </c>
      <c r="EV124" s="470"/>
      <c r="EW124" s="382"/>
      <c r="FI124" s="463">
        <v>0</v>
      </c>
      <c r="FJ124" s="396">
        <v>5</v>
      </c>
      <c r="FK124" s="398" t="str">
        <f>Plan1!AM34</f>
        <v xml:space="preserve">      4.1.B.1- MAIOR SEQUÊNC SPAN PALAVRAS</v>
      </c>
      <c r="FL124" s="390">
        <v>1.86</v>
      </c>
      <c r="FM124" s="391">
        <v>2.5499999999999998</v>
      </c>
      <c r="FN124" s="391">
        <v>3.35</v>
      </c>
      <c r="FO124" s="391">
        <v>1.5</v>
      </c>
      <c r="FP124" s="391">
        <v>2.1800000000000002</v>
      </c>
      <c r="FQ124" s="391">
        <v>2.91</v>
      </c>
      <c r="FR124" s="391">
        <v>1.62</v>
      </c>
      <c r="FS124" s="391">
        <v>2.35</v>
      </c>
      <c r="FT124" s="391">
        <v>2.62</v>
      </c>
      <c r="FU124" s="391">
        <v>0.93</v>
      </c>
      <c r="FV124" s="391">
        <v>1.97</v>
      </c>
      <c r="FW124" s="391">
        <v>2.42</v>
      </c>
      <c r="FX124" s="390">
        <v>1.17</v>
      </c>
      <c r="FY124" s="391">
        <v>0.99</v>
      </c>
      <c r="FZ124" s="391">
        <v>1.1499999999999999</v>
      </c>
      <c r="GA124" s="391">
        <v>1.19</v>
      </c>
      <c r="GB124" s="391">
        <v>1.1100000000000001</v>
      </c>
      <c r="GC124" s="391">
        <v>1.1000000000000001</v>
      </c>
      <c r="GD124" s="391">
        <v>1.29</v>
      </c>
      <c r="GE124" s="391">
        <v>1.04</v>
      </c>
      <c r="GF124" s="391">
        <v>1.04</v>
      </c>
      <c r="GG124" s="391">
        <v>1.1599999999999999</v>
      </c>
      <c r="GH124" s="391">
        <v>0.99</v>
      </c>
      <c r="GI124" s="391">
        <v>0.73</v>
      </c>
      <c r="GJ124" s="388" t="str">
        <f>IFERROR(IF(Plan1!$AO34&lt;&gt;"",IF(AND(Plan1!AM$1=1,Plan1!AM$2=1),(Plan1!$AO34-FL124)/FX124,IF(AND(Plan1!AM$1=1,Plan1!AM$2=2),(Plan1!$AO34-FM124)/FY124,IF(AND(Plan1!AM$1=1,Plan1!AM$2=3),(Plan1!$AO34-FN124)/FZ124,IF(AND(Plan1!AM$1=2,Plan1!AM$2=1),(Plan1!$AO34-FO124)/GA124,IF(AND(Plan1!AM$1=2,Plan1!AM$2=2),(Plan1!$AO34-FP124)/GB124,IF(AND(Plan1!AM$1=2,Plan1!AM$2=3),(Plan1!$AO34-FQ124)/GC124,IF(AND(Plan1!AM$1=3,Plan1!AM$2=1),(Plan1!$AO34-FR124)/GD124,IF(AND(Plan1!AM$1=3,Plan1!AM$2=2),(Plan1!$AO34-FS124)/GE124,IF(AND(Plan1!AM$1=3,Plan1!AM$2=3),(Plan1!$AO34-FT124)/GF124,IF(AND(Plan1!AM$1=4,Plan1!AM$2=1),(Plan1!$AO34-FU124)/GG124,IF(AND(Plan1!AM$1=4,Plan1!AM$2=2),(Plan1!$AO34-FV124)/GH124,IF(AND(Plan1!AM$1=4,Plan1!AM$2=3),(Plan1!$AO34-FW124)/GI124,"")))))))))))),""),"σ=0")</f>
        <v/>
      </c>
      <c r="GK124" s="388"/>
      <c r="GL124" s="382"/>
      <c r="KJ124" s="401">
        <v>19</v>
      </c>
      <c r="KK124" s="401">
        <v>70.7</v>
      </c>
      <c r="KL124" s="401">
        <v>108</v>
      </c>
      <c r="KM124" s="401">
        <v>45.9</v>
      </c>
      <c r="KN124" s="401">
        <v>98</v>
      </c>
      <c r="KO124" s="401">
        <v>15.3</v>
      </c>
      <c r="KP124" s="401">
        <v>85</v>
      </c>
    </row>
    <row r="125" spans="14:302" s="369" customFormat="1" ht="15" customHeight="1">
      <c r="N125" s="397"/>
      <c r="O125" s="393"/>
      <c r="P125" s="393"/>
      <c r="Q125" s="393"/>
      <c r="R125" s="393"/>
      <c r="S125" s="393"/>
      <c r="T125" s="393"/>
      <c r="U125" s="393"/>
      <c r="W125" s="393"/>
      <c r="X125" s="393"/>
      <c r="Y125" s="393"/>
      <c r="Z125" s="393"/>
      <c r="AA125" s="393"/>
      <c r="AB125" s="393"/>
      <c r="AC125" s="393"/>
      <c r="AD125" s="393"/>
      <c r="AE125" s="393"/>
      <c r="AG125" s="402"/>
      <c r="AH125" s="402"/>
      <c r="AI125" s="401"/>
      <c r="AJ125" s="401"/>
      <c r="AK125" s="401"/>
      <c r="AL125" s="401"/>
      <c r="AM125" s="404"/>
      <c r="AN125" s="401"/>
      <c r="AO125" s="401"/>
      <c r="AP125" s="401"/>
      <c r="AQ125" s="401"/>
      <c r="AR125" s="401"/>
      <c r="AS125" s="401"/>
      <c r="AT125" s="401"/>
      <c r="AU125" s="401"/>
      <c r="AV125" s="401"/>
      <c r="AW125" s="401"/>
      <c r="AX125" s="401"/>
      <c r="AY125" s="463"/>
      <c r="AZ125" s="463"/>
      <c r="BA125" s="463"/>
      <c r="BB125" s="463"/>
      <c r="BC125" s="463"/>
      <c r="BD125" s="463"/>
      <c r="BE125" s="463"/>
      <c r="BF125" s="463"/>
      <c r="BG125" s="463"/>
      <c r="BH125" s="463"/>
      <c r="BI125" s="463"/>
      <c r="BJ125" s="463"/>
      <c r="BK125" s="463"/>
      <c r="BL125" s="463"/>
      <c r="BM125" s="463"/>
      <c r="BN125" s="463"/>
      <c r="BZ125" s="463">
        <v>0</v>
      </c>
      <c r="CA125" s="470">
        <v>9</v>
      </c>
      <c r="CB125" s="473" t="str">
        <f>Plan1!N35</f>
        <v xml:space="preserve">  4.4- MEM EPISÓD SEMÂNT VISUO-ESPACIAL</v>
      </c>
      <c r="CC125" s="465">
        <v>4.63</v>
      </c>
      <c r="CD125" s="465">
        <v>5.29</v>
      </c>
      <c r="CE125" s="465">
        <v>5.4</v>
      </c>
      <c r="CF125" s="465">
        <v>5.63</v>
      </c>
      <c r="CG125" s="465">
        <v>6.03</v>
      </c>
      <c r="CH125" s="465">
        <v>6.3</v>
      </c>
      <c r="CI125" s="390">
        <v>6</v>
      </c>
      <c r="CJ125" s="398"/>
      <c r="CK125" s="390">
        <v>1.18</v>
      </c>
      <c r="CL125" s="390">
        <v>1.01</v>
      </c>
      <c r="CM125" s="390">
        <v>1.1299999999999999</v>
      </c>
      <c r="CN125" s="390">
        <v>0.96</v>
      </c>
      <c r="CO125" s="390">
        <v>1.06</v>
      </c>
      <c r="CP125" s="390">
        <v>1.01</v>
      </c>
      <c r="CQ125" s="390">
        <v>1.21</v>
      </c>
      <c r="CR125" s="466" t="str">
        <f>IFERROR(IF(Plan1!$O35&lt;&gt;"",IF(Plan1!N$1=6,(Plan1!$O35-CC125)/CK125,IF(Plan1!N$1=7,(Plan1!$O35-CD125)/CL125,IF(Plan1!N$1=8,(Plan1!$O35-CE125)/CM125,IF(Plan1!N$1=9,(Plan1!$O35-CF125)/CN125,IF(Plan1!N$1=10,(Plan1!$O35-CG125)/CO125,IF(Plan1!N$1=11,(Plan1!$O35-CH125)/CP125,IF(Plan1!N$1=12,(Plan1!$O35-CI125)/CQ125,""))))))),""),"σ=0")</f>
        <v/>
      </c>
      <c r="CS125" s="367"/>
      <c r="CT125" s="390">
        <v>4.2</v>
      </c>
      <c r="CU125" s="390">
        <v>4.8600000000000003</v>
      </c>
      <c r="CV125" s="390">
        <v>5.69</v>
      </c>
      <c r="CW125" s="390">
        <v>5.55</v>
      </c>
      <c r="CX125" s="390">
        <v>5.25</v>
      </c>
      <c r="CY125" s="390">
        <v>6.39</v>
      </c>
      <c r="CZ125" s="390">
        <v>6.28</v>
      </c>
      <c r="DA125" s="398"/>
      <c r="DB125" s="390">
        <v>0.76</v>
      </c>
      <c r="DC125" s="390">
        <v>1.25</v>
      </c>
      <c r="DD125" s="390">
        <v>1.36</v>
      </c>
      <c r="DE125" s="390">
        <v>1.41</v>
      </c>
      <c r="DF125" s="390">
        <v>1.24</v>
      </c>
      <c r="DG125" s="390">
        <v>0.88</v>
      </c>
      <c r="DH125" s="390">
        <v>1.51</v>
      </c>
      <c r="DI125" s="466" t="str">
        <f>IFERROR(IF(Plan1!$O35&lt;&gt;"",IF(Plan1!N$1=6,(Plan1!$O35-CT125)/DB125,IF(Plan1!N$1=7,(Plan1!$O35-CU125)/DC125,IF(Plan1!N$1=8,(Plan1!$O35-CV125)/DD125,IF(Plan1!N$1=9,(Plan1!$O35-CW125)/DE125,IF(Plan1!N$1=10,(Plan1!$O35-CX125)/DF125,IF(Plan1!N$1=11,(Plan1!$O35-CY125)/DG125,IF(Plan1!N$1=12,(Plan1!$O35-CZ125)/DH125,""))))))),""),"σ=0")</f>
        <v/>
      </c>
      <c r="DJ125" s="470"/>
      <c r="DK125" s="382"/>
      <c r="DW125" s="463">
        <v>0</v>
      </c>
      <c r="DX125" s="394">
        <v>36</v>
      </c>
      <c r="DY125" s="474" t="str">
        <f>Plan1!Z35</f>
        <v xml:space="preserve">  4.2- MEMÓRIA VERBAL SEMÂNTICA</v>
      </c>
      <c r="DZ125" s="395">
        <v>24.21</v>
      </c>
      <c r="EA125" s="391">
        <v>23.9</v>
      </c>
      <c r="EB125" s="395">
        <v>23.26</v>
      </c>
      <c r="EC125" s="395">
        <v>24.64</v>
      </c>
      <c r="ED125" s="395">
        <v>23.16</v>
      </c>
      <c r="EE125" s="395">
        <v>4.8899999999999997</v>
      </c>
      <c r="EF125" s="395">
        <v>4.0599999999999996</v>
      </c>
      <c r="EG125" s="395">
        <v>3.92</v>
      </c>
      <c r="EH125" s="391">
        <v>5.3</v>
      </c>
      <c r="EI125" s="395">
        <v>3.77</v>
      </c>
      <c r="EJ125" s="390" t="str">
        <f>IFERROR(IF(ISBLANK(Plan1!$AB35),"",IF(Plan1!Z$1=7,(Plan1!$AB35-DZ125)/EE125,IF(Plan1!Z$1=8,(Plan1!$AB35-EA125)/EF125,IF(Plan1!Z$1=1,(Plan1!$AB35-EB125)/EG125,IF(Plan1!Z$1=2,(Plan1!$AB35-EC125)/EH125,IF(Plan1!Z$1=3,(Plan1!$AB35-ED125)/EI125,"")))))),"σ=0")</f>
        <v/>
      </c>
      <c r="EK125" s="395">
        <v>20.85</v>
      </c>
      <c r="EL125" s="395">
        <v>21.19</v>
      </c>
      <c r="EM125" s="395">
        <v>21.88</v>
      </c>
      <c r="EN125" s="395">
        <v>22.76</v>
      </c>
      <c r="EO125" s="395">
        <v>23.11</v>
      </c>
      <c r="EP125" s="395">
        <v>3.85</v>
      </c>
      <c r="EQ125" s="395">
        <v>4.76</v>
      </c>
      <c r="ER125" s="395">
        <v>5.05</v>
      </c>
      <c r="ES125" s="395">
        <v>5.07</v>
      </c>
      <c r="ET125" s="395">
        <v>5.01</v>
      </c>
      <c r="EU125" s="390" t="str">
        <f>IFERROR(IF(ISBLANK(Plan1!$AB35),"",IF(Plan1!Z$1=7,(Plan1!$AB35-EK125)/EP125,IF(Plan1!Z$1=8,(Plan1!$AB35-EL125)/EQ125,IF(Plan1!Z$1=1,(Plan1!$AB35-EM125)/ER125,IF(Plan1!Z$1=2,(Plan1!$AB35-EN125)/ES125,IF(Plan1!Z$1=3,(Plan1!$AB35-EO125)/ET125,"")))))),"σ=0")</f>
        <v/>
      </c>
      <c r="EV125" s="470"/>
      <c r="EW125" s="382"/>
      <c r="FI125" s="463">
        <v>0</v>
      </c>
      <c r="FJ125" s="396">
        <v>36</v>
      </c>
      <c r="FK125" s="398" t="str">
        <f>Plan1!AM35</f>
        <v xml:space="preserve">  4.2- MEMÓRIA VERBAL SEMÂNTICA</v>
      </c>
      <c r="FL125" s="390">
        <v>19.16</v>
      </c>
      <c r="FM125" s="390">
        <v>19.170000000000002</v>
      </c>
      <c r="FN125" s="390">
        <v>24.13</v>
      </c>
      <c r="FO125" s="390">
        <v>17.29</v>
      </c>
      <c r="FP125" s="390">
        <v>17.93</v>
      </c>
      <c r="FQ125" s="390">
        <v>21.65</v>
      </c>
      <c r="FR125" s="390">
        <v>15.82</v>
      </c>
      <c r="FS125" s="390">
        <v>17.600000000000001</v>
      </c>
      <c r="FT125" s="390">
        <v>19.38</v>
      </c>
      <c r="FU125" s="390">
        <v>14.76</v>
      </c>
      <c r="FV125" s="390">
        <v>15.17</v>
      </c>
      <c r="FW125" s="390">
        <v>15.98</v>
      </c>
      <c r="FX125" s="390">
        <v>4.66</v>
      </c>
      <c r="FY125" s="390">
        <v>4.2300000000000004</v>
      </c>
      <c r="FZ125" s="390">
        <v>5.89</v>
      </c>
      <c r="GA125" s="390">
        <v>3.81</v>
      </c>
      <c r="GB125" s="390">
        <v>4.03</v>
      </c>
      <c r="GC125" s="390">
        <v>4.75</v>
      </c>
      <c r="GD125" s="390">
        <v>3.48</v>
      </c>
      <c r="GE125" s="390">
        <v>4.29</v>
      </c>
      <c r="GF125" s="390">
        <v>4.87</v>
      </c>
      <c r="GG125" s="390">
        <v>2.2799999999999998</v>
      </c>
      <c r="GH125" s="390">
        <v>2.98</v>
      </c>
      <c r="GI125" s="390">
        <v>3.24</v>
      </c>
      <c r="GJ125" s="388" t="str">
        <f>IFERROR(IF(Plan1!$AO35&lt;&gt;"",IF(AND(Plan1!AM$1=1,Plan1!AM$2=1),(Plan1!$AO35-FL125)/FX125,IF(AND(Plan1!AM$1=1,Plan1!AM$2=2),(Plan1!$AO35-FM125)/FY125,IF(AND(Plan1!AM$1=1,Plan1!AM$2=3),(Plan1!$AO35-FN125)/FZ125,IF(AND(Plan1!AM$1=2,Plan1!AM$2=1),(Plan1!$AO35-FO125)/GA125,IF(AND(Plan1!AM$1=2,Plan1!AM$2=2),(Plan1!$AO35-FP125)/GB125,IF(AND(Plan1!AM$1=2,Plan1!AM$2=3),(Plan1!$AO35-FQ125)/GC125,IF(AND(Plan1!AM$1=3,Plan1!AM$2=1),(Plan1!$AO35-FR125)/GD125,IF(AND(Plan1!AM$1=3,Plan1!AM$2=2),(Plan1!$AO35-FS125)/GE125,IF(AND(Plan1!AM$1=3,Plan1!AM$2=3),(Plan1!$AO35-FT125)/GF125,IF(AND(Plan1!AM$1=4,Plan1!AM$2=1),(Plan1!$AO35-FU125)/GG125,IF(AND(Plan1!AM$1=4,Plan1!AM$2=2),(Plan1!$AO35-FV125)/GH125,IF(AND(Plan1!AM$1=4,Plan1!AM$2=3),(Plan1!$AO35-FW125)/GI125,"")))))))))))),""),"σ=0")</f>
        <v/>
      </c>
      <c r="GK125" s="388"/>
      <c r="GL125" s="382"/>
      <c r="KJ125" s="401">
        <v>20</v>
      </c>
      <c r="KK125" s="401">
        <v>75.900000000000006</v>
      </c>
      <c r="KL125" s="401">
        <v>111</v>
      </c>
      <c r="KM125" s="401">
        <v>52.2</v>
      </c>
      <c r="KN125" s="401">
        <v>101</v>
      </c>
      <c r="KO125" s="401">
        <v>19.600000000000001</v>
      </c>
      <c r="KP125" s="401">
        <v>87</v>
      </c>
    </row>
    <row r="126" spans="14:302" s="369" customFormat="1" ht="15" customHeight="1">
      <c r="N126" s="397"/>
      <c r="O126" s="393"/>
      <c r="P126" s="393"/>
      <c r="Q126" s="393"/>
      <c r="R126" s="393"/>
      <c r="S126" s="393"/>
      <c r="T126" s="393"/>
      <c r="U126" s="393"/>
      <c r="W126" s="393"/>
      <c r="X126" s="393"/>
      <c r="Y126" s="393"/>
      <c r="Z126" s="393"/>
      <c r="AA126" s="393"/>
      <c r="AB126" s="393"/>
      <c r="AC126" s="393"/>
      <c r="AD126" s="393"/>
      <c r="AE126" s="393"/>
      <c r="AG126" s="463"/>
      <c r="AH126" s="463"/>
      <c r="AI126" s="407"/>
      <c r="AJ126" s="407"/>
      <c r="AK126" s="407"/>
      <c r="AL126" s="407"/>
      <c r="AM126" s="407"/>
      <c r="AN126" s="407"/>
      <c r="AO126" s="407"/>
      <c r="AP126" s="407"/>
      <c r="AQ126" s="407"/>
      <c r="AR126" s="407"/>
      <c r="AS126" s="407"/>
      <c r="AT126" s="407"/>
      <c r="AU126" s="407"/>
      <c r="AV126" s="407"/>
      <c r="AW126" s="407"/>
      <c r="AX126" s="407"/>
      <c r="AY126" s="463"/>
      <c r="AZ126" s="463"/>
      <c r="BA126" s="463"/>
      <c r="BB126" s="463"/>
      <c r="BC126" s="463"/>
      <c r="BD126" s="463"/>
      <c r="BE126" s="463"/>
      <c r="BF126" s="463"/>
      <c r="BG126" s="463"/>
      <c r="BH126" s="463"/>
      <c r="BI126" s="463"/>
      <c r="BJ126" s="463"/>
      <c r="BK126" s="463"/>
      <c r="BL126" s="463"/>
      <c r="BM126" s="463"/>
      <c r="BN126" s="463"/>
      <c r="BZ126" s="463">
        <v>0</v>
      </c>
      <c r="CA126" s="470">
        <v>77</v>
      </c>
      <c r="CB126" s="473" t="str">
        <f>Plan1!N36</f>
        <v>5- LINGUAGEM</v>
      </c>
      <c r="CC126" s="465">
        <v>45.5</v>
      </c>
      <c r="CD126" s="465">
        <v>58.35</v>
      </c>
      <c r="CE126" s="465">
        <v>66.069999999999993</v>
      </c>
      <c r="CF126" s="465">
        <v>69.52</v>
      </c>
      <c r="CG126" s="465">
        <v>71.3</v>
      </c>
      <c r="CH126" s="465">
        <v>73.819999999999993</v>
      </c>
      <c r="CI126" s="390">
        <v>73.34</v>
      </c>
      <c r="CJ126" s="390"/>
      <c r="CK126" s="390">
        <v>13.01</v>
      </c>
      <c r="CL126" s="390">
        <v>11.21</v>
      </c>
      <c r="CM126" s="390">
        <v>7</v>
      </c>
      <c r="CN126" s="390">
        <v>3.46</v>
      </c>
      <c r="CO126" s="390">
        <v>2.57</v>
      </c>
      <c r="CP126" s="390">
        <v>2</v>
      </c>
      <c r="CQ126" s="390">
        <v>2.2000000000000002</v>
      </c>
      <c r="CR126" s="466" t="str">
        <f>IFERROR(IF(Plan1!$O36&lt;&gt;"",IF(Plan1!N$1=6,(Plan1!$O36-CC126)/CK126,IF(Plan1!N$1=7,(Plan1!$O36-CD126)/CL126,IF(Plan1!N$1=8,(Plan1!$O36-CE126)/CM126,IF(Plan1!N$1=9,(Plan1!$O36-CF126)/CN126,IF(Plan1!N$1=10,(Plan1!$O36-CG126)/CO126,IF(Plan1!N$1=11,(Plan1!$O36-CH126)/CP126,IF(Plan1!N$1=12,(Plan1!$O36-CI126)/CQ126,""))))))),""),"σ=0")</f>
        <v/>
      </c>
      <c r="CS126" s="367"/>
      <c r="CT126" s="390">
        <v>38.130000000000003</v>
      </c>
      <c r="CU126" s="390">
        <v>54.59</v>
      </c>
      <c r="CV126" s="390">
        <v>65.28</v>
      </c>
      <c r="CW126" s="390">
        <v>66.709999999999994</v>
      </c>
      <c r="CX126" s="390">
        <v>68.540000000000006</v>
      </c>
      <c r="CY126" s="390">
        <v>71.03</v>
      </c>
      <c r="CZ126" s="390">
        <v>69.56</v>
      </c>
      <c r="DA126" s="390"/>
      <c r="DB126" s="390">
        <v>14</v>
      </c>
      <c r="DC126" s="390">
        <v>13.59</v>
      </c>
      <c r="DD126" s="390">
        <v>6.15</v>
      </c>
      <c r="DE126" s="390">
        <v>6.11</v>
      </c>
      <c r="DF126" s="390">
        <v>5.3</v>
      </c>
      <c r="DG126" s="390">
        <v>3.99</v>
      </c>
      <c r="DH126" s="390">
        <v>4.63</v>
      </c>
      <c r="DI126" s="466" t="str">
        <f>IFERROR(IF(Plan1!$O36&lt;&gt;"",IF(Plan1!N$1=6,(Plan1!$O36-CT126)/DB126,IF(Plan1!N$1=7,(Plan1!$O36-CU126)/DC126,IF(Plan1!N$1=8,(Plan1!$O36-CV126)/DD126,IF(Plan1!N$1=9,(Plan1!$O36-CW126)/DE126,IF(Plan1!N$1=10,(Plan1!$O36-CX126)/DF126,IF(Plan1!N$1=11,(Plan1!$O36-CY126)/DG126,IF(Plan1!N$1=12,(Plan1!$O36-CZ126)/DH126,""))))))),""),"σ=0")</f>
        <v/>
      </c>
      <c r="DJ126" s="470"/>
      <c r="DK126" s="382"/>
      <c r="DW126" s="463">
        <v>0</v>
      </c>
      <c r="DX126" s="394">
        <v>9</v>
      </c>
      <c r="DY126" s="474" t="str">
        <f>Plan1!Z36</f>
        <v xml:space="preserve">    4.2.A- EVOCAÇÃO IMEDIATA</v>
      </c>
      <c r="DZ126" s="395">
        <v>5.61</v>
      </c>
      <c r="EA126" s="395">
        <v>5.68</v>
      </c>
      <c r="EB126" s="395">
        <v>5.44</v>
      </c>
      <c r="EC126" s="391">
        <v>5.9</v>
      </c>
      <c r="ED126" s="395">
        <v>5.14</v>
      </c>
      <c r="EE126" s="395">
        <v>1.39</v>
      </c>
      <c r="EF126" s="395">
        <v>1.21</v>
      </c>
      <c r="EG126" s="395">
        <v>0.94</v>
      </c>
      <c r="EH126" s="395">
        <v>1.63</v>
      </c>
      <c r="EI126" s="395">
        <v>1.51</v>
      </c>
      <c r="EJ126" s="390" t="str">
        <f>IFERROR(IF(ISBLANK(Plan1!$AB36),"",IF(Plan1!Z$1=7,(Plan1!$AB36-DZ126)/EE126,IF(Plan1!Z$1=8,(Plan1!$AB36-EA126)/EF126,IF(Plan1!Z$1=1,(Plan1!$AB36-EB126)/EG126,IF(Plan1!Z$1=2,(Plan1!$AB36-EC126)/EH126,IF(Plan1!Z$1=3,(Plan1!$AB36-ED126)/EI126,"")))))),"σ=0")</f>
        <v/>
      </c>
      <c r="EK126" s="395">
        <v>4.51</v>
      </c>
      <c r="EL126" s="395">
        <v>4.79</v>
      </c>
      <c r="EM126" s="395">
        <v>5.05</v>
      </c>
      <c r="EN126" s="395">
        <v>5.34</v>
      </c>
      <c r="EO126" s="395">
        <v>5.37</v>
      </c>
      <c r="EP126" s="395">
        <v>0.91</v>
      </c>
      <c r="EQ126" s="395">
        <v>1.47</v>
      </c>
      <c r="ER126" s="395">
        <v>1.46</v>
      </c>
      <c r="ES126" s="395">
        <v>1.32</v>
      </c>
      <c r="ET126" s="395">
        <v>1.44</v>
      </c>
      <c r="EU126" s="390" t="str">
        <f>IFERROR(IF(ISBLANK(Plan1!$AB36),"",IF(Plan1!Z$1=7,(Plan1!$AB36-EK126)/EP126,IF(Plan1!Z$1=8,(Plan1!$AB36-EL126)/EQ126,IF(Plan1!Z$1=1,(Plan1!$AB36-EM126)/ER126,IF(Plan1!Z$1=2,(Plan1!$AB36-EN126)/ES126,IF(Plan1!Z$1=3,(Plan1!$AB36-EO126)/ET126,"")))))),"σ=0")</f>
        <v/>
      </c>
      <c r="EV126" s="470"/>
      <c r="EW126" s="382"/>
      <c r="FI126" s="463">
        <v>0</v>
      </c>
      <c r="FJ126" s="396">
        <v>9</v>
      </c>
      <c r="FK126" s="398" t="str">
        <f>Plan1!AM36</f>
        <v xml:space="preserve">    4.2.A- EVOCAÇÃO IMEDIATA</v>
      </c>
      <c r="FL126" s="390">
        <v>4.3899999999999997</v>
      </c>
      <c r="FM126" s="391">
        <v>4.68</v>
      </c>
      <c r="FN126" s="391">
        <v>5.94</v>
      </c>
      <c r="FO126" s="391">
        <v>4.1399999999999997</v>
      </c>
      <c r="FP126" s="391">
        <v>4.4000000000000004</v>
      </c>
      <c r="FQ126" s="391">
        <v>5.1100000000000003</v>
      </c>
      <c r="FR126" s="391">
        <v>4</v>
      </c>
      <c r="FS126" s="391">
        <v>4.38</v>
      </c>
      <c r="FT126" s="391">
        <v>4.6399999999999997</v>
      </c>
      <c r="FU126" s="391">
        <v>2.97</v>
      </c>
      <c r="FV126" s="391">
        <v>3.87</v>
      </c>
      <c r="FW126" s="391">
        <v>3.74</v>
      </c>
      <c r="FX126" s="390">
        <v>1.47</v>
      </c>
      <c r="FY126" s="391">
        <v>1.43</v>
      </c>
      <c r="FZ126" s="391">
        <v>1.52</v>
      </c>
      <c r="GA126" s="391">
        <v>1.24</v>
      </c>
      <c r="GB126" s="391">
        <v>1.3</v>
      </c>
      <c r="GC126" s="391">
        <v>1.32</v>
      </c>
      <c r="GD126" s="391">
        <v>1.26</v>
      </c>
      <c r="GE126" s="391">
        <v>1.31</v>
      </c>
      <c r="GF126" s="391">
        <v>1.34</v>
      </c>
      <c r="GG126" s="391">
        <v>1.32</v>
      </c>
      <c r="GH126" s="391">
        <v>1.3</v>
      </c>
      <c r="GI126" s="391">
        <v>1.23</v>
      </c>
      <c r="GJ126" s="388" t="str">
        <f>IFERROR(IF(Plan1!$AO36&lt;&gt;"",IF(AND(Plan1!AM$1=1,Plan1!AM$2=1),(Plan1!$AO36-FL126)/FX126,IF(AND(Plan1!AM$1=1,Plan1!AM$2=2),(Plan1!$AO36-FM126)/FY126,IF(AND(Plan1!AM$1=1,Plan1!AM$2=3),(Plan1!$AO36-FN126)/FZ126,IF(AND(Plan1!AM$1=2,Plan1!AM$2=1),(Plan1!$AO36-FO126)/GA126,IF(AND(Plan1!AM$1=2,Plan1!AM$2=2),(Plan1!$AO36-FP126)/GB126,IF(AND(Plan1!AM$1=2,Plan1!AM$2=3),(Plan1!$AO36-FQ126)/GC126,IF(AND(Plan1!AM$1=3,Plan1!AM$2=1),(Plan1!$AO36-FR126)/GD126,IF(AND(Plan1!AM$1=3,Plan1!AM$2=2),(Plan1!$AO36-FS126)/GE126,IF(AND(Plan1!AM$1=3,Plan1!AM$2=3),(Plan1!$AO36-FT126)/GF126,IF(AND(Plan1!AM$1=4,Plan1!AM$2=1),(Plan1!$AO36-FU126)/GG126,IF(AND(Plan1!AM$1=4,Plan1!AM$2=2),(Plan1!$AO36-FV126)/GH126,IF(AND(Plan1!AM$1=4,Plan1!AM$2=3),(Plan1!$AO36-FW126)/GI126,"")))))))))))),""),"σ=0")</f>
        <v/>
      </c>
      <c r="GK126" s="388"/>
      <c r="GL126" s="382"/>
      <c r="KJ126" s="401">
        <v>21</v>
      </c>
      <c r="KK126" s="401">
        <v>81.5</v>
      </c>
      <c r="KL126" s="401">
        <v>113</v>
      </c>
      <c r="KM126" s="401">
        <v>59.8</v>
      </c>
      <c r="KN126" s="401">
        <v>104</v>
      </c>
      <c r="KO126" s="401">
        <v>26.6</v>
      </c>
      <c r="KP126" s="401">
        <v>91</v>
      </c>
    </row>
    <row r="127" spans="14:302" s="369" customFormat="1" ht="15" customHeight="1">
      <c r="N127" s="397"/>
      <c r="O127" s="393"/>
      <c r="P127" s="393"/>
      <c r="Q127" s="393"/>
      <c r="R127" s="393"/>
      <c r="S127" s="393"/>
      <c r="T127" s="393"/>
      <c r="U127" s="393"/>
      <c r="W127" s="393"/>
      <c r="X127" s="393"/>
      <c r="Y127" s="393"/>
      <c r="Z127" s="393"/>
      <c r="AA127" s="393"/>
      <c r="AB127" s="393"/>
      <c r="AC127" s="393"/>
      <c r="AD127" s="393"/>
      <c r="AE127" s="393"/>
      <c r="AG127" s="463"/>
      <c r="AH127" s="463"/>
      <c r="AI127" s="407"/>
      <c r="AJ127" s="407"/>
      <c r="AK127" s="407"/>
      <c r="AL127" s="407"/>
      <c r="AM127" s="407"/>
      <c r="AN127" s="407"/>
      <c r="AO127" s="407"/>
      <c r="AP127" s="407"/>
      <c r="AQ127" s="407"/>
      <c r="AR127" s="407"/>
      <c r="AS127" s="407"/>
      <c r="AT127" s="407"/>
      <c r="AU127" s="407"/>
      <c r="AV127" s="407"/>
      <c r="AW127" s="407"/>
      <c r="AX127" s="407"/>
      <c r="AY127" s="463"/>
      <c r="AZ127" s="463"/>
      <c r="BA127" s="463"/>
      <c r="BB127" s="463"/>
      <c r="BC127" s="463"/>
      <c r="BD127" s="463"/>
      <c r="BE127" s="463"/>
      <c r="BF127" s="463"/>
      <c r="BG127" s="463"/>
      <c r="BH127" s="463"/>
      <c r="BI127" s="463"/>
      <c r="BJ127" s="463"/>
      <c r="BK127" s="463"/>
      <c r="BL127" s="463"/>
      <c r="BM127" s="463"/>
      <c r="BN127" s="463"/>
      <c r="BZ127" s="463">
        <v>0</v>
      </c>
      <c r="CA127" s="470">
        <v>32</v>
      </c>
      <c r="CB127" s="473" t="str">
        <f>Plan1!N37</f>
        <v xml:space="preserve">  5.1- LINGUAGEM ORAL</v>
      </c>
      <c r="CC127" s="465">
        <v>22.11</v>
      </c>
      <c r="CD127" s="465">
        <v>23.97</v>
      </c>
      <c r="CE127" s="465">
        <v>26.5</v>
      </c>
      <c r="CF127" s="465">
        <v>27.47</v>
      </c>
      <c r="CG127" s="465">
        <v>28.87</v>
      </c>
      <c r="CH127" s="465">
        <v>30.15</v>
      </c>
      <c r="CI127" s="390">
        <v>29.94</v>
      </c>
      <c r="CJ127" s="390"/>
      <c r="CK127" s="390">
        <v>3.81</v>
      </c>
      <c r="CL127" s="390">
        <v>3.44</v>
      </c>
      <c r="CM127" s="390">
        <v>2.82</v>
      </c>
      <c r="CN127" s="390">
        <v>2.86</v>
      </c>
      <c r="CO127" s="390">
        <v>1.59</v>
      </c>
      <c r="CP127" s="390">
        <v>1.43</v>
      </c>
      <c r="CQ127" s="390">
        <v>1.58</v>
      </c>
      <c r="CR127" s="466" t="str">
        <f>IFERROR(IF(Plan1!$O37&lt;&gt;"",IF(Plan1!N$1=6,(Plan1!$O37-CC127)/CK127,IF(Plan1!N$1=7,(Plan1!$O37-CD127)/CL127,IF(Plan1!N$1=8,(Plan1!$O37-CE127)/CM127,IF(Plan1!N$1=9,(Plan1!$O37-CF127)/CN127,IF(Plan1!N$1=10,(Plan1!$O37-CG127)/CO127,IF(Plan1!N$1=11,(Plan1!$O37-CH127)/CP127,IF(Plan1!N$1=12,(Plan1!$O37-CI127)/CQ127,""))))))),""),"σ=0")</f>
        <v/>
      </c>
      <c r="CS127" s="367"/>
      <c r="CT127" s="390">
        <v>21.13</v>
      </c>
      <c r="CU127" s="390">
        <v>23.17</v>
      </c>
      <c r="CV127" s="390">
        <v>24.86</v>
      </c>
      <c r="CW127" s="390">
        <v>26.13</v>
      </c>
      <c r="CX127" s="390">
        <v>27.18</v>
      </c>
      <c r="CY127" s="390">
        <v>27.94</v>
      </c>
      <c r="CZ127" s="390">
        <v>27.44</v>
      </c>
      <c r="DA127" s="390"/>
      <c r="DB127" s="390">
        <v>3.56</v>
      </c>
      <c r="DC127" s="390">
        <v>3.43</v>
      </c>
      <c r="DD127" s="390">
        <v>3.28</v>
      </c>
      <c r="DE127" s="390">
        <v>3.56</v>
      </c>
      <c r="DF127" s="390">
        <v>2.87</v>
      </c>
      <c r="DG127" s="390">
        <v>2.9</v>
      </c>
      <c r="DH127" s="390">
        <v>2.79</v>
      </c>
      <c r="DI127" s="466" t="str">
        <f>IFERROR(IF(Plan1!$O37&lt;&gt;"",IF(Plan1!N$1=6,(Plan1!$O37-CT127)/DB127,IF(Plan1!N$1=7,(Plan1!$O37-CU127)/DC127,IF(Plan1!N$1=8,(Plan1!$O37-CV127)/DD127,IF(Plan1!N$1=9,(Plan1!$O37-CW127)/DE127,IF(Plan1!N$1=10,(Plan1!$O37-CX127)/DF127,IF(Plan1!N$1=11,(Plan1!$O37-CY127)/DG127,IF(Plan1!N$1=12,(Plan1!$O37-CZ127)/DH127,""))))))),""),"σ=0")</f>
        <v/>
      </c>
      <c r="DJ127" s="470"/>
      <c r="DK127" s="382"/>
      <c r="DW127" s="463">
        <v>0</v>
      </c>
      <c r="DX127" s="394">
        <v>5</v>
      </c>
      <c r="DY127" s="474" t="str">
        <f>Plan1!Z37</f>
        <v xml:space="preserve">      4.2.A.1- EVOCAÇÃO IMEDIATA INTRUSÕES</v>
      </c>
      <c r="DZ127" s="395">
        <v>0.36</v>
      </c>
      <c r="EA127" s="395">
        <v>0.25</v>
      </c>
      <c r="EB127" s="395">
        <v>0.44</v>
      </c>
      <c r="EC127" s="395">
        <v>0.26</v>
      </c>
      <c r="ED127" s="395">
        <v>0.22</v>
      </c>
      <c r="EE127" s="391">
        <v>0.6</v>
      </c>
      <c r="EF127" s="395">
        <v>0.44</v>
      </c>
      <c r="EG127" s="395">
        <v>0.64</v>
      </c>
      <c r="EH127" s="391">
        <v>0.5</v>
      </c>
      <c r="EI127" s="395">
        <v>0.42</v>
      </c>
      <c r="EJ127" s="390" t="str">
        <f>IFERROR(IF(ISBLANK(Plan1!$AB37),"",-1*(IF(Plan1!Z$1=7,(Plan1!$AB37-DZ127)/EE127,IF(Plan1!Z$1=8,(Plan1!$AB37-EA127)/EF127,IF(Plan1!Z$1=1,(Plan1!$AB37-EB127)/EG127,IF(Plan1!Z$1=2,(Plan1!$AB37-EC127)/EH127,IF(Plan1!Z$1=3,(Plan1!$AB37-ED127)/EI127,""))))))),"σ=0")</f>
        <v/>
      </c>
      <c r="EK127" s="395">
        <v>0.49</v>
      </c>
      <c r="EL127" s="395">
        <v>0.26</v>
      </c>
      <c r="EM127" s="395">
        <v>0.34</v>
      </c>
      <c r="EN127" s="395">
        <v>0.32</v>
      </c>
      <c r="EO127" s="395">
        <v>0.34</v>
      </c>
      <c r="EP127" s="395">
        <v>0.79</v>
      </c>
      <c r="EQ127" s="395">
        <v>0.57999999999999996</v>
      </c>
      <c r="ER127" s="395">
        <v>0.56999999999999995</v>
      </c>
      <c r="ES127" s="395">
        <v>0.66</v>
      </c>
      <c r="ET127" s="395">
        <v>0.67</v>
      </c>
      <c r="EU127" s="390" t="str">
        <f>IFERROR(IF(ISBLANK(Plan1!$AB37),"",-1*(IF(Plan1!Z$1=7,(Plan1!$AB37-EK127)/EP127,IF(Plan1!Z$1=8,(Plan1!$AB37-EL127)/EQ127,IF(Plan1!Z$1=1,(Plan1!$AB37-EM127)/ER127,IF(Plan1!Z$1=2,(Plan1!$AB37-EN127)/ES127,IF(Plan1!Z$1=3,(Plan1!$AB37-EO127)/ET127,""))))))),"σ=0")</f>
        <v/>
      </c>
      <c r="EV127" s="470"/>
      <c r="EW127" s="382"/>
      <c r="FI127" s="463">
        <v>0</v>
      </c>
      <c r="FJ127" s="396">
        <v>5</v>
      </c>
      <c r="FK127" s="398" t="str">
        <f>Plan1!AM37</f>
        <v xml:space="preserve">      4.2.A.1- EVOCAÇÃO IMEDIATA INTRUSÕES</v>
      </c>
      <c r="FL127" s="391">
        <v>0.47</v>
      </c>
      <c r="FM127" s="391">
        <v>0.48</v>
      </c>
      <c r="FN127" s="391">
        <v>0.4</v>
      </c>
      <c r="FO127" s="391">
        <v>0.38</v>
      </c>
      <c r="FP127" s="391">
        <v>0.47</v>
      </c>
      <c r="FQ127" s="391">
        <v>0.25</v>
      </c>
      <c r="FR127" s="391">
        <v>0.26</v>
      </c>
      <c r="FS127" s="391">
        <v>0.5</v>
      </c>
      <c r="FT127" s="391">
        <v>0.35</v>
      </c>
      <c r="FU127" s="391">
        <v>0.41</v>
      </c>
      <c r="FV127" s="391">
        <v>0.37</v>
      </c>
      <c r="FW127" s="391">
        <v>0.3</v>
      </c>
      <c r="FX127" s="391">
        <v>0.78</v>
      </c>
      <c r="FY127" s="391">
        <v>0.62</v>
      </c>
      <c r="FZ127" s="391">
        <v>0.64</v>
      </c>
      <c r="GA127" s="391">
        <v>0.79</v>
      </c>
      <c r="GB127" s="391">
        <v>0.87</v>
      </c>
      <c r="GC127" s="391">
        <v>0.54</v>
      </c>
      <c r="GD127" s="391">
        <v>0.5</v>
      </c>
      <c r="GE127" s="391">
        <v>1.02</v>
      </c>
      <c r="GF127" s="391">
        <v>0.57999999999999996</v>
      </c>
      <c r="GG127" s="391">
        <v>0.63</v>
      </c>
      <c r="GH127" s="391">
        <v>0.61</v>
      </c>
      <c r="GI127" s="391">
        <v>0.56000000000000005</v>
      </c>
      <c r="GJ127" s="388" t="str">
        <f>IFERROR(IF(Plan1!$AO37&lt;&gt;"",-1*(IF(AND(Plan1!AM$1=1,Plan1!AM$2=1),(Plan1!$AO37-FL127)/FX127,IF(AND(Plan1!AM$1=1,Plan1!AM$2=2),(Plan1!$AO37-FM127)/FY127,IF(AND(Plan1!AM$1=1,Plan1!AM$2=3),(Plan1!$AO37-FN127)/FZ127,IF(AND(Plan1!AM$1=2,Plan1!AM$2=1),(Plan1!$AO37-FO127)/GA127,IF(AND(Plan1!AM$1=2,Plan1!AM$2=2),(Plan1!$AO37-FP127)/GB127,IF(AND(Plan1!AM$1=2,Plan1!AM$2=3),(Plan1!$AO37-FQ127)/GC127,IF(AND(Plan1!AM$1=3,Plan1!AM$2=1),(Plan1!$AO37-FR127)/GD127,IF(AND(Plan1!AM$1=3,Plan1!AM$2=2),(Plan1!$AO37-FS127)/GE127,IF(AND(Plan1!AM$1=3,Plan1!AM$2=3),(Plan1!$AO37-FT127)/GF127,IF(AND(Plan1!AM$1=4,Plan1!AM$2=1),(Plan1!$AO37-FU127)/GG127,IF(AND(Plan1!AM$1=4,Plan1!AM$2=2),(Plan1!$AO37-FV127)/GH127,IF(AND(Plan1!AM$1=4,Plan1!AM$2=3),(Plan1!$AO37-FW127)/GI127,""))))))))))))),""),"σ=0")</f>
        <v/>
      </c>
      <c r="GK127" s="388"/>
      <c r="GL127" s="382"/>
      <c r="KJ127" s="401">
        <v>22</v>
      </c>
      <c r="KK127" s="401">
        <v>88</v>
      </c>
      <c r="KL127" s="401">
        <v>118</v>
      </c>
      <c r="KM127" s="401">
        <v>68.2</v>
      </c>
      <c r="KN127" s="401">
        <v>107</v>
      </c>
      <c r="KO127" s="401">
        <v>35.5</v>
      </c>
      <c r="KP127" s="401">
        <v>94</v>
      </c>
    </row>
    <row r="128" spans="14:302" s="369" customFormat="1" ht="15" customHeight="1">
      <c r="N128" s="397"/>
      <c r="O128" s="393"/>
      <c r="P128" s="393"/>
      <c r="Q128" s="393"/>
      <c r="R128" s="393"/>
      <c r="S128" s="393"/>
      <c r="T128" s="393"/>
      <c r="U128" s="393"/>
      <c r="W128" s="393"/>
      <c r="X128" s="393"/>
      <c r="Y128" s="393"/>
      <c r="Z128" s="393"/>
      <c r="AA128" s="393"/>
      <c r="AB128" s="393"/>
      <c r="AC128" s="393"/>
      <c r="AD128" s="393"/>
      <c r="AE128" s="393"/>
      <c r="AG128" s="469"/>
      <c r="AH128" s="469"/>
      <c r="AI128" s="407"/>
      <c r="AJ128" s="407"/>
      <c r="AK128" s="407"/>
      <c r="AL128" s="407"/>
      <c r="AM128" s="407"/>
      <c r="AN128" s="407"/>
      <c r="AO128" s="407"/>
      <c r="AP128" s="407"/>
      <c r="AQ128" s="407"/>
      <c r="AR128" s="407"/>
      <c r="AS128" s="407"/>
      <c r="AT128" s="407"/>
      <c r="AU128" s="407"/>
      <c r="AV128" s="407"/>
      <c r="AW128" s="407"/>
      <c r="AX128" s="407"/>
      <c r="AY128" s="463"/>
      <c r="AZ128" s="463"/>
      <c r="BA128" s="463"/>
      <c r="BB128" s="463"/>
      <c r="BC128" s="463"/>
      <c r="BD128" s="463"/>
      <c r="BE128" s="463"/>
      <c r="BF128" s="463"/>
      <c r="BG128" s="463"/>
      <c r="BH128" s="463"/>
      <c r="BI128" s="463"/>
      <c r="BJ128" s="463"/>
      <c r="BK128" s="463"/>
      <c r="BL128" s="463"/>
      <c r="BM128" s="463"/>
      <c r="BN128" s="463"/>
      <c r="BZ128" s="463">
        <v>0</v>
      </c>
      <c r="CA128" s="470">
        <v>9</v>
      </c>
      <c r="CB128" s="473" t="str">
        <f>Plan1!N38</f>
        <v xml:space="preserve">    5.1.A- NOMEAÇÃO</v>
      </c>
      <c r="CC128" s="465">
        <v>8.93</v>
      </c>
      <c r="CD128" s="465">
        <v>8.94</v>
      </c>
      <c r="CE128" s="465">
        <v>8.93</v>
      </c>
      <c r="CF128" s="465">
        <v>8.9</v>
      </c>
      <c r="CG128" s="465">
        <v>8.83</v>
      </c>
      <c r="CH128" s="390">
        <v>8.82</v>
      </c>
      <c r="CI128" s="390">
        <v>8.91</v>
      </c>
      <c r="CJ128" s="390"/>
      <c r="CK128" s="390">
        <v>0.26</v>
      </c>
      <c r="CL128" s="390">
        <v>0.25</v>
      </c>
      <c r="CM128" s="390">
        <v>0.25</v>
      </c>
      <c r="CN128" s="390">
        <v>0.3</v>
      </c>
      <c r="CO128" s="390">
        <v>0.37</v>
      </c>
      <c r="CP128" s="390">
        <v>0.39</v>
      </c>
      <c r="CQ128" s="390">
        <v>0.28999999999999998</v>
      </c>
      <c r="CR128" s="466" t="str">
        <f>IFERROR(IF(Plan1!$O38&lt;&gt;"",IF(Plan1!N$1=6,(Plan1!$O38-CC128)/CK128,IF(Plan1!N$1=7,(Plan1!$O38-CD128)/CL128,IF(Plan1!N$1=8,(Plan1!$O38-CE128)/CM128,IF(Plan1!N$1=9,(Plan1!$O38-CF128)/CN128,IF(Plan1!N$1=10,(Plan1!$O38-CG128)/CO128,IF(Plan1!N$1=11,(Plan1!$O38-CH128)/CP128,IF(Plan1!N$1=12,(Plan1!$O38-CI128)/CQ128,""))))))),""),"σ=0")</f>
        <v/>
      </c>
      <c r="CS128" s="367"/>
      <c r="CT128" s="390">
        <v>8.9700000000000006</v>
      </c>
      <c r="CU128" s="390">
        <v>8.9700000000000006</v>
      </c>
      <c r="CV128" s="390">
        <v>8.9</v>
      </c>
      <c r="CW128" s="390">
        <v>8.84</v>
      </c>
      <c r="CX128" s="390">
        <v>9</v>
      </c>
      <c r="CY128" s="390">
        <v>8.9700000000000006</v>
      </c>
      <c r="CZ128" s="390">
        <v>8.8800000000000008</v>
      </c>
      <c r="DA128" s="390"/>
      <c r="DB128" s="390">
        <v>0.18</v>
      </c>
      <c r="DC128" s="390">
        <v>0.19</v>
      </c>
      <c r="DD128" s="390">
        <v>0.31</v>
      </c>
      <c r="DE128" s="390">
        <v>0.45</v>
      </c>
      <c r="DF128" s="405">
        <v>0</v>
      </c>
      <c r="DG128" s="390">
        <v>0.18</v>
      </c>
      <c r="DH128" s="390">
        <v>0.42</v>
      </c>
      <c r="DI128" s="466" t="str">
        <f>IFERROR(IF(Plan1!$O38&lt;&gt;"",IF(Plan1!N$1=6,(Plan1!$O38-CT128)/DB128,IF(Plan1!N$1=7,(Plan1!$O38-CU128)/DC128,IF(Plan1!N$1=8,(Plan1!$O38-CV128)/DD128,IF(Plan1!N$1=9,(Plan1!$O38-CW128)/DE128,IF(Plan1!N$1=10,(Plan1!$O38-CX128)/DF128,IF(Plan1!N$1=11,(Plan1!$O38-CY128)/DG128,IF(Plan1!N$1=12,(Plan1!$O38-CZ128)/DH128,""))))))),""),"σ=0")</f>
        <v/>
      </c>
      <c r="DJ128" s="470"/>
      <c r="DK128" s="382"/>
      <c r="DW128" s="463">
        <v>0</v>
      </c>
      <c r="DX128" s="394">
        <v>5</v>
      </c>
      <c r="DY128" s="474" t="str">
        <f>Plan1!Z38</f>
        <v xml:space="preserve">      4.2.A.2- EVOCAÇÃO IMEDIATA PERSEVERAÇ</v>
      </c>
      <c r="DZ128" s="395">
        <v>0.21</v>
      </c>
      <c r="EA128" s="391">
        <v>0.2</v>
      </c>
      <c r="EB128" s="395">
        <v>0.23</v>
      </c>
      <c r="EC128" s="395">
        <v>0.38</v>
      </c>
      <c r="ED128" s="395">
        <v>0.22</v>
      </c>
      <c r="EE128" s="395">
        <v>0.54</v>
      </c>
      <c r="EF128" s="395">
        <v>0.52</v>
      </c>
      <c r="EG128" s="395">
        <v>0.81</v>
      </c>
      <c r="EH128" s="395">
        <v>0.78</v>
      </c>
      <c r="EI128" s="395">
        <v>0.57999999999999996</v>
      </c>
      <c r="EJ128" s="390" t="str">
        <f>IFERROR(IF(ISBLANK(Plan1!$AB38),"",-1*(IF(Plan1!Z$1=7,(Plan1!$AB38-DZ128)/EE128,IF(Plan1!Z$1=8,(Plan1!$AB38-EA128)/EF128,IF(Plan1!Z$1=1,(Plan1!$AB38-EB128)/EG128,IF(Plan1!Z$1=2,(Plan1!$AB38-EC128)/EH128,IF(Plan1!Z$1=3,(Plan1!$AB38-ED128)/EI128,""))))))),"σ=0")</f>
        <v/>
      </c>
      <c r="EK128" s="395">
        <v>0.31</v>
      </c>
      <c r="EL128" s="395">
        <v>0.16</v>
      </c>
      <c r="EM128" s="395">
        <v>0.32</v>
      </c>
      <c r="EN128" s="395">
        <v>0.21</v>
      </c>
      <c r="EO128" s="395">
        <v>0.45</v>
      </c>
      <c r="EP128" s="395">
        <v>0.65</v>
      </c>
      <c r="EQ128" s="395">
        <v>0.43</v>
      </c>
      <c r="ER128" s="395">
        <v>0.96</v>
      </c>
      <c r="ES128" s="395">
        <v>0.53</v>
      </c>
      <c r="ET128" s="395">
        <v>0.64</v>
      </c>
      <c r="EU128" s="390" t="str">
        <f>IFERROR(IF(ISBLANK(Plan1!$AB38),"",-1*(IF(Plan1!Z$1=7,(Plan1!$AB38-EK128)/EP128,IF(Plan1!Z$1=8,(Plan1!$AB38-EL128)/EQ128,IF(Plan1!Z$1=1,(Plan1!$AB38-EM128)/ER128,IF(Plan1!Z$1=2,(Plan1!$AB38-EN128)/ES128,IF(Plan1!Z$1=3,(Plan1!$AB38-EO128)/ET128,""))))))),"σ=0")</f>
        <v/>
      </c>
      <c r="EV128" s="470"/>
      <c r="EW128" s="382"/>
      <c r="FI128" s="463">
        <v>0</v>
      </c>
      <c r="FJ128" s="396">
        <v>5</v>
      </c>
      <c r="FK128" s="398" t="str">
        <f>Plan1!AM38</f>
        <v xml:space="preserve">      4.2.A.2- EVOCAÇÃO IMED PERSEVERAÇÕES</v>
      </c>
      <c r="FL128" s="391">
        <v>0.16</v>
      </c>
      <c r="FM128" s="391">
        <v>0.22</v>
      </c>
      <c r="FN128" s="391">
        <v>0.22</v>
      </c>
      <c r="FO128" s="391">
        <v>0.17</v>
      </c>
      <c r="FP128" s="391">
        <v>0.27</v>
      </c>
      <c r="FQ128" s="391">
        <v>0.25</v>
      </c>
      <c r="FR128" s="391">
        <v>0.23</v>
      </c>
      <c r="FS128" s="391">
        <v>0.27</v>
      </c>
      <c r="FT128" s="391">
        <v>0.16</v>
      </c>
      <c r="FU128" s="391">
        <v>0.17</v>
      </c>
      <c r="FV128" s="391">
        <v>0.13</v>
      </c>
      <c r="FW128" s="391">
        <v>0.26</v>
      </c>
      <c r="FX128" s="391">
        <v>0.42</v>
      </c>
      <c r="FY128" s="391">
        <v>0.45</v>
      </c>
      <c r="FZ128" s="391">
        <v>0.47</v>
      </c>
      <c r="GA128" s="391">
        <v>0.44</v>
      </c>
      <c r="GB128" s="391">
        <v>0.73</v>
      </c>
      <c r="GC128" s="391">
        <v>0.54</v>
      </c>
      <c r="GD128" s="391">
        <v>0.63</v>
      </c>
      <c r="GE128" s="391">
        <v>0.49</v>
      </c>
      <c r="GF128" s="391">
        <v>0.5</v>
      </c>
      <c r="GG128" s="391">
        <v>0.47</v>
      </c>
      <c r="GH128" s="391">
        <v>0.34</v>
      </c>
      <c r="GI128" s="391">
        <v>0.62</v>
      </c>
      <c r="GJ128" s="388" t="str">
        <f>IFERROR(IF(Plan1!$AO38&lt;&gt;"",-1*(IF(AND(Plan1!AM$1=1,Plan1!AM$2=1),(Plan1!$AO38-FL128)/FX128,IF(AND(Plan1!AM$1=1,Plan1!AM$2=2),(Plan1!$AO38-FM128)/FY128,IF(AND(Plan1!AM$1=1,Plan1!AM$2=3),(Plan1!$AO38-FN128)/FZ128,IF(AND(Plan1!AM$1=2,Plan1!AM$2=1),(Plan1!$AO38-FO128)/GA128,IF(AND(Plan1!AM$1=2,Plan1!AM$2=2),(Plan1!$AO38-FP128)/GB128,IF(AND(Plan1!AM$1=2,Plan1!AM$2=3),(Plan1!$AO38-FQ128)/GC128,IF(AND(Plan1!AM$1=3,Plan1!AM$2=1),(Plan1!$AO38-FR128)/GD128,IF(AND(Plan1!AM$1=3,Plan1!AM$2=2),(Plan1!$AO38-FS128)/GE128,IF(AND(Plan1!AM$1=3,Plan1!AM$2=3),(Plan1!$AO38-FT128)/GF128,IF(AND(Plan1!AM$1=4,Plan1!AM$2=1),(Plan1!$AO38-FU128)/GG128,IF(AND(Plan1!AM$1=4,Plan1!AM$2=2),(Plan1!$AO38-FV128)/GH128,IF(AND(Plan1!AM$1=4,Plan1!AM$2=3),(Plan1!$AO38-FW128)/GI128,""))))))))))))),""),"σ=0")</f>
        <v/>
      </c>
      <c r="GK128" s="388"/>
      <c r="GL128" s="382"/>
      <c r="KJ128" s="401">
        <v>23</v>
      </c>
      <c r="KK128" s="401">
        <v>90.9</v>
      </c>
      <c r="KL128" s="401">
        <v>120</v>
      </c>
      <c r="KM128" s="401">
        <v>74.400000000000006</v>
      </c>
      <c r="KN128" s="401">
        <v>110</v>
      </c>
      <c r="KO128" s="401">
        <v>46.6</v>
      </c>
      <c r="KP128" s="401">
        <v>99</v>
      </c>
    </row>
    <row r="129" spans="14:304" s="369" customFormat="1" ht="15" customHeight="1">
      <c r="N129" s="397"/>
      <c r="O129" s="393"/>
      <c r="P129" s="393"/>
      <c r="Q129" s="393"/>
      <c r="R129" s="393"/>
      <c r="S129" s="393"/>
      <c r="T129" s="393"/>
      <c r="U129" s="393"/>
      <c r="W129" s="393"/>
      <c r="X129" s="393"/>
      <c r="Y129" s="393"/>
      <c r="Z129" s="393"/>
      <c r="AA129" s="393"/>
      <c r="AB129" s="393"/>
      <c r="AC129" s="393"/>
      <c r="AD129" s="393"/>
      <c r="AE129" s="393"/>
      <c r="AG129" s="469"/>
      <c r="AH129" s="469"/>
      <c r="AI129" s="407"/>
      <c r="AJ129" s="407"/>
      <c r="AK129" s="407"/>
      <c r="AL129" s="407"/>
      <c r="AM129" s="407"/>
      <c r="AN129" s="407"/>
      <c r="AO129" s="407"/>
      <c r="AP129" s="407"/>
      <c r="AQ129" s="407"/>
      <c r="AR129" s="407"/>
      <c r="AS129" s="407"/>
      <c r="AT129" s="407"/>
      <c r="AU129" s="407"/>
      <c r="AV129" s="407"/>
      <c r="AW129" s="407"/>
      <c r="AX129" s="407"/>
      <c r="AY129" s="463"/>
      <c r="AZ129" s="463"/>
      <c r="BA129" s="463"/>
      <c r="BB129" s="463"/>
      <c r="BC129" s="463"/>
      <c r="BD129" s="463"/>
      <c r="BE129" s="463"/>
      <c r="BF129" s="463"/>
      <c r="BG129" s="463"/>
      <c r="BH129" s="463"/>
      <c r="BI129" s="463"/>
      <c r="BJ129" s="463"/>
      <c r="BK129" s="463"/>
      <c r="BL129" s="463"/>
      <c r="BM129" s="463"/>
      <c r="BN129" s="463"/>
      <c r="BZ129" s="463">
        <v>0</v>
      </c>
      <c r="CA129" s="470">
        <v>10</v>
      </c>
      <c r="CB129" s="473" t="str">
        <f>Plan1!N39</f>
        <v xml:space="preserve">    5.1.B- CONSCIÊNCIA FONOLÓGICA</v>
      </c>
      <c r="CC129" s="465">
        <v>6.85</v>
      </c>
      <c r="CD129" s="465">
        <v>7.84</v>
      </c>
      <c r="CE129" s="465">
        <v>8.67</v>
      </c>
      <c r="CF129" s="465">
        <v>8.9700000000000006</v>
      </c>
      <c r="CG129" s="465">
        <v>9.1300000000000008</v>
      </c>
      <c r="CH129" s="465">
        <v>9.73</v>
      </c>
      <c r="CI129" s="390">
        <v>9.69</v>
      </c>
      <c r="CJ129" s="390"/>
      <c r="CK129" s="390">
        <v>2.2400000000000002</v>
      </c>
      <c r="CL129" s="390">
        <v>2.0299999999999998</v>
      </c>
      <c r="CM129" s="390">
        <v>1.51</v>
      </c>
      <c r="CN129" s="390">
        <v>1.27</v>
      </c>
      <c r="CO129" s="390">
        <v>1</v>
      </c>
      <c r="CP129" s="390">
        <v>0.45</v>
      </c>
      <c r="CQ129" s="390">
        <v>0.53</v>
      </c>
      <c r="CR129" s="466" t="str">
        <f>IFERROR(IF(Plan1!$O39&lt;&gt;"",IF(Plan1!N$1=6,(Plan1!$O39-CC129)/CK129,IF(Plan1!N$1=7,(Plan1!$O39-CD129)/CL129,IF(Plan1!N$1=8,(Plan1!$O39-CE129)/CM129,IF(Plan1!N$1=9,(Plan1!$O39-CF129)/CN129,IF(Plan1!N$1=10,(Plan1!$O39-CG129)/CO129,IF(Plan1!N$1=11,(Plan1!$O39-CH129)/CP129,IF(Plan1!N$1=12,(Plan1!$O39-CI129)/CQ129,""))))))),""),"σ=0")</f>
        <v/>
      </c>
      <c r="CS129" s="367"/>
      <c r="CT129" s="390">
        <v>6.7</v>
      </c>
      <c r="CU129" s="390">
        <v>7.83</v>
      </c>
      <c r="CV129" s="390">
        <v>8.69</v>
      </c>
      <c r="CW129" s="390">
        <v>8.9</v>
      </c>
      <c r="CX129" s="390">
        <v>9.2899999999999991</v>
      </c>
      <c r="CY129" s="390">
        <v>8.9700000000000006</v>
      </c>
      <c r="CZ129" s="390">
        <v>9.2799999999999994</v>
      </c>
      <c r="DA129" s="390"/>
      <c r="DB129" s="390">
        <v>3.1</v>
      </c>
      <c r="DC129" s="390">
        <v>2.5499999999999998</v>
      </c>
      <c r="DD129" s="390">
        <v>1.91</v>
      </c>
      <c r="DE129" s="390">
        <v>1.56</v>
      </c>
      <c r="DF129" s="390">
        <v>1.3</v>
      </c>
      <c r="DG129" s="390">
        <v>1.25</v>
      </c>
      <c r="DH129" s="390">
        <v>0.99</v>
      </c>
      <c r="DI129" s="466" t="str">
        <f>IFERROR(IF(Plan1!$O39&lt;&gt;"",IF(Plan1!N$1=6,(Plan1!$O39-CT129)/DB129,IF(Plan1!N$1=7,(Plan1!$O39-CU129)/DC129,IF(Plan1!N$1=8,(Plan1!$O39-CV129)/DD129,IF(Plan1!N$1=9,(Plan1!$O39-CW129)/DE129,IF(Plan1!N$1=10,(Plan1!$O39-CX129)/DF129,IF(Plan1!N$1=11,(Plan1!$O39-CY129)/DG129,IF(Plan1!N$1=12,(Plan1!$O39-CZ129)/DH129,""))))))),""),"σ=0")</f>
        <v/>
      </c>
      <c r="DJ129" s="470"/>
      <c r="DK129" s="382"/>
      <c r="DW129" s="463">
        <v>0</v>
      </c>
      <c r="DX129" s="394">
        <v>9</v>
      </c>
      <c r="DY129" s="474" t="str">
        <f>Plan1!Z39</f>
        <v xml:space="preserve">    4.2.B- EVOCAÇÃO TARDIA</v>
      </c>
      <c r="DZ129" s="395">
        <v>4.42</v>
      </c>
      <c r="EA129" s="395">
        <v>4.1500000000000004</v>
      </c>
      <c r="EB129" s="395">
        <v>3.77</v>
      </c>
      <c r="EC129" s="395">
        <v>4.49</v>
      </c>
      <c r="ED129" s="395">
        <v>3.81</v>
      </c>
      <c r="EE129" s="395">
        <v>1.85</v>
      </c>
      <c r="EF129" s="395">
        <v>1.53</v>
      </c>
      <c r="EG129" s="395">
        <v>1.63</v>
      </c>
      <c r="EH129" s="391">
        <v>2</v>
      </c>
      <c r="EI129" s="391">
        <v>1.5</v>
      </c>
      <c r="EJ129" s="390" t="str">
        <f>IFERROR(IF(ISBLANK(Plan1!$AB39),"",IF(Plan1!Z$1=7,(Plan1!$AB39-DZ129)/EE129,IF(Plan1!Z$1=8,(Plan1!$AB39-EA129)/EF129,IF(Plan1!Z$1=1,(Plan1!$AB39-EB129)/EG129,IF(Plan1!Z$1=2,(Plan1!$AB39-EC129)/EH129,IF(Plan1!Z$1=3,(Plan1!$AB39-ED129)/EI129,"")))))),"σ=0")</f>
        <v/>
      </c>
      <c r="EK129" s="395">
        <v>3.18</v>
      </c>
      <c r="EL129" s="395">
        <v>3.21</v>
      </c>
      <c r="EM129" s="395">
        <v>3.46</v>
      </c>
      <c r="EN129" s="391">
        <v>3.5</v>
      </c>
      <c r="EO129" s="395">
        <v>3.87</v>
      </c>
      <c r="EP129" s="395">
        <v>1.73</v>
      </c>
      <c r="EQ129" s="395">
        <v>1.87</v>
      </c>
      <c r="ER129" s="395">
        <v>2.09</v>
      </c>
      <c r="ES129" s="395">
        <v>2.1800000000000002</v>
      </c>
      <c r="ET129" s="395">
        <v>1.89</v>
      </c>
      <c r="EU129" s="390" t="str">
        <f>IFERROR(IF(ISBLANK(Plan1!$AB39),"",IF(Plan1!Z$1=7,(Plan1!$AB39-EK129)/EP129,IF(Plan1!Z$1=8,(Plan1!$AB39-EL129)/EQ129,IF(Plan1!Z$1=1,(Plan1!$AB39-EM129)/ER129,IF(Plan1!Z$1=2,(Plan1!$AB39-EN129)/ES129,IF(Plan1!Z$1=3,(Plan1!$AB39-EO129)/ET129,"")))))),"σ=0")</f>
        <v/>
      </c>
      <c r="EV129" s="470"/>
      <c r="EW129" s="382"/>
      <c r="FI129" s="463">
        <v>0</v>
      </c>
      <c r="FJ129" s="396">
        <v>9</v>
      </c>
      <c r="FK129" s="398" t="str">
        <f>Plan1!AM39</f>
        <v xml:space="preserve">    4.2.B- EVOCAÇÃO TARDIA</v>
      </c>
      <c r="FL129" s="390">
        <v>2.41</v>
      </c>
      <c r="FM129" s="390">
        <v>2.33</v>
      </c>
      <c r="FN129" s="390">
        <v>4.0999999999999996</v>
      </c>
      <c r="FO129" s="390">
        <v>1.1200000000000001</v>
      </c>
      <c r="FP129" s="390">
        <v>1.58</v>
      </c>
      <c r="FQ129" s="390">
        <v>3.02</v>
      </c>
      <c r="FR129" s="390">
        <v>0.87</v>
      </c>
      <c r="FS129" s="390">
        <v>1.25</v>
      </c>
      <c r="FT129" s="390">
        <v>1.95</v>
      </c>
      <c r="FU129" s="390">
        <v>0.48</v>
      </c>
      <c r="FV129" s="390">
        <v>0.67</v>
      </c>
      <c r="FW129" s="390">
        <v>1.07</v>
      </c>
      <c r="FX129" s="390">
        <v>1.9</v>
      </c>
      <c r="FY129" s="390">
        <v>1.64</v>
      </c>
      <c r="FZ129" s="390">
        <v>2.39</v>
      </c>
      <c r="GA129" s="390">
        <v>1.36</v>
      </c>
      <c r="GB129" s="390">
        <v>1.48</v>
      </c>
      <c r="GC129" s="390">
        <v>2.14</v>
      </c>
      <c r="GD129" s="390">
        <v>1.28</v>
      </c>
      <c r="GE129" s="390">
        <v>1.62</v>
      </c>
      <c r="GF129" s="390">
        <v>1.88</v>
      </c>
      <c r="GG129" s="390">
        <v>0.83</v>
      </c>
      <c r="GH129" s="390">
        <v>1.21</v>
      </c>
      <c r="GI129" s="390">
        <v>1.1000000000000001</v>
      </c>
      <c r="GJ129" s="388" t="str">
        <f>IFERROR(IF(Plan1!$AO39&lt;&gt;"",IF(AND(Plan1!AM$1=1,Plan1!AM$2=1),(Plan1!$AO39-FL129)/FX129,IF(AND(Plan1!AM$1=1,Plan1!AM$2=2),(Plan1!$AO39-FM129)/FY129,IF(AND(Plan1!AM$1=1,Plan1!AM$2=3),(Plan1!$AO39-FN129)/FZ129,IF(AND(Plan1!AM$1=2,Plan1!AM$2=1),(Plan1!$AO39-FO129)/GA129,IF(AND(Plan1!AM$1=2,Plan1!AM$2=2),(Plan1!$AO39-FP129)/GB129,IF(AND(Plan1!AM$1=2,Plan1!AM$2=3),(Plan1!$AO39-FQ129)/GC129,IF(AND(Plan1!AM$1=3,Plan1!AM$2=1),(Plan1!$AO39-FR129)/GD129,IF(AND(Plan1!AM$1=3,Plan1!AM$2=2),(Plan1!$AO39-FS129)/GE129,IF(AND(Plan1!AM$1=3,Plan1!AM$2=3),(Plan1!$AO39-FT129)/GF129,IF(AND(Plan1!AM$1=4,Plan1!AM$2=1),(Plan1!$AO39-FU129)/GG129,IF(AND(Plan1!AM$1=4,Plan1!AM$2=2),(Plan1!$AO39-FV129)/GH129,IF(AND(Plan1!AM$1=4,Plan1!AM$2=3),(Plan1!$AO39-FW129)/GI129,"")))))))))))),""),"σ=0")</f>
        <v/>
      </c>
      <c r="GK129" s="388"/>
      <c r="GL129" s="382"/>
      <c r="KJ129" s="401">
        <v>24</v>
      </c>
      <c r="KK129" s="401">
        <v>95.3</v>
      </c>
      <c r="KL129" s="401">
        <v>125</v>
      </c>
      <c r="KM129" s="401">
        <v>81.599999999999994</v>
      </c>
      <c r="KN129" s="401">
        <v>113</v>
      </c>
      <c r="KO129" s="401">
        <v>58.6</v>
      </c>
      <c r="KP129" s="401">
        <v>103</v>
      </c>
    </row>
    <row r="130" spans="14:304" s="369" customFormat="1" ht="15" customHeight="1">
      <c r="N130" s="397"/>
      <c r="O130" s="393"/>
      <c r="P130" s="393"/>
      <c r="Q130" s="393"/>
      <c r="R130" s="393"/>
      <c r="S130" s="393"/>
      <c r="T130" s="393"/>
      <c r="U130" s="393"/>
      <c r="W130" s="393"/>
      <c r="X130" s="393"/>
      <c r="Y130" s="393"/>
      <c r="Z130" s="393"/>
      <c r="AA130" s="393"/>
      <c r="AB130" s="393"/>
      <c r="AC130" s="393"/>
      <c r="AD130" s="393"/>
      <c r="AE130" s="393"/>
      <c r="AG130" s="469"/>
      <c r="AH130" s="469"/>
      <c r="AI130" s="408"/>
      <c r="AJ130" s="408"/>
      <c r="AK130" s="408"/>
      <c r="AL130" s="408"/>
      <c r="AM130" s="408"/>
      <c r="AN130" s="408"/>
      <c r="AO130" s="408"/>
      <c r="AP130" s="408"/>
      <c r="AQ130" s="408"/>
      <c r="AR130" s="408"/>
      <c r="AS130" s="408"/>
      <c r="AT130" s="408"/>
      <c r="AU130" s="408"/>
      <c r="AV130" s="409"/>
      <c r="AW130" s="408"/>
      <c r="AX130" s="408"/>
      <c r="AY130" s="463"/>
      <c r="AZ130" s="463"/>
      <c r="BA130" s="463"/>
      <c r="BB130" s="463"/>
      <c r="BC130" s="463"/>
      <c r="BD130" s="463"/>
      <c r="BE130" s="463"/>
      <c r="BF130" s="463"/>
      <c r="BG130" s="463"/>
      <c r="BH130" s="463"/>
      <c r="BI130" s="463"/>
      <c r="BJ130" s="463"/>
      <c r="BK130" s="463"/>
      <c r="BL130" s="463"/>
      <c r="BM130" s="463"/>
      <c r="BN130" s="463"/>
      <c r="BZ130" s="463">
        <v>0</v>
      </c>
      <c r="CA130" s="403">
        <v>4</v>
      </c>
      <c r="CB130" s="473" t="str">
        <f>Plan1!N40</f>
        <v xml:space="preserve">      5.1.B.1- RIMA</v>
      </c>
      <c r="CC130" s="465">
        <v>3.11</v>
      </c>
      <c r="CD130" s="465">
        <v>3.13</v>
      </c>
      <c r="CE130" s="465">
        <v>3.37</v>
      </c>
      <c r="CF130" s="465">
        <v>3.6</v>
      </c>
      <c r="CG130" s="465">
        <v>3.67</v>
      </c>
      <c r="CH130" s="465">
        <v>3.85</v>
      </c>
      <c r="CI130" s="390">
        <v>3.84</v>
      </c>
      <c r="CJ130" s="390"/>
      <c r="CK130" s="390">
        <v>0.84</v>
      </c>
      <c r="CL130" s="390">
        <v>1.05</v>
      </c>
      <c r="CM130" s="390">
        <v>0.71</v>
      </c>
      <c r="CN130" s="390">
        <v>0.49</v>
      </c>
      <c r="CO130" s="390">
        <v>0.47</v>
      </c>
      <c r="CP130" s="390">
        <v>0.36</v>
      </c>
      <c r="CQ130" s="390">
        <v>0.36</v>
      </c>
      <c r="CR130" s="466" t="str">
        <f>IFERROR(IF(Plan1!$O40&lt;&gt;"",IF(Plan1!N$1=6,(Plan1!$O40-CC130)/CK130,IF(Plan1!N$1=7,(Plan1!$O40-CD130)/CL130,IF(Plan1!N$1=8,(Plan1!$O40-CE130)/CM130,IF(Plan1!N$1=9,(Plan1!$O40-CF130)/CN130,IF(Plan1!N$1=10,(Plan1!$O40-CG130)/CO130,IF(Plan1!N$1=11,(Plan1!$O40-CH130)/CP130,IF(Plan1!N$1=12,(Plan1!$O40-CI130)/CQ130,""))))))),""),"σ=0")</f>
        <v/>
      </c>
      <c r="CS130" s="367"/>
      <c r="CT130" s="390">
        <v>2.4700000000000002</v>
      </c>
      <c r="CU130" s="390">
        <v>3.28</v>
      </c>
      <c r="CV130" s="390">
        <v>3.17</v>
      </c>
      <c r="CW130" s="390">
        <v>3.29</v>
      </c>
      <c r="CX130" s="390">
        <v>3.68</v>
      </c>
      <c r="CY130" s="390">
        <v>3.29</v>
      </c>
      <c r="CZ130" s="390">
        <v>3.44</v>
      </c>
      <c r="DA130" s="390"/>
      <c r="DB130" s="390">
        <v>1.33</v>
      </c>
      <c r="DC130" s="390">
        <v>0.92</v>
      </c>
      <c r="DD130" s="390">
        <v>1.04</v>
      </c>
      <c r="DE130" s="390">
        <v>0.9</v>
      </c>
      <c r="DF130" s="390">
        <v>0.61</v>
      </c>
      <c r="DG130" s="390">
        <v>0.94</v>
      </c>
      <c r="DH130" s="390">
        <v>0.8</v>
      </c>
      <c r="DI130" s="466" t="str">
        <f>IFERROR(IF(Plan1!$O40&lt;&gt;"",IF(Plan1!N$1=6,(Plan1!$O40-CT130)/DB130,IF(Plan1!N$1=7,(Plan1!$O40-CU130)/DC130,IF(Plan1!N$1=8,(Plan1!$O40-CV130)/DD130,IF(Plan1!N$1=9,(Plan1!$O40-CW130)/DE130,IF(Plan1!N$1=10,(Plan1!$O40-CX130)/DF130,IF(Plan1!N$1=11,(Plan1!$O40-CY130)/DG130,IF(Plan1!N$1=12,(Plan1!$O40-CZ130)/DH130,""))))))),""),"σ=0")</f>
        <v/>
      </c>
      <c r="DJ130" s="403"/>
      <c r="DK130" s="382"/>
      <c r="DW130" s="463">
        <v>0</v>
      </c>
      <c r="DX130" s="394">
        <v>5</v>
      </c>
      <c r="DY130" s="474" t="str">
        <f>Plan1!Z40</f>
        <v xml:space="preserve">       4.2.B.1- EVOCAÇÃO TARDIA  INTRUSÕES</v>
      </c>
      <c r="DZ130" s="395">
        <v>0.67</v>
      </c>
      <c r="EA130" s="395">
        <v>0.83</v>
      </c>
      <c r="EB130" s="395">
        <v>0.49</v>
      </c>
      <c r="EC130" s="395">
        <v>0.59</v>
      </c>
      <c r="ED130" s="395">
        <v>0.78</v>
      </c>
      <c r="EE130" s="395">
        <v>0.78</v>
      </c>
      <c r="EF130" s="395">
        <v>0.84</v>
      </c>
      <c r="EG130" s="395">
        <v>0.75</v>
      </c>
      <c r="EH130" s="395">
        <v>0.71</v>
      </c>
      <c r="EI130" s="395">
        <v>0.82</v>
      </c>
      <c r="EJ130" s="390" t="str">
        <f>IFERROR(IF(ISBLANK(Plan1!$AB40),"",-1*(IF(Plan1!Z$1=7,(Plan1!$AB40-DZ130)/EE130,IF(Plan1!Z$1=8,(Plan1!$AB40-EA130)/EF130,IF(Plan1!Z$1=1,(Plan1!$AB40-EB130)/EG130,IF(Plan1!Z$1=2,(Plan1!$AB40-EC130)/EH130,IF(Plan1!Z$1=3,(Plan1!$AB40-ED130)/EI130,""))))))),"σ=0")</f>
        <v/>
      </c>
      <c r="EK130" s="395">
        <v>0.54</v>
      </c>
      <c r="EL130" s="391">
        <v>0.6</v>
      </c>
      <c r="EM130" s="395">
        <v>0.88</v>
      </c>
      <c r="EN130" s="395">
        <v>0.45</v>
      </c>
      <c r="EO130" s="395">
        <v>0.79</v>
      </c>
      <c r="EP130" s="395">
        <v>0.75</v>
      </c>
      <c r="EQ130" s="395">
        <v>1.1599999999999999</v>
      </c>
      <c r="ER130" s="395">
        <v>1.29</v>
      </c>
      <c r="ES130" s="395">
        <v>0.68</v>
      </c>
      <c r="ET130" s="395">
        <v>0.93</v>
      </c>
      <c r="EU130" s="390" t="str">
        <f>IFERROR(IF(ISBLANK(Plan1!$AB40),"",-1*(IF(Plan1!Z$1=7,(Plan1!$AB40-EK130)/EP130,IF(Plan1!Z$1=8,(Plan1!$AB40-EL130)/EQ130,IF(Plan1!Z$1=1,(Plan1!$AB40-EM130)/ER130,IF(Plan1!Z$1=2,(Plan1!$AB40-EN130)/ES130,IF(Plan1!Z$1=3,(Plan1!$AB40-EO130)/ET130,""))))))),"σ=0")</f>
        <v/>
      </c>
      <c r="EV130" s="470"/>
      <c r="EW130" s="382"/>
      <c r="FI130" s="463">
        <v>0</v>
      </c>
      <c r="FJ130" s="396">
        <v>5</v>
      </c>
      <c r="FK130" s="398" t="str">
        <f>Plan1!AM40</f>
        <v xml:space="preserve">       4.2.B.1- EVOCAÇÃO TARDIA  INTRUSÕES</v>
      </c>
      <c r="FL130" s="391">
        <v>0.8</v>
      </c>
      <c r="FM130" s="391">
        <v>0.95</v>
      </c>
      <c r="FN130" s="391">
        <v>0.69</v>
      </c>
      <c r="FO130" s="391">
        <v>1.21</v>
      </c>
      <c r="FP130" s="391">
        <v>1.02</v>
      </c>
      <c r="FQ130" s="391">
        <v>0.91</v>
      </c>
      <c r="FR130" s="391">
        <v>0.64</v>
      </c>
      <c r="FS130" s="391">
        <v>0.85</v>
      </c>
      <c r="FT130" s="391">
        <v>0.91</v>
      </c>
      <c r="FU130" s="391">
        <v>0.72</v>
      </c>
      <c r="FV130" s="391">
        <v>0.6</v>
      </c>
      <c r="FW130" s="391">
        <v>0.67</v>
      </c>
      <c r="FX130" s="391">
        <v>1</v>
      </c>
      <c r="FY130" s="391">
        <v>0.93</v>
      </c>
      <c r="FZ130" s="391">
        <v>0.87</v>
      </c>
      <c r="GA130" s="391">
        <v>1.85</v>
      </c>
      <c r="GB130" s="391">
        <v>1.29</v>
      </c>
      <c r="GC130" s="391">
        <v>1.18</v>
      </c>
      <c r="GD130" s="391">
        <v>0.87</v>
      </c>
      <c r="GE130" s="391">
        <v>1.4</v>
      </c>
      <c r="GF130" s="391">
        <v>1.1399999999999999</v>
      </c>
      <c r="GG130" s="391">
        <v>1.22</v>
      </c>
      <c r="GH130" s="391">
        <v>1</v>
      </c>
      <c r="GI130" s="391">
        <v>0.86</v>
      </c>
      <c r="GJ130" s="388" t="str">
        <f>IFERROR(IF(Plan1!$AO40&lt;&gt;"",-1*(IF(AND(Plan1!AM$1=1,Plan1!AM$2=1),(Plan1!$AO40-FL130)/FX130,IF(AND(Plan1!AM$1=1,Plan1!AM$2=2),(Plan1!$AO40-FM130)/FY130,IF(AND(Plan1!AM$1=1,Plan1!AM$2=3),(Plan1!$AO40-FN130)/FZ130,IF(AND(Plan1!AM$1=2,Plan1!AM$2=1),(Plan1!$AO40-FO130)/GA130,IF(AND(Plan1!AM$1=2,Plan1!AM$2=2),(Plan1!$AO40-FP130)/GB130,IF(AND(Plan1!AM$1=2,Plan1!AM$2=3),(Plan1!$AO40-FQ130)/GC130,IF(AND(Plan1!AM$1=3,Plan1!AM$2=1),(Plan1!$AO40-FR130)/GD130,IF(AND(Plan1!AM$1=3,Plan1!AM$2=2),(Plan1!$AO40-FS130)/GE130,IF(AND(Plan1!AM$1=3,Plan1!AM$2=3),(Plan1!$AO40-FT130)/GF130,IF(AND(Plan1!AM$1=4,Plan1!AM$2=1),(Plan1!$AO40-FU130)/GG130,IF(AND(Plan1!AM$1=4,Plan1!AM$2=2),(Plan1!$AO40-FV130)/GH130,IF(AND(Plan1!AM$1=4,Plan1!AM$2=3),(Plan1!$AO40-FW130)/GI130,""))))))))))))),""),"σ=0")</f>
        <v/>
      </c>
      <c r="GK130" s="388"/>
      <c r="GL130" s="382"/>
      <c r="KJ130" s="401">
        <v>25</v>
      </c>
      <c r="KK130" s="401">
        <v>97.1</v>
      </c>
      <c r="KL130" s="401">
        <v>128</v>
      </c>
      <c r="KM130" s="401">
        <v>87.7</v>
      </c>
      <c r="KN130" s="401">
        <v>117</v>
      </c>
      <c r="KO130" s="401">
        <v>72.599999999999994</v>
      </c>
      <c r="KP130" s="401">
        <v>109</v>
      </c>
    </row>
    <row r="131" spans="14:304" s="369" customFormat="1" ht="15" customHeight="1">
      <c r="N131" s="397"/>
      <c r="O131" s="393"/>
      <c r="P131" s="393"/>
      <c r="Q131" s="393"/>
      <c r="R131" s="393"/>
      <c r="S131" s="393"/>
      <c r="T131" s="393"/>
      <c r="U131" s="393"/>
      <c r="W131" s="393"/>
      <c r="X131" s="393"/>
      <c r="Y131" s="393"/>
      <c r="Z131" s="393"/>
      <c r="AA131" s="393"/>
      <c r="AB131" s="393"/>
      <c r="AC131" s="393"/>
      <c r="AD131" s="393"/>
      <c r="AE131" s="393"/>
      <c r="AG131" s="402"/>
      <c r="AH131" s="402"/>
      <c r="AI131" s="401"/>
      <c r="AJ131" s="401"/>
      <c r="AK131" s="410"/>
      <c r="AL131" s="410"/>
      <c r="AM131" s="410"/>
      <c r="AN131" s="410"/>
      <c r="AO131" s="401"/>
      <c r="AP131" s="410"/>
      <c r="AQ131" s="410"/>
      <c r="AR131" s="410"/>
      <c r="AS131" s="410"/>
      <c r="AT131" s="410"/>
      <c r="AU131" s="410"/>
      <c r="AV131" s="410"/>
      <c r="AW131" s="410"/>
      <c r="AX131" s="401"/>
      <c r="AY131" s="463"/>
      <c r="AZ131" s="463"/>
      <c r="BA131" s="463"/>
      <c r="BB131" s="463"/>
      <c r="BC131" s="463"/>
      <c r="BD131" s="463"/>
      <c r="BE131" s="463"/>
      <c r="BF131" s="463"/>
      <c r="BG131" s="463"/>
      <c r="BH131" s="463"/>
      <c r="BI131" s="463"/>
      <c r="BJ131" s="463"/>
      <c r="BK131" s="463"/>
      <c r="BL131" s="463"/>
      <c r="BM131" s="463"/>
      <c r="BN131" s="463"/>
      <c r="BZ131" s="463">
        <v>0</v>
      </c>
      <c r="CA131" s="403">
        <v>6</v>
      </c>
      <c r="CB131" s="473" t="str">
        <f>Plan1!N41</f>
        <v xml:space="preserve">      5.1.B.2- SUBTRAÇÃO FONÊMICA</v>
      </c>
      <c r="CC131" s="465">
        <v>3.74</v>
      </c>
      <c r="CD131" s="465">
        <v>4.71</v>
      </c>
      <c r="CE131" s="465">
        <v>5.3</v>
      </c>
      <c r="CF131" s="465">
        <v>5.37</v>
      </c>
      <c r="CG131" s="465">
        <v>5.47</v>
      </c>
      <c r="CH131" s="465">
        <v>5.88</v>
      </c>
      <c r="CI131" s="390">
        <v>5.84</v>
      </c>
      <c r="CJ131" s="390"/>
      <c r="CK131" s="390">
        <v>1.81</v>
      </c>
      <c r="CL131" s="390">
        <v>1.48</v>
      </c>
      <c r="CM131" s="390">
        <v>1.1100000000000001</v>
      </c>
      <c r="CN131" s="390">
        <v>1.18</v>
      </c>
      <c r="CO131" s="390">
        <v>0.73</v>
      </c>
      <c r="CP131" s="390">
        <v>0.33</v>
      </c>
      <c r="CQ131" s="390">
        <v>0.36</v>
      </c>
      <c r="CR131" s="466" t="str">
        <f>IFERROR(IF(Plan1!$O41&lt;&gt;"",IF(Plan1!N$1=6,(Plan1!$O41-CC131)/CK131,IF(Plan1!N$1=7,(Plan1!$O41-CD131)/CL131,IF(Plan1!N$1=8,(Plan1!$O41-CE131)/CM131,IF(Plan1!N$1=9,(Plan1!$O41-CF131)/CN131,IF(Plan1!N$1=10,(Plan1!$O41-CG131)/CO131,IF(Plan1!N$1=11,(Plan1!$O41-CH131)/CP131,IF(Plan1!N$1=12,(Plan1!$O41-CI131)/CQ131,""))))))),""),"σ=0")</f>
        <v/>
      </c>
      <c r="CS131" s="367"/>
      <c r="CT131" s="390">
        <v>4.2300000000000004</v>
      </c>
      <c r="CU131" s="390">
        <v>4.55</v>
      </c>
      <c r="CV131" s="390">
        <v>5.52</v>
      </c>
      <c r="CW131" s="390">
        <v>5.61</v>
      </c>
      <c r="CX131" s="390">
        <v>5.61</v>
      </c>
      <c r="CY131" s="390">
        <v>5.68</v>
      </c>
      <c r="CZ131" s="390">
        <v>5.84</v>
      </c>
      <c r="DA131" s="390"/>
      <c r="DB131" s="390">
        <v>2.27</v>
      </c>
      <c r="DC131" s="390">
        <v>2.16</v>
      </c>
      <c r="DD131" s="390">
        <v>1.1200000000000001</v>
      </c>
      <c r="DE131" s="390">
        <v>0.92</v>
      </c>
      <c r="DF131" s="390">
        <v>0.96</v>
      </c>
      <c r="DG131" s="390">
        <v>0.6</v>
      </c>
      <c r="DH131" s="390">
        <v>0.45</v>
      </c>
      <c r="DI131" s="466" t="str">
        <f>IFERROR(IF(Plan1!$O41&lt;&gt;"",IF(Plan1!N$1=6,(Plan1!$O41-CT131)/DB131,IF(Plan1!N$1=7,(Plan1!$O41-CU131)/DC131,IF(Plan1!N$1=8,(Plan1!$O41-CV131)/DD131,IF(Plan1!N$1=9,(Plan1!$O41-CW131)/DE131,IF(Plan1!N$1=10,(Plan1!$O41-CX131)/DF131,IF(Plan1!N$1=11,(Plan1!$O41-CY131)/DG131,IF(Plan1!N$1=12,(Plan1!$O41-CZ131)/DH131,""))))))),""),"σ=0")</f>
        <v/>
      </c>
      <c r="DJ131" s="403"/>
      <c r="DK131" s="382"/>
      <c r="DW131" s="463">
        <v>0</v>
      </c>
      <c r="DX131" s="394">
        <v>5</v>
      </c>
      <c r="DY131" s="474" t="str">
        <f>Plan1!Z41</f>
        <v xml:space="preserve">       4.2.B.2- EVOCAÇÃO TARDIA PERSEVERAÇ</v>
      </c>
      <c r="DZ131" s="391">
        <v>0</v>
      </c>
      <c r="EA131" s="391">
        <v>0</v>
      </c>
      <c r="EB131" s="395">
        <v>0.08</v>
      </c>
      <c r="EC131" s="395">
        <v>0.13</v>
      </c>
      <c r="ED131" s="395">
        <v>0.05</v>
      </c>
      <c r="EE131" s="400">
        <v>0</v>
      </c>
      <c r="EF131" s="400">
        <v>0</v>
      </c>
      <c r="EG131" s="395">
        <v>0.35</v>
      </c>
      <c r="EH131" s="395">
        <v>0.41</v>
      </c>
      <c r="EI131" s="395">
        <v>0.23</v>
      </c>
      <c r="EJ131" s="390" t="str">
        <f>IFERROR(IF(ISBLANK(Plan1!$AB41),"",-1*(IF(Plan1!Z$1=7,(Plan1!$AB41-DZ131)/EE131,IF(Plan1!Z$1=8,(Plan1!$AB41-EA131)/EF131,IF(Plan1!Z$1=1,(Plan1!$AB41-EB131)/EG131,IF(Plan1!Z$1=2,(Plan1!$AB41-EC131)/EH131,IF(Plan1!Z$1=3,(Plan1!$AB41-ED131)/EI131,""))))))),"σ=0")</f>
        <v/>
      </c>
      <c r="EK131" s="395">
        <v>0.03</v>
      </c>
      <c r="EL131" s="395">
        <v>0.02</v>
      </c>
      <c r="EM131" s="395">
        <v>0.15</v>
      </c>
      <c r="EN131" s="395">
        <v>0.08</v>
      </c>
      <c r="EO131" s="395">
        <v>0.08</v>
      </c>
      <c r="EP131" s="395">
        <v>0.16</v>
      </c>
      <c r="EQ131" s="395">
        <v>0.15</v>
      </c>
      <c r="ER131" s="395">
        <v>0.48</v>
      </c>
      <c r="ES131" s="395">
        <v>0.27</v>
      </c>
      <c r="ET131" s="395">
        <v>0.27</v>
      </c>
      <c r="EU131" s="390" t="str">
        <f>IFERROR(IF(ISBLANK(Plan1!$AB41),"",-1*(IF(Plan1!Z$1=7,(Plan1!$AB41-EK131)/EP131,IF(Plan1!Z$1=8,(Plan1!$AB41-EL131)/EQ131,IF(Plan1!Z$1=1,(Plan1!$AB41-EM131)/ER131,IF(Plan1!Z$1=2,(Plan1!$AB41-EN131)/ES131,IF(Plan1!Z$1=3,(Plan1!$AB41-EO131)/ET131,""))))))),"σ=0")</f>
        <v/>
      </c>
      <c r="EV131" s="403"/>
      <c r="EW131" s="388"/>
      <c r="FI131" s="463">
        <v>0</v>
      </c>
      <c r="FJ131" s="396">
        <v>5</v>
      </c>
      <c r="FK131" s="398" t="str">
        <f>Plan1!AM41</f>
        <v xml:space="preserve">       4.2.B.2- EVOCAÇÃO TARD PERSEVERAÇÕES</v>
      </c>
      <c r="FL131" s="391">
        <v>0</v>
      </c>
      <c r="FM131" s="391">
        <v>0.03</v>
      </c>
      <c r="FN131" s="391">
        <v>0.05</v>
      </c>
      <c r="FO131" s="391">
        <v>0</v>
      </c>
      <c r="FP131" s="391">
        <v>0.16</v>
      </c>
      <c r="FQ131" s="391">
        <v>0.04</v>
      </c>
      <c r="FR131" s="391">
        <v>0.03</v>
      </c>
      <c r="FS131" s="391">
        <v>0</v>
      </c>
      <c r="FT131" s="391">
        <v>0.18</v>
      </c>
      <c r="FU131" s="391">
        <v>0.03</v>
      </c>
      <c r="FV131" s="391">
        <v>0.03</v>
      </c>
      <c r="FW131" s="391">
        <v>0</v>
      </c>
      <c r="FX131" s="400">
        <v>0</v>
      </c>
      <c r="FY131" s="391">
        <v>0.18</v>
      </c>
      <c r="FZ131" s="391">
        <v>0.21</v>
      </c>
      <c r="GA131" s="400">
        <v>0</v>
      </c>
      <c r="GB131" s="391">
        <v>0.64</v>
      </c>
      <c r="GC131" s="391">
        <v>0.26</v>
      </c>
      <c r="GD131" s="391">
        <v>0.16</v>
      </c>
      <c r="GE131" s="400">
        <v>0</v>
      </c>
      <c r="GF131" s="391">
        <v>0.84</v>
      </c>
      <c r="GG131" s="391">
        <v>0.18</v>
      </c>
      <c r="GH131" s="391">
        <v>0.18</v>
      </c>
      <c r="GI131" s="391">
        <v>0</v>
      </c>
      <c r="GJ131" s="388" t="str">
        <f>IFERROR(IF(Plan1!$AO41&lt;&gt;"",-1*(IF(AND(Plan1!AM$1=1,Plan1!AM$2=1),(Plan1!$AO41-FL131)/FX131,IF(AND(Plan1!AM$1=1,Plan1!AM$2=2),(Plan1!$AO41-FM131)/FY131,IF(AND(Plan1!AM$1=1,Plan1!AM$2=3),(Plan1!$AO41-FN131)/FZ131,IF(AND(Plan1!AM$1=2,Plan1!AM$2=1),(Plan1!$AO41-FO131)/GA131,IF(AND(Plan1!AM$1=2,Plan1!AM$2=2),(Plan1!$AO41-FP131)/GB131,IF(AND(Plan1!AM$1=2,Plan1!AM$2=3),(Plan1!$AO41-FQ131)/GC131,IF(AND(Plan1!AM$1=3,Plan1!AM$2=1),(Plan1!$AO41-FR131)/GD131,IF(AND(Plan1!AM$1=3,Plan1!AM$2=2),(Plan1!$AO41-FS131)/GE131,IF(AND(Plan1!AM$1=3,Plan1!AM$2=3),(Plan1!$AO41-FT131)/GF131,IF(AND(Plan1!AM$1=4,Plan1!AM$2=1),(Plan1!$AO41-FU131)/GG131,IF(AND(Plan1!AM$1=4,Plan1!AM$2=2),(Plan1!$AO41-FV131)/GH131,IF(AND(Plan1!AM$1=4,Plan1!AM$2=3),(Plan1!$AO41-FW131)/GI131,""))))))))))))),""),"σ=0")</f>
        <v/>
      </c>
      <c r="GK131" s="388"/>
      <c r="GL131" s="388"/>
      <c r="KJ131" s="401">
        <v>26</v>
      </c>
      <c r="KK131" s="401">
        <v>98.7</v>
      </c>
      <c r="KL131" s="401">
        <v>134</v>
      </c>
      <c r="KM131" s="401">
        <v>92.3</v>
      </c>
      <c r="KN131" s="401">
        <v>121</v>
      </c>
      <c r="KO131" s="401">
        <v>83.8</v>
      </c>
      <c r="KP131" s="401">
        <v>115</v>
      </c>
    </row>
    <row r="132" spans="14:304" s="369" customFormat="1" ht="15" customHeight="1">
      <c r="N132" s="397"/>
      <c r="O132" s="393"/>
      <c r="P132" s="393"/>
      <c r="Q132" s="393"/>
      <c r="R132" s="393"/>
      <c r="S132" s="393"/>
      <c r="T132" s="393"/>
      <c r="U132" s="393"/>
      <c r="W132" s="393"/>
      <c r="X132" s="393"/>
      <c r="Y132" s="393"/>
      <c r="Z132" s="393"/>
      <c r="AA132" s="393"/>
      <c r="AB132" s="393"/>
      <c r="AC132" s="393"/>
      <c r="AD132" s="393"/>
      <c r="AE132" s="393"/>
      <c r="AG132" s="402"/>
      <c r="AH132" s="402"/>
      <c r="AI132" s="410"/>
      <c r="AJ132" s="401"/>
      <c r="AK132" s="411"/>
      <c r="AL132" s="401"/>
      <c r="AM132" s="410"/>
      <c r="AN132" s="411"/>
      <c r="AO132" s="401"/>
      <c r="AP132" s="401"/>
      <c r="AQ132" s="401"/>
      <c r="AR132" s="401"/>
      <c r="AS132" s="401"/>
      <c r="AT132" s="410"/>
      <c r="AU132" s="410"/>
      <c r="AV132" s="411"/>
      <c r="AW132" s="401"/>
      <c r="AX132" s="410"/>
      <c r="AY132" s="463"/>
      <c r="AZ132" s="463"/>
      <c r="BA132" s="463"/>
      <c r="BB132" s="463"/>
      <c r="BC132" s="463"/>
      <c r="BD132" s="463"/>
      <c r="BE132" s="463"/>
      <c r="BF132" s="463"/>
      <c r="BG132" s="463"/>
      <c r="BH132" s="463"/>
      <c r="BI132" s="463"/>
      <c r="BJ132" s="463"/>
      <c r="BK132" s="463"/>
      <c r="BL132" s="463"/>
      <c r="BM132" s="463"/>
      <c r="BN132" s="463"/>
      <c r="BZ132" s="463">
        <v>0</v>
      </c>
      <c r="CA132" s="403">
        <v>5</v>
      </c>
      <c r="CB132" s="473" t="str">
        <f>Plan1!N42</f>
        <v xml:space="preserve">    5.1.C- COMPREENSÃO ORAL</v>
      </c>
      <c r="CC132" s="465">
        <v>4.8099999999999996</v>
      </c>
      <c r="CD132" s="465">
        <v>4.71</v>
      </c>
      <c r="CE132" s="465">
        <v>4.87</v>
      </c>
      <c r="CF132" s="465">
        <v>4.7300000000000004</v>
      </c>
      <c r="CG132" s="465">
        <v>4.93</v>
      </c>
      <c r="CH132" s="465">
        <v>4.91</v>
      </c>
      <c r="CI132" s="390">
        <v>4.91</v>
      </c>
      <c r="CJ132" s="390"/>
      <c r="CK132" s="390">
        <v>0.39</v>
      </c>
      <c r="CL132" s="390">
        <v>0.46</v>
      </c>
      <c r="CM132" s="390">
        <v>0.34</v>
      </c>
      <c r="CN132" s="390">
        <v>0.45</v>
      </c>
      <c r="CO132" s="390">
        <v>0.25</v>
      </c>
      <c r="CP132" s="390">
        <v>0.28999999999999998</v>
      </c>
      <c r="CQ132" s="390">
        <v>0.28999999999999998</v>
      </c>
      <c r="CR132" s="466" t="str">
        <f>IFERROR(IF(Plan1!$O42&lt;&gt;"",IF(Plan1!N$1=6,(Plan1!$O42-CC132)/CK132,IF(Plan1!N$1=7,(Plan1!$O42-CD132)/CL132,IF(Plan1!N$1=8,(Plan1!$O42-CE132)/CM132,IF(Plan1!N$1=9,(Plan1!$O42-CF132)/CN132,IF(Plan1!N$1=10,(Plan1!$O42-CG132)/CO132,IF(Plan1!N$1=11,(Plan1!$O42-CH132)/CP132,IF(Plan1!N$1=12,(Plan1!$O42-CI132)/CQ132,""))))))),""),"σ=0")</f>
        <v/>
      </c>
      <c r="CS132" s="367"/>
      <c r="CT132" s="390">
        <v>4.87</v>
      </c>
      <c r="CU132" s="390">
        <v>4.6900000000000004</v>
      </c>
      <c r="CV132" s="390">
        <v>4.8600000000000003</v>
      </c>
      <c r="CW132" s="390">
        <v>4.87</v>
      </c>
      <c r="CX132" s="390">
        <v>4.96</v>
      </c>
      <c r="CY132" s="390">
        <v>4.9000000000000004</v>
      </c>
      <c r="CZ132" s="390">
        <v>4.97</v>
      </c>
      <c r="DA132" s="390"/>
      <c r="DB132" s="390">
        <v>0.35</v>
      </c>
      <c r="DC132" s="390">
        <v>0.47</v>
      </c>
      <c r="DD132" s="390">
        <v>0.35</v>
      </c>
      <c r="DE132" s="390">
        <v>0.34</v>
      </c>
      <c r="DF132" s="390">
        <v>0.19</v>
      </c>
      <c r="DG132" s="390">
        <v>0.3</v>
      </c>
      <c r="DH132" s="390">
        <v>0.18</v>
      </c>
      <c r="DI132" s="466" t="str">
        <f>IFERROR(IF(Plan1!$O42&lt;&gt;"",IF(Plan1!N$1=6,(Plan1!$O42-CT132)/DB132,IF(Plan1!N$1=7,(Plan1!$O42-CU132)/DC132,IF(Plan1!N$1=8,(Plan1!$O42-CV132)/DD132,IF(Plan1!N$1=9,(Plan1!$O42-CW132)/DE132,IF(Plan1!N$1=10,(Plan1!$O42-CX132)/DF132,IF(Plan1!N$1=11,(Plan1!$O42-CY132)/DG132,IF(Plan1!N$1=12,(Plan1!$O42-CZ132)/DH132,""))))))),""),"σ=0")</f>
        <v/>
      </c>
      <c r="DJ132" s="403"/>
      <c r="DK132" s="382"/>
      <c r="DW132" s="463">
        <v>0</v>
      </c>
      <c r="DX132" s="394">
        <v>18</v>
      </c>
      <c r="DY132" s="474" t="str">
        <f>Plan1!Z42</f>
        <v xml:space="preserve">     4.2.C- RECONHECIMENTO</v>
      </c>
      <c r="DZ132" s="395">
        <v>14.18</v>
      </c>
      <c r="EA132" s="395">
        <v>14.08</v>
      </c>
      <c r="EB132" s="395">
        <v>14.05</v>
      </c>
      <c r="EC132" s="395">
        <v>14.26</v>
      </c>
      <c r="ED132" s="395">
        <v>14.22</v>
      </c>
      <c r="EE132" s="391">
        <v>2.4</v>
      </c>
      <c r="EF132" s="395">
        <v>2.2599999999999998</v>
      </c>
      <c r="EG132" s="395">
        <v>2.25</v>
      </c>
      <c r="EH132" s="395">
        <v>2.37</v>
      </c>
      <c r="EI132" s="395">
        <v>1.87</v>
      </c>
      <c r="EJ132" s="390" t="str">
        <f>IFERROR(IF(ISBLANK(Plan1!$AB42),"",IF(Plan1!Z$1=7,(Plan1!$AB42-DZ132)/EE132,IF(Plan1!Z$1=8,(Plan1!$AB42-EA132)/EF132,IF(Plan1!Z$1=1,(Plan1!$AB42-EB132)/EG132,IF(Plan1!Z$1=2,(Plan1!$AB42-EC132)/EH132,IF(Plan1!Z$1=3,(Plan1!$AB42-ED132)/EI132,"")))))),"σ=0")</f>
        <v/>
      </c>
      <c r="EK132" s="395">
        <v>13.15</v>
      </c>
      <c r="EL132" s="395">
        <v>13.19</v>
      </c>
      <c r="EM132" s="395">
        <v>13.37</v>
      </c>
      <c r="EN132" s="395">
        <v>13.92</v>
      </c>
      <c r="EO132" s="395">
        <v>13.8</v>
      </c>
      <c r="EP132" s="395">
        <v>2.29</v>
      </c>
      <c r="EQ132" s="395">
        <v>2.27</v>
      </c>
      <c r="ER132" s="395">
        <v>2.21</v>
      </c>
      <c r="ES132" s="395">
        <v>2.25</v>
      </c>
      <c r="ET132" s="395">
        <v>2.25</v>
      </c>
      <c r="EU132" s="390" t="str">
        <f>IFERROR(IF(ISBLANK(Plan1!$AB42),"",IF(Plan1!Z$1=7,(Plan1!$AB42-EK132)/EP132,IF(Plan1!Z$1=8,(Plan1!$AB42-EL132)/EQ132,IF(Plan1!Z$1=1,(Plan1!$AB42-EM132)/ER132,IF(Plan1!Z$1=2,(Plan1!$AB42-EN132)/ES132,IF(Plan1!Z$1=3,(Plan1!$AB42-EO132)/ET132,"")))))),"σ=0")</f>
        <v/>
      </c>
      <c r="EV132" s="403"/>
      <c r="EW132" s="388"/>
      <c r="FI132" s="463">
        <v>0</v>
      </c>
      <c r="FJ132" s="396">
        <v>18</v>
      </c>
      <c r="FK132" s="398" t="str">
        <f>Plan1!AM42</f>
        <v xml:space="preserve">     4.2.C- RECONHECIMENTO</v>
      </c>
      <c r="FL132" s="390">
        <v>12.35</v>
      </c>
      <c r="FM132" s="390">
        <v>12.15</v>
      </c>
      <c r="FN132" s="390">
        <v>14.08</v>
      </c>
      <c r="FO132" s="390">
        <v>12.02</v>
      </c>
      <c r="FP132" s="390">
        <v>11.96</v>
      </c>
      <c r="FQ132" s="390">
        <v>13.53</v>
      </c>
      <c r="FR132" s="390">
        <v>10.95</v>
      </c>
      <c r="FS132" s="390">
        <v>11.96</v>
      </c>
      <c r="FT132" s="390">
        <v>12.8</v>
      </c>
      <c r="FU132" s="390">
        <v>11.31</v>
      </c>
      <c r="FV132" s="390">
        <v>10.63</v>
      </c>
      <c r="FW132" s="390">
        <v>11.16</v>
      </c>
      <c r="FX132" s="390">
        <v>2.13</v>
      </c>
      <c r="FY132" s="390">
        <v>2.12</v>
      </c>
      <c r="FZ132" s="390">
        <v>2.58</v>
      </c>
      <c r="GA132" s="390">
        <v>2.7</v>
      </c>
      <c r="GB132" s="390">
        <v>2.29</v>
      </c>
      <c r="GC132" s="390">
        <v>2.1800000000000002</v>
      </c>
      <c r="GD132" s="390">
        <v>1.97</v>
      </c>
      <c r="GE132" s="390">
        <v>2.15</v>
      </c>
      <c r="GF132" s="390">
        <v>2.5499999999999998</v>
      </c>
      <c r="GG132" s="390">
        <v>1.44</v>
      </c>
      <c r="GH132" s="390">
        <v>2.2000000000000002</v>
      </c>
      <c r="GI132" s="390">
        <v>2.19</v>
      </c>
      <c r="GJ132" s="388" t="str">
        <f>IFERROR(IF(Plan1!$AO42&lt;&gt;"",IF(AND(Plan1!AM$1=1,Plan1!AM$2=1),(Plan1!$AO42-FL132)/FX132,IF(AND(Plan1!AM$1=1,Plan1!AM$2=2),(Plan1!$AO42-FM132)/FY132,IF(AND(Plan1!AM$1=1,Plan1!AM$2=3),(Plan1!$AO42-FN132)/FZ132,IF(AND(Plan1!AM$1=2,Plan1!AM$2=1),(Plan1!$AO42-FO132)/GA132,IF(AND(Plan1!AM$1=2,Plan1!AM$2=2),(Plan1!$AO42-FP132)/GB132,IF(AND(Plan1!AM$1=2,Plan1!AM$2=3),(Plan1!$AO42-FQ132)/GC132,IF(AND(Plan1!AM$1=3,Plan1!AM$2=1),(Plan1!$AO42-FR132)/GD132,IF(AND(Plan1!AM$1=3,Plan1!AM$2=2),(Plan1!$AO42-FS132)/GE132,IF(AND(Plan1!AM$1=3,Plan1!AM$2=3),(Plan1!$AO42-FT132)/GF132,IF(AND(Plan1!AM$1=4,Plan1!AM$2=1),(Plan1!$AO42-FU132)/GG132,IF(AND(Plan1!AM$1=4,Plan1!AM$2=2),(Plan1!$AO42-FV132)/GH132,IF(AND(Plan1!AM$1=4,Plan1!AM$2=3),(Plan1!$AO42-FW132)/GI132,"")))))))))))),""),"σ=0")</f>
        <v/>
      </c>
      <c r="GK132" s="388"/>
      <c r="GL132" s="388"/>
      <c r="KJ132" s="401">
        <v>27</v>
      </c>
      <c r="KK132" s="401">
        <v>99.4</v>
      </c>
      <c r="KL132" s="401">
        <v>138</v>
      </c>
      <c r="KM132" s="401">
        <v>97</v>
      </c>
      <c r="KN132" s="401">
        <v>128</v>
      </c>
      <c r="KO132" s="401">
        <v>91.5</v>
      </c>
      <c r="KP132" s="401">
        <v>121</v>
      </c>
    </row>
    <row r="133" spans="14:304" s="369" customFormat="1" ht="15" customHeight="1">
      <c r="N133" s="397"/>
      <c r="O133" s="393"/>
      <c r="P133" s="393"/>
      <c r="Q133" s="393"/>
      <c r="R133" s="393"/>
      <c r="S133" s="393"/>
      <c r="T133" s="393"/>
      <c r="U133" s="393"/>
      <c r="W133" s="393"/>
      <c r="X133" s="393"/>
      <c r="Y133" s="393"/>
      <c r="Z133" s="393"/>
      <c r="AA133" s="393"/>
      <c r="AB133" s="393"/>
      <c r="AC133" s="393"/>
      <c r="AD133" s="393"/>
      <c r="AE133" s="393"/>
      <c r="AG133" s="402"/>
      <c r="AH133" s="402"/>
      <c r="AI133" s="401"/>
      <c r="AJ133" s="401"/>
      <c r="AK133" s="411"/>
      <c r="AL133" s="401"/>
      <c r="AM133" s="410"/>
      <c r="AN133" s="411"/>
      <c r="AO133" s="410"/>
      <c r="AP133" s="411"/>
      <c r="AQ133" s="401"/>
      <c r="AR133" s="401"/>
      <c r="AS133" s="401"/>
      <c r="AT133" s="410"/>
      <c r="AU133" s="410"/>
      <c r="AV133" s="411"/>
      <c r="AW133" s="401"/>
      <c r="AX133" s="401"/>
      <c r="AY133" s="463"/>
      <c r="AZ133" s="463"/>
      <c r="BA133" s="463"/>
      <c r="BB133" s="463"/>
      <c r="BC133" s="463"/>
      <c r="BD133" s="463"/>
      <c r="BE133" s="463"/>
      <c r="BF133" s="463"/>
      <c r="BG133" s="463"/>
      <c r="BH133" s="463"/>
      <c r="BI133" s="463"/>
      <c r="BJ133" s="463"/>
      <c r="BK133" s="463"/>
      <c r="BL133" s="463"/>
      <c r="BM133" s="463"/>
      <c r="BN133" s="463"/>
      <c r="BZ133" s="463">
        <v>0</v>
      </c>
      <c r="CA133" s="403">
        <v>8</v>
      </c>
      <c r="CB133" s="473" t="str">
        <f>Plan1!N43</f>
        <v xml:space="preserve">    5.1.D- PROCESSAMENTO INFERENCIAL</v>
      </c>
      <c r="CC133" s="465">
        <v>1.52</v>
      </c>
      <c r="CD133" s="465">
        <v>2.48</v>
      </c>
      <c r="CE133" s="465">
        <v>4.03</v>
      </c>
      <c r="CF133" s="465">
        <v>4.87</v>
      </c>
      <c r="CG133" s="465">
        <v>5.97</v>
      </c>
      <c r="CH133" s="465">
        <v>6.7</v>
      </c>
      <c r="CI133" s="390">
        <v>6.44</v>
      </c>
      <c r="CJ133" s="390"/>
      <c r="CK133" s="390">
        <v>1.94</v>
      </c>
      <c r="CL133" s="390">
        <v>2.56</v>
      </c>
      <c r="CM133" s="390">
        <v>2.17</v>
      </c>
      <c r="CN133" s="390">
        <v>2.2000000000000002</v>
      </c>
      <c r="CO133" s="390">
        <v>1.49</v>
      </c>
      <c r="CP133" s="390">
        <v>1.28</v>
      </c>
      <c r="CQ133" s="390">
        <v>1.68</v>
      </c>
      <c r="CR133" s="466" t="str">
        <f>IFERROR(IF(Plan1!$O43&lt;&gt;"",IF(Plan1!N$1=6,(Plan1!$O43-CC133)/CK133,IF(Plan1!N$1=7,(Plan1!$O43-CD133)/CL133,IF(Plan1!N$1=8,(Plan1!$O43-CE133)/CM133,IF(Plan1!N$1=9,(Plan1!$O43-CF133)/CN133,IF(Plan1!N$1=10,(Plan1!$O43-CG133)/CO133,IF(Plan1!N$1=11,(Plan1!$O43-CH133)/CP133,IF(Plan1!N$1=12,(Plan1!$O43-CI133)/CQ133,""))))))),""),"σ=0")</f>
        <v/>
      </c>
      <c r="CS133" s="367"/>
      <c r="CT133" s="390">
        <v>0.6</v>
      </c>
      <c r="CU133" s="390">
        <v>1.69</v>
      </c>
      <c r="CV133" s="390">
        <v>2.41</v>
      </c>
      <c r="CW133" s="390">
        <v>3.52</v>
      </c>
      <c r="CX133" s="390">
        <v>3.93</v>
      </c>
      <c r="CY133" s="390">
        <v>5.39</v>
      </c>
      <c r="CZ133" s="390">
        <v>4.3099999999999996</v>
      </c>
      <c r="DA133" s="390"/>
      <c r="DB133" s="390">
        <v>0.97</v>
      </c>
      <c r="DC133" s="390">
        <v>1.56</v>
      </c>
      <c r="DD133" s="390">
        <v>2.13</v>
      </c>
      <c r="DE133" s="390">
        <v>2.1</v>
      </c>
      <c r="DF133" s="390">
        <v>2.2400000000000002</v>
      </c>
      <c r="DG133" s="390">
        <v>1.84</v>
      </c>
      <c r="DH133" s="390">
        <v>2.36</v>
      </c>
      <c r="DI133" s="466" t="str">
        <f>IFERROR(IF(Plan1!$O43&lt;&gt;"",IF(Plan1!N$1=6,(Plan1!$O43-CT133)/DB133,IF(Plan1!N$1=7,(Plan1!$O43-CU133)/DC133,IF(Plan1!N$1=8,(Plan1!$O43-CV133)/DD133,IF(Plan1!N$1=9,(Plan1!$O43-CW133)/DE133,IF(Plan1!N$1=10,(Plan1!$O43-CX133)/DF133,IF(Plan1!N$1=11,(Plan1!$O43-CY133)/DG133,IF(Plan1!N$1=12,(Plan1!$O43-CZ133)/DH133,""))))))),""),"σ=0")</f>
        <v/>
      </c>
      <c r="DJ133" s="403"/>
      <c r="DK133" s="382"/>
      <c r="DW133" s="463">
        <v>0</v>
      </c>
      <c r="DX133" s="394">
        <v>5</v>
      </c>
      <c r="DY133" s="474" t="str">
        <f>Plan1!Z43</f>
        <v xml:space="preserve">  4.3- MEMÓRIA SEMÂNTICA DE LONGO PRAZO</v>
      </c>
      <c r="DZ133" s="395">
        <v>4.45</v>
      </c>
      <c r="EA133" s="395">
        <v>4.7300000000000004</v>
      </c>
      <c r="EB133" s="395">
        <v>4.59</v>
      </c>
      <c r="EC133" s="395">
        <v>4.6399999999999997</v>
      </c>
      <c r="ED133" s="395">
        <v>4.76</v>
      </c>
      <c r="EE133" s="395">
        <v>0.62</v>
      </c>
      <c r="EF133" s="391">
        <v>0.5</v>
      </c>
      <c r="EG133" s="395">
        <v>0.55000000000000004</v>
      </c>
      <c r="EH133" s="395">
        <v>0.54</v>
      </c>
      <c r="EI133" s="395">
        <v>0.49</v>
      </c>
      <c r="EJ133" s="390" t="str">
        <f>IFERROR(IF(ISBLANK(Plan1!$AB43),"",IF(Plan1!Z$1=7,(Plan1!$AB43-DZ133)/EE133,IF(Plan1!Z$1=8,(Plan1!$AB43-EA133)/EF133,IF(Plan1!Z$1=1,(Plan1!$AB43-EB133)/EG133,IF(Plan1!Z$1=2,(Plan1!$AB43-EC133)/EH133,IF(Plan1!Z$1=3,(Plan1!$AB43-ED133)/EI133,"")))))),"σ=0")</f>
        <v/>
      </c>
      <c r="EK133" s="395">
        <v>4.54</v>
      </c>
      <c r="EL133" s="395">
        <v>4.42</v>
      </c>
      <c r="EM133" s="395">
        <v>4.34</v>
      </c>
      <c r="EN133" s="395">
        <v>4.55</v>
      </c>
      <c r="EO133" s="395">
        <v>4.71</v>
      </c>
      <c r="EP133" s="391">
        <v>0.5</v>
      </c>
      <c r="EQ133" s="395">
        <v>0.66</v>
      </c>
      <c r="ER133" s="395">
        <v>0.56999999999999995</v>
      </c>
      <c r="ES133" s="395">
        <v>0.55000000000000004</v>
      </c>
      <c r="ET133" s="395">
        <v>0.46</v>
      </c>
      <c r="EU133" s="390" t="str">
        <f>IFERROR(IF(ISBLANK(Plan1!$AB43),"",IF(Plan1!Z$1=7,(Plan1!$AB43-EK133)/EP133,IF(Plan1!Z$1=8,(Plan1!$AB43-EL133)/EQ133,IF(Plan1!Z$1=1,(Plan1!$AB43-EM133)/ER133,IF(Plan1!Z$1=2,(Plan1!$AB43-EN133)/ES133,IF(Plan1!Z$1=3,(Plan1!$AB43-EO133)/ET133,"")))))),"σ=0")</f>
        <v/>
      </c>
      <c r="EV133" s="403"/>
      <c r="EW133" s="388"/>
      <c r="FI133" s="463">
        <v>0</v>
      </c>
      <c r="FJ133" s="396">
        <v>5</v>
      </c>
      <c r="FK133" s="398" t="str">
        <f>Plan1!AM43</f>
        <v xml:space="preserve">  4.3- MEMÓRIA SEMÂNTICA DE LONGO PRAZO</v>
      </c>
      <c r="FL133" s="390">
        <v>4.22</v>
      </c>
      <c r="FM133" s="390">
        <v>4.4000000000000004</v>
      </c>
      <c r="FN133" s="390">
        <v>4.8899999999999997</v>
      </c>
      <c r="FO133" s="390">
        <v>4.3099999999999996</v>
      </c>
      <c r="FP133" s="390">
        <v>4.93</v>
      </c>
      <c r="FQ133" s="390">
        <v>4.95</v>
      </c>
      <c r="FR133" s="390">
        <v>4.4400000000000004</v>
      </c>
      <c r="FS133" s="390">
        <v>4.7699999999999996</v>
      </c>
      <c r="FT133" s="390">
        <v>4.95</v>
      </c>
      <c r="FU133" s="390">
        <v>4.28</v>
      </c>
      <c r="FV133" s="390">
        <v>4.63</v>
      </c>
      <c r="FW133" s="390">
        <v>4.7699999999999996</v>
      </c>
      <c r="FX133" s="390">
        <v>0.83</v>
      </c>
      <c r="FY133" s="390">
        <v>0.76</v>
      </c>
      <c r="FZ133" s="390">
        <v>0.32</v>
      </c>
      <c r="GA133" s="390">
        <v>0.84</v>
      </c>
      <c r="GB133" s="390">
        <v>0.25</v>
      </c>
      <c r="GC133" s="390">
        <v>0.22</v>
      </c>
      <c r="GD133" s="390">
        <v>0.75</v>
      </c>
      <c r="GE133" s="390">
        <v>0.47</v>
      </c>
      <c r="GF133" s="390">
        <v>0.23</v>
      </c>
      <c r="GG133" s="390">
        <v>0.84</v>
      </c>
      <c r="GH133" s="390">
        <v>0.61</v>
      </c>
      <c r="GI133" s="390">
        <v>0.48</v>
      </c>
      <c r="GJ133" s="388" t="str">
        <f>IFERROR(IF(Plan1!$AO43&lt;&gt;"",IF(AND(Plan1!AM$1=1,Plan1!AM$2=1),(Plan1!$AO43-FL133)/FX133,IF(AND(Plan1!AM$1=1,Plan1!AM$2=2),(Plan1!$AO43-FM133)/FY133,IF(AND(Plan1!AM$1=1,Plan1!AM$2=3),(Plan1!$AO43-FN133)/FZ133,IF(AND(Plan1!AM$1=2,Plan1!AM$2=1),(Plan1!$AO43-FO133)/GA133,IF(AND(Plan1!AM$1=2,Plan1!AM$2=2),(Plan1!$AO43-FP133)/GB133,IF(AND(Plan1!AM$1=2,Plan1!AM$2=3),(Plan1!$AO43-FQ133)/GC133,IF(AND(Plan1!AM$1=3,Plan1!AM$2=1),(Plan1!$AO43-FR133)/GD133,IF(AND(Plan1!AM$1=3,Plan1!AM$2=2),(Plan1!$AO43-FS133)/GE133,IF(AND(Plan1!AM$1=3,Plan1!AM$2=3),(Plan1!$AO43-FT133)/GF133,IF(AND(Plan1!AM$1=4,Plan1!AM$2=1),(Plan1!$AO43-FU133)/GG133,IF(AND(Plan1!AM$1=4,Plan1!AM$2=2),(Plan1!$AO43-FV133)/GH133,IF(AND(Plan1!AM$1=4,Plan1!AM$2=3),(Plan1!$AO43-FW133)/GI133,"")))))))))))),""),"σ=0")</f>
        <v/>
      </c>
      <c r="GK133" s="388"/>
      <c r="GL133" s="388"/>
      <c r="KJ133" s="401">
        <v>28</v>
      </c>
      <c r="KK133" s="401">
        <v>99.6</v>
      </c>
      <c r="KL133" s="401">
        <v>140</v>
      </c>
      <c r="KM133" s="401">
        <v>99.1</v>
      </c>
      <c r="KN133" s="401">
        <v>136</v>
      </c>
      <c r="KO133" s="401">
        <v>96.6</v>
      </c>
      <c r="KP133" s="401">
        <v>127</v>
      </c>
    </row>
    <row r="134" spans="14:304" s="369" customFormat="1" ht="15" customHeight="1">
      <c r="N134" s="397"/>
      <c r="O134" s="393"/>
      <c r="P134" s="393"/>
      <c r="Q134" s="393"/>
      <c r="R134" s="393"/>
      <c r="S134" s="393"/>
      <c r="T134" s="393"/>
      <c r="U134" s="393"/>
      <c r="W134" s="393"/>
      <c r="X134" s="393"/>
      <c r="Y134" s="393"/>
      <c r="Z134" s="393"/>
      <c r="AA134" s="393"/>
      <c r="AB134" s="393"/>
      <c r="AC134" s="393"/>
      <c r="AD134" s="393"/>
      <c r="AE134" s="393"/>
      <c r="AG134" s="402"/>
      <c r="AH134" s="402"/>
      <c r="AI134" s="401"/>
      <c r="AJ134" s="401"/>
      <c r="AK134" s="411"/>
      <c r="AL134" s="411"/>
      <c r="AM134" s="410"/>
      <c r="AN134" s="410"/>
      <c r="AO134" s="401"/>
      <c r="AP134" s="411"/>
      <c r="AQ134" s="411"/>
      <c r="AR134" s="411"/>
      <c r="AS134" s="411"/>
      <c r="AT134" s="410"/>
      <c r="AU134" s="410"/>
      <c r="AV134" s="411"/>
      <c r="AW134" s="411"/>
      <c r="AX134" s="411"/>
      <c r="AY134" s="463"/>
      <c r="AZ134" s="463"/>
      <c r="BA134" s="463"/>
      <c r="BB134" s="463"/>
      <c r="BC134" s="463"/>
      <c r="BD134" s="463"/>
      <c r="BE134" s="463"/>
      <c r="BF134" s="463"/>
      <c r="BG134" s="463"/>
      <c r="BH134" s="463"/>
      <c r="BI134" s="463"/>
      <c r="BJ134" s="463"/>
      <c r="BK134" s="463"/>
      <c r="BL134" s="463"/>
      <c r="BM134" s="463"/>
      <c r="BN134" s="463"/>
      <c r="BZ134" s="463">
        <v>0</v>
      </c>
      <c r="CA134" s="470">
        <v>45</v>
      </c>
      <c r="CB134" s="473" t="str">
        <f>Plan1!N44</f>
        <v xml:space="preserve">  5.2- LINGUAGEM ESCRITA</v>
      </c>
      <c r="CC134" s="465">
        <v>23.27</v>
      </c>
      <c r="CD134" s="465">
        <v>34.39</v>
      </c>
      <c r="CE134" s="465">
        <v>39.57</v>
      </c>
      <c r="CF134" s="465">
        <v>42.14</v>
      </c>
      <c r="CG134" s="465">
        <v>42.43</v>
      </c>
      <c r="CH134" s="465">
        <v>43.67</v>
      </c>
      <c r="CI134" s="390">
        <v>43.41</v>
      </c>
      <c r="CJ134" s="390"/>
      <c r="CK134" s="390">
        <v>11.19</v>
      </c>
      <c r="CL134" s="390">
        <v>8.8699999999999992</v>
      </c>
      <c r="CM134" s="390">
        <v>5.12</v>
      </c>
      <c r="CN134" s="390">
        <v>2.08</v>
      </c>
      <c r="CO134" s="390">
        <v>1.71</v>
      </c>
      <c r="CP134" s="390">
        <v>0.92</v>
      </c>
      <c r="CQ134" s="390">
        <v>1.47</v>
      </c>
      <c r="CR134" s="466" t="str">
        <f>IFERROR(IF(Plan1!$O44&lt;&gt;"",IF(Plan1!N$1=6,(Plan1!$O44-CC134)/CK134,IF(Plan1!N$1=7,(Plan1!$O44-CD134)/CL134,IF(Plan1!N$1=8,(Plan1!$O44-CE134)/CM134,IF(Plan1!N$1=9,(Plan1!$O44-CF134)/CN134,IF(Plan1!N$1=10,(Plan1!$O44-CG134)/CO134,IF(Plan1!N$1=11,(Plan1!$O44-CH134)/CP134,IF(Plan1!N$1=12,(Plan1!$O44-CI134)/CQ134,""))))))),""),"σ=0")</f>
        <v/>
      </c>
      <c r="CS134" s="367"/>
      <c r="CT134" s="390">
        <v>17</v>
      </c>
      <c r="CU134" s="390">
        <v>31.41</v>
      </c>
      <c r="CV134" s="390">
        <v>40.409999999999997</v>
      </c>
      <c r="CW134" s="390">
        <v>40.58</v>
      </c>
      <c r="CX134" s="390">
        <v>41.36</v>
      </c>
      <c r="CY134" s="390">
        <v>43.1</v>
      </c>
      <c r="CZ134" s="390">
        <v>42.13</v>
      </c>
      <c r="DA134" s="390"/>
      <c r="DB134" s="390">
        <v>11.55</v>
      </c>
      <c r="DC134" s="390">
        <v>11.25</v>
      </c>
      <c r="DD134" s="390">
        <v>4.0599999999999996</v>
      </c>
      <c r="DE134" s="390">
        <v>4.13</v>
      </c>
      <c r="DF134" s="390">
        <v>3.12</v>
      </c>
      <c r="DG134" s="390">
        <v>1.79</v>
      </c>
      <c r="DH134" s="390">
        <v>2.91</v>
      </c>
      <c r="DI134" s="466" t="str">
        <f>IFERROR(IF(Plan1!$O44&lt;&gt;"",IF(Plan1!N$1=6,(Plan1!$O44-CT134)/DB134,IF(Plan1!N$1=7,(Plan1!$O44-CU134)/DC134,IF(Plan1!N$1=8,(Plan1!$O44-CV134)/DD134,IF(Plan1!N$1=9,(Plan1!$O44-CW134)/DE134,IF(Plan1!N$1=10,(Plan1!$O44-CX134)/DF134,IF(Plan1!N$1=11,(Plan1!$O44-CY134)/DG134,IF(Plan1!N$1=12,(Plan1!$O44-CZ134)/DH134,""))))))),""),"σ=0")</f>
        <v/>
      </c>
      <c r="DJ134" s="470"/>
      <c r="DK134" s="382"/>
      <c r="DW134" s="463">
        <v>0</v>
      </c>
      <c r="DX134" s="394">
        <v>3</v>
      </c>
      <c r="DY134" s="474" t="str">
        <f>Plan1!Z44</f>
        <v xml:space="preserve">  4.4- MEMÓRIA VISUAL DE CURTO PRAZO</v>
      </c>
      <c r="DZ134" s="395">
        <v>2.94</v>
      </c>
      <c r="EA134" s="395">
        <v>2.93</v>
      </c>
      <c r="EB134" s="391">
        <v>2.9</v>
      </c>
      <c r="EC134" s="395">
        <v>2.95</v>
      </c>
      <c r="ED134" s="395">
        <v>2.97</v>
      </c>
      <c r="EE134" s="395">
        <v>0.24</v>
      </c>
      <c r="EF134" s="395">
        <v>0.27</v>
      </c>
      <c r="EG134" s="395">
        <v>0.38</v>
      </c>
      <c r="EH134" s="395">
        <v>0.32</v>
      </c>
      <c r="EI134" s="395">
        <v>0.16</v>
      </c>
      <c r="EJ134" s="390" t="str">
        <f>IFERROR(IF(ISBLANK(Plan1!$AB44),"",IF(Plan1!Z$1=7,(Plan1!$AB44-DZ134)/EE134,IF(Plan1!Z$1=8,(Plan1!$AB44-EA134)/EF134,IF(Plan1!Z$1=1,(Plan1!$AB44-EB134)/EG134,IF(Plan1!Z$1=2,(Plan1!$AB44-EC134)/EH134,IF(Plan1!Z$1=3,(Plan1!$AB44-ED134)/EI134,"")))))),"σ=0")</f>
        <v/>
      </c>
      <c r="EK134" s="395">
        <v>2.85</v>
      </c>
      <c r="EL134" s="395">
        <v>2.93</v>
      </c>
      <c r="EM134" s="395">
        <v>2.83</v>
      </c>
      <c r="EN134" s="395">
        <v>2.79</v>
      </c>
      <c r="EO134" s="395">
        <v>2.95</v>
      </c>
      <c r="EP134" s="395">
        <v>0.36</v>
      </c>
      <c r="EQ134" s="395">
        <v>0.26</v>
      </c>
      <c r="ER134" s="395">
        <v>0.54</v>
      </c>
      <c r="ES134" s="395">
        <v>0.41</v>
      </c>
      <c r="ET134" s="395">
        <v>0.22</v>
      </c>
      <c r="EU134" s="390" t="str">
        <f>IFERROR(IF(ISBLANK(Plan1!$AB44),"",IF(Plan1!Z$1=7,(Plan1!$AB44-EK134)/EP134,IF(Plan1!Z$1=8,(Plan1!$AB44-EL134)/EQ134,IF(Plan1!Z$1=1,(Plan1!$AB44-EM134)/ER134,IF(Plan1!Z$1=2,(Plan1!$AB44-EN134)/ES134,IF(Plan1!Z$1=3,(Plan1!$AB44-EO134)/ET134,"")))))),"σ=0")</f>
        <v/>
      </c>
      <c r="EV134" s="403"/>
      <c r="EW134" s="388"/>
      <c r="FI134" s="463">
        <v>0</v>
      </c>
      <c r="FJ134" s="396">
        <v>3</v>
      </c>
      <c r="FK134" s="398" t="str">
        <f>Plan1!AM44</f>
        <v xml:space="preserve">  4.4- MEMÓRIA VISUAL DE CURTO PRAZO</v>
      </c>
      <c r="FL134" s="390">
        <v>2.5499999999999998</v>
      </c>
      <c r="FM134" s="390">
        <v>2.85</v>
      </c>
      <c r="FN134" s="390">
        <v>2.94</v>
      </c>
      <c r="FO134" s="390">
        <v>2.67</v>
      </c>
      <c r="FP134" s="390">
        <v>2.58</v>
      </c>
      <c r="FQ134" s="390">
        <v>2.89</v>
      </c>
      <c r="FR134" s="390">
        <v>2.4900000000000002</v>
      </c>
      <c r="FS134" s="390">
        <v>2.6</v>
      </c>
      <c r="FT134" s="390">
        <v>2.75</v>
      </c>
      <c r="FU134" s="390">
        <v>2.0299999999999998</v>
      </c>
      <c r="FV134" s="390">
        <v>2.4300000000000002</v>
      </c>
      <c r="FW134" s="390">
        <v>2.6</v>
      </c>
      <c r="FX134" s="390">
        <v>0.73</v>
      </c>
      <c r="FY134" s="390">
        <v>0.36</v>
      </c>
      <c r="FZ134" s="390">
        <v>0.28000000000000003</v>
      </c>
      <c r="GA134" s="390">
        <v>0.65</v>
      </c>
      <c r="GB134" s="390">
        <v>0.66</v>
      </c>
      <c r="GC134" s="390">
        <v>0.31</v>
      </c>
      <c r="GD134" s="390">
        <v>0.55000000000000004</v>
      </c>
      <c r="GE134" s="390">
        <v>0.6</v>
      </c>
      <c r="GF134" s="390">
        <v>0.52</v>
      </c>
      <c r="GG134" s="390">
        <v>0.78</v>
      </c>
      <c r="GH134" s="390">
        <v>0.73</v>
      </c>
      <c r="GI134" s="390">
        <v>0.66</v>
      </c>
      <c r="GJ134" s="388" t="str">
        <f>IFERROR(IF(Plan1!$AO44&lt;&gt;"",IF(AND(Plan1!AM$1=1,Plan1!AM$2=1),(Plan1!$AO44-FL134)/FX134,IF(AND(Plan1!AM$1=1,Plan1!AM$2=2),(Plan1!$AO44-FM134)/FY134,IF(AND(Plan1!AM$1=1,Plan1!AM$2=3),(Plan1!$AO44-FN134)/FZ134,IF(AND(Plan1!AM$1=2,Plan1!AM$2=1),(Plan1!$AO44-FO134)/GA134,IF(AND(Plan1!AM$1=2,Plan1!AM$2=2),(Plan1!$AO44-FP134)/GB134,IF(AND(Plan1!AM$1=2,Plan1!AM$2=3),(Plan1!$AO44-FQ134)/GC134,IF(AND(Plan1!AM$1=3,Plan1!AM$2=1),(Plan1!$AO44-FR134)/GD134,IF(AND(Plan1!AM$1=3,Plan1!AM$2=2),(Plan1!$AO44-FS134)/GE134,IF(AND(Plan1!AM$1=3,Plan1!AM$2=3),(Plan1!$AO44-FT134)/GF134,IF(AND(Plan1!AM$1=4,Plan1!AM$2=1),(Plan1!$AO44-FU134)/GG134,IF(AND(Plan1!AM$1=4,Plan1!AM$2=2),(Plan1!$AO44-FV134)/GH134,IF(AND(Plan1!AM$1=4,Plan1!AM$2=3),(Plan1!$AO44-FW134)/GI134,"")))))))))))),""),"σ=0")</f>
        <v/>
      </c>
      <c r="GK134" s="388"/>
      <c r="GL134" s="388"/>
      <c r="KJ134" s="401">
        <v>29</v>
      </c>
      <c r="KK134" s="401">
        <v>99.9</v>
      </c>
      <c r="KL134" s="401">
        <v>145</v>
      </c>
      <c r="KM134" s="401">
        <v>99.7</v>
      </c>
      <c r="KN134" s="401">
        <v>140</v>
      </c>
      <c r="KO134" s="401">
        <v>98.8</v>
      </c>
      <c r="KP134" s="401">
        <v>134</v>
      </c>
    </row>
    <row r="135" spans="14:304" s="369" customFormat="1" ht="15" customHeight="1">
      <c r="N135" s="397"/>
      <c r="O135" s="393"/>
      <c r="P135" s="393"/>
      <c r="Q135" s="393"/>
      <c r="R135" s="393"/>
      <c r="S135" s="393"/>
      <c r="T135" s="393"/>
      <c r="U135" s="393"/>
      <c r="W135" s="393"/>
      <c r="X135" s="393"/>
      <c r="Y135" s="393"/>
      <c r="Z135" s="393"/>
      <c r="AA135" s="393"/>
      <c r="AB135" s="393"/>
      <c r="AC135" s="393"/>
      <c r="AD135" s="393"/>
      <c r="AE135" s="393"/>
      <c r="AG135" s="402"/>
      <c r="AH135" s="402"/>
      <c r="AI135" s="411"/>
      <c r="AJ135" s="410"/>
      <c r="AK135" s="411"/>
      <c r="AL135" s="411"/>
      <c r="AM135" s="410"/>
      <c r="AN135" s="411"/>
      <c r="AO135" s="401"/>
      <c r="AP135" s="401"/>
      <c r="AQ135" s="411"/>
      <c r="AR135" s="410"/>
      <c r="AS135" s="410"/>
      <c r="AT135" s="410"/>
      <c r="AU135" s="410"/>
      <c r="AV135" s="401"/>
      <c r="AW135" s="410"/>
      <c r="AX135" s="411"/>
      <c r="AY135" s="463"/>
      <c r="AZ135" s="463"/>
      <c r="BA135" s="463"/>
      <c r="BB135" s="463"/>
      <c r="BC135" s="463"/>
      <c r="BD135" s="463"/>
      <c r="BE135" s="463"/>
      <c r="BF135" s="463"/>
      <c r="BG135" s="463"/>
      <c r="BH135" s="463"/>
      <c r="BI135" s="463"/>
      <c r="BJ135" s="463"/>
      <c r="BK135" s="463"/>
      <c r="BL135" s="463"/>
      <c r="BM135" s="463"/>
      <c r="BN135" s="463"/>
      <c r="BZ135" s="463">
        <v>0</v>
      </c>
      <c r="CA135" s="470">
        <v>17</v>
      </c>
      <c r="CB135" s="473" t="str">
        <f>Plan1!N45</f>
        <v xml:space="preserve">    5.2.A- LEITURA EM VOZ ALTA</v>
      </c>
      <c r="CC135" s="465">
        <v>8.6999999999999993</v>
      </c>
      <c r="CD135" s="465">
        <v>13.97</v>
      </c>
      <c r="CE135" s="465">
        <v>15.17</v>
      </c>
      <c r="CF135" s="465">
        <v>16.07</v>
      </c>
      <c r="CG135" s="465">
        <v>16.13</v>
      </c>
      <c r="CH135" s="465">
        <v>16.3</v>
      </c>
      <c r="CI135" s="465">
        <v>16.28</v>
      </c>
      <c r="CJ135" s="390"/>
      <c r="CK135" s="390">
        <v>5.17</v>
      </c>
      <c r="CL135" s="390">
        <v>3.51</v>
      </c>
      <c r="CM135" s="390">
        <v>2.29</v>
      </c>
      <c r="CN135" s="390">
        <v>0.94</v>
      </c>
      <c r="CO135" s="390">
        <v>0.73</v>
      </c>
      <c r="CP135" s="390">
        <v>0.72</v>
      </c>
      <c r="CQ135" s="390">
        <v>0.68</v>
      </c>
      <c r="CR135" s="466" t="str">
        <f>IFERROR(IF(Plan1!$O45&lt;&gt;"",IF(Plan1!N$1=6,(Plan1!$O45-CC135)/CK135,IF(Plan1!N$1=7,(Plan1!$O45-CD135)/CL135,IF(Plan1!N$1=8,(Plan1!$O45-CE135)/CM135,IF(Plan1!N$1=9,(Plan1!$O45-CF135)/CN135,IF(Plan1!N$1=10,(Plan1!$O45-CG135)/CO135,IF(Plan1!N$1=11,(Plan1!$O45-CH135)/CP135,IF(Plan1!N$1=12,(Plan1!$O45-CI135)/CQ135,""))))))),""),"σ=0")</f>
        <v/>
      </c>
      <c r="CS135" s="367"/>
      <c r="CT135" s="390">
        <v>6.17</v>
      </c>
      <c r="CU135" s="390">
        <v>12.97</v>
      </c>
      <c r="CV135" s="390">
        <v>15.97</v>
      </c>
      <c r="CW135" s="390">
        <v>15.97</v>
      </c>
      <c r="CX135" s="390">
        <v>16.36</v>
      </c>
      <c r="CY135" s="390">
        <v>16.77</v>
      </c>
      <c r="CZ135" s="390">
        <v>16.75</v>
      </c>
      <c r="DA135" s="390"/>
      <c r="DB135" s="390">
        <v>5.42</v>
      </c>
      <c r="DC135" s="390">
        <v>4.9800000000000004</v>
      </c>
      <c r="DD135" s="390">
        <v>1.59</v>
      </c>
      <c r="DE135" s="390">
        <v>1.83</v>
      </c>
      <c r="DF135" s="390">
        <v>1.57</v>
      </c>
      <c r="DG135" s="390">
        <v>0.42</v>
      </c>
      <c r="DH135" s="390">
        <v>0.62</v>
      </c>
      <c r="DI135" s="466" t="str">
        <f>IFERROR(IF(Plan1!$O45&lt;&gt;"",IF(Plan1!N$1=6,(Plan1!$O45-CT135)/DB135,IF(Plan1!N$1=7,(Plan1!$O45-CU135)/DC135,IF(Plan1!N$1=8,(Plan1!$O45-CV135)/DD135,IF(Plan1!N$1=9,(Plan1!$O45-CW135)/DE135,IF(Plan1!N$1=10,(Plan1!$O45-CX135)/DF135,IF(Plan1!N$1=11,(Plan1!$O45-CY135)/DG135,IF(Plan1!N$1=12,(Plan1!$O45-CZ135)/DH135,""))))))),""),"σ=0")</f>
        <v/>
      </c>
      <c r="DJ135" s="470"/>
      <c r="DK135" s="382"/>
      <c r="DW135" s="463">
        <v>0</v>
      </c>
      <c r="DX135" s="394">
        <v>2</v>
      </c>
      <c r="DY135" s="474" t="str">
        <f>Plan1!Z45</f>
        <v xml:space="preserve">  4.5- MEMÓRIA PROSPECTIVA</v>
      </c>
      <c r="DZ135" s="395">
        <v>1.67</v>
      </c>
      <c r="EA135" s="391">
        <v>1.8</v>
      </c>
      <c r="EB135" s="395">
        <v>1.54</v>
      </c>
      <c r="EC135" s="395">
        <v>1.82</v>
      </c>
      <c r="ED135" s="395">
        <v>1.73</v>
      </c>
      <c r="EE135" s="395">
        <v>0.54</v>
      </c>
      <c r="EF135" s="395">
        <v>0.46</v>
      </c>
      <c r="EG135" s="395">
        <v>0.64</v>
      </c>
      <c r="EH135" s="395">
        <v>0.39</v>
      </c>
      <c r="EI135" s="395">
        <v>0.51</v>
      </c>
      <c r="EJ135" s="390" t="str">
        <f>IFERROR(IF(ISBLANK(Plan1!$AB45),"",IF(Plan1!Z$1=7,(Plan1!$AB45-DZ135)/EE135,IF(Plan1!Z$1=8,(Plan1!$AB45-EA135)/EF135,IF(Plan1!Z$1=1,(Plan1!$AB45-EB135)/EG135,IF(Plan1!Z$1=2,(Plan1!$AB45-EC135)/EH135,IF(Plan1!Z$1=3,(Plan1!$AB45-ED135)/EI135,"")))))),"σ=0")</f>
        <v/>
      </c>
      <c r="EK135" s="395">
        <v>1.77</v>
      </c>
      <c r="EL135" s="395">
        <v>1.67</v>
      </c>
      <c r="EM135" s="395">
        <v>1.66</v>
      </c>
      <c r="EN135" s="395">
        <v>1.79</v>
      </c>
      <c r="EO135" s="395">
        <v>1.84</v>
      </c>
      <c r="EP135" s="395">
        <v>0.48</v>
      </c>
      <c r="EQ135" s="395">
        <v>0.64</v>
      </c>
      <c r="ER135" s="395">
        <v>0.56999999999999995</v>
      </c>
      <c r="ES135" s="395">
        <v>0.53</v>
      </c>
      <c r="ET135" s="395">
        <v>0.44</v>
      </c>
      <c r="EU135" s="390" t="str">
        <f>IFERROR(IF(ISBLANK(Plan1!$AB45),"",IF(Plan1!Z$1=7,(Plan1!$AB45-EK135)/EP135,IF(Plan1!Z$1=8,(Plan1!$AB45-EL135)/EQ135,IF(Plan1!Z$1=1,(Plan1!$AB45-EM135)/ER135,IF(Plan1!Z$1=2,(Plan1!$AB45-EN135)/ES135,IF(Plan1!Z$1=3,(Plan1!$AB45-EO135)/ET135,"")))))),"σ=0")</f>
        <v/>
      </c>
      <c r="EV135" s="470"/>
      <c r="EW135" s="382"/>
      <c r="FI135" s="463">
        <v>0</v>
      </c>
      <c r="FJ135" s="396">
        <v>2</v>
      </c>
      <c r="FK135" s="398" t="str">
        <f>Plan1!AM45</f>
        <v xml:space="preserve">  4.5- MEMÓRIA PROSPECTIVA</v>
      </c>
      <c r="FL135" s="390">
        <v>1.63</v>
      </c>
      <c r="FM135" s="390">
        <v>1.83</v>
      </c>
      <c r="FN135" s="390">
        <v>1.74</v>
      </c>
      <c r="FO135" s="390">
        <v>1.33</v>
      </c>
      <c r="FP135" s="390">
        <v>1.36</v>
      </c>
      <c r="FQ135" s="390">
        <v>1.72</v>
      </c>
      <c r="FR135" s="390">
        <v>1.1000000000000001</v>
      </c>
      <c r="FS135" s="390">
        <v>1.27</v>
      </c>
      <c r="FT135" s="390">
        <v>1.47</v>
      </c>
      <c r="FU135" s="390">
        <v>0.59</v>
      </c>
      <c r="FV135" s="390">
        <v>0.67</v>
      </c>
      <c r="FW135" s="390">
        <v>1.07</v>
      </c>
      <c r="FX135" s="391">
        <v>0.6</v>
      </c>
      <c r="FY135" s="391">
        <v>0.42</v>
      </c>
      <c r="FZ135" s="391">
        <v>0.49</v>
      </c>
      <c r="GA135" s="391">
        <v>0.81</v>
      </c>
      <c r="GB135" s="391">
        <v>0.8</v>
      </c>
      <c r="GC135" s="391">
        <v>0.52</v>
      </c>
      <c r="GD135" s="391">
        <v>0.88</v>
      </c>
      <c r="GE135" s="391">
        <v>0.82</v>
      </c>
      <c r="GF135" s="391">
        <v>0.69</v>
      </c>
      <c r="GG135" s="391">
        <v>0.73</v>
      </c>
      <c r="GH135" s="391">
        <v>0.84</v>
      </c>
      <c r="GI135" s="391">
        <v>0.91</v>
      </c>
      <c r="GJ135" s="388" t="str">
        <f>IFERROR(IF(Plan1!$AO45&lt;&gt;"",IF(AND(Plan1!AM$1=1,Plan1!AM$2=1),(Plan1!$AO45-FL135)/FX135,IF(AND(Plan1!AM$1=1,Plan1!AM$2=2),(Plan1!$AO45-FM135)/FY135,IF(AND(Plan1!AM$1=1,Plan1!AM$2=3),(Plan1!$AO45-FN135)/FZ135,IF(AND(Plan1!AM$1=2,Plan1!AM$2=1),(Plan1!$AO45-FO135)/GA135,IF(AND(Plan1!AM$1=2,Plan1!AM$2=2),(Plan1!$AO45-FP135)/GB135,IF(AND(Plan1!AM$1=2,Plan1!AM$2=3),(Plan1!$AO45-FQ135)/GC135,IF(AND(Plan1!AM$1=3,Plan1!AM$2=1),(Plan1!$AO45-FR135)/GD135,IF(AND(Plan1!AM$1=3,Plan1!AM$2=2),(Plan1!$AO45-FS135)/GE135,IF(AND(Plan1!AM$1=3,Plan1!AM$2=3),(Plan1!$AO45-FT135)/GF135,IF(AND(Plan1!AM$1=4,Plan1!AM$2=1),(Plan1!$AO45-FU135)/GG135,IF(AND(Plan1!AM$1=4,Plan1!AM$2=2),(Plan1!$AO45-FV135)/GH135,IF(AND(Plan1!AM$1=4,Plan1!AM$2=3),(Plan1!$AO45-FW135)/GI135,"")))))))))))),""),"σ=0")</f>
        <v/>
      </c>
      <c r="GK135" s="388"/>
      <c r="GL135" s="382"/>
      <c r="KJ135" s="401">
        <v>30</v>
      </c>
      <c r="KK135" s="401">
        <v>100</v>
      </c>
      <c r="KL135" s="401">
        <v>147</v>
      </c>
      <c r="KM135" s="401">
        <v>100</v>
      </c>
      <c r="KN135" s="401">
        <v>144</v>
      </c>
      <c r="KO135" s="401">
        <v>100</v>
      </c>
      <c r="KP135" s="401">
        <v>138</v>
      </c>
    </row>
    <row r="136" spans="14:304" s="369" customFormat="1" ht="15" customHeight="1">
      <c r="N136" s="397"/>
      <c r="O136" s="393"/>
      <c r="P136" s="393"/>
      <c r="Q136" s="393"/>
      <c r="R136" s="393"/>
      <c r="S136" s="393"/>
      <c r="T136" s="393"/>
      <c r="U136" s="393"/>
      <c r="W136" s="393"/>
      <c r="X136" s="393"/>
      <c r="Y136" s="393"/>
      <c r="Z136" s="393"/>
      <c r="AA136" s="393"/>
      <c r="AB136" s="393"/>
      <c r="AC136" s="393"/>
      <c r="AD136" s="393"/>
      <c r="AE136" s="393"/>
      <c r="AG136" s="402"/>
      <c r="AH136" s="402"/>
      <c r="AI136" s="411"/>
      <c r="AJ136" s="401"/>
      <c r="AK136" s="411"/>
      <c r="AL136" s="411"/>
      <c r="AM136" s="410"/>
      <c r="AN136" s="410"/>
      <c r="AO136" s="411"/>
      <c r="AP136" s="411"/>
      <c r="AQ136" s="411"/>
      <c r="AR136" s="410"/>
      <c r="AS136" s="410"/>
      <c r="AT136" s="410"/>
      <c r="AU136" s="410"/>
      <c r="AV136" s="411"/>
      <c r="AW136" s="411"/>
      <c r="AX136" s="411"/>
      <c r="AY136" s="463"/>
      <c r="AZ136" s="463"/>
      <c r="BA136" s="463"/>
      <c r="BB136" s="463"/>
      <c r="BC136" s="463"/>
      <c r="BD136" s="463"/>
      <c r="BE136" s="463"/>
      <c r="BF136" s="463"/>
      <c r="BG136" s="463"/>
      <c r="BH136" s="463"/>
      <c r="BI136" s="463"/>
      <c r="BJ136" s="463"/>
      <c r="BK136" s="463"/>
      <c r="BL136" s="463"/>
      <c r="BM136" s="463"/>
      <c r="BN136" s="463"/>
      <c r="BZ136" s="463">
        <v>0</v>
      </c>
      <c r="CA136" s="470">
        <v>6</v>
      </c>
      <c r="CB136" s="473" t="str">
        <f>Plan1!N46</f>
        <v xml:space="preserve">      5.2.A.1- SÍLABAS</v>
      </c>
      <c r="CC136" s="465">
        <v>3.44</v>
      </c>
      <c r="CD136" s="465">
        <v>5.19</v>
      </c>
      <c r="CE136" s="465">
        <v>5.63</v>
      </c>
      <c r="CF136" s="465">
        <v>5.93</v>
      </c>
      <c r="CG136" s="465">
        <v>5.93</v>
      </c>
      <c r="CH136" s="465">
        <v>5.97</v>
      </c>
      <c r="CI136" s="390">
        <v>5.97</v>
      </c>
      <c r="CJ136" s="398"/>
      <c r="CK136" s="390">
        <v>2.29</v>
      </c>
      <c r="CL136" s="390">
        <v>1.53</v>
      </c>
      <c r="CM136" s="390">
        <v>0.92</v>
      </c>
      <c r="CN136" s="390">
        <v>0.25</v>
      </c>
      <c r="CO136" s="390">
        <v>0.25</v>
      </c>
      <c r="CP136" s="390">
        <v>0.17</v>
      </c>
      <c r="CQ136" s="390">
        <v>0.17</v>
      </c>
      <c r="CR136" s="466" t="str">
        <f>IFERROR(IF(Plan1!$O46&lt;&gt;"",IF(Plan1!N$1=6,(Plan1!$O46-CC136)/CK136,IF(Plan1!N$1=7,(Plan1!$O46-CD136)/CL136,IF(Plan1!N$1=8,(Plan1!$O46-CE136)/CM136,IF(Plan1!N$1=9,(Plan1!$O46-CF136)/CN136,IF(Plan1!N$1=10,(Plan1!$O46-CG136)/CO136,IF(Plan1!N$1=11,(Plan1!$O46-CH136)/CP136,IF(Plan1!N$1=12,(Plan1!$O46-CI136)/CQ136,""))))))),""),"σ=0")</f>
        <v/>
      </c>
      <c r="CS136" s="367"/>
      <c r="CT136" s="390">
        <v>2.1</v>
      </c>
      <c r="CU136" s="390">
        <v>4.5199999999999996</v>
      </c>
      <c r="CV136" s="390">
        <v>5.83</v>
      </c>
      <c r="CW136" s="390">
        <v>5.84</v>
      </c>
      <c r="CX136" s="390">
        <v>5.79</v>
      </c>
      <c r="CY136" s="390">
        <v>6</v>
      </c>
      <c r="CZ136" s="390">
        <v>6</v>
      </c>
      <c r="DA136" s="398"/>
      <c r="DB136" s="390">
        <v>1.97</v>
      </c>
      <c r="DC136" s="390">
        <v>2.0099999999999998</v>
      </c>
      <c r="DD136" s="390">
        <v>0.66</v>
      </c>
      <c r="DE136" s="390">
        <v>0.52</v>
      </c>
      <c r="DF136" s="390">
        <v>0.69</v>
      </c>
      <c r="DG136" s="405">
        <v>0</v>
      </c>
      <c r="DH136" s="405">
        <v>0</v>
      </c>
      <c r="DI136" s="466" t="str">
        <f>IFERROR(IF(Plan1!$O46&lt;&gt;"",IF(Plan1!N$1=6,(Plan1!$O46-CT136)/DB136,IF(Plan1!N$1=7,(Plan1!$O46-CU136)/DC136,IF(Plan1!N$1=8,(Plan1!$O46-CV136)/DD136,IF(Plan1!N$1=9,(Plan1!$O46-CW136)/DE136,IF(Plan1!N$1=10,(Plan1!$O46-CX136)/DF136,IF(Plan1!N$1=11,(Plan1!$O46-CY136)/DG136,IF(Plan1!N$1=12,(Plan1!$O46-CZ136)/DH136,""))))))),""),"σ=0")</f>
        <v/>
      </c>
      <c r="DJ136" s="470"/>
      <c r="DK136" s="382"/>
      <c r="DW136" s="463">
        <v>0</v>
      </c>
      <c r="DX136" s="394">
        <v>8</v>
      </c>
      <c r="DY136" s="474" t="str">
        <f>Plan1!Z46</f>
        <v>5- HABILIDADES ARITMÉTICAS</v>
      </c>
      <c r="DZ136" s="391">
        <v>7.7</v>
      </c>
      <c r="EA136" s="391">
        <v>7.7</v>
      </c>
      <c r="EB136" s="395">
        <v>7.38</v>
      </c>
      <c r="EC136" s="395">
        <v>7.33</v>
      </c>
      <c r="ED136" s="395">
        <v>7.35</v>
      </c>
      <c r="EE136" s="395">
        <v>0.73</v>
      </c>
      <c r="EF136" s="395">
        <v>0.72</v>
      </c>
      <c r="EG136" s="395">
        <v>1.1399999999999999</v>
      </c>
      <c r="EH136" s="395">
        <v>1.06</v>
      </c>
      <c r="EI136" s="395">
        <v>0.92</v>
      </c>
      <c r="EJ136" s="390" t="str">
        <f>IFERROR(IF(ISBLANK(Plan1!$AB46),"",IF(Plan1!Z$1=7,(Plan1!$AB46-DZ136)/EE136,IF(Plan1!Z$1=8,(Plan1!$AB46-EA136)/EF136,IF(Plan1!Z$1=1,(Plan1!$AB46-EB136)/EG136,IF(Plan1!Z$1=2,(Plan1!$AB46-EC136)/EH136,IF(Plan1!Z$1=3,(Plan1!$AB46-ED136)/EI136,"")))))),"σ=0")</f>
        <v/>
      </c>
      <c r="EK136" s="395">
        <v>7.15</v>
      </c>
      <c r="EL136" s="395">
        <v>7.42</v>
      </c>
      <c r="EM136" s="395">
        <v>7.37</v>
      </c>
      <c r="EN136" s="395">
        <v>7.42</v>
      </c>
      <c r="EO136" s="395">
        <v>7.34</v>
      </c>
      <c r="EP136" s="391">
        <v>1.6</v>
      </c>
      <c r="EQ136" s="391">
        <v>0.9</v>
      </c>
      <c r="ER136" s="395">
        <v>1.1299999999999999</v>
      </c>
      <c r="ES136" s="395">
        <v>1.22</v>
      </c>
      <c r="ET136" s="395">
        <v>1.47</v>
      </c>
      <c r="EU136" s="390" t="str">
        <f>IFERROR(IF(ISBLANK(Plan1!$AB46),"",IF(Plan1!Z$1=7,(Plan1!$AB46-EK136)/EP136,IF(Plan1!Z$1=8,(Plan1!$AB46-EL136)/EQ136,IF(Plan1!Z$1=1,(Plan1!$AB46-EM136)/ER136,IF(Plan1!Z$1=2,(Plan1!$AB46-EN136)/ES136,IF(Plan1!Z$1=3,(Plan1!$AB46-EO136)/ET136,"")))))),"σ=0")</f>
        <v/>
      </c>
      <c r="EV136" s="470"/>
      <c r="EW136" s="382"/>
      <c r="FI136" s="463">
        <v>0</v>
      </c>
      <c r="FJ136" s="396">
        <v>8</v>
      </c>
      <c r="FK136" s="398" t="str">
        <f>Plan1!AM46</f>
        <v>5- HABILIDADES ARITMÉTICAS</v>
      </c>
      <c r="FL136" s="391">
        <v>5.22</v>
      </c>
      <c r="FM136" s="391">
        <v>6.47</v>
      </c>
      <c r="FN136" s="391">
        <v>7.59</v>
      </c>
      <c r="FO136" s="391">
        <v>4.26</v>
      </c>
      <c r="FP136" s="391">
        <v>6.93</v>
      </c>
      <c r="FQ136" s="391">
        <v>7.82</v>
      </c>
      <c r="FR136" s="391">
        <v>5.03</v>
      </c>
      <c r="FS136" s="391">
        <v>6.75</v>
      </c>
      <c r="FT136" s="391">
        <v>7.65</v>
      </c>
      <c r="FU136" s="391">
        <v>4.17</v>
      </c>
      <c r="FV136" s="391">
        <v>6.7</v>
      </c>
      <c r="FW136" s="391">
        <v>7.42</v>
      </c>
      <c r="FX136" s="391">
        <v>2.2599999999999998</v>
      </c>
      <c r="FY136" s="391">
        <v>1.6</v>
      </c>
      <c r="FZ136" s="391">
        <v>0.93</v>
      </c>
      <c r="GA136" s="391">
        <v>2.98</v>
      </c>
      <c r="GB136" s="391">
        <v>1.57</v>
      </c>
      <c r="GC136" s="391">
        <v>0.56999999999999995</v>
      </c>
      <c r="GD136" s="391">
        <v>2.58</v>
      </c>
      <c r="GE136" s="391">
        <v>1.81</v>
      </c>
      <c r="GF136" s="391">
        <v>0.84</v>
      </c>
      <c r="GG136" s="391">
        <v>2.82</v>
      </c>
      <c r="GH136" s="391">
        <v>1.98</v>
      </c>
      <c r="GI136" s="391">
        <v>1</v>
      </c>
      <c r="GJ136" s="388" t="str">
        <f>IFERROR(IF(Plan1!$AO46&lt;&gt;"",IF(AND(Plan1!AM$1=1,Plan1!AM$2=1),(Plan1!$AO46-FL136)/FX136,IF(AND(Plan1!AM$1=1,Plan1!AM$2=2),(Plan1!$AO46-FM136)/FY136,IF(AND(Plan1!AM$1=1,Plan1!AM$2=3),(Plan1!$AO46-FN136)/FZ136,IF(AND(Plan1!AM$1=2,Plan1!AM$2=1),(Plan1!$AO46-FO136)/GA136,IF(AND(Plan1!AM$1=2,Plan1!AM$2=2),(Plan1!$AO46-FP136)/GB136,IF(AND(Plan1!AM$1=2,Plan1!AM$2=3),(Plan1!$AO46-FQ136)/GC136,IF(AND(Plan1!AM$1=3,Plan1!AM$2=1),(Plan1!$AO46-FR136)/GD136,IF(AND(Plan1!AM$1=3,Plan1!AM$2=2),(Plan1!$AO46-FS136)/GE136,IF(AND(Plan1!AM$1=3,Plan1!AM$2=3),(Plan1!$AO46-FT136)/GF136,IF(AND(Plan1!AM$1=4,Plan1!AM$2=1),(Plan1!$AO46-FU136)/GG136,IF(AND(Plan1!AM$1=4,Plan1!AM$2=2),(Plan1!$AO46-FV136)/GH136,IF(AND(Plan1!AM$1=4,Plan1!AM$2=3),(Plan1!$AO46-FW136)/GI136,"")))))))))))),""),"σ=0")</f>
        <v/>
      </c>
      <c r="GK136" s="388"/>
      <c r="GL136" s="382"/>
      <c r="KJ136" s="463">
        <v>31</v>
      </c>
      <c r="KK136" s="463">
        <v>0</v>
      </c>
      <c r="KL136" s="465">
        <v>0</v>
      </c>
      <c r="KM136" s="465">
        <v>0</v>
      </c>
      <c r="KN136" s="465">
        <v>0</v>
      </c>
      <c r="KO136" s="465">
        <v>0</v>
      </c>
      <c r="KP136" s="465">
        <v>0</v>
      </c>
      <c r="KQ136" s="367"/>
      <c r="KR136" s="367"/>
    </row>
    <row r="137" spans="14:304" s="369" customFormat="1" ht="15" customHeight="1">
      <c r="N137" s="397"/>
      <c r="O137" s="393"/>
      <c r="P137" s="393"/>
      <c r="Q137" s="393"/>
      <c r="R137" s="393"/>
      <c r="S137" s="393"/>
      <c r="T137" s="393"/>
      <c r="U137" s="393"/>
      <c r="W137" s="393"/>
      <c r="X137" s="393"/>
      <c r="Y137" s="393"/>
      <c r="Z137" s="393"/>
      <c r="AA137" s="393"/>
      <c r="AB137" s="393"/>
      <c r="AC137" s="393"/>
      <c r="AD137" s="393"/>
      <c r="AE137" s="393"/>
      <c r="AG137" s="402"/>
      <c r="AH137" s="402"/>
      <c r="AI137" s="411"/>
      <c r="AJ137" s="401"/>
      <c r="AK137" s="411"/>
      <c r="AL137" s="411"/>
      <c r="AM137" s="410"/>
      <c r="AN137" s="410"/>
      <c r="AO137" s="410"/>
      <c r="AP137" s="411"/>
      <c r="AQ137" s="410"/>
      <c r="AR137" s="410"/>
      <c r="AS137" s="410"/>
      <c r="AT137" s="410"/>
      <c r="AU137" s="410"/>
      <c r="AV137" s="401"/>
      <c r="AW137" s="411"/>
      <c r="AX137" s="411"/>
      <c r="AY137" s="463"/>
      <c r="AZ137" s="463"/>
      <c r="BA137" s="463"/>
      <c r="BB137" s="463"/>
      <c r="BC137" s="463"/>
      <c r="BD137" s="463"/>
      <c r="BE137" s="463"/>
      <c r="BF137" s="463"/>
      <c r="BG137" s="463"/>
      <c r="BH137" s="463"/>
      <c r="BI137" s="463"/>
      <c r="BJ137" s="463"/>
      <c r="BK137" s="463"/>
      <c r="BL137" s="463"/>
      <c r="BM137" s="463"/>
      <c r="BN137" s="463"/>
      <c r="BZ137" s="463">
        <v>0</v>
      </c>
      <c r="CA137" s="470">
        <v>6</v>
      </c>
      <c r="CB137" s="473" t="str">
        <f>Plan1!N47</f>
        <v xml:space="preserve">      5.2.A.2- PALAVRAS</v>
      </c>
      <c r="CC137" s="465">
        <v>3.04</v>
      </c>
      <c r="CD137" s="465">
        <v>5.03</v>
      </c>
      <c r="CE137" s="465">
        <v>5.73</v>
      </c>
      <c r="CF137" s="465">
        <v>5.87</v>
      </c>
      <c r="CG137" s="465">
        <v>5.97</v>
      </c>
      <c r="CH137" s="465">
        <v>5.97</v>
      </c>
      <c r="CI137" s="390">
        <v>5.97</v>
      </c>
      <c r="CJ137" s="390"/>
      <c r="CK137" s="390">
        <v>1.8</v>
      </c>
      <c r="CL137" s="390">
        <v>1.25</v>
      </c>
      <c r="CM137" s="390">
        <v>0.57999999999999996</v>
      </c>
      <c r="CN137" s="390">
        <v>0.34</v>
      </c>
      <c r="CO137" s="390">
        <v>0.18</v>
      </c>
      <c r="CP137" s="390">
        <v>0.17</v>
      </c>
      <c r="CQ137" s="390">
        <v>0.17</v>
      </c>
      <c r="CR137" s="466" t="str">
        <f>IFERROR(IF(Plan1!$O47&lt;&gt;"",IF(Plan1!N$1=6,(Plan1!$O47-CC137)/CK137,IF(Plan1!N$1=7,(Plan1!$O47-CD137)/CL137,IF(Plan1!N$1=8,(Plan1!$O47-CE137)/CM137,IF(Plan1!N$1=9,(Plan1!$O47-CF137)/CN137,IF(Plan1!N$1=10,(Plan1!$O47-CG137)/CO137,IF(Plan1!N$1=11,(Plan1!$O47-CH137)/CP137,IF(Plan1!N$1=12,(Plan1!$O47-CI137)/CQ137,""))))))),""),"σ=0")</f>
        <v/>
      </c>
      <c r="CS137" s="367"/>
      <c r="CT137" s="390">
        <v>2.4</v>
      </c>
      <c r="CU137" s="390">
        <v>4.66</v>
      </c>
      <c r="CV137" s="390">
        <v>5.52</v>
      </c>
      <c r="CW137" s="390">
        <v>5.74</v>
      </c>
      <c r="CX137" s="390">
        <v>5.79</v>
      </c>
      <c r="CY137" s="390">
        <v>6</v>
      </c>
      <c r="CZ137" s="390">
        <v>5.88</v>
      </c>
      <c r="DA137" s="390"/>
      <c r="DB137" s="390">
        <v>2.0299999999999998</v>
      </c>
      <c r="DC137" s="390">
        <v>1.7</v>
      </c>
      <c r="DD137" s="390">
        <v>0.74</v>
      </c>
      <c r="DE137" s="390">
        <v>0.63</v>
      </c>
      <c r="DF137" s="390">
        <v>0.56999999999999995</v>
      </c>
      <c r="DG137" s="405">
        <v>0</v>
      </c>
      <c r="DH137" s="390">
        <v>0.42</v>
      </c>
      <c r="DI137" s="466" t="str">
        <f>IFERROR(IF(Plan1!$O47&lt;&gt;"",IF(Plan1!N$1=6,(Plan1!$O47-CT137)/DB137,IF(Plan1!N$1=7,(Plan1!$O47-CU137)/DC137,IF(Plan1!N$1=8,(Plan1!$O47-CV137)/DD137,IF(Plan1!N$1=9,(Plan1!$O47-CW137)/DE137,IF(Plan1!N$1=10,(Plan1!$O47-CX137)/DF137,IF(Plan1!N$1=11,(Plan1!$O47-CY137)/DG137,IF(Plan1!N$1=12,(Plan1!$O47-CZ137)/DH137,""))))))),""),"σ=0")</f>
        <v/>
      </c>
      <c r="DJ137" s="470"/>
      <c r="DK137" s="382"/>
      <c r="DW137" s="463">
        <v>0</v>
      </c>
      <c r="DX137" s="394">
        <v>53</v>
      </c>
      <c r="DY137" s="474" t="str">
        <f>Plan1!Z47</f>
        <v>6- LINGUAGEM</v>
      </c>
      <c r="DZ137" s="391">
        <v>50.7</v>
      </c>
      <c r="EA137" s="391">
        <v>51.6</v>
      </c>
      <c r="EB137" s="395">
        <v>51.54</v>
      </c>
      <c r="EC137" s="395">
        <v>52.05</v>
      </c>
      <c r="ED137" s="395">
        <v>51.81</v>
      </c>
      <c r="EE137" s="395">
        <v>1.59</v>
      </c>
      <c r="EF137" s="395">
        <v>1.26</v>
      </c>
      <c r="EG137" s="395">
        <v>1.19</v>
      </c>
      <c r="EH137" s="395">
        <v>1.07</v>
      </c>
      <c r="EI137" s="395">
        <v>1.41</v>
      </c>
      <c r="EJ137" s="390" t="str">
        <f>IFERROR(IF(ISBLANK(Plan1!$AB47),"",IF(Plan1!Z$1=7,(Plan1!$AB47-DZ137)/EE137,IF(Plan1!Z$1=8,(Plan1!$AB47-EA137)/EF137,IF(Plan1!Z$1=1,(Plan1!$AB47-EB137)/EG137,IF(Plan1!Z$1=2,(Plan1!$AB47-EC137)/EH137,IF(Plan1!Z$1=3,(Plan1!$AB47-ED137)/EI137,"")))))),"σ=0")</f>
        <v/>
      </c>
      <c r="EK137" s="395">
        <v>49.74</v>
      </c>
      <c r="EL137" s="395">
        <v>50.91</v>
      </c>
      <c r="EM137" s="395">
        <v>50.59</v>
      </c>
      <c r="EN137" s="395">
        <v>51.16</v>
      </c>
      <c r="EO137" s="395">
        <v>51.55</v>
      </c>
      <c r="EP137" s="395">
        <v>2.0299999999999998</v>
      </c>
      <c r="EQ137" s="395">
        <v>1.64</v>
      </c>
      <c r="ER137" s="395">
        <v>1.97</v>
      </c>
      <c r="ES137" s="395">
        <v>1.55</v>
      </c>
      <c r="ET137" s="395">
        <v>1.46</v>
      </c>
      <c r="EU137" s="390" t="str">
        <f>IFERROR(IF(ISBLANK(Plan1!$AB47),"",IF(Plan1!Z$1=7,(Plan1!$AB47-EK137)/EP137,IF(Plan1!Z$1=8,(Plan1!$AB47-EL137)/EQ137,IF(Plan1!Z$1=1,(Plan1!$AB47-EM137)/ER137,IF(Plan1!Z$1=2,(Plan1!$AB47-EN137)/ES137,IF(Plan1!Z$1=3,(Plan1!$AB47-EO137)/ET137,"")))))),"σ=0")</f>
        <v/>
      </c>
      <c r="EV137" s="470"/>
      <c r="EW137" s="382"/>
      <c r="FI137" s="463">
        <v>0</v>
      </c>
      <c r="FJ137" s="396">
        <v>53</v>
      </c>
      <c r="FK137" s="398" t="str">
        <f>Plan1!AM47</f>
        <v>6- LINGUAGEM</v>
      </c>
      <c r="FL137" s="390">
        <v>46.14</v>
      </c>
      <c r="FM137" s="390">
        <v>49.53</v>
      </c>
      <c r="FN137" s="390">
        <v>51.93</v>
      </c>
      <c r="FO137" s="390">
        <v>43.33</v>
      </c>
      <c r="FP137" s="390">
        <v>49.24</v>
      </c>
      <c r="FQ137" s="390">
        <v>51.46</v>
      </c>
      <c r="FR137" s="390">
        <v>44.31</v>
      </c>
      <c r="FS137" s="390">
        <v>48.44</v>
      </c>
      <c r="FT137" s="390">
        <v>50.87</v>
      </c>
      <c r="FU137" s="390">
        <v>41.03</v>
      </c>
      <c r="FV137" s="390">
        <v>48.33</v>
      </c>
      <c r="FW137" s="390">
        <v>50.3</v>
      </c>
      <c r="FX137" s="390">
        <v>3.93</v>
      </c>
      <c r="FY137" s="390">
        <v>2.2000000000000002</v>
      </c>
      <c r="FZ137" s="390">
        <v>1.27</v>
      </c>
      <c r="GA137" s="390">
        <v>7.45</v>
      </c>
      <c r="GB137" s="390">
        <v>2.39</v>
      </c>
      <c r="GC137" s="390">
        <v>1.32</v>
      </c>
      <c r="GD137" s="390">
        <v>6.34</v>
      </c>
      <c r="GE137" s="390">
        <v>3.39</v>
      </c>
      <c r="GF137" s="390">
        <v>2.0499999999999998</v>
      </c>
      <c r="GG137" s="390">
        <v>6.09</v>
      </c>
      <c r="GH137" s="390">
        <v>2.84</v>
      </c>
      <c r="GI137" s="390">
        <v>2.2999999999999998</v>
      </c>
      <c r="GJ137" s="388" t="str">
        <f>IFERROR(IF(Plan1!$AO47&lt;&gt;"",IF(AND(Plan1!AM$1=1,Plan1!AM$2=1),(Plan1!$AO47-FL137)/FX137,IF(AND(Plan1!AM$1=1,Plan1!AM$2=2),(Plan1!$AO47-FM137)/FY137,IF(AND(Plan1!AM$1=1,Plan1!AM$2=3),(Plan1!$AO47-FN137)/FZ137,IF(AND(Plan1!AM$1=2,Plan1!AM$2=1),(Plan1!$AO47-FO137)/GA137,IF(AND(Plan1!AM$1=2,Plan1!AM$2=2),(Plan1!$AO47-FP137)/GB137,IF(AND(Plan1!AM$1=2,Plan1!AM$2=3),(Plan1!$AO47-FQ137)/GC137,IF(AND(Plan1!AM$1=3,Plan1!AM$2=1),(Plan1!$AO47-FR137)/GD137,IF(AND(Plan1!AM$1=3,Plan1!AM$2=2),(Plan1!$AO47-FS137)/GE137,IF(AND(Plan1!AM$1=3,Plan1!AM$2=3),(Plan1!$AO47-FT137)/GF137,IF(AND(Plan1!AM$1=4,Plan1!AM$2=1),(Plan1!$AO47-FU137)/GG137,IF(AND(Plan1!AM$1=4,Plan1!AM$2=2),(Plan1!$AO47-FV137)/GH137,IF(AND(Plan1!AM$1=4,Plan1!AM$2=3),(Plan1!$AO47-FW137)/GI137,"")))))))))))),""),"σ=0")</f>
        <v/>
      </c>
      <c r="GK137" s="388"/>
      <c r="GL137" s="382"/>
      <c r="KQ137" s="367"/>
      <c r="KR137" s="367"/>
    </row>
    <row r="138" spans="14:304" s="369" customFormat="1" ht="15" customHeight="1">
      <c r="N138" s="397"/>
      <c r="O138" s="393"/>
      <c r="P138" s="393"/>
      <c r="Q138" s="393"/>
      <c r="R138" s="393"/>
      <c r="S138" s="393"/>
      <c r="T138" s="393"/>
      <c r="U138" s="393"/>
      <c r="W138" s="393"/>
      <c r="X138" s="393"/>
      <c r="Y138" s="393"/>
      <c r="Z138" s="393"/>
      <c r="AA138" s="393"/>
      <c r="AB138" s="393"/>
      <c r="AC138" s="393"/>
      <c r="AD138" s="393"/>
      <c r="AE138" s="393"/>
      <c r="AG138" s="402"/>
      <c r="AH138" s="402"/>
      <c r="AI138" s="410"/>
      <c r="AJ138" s="410"/>
      <c r="AK138" s="411"/>
      <c r="AL138" s="410"/>
      <c r="AM138" s="410"/>
      <c r="AN138" s="410"/>
      <c r="AO138" s="411"/>
      <c r="AP138" s="411"/>
      <c r="AQ138" s="410"/>
      <c r="AR138" s="410"/>
      <c r="AS138" s="410"/>
      <c r="AT138" s="410"/>
      <c r="AU138" s="410"/>
      <c r="AV138" s="411"/>
      <c r="AW138" s="410"/>
      <c r="AX138" s="411"/>
      <c r="AY138" s="463"/>
      <c r="AZ138" s="463"/>
      <c r="BA138" s="463"/>
      <c r="BB138" s="463"/>
      <c r="BC138" s="463"/>
      <c r="BD138" s="463"/>
      <c r="BE138" s="463"/>
      <c r="BF138" s="463"/>
      <c r="BG138" s="463"/>
      <c r="BH138" s="463"/>
      <c r="BI138" s="463"/>
      <c r="BJ138" s="463"/>
      <c r="BK138" s="463"/>
      <c r="BL138" s="463"/>
      <c r="BM138" s="463"/>
      <c r="BN138" s="463"/>
      <c r="BZ138" s="463">
        <v>0</v>
      </c>
      <c r="CA138" s="403">
        <v>5</v>
      </c>
      <c r="CB138" s="473" t="str">
        <f>Plan1!N48</f>
        <v xml:space="preserve">      5.2.A.3- PSEUDO-PALAVRAS</v>
      </c>
      <c r="CC138" s="465">
        <v>2.2200000000000002</v>
      </c>
      <c r="CD138" s="465">
        <v>3.74</v>
      </c>
      <c r="CE138" s="390">
        <v>3.8</v>
      </c>
      <c r="CF138" s="465">
        <v>4.2699999999999996</v>
      </c>
      <c r="CG138" s="465">
        <v>4.2300000000000004</v>
      </c>
      <c r="CH138" s="465">
        <v>4.3600000000000003</v>
      </c>
      <c r="CI138" s="465">
        <v>4.34</v>
      </c>
      <c r="CJ138" s="390"/>
      <c r="CK138" s="390">
        <v>1.39</v>
      </c>
      <c r="CL138" s="390">
        <v>1.21</v>
      </c>
      <c r="CM138" s="390">
        <v>1.27</v>
      </c>
      <c r="CN138" s="390">
        <v>0.74</v>
      </c>
      <c r="CO138" s="390">
        <v>0.67</v>
      </c>
      <c r="CP138" s="390">
        <v>0.65</v>
      </c>
      <c r="CQ138" s="390">
        <v>0.54</v>
      </c>
      <c r="CR138" s="466" t="str">
        <f>IFERROR(IF(Plan1!$O48&lt;&gt;"",IF(Plan1!N$1=6,(Plan1!$O48-CC138)/CK138,IF(Plan1!N$1=7,(Plan1!$O48-CD138)/CL138,IF(Plan1!N$1=8,(Plan1!$O48-CE138)/CM138,IF(Plan1!N$1=9,(Plan1!$O48-CF138)/CN138,IF(Plan1!N$1=10,(Plan1!$O48-CG138)/CO138,IF(Plan1!N$1=11,(Plan1!$O48-CH138)/CP138,IF(Plan1!N$1=12,(Plan1!$O48-CI138)/CQ138,""))))))),""),"σ=0")</f>
        <v/>
      </c>
      <c r="CS138" s="367"/>
      <c r="CT138" s="390">
        <v>1.67</v>
      </c>
      <c r="CU138" s="390">
        <v>3.79</v>
      </c>
      <c r="CV138" s="390">
        <v>4.62</v>
      </c>
      <c r="CW138" s="390">
        <v>4.3899999999999997</v>
      </c>
      <c r="CX138" s="390">
        <v>4.79</v>
      </c>
      <c r="CY138" s="390">
        <v>4.7699999999999996</v>
      </c>
      <c r="CZ138" s="390">
        <v>4.88</v>
      </c>
      <c r="DA138" s="390"/>
      <c r="DB138" s="390">
        <v>1.67</v>
      </c>
      <c r="DC138" s="390">
        <v>1.66</v>
      </c>
      <c r="DD138" s="390">
        <v>0.77</v>
      </c>
      <c r="DE138" s="390">
        <v>1.17</v>
      </c>
      <c r="DF138" s="390">
        <v>0.5</v>
      </c>
      <c r="DG138" s="390">
        <v>0.42</v>
      </c>
      <c r="DH138" s="390">
        <v>0.42</v>
      </c>
      <c r="DI138" s="466" t="str">
        <f>IFERROR(IF(Plan1!$O48&lt;&gt;"",IF(Plan1!N$1=6,(Plan1!$O48-CT138)/DB138,IF(Plan1!N$1=7,(Plan1!$O48-CU138)/DC138,IF(Plan1!N$1=8,(Plan1!$O48-CV138)/DD138,IF(Plan1!N$1=9,(Plan1!$O48-CW138)/DE138,IF(Plan1!N$1=10,(Plan1!$O48-CX138)/DF138,IF(Plan1!N$1=11,(Plan1!$O48-CY138)/DG138,IF(Plan1!N$1=12,(Plan1!$O48-CZ138)/DH138,""))))))),""),"σ=0")</f>
        <v/>
      </c>
      <c r="DJ138" s="403"/>
      <c r="DK138" s="382"/>
      <c r="DW138" s="463">
        <v>0</v>
      </c>
      <c r="DX138" s="394">
        <v>22</v>
      </c>
      <c r="DY138" s="474" t="str">
        <f>Plan1!Z48</f>
        <v xml:space="preserve">  6.1- LINGUAGEM ORAL</v>
      </c>
      <c r="DZ138" s="395">
        <v>21.06</v>
      </c>
      <c r="EA138" s="395">
        <v>21.28</v>
      </c>
      <c r="EB138" s="395">
        <v>21.44</v>
      </c>
      <c r="EC138" s="395">
        <v>21.67</v>
      </c>
      <c r="ED138" s="395">
        <v>21.57</v>
      </c>
      <c r="EE138" s="395">
        <v>0.86</v>
      </c>
      <c r="EF138" s="395">
        <v>0.85</v>
      </c>
      <c r="EG138" s="391">
        <v>0.6</v>
      </c>
      <c r="EH138" s="395">
        <v>0.48</v>
      </c>
      <c r="EI138" s="395">
        <v>0.76</v>
      </c>
      <c r="EJ138" s="390" t="str">
        <f>IFERROR(IF(ISBLANK(Plan1!$AB48),"",IF(Plan1!Z$1=7,(Plan1!$AB48-DZ138)/EE138,IF(Plan1!Z$1=8,(Plan1!$AB48-EA138)/EF138,IF(Plan1!Z$1=1,(Plan1!$AB48-EB138)/EG138,IF(Plan1!Z$1=2,(Plan1!$AB48-EC138)/EH138,IF(Plan1!Z$1=3,(Plan1!$AB48-ED138)/EI138,"")))))),"σ=0")</f>
        <v/>
      </c>
      <c r="EK138" s="395">
        <v>20.82</v>
      </c>
      <c r="EL138" s="395">
        <v>21.26</v>
      </c>
      <c r="EM138" s="395">
        <v>21.32</v>
      </c>
      <c r="EN138" s="395">
        <v>21.58</v>
      </c>
      <c r="EO138" s="395">
        <v>21.63</v>
      </c>
      <c r="EP138" s="395">
        <v>0.97</v>
      </c>
      <c r="EQ138" s="395">
        <v>0.79</v>
      </c>
      <c r="ER138" s="395">
        <v>0.79</v>
      </c>
      <c r="ES138" s="395">
        <v>0.64</v>
      </c>
      <c r="ET138" s="395">
        <v>0.49</v>
      </c>
      <c r="EU138" s="390" t="str">
        <f>IFERROR(IF(ISBLANK(Plan1!$AB48),"",IF(Plan1!Z$1=7,(Plan1!$AB48-EK138)/EP138,IF(Plan1!Z$1=8,(Plan1!$AB48-EL138)/EQ138,IF(Plan1!Z$1=1,(Plan1!$AB48-EM138)/ER138,IF(Plan1!Z$1=2,(Plan1!$AB48-EN138)/ES138,IF(Plan1!Z$1=3,(Plan1!$AB48-EO138)/ET138,"")))))),"σ=0")</f>
        <v/>
      </c>
      <c r="EV138" s="470"/>
      <c r="EW138" s="382"/>
      <c r="FI138" s="463">
        <v>0</v>
      </c>
      <c r="FJ138" s="396">
        <v>22</v>
      </c>
      <c r="FK138" s="398" t="str">
        <f>Plan1!AM48</f>
        <v xml:space="preserve">  6.1-LINGUAGEM ORAL</v>
      </c>
      <c r="FL138" s="390">
        <v>20.37</v>
      </c>
      <c r="FM138" s="390">
        <v>21.27</v>
      </c>
      <c r="FN138" s="390">
        <v>21.71</v>
      </c>
      <c r="FO138" s="390">
        <v>20.170000000000002</v>
      </c>
      <c r="FP138" s="390">
        <v>20.89</v>
      </c>
      <c r="FQ138" s="390">
        <v>21.61</v>
      </c>
      <c r="FR138" s="390">
        <v>20.079999999999998</v>
      </c>
      <c r="FS138" s="390">
        <v>20.71</v>
      </c>
      <c r="FT138" s="390">
        <v>21.33</v>
      </c>
      <c r="FU138" s="390">
        <v>19.03</v>
      </c>
      <c r="FV138" s="390">
        <v>20.53</v>
      </c>
      <c r="FW138" s="390">
        <v>21.05</v>
      </c>
      <c r="FX138" s="390">
        <v>1.28</v>
      </c>
      <c r="FY138" s="391">
        <v>0.84</v>
      </c>
      <c r="FZ138" s="391">
        <v>0.52</v>
      </c>
      <c r="GA138" s="391">
        <v>1.88</v>
      </c>
      <c r="GB138" s="391">
        <v>1.1299999999999999</v>
      </c>
      <c r="GC138" s="391">
        <v>0.62</v>
      </c>
      <c r="GD138" s="391">
        <v>1.38</v>
      </c>
      <c r="GE138" s="391">
        <v>1.1100000000000001</v>
      </c>
      <c r="GF138" s="391">
        <v>0.98</v>
      </c>
      <c r="GG138" s="391">
        <v>1.82</v>
      </c>
      <c r="GH138" s="391">
        <v>1.17</v>
      </c>
      <c r="GI138" s="391">
        <v>1.19</v>
      </c>
      <c r="GJ138" s="388" t="str">
        <f>IFERROR(IF(Plan1!$AO48&lt;&gt;"",IF(AND(Plan1!AM$1=1,Plan1!AM$2=1),(Plan1!$AO48-FL138)/FX138,IF(AND(Plan1!AM$1=1,Plan1!AM$2=2),(Plan1!$AO48-FM138)/FY138,IF(AND(Plan1!AM$1=1,Plan1!AM$2=3),(Plan1!$AO48-FN138)/FZ138,IF(AND(Plan1!AM$1=2,Plan1!AM$2=1),(Plan1!$AO48-FO138)/GA138,IF(AND(Plan1!AM$1=2,Plan1!AM$2=2),(Plan1!$AO48-FP138)/GB138,IF(AND(Plan1!AM$1=2,Plan1!AM$2=3),(Plan1!$AO48-FQ138)/GC138,IF(AND(Plan1!AM$1=3,Plan1!AM$2=1),(Plan1!$AO48-FR138)/GD138,IF(AND(Plan1!AM$1=3,Plan1!AM$2=2),(Plan1!$AO48-FS138)/GE138,IF(AND(Plan1!AM$1=3,Plan1!AM$2=3),(Plan1!$AO48-FT138)/GF138,IF(AND(Plan1!AM$1=4,Plan1!AM$2=1),(Plan1!$AO48-FU138)/GG138,IF(AND(Plan1!AM$1=4,Plan1!AM$2=2),(Plan1!$AO48-FV138)/GH138,IF(AND(Plan1!AM$1=4,Plan1!AM$2=3),(Plan1!$AO48-FW138)/GI138,"")))))))))))),""),"σ=0")</f>
        <v/>
      </c>
      <c r="GK138" s="388"/>
      <c r="GL138" s="382"/>
      <c r="KR138" s="367"/>
    </row>
    <row r="139" spans="14:304" s="369" customFormat="1" ht="15" customHeight="1">
      <c r="N139" s="397"/>
      <c r="O139" s="393"/>
      <c r="P139" s="393"/>
      <c r="Q139" s="393"/>
      <c r="R139" s="393"/>
      <c r="S139" s="393"/>
      <c r="T139" s="393"/>
      <c r="U139" s="393"/>
      <c r="W139" s="393"/>
      <c r="X139" s="393"/>
      <c r="Y139" s="393"/>
      <c r="Z139" s="393"/>
      <c r="AA139" s="393"/>
      <c r="AB139" s="393"/>
      <c r="AC139" s="393"/>
      <c r="AD139" s="393"/>
      <c r="AE139" s="393"/>
      <c r="AG139" s="402"/>
      <c r="AH139" s="402"/>
      <c r="AI139" s="410"/>
      <c r="AJ139" s="410"/>
      <c r="AK139" s="411"/>
      <c r="AL139" s="411"/>
      <c r="AM139" s="410"/>
      <c r="AN139" s="410"/>
      <c r="AO139" s="410"/>
      <c r="AP139" s="410"/>
      <c r="AQ139" s="411"/>
      <c r="AR139" s="411"/>
      <c r="AS139" s="411"/>
      <c r="AT139" s="410"/>
      <c r="AU139" s="410"/>
      <c r="AV139" s="401"/>
      <c r="AW139" s="411"/>
      <c r="AX139" s="411"/>
      <c r="AY139" s="463"/>
      <c r="AZ139" s="463"/>
      <c r="BA139" s="463"/>
      <c r="BB139" s="463"/>
      <c r="BC139" s="463"/>
      <c r="BD139" s="463"/>
      <c r="BE139" s="463"/>
      <c r="BF139" s="463"/>
      <c r="BG139" s="463"/>
      <c r="BH139" s="463"/>
      <c r="BI139" s="463"/>
      <c r="BJ139" s="463"/>
      <c r="BK139" s="463"/>
      <c r="BL139" s="463"/>
      <c r="BM139" s="463"/>
      <c r="BN139" s="463"/>
      <c r="BZ139" s="463">
        <v>0</v>
      </c>
      <c r="CA139" s="403">
        <v>5</v>
      </c>
      <c r="CB139" s="473" t="str">
        <f>Plan1!N49</f>
        <v xml:space="preserve">    5.2.B- COMPREENSÃO ESCRITA</v>
      </c>
      <c r="CC139" s="465">
        <v>3.59</v>
      </c>
      <c r="CD139" s="465">
        <v>4.68</v>
      </c>
      <c r="CE139" s="465">
        <v>4.83</v>
      </c>
      <c r="CF139" s="465">
        <v>4.97</v>
      </c>
      <c r="CG139" s="465">
        <v>4.9000000000000004</v>
      </c>
      <c r="CH139" s="465">
        <v>5</v>
      </c>
      <c r="CI139" s="390">
        <v>4.97</v>
      </c>
      <c r="CJ139" s="390"/>
      <c r="CK139" s="390">
        <v>1.44</v>
      </c>
      <c r="CL139" s="390">
        <v>0.7</v>
      </c>
      <c r="CM139" s="390">
        <v>0.46</v>
      </c>
      <c r="CN139" s="390">
        <v>0.18</v>
      </c>
      <c r="CO139" s="390">
        <v>0.3</v>
      </c>
      <c r="CP139" s="405">
        <v>0</v>
      </c>
      <c r="CQ139" s="390">
        <v>1.77</v>
      </c>
      <c r="CR139" s="466" t="str">
        <f>IFERROR(IF(Plan1!$O49&lt;&gt;"",IF(Plan1!N$1=6,(Plan1!$O49-CC139)/CK139,IF(Plan1!N$1=7,(Plan1!$O49-CD139)/CL139,IF(Plan1!N$1=8,(Plan1!$O49-CE139)/CM139,IF(Plan1!N$1=9,(Plan1!$O49-CF139)/CN139,IF(Plan1!N$1=10,(Plan1!$O49-CG139)/CO139,IF(Plan1!N$1=11,(Plan1!$O49-CH139)/CP139,IF(Plan1!N$1=12,(Plan1!$O49-CI139)/CQ139,""))))))),""),"σ=0")</f>
        <v/>
      </c>
      <c r="CS139" s="367"/>
      <c r="CT139" s="390">
        <v>2.67</v>
      </c>
      <c r="CU139" s="390">
        <v>4.21</v>
      </c>
      <c r="CV139" s="390">
        <v>4.9000000000000004</v>
      </c>
      <c r="CW139" s="390">
        <v>4.87</v>
      </c>
      <c r="CX139" s="390">
        <v>4.93</v>
      </c>
      <c r="CY139" s="390">
        <v>4.97</v>
      </c>
      <c r="CZ139" s="390">
        <v>4.97</v>
      </c>
      <c r="DA139" s="390"/>
      <c r="DB139" s="390">
        <v>1.54</v>
      </c>
      <c r="DC139" s="390">
        <v>1.32</v>
      </c>
      <c r="DD139" s="390">
        <v>0.31</v>
      </c>
      <c r="DE139" s="390">
        <v>0.34</v>
      </c>
      <c r="DF139" s="390">
        <v>0.26</v>
      </c>
      <c r="DG139" s="390">
        <v>0.18</v>
      </c>
      <c r="DH139" s="390">
        <v>0.18</v>
      </c>
      <c r="DI139" s="466" t="str">
        <f>IFERROR(IF(Plan1!$O49&lt;&gt;"",IF(Plan1!N$1=6,(Plan1!$O49-CT139)/DB139,IF(Plan1!N$1=7,(Plan1!$O49-CU139)/DC139,IF(Plan1!N$1=8,(Plan1!$O49-CV139)/DD139,IF(Plan1!N$1=9,(Plan1!$O49-CW139)/DE139,IF(Plan1!N$1=10,(Plan1!$O49-CX139)/DF139,IF(Plan1!N$1=11,(Plan1!$O49-CY139)/DG139,IF(Plan1!N$1=12,(Plan1!$O49-CZ139)/DH139,""))))))),""),"σ=0")</f>
        <v/>
      </c>
      <c r="DJ139" s="403"/>
      <c r="DK139" s="382"/>
      <c r="DW139" s="463">
        <v>0</v>
      </c>
      <c r="DX139" s="394">
        <v>4</v>
      </c>
      <c r="DY139" s="474" t="str">
        <f>Plan1!Z49</f>
        <v xml:space="preserve">    6.1.A- NOMEAÇÃO</v>
      </c>
      <c r="DZ139" s="391">
        <v>4</v>
      </c>
      <c r="EA139" s="391">
        <v>4</v>
      </c>
      <c r="EB139" s="391">
        <v>4</v>
      </c>
      <c r="EC139" s="391">
        <v>4</v>
      </c>
      <c r="ED139" s="391">
        <v>4</v>
      </c>
      <c r="EE139" s="400">
        <v>0</v>
      </c>
      <c r="EF139" s="400">
        <v>0</v>
      </c>
      <c r="EG139" s="400">
        <v>0</v>
      </c>
      <c r="EH139" s="400">
        <v>0</v>
      </c>
      <c r="EI139" s="400">
        <v>0</v>
      </c>
      <c r="EJ139" s="390" t="str">
        <f>IFERROR(IF(ISBLANK(Plan1!$AB49),"",IF(Plan1!Z$1=7,(Plan1!$AB49-DZ139)/EE139,IF(Plan1!Z$1=8,(Plan1!$AB49-EA139)/EF139,IF(Plan1!Z$1=1,(Plan1!$AB49-EB139)/EG139,IF(Plan1!Z$1=2,(Plan1!$AB49-EC139)/EH139,IF(Plan1!Z$1=3,(Plan1!$AB49-ED139)/EI139,"")))))),"σ=0")</f>
        <v/>
      </c>
      <c r="EK139" s="391">
        <v>4</v>
      </c>
      <c r="EL139" s="391">
        <v>4</v>
      </c>
      <c r="EM139" s="391">
        <v>4</v>
      </c>
      <c r="EN139" s="391">
        <v>4</v>
      </c>
      <c r="EO139" s="391">
        <v>4</v>
      </c>
      <c r="EP139" s="400">
        <v>0</v>
      </c>
      <c r="EQ139" s="400">
        <v>0</v>
      </c>
      <c r="ER139" s="400">
        <v>0</v>
      </c>
      <c r="ES139" s="400">
        <v>0</v>
      </c>
      <c r="ET139" s="400">
        <v>0</v>
      </c>
      <c r="EU139" s="390" t="str">
        <f>IFERROR(IF(ISBLANK(Plan1!$AB49),"",IF(Plan1!Z$1=7,(Plan1!$AB49-EK139)/EP139,IF(Plan1!Z$1=8,(Plan1!$AB49-EL139)/EQ139,IF(Plan1!Z$1=1,(Plan1!$AB49-EM139)/ER139,IF(Plan1!Z$1=2,(Plan1!$AB49-EN139)/ES139,IF(Plan1!Z$1=3,(Plan1!$AB49-EO139)/ET139,"")))))),"σ=0")</f>
        <v/>
      </c>
      <c r="EV139" s="403"/>
      <c r="EW139" s="388"/>
      <c r="FI139" s="463">
        <v>0</v>
      </c>
      <c r="FJ139" s="396">
        <v>4</v>
      </c>
      <c r="FK139" s="398" t="str">
        <f>Plan1!AM49</f>
        <v xml:space="preserve">    6.1.A- NOMEAÇÃO</v>
      </c>
      <c r="FL139" s="390">
        <v>3.98</v>
      </c>
      <c r="FM139" s="390">
        <v>4</v>
      </c>
      <c r="FN139" s="390">
        <v>4</v>
      </c>
      <c r="FO139" s="390">
        <v>4</v>
      </c>
      <c r="FP139" s="390">
        <v>4</v>
      </c>
      <c r="FQ139" s="390">
        <v>4</v>
      </c>
      <c r="FR139" s="390">
        <v>3.97</v>
      </c>
      <c r="FS139" s="390">
        <v>4</v>
      </c>
      <c r="FT139" s="390">
        <v>4</v>
      </c>
      <c r="FU139" s="390">
        <v>4</v>
      </c>
      <c r="FV139" s="390">
        <v>3.93</v>
      </c>
      <c r="FW139" s="390">
        <v>4</v>
      </c>
      <c r="FX139" s="390">
        <v>0.14000000000000001</v>
      </c>
      <c r="FY139" s="400">
        <v>0</v>
      </c>
      <c r="FZ139" s="400">
        <v>0</v>
      </c>
      <c r="GA139" s="400">
        <v>0</v>
      </c>
      <c r="GB139" s="400">
        <v>0</v>
      </c>
      <c r="GC139" s="400">
        <v>0</v>
      </c>
      <c r="GD139" s="391">
        <v>0.16</v>
      </c>
      <c r="GE139" s="400">
        <v>0</v>
      </c>
      <c r="GF139" s="400">
        <v>0</v>
      </c>
      <c r="GG139" s="400">
        <v>0</v>
      </c>
      <c r="GH139" s="391">
        <v>0.25</v>
      </c>
      <c r="GI139" s="400">
        <v>0</v>
      </c>
      <c r="GJ139" s="388" t="str">
        <f>IFERROR(IF(Plan1!$AO49&lt;&gt;"",IF(AND(Plan1!AM$1=1,Plan1!AM$2=1),(Plan1!$AO49-FL139)/FX139,IF(AND(Plan1!AM$1=1,Plan1!AM$2=2),(Plan1!$AO49-FM139)/FY139,IF(AND(Plan1!AM$1=1,Plan1!AM$2=3),(Plan1!$AO49-FN139)/FZ139,IF(AND(Plan1!AM$1=2,Plan1!AM$2=1),(Plan1!$AO49-FO139)/GA139,IF(AND(Plan1!AM$1=2,Plan1!AM$2=2),(Plan1!$AO49-FP139)/GB139,IF(AND(Plan1!AM$1=2,Plan1!AM$2=3),(Plan1!$AO49-FQ139)/GC139,IF(AND(Plan1!AM$1=3,Plan1!AM$2=1),(Plan1!$AO49-FR139)/GD139,IF(AND(Plan1!AM$1=3,Plan1!AM$2=2),(Plan1!$AO49-FS139)/GE139,IF(AND(Plan1!AM$1=3,Plan1!AM$2=3),(Plan1!$AO49-FT139)/GF139,IF(AND(Plan1!AM$1=4,Plan1!AM$2=1),(Plan1!$AO49-FU139)/GG139,IF(AND(Plan1!AM$1=4,Plan1!AM$2=2),(Plan1!$AO49-FV139)/GH139,IF(AND(Plan1!AM$1=4,Plan1!AM$2=3),(Plan1!$AO49-FW139)/GI139,"")))))))))))),""),"σ=0")</f>
        <v/>
      </c>
      <c r="GK139" s="388"/>
      <c r="GL139" s="388"/>
      <c r="KR139" s="367"/>
    </row>
    <row r="140" spans="14:304" s="369" customFormat="1" ht="15" customHeight="1">
      <c r="N140" s="397"/>
      <c r="O140" s="393"/>
      <c r="P140" s="393"/>
      <c r="Q140" s="393"/>
      <c r="R140" s="393"/>
      <c r="S140" s="393"/>
      <c r="T140" s="393"/>
      <c r="U140" s="393"/>
      <c r="W140" s="393"/>
      <c r="X140" s="393"/>
      <c r="Y140" s="393"/>
      <c r="Z140" s="393"/>
      <c r="AA140" s="393"/>
      <c r="AB140" s="393"/>
      <c r="AC140" s="393"/>
      <c r="AD140" s="393"/>
      <c r="AE140" s="393"/>
      <c r="AG140" s="402"/>
      <c r="AH140" s="402"/>
      <c r="AI140" s="410"/>
      <c r="AJ140" s="411"/>
      <c r="AK140" s="411"/>
      <c r="AL140" s="410"/>
      <c r="AM140" s="410"/>
      <c r="AN140" s="410"/>
      <c r="AO140" s="411"/>
      <c r="AP140" s="411"/>
      <c r="AQ140" s="410"/>
      <c r="AR140" s="410"/>
      <c r="AS140" s="410"/>
      <c r="AT140" s="410"/>
      <c r="AU140" s="410"/>
      <c r="AV140" s="411"/>
      <c r="AW140" s="411"/>
      <c r="AX140" s="411"/>
      <c r="AY140" s="463"/>
      <c r="AZ140" s="463"/>
      <c r="BA140" s="463"/>
      <c r="BB140" s="463"/>
      <c r="BC140" s="463"/>
      <c r="BD140" s="463"/>
      <c r="BE140" s="463"/>
      <c r="BF140" s="463"/>
      <c r="BG140" s="463"/>
      <c r="BH140" s="463"/>
      <c r="BI140" s="463"/>
      <c r="BJ140" s="463"/>
      <c r="BK140" s="463"/>
      <c r="BL140" s="463"/>
      <c r="BM140" s="463"/>
      <c r="BN140" s="463"/>
      <c r="BZ140" s="463">
        <v>0</v>
      </c>
      <c r="CA140" s="403">
        <v>19</v>
      </c>
      <c r="CB140" s="473" t="str">
        <f>Plan1!N50</f>
        <v xml:space="preserve">    5.2.C- ESCRITA E PSEUDO-PALAVRAS</v>
      </c>
      <c r="CC140" s="465">
        <v>8.58</v>
      </c>
      <c r="CD140" s="465">
        <v>12.97</v>
      </c>
      <c r="CE140" s="465">
        <v>16.2</v>
      </c>
      <c r="CF140" s="465">
        <v>17.62</v>
      </c>
      <c r="CG140" s="465">
        <v>17.7</v>
      </c>
      <c r="CH140" s="465">
        <v>18.55</v>
      </c>
      <c r="CI140" s="390">
        <v>18.34</v>
      </c>
      <c r="CJ140" s="390"/>
      <c r="CK140" s="390">
        <v>5.37</v>
      </c>
      <c r="CL140" s="390">
        <v>4.6100000000000003</v>
      </c>
      <c r="CM140" s="390">
        <v>2.5499999999999998</v>
      </c>
      <c r="CN140" s="390">
        <v>1.29</v>
      </c>
      <c r="CO140" s="390">
        <v>1.17</v>
      </c>
      <c r="CP140" s="390">
        <v>0.71</v>
      </c>
      <c r="CQ140" s="390">
        <v>0.9</v>
      </c>
      <c r="CR140" s="466" t="str">
        <f>IFERROR(IF(Plan1!$O50&lt;&gt;"",IF(Plan1!N$1=6,(Plan1!$O50-CC140)/CK140,IF(Plan1!N$1=7,(Plan1!$O50-CD140)/CL140,IF(Plan1!N$1=8,(Plan1!$O50-CE140)/CM140,IF(Plan1!N$1=9,(Plan1!$O50-CF140)/CN140,IF(Plan1!N$1=10,(Plan1!$O50-CG140)/CO140,IF(Plan1!N$1=11,(Plan1!$O50-CH140)/CP140,IF(Plan1!N$1=12,(Plan1!$O50-CI140)/CQ140,""))))))),""),"σ=0")</f>
        <v/>
      </c>
      <c r="CS140" s="367"/>
      <c r="CT140" s="390">
        <v>6.1</v>
      </c>
      <c r="CU140" s="390">
        <v>11.38</v>
      </c>
      <c r="CV140" s="390">
        <v>15.93</v>
      </c>
      <c r="CW140" s="390">
        <v>16</v>
      </c>
      <c r="CX140" s="390">
        <v>16.46</v>
      </c>
      <c r="CY140" s="390">
        <v>17.350000000000001</v>
      </c>
      <c r="CZ140" s="390">
        <v>16.559999999999999</v>
      </c>
      <c r="DA140" s="390"/>
      <c r="DB140" s="390">
        <v>5.24</v>
      </c>
      <c r="DC140" s="390">
        <v>4.7699999999999996</v>
      </c>
      <c r="DD140" s="390">
        <v>2.5499999999999998</v>
      </c>
      <c r="DE140" s="390">
        <v>2.39</v>
      </c>
      <c r="DF140" s="390">
        <v>1.75</v>
      </c>
      <c r="DG140" s="390">
        <v>1.68</v>
      </c>
      <c r="DH140" s="390">
        <v>2.21</v>
      </c>
      <c r="DI140" s="466" t="str">
        <f>IFERROR(IF(Plan1!$O50&lt;&gt;"",IF(Plan1!N$1=6,(Plan1!$O50-CT140)/DB140,IF(Plan1!N$1=7,(Plan1!$O50-CU140)/DC140,IF(Plan1!N$1=8,(Plan1!$O50-CV140)/DD140,IF(Plan1!N$1=9,(Plan1!$O50-CW140)/DE140,IF(Plan1!N$1=10,(Plan1!$O50-CX140)/DF140,IF(Plan1!N$1=11,(Plan1!$O50-CY140)/DG140,IF(Plan1!N$1=12,(Plan1!$O50-CZ140)/DH140,""))))))),""),"σ=0")</f>
        <v/>
      </c>
      <c r="DJ140" s="403"/>
      <c r="DK140" s="382"/>
      <c r="DW140" s="463">
        <v>0</v>
      </c>
      <c r="DX140" s="394">
        <v>10</v>
      </c>
      <c r="DY140" s="474" t="str">
        <f>Plan1!Z50</f>
        <v xml:space="preserve">    6.1.B- REPETIÇÃO</v>
      </c>
      <c r="DZ140" s="395">
        <v>9.94</v>
      </c>
      <c r="EA140" s="395">
        <v>9.98</v>
      </c>
      <c r="EB140" s="395">
        <v>9.9700000000000006</v>
      </c>
      <c r="EC140" s="391">
        <v>10</v>
      </c>
      <c r="ED140" s="395">
        <v>9.92</v>
      </c>
      <c r="EE140" s="395">
        <v>0.35</v>
      </c>
      <c r="EF140" s="395">
        <v>0.16</v>
      </c>
      <c r="EG140" s="395">
        <v>0.16</v>
      </c>
      <c r="EH140" s="391">
        <v>0</v>
      </c>
      <c r="EI140" s="395">
        <v>0.28000000000000003</v>
      </c>
      <c r="EJ140" s="390" t="str">
        <f>IFERROR(IF(ISBLANK(Plan1!$AB50),"",IF(Plan1!Z$1=7,(Plan1!$AB50-DZ140)/EE140,IF(Plan1!Z$1=8,(Plan1!$AB50-EA140)/EF140,IF(Plan1!Z$1=1,(Plan1!$AB50-EB140)/EG140,IF(Plan1!Z$1=2,(Plan1!$AB50-EC140)/EH140,IF(Plan1!Z$1=3,(Plan1!$AB50-ED140)/EI140,"")))))),"σ=0")</f>
        <v/>
      </c>
      <c r="EK140" s="391">
        <v>9.9</v>
      </c>
      <c r="EL140" s="395">
        <v>9.98</v>
      </c>
      <c r="EM140" s="391">
        <v>10</v>
      </c>
      <c r="EN140" s="395">
        <v>9.9499999999999993</v>
      </c>
      <c r="EO140" s="395">
        <v>9.9700000000000006</v>
      </c>
      <c r="EP140" s="395">
        <v>0.38</v>
      </c>
      <c r="EQ140" s="395">
        <v>0.15</v>
      </c>
      <c r="ER140" s="391">
        <v>0</v>
      </c>
      <c r="ES140" s="395">
        <v>0.22</v>
      </c>
      <c r="ET140" s="395">
        <v>0.16</v>
      </c>
      <c r="EU140" s="390" t="str">
        <f>IFERROR(IF(ISBLANK(Plan1!$AB50),"",IF(Plan1!Z$1=7,(Plan1!$AB50-EK140)/EP140,IF(Plan1!Z$1=8,(Plan1!$AB50-EL140)/EQ140,IF(Plan1!Z$1=1,(Plan1!$AB50-EM140)/ER140,IF(Plan1!Z$1=2,(Plan1!$AB50-EN140)/ES140,IF(Plan1!Z$1=3,(Plan1!$AB50-EO140)/ET140,"")))))),"σ=0")</f>
        <v/>
      </c>
      <c r="EV140" s="403"/>
      <c r="EW140" s="388"/>
      <c r="FI140" s="463">
        <v>0</v>
      </c>
      <c r="FJ140" s="396">
        <v>10</v>
      </c>
      <c r="FK140" s="398" t="str">
        <f>Plan1!AM50</f>
        <v xml:space="preserve">    6.1.B- REPETIÇÃO</v>
      </c>
      <c r="FL140" s="390">
        <v>9.65</v>
      </c>
      <c r="FM140" s="390">
        <v>9.83</v>
      </c>
      <c r="FN140" s="390">
        <v>9.91</v>
      </c>
      <c r="FO140" s="390">
        <v>9.67</v>
      </c>
      <c r="FP140" s="390">
        <v>9.76</v>
      </c>
      <c r="FQ140" s="390">
        <v>9.98</v>
      </c>
      <c r="FR140" s="390">
        <v>9.4600000000000009</v>
      </c>
      <c r="FS140" s="390">
        <v>9.73</v>
      </c>
      <c r="FT140" s="390">
        <v>9.84</v>
      </c>
      <c r="FU140" s="390">
        <v>8.9</v>
      </c>
      <c r="FV140" s="390">
        <v>9.67</v>
      </c>
      <c r="FW140" s="390">
        <v>9.65</v>
      </c>
      <c r="FX140" s="390">
        <v>0.66</v>
      </c>
      <c r="FY140" s="391">
        <v>0.46</v>
      </c>
      <c r="FZ140" s="391">
        <v>0.28000000000000003</v>
      </c>
      <c r="GA140" s="391">
        <v>0.75</v>
      </c>
      <c r="GB140" s="391">
        <v>0.48</v>
      </c>
      <c r="GC140" s="391">
        <v>0.13</v>
      </c>
      <c r="GD140" s="391">
        <v>0.85</v>
      </c>
      <c r="GE140" s="391">
        <v>0.6</v>
      </c>
      <c r="GF140" s="391">
        <v>0.46</v>
      </c>
      <c r="GG140" s="391">
        <v>1.23</v>
      </c>
      <c r="GH140" s="391">
        <v>0.55000000000000004</v>
      </c>
      <c r="GI140" s="391">
        <v>0.84</v>
      </c>
      <c r="GJ140" s="388" t="str">
        <f>IFERROR(IF(Plan1!$AO50&lt;&gt;"",IF(AND(Plan1!AM$1=1,Plan1!AM$2=1),(Plan1!$AO50-FL140)/FX140,IF(AND(Plan1!AM$1=1,Plan1!AM$2=2),(Plan1!$AO50-FM140)/FY140,IF(AND(Plan1!AM$1=1,Plan1!AM$2=3),(Plan1!$AO50-FN140)/FZ140,IF(AND(Plan1!AM$1=2,Plan1!AM$2=1),(Plan1!$AO50-FO140)/GA140,IF(AND(Plan1!AM$1=2,Plan1!AM$2=2),(Plan1!$AO50-FP140)/GB140,IF(AND(Plan1!AM$1=2,Plan1!AM$2=3),(Plan1!$AO50-FQ140)/GC140,IF(AND(Plan1!AM$1=3,Plan1!AM$2=1),(Plan1!$AO50-FR140)/GD140,IF(AND(Plan1!AM$1=3,Plan1!AM$2=2),(Plan1!$AO50-FS140)/GE140,IF(AND(Plan1!AM$1=3,Plan1!AM$2=3),(Plan1!$AO50-FT140)/GF140,IF(AND(Plan1!AM$1=4,Plan1!AM$2=1),(Plan1!$AO50-FU140)/GG140,IF(AND(Plan1!AM$1=4,Plan1!AM$2=2),(Plan1!$AO50-FV140)/GH140,IF(AND(Plan1!AM$1=4,Plan1!AM$2=3),(Plan1!$AO50-FW140)/GI140,"")))))))))))),""),"σ=0")</f>
        <v/>
      </c>
      <c r="GK140" s="388"/>
      <c r="GL140" s="388"/>
      <c r="KR140" s="367"/>
    </row>
    <row r="141" spans="14:304" s="369" customFormat="1" ht="15" customHeight="1">
      <c r="N141" s="397"/>
      <c r="O141" s="393"/>
      <c r="P141" s="393"/>
      <c r="Q141" s="393"/>
      <c r="R141" s="393"/>
      <c r="S141" s="393"/>
      <c r="T141" s="393"/>
      <c r="U141" s="393"/>
      <c r="W141" s="393"/>
      <c r="X141" s="393"/>
      <c r="Y141" s="393"/>
      <c r="Z141" s="393"/>
      <c r="AA141" s="393"/>
      <c r="AB141" s="393"/>
      <c r="AC141" s="393"/>
      <c r="AD141" s="393"/>
      <c r="AE141" s="393"/>
      <c r="AG141" s="469"/>
      <c r="AH141" s="469"/>
      <c r="AI141" s="410"/>
      <c r="AJ141" s="410"/>
      <c r="AK141" s="411"/>
      <c r="AL141" s="411"/>
      <c r="AM141" s="410"/>
      <c r="AN141" s="410"/>
      <c r="AO141" s="410"/>
      <c r="AP141" s="410"/>
      <c r="AQ141" s="410"/>
      <c r="AR141" s="410"/>
      <c r="AS141" s="410"/>
      <c r="AT141" s="410"/>
      <c r="AU141" s="410"/>
      <c r="AV141" s="411"/>
      <c r="AW141" s="410"/>
      <c r="AX141" s="401"/>
      <c r="AY141" s="463"/>
      <c r="AZ141" s="463"/>
      <c r="BA141" s="463"/>
      <c r="BB141" s="463"/>
      <c r="BC141" s="463"/>
      <c r="BD141" s="463"/>
      <c r="BE141" s="463"/>
      <c r="BF141" s="463"/>
      <c r="BG141" s="463"/>
      <c r="BH141" s="463"/>
      <c r="BI141" s="463"/>
      <c r="BJ141" s="463"/>
      <c r="BK141" s="463"/>
      <c r="BL141" s="463"/>
      <c r="BM141" s="463"/>
      <c r="BN141" s="463"/>
      <c r="BZ141" s="463">
        <v>0</v>
      </c>
      <c r="CA141" s="403">
        <v>14</v>
      </c>
      <c r="CB141" s="473" t="str">
        <f>Plan1!N51</f>
        <v xml:space="preserve">      5.2.C.1- ESCRITA DE PALAVRAS</v>
      </c>
      <c r="CC141" s="465">
        <v>5.81</v>
      </c>
      <c r="CD141" s="465">
        <v>9.19</v>
      </c>
      <c r="CE141" s="465">
        <v>12.1</v>
      </c>
      <c r="CF141" s="465">
        <v>12.97</v>
      </c>
      <c r="CG141" s="465">
        <v>13.2</v>
      </c>
      <c r="CH141" s="465">
        <v>13.67</v>
      </c>
      <c r="CI141" s="390">
        <v>13.5</v>
      </c>
      <c r="CJ141" s="390"/>
      <c r="CK141" s="390">
        <v>3.77</v>
      </c>
      <c r="CL141" s="390">
        <v>3.4</v>
      </c>
      <c r="CM141" s="390">
        <v>1.74</v>
      </c>
      <c r="CN141" s="390">
        <v>0.94</v>
      </c>
      <c r="CO141" s="390">
        <v>0.76</v>
      </c>
      <c r="CP141" s="390">
        <v>0.59</v>
      </c>
      <c r="CQ141" s="390">
        <v>0.76</v>
      </c>
      <c r="CR141" s="466" t="str">
        <f>IFERROR(IF(Plan1!$O51&lt;&gt;"",IF(Plan1!N$1=6,(Plan1!$O51-CC141)/CK141,IF(Plan1!N$1=7,(Plan1!$O51-CD141)/CL141,IF(Plan1!N$1=8,(Plan1!$O51-CE141)/CM141,IF(Plan1!N$1=9,(Plan1!$O51-CF141)/CN141,IF(Plan1!N$1=10,(Plan1!$O51-CG141)/CO141,IF(Plan1!N$1=11,(Plan1!$O51-CH141)/CP141,IF(Plan1!N$1=12,(Plan1!$O51-CI141)/CQ141,""))))))),""),"σ=0")</f>
        <v/>
      </c>
      <c r="CS141" s="367"/>
      <c r="CT141" s="390">
        <v>4.5</v>
      </c>
      <c r="CU141" s="390">
        <v>8.0299999999999994</v>
      </c>
      <c r="CV141" s="390">
        <v>11.59</v>
      </c>
      <c r="CW141" s="390">
        <v>11.58</v>
      </c>
      <c r="CX141" s="390">
        <v>11.89</v>
      </c>
      <c r="CY141" s="390">
        <v>12.84</v>
      </c>
      <c r="CZ141" s="390">
        <v>12.44</v>
      </c>
      <c r="DA141" s="390"/>
      <c r="DB141" s="390">
        <v>3.72</v>
      </c>
      <c r="DC141" s="390">
        <v>3.31</v>
      </c>
      <c r="DD141" s="390">
        <v>1.68</v>
      </c>
      <c r="DE141" s="390">
        <v>2.16</v>
      </c>
      <c r="DF141" s="390">
        <v>1.55</v>
      </c>
      <c r="DG141" s="390">
        <v>1.19</v>
      </c>
      <c r="DH141" s="390">
        <v>1.58</v>
      </c>
      <c r="DI141" s="466" t="str">
        <f>IFERROR(IF(Plan1!$O51&lt;&gt;"",IF(Plan1!N$1=6,(Plan1!$O51-CT141)/DB141,IF(Plan1!N$1=7,(Plan1!$O51-CU141)/DC141,IF(Plan1!N$1=8,(Plan1!$O51-CV141)/DD141,IF(Plan1!N$1=9,(Plan1!$O51-CW141)/DE141,IF(Plan1!N$1=10,(Plan1!$O51-CX141)/DF141,IF(Plan1!N$1=11,(Plan1!$O51-CY141)/DG141,IF(Plan1!N$1=12,(Plan1!$O51-CZ141)/DH141,""))))))),""),"σ=0")</f>
        <v/>
      </c>
      <c r="DJ141" s="403"/>
      <c r="DK141" s="382"/>
      <c r="DW141" s="463">
        <v>0</v>
      </c>
      <c r="DX141" s="394">
        <v>2</v>
      </c>
      <c r="DY141" s="474" t="str">
        <f>Plan1!Z51</f>
        <v xml:space="preserve">    6.1.C- LINGUAGEM AUTOMÁTICA</v>
      </c>
      <c r="DZ141" s="395">
        <v>1.88</v>
      </c>
      <c r="EA141" s="395">
        <v>1.98</v>
      </c>
      <c r="EB141" s="395">
        <v>1.85</v>
      </c>
      <c r="EC141" s="395">
        <v>1.95</v>
      </c>
      <c r="ED141" s="395">
        <v>1.92</v>
      </c>
      <c r="EE141" s="395">
        <v>0.33</v>
      </c>
      <c r="EF141" s="395">
        <v>0.16</v>
      </c>
      <c r="EG141" s="395">
        <v>0.36</v>
      </c>
      <c r="EH141" s="395">
        <v>0.22</v>
      </c>
      <c r="EI141" s="395">
        <v>0.28000000000000003</v>
      </c>
      <c r="EJ141" s="390" t="str">
        <f>IFERROR(IF(ISBLANK(Plan1!$AB51),"",IF(Plan1!Z$1=7,(Plan1!$AB51-DZ141)/EE141,IF(Plan1!Z$1=8,(Plan1!$AB51-EA141)/EF141,IF(Plan1!Z$1=1,(Plan1!$AB51-EB141)/EG141,IF(Plan1!Z$1=2,(Plan1!$AB51-EC141)/EH141,IF(Plan1!Z$1=3,(Plan1!$AB51-ED141)/EI141,"")))))),"σ=0")</f>
        <v/>
      </c>
      <c r="EK141" s="395">
        <v>1.79</v>
      </c>
      <c r="EL141" s="395">
        <v>1.86</v>
      </c>
      <c r="EM141" s="395">
        <v>1.85</v>
      </c>
      <c r="EN141" s="395">
        <v>1.95</v>
      </c>
      <c r="EO141" s="395">
        <v>1.95</v>
      </c>
      <c r="EP141" s="395">
        <v>0.41</v>
      </c>
      <c r="EQ141" s="395">
        <v>0.35</v>
      </c>
      <c r="ER141" s="395">
        <v>0.36</v>
      </c>
      <c r="ES141" s="395">
        <v>0.22</v>
      </c>
      <c r="ET141" s="395">
        <v>0.22</v>
      </c>
      <c r="EU141" s="390" t="str">
        <f>IFERROR(IF(ISBLANK(Plan1!$AB51),"",IF(Plan1!Z$1=7,(Plan1!$AB51-EK141)/EP141,IF(Plan1!Z$1=8,(Plan1!$AB51-EL141)/EQ141,IF(Plan1!Z$1=1,(Plan1!$AB51-EM141)/ER141,IF(Plan1!Z$1=2,(Plan1!$AB51-EN141)/ES141,IF(Plan1!Z$1=3,(Plan1!$AB51-EO141)/ET141,"")))))),"σ=0")</f>
        <v/>
      </c>
      <c r="EV141" s="403"/>
      <c r="EW141" s="388"/>
      <c r="FI141" s="463">
        <v>0</v>
      </c>
      <c r="FJ141" s="396">
        <v>2</v>
      </c>
      <c r="FK141" s="398" t="str">
        <f>Plan1!AM51</f>
        <v xml:space="preserve">    6.1.C- LINGUAGEM AUTOMÁTICA</v>
      </c>
      <c r="FL141" s="390">
        <v>1.82</v>
      </c>
      <c r="FM141" s="390">
        <v>1.93</v>
      </c>
      <c r="FN141" s="390">
        <v>1.97</v>
      </c>
      <c r="FO141" s="390">
        <v>1.81</v>
      </c>
      <c r="FP141" s="390">
        <v>1.98</v>
      </c>
      <c r="FQ141" s="390">
        <v>2</v>
      </c>
      <c r="FR141" s="390">
        <v>1.95</v>
      </c>
      <c r="FS141" s="390">
        <v>1.96</v>
      </c>
      <c r="FT141" s="390">
        <v>1.98</v>
      </c>
      <c r="FU141" s="390">
        <v>1.93</v>
      </c>
      <c r="FV141" s="390">
        <v>2</v>
      </c>
      <c r="FW141" s="390">
        <v>2</v>
      </c>
      <c r="FX141" s="390">
        <v>0.38</v>
      </c>
      <c r="FY141" s="391">
        <v>0.25</v>
      </c>
      <c r="FZ141" s="391">
        <v>0.18</v>
      </c>
      <c r="GA141" s="391">
        <v>0.45</v>
      </c>
      <c r="GB141" s="391">
        <v>0.15</v>
      </c>
      <c r="GC141" s="400">
        <v>0</v>
      </c>
      <c r="GD141" s="391">
        <v>0.22</v>
      </c>
      <c r="GE141" s="391">
        <v>0.19</v>
      </c>
      <c r="GF141" s="391">
        <v>0.13</v>
      </c>
      <c r="GG141" s="391">
        <v>0.26</v>
      </c>
      <c r="GH141" s="400">
        <v>0</v>
      </c>
      <c r="GI141" s="400">
        <v>0</v>
      </c>
      <c r="GJ141" s="388" t="str">
        <f>IFERROR(IF(Plan1!$AO51&lt;&gt;"",IF(AND(Plan1!AM$1=1,Plan1!AM$2=1),(Plan1!$AO51-FL141)/FX141,IF(AND(Plan1!AM$1=1,Plan1!AM$2=2),(Plan1!$AO51-FM141)/FY141,IF(AND(Plan1!AM$1=1,Plan1!AM$2=3),(Plan1!$AO51-FN141)/FZ141,IF(AND(Plan1!AM$1=2,Plan1!AM$2=1),(Plan1!$AO51-FO141)/GA141,IF(AND(Plan1!AM$1=2,Plan1!AM$2=2),(Plan1!$AO51-FP141)/GB141,IF(AND(Plan1!AM$1=2,Plan1!AM$2=3),(Plan1!$AO51-FQ141)/GC141,IF(AND(Plan1!AM$1=3,Plan1!AM$2=1),(Plan1!$AO51-FR141)/GD141,IF(AND(Plan1!AM$1=3,Plan1!AM$2=2),(Plan1!$AO51-FS141)/GE141,IF(AND(Plan1!AM$1=3,Plan1!AM$2=3),(Plan1!$AO51-FT141)/GF141,IF(AND(Plan1!AM$1=4,Plan1!AM$2=1),(Plan1!$AO51-FU141)/GG141,IF(AND(Plan1!AM$1=4,Plan1!AM$2=2),(Plan1!$AO51-FV141)/GH141,IF(AND(Plan1!AM$1=4,Plan1!AM$2=3),(Plan1!$AO51-FW141)/GI141,"")))))))))))),""),"σ=0")</f>
        <v/>
      </c>
      <c r="GK141" s="388"/>
      <c r="GL141" s="388"/>
      <c r="KR141" s="367"/>
    </row>
    <row r="142" spans="14:304" s="369" customFormat="1" ht="15" customHeight="1">
      <c r="N142" s="397"/>
      <c r="O142" s="393"/>
      <c r="P142" s="393"/>
      <c r="Q142" s="393"/>
      <c r="R142" s="393"/>
      <c r="S142" s="393"/>
      <c r="T142" s="393"/>
      <c r="U142" s="393"/>
      <c r="W142" s="393"/>
      <c r="X142" s="393"/>
      <c r="Y142" s="393"/>
      <c r="Z142" s="393"/>
      <c r="AA142" s="393"/>
      <c r="AB142" s="393"/>
      <c r="AC142" s="393"/>
      <c r="AD142" s="393"/>
      <c r="AE142" s="393"/>
      <c r="AG142" s="402"/>
      <c r="AH142" s="402"/>
      <c r="AI142" s="410"/>
      <c r="AJ142" s="410"/>
      <c r="AK142" s="411"/>
      <c r="AL142" s="410"/>
      <c r="AM142" s="410"/>
      <c r="AN142" s="410"/>
      <c r="AO142" s="411"/>
      <c r="AP142" s="410"/>
      <c r="AQ142" s="411"/>
      <c r="AR142" s="410"/>
      <c r="AS142" s="410"/>
      <c r="AT142" s="410"/>
      <c r="AU142" s="410"/>
      <c r="AV142" s="411"/>
      <c r="AW142" s="411"/>
      <c r="AX142" s="411"/>
      <c r="AY142" s="463"/>
      <c r="AZ142" s="463"/>
      <c r="BA142" s="463"/>
      <c r="BB142" s="463"/>
      <c r="BC142" s="463"/>
      <c r="BD142" s="463"/>
      <c r="BE142" s="463"/>
      <c r="BF142" s="463"/>
      <c r="BG142" s="463"/>
      <c r="BH142" s="463"/>
      <c r="BI142" s="463"/>
      <c r="BJ142" s="463"/>
      <c r="BK142" s="463"/>
      <c r="BL142" s="463"/>
      <c r="BM142" s="463"/>
      <c r="BN142" s="463"/>
      <c r="BZ142" s="463">
        <v>0</v>
      </c>
      <c r="CA142" s="403">
        <v>5</v>
      </c>
      <c r="CB142" s="473" t="str">
        <f>Plan1!N52</f>
        <v xml:space="preserve">      5.2.C.2- ESCRITA DE PSEUDO-PALAVRAS</v>
      </c>
      <c r="CC142" s="465">
        <v>2.54</v>
      </c>
      <c r="CD142" s="465">
        <v>3.77</v>
      </c>
      <c r="CE142" s="465">
        <v>4.0999999999999996</v>
      </c>
      <c r="CF142" s="465">
        <v>4.63</v>
      </c>
      <c r="CG142" s="465">
        <v>4.5</v>
      </c>
      <c r="CH142" s="390">
        <v>4.88</v>
      </c>
      <c r="CI142" s="390">
        <v>4.84</v>
      </c>
      <c r="CJ142" s="390"/>
      <c r="CK142" s="390">
        <v>1.9</v>
      </c>
      <c r="CL142" s="390">
        <v>1.54</v>
      </c>
      <c r="CM142" s="390">
        <v>1.06</v>
      </c>
      <c r="CN142" s="390">
        <v>0.55000000000000004</v>
      </c>
      <c r="CO142" s="390">
        <v>0.77</v>
      </c>
      <c r="CP142" s="390">
        <v>0.33</v>
      </c>
      <c r="CQ142" s="390">
        <v>0.36</v>
      </c>
      <c r="CR142" s="466" t="str">
        <f>IFERROR(IF(Plan1!$O52&lt;&gt;"",IF(Plan1!N$1=6,(Plan1!$O52-CC142)/CK142,IF(Plan1!N$1=7,(Plan1!$O52-CD142)/CL142,IF(Plan1!N$1=8,(Plan1!$O52-CE142)/CM142,IF(Plan1!N$1=9,(Plan1!$O52-CF142)/CN142,IF(Plan1!N$1=10,(Plan1!$O52-CG142)/CO142,IF(Plan1!N$1=11,(Plan1!$O52-CH142)/CP142,IF(Plan1!N$1=12,(Plan1!$O52-CI142)/CQ142,""))))))),""),"σ=0")</f>
        <v/>
      </c>
      <c r="CS142" s="367"/>
      <c r="CT142" s="390">
        <v>1.6</v>
      </c>
      <c r="CU142" s="390">
        <v>3.34</v>
      </c>
      <c r="CV142" s="390">
        <v>4.34</v>
      </c>
      <c r="CW142" s="390">
        <v>4.42</v>
      </c>
      <c r="CX142" s="390">
        <v>4.57</v>
      </c>
      <c r="CY142" s="390">
        <v>4.5199999999999996</v>
      </c>
      <c r="CZ142" s="390">
        <v>4.13</v>
      </c>
      <c r="DA142" s="390"/>
      <c r="DB142" s="390">
        <v>1.69</v>
      </c>
      <c r="DC142" s="390">
        <v>1.67</v>
      </c>
      <c r="DD142" s="390">
        <v>1.2</v>
      </c>
      <c r="DE142" s="390">
        <v>0.81</v>
      </c>
      <c r="DF142" s="390">
        <v>0.74</v>
      </c>
      <c r="DG142" s="390">
        <v>0.77</v>
      </c>
      <c r="DH142" s="390">
        <v>0.91</v>
      </c>
      <c r="DI142" s="466" t="str">
        <f>IFERROR(IF(Plan1!$O52&lt;&gt;"",IF(Plan1!N$1=6,(Plan1!$O52-CT142)/DB142,IF(Plan1!N$1=7,(Plan1!$O52-CU142)/DC142,IF(Plan1!N$1=8,(Plan1!$O52-CV142)/DD142,IF(Plan1!N$1=9,(Plan1!$O52-CW142)/DE142,IF(Plan1!N$1=10,(Plan1!$O52-CX142)/DF142,IF(Plan1!N$1=11,(Plan1!$O52-CY142)/DG142,IF(Plan1!N$1=12,(Plan1!$O52-CZ142)/DH142,""))))))),""),"σ=0")</f>
        <v/>
      </c>
      <c r="DJ142" s="403"/>
      <c r="DK142" s="382"/>
      <c r="DW142" s="463">
        <v>0</v>
      </c>
      <c r="DX142" s="394">
        <v>3</v>
      </c>
      <c r="DY142" s="474" t="str">
        <f>Plan1!Z52</f>
        <v xml:space="preserve">    6.1.D- COMPREENSÃO</v>
      </c>
      <c r="DZ142" s="395">
        <v>2.91</v>
      </c>
      <c r="EA142" s="395">
        <v>2.98</v>
      </c>
      <c r="EB142" s="395">
        <v>2.97</v>
      </c>
      <c r="EC142" s="395">
        <v>2.97</v>
      </c>
      <c r="ED142" s="395">
        <v>2.97</v>
      </c>
      <c r="EE142" s="395">
        <v>0.38</v>
      </c>
      <c r="EF142" s="395">
        <v>0.16</v>
      </c>
      <c r="EG142" s="395">
        <v>0.16</v>
      </c>
      <c r="EH142" s="395">
        <v>0.16</v>
      </c>
      <c r="EI142" s="395">
        <v>0.16</v>
      </c>
      <c r="EJ142" s="390" t="str">
        <f>IFERROR(IF(ISBLANK(Plan1!$AB52),"",IF(Plan1!Z$1=7,(Plan1!$AB52-DZ142)/EE142,IF(Plan1!Z$1=8,(Plan1!$AB52-EA142)/EF142,IF(Plan1!Z$1=1,(Plan1!$AB52-EB142)/EG142,IF(Plan1!Z$1=2,(Plan1!$AB52-EC142)/EH142,IF(Plan1!Z$1=3,(Plan1!$AB52-ED142)/EI142,"")))))),"σ=0")</f>
        <v/>
      </c>
      <c r="EK142" s="395">
        <v>2.95</v>
      </c>
      <c r="EL142" s="395">
        <v>2.98</v>
      </c>
      <c r="EM142" s="395">
        <v>2.98</v>
      </c>
      <c r="EN142" s="395">
        <v>2.95</v>
      </c>
      <c r="EO142" s="395">
        <v>2.97</v>
      </c>
      <c r="EP142" s="395">
        <v>0.22</v>
      </c>
      <c r="EQ142" s="395">
        <v>0.15</v>
      </c>
      <c r="ER142" s="395">
        <v>0.15</v>
      </c>
      <c r="ES142" s="395">
        <v>0.22</v>
      </c>
      <c r="ET142" s="395">
        <v>0.16</v>
      </c>
      <c r="EU142" s="390" t="str">
        <f>IFERROR(IF(ISBLANK(Plan1!$AB52),"",IF(Plan1!Z$1=7,(Plan1!$AB52-EK142)/EP142,IF(Plan1!Z$1=8,(Plan1!$AB52-EL142)/EQ142,IF(Plan1!Z$1=1,(Plan1!$AB52-EM142)/ER142,IF(Plan1!Z$1=2,(Plan1!$AB52-EN142)/ES142,IF(Plan1!Z$1=3,(Plan1!$AB52-EO142)/ET142,"")))))),"σ=0")</f>
        <v/>
      </c>
      <c r="EV142" s="403"/>
      <c r="EW142" s="388"/>
      <c r="FI142" s="463">
        <v>0</v>
      </c>
      <c r="FJ142" s="396">
        <v>3</v>
      </c>
      <c r="FK142" s="398" t="str">
        <f>Plan1!AM52</f>
        <v xml:space="preserve">    6.1.D- COMPREENSÃO</v>
      </c>
      <c r="FL142" s="390">
        <v>2.78</v>
      </c>
      <c r="FM142" s="390">
        <v>2.98</v>
      </c>
      <c r="FN142" s="390">
        <v>2.98</v>
      </c>
      <c r="FO142" s="390">
        <v>2.6</v>
      </c>
      <c r="FP142" s="390">
        <v>2.8</v>
      </c>
      <c r="FQ142" s="390">
        <v>2.98</v>
      </c>
      <c r="FR142" s="390">
        <v>2.77</v>
      </c>
      <c r="FS142" s="390">
        <v>2.83</v>
      </c>
      <c r="FT142" s="390">
        <v>2.85</v>
      </c>
      <c r="FU142" s="390">
        <v>2.48</v>
      </c>
      <c r="FV142" s="390">
        <v>2.73</v>
      </c>
      <c r="FW142" s="390">
        <v>2.86</v>
      </c>
      <c r="FX142" s="391">
        <v>0.5</v>
      </c>
      <c r="FY142" s="391">
        <v>0.13</v>
      </c>
      <c r="FZ142" s="391">
        <v>0.15</v>
      </c>
      <c r="GA142" s="391">
        <v>0.63</v>
      </c>
      <c r="GB142" s="391">
        <v>0.46</v>
      </c>
      <c r="GC142" s="391">
        <v>0.13</v>
      </c>
      <c r="GD142" s="391">
        <v>0.48</v>
      </c>
      <c r="GE142" s="391">
        <v>0.38</v>
      </c>
      <c r="GF142" s="391">
        <v>0.4</v>
      </c>
      <c r="GG142" s="391">
        <v>0.78</v>
      </c>
      <c r="GH142" s="391">
        <v>0.57999999999999996</v>
      </c>
      <c r="GI142" s="391">
        <v>0.35</v>
      </c>
      <c r="GJ142" s="388" t="str">
        <f>IFERROR(IF(Plan1!$AO52&lt;&gt;"",IF(AND(Plan1!AM$1=1,Plan1!AM$2=1),(Plan1!$AO52-FL142)/FX142,IF(AND(Plan1!AM$1=1,Plan1!AM$2=2),(Plan1!$AO52-FM142)/FY142,IF(AND(Plan1!AM$1=1,Plan1!AM$2=3),(Plan1!$AO52-FN142)/FZ142,IF(AND(Plan1!AM$1=2,Plan1!AM$2=1),(Plan1!$AO52-FO142)/GA142,IF(AND(Plan1!AM$1=2,Plan1!AM$2=2),(Plan1!$AO52-FP142)/GB142,IF(AND(Plan1!AM$1=2,Plan1!AM$2=3),(Plan1!$AO52-FQ142)/GC142,IF(AND(Plan1!AM$1=3,Plan1!AM$2=1),(Plan1!$AO52-FR142)/GD142,IF(AND(Plan1!AM$1=3,Plan1!AM$2=2),(Plan1!$AO52-FS142)/GE142,IF(AND(Plan1!AM$1=3,Plan1!AM$2=3),(Plan1!$AO52-FT142)/GF142,IF(AND(Plan1!AM$1=4,Plan1!AM$2=1),(Plan1!$AO52-FU142)/GG142,IF(AND(Plan1!AM$1=4,Plan1!AM$2=2),(Plan1!$AO52-FV142)/GH142,IF(AND(Plan1!AM$1=4,Plan1!AM$2=3),(Plan1!$AO52-FW142)/GI142,"")))))))))))),""),"σ=0")</f>
        <v/>
      </c>
      <c r="GK142" s="388"/>
      <c r="GL142" s="388"/>
      <c r="KR142" s="367"/>
    </row>
    <row r="143" spans="14:304" s="369" customFormat="1" ht="15" customHeight="1">
      <c r="N143" s="397"/>
      <c r="O143" s="393"/>
      <c r="P143" s="393"/>
      <c r="Q143" s="393"/>
      <c r="R143" s="393"/>
      <c r="S143" s="393"/>
      <c r="T143" s="393"/>
      <c r="U143" s="393"/>
      <c r="W143" s="393"/>
      <c r="X143" s="393"/>
      <c r="Y143" s="393"/>
      <c r="Z143" s="393"/>
      <c r="AA143" s="393"/>
      <c r="AB143" s="393"/>
      <c r="AC143" s="393"/>
      <c r="AD143" s="393"/>
      <c r="AE143" s="393"/>
      <c r="AG143" s="402"/>
      <c r="AH143" s="402"/>
      <c r="AI143" s="410"/>
      <c r="AJ143" s="410"/>
      <c r="AK143" s="411"/>
      <c r="AL143" s="410"/>
      <c r="AM143" s="410"/>
      <c r="AN143" s="410"/>
      <c r="AO143" s="411"/>
      <c r="AP143" s="410"/>
      <c r="AQ143" s="410"/>
      <c r="AR143" s="410"/>
      <c r="AS143" s="410"/>
      <c r="AT143" s="410"/>
      <c r="AU143" s="410"/>
      <c r="AV143" s="401"/>
      <c r="AW143" s="411"/>
      <c r="AX143" s="411"/>
      <c r="AY143" s="463"/>
      <c r="AZ143" s="463"/>
      <c r="BA143" s="463"/>
      <c r="BB143" s="463"/>
      <c r="BC143" s="463"/>
      <c r="BD143" s="463"/>
      <c r="BE143" s="463"/>
      <c r="BF143" s="463"/>
      <c r="BG143" s="463"/>
      <c r="BH143" s="463"/>
      <c r="BI143" s="463"/>
      <c r="BJ143" s="463"/>
      <c r="BK143" s="463"/>
      <c r="BL143" s="463"/>
      <c r="BM143" s="463"/>
      <c r="BN143" s="463"/>
      <c r="BZ143" s="463">
        <v>0</v>
      </c>
      <c r="CA143" s="403">
        <v>2</v>
      </c>
      <c r="CB143" s="473" t="str">
        <f>Plan1!N53</f>
        <v xml:space="preserve">    5.2.D- ESCRITA ESPONTÂNEA</v>
      </c>
      <c r="CC143" s="465">
        <v>0.41</v>
      </c>
      <c r="CD143" s="465">
        <v>1.1299999999999999</v>
      </c>
      <c r="CE143" s="465">
        <v>1.53</v>
      </c>
      <c r="CF143" s="465">
        <v>1.67</v>
      </c>
      <c r="CG143" s="465">
        <v>1.73</v>
      </c>
      <c r="CH143" s="465">
        <v>1.82</v>
      </c>
      <c r="CI143" s="390">
        <v>1.84</v>
      </c>
      <c r="CJ143" s="390"/>
      <c r="CK143" s="390">
        <v>0.63</v>
      </c>
      <c r="CL143" s="390">
        <v>0.76</v>
      </c>
      <c r="CM143" s="390">
        <v>0.62</v>
      </c>
      <c r="CN143" s="390">
        <v>0.47</v>
      </c>
      <c r="CO143" s="390">
        <v>0.45</v>
      </c>
      <c r="CP143" s="390">
        <v>0.39</v>
      </c>
      <c r="CQ143" s="390">
        <v>0.44</v>
      </c>
      <c r="CR143" s="466" t="str">
        <f>IFERROR(IF(Plan1!$O53&lt;&gt;"",IF(Plan1!N$1=6,(Plan1!$O53-CC143)/CK143,IF(Plan1!N$1=7,(Plan1!$O53-CD143)/CL143,IF(Plan1!N$1=8,(Plan1!$O53-CE143)/CM143,IF(Plan1!N$1=9,(Plan1!$O53-CF143)/CN143,IF(Plan1!N$1=10,(Plan1!$O53-CG143)/CO143,IF(Plan1!N$1=11,(Plan1!$O53-CH143)/CP143,IF(Plan1!N$1=12,(Plan1!$O53-CI143)/CQ143,""))))))),""),"σ=0")</f>
        <v/>
      </c>
      <c r="CS143" s="367"/>
      <c r="CT143" s="390">
        <v>0.47</v>
      </c>
      <c r="CU143" s="390">
        <v>1.21</v>
      </c>
      <c r="CV143" s="390">
        <v>1.66</v>
      </c>
      <c r="CW143" s="390">
        <v>1.74</v>
      </c>
      <c r="CX143" s="390">
        <v>1.75</v>
      </c>
      <c r="CY143" s="390">
        <v>2</v>
      </c>
      <c r="CZ143" s="390">
        <v>1.91</v>
      </c>
      <c r="DA143" s="390"/>
      <c r="DB143" s="390">
        <v>0.73</v>
      </c>
      <c r="DC143" s="390">
        <v>0.77</v>
      </c>
      <c r="DD143" s="390">
        <v>0.55000000000000004</v>
      </c>
      <c r="DE143" s="390">
        <v>0.51</v>
      </c>
      <c r="DF143" s="390">
        <v>0.52</v>
      </c>
      <c r="DG143" s="405">
        <v>0</v>
      </c>
      <c r="DH143" s="390">
        <v>0.3</v>
      </c>
      <c r="DI143" s="466" t="str">
        <f>IFERROR(IF(Plan1!$O53&lt;&gt;"",IF(Plan1!N$1=6,(Plan1!$O53-CT143)/DB143,IF(Plan1!N$1=7,(Plan1!$O53-CU143)/DC143,IF(Plan1!N$1=8,(Plan1!$O53-CV143)/DD143,IF(Plan1!N$1=9,(Plan1!$O53-CW143)/DE143,IF(Plan1!N$1=10,(Plan1!$O53-CX143)/DF143,IF(Plan1!N$1=11,(Plan1!$O53-CY143)/DG143,IF(Plan1!N$1=12,(Plan1!$O53-CZ143)/DH143,""))))))),""),"σ=0")</f>
        <v/>
      </c>
      <c r="DJ143" s="403"/>
      <c r="DK143" s="382"/>
      <c r="DW143" s="463">
        <v>0</v>
      </c>
      <c r="DX143" s="394">
        <v>3</v>
      </c>
      <c r="DY143" s="474" t="str">
        <f>Plan1!Z53</f>
        <v xml:space="preserve">    6.1.E- PROCESSAMENTO INTERFERÊNCIA</v>
      </c>
      <c r="DZ143" s="395">
        <v>2.33</v>
      </c>
      <c r="EA143" s="395">
        <v>2.35</v>
      </c>
      <c r="EB143" s="395">
        <v>2.64</v>
      </c>
      <c r="EC143" s="395">
        <v>2.74</v>
      </c>
      <c r="ED143" s="395">
        <v>2.76</v>
      </c>
      <c r="EE143" s="395">
        <v>0.64</v>
      </c>
      <c r="EF143" s="391">
        <v>0.7</v>
      </c>
      <c r="EG143" s="395">
        <v>0.48</v>
      </c>
      <c r="EH143" s="395">
        <v>0.44</v>
      </c>
      <c r="EI143" s="395">
        <v>0.49</v>
      </c>
      <c r="EJ143" s="390" t="str">
        <f>IFERROR(IF(ISBLANK(Plan1!$AB53),"",IF(Plan1!Z$1=7,(Plan1!$AB53-DZ143)/EE143,IF(Plan1!Z$1=8,(Plan1!$AB53-EA143)/EF143,IF(Plan1!Z$1=1,(Plan1!$AB53-EB143)/EG143,IF(Plan1!Z$1=2,(Plan1!$AB53-EC143)/EH143,IF(Plan1!Z$1=3,(Plan1!$AB53-ED143)/EI143,"")))))),"σ=0")</f>
        <v/>
      </c>
      <c r="EK143" s="395">
        <v>2.1800000000000002</v>
      </c>
      <c r="EL143" s="395">
        <v>2.44</v>
      </c>
      <c r="EM143" s="395">
        <v>2.4900000000000002</v>
      </c>
      <c r="EN143" s="395">
        <v>2.74</v>
      </c>
      <c r="EO143" s="395">
        <v>2.74</v>
      </c>
      <c r="EP143" s="395">
        <v>0.64</v>
      </c>
      <c r="EQ143" s="395">
        <v>0.59</v>
      </c>
      <c r="ER143" s="395">
        <v>0.64</v>
      </c>
      <c r="ES143" s="395">
        <v>0.44</v>
      </c>
      <c r="ET143" s="395">
        <v>0.44</v>
      </c>
      <c r="EU143" s="390" t="str">
        <f>IFERROR(IF(ISBLANK(Plan1!$AB53),"",IF(Plan1!Z$1=7,(Plan1!$AB53-EK143)/EP143,IF(Plan1!Z$1=8,(Plan1!$AB53-EL143)/EQ143,IF(Plan1!Z$1=1,(Plan1!$AB53-EM143)/ER143,IF(Plan1!Z$1=2,(Plan1!$AB53-EN143)/ES143,IF(Plan1!Z$1=3,(Plan1!$AB53-EO143)/ET143,"")))))),"σ=0")</f>
        <v/>
      </c>
      <c r="EV143" s="403"/>
      <c r="EW143" s="388"/>
      <c r="FI143" s="463">
        <v>0</v>
      </c>
      <c r="FJ143" s="396">
        <v>3</v>
      </c>
      <c r="FK143" s="398" t="str">
        <f>Plan1!AM53</f>
        <v xml:space="preserve">    6.1.E- PROCESSAMENTO INTERFERÊNCIA</v>
      </c>
      <c r="FL143" s="391">
        <v>2.14</v>
      </c>
      <c r="FM143" s="391">
        <v>2.52</v>
      </c>
      <c r="FN143" s="391">
        <v>2.85</v>
      </c>
      <c r="FO143" s="391">
        <v>2.1</v>
      </c>
      <c r="FP143" s="391">
        <v>2.36</v>
      </c>
      <c r="FQ143" s="391">
        <v>2.65</v>
      </c>
      <c r="FR143" s="391">
        <v>1.92</v>
      </c>
      <c r="FS143" s="391">
        <v>2.19</v>
      </c>
      <c r="FT143" s="391">
        <v>2.65</v>
      </c>
      <c r="FU143" s="391">
        <v>1.72</v>
      </c>
      <c r="FV143" s="391">
        <v>2.2000000000000002</v>
      </c>
      <c r="FW143" s="391">
        <v>2.5299999999999998</v>
      </c>
      <c r="FX143" s="391">
        <v>0.69</v>
      </c>
      <c r="FY143" s="391">
        <v>0.65</v>
      </c>
      <c r="FZ143" s="391">
        <v>0.37</v>
      </c>
      <c r="GA143" s="391">
        <v>0.76</v>
      </c>
      <c r="GB143" s="391">
        <v>0.61</v>
      </c>
      <c r="GC143" s="391">
        <v>0.55000000000000004</v>
      </c>
      <c r="GD143" s="391">
        <v>0.9</v>
      </c>
      <c r="GE143" s="391">
        <v>0.63</v>
      </c>
      <c r="GF143" s="391">
        <v>0.48</v>
      </c>
      <c r="GG143" s="391">
        <v>0.96</v>
      </c>
      <c r="GH143" s="391">
        <v>0.66</v>
      </c>
      <c r="GI143" s="391">
        <v>0.59</v>
      </c>
      <c r="GJ143" s="388" t="str">
        <f>IFERROR(IF(Plan1!$AO53&lt;&gt;"",IF(AND(Plan1!AM$1=1,Plan1!AM$2=1),(Plan1!$AO53-FL143)/FX143,IF(AND(Plan1!AM$1=1,Plan1!AM$2=2),(Plan1!$AO53-FM143)/FY143,IF(AND(Plan1!AM$1=1,Plan1!AM$2=3),(Plan1!$AO53-FN143)/FZ143,IF(AND(Plan1!AM$1=2,Plan1!AM$2=1),(Plan1!$AO53-FO143)/GA143,IF(AND(Plan1!AM$1=2,Plan1!AM$2=2),(Plan1!$AO53-FP143)/GB143,IF(AND(Plan1!AM$1=2,Plan1!AM$2=3),(Plan1!$AO53-FQ143)/GC143,IF(AND(Plan1!AM$1=3,Plan1!AM$2=1),(Plan1!$AO53-FR143)/GD143,IF(AND(Plan1!AM$1=3,Plan1!AM$2=2),(Plan1!$AO53-FS143)/GE143,IF(AND(Plan1!AM$1=3,Plan1!AM$2=3),(Plan1!$AO53-FT143)/GF143,IF(AND(Plan1!AM$1=4,Plan1!AM$2=1),(Plan1!$AO53-FU143)/GG143,IF(AND(Plan1!AM$1=4,Plan1!AM$2=2),(Plan1!$AO53-FV143)/GH143,IF(AND(Plan1!AM$1=4,Plan1!AM$2=3),(Plan1!$AO53-FW143)/GI143,"")))))))))))),""),"σ=0")</f>
        <v/>
      </c>
      <c r="GK143" s="388"/>
      <c r="GL143" s="388"/>
    </row>
    <row r="144" spans="14:304" s="369" customFormat="1" ht="15" customHeight="1">
      <c r="N144" s="397"/>
      <c r="O144" s="393"/>
      <c r="P144" s="393"/>
      <c r="Q144" s="393"/>
      <c r="R144" s="393"/>
      <c r="S144" s="393"/>
      <c r="T144" s="393"/>
      <c r="U144" s="393"/>
      <c r="W144" s="393"/>
      <c r="X144" s="393"/>
      <c r="Y144" s="393"/>
      <c r="Z144" s="393"/>
      <c r="AA144" s="393"/>
      <c r="AB144" s="393"/>
      <c r="AC144" s="393"/>
      <c r="AD144" s="393"/>
      <c r="AE144" s="393"/>
      <c r="AG144" s="402"/>
      <c r="AH144" s="402"/>
      <c r="AI144" s="410"/>
      <c r="AJ144" s="410"/>
      <c r="AK144" s="411"/>
      <c r="AL144" s="410"/>
      <c r="AM144" s="410"/>
      <c r="AN144" s="410"/>
      <c r="AO144" s="410"/>
      <c r="AP144" s="410"/>
      <c r="AQ144" s="410"/>
      <c r="AR144" s="410"/>
      <c r="AS144" s="410"/>
      <c r="AT144" s="410"/>
      <c r="AU144" s="410"/>
      <c r="AV144" s="411"/>
      <c r="AW144" s="410"/>
      <c r="AX144" s="411"/>
      <c r="AY144" s="463"/>
      <c r="AZ144" s="463"/>
      <c r="BA144" s="463"/>
      <c r="BB144" s="463"/>
      <c r="BC144" s="463"/>
      <c r="BD144" s="463"/>
      <c r="BE144" s="463"/>
      <c r="BF144" s="463"/>
      <c r="BG144" s="463"/>
      <c r="BH144" s="463"/>
      <c r="BI144" s="463"/>
      <c r="BJ144" s="463"/>
      <c r="BK144" s="463"/>
      <c r="BL144" s="463"/>
      <c r="BM144" s="463"/>
      <c r="BN144" s="463"/>
      <c r="BZ144" s="463">
        <v>0</v>
      </c>
      <c r="CA144" s="403">
        <v>2</v>
      </c>
      <c r="CB144" s="473" t="str">
        <f>Plan1!N54</f>
        <v xml:space="preserve">    5.2.E- ESCRITA COPIADA</v>
      </c>
      <c r="CC144" s="465">
        <v>1.63</v>
      </c>
      <c r="CD144" s="465">
        <v>1.65</v>
      </c>
      <c r="CE144" s="465">
        <v>1.83</v>
      </c>
      <c r="CF144" s="465">
        <v>1.87</v>
      </c>
      <c r="CG144" s="465">
        <v>1.97</v>
      </c>
      <c r="CH144" s="465">
        <v>2</v>
      </c>
      <c r="CI144" s="390">
        <v>1.97</v>
      </c>
      <c r="CJ144" s="390"/>
      <c r="CK144" s="390">
        <v>0.56000000000000005</v>
      </c>
      <c r="CL144" s="390">
        <v>0.48</v>
      </c>
      <c r="CM144" s="390">
        <v>0.37</v>
      </c>
      <c r="CN144" s="390">
        <v>0.43</v>
      </c>
      <c r="CO144" s="390">
        <v>0.18</v>
      </c>
      <c r="CP144" s="405">
        <v>0</v>
      </c>
      <c r="CQ144" s="390">
        <v>0.17</v>
      </c>
      <c r="CR144" s="466" t="str">
        <f>IFERROR(IF(Plan1!$O54&lt;&gt;"",IF(Plan1!N$1=6,(Plan1!$O54-CC144)/CK144,IF(Plan1!N$1=7,(Plan1!$O54-CD144)/CL144,IF(Plan1!N$1=8,(Plan1!$O54-CE144)/CM144,IF(Plan1!N$1=9,(Plan1!$O54-CF144)/CN144,IF(Plan1!N$1=10,(Plan1!$O54-CG144)/CO144,IF(Plan1!N$1=11,(Plan1!$O54-CH144)/CP144,IF(Plan1!N$1=12,(Plan1!$O54-CI144)/CQ144,""))))))),""),"σ=0")</f>
        <v/>
      </c>
      <c r="CS144" s="367"/>
      <c r="CT144" s="390">
        <v>1.6</v>
      </c>
      <c r="CU144" s="390">
        <v>1.66</v>
      </c>
      <c r="CV144" s="390">
        <v>1.97</v>
      </c>
      <c r="CW144" s="390">
        <v>2</v>
      </c>
      <c r="CX144" s="390">
        <v>1.86</v>
      </c>
      <c r="CY144" s="390">
        <v>2</v>
      </c>
      <c r="CZ144" s="390">
        <v>1.94</v>
      </c>
      <c r="DA144" s="390"/>
      <c r="DB144" s="390">
        <v>0.56000000000000005</v>
      </c>
      <c r="DC144" s="390">
        <v>0.55000000000000004</v>
      </c>
      <c r="DD144" s="390">
        <v>0.19</v>
      </c>
      <c r="DE144" s="405">
        <v>0</v>
      </c>
      <c r="DF144" s="390">
        <v>0.36</v>
      </c>
      <c r="DG144" s="405">
        <v>0</v>
      </c>
      <c r="DH144" s="390">
        <v>0.35</v>
      </c>
      <c r="DI144" s="466" t="str">
        <f>IFERROR(IF(Plan1!$O54&lt;&gt;"",IF(Plan1!N$1=6,(Plan1!$O54-CT144)/DB144,IF(Plan1!N$1=7,(Plan1!$O54-CU144)/DC144,IF(Plan1!N$1=8,(Plan1!$O54-CV144)/DD144,IF(Plan1!N$1=9,(Plan1!$O54-CW144)/DE144,IF(Plan1!N$1=10,(Plan1!$O54-CX144)/DF144,IF(Plan1!N$1=11,(Plan1!$O54-CY144)/DG144,IF(Plan1!N$1=12,(Plan1!$O54-CZ144)/DH144,""))))))),""),"σ=0")</f>
        <v/>
      </c>
      <c r="DJ144" s="403"/>
      <c r="DK144" s="382"/>
      <c r="DW144" s="463">
        <v>0</v>
      </c>
      <c r="DX144" s="394">
        <v>31</v>
      </c>
      <c r="DY144" s="474" t="str">
        <f>Plan1!Z54</f>
        <v xml:space="preserve">  6.2- LINGUAGEM ESCRITA</v>
      </c>
      <c r="DZ144" s="395">
        <v>29.64</v>
      </c>
      <c r="EA144" s="395">
        <v>30.33</v>
      </c>
      <c r="EB144" s="391">
        <v>30.1</v>
      </c>
      <c r="EC144" s="395">
        <v>30.38</v>
      </c>
      <c r="ED144" s="395">
        <v>30.24</v>
      </c>
      <c r="EE144" s="395">
        <v>1.29</v>
      </c>
      <c r="EF144" s="391">
        <v>0.8</v>
      </c>
      <c r="EG144" s="395">
        <v>0.99</v>
      </c>
      <c r="EH144" s="395">
        <v>0.88</v>
      </c>
      <c r="EI144" s="395">
        <v>0.92</v>
      </c>
      <c r="EJ144" s="390" t="str">
        <f>IFERROR(IF(ISBLANK(Plan1!$AB54),"",IF(Plan1!Z$1=7,(Plan1!$AB54-DZ144)/EE144,IF(Plan1!Z$1=8,(Plan1!$AB54-EA144)/EF144,IF(Plan1!Z$1=1,(Plan1!$AB54-EB144)/EG144,IF(Plan1!Z$1=2,(Plan1!$AB54-EC144)/EH144,IF(Plan1!Z$1=3,(Plan1!$AB54-ED144)/EI144,"")))))),"σ=0")</f>
        <v/>
      </c>
      <c r="EK144" s="395">
        <v>28.92</v>
      </c>
      <c r="EL144" s="395">
        <v>29.65</v>
      </c>
      <c r="EM144" s="395">
        <v>29.27</v>
      </c>
      <c r="EN144" s="395">
        <v>29.58</v>
      </c>
      <c r="EO144" s="395">
        <v>29.92</v>
      </c>
      <c r="EP144" s="395">
        <v>1.63</v>
      </c>
      <c r="EQ144" s="395">
        <v>1.29</v>
      </c>
      <c r="ER144" s="395">
        <v>1.88</v>
      </c>
      <c r="ES144" s="395">
        <v>1.31</v>
      </c>
      <c r="ET144" s="395">
        <v>1.28</v>
      </c>
      <c r="EU144" s="390" t="str">
        <f>IFERROR(IF(ISBLANK(Plan1!$AB54),"",IF(Plan1!Z$1=7,(Plan1!$AB54-EK144)/EP144,IF(Plan1!Z$1=8,(Plan1!$AB54-EL144)/EQ144,IF(Plan1!Z$1=1,(Plan1!$AB54-EM144)/ER144,IF(Plan1!Z$1=2,(Plan1!$AB54-EN144)/ES144,IF(Plan1!Z$1=3,(Plan1!$AB54-EO144)/ET144,"")))))),"σ=0")</f>
        <v/>
      </c>
      <c r="EV144" s="403"/>
      <c r="EW144" s="388"/>
      <c r="FI144" s="463">
        <v>0</v>
      </c>
      <c r="FJ144" s="396">
        <v>31</v>
      </c>
      <c r="FK144" s="398" t="str">
        <f>Plan1!AM54</f>
        <v xml:space="preserve">  6.2- LINGUAGEM ESCRITA</v>
      </c>
      <c r="FL144" s="390">
        <v>25.76</v>
      </c>
      <c r="FM144" s="390">
        <v>28.27</v>
      </c>
      <c r="FN144" s="390">
        <v>30.22</v>
      </c>
      <c r="FO144" s="390">
        <v>23.17</v>
      </c>
      <c r="FP144" s="390">
        <v>28.36</v>
      </c>
      <c r="FQ144" s="390">
        <v>29.84</v>
      </c>
      <c r="FR144" s="390">
        <v>24.23</v>
      </c>
      <c r="FS144" s="390">
        <v>27.73</v>
      </c>
      <c r="FT144" s="390">
        <v>29.55</v>
      </c>
      <c r="FU144" s="390">
        <v>22</v>
      </c>
      <c r="FV144" s="390">
        <v>27.8</v>
      </c>
      <c r="FW144" s="390">
        <v>29.26</v>
      </c>
      <c r="FX144" s="390">
        <v>3.25</v>
      </c>
      <c r="FY144" s="390">
        <v>1.7</v>
      </c>
      <c r="FZ144" s="390">
        <v>1.03</v>
      </c>
      <c r="GA144" s="390">
        <v>6.33</v>
      </c>
      <c r="GB144" s="390">
        <v>1.81</v>
      </c>
      <c r="GC144" s="390">
        <v>1.06</v>
      </c>
      <c r="GD144" s="390">
        <v>6.15</v>
      </c>
      <c r="GE144" s="390">
        <v>3.05</v>
      </c>
      <c r="GF144" s="390">
        <v>1.56</v>
      </c>
      <c r="GG144" s="390">
        <v>5.67</v>
      </c>
      <c r="GH144" s="390">
        <v>2.23</v>
      </c>
      <c r="GI144" s="390">
        <v>1.69</v>
      </c>
      <c r="GJ144" s="388" t="str">
        <f>IFERROR(IF(Plan1!$AO54&lt;&gt;"",IF(AND(Plan1!AM$1=1,Plan1!AM$2=1),(Plan1!$AO54-FL144)/FX144,IF(AND(Plan1!AM$1=1,Plan1!AM$2=2),(Plan1!$AO54-FM144)/FY144,IF(AND(Plan1!AM$1=1,Plan1!AM$2=3),(Plan1!$AO54-FN144)/FZ144,IF(AND(Plan1!AM$1=2,Plan1!AM$2=1),(Plan1!$AO54-FO144)/GA144,IF(AND(Plan1!AM$1=2,Plan1!AM$2=2),(Plan1!$AO54-FP144)/GB144,IF(AND(Plan1!AM$1=2,Plan1!AM$2=3),(Plan1!$AO54-FQ144)/GC144,IF(AND(Plan1!AM$1=3,Plan1!AM$2=1),(Plan1!$AO54-FR144)/GD144,IF(AND(Plan1!AM$1=3,Plan1!AM$2=2),(Plan1!$AO54-FS144)/GE144,IF(AND(Plan1!AM$1=3,Plan1!AM$2=3),(Plan1!$AO54-FT144)/GF144,IF(AND(Plan1!AM$1=4,Plan1!AM$2=1),(Plan1!$AO54-FU144)/GG144,IF(AND(Plan1!AM$1=4,Plan1!AM$2=2),(Plan1!$AO54-FV144)/GH144,IF(AND(Plan1!AM$1=4,Plan1!AM$2=3),(Plan1!$AO54-FW144)/GI144,"")))))))))))),""),"σ=0")</f>
        <v/>
      </c>
      <c r="GK144" s="388"/>
      <c r="GL144" s="388"/>
    </row>
    <row r="145" spans="14:300" s="369" customFormat="1" ht="15" customHeight="1">
      <c r="N145" s="397"/>
      <c r="O145" s="393"/>
      <c r="P145" s="393"/>
      <c r="Q145" s="393"/>
      <c r="R145" s="393"/>
      <c r="S145" s="393"/>
      <c r="T145" s="393"/>
      <c r="U145" s="393"/>
      <c r="W145" s="393"/>
      <c r="X145" s="393"/>
      <c r="Y145" s="393"/>
      <c r="Z145" s="393"/>
      <c r="AA145" s="393"/>
      <c r="AB145" s="393"/>
      <c r="AC145" s="393"/>
      <c r="AD145" s="393"/>
      <c r="AE145" s="393"/>
      <c r="AG145" s="402"/>
      <c r="AH145" s="402"/>
      <c r="AI145" s="410"/>
      <c r="AJ145" s="410"/>
      <c r="AK145" s="412"/>
      <c r="AL145" s="410"/>
      <c r="AM145" s="410"/>
      <c r="AN145" s="410"/>
      <c r="AO145" s="411"/>
      <c r="AP145" s="410"/>
      <c r="AQ145" s="410"/>
      <c r="AR145" s="410"/>
      <c r="AS145" s="410"/>
      <c r="AT145" s="410"/>
      <c r="AU145" s="410"/>
      <c r="AV145" s="411"/>
      <c r="AW145" s="411"/>
      <c r="AX145" s="401"/>
      <c r="AY145" s="463"/>
      <c r="AZ145" s="463"/>
      <c r="BA145" s="463"/>
      <c r="BB145" s="463"/>
      <c r="BC145" s="463"/>
      <c r="BD145" s="463"/>
      <c r="BE145" s="463"/>
      <c r="BF145" s="463"/>
      <c r="BG145" s="463"/>
      <c r="BH145" s="463"/>
      <c r="BI145" s="463"/>
      <c r="BJ145" s="463"/>
      <c r="BK145" s="463"/>
      <c r="BL145" s="463"/>
      <c r="BM145" s="463"/>
      <c r="BN145" s="463"/>
      <c r="BZ145" s="463">
        <v>0</v>
      </c>
      <c r="CA145" s="403">
        <v>24</v>
      </c>
      <c r="CB145" s="473" t="str">
        <f>Plan1!N55</f>
        <v>6- HABILIDADES VISUO-CONSTRUTIVAS</v>
      </c>
      <c r="CC145" s="465">
        <v>19</v>
      </c>
      <c r="CD145" s="465">
        <v>19.809999999999999</v>
      </c>
      <c r="CE145" s="465">
        <v>20.6</v>
      </c>
      <c r="CF145" s="465">
        <v>20.8</v>
      </c>
      <c r="CG145" s="465">
        <v>21.03</v>
      </c>
      <c r="CH145" s="390">
        <v>21.94</v>
      </c>
      <c r="CI145" s="390">
        <v>22</v>
      </c>
      <c r="CJ145" s="390"/>
      <c r="CK145" s="390">
        <v>1.68</v>
      </c>
      <c r="CL145" s="390">
        <v>2</v>
      </c>
      <c r="CM145" s="390">
        <v>2.0699999999999998</v>
      </c>
      <c r="CN145" s="390">
        <v>1.37</v>
      </c>
      <c r="CO145" s="390">
        <v>1.62</v>
      </c>
      <c r="CP145" s="390">
        <v>1.6</v>
      </c>
      <c r="CQ145" s="390">
        <v>1.48</v>
      </c>
      <c r="CR145" s="466" t="str">
        <f>IFERROR(IF(Plan1!$O55&lt;&gt;"",IF(Plan1!N$1=6,(Plan1!$O55-CC145)/CK145,IF(Plan1!N$1=7,(Plan1!$O55-CD145)/CL145,IF(Plan1!N$1=8,(Plan1!$O55-CE145)/CM145,IF(Plan1!N$1=9,(Plan1!$O55-CF145)/CN145,IF(Plan1!N$1=10,(Plan1!$O55-CG145)/CO145,IF(Plan1!N$1=11,(Plan1!$O55-CH145)/CP145,IF(Plan1!N$1=12,(Plan1!$O55-CI145)/CQ145,""))))))),""),"σ=0")</f>
        <v/>
      </c>
      <c r="CS145" s="367"/>
      <c r="CT145" s="465">
        <v>13.17</v>
      </c>
      <c r="CU145" s="465">
        <v>15.79</v>
      </c>
      <c r="CV145" s="465">
        <v>17.5</v>
      </c>
      <c r="CW145" s="465">
        <v>17.68</v>
      </c>
      <c r="CX145" s="390">
        <v>18.32</v>
      </c>
      <c r="CY145" s="390">
        <v>21.42</v>
      </c>
      <c r="CZ145" s="390">
        <v>21.03</v>
      </c>
      <c r="DA145" s="390"/>
      <c r="DB145" s="390">
        <v>2.65</v>
      </c>
      <c r="DC145" s="390">
        <v>3.55</v>
      </c>
      <c r="DD145" s="390">
        <v>2.4</v>
      </c>
      <c r="DE145" s="390">
        <v>3.12</v>
      </c>
      <c r="DF145" s="390">
        <v>3.27</v>
      </c>
      <c r="DG145" s="390">
        <v>2.33</v>
      </c>
      <c r="DH145" s="390">
        <v>2.13</v>
      </c>
      <c r="DI145" s="466" t="str">
        <f>IFERROR(IF(Plan1!$O55&lt;&gt;"",IF(Plan1!N$1=6,(Plan1!$O55-CT145)/DB145,IF(Plan1!N$1=7,(Plan1!$O55-CU145)/DC145,IF(Plan1!N$1=8,(Plan1!$O55-CV145)/DD145,IF(Plan1!N$1=9,(Plan1!$O55-CW145)/DE145,IF(Plan1!N$1=10,(Plan1!$O55-CX145)/DF145,IF(Plan1!N$1=11,(Plan1!$O55-CY145)/DG145,IF(Plan1!N$1=12,(Plan1!$O55-CZ145)/DH145,""))))))),""),"σ=0")</f>
        <v/>
      </c>
      <c r="DJ145" s="403"/>
      <c r="DK145" s="382"/>
      <c r="DW145" s="463">
        <v>0</v>
      </c>
      <c r="DX145" s="394">
        <v>12</v>
      </c>
      <c r="DY145" s="474" t="str">
        <f>Plan1!Z55</f>
        <v xml:space="preserve">    6.2.A- LEITURA EM VOZ ALTA</v>
      </c>
      <c r="DZ145" s="391">
        <v>11.7</v>
      </c>
      <c r="EA145" s="395">
        <v>11.73</v>
      </c>
      <c r="EB145" s="395">
        <v>11.85</v>
      </c>
      <c r="EC145" s="395">
        <v>11.85</v>
      </c>
      <c r="ED145" s="395">
        <v>11.92</v>
      </c>
      <c r="EE145" s="395">
        <v>0.47</v>
      </c>
      <c r="EF145" s="395">
        <v>0.45</v>
      </c>
      <c r="EG145" s="395">
        <v>0.36</v>
      </c>
      <c r="EH145" s="395">
        <v>0.36</v>
      </c>
      <c r="EI145" s="395">
        <v>0.36</v>
      </c>
      <c r="EJ145" s="390" t="str">
        <f>IFERROR(IF(ISBLANK(Plan1!$AB55),"",IF(Plan1!Z$1=7,(Plan1!$AB55-DZ145)/EE145,IF(Plan1!Z$1=8,(Plan1!$AB55-EA145)/EF145,IF(Plan1!Z$1=1,(Plan1!$AB55-EB145)/EG145,IF(Plan1!Z$1=2,(Plan1!$AB55-EC145)/EH145,IF(Plan1!Z$1=3,(Plan1!$AB55-ED145)/EI145,"")))))),"σ=0")</f>
        <v/>
      </c>
      <c r="EK145" s="395">
        <v>11.62</v>
      </c>
      <c r="EL145" s="395">
        <v>11.79</v>
      </c>
      <c r="EM145" s="395">
        <v>11.88</v>
      </c>
      <c r="EN145" s="395">
        <v>11.79</v>
      </c>
      <c r="EO145" s="395">
        <v>11.92</v>
      </c>
      <c r="EP145" s="395">
        <v>0.63</v>
      </c>
      <c r="EQ145" s="395">
        <v>0.56000000000000005</v>
      </c>
      <c r="ER145" s="395">
        <v>0.33</v>
      </c>
      <c r="ES145" s="395">
        <v>0.47</v>
      </c>
      <c r="ET145" s="395">
        <v>0.27</v>
      </c>
      <c r="EU145" s="390" t="str">
        <f>IFERROR(IF(ISBLANK(Plan1!$AB55),"",IF(Plan1!Z$1=7,(Plan1!$AB55-EK145)/EP145,IF(Plan1!Z$1=8,(Plan1!$AB55-EL145)/EQ145,IF(Plan1!Z$1=1,(Plan1!$AB55-EM145)/ER145,IF(Plan1!Z$1=2,(Plan1!$AB55-EN145)/ES145,IF(Plan1!Z$1=3,(Plan1!$AB55-EO145)/ET145,"")))))),"σ=0")</f>
        <v/>
      </c>
      <c r="EV145" s="403"/>
      <c r="EW145" s="388"/>
      <c r="FI145" s="463">
        <v>0</v>
      </c>
      <c r="FJ145" s="396">
        <v>12</v>
      </c>
      <c r="FK145" s="398" t="str">
        <f>Plan1!AM55</f>
        <v xml:space="preserve">    6.2.A- LEITURA EM VOZ ALTA</v>
      </c>
      <c r="FL145" s="390">
        <v>10.8</v>
      </c>
      <c r="FM145" s="391">
        <v>11.6</v>
      </c>
      <c r="FN145" s="391">
        <v>11.9</v>
      </c>
      <c r="FO145" s="391">
        <v>9.74</v>
      </c>
      <c r="FP145" s="391">
        <v>11.71</v>
      </c>
      <c r="FQ145" s="391">
        <v>11.89</v>
      </c>
      <c r="FR145" s="391">
        <v>10.46</v>
      </c>
      <c r="FS145" s="391">
        <v>11.48</v>
      </c>
      <c r="FT145" s="391">
        <v>11.91</v>
      </c>
      <c r="FU145" s="391">
        <v>10.34</v>
      </c>
      <c r="FV145" s="391">
        <v>11.6</v>
      </c>
      <c r="FW145" s="391">
        <v>11.86</v>
      </c>
      <c r="FX145" s="390">
        <v>1.57</v>
      </c>
      <c r="FY145" s="390">
        <v>0.56000000000000005</v>
      </c>
      <c r="FZ145" s="390">
        <v>0.31</v>
      </c>
      <c r="GA145" s="390">
        <v>2.82</v>
      </c>
      <c r="GB145" s="390">
        <v>0.5</v>
      </c>
      <c r="GC145" s="390">
        <v>0.31</v>
      </c>
      <c r="GD145" s="390">
        <v>2.41</v>
      </c>
      <c r="GE145" s="390">
        <v>0.87</v>
      </c>
      <c r="GF145" s="390">
        <v>0.35</v>
      </c>
      <c r="GG145" s="390">
        <v>1.78</v>
      </c>
      <c r="GH145" s="390">
        <v>0.72</v>
      </c>
      <c r="GI145" s="390">
        <v>0.41</v>
      </c>
      <c r="GJ145" s="388" t="str">
        <f>IFERROR(IF(Plan1!$AO55&lt;&gt;"",IF(AND(Plan1!AM$1=1,Plan1!AM$2=1),(Plan1!$AO55-FL145)/FX145,IF(AND(Plan1!AM$1=1,Plan1!AM$2=2),(Plan1!$AO55-FM145)/FY145,IF(AND(Plan1!AM$1=1,Plan1!AM$2=3),(Plan1!$AO55-FN145)/FZ145,IF(AND(Plan1!AM$1=2,Plan1!AM$2=1),(Plan1!$AO55-FO145)/GA145,IF(AND(Plan1!AM$1=2,Plan1!AM$2=2),(Plan1!$AO55-FP145)/GB145,IF(AND(Plan1!AM$1=2,Plan1!AM$2=3),(Plan1!$AO55-FQ145)/GC145,IF(AND(Plan1!AM$1=3,Plan1!AM$2=1),(Plan1!$AO55-FR145)/GD145,IF(AND(Plan1!AM$1=3,Plan1!AM$2=2),(Plan1!$AO55-FS145)/GE145,IF(AND(Plan1!AM$1=3,Plan1!AM$2=3),(Plan1!$AO55-FT145)/GF145,IF(AND(Plan1!AM$1=4,Plan1!AM$2=1),(Plan1!$AO55-FU145)/GG145,IF(AND(Plan1!AM$1=4,Plan1!AM$2=2),(Plan1!$AO55-FV145)/GH145,IF(AND(Plan1!AM$1=4,Plan1!AM$2=3),(Plan1!$AO55-FW145)/GI145,"")))))))))))),""),"σ=0")</f>
        <v/>
      </c>
      <c r="GK145" s="388"/>
      <c r="GL145" s="388"/>
    </row>
    <row r="146" spans="14:300" s="369" customFormat="1" ht="15" customHeight="1">
      <c r="N146" s="397"/>
      <c r="O146" s="393"/>
      <c r="P146" s="393"/>
      <c r="Q146" s="393"/>
      <c r="R146" s="393"/>
      <c r="S146" s="393"/>
      <c r="T146" s="393"/>
      <c r="U146" s="393"/>
      <c r="W146" s="393"/>
      <c r="X146" s="393"/>
      <c r="Y146" s="393"/>
      <c r="Z146" s="393"/>
      <c r="AA146" s="393"/>
      <c r="AB146" s="393"/>
      <c r="AC146" s="393"/>
      <c r="AD146" s="393"/>
      <c r="AE146" s="393"/>
      <c r="AG146" s="402"/>
      <c r="AH146" s="402"/>
      <c r="AI146" s="410"/>
      <c r="AJ146" s="410"/>
      <c r="AK146" s="411"/>
      <c r="AL146" s="410"/>
      <c r="AM146" s="410"/>
      <c r="AN146" s="410"/>
      <c r="AO146" s="411"/>
      <c r="AP146" s="410"/>
      <c r="AQ146" s="410"/>
      <c r="AR146" s="410"/>
      <c r="AS146" s="410"/>
      <c r="AT146" s="410"/>
      <c r="AU146" s="410"/>
      <c r="AV146" s="411"/>
      <c r="AW146" s="411"/>
      <c r="AX146" s="411"/>
      <c r="AY146" s="463"/>
      <c r="AZ146" s="463"/>
      <c r="BA146" s="463"/>
      <c r="BB146" s="463"/>
      <c r="BC146" s="463"/>
      <c r="BD146" s="463"/>
      <c r="BE146" s="463"/>
      <c r="BF146" s="463"/>
      <c r="BG146" s="463"/>
      <c r="BH146" s="463"/>
      <c r="BI146" s="463"/>
      <c r="BJ146" s="463"/>
      <c r="BK146" s="463"/>
      <c r="BL146" s="463"/>
      <c r="BM146" s="463"/>
      <c r="BN146" s="463"/>
      <c r="BZ146" s="463">
        <v>0</v>
      </c>
      <c r="CA146" s="403">
        <v>6</v>
      </c>
      <c r="CB146" s="473" t="str">
        <f>Plan1!N56</f>
        <v xml:space="preserve">  6.1- CÓPIA DE FIGURAS QUADRADO</v>
      </c>
      <c r="CC146" s="465">
        <v>5.63</v>
      </c>
      <c r="CD146" s="465">
        <v>5.58</v>
      </c>
      <c r="CE146" s="465">
        <v>5.63</v>
      </c>
      <c r="CF146" s="465">
        <v>5.83</v>
      </c>
      <c r="CG146" s="465">
        <v>5.87</v>
      </c>
      <c r="CH146" s="465">
        <v>5.91</v>
      </c>
      <c r="CI146" s="390">
        <v>5.94</v>
      </c>
      <c r="CJ146" s="390"/>
      <c r="CK146" s="390">
        <v>0.62</v>
      </c>
      <c r="CL146" s="390">
        <v>0.62</v>
      </c>
      <c r="CM146" s="390">
        <v>0.76</v>
      </c>
      <c r="CN146" s="390">
        <v>0.46</v>
      </c>
      <c r="CO146" s="390">
        <v>0.34</v>
      </c>
      <c r="CP146" s="390">
        <v>0.28999999999999998</v>
      </c>
      <c r="CQ146" s="390">
        <v>0.24</v>
      </c>
      <c r="CR146" s="466" t="str">
        <f>IFERROR(IF(Plan1!$O56&lt;&gt;"",IF(Plan1!N$1=6,(Plan1!$O56-CC146)/CK146,IF(Plan1!N$1=7,(Plan1!$O56-CD146)/CL146,IF(Plan1!N$1=8,(Plan1!$O56-CE146)/CM146,IF(Plan1!N$1=9,(Plan1!$O56-CF146)/CN146,IF(Plan1!N$1=10,(Plan1!$O56-CG146)/CO146,IF(Plan1!N$1=11,(Plan1!$O56-CH146)/CP146,IF(Plan1!N$1=12,(Plan1!$O56-CI146)/CQ146,""))))))),""),"σ=0")</f>
        <v/>
      </c>
      <c r="CS146" s="367"/>
      <c r="CT146" s="465">
        <v>4.5</v>
      </c>
      <c r="CU146" s="465">
        <v>5.07</v>
      </c>
      <c r="CV146" s="465">
        <v>5.33</v>
      </c>
      <c r="CW146" s="465">
        <v>5</v>
      </c>
      <c r="CX146" s="390">
        <v>5.18</v>
      </c>
      <c r="CY146" s="390">
        <v>5.55</v>
      </c>
      <c r="CZ146" s="390">
        <v>5.41</v>
      </c>
      <c r="DA146" s="390"/>
      <c r="DB146" s="390">
        <v>1.18</v>
      </c>
      <c r="DC146" s="390">
        <v>1.07</v>
      </c>
      <c r="DD146" s="390">
        <v>0.76</v>
      </c>
      <c r="DE146" s="390">
        <v>1</v>
      </c>
      <c r="DF146" s="390">
        <v>0.94</v>
      </c>
      <c r="DG146" s="390">
        <v>0.67</v>
      </c>
      <c r="DH146" s="390">
        <v>0.8</v>
      </c>
      <c r="DI146" s="466" t="str">
        <f>IFERROR(IF(Plan1!$O56&lt;&gt;"",IF(Plan1!N$1=6,(Plan1!$O56-CT146)/DB146,IF(Plan1!N$1=7,(Plan1!$O56-CU146)/DC146,IF(Plan1!N$1=8,(Plan1!$O56-CV146)/DD146,IF(Plan1!N$1=9,(Plan1!$O56-CW146)/DE146,IF(Plan1!N$1=10,(Plan1!$O56-CX146)/DF146,IF(Plan1!N$1=11,(Plan1!$O56-CY146)/DG146,IF(Plan1!N$1=12,(Plan1!$O56-CZ146)/DH146,""))))))),""),"σ=0")</f>
        <v/>
      </c>
      <c r="DJ146" s="403"/>
      <c r="DK146" s="382"/>
      <c r="DW146" s="463">
        <v>0</v>
      </c>
      <c r="DX146" s="394">
        <v>3</v>
      </c>
      <c r="DY146" s="474" t="str">
        <f>Plan1!Z56</f>
        <v xml:space="preserve">    6.2.B- COMPREENSÃO ESCRITA</v>
      </c>
      <c r="DZ146" s="395">
        <v>2.97</v>
      </c>
      <c r="EA146" s="391">
        <v>3</v>
      </c>
      <c r="EB146" s="395">
        <v>2.97</v>
      </c>
      <c r="EC146" s="395">
        <v>2.95</v>
      </c>
      <c r="ED146" s="395">
        <v>2.92</v>
      </c>
      <c r="EE146" s="395">
        <v>0.17</v>
      </c>
      <c r="EF146" s="391">
        <v>0</v>
      </c>
      <c r="EG146" s="395">
        <v>0.16</v>
      </c>
      <c r="EH146" s="395">
        <v>0.22</v>
      </c>
      <c r="EI146" s="395">
        <v>0.28000000000000003</v>
      </c>
      <c r="EJ146" s="390" t="str">
        <f>IFERROR(IF(ISBLANK(Plan1!$AB56),"",IF(Plan1!Z$1=7,(Plan1!$AB56-DZ146)/EE146,IF(Plan1!Z$1=8,(Plan1!$AB56-EA146)/EF146,IF(Plan1!Z$1=1,(Plan1!$AB56-EB146)/EG146,IF(Plan1!Z$1=2,(Plan1!$AB56-EC146)/EH146,IF(Plan1!Z$1=3,(Plan1!$AB56-ED146)/EI146,"")))))),"σ=0")</f>
        <v/>
      </c>
      <c r="EK146" s="395">
        <v>2.92</v>
      </c>
      <c r="EL146" s="395">
        <v>2.93</v>
      </c>
      <c r="EM146" s="395">
        <v>2.95</v>
      </c>
      <c r="EN146" s="395">
        <v>2.92</v>
      </c>
      <c r="EO146" s="395">
        <v>2.95</v>
      </c>
      <c r="EP146" s="395">
        <v>0.27</v>
      </c>
      <c r="EQ146" s="395">
        <v>0.26</v>
      </c>
      <c r="ER146" s="395">
        <v>0.22</v>
      </c>
      <c r="ES146" s="395">
        <v>0.27</v>
      </c>
      <c r="ET146" s="395">
        <v>0.22</v>
      </c>
      <c r="EU146" s="390" t="str">
        <f>IFERROR(IF(ISBLANK(Plan1!$AB56),"",IF(Plan1!Z$1=7,(Plan1!$AB56-EK146)/EP146,IF(Plan1!Z$1=8,(Plan1!$AB56-EL146)/EQ146,IF(Plan1!Z$1=1,(Plan1!$AB56-EM146)/ER146,IF(Plan1!Z$1=2,(Plan1!$AB56-EN146)/ES146,IF(Plan1!Z$1=3,(Plan1!$AB56-EO146)/ET146,"")))))),"σ=0")</f>
        <v/>
      </c>
      <c r="EV146" s="403"/>
      <c r="EW146" s="388"/>
      <c r="FI146" s="463">
        <v>0</v>
      </c>
      <c r="FJ146" s="396">
        <v>3</v>
      </c>
      <c r="FK146" s="398" t="str">
        <f>Plan1!AM56</f>
        <v xml:space="preserve">    6.2.B- COMPREENSÃO ESCRITA</v>
      </c>
      <c r="FL146" s="390">
        <v>2.78</v>
      </c>
      <c r="FM146" s="390">
        <v>2.87</v>
      </c>
      <c r="FN146" s="390">
        <v>2.96</v>
      </c>
      <c r="FO146" s="390">
        <v>2.6</v>
      </c>
      <c r="FP146" s="390">
        <v>2.8</v>
      </c>
      <c r="FQ146" s="390">
        <v>2.93</v>
      </c>
      <c r="FR146" s="390">
        <v>2.56</v>
      </c>
      <c r="FS146" s="390">
        <v>2.75</v>
      </c>
      <c r="FT146" s="390">
        <v>2.85</v>
      </c>
      <c r="FU146" s="390">
        <v>2.34</v>
      </c>
      <c r="FV146" s="390">
        <v>2.63</v>
      </c>
      <c r="FW146" s="390">
        <v>2.77</v>
      </c>
      <c r="FX146" s="390">
        <v>0.46</v>
      </c>
      <c r="FY146" s="390">
        <v>0.34</v>
      </c>
      <c r="FZ146" s="390">
        <v>0.2</v>
      </c>
      <c r="GA146" s="390">
        <v>0.66</v>
      </c>
      <c r="GB146" s="390">
        <v>0.46</v>
      </c>
      <c r="GC146" s="390">
        <v>0.26</v>
      </c>
      <c r="GD146" s="390">
        <v>0.68</v>
      </c>
      <c r="GE146" s="390">
        <v>0.55000000000000004</v>
      </c>
      <c r="GF146" s="390">
        <v>0.35</v>
      </c>
      <c r="GG146" s="390">
        <v>0.72</v>
      </c>
      <c r="GH146" s="390">
        <v>0.55000000000000004</v>
      </c>
      <c r="GI146" s="390">
        <v>0.53</v>
      </c>
      <c r="GJ146" s="388" t="str">
        <f>IFERROR(IF(Plan1!$AO56&lt;&gt;"",IF(AND(Plan1!AM$1=1,Plan1!AM$2=1),(Plan1!$AO56-FL146)/FX146,IF(AND(Plan1!AM$1=1,Plan1!AM$2=2),(Plan1!$AO56-FM146)/FY146,IF(AND(Plan1!AM$1=1,Plan1!AM$2=3),(Plan1!$AO56-FN146)/FZ146,IF(AND(Plan1!AM$1=2,Plan1!AM$2=1),(Plan1!$AO56-FO146)/GA146,IF(AND(Plan1!AM$1=2,Plan1!AM$2=2),(Plan1!$AO56-FP146)/GB146,IF(AND(Plan1!AM$1=2,Plan1!AM$2=3),(Plan1!$AO56-FQ146)/GC146,IF(AND(Plan1!AM$1=3,Plan1!AM$2=1),(Plan1!$AO56-FR146)/GD146,IF(AND(Plan1!AM$1=3,Plan1!AM$2=2),(Plan1!$AO56-FS146)/GE146,IF(AND(Plan1!AM$1=3,Plan1!AM$2=3),(Plan1!$AO56-FT146)/GF146,IF(AND(Plan1!AM$1=4,Plan1!AM$2=1),(Plan1!$AO56-FU146)/GG146,IF(AND(Plan1!AM$1=4,Plan1!AM$2=2),(Plan1!$AO56-FV146)/GH146,IF(AND(Plan1!AM$1=4,Plan1!AM$2=3),(Plan1!$AO56-FW146)/GI146,"")))))))))))),""),"σ=0")</f>
        <v/>
      </c>
      <c r="GK146" s="388"/>
      <c r="GL146" s="388"/>
    </row>
    <row r="147" spans="14:300" s="369" customFormat="1" ht="15" customHeight="1">
      <c r="N147" s="397"/>
      <c r="O147" s="393"/>
      <c r="P147" s="393"/>
      <c r="Q147" s="393"/>
      <c r="R147" s="393"/>
      <c r="S147" s="393"/>
      <c r="T147" s="393"/>
      <c r="U147" s="393"/>
      <c r="W147" s="393"/>
      <c r="X147" s="393"/>
      <c r="Y147" s="393"/>
      <c r="Z147" s="393"/>
      <c r="AA147" s="393"/>
      <c r="AB147" s="393"/>
      <c r="AC147" s="393"/>
      <c r="AD147" s="393"/>
      <c r="AE147" s="393"/>
      <c r="AG147" s="402"/>
      <c r="AH147" s="402"/>
      <c r="AI147" s="410"/>
      <c r="AJ147" s="410"/>
      <c r="AK147" s="411"/>
      <c r="AL147" s="410"/>
      <c r="AM147" s="410"/>
      <c r="AN147" s="410"/>
      <c r="AO147" s="410"/>
      <c r="AP147" s="410"/>
      <c r="AQ147" s="410"/>
      <c r="AR147" s="410"/>
      <c r="AS147" s="410"/>
      <c r="AT147" s="410"/>
      <c r="AU147" s="410"/>
      <c r="AV147" s="411"/>
      <c r="AW147" s="410"/>
      <c r="AX147" s="411"/>
      <c r="AY147" s="463"/>
      <c r="AZ147" s="463"/>
      <c r="BA147" s="463"/>
      <c r="BB147" s="463"/>
      <c r="BC147" s="463"/>
      <c r="BD147" s="463"/>
      <c r="BE147" s="463"/>
      <c r="BF147" s="463"/>
      <c r="BG147" s="463"/>
      <c r="BH147" s="463"/>
      <c r="BI147" s="463"/>
      <c r="BJ147" s="463"/>
      <c r="BK147" s="463"/>
      <c r="BL147" s="463"/>
      <c r="BM147" s="463"/>
      <c r="BN147" s="463"/>
      <c r="BZ147" s="463">
        <v>0</v>
      </c>
      <c r="CA147" s="403">
        <v>5</v>
      </c>
      <c r="CB147" s="473" t="str">
        <f>Plan1!N57</f>
        <v xml:space="preserve">  6.2- CÓPIA DE FIGURAS LOSANGO</v>
      </c>
      <c r="CC147" s="465">
        <v>4.41</v>
      </c>
      <c r="CD147" s="465">
        <v>4.6500000000000004</v>
      </c>
      <c r="CE147" s="465">
        <v>4.7300000000000004</v>
      </c>
      <c r="CF147" s="465">
        <v>4.8</v>
      </c>
      <c r="CG147" s="465">
        <v>4.7</v>
      </c>
      <c r="CH147" s="465">
        <v>4.91</v>
      </c>
      <c r="CI147" s="390">
        <v>4.91</v>
      </c>
      <c r="CJ147" s="390"/>
      <c r="CK147" s="390">
        <v>0.74</v>
      </c>
      <c r="CL147" s="390">
        <v>0.6</v>
      </c>
      <c r="CM147" s="390">
        <v>0.52</v>
      </c>
      <c r="CN147" s="390">
        <v>0.48</v>
      </c>
      <c r="CO147" s="390">
        <v>0.95</v>
      </c>
      <c r="CP147" s="390">
        <v>0.28999999999999998</v>
      </c>
      <c r="CQ147" s="390">
        <v>0.28999999999999998</v>
      </c>
      <c r="CR147" s="466" t="str">
        <f>IFERROR(IF(Plan1!$O57&lt;&gt;"",IF(Plan1!N$1=6,(Plan1!$O57-CC147)/CK147,IF(Plan1!N$1=7,(Plan1!$O57-CD147)/CL147,IF(Plan1!N$1=8,(Plan1!$O57-CE147)/CM147,IF(Plan1!N$1=9,(Plan1!$O57-CF147)/CN147,IF(Plan1!N$1=10,(Plan1!$O57-CG147)/CO147,IF(Plan1!N$1=11,(Plan1!$O57-CH147)/CP147,IF(Plan1!N$1=12,(Plan1!$O57-CI147)/CQ147,""))))))),""),"σ=0")</f>
        <v/>
      </c>
      <c r="CS147" s="367"/>
      <c r="CT147" s="465">
        <v>2.7</v>
      </c>
      <c r="CU147" s="465">
        <v>3.24</v>
      </c>
      <c r="CV147" s="465">
        <v>4.0999999999999996</v>
      </c>
      <c r="CW147" s="465">
        <v>3.84</v>
      </c>
      <c r="CX147" s="390">
        <v>4.07</v>
      </c>
      <c r="CY147" s="390">
        <v>4.4800000000000004</v>
      </c>
      <c r="CZ147" s="390">
        <v>4.59</v>
      </c>
      <c r="DA147" s="390"/>
      <c r="DB147" s="390">
        <v>1.34</v>
      </c>
      <c r="DC147" s="390">
        <v>1.33</v>
      </c>
      <c r="DD147" s="390">
        <v>0.92</v>
      </c>
      <c r="DE147" s="390">
        <v>1.04</v>
      </c>
      <c r="DF147" s="390">
        <v>1.02</v>
      </c>
      <c r="DG147" s="390">
        <v>0.77</v>
      </c>
      <c r="DH147" s="390">
        <v>0.84</v>
      </c>
      <c r="DI147" s="466" t="str">
        <f>IFERROR(IF(Plan1!$O57&lt;&gt;"",IF(Plan1!N$1=6,(Plan1!$O57-CT147)/DB147,IF(Plan1!N$1=7,(Plan1!$O57-CU147)/DC147,IF(Plan1!N$1=8,(Plan1!$O57-CV147)/DD147,IF(Plan1!N$1=9,(Plan1!$O57-CW147)/DE147,IF(Plan1!N$1=10,(Plan1!$O57-CX147)/DF147,IF(Plan1!N$1=11,(Plan1!$O57-CY147)/DG147,IF(Plan1!N$1=12,(Plan1!$O57-CZ147)/DH147,""))))))),""),"σ=0")</f>
        <v/>
      </c>
      <c r="DJ147" s="403"/>
      <c r="DK147" s="382"/>
      <c r="DW147" s="463">
        <v>0</v>
      </c>
      <c r="DX147" s="394">
        <v>2</v>
      </c>
      <c r="DY147" s="474" t="str">
        <f>Plan1!Z57</f>
        <v xml:space="preserve">    6.2.C- ESCRITA ESPONTÂNEA</v>
      </c>
      <c r="DZ147" s="395">
        <v>1.91</v>
      </c>
      <c r="EA147" s="391">
        <v>1.9</v>
      </c>
      <c r="EB147" s="391">
        <v>1.82</v>
      </c>
      <c r="EC147" s="395">
        <v>1.97</v>
      </c>
      <c r="ED147" s="395">
        <v>1.95</v>
      </c>
      <c r="EE147" s="395">
        <v>0.38</v>
      </c>
      <c r="EF147" s="391">
        <v>0.3</v>
      </c>
      <c r="EG147" s="391">
        <v>0.5</v>
      </c>
      <c r="EH147" s="395">
        <v>0.16</v>
      </c>
      <c r="EI147" s="395">
        <v>0.23</v>
      </c>
      <c r="EJ147" s="390" t="str">
        <f>IFERROR(IF(ISBLANK(Plan1!$AB57),"",IF(Plan1!Z$1=7,(Plan1!$AB57-DZ147)/EE147,IF(Plan1!Z$1=8,(Plan1!$AB57-EA147)/EF147,IF(Plan1!Z$1=1,(Plan1!$AB57-EB147)/EG147,IF(Plan1!Z$1=2,(Plan1!$AB57-EC147)/EH147,IF(Plan1!Z$1=3,(Plan1!$AB57-ED147)/EI147,"")))))),"σ=0")</f>
        <v/>
      </c>
      <c r="EK147" s="395">
        <v>1.82</v>
      </c>
      <c r="EL147" s="395">
        <v>1.84</v>
      </c>
      <c r="EM147" s="395">
        <v>1.83</v>
      </c>
      <c r="EN147" s="395">
        <v>1.87</v>
      </c>
      <c r="EO147" s="395">
        <v>1.79</v>
      </c>
      <c r="EP147" s="395">
        <v>0.39</v>
      </c>
      <c r="EQ147" s="395">
        <v>0.37</v>
      </c>
      <c r="ER147" s="395">
        <v>0.44</v>
      </c>
      <c r="ES147" s="395">
        <v>0.34</v>
      </c>
      <c r="ET147" s="395">
        <v>0.53</v>
      </c>
      <c r="EU147" s="390" t="str">
        <f>IFERROR(IF(ISBLANK(Plan1!$AB57),"",IF(Plan1!Z$1=7,(Plan1!$AB57-EK147)/EP147,IF(Plan1!Z$1=8,(Plan1!$AB57-EL147)/EQ147,IF(Plan1!Z$1=1,(Plan1!$AB57-EM147)/ER147,IF(Plan1!Z$1=2,(Plan1!$AB57-EN147)/ES147,IF(Plan1!Z$1=3,(Plan1!$AB57-EO147)/ET147,"")))))),"σ=0")</f>
        <v/>
      </c>
      <c r="EV147" s="403"/>
      <c r="EW147" s="388"/>
      <c r="FI147" s="463">
        <v>0</v>
      </c>
      <c r="FJ147" s="396">
        <v>2</v>
      </c>
      <c r="FK147" s="398" t="str">
        <f>Plan1!AM57</f>
        <v xml:space="preserve">    6.2.C- ESCRITA ESPONTÂNEA</v>
      </c>
      <c r="FL147" s="390">
        <v>1.41</v>
      </c>
      <c r="FM147" s="390">
        <v>1.63</v>
      </c>
      <c r="FN147" s="390">
        <v>1.9</v>
      </c>
      <c r="FO147" s="390">
        <v>1.1399999999999999</v>
      </c>
      <c r="FP147" s="390">
        <v>1.53</v>
      </c>
      <c r="FQ147" s="390">
        <v>1.91</v>
      </c>
      <c r="FR147" s="390">
        <v>1.08</v>
      </c>
      <c r="FS147" s="390">
        <v>1.67</v>
      </c>
      <c r="FT147" s="390">
        <v>1.89</v>
      </c>
      <c r="FU147" s="390">
        <v>0.83</v>
      </c>
      <c r="FV147" s="390">
        <v>1.7</v>
      </c>
      <c r="FW147" s="390">
        <v>1.6</v>
      </c>
      <c r="FX147" s="390">
        <v>0.67</v>
      </c>
      <c r="FY147" s="390">
        <v>0.52</v>
      </c>
      <c r="FZ147" s="390">
        <v>0.37</v>
      </c>
      <c r="GA147" s="390">
        <v>0.84</v>
      </c>
      <c r="GB147" s="390">
        <v>0.66</v>
      </c>
      <c r="GC147" s="390">
        <v>0.28000000000000003</v>
      </c>
      <c r="GD147" s="390">
        <v>0.77</v>
      </c>
      <c r="GE147" s="390">
        <v>0.55000000000000004</v>
      </c>
      <c r="GF147" s="390">
        <v>0.37</v>
      </c>
      <c r="GG147" s="390">
        <v>0.8</v>
      </c>
      <c r="GH147" s="390">
        <v>0.59</v>
      </c>
      <c r="GI147" s="390">
        <v>0.66</v>
      </c>
      <c r="GJ147" s="388" t="str">
        <f>IFERROR(IF(Plan1!$AO57&lt;&gt;"",IF(AND(Plan1!AM$1=1,Plan1!AM$2=1),(Plan1!$AO57-FL147)/FX147,IF(AND(Plan1!AM$1=1,Plan1!AM$2=2),(Plan1!$AO57-FM147)/FY147,IF(AND(Plan1!AM$1=1,Plan1!AM$2=3),(Plan1!$AO57-FN147)/FZ147,IF(AND(Plan1!AM$1=2,Plan1!AM$2=1),(Plan1!$AO57-FO147)/GA147,IF(AND(Plan1!AM$1=2,Plan1!AM$2=2),(Plan1!$AO57-FP147)/GB147,IF(AND(Plan1!AM$1=2,Plan1!AM$2=3),(Plan1!$AO57-FQ147)/GC147,IF(AND(Plan1!AM$1=3,Plan1!AM$2=1),(Plan1!$AO57-FR147)/GD147,IF(AND(Plan1!AM$1=3,Plan1!AM$2=2),(Plan1!$AO57-FS147)/GE147,IF(AND(Plan1!AM$1=3,Plan1!AM$2=3),(Plan1!$AO57-FT147)/GF147,IF(AND(Plan1!AM$1=4,Plan1!AM$2=1),(Plan1!$AO57-FU147)/GG147,IF(AND(Plan1!AM$1=4,Plan1!AM$2=2),(Plan1!$AO57-FV147)/GH147,IF(AND(Plan1!AM$1=4,Plan1!AM$2=3),(Plan1!$AO57-FW147)/GI147,"")))))))))))),""),"σ=0")</f>
        <v/>
      </c>
      <c r="GK147" s="388"/>
      <c r="GL147" s="388"/>
    </row>
    <row r="148" spans="14:300" s="369" customFormat="1" ht="15" customHeight="1">
      <c r="N148" s="397"/>
      <c r="O148" s="393"/>
      <c r="P148" s="393"/>
      <c r="Q148" s="393"/>
      <c r="R148" s="393"/>
      <c r="S148" s="393"/>
      <c r="T148" s="393"/>
      <c r="U148" s="393"/>
      <c r="W148" s="393"/>
      <c r="X148" s="393"/>
      <c r="Y148" s="393"/>
      <c r="Z148" s="393"/>
      <c r="AA148" s="393"/>
      <c r="AB148" s="393"/>
      <c r="AC148" s="393"/>
      <c r="AD148" s="393"/>
      <c r="AE148" s="393"/>
      <c r="AG148" s="402"/>
      <c r="AH148" s="402"/>
      <c r="AI148" s="410"/>
      <c r="AJ148" s="410"/>
      <c r="AK148" s="411"/>
      <c r="AL148" s="411"/>
      <c r="AM148" s="410"/>
      <c r="AN148" s="410"/>
      <c r="AO148" s="411"/>
      <c r="AP148" s="410"/>
      <c r="AQ148" s="410"/>
      <c r="AR148" s="410"/>
      <c r="AS148" s="410"/>
      <c r="AT148" s="410"/>
      <c r="AU148" s="410"/>
      <c r="AV148" s="410"/>
      <c r="AW148" s="410"/>
      <c r="AX148" s="410"/>
      <c r="AY148" s="463"/>
      <c r="AZ148" s="463"/>
      <c r="BA148" s="463"/>
      <c r="BB148" s="463"/>
      <c r="BC148" s="463"/>
      <c r="BD148" s="463"/>
      <c r="BE148" s="463"/>
      <c r="BF148" s="463"/>
      <c r="BG148" s="463"/>
      <c r="BH148" s="463"/>
      <c r="BI148" s="463"/>
      <c r="BJ148" s="463"/>
      <c r="BK148" s="463"/>
      <c r="BL148" s="463"/>
      <c r="BM148" s="463"/>
      <c r="BN148" s="463"/>
      <c r="BZ148" s="463">
        <v>0</v>
      </c>
      <c r="CA148" s="403">
        <v>8</v>
      </c>
      <c r="CB148" s="473" t="str">
        <f>Plan1!N58</f>
        <v xml:space="preserve">  6.3- CÓPIA DE FIGURAS MARGARIDA</v>
      </c>
      <c r="CC148" s="465">
        <v>5.26</v>
      </c>
      <c r="CD148" s="465">
        <v>5.65</v>
      </c>
      <c r="CE148" s="465">
        <v>5.77</v>
      </c>
      <c r="CF148" s="465">
        <v>5.93</v>
      </c>
      <c r="CG148" s="465">
        <v>5.93</v>
      </c>
      <c r="CH148" s="390">
        <v>6.61</v>
      </c>
      <c r="CI148" s="390">
        <v>6.53</v>
      </c>
      <c r="CJ148" s="390"/>
      <c r="CK148" s="390">
        <v>0.94</v>
      </c>
      <c r="CL148" s="390">
        <v>1.08</v>
      </c>
      <c r="CM148" s="390">
        <v>0.97</v>
      </c>
      <c r="CN148" s="390">
        <v>1.08</v>
      </c>
      <c r="CO148" s="390">
        <v>1.01</v>
      </c>
      <c r="CP148" s="390">
        <v>1.05</v>
      </c>
      <c r="CQ148" s="390">
        <v>1.1000000000000001</v>
      </c>
      <c r="CR148" s="466" t="str">
        <f>IFERROR(IF(Plan1!$O58&lt;&gt;"",IF(Plan1!N$1=6,(Plan1!$O58-CC148)/CK148,IF(Plan1!N$1=7,(Plan1!$O58-CD148)/CL148,IF(Plan1!N$1=8,(Plan1!$O58-CE148)/CM148,IF(Plan1!N$1=9,(Plan1!$O58-CF148)/CN148,IF(Plan1!N$1=10,(Plan1!$O58-CG148)/CO148,IF(Plan1!N$1=11,(Plan1!$O58-CH148)/CP148,IF(Plan1!N$1=12,(Plan1!$O58-CI148)/CQ148,""))))))),""),"σ=0")</f>
        <v/>
      </c>
      <c r="CS148" s="367"/>
      <c r="CT148" s="465">
        <v>4.2699999999999996</v>
      </c>
      <c r="CU148" s="465">
        <v>5</v>
      </c>
      <c r="CV148" s="465">
        <v>4.9000000000000004</v>
      </c>
      <c r="CW148" s="465">
        <v>5.55</v>
      </c>
      <c r="CX148" s="390">
        <v>5.32</v>
      </c>
      <c r="CY148" s="390">
        <v>7.06</v>
      </c>
      <c r="CZ148" s="390">
        <v>6.75</v>
      </c>
      <c r="DA148" s="390"/>
      <c r="DB148" s="390">
        <v>0.64</v>
      </c>
      <c r="DC148" s="390">
        <v>1.22</v>
      </c>
      <c r="DD148" s="390">
        <v>0.96</v>
      </c>
      <c r="DE148" s="390">
        <v>1.21</v>
      </c>
      <c r="DF148" s="390">
        <v>1.42</v>
      </c>
      <c r="DG148" s="390">
        <v>1.1200000000000001</v>
      </c>
      <c r="DH148" s="390">
        <v>1.1100000000000001</v>
      </c>
      <c r="DI148" s="466" t="str">
        <f>IFERROR(IF(Plan1!$O58&lt;&gt;"",IF(Plan1!N$1=6,(Plan1!$O58-CT148)/DB148,IF(Plan1!N$1=7,(Plan1!$O58-CU148)/DC148,IF(Plan1!N$1=8,(Plan1!$O58-CV148)/DD148,IF(Plan1!N$1=9,(Plan1!$O58-CW148)/DE148,IF(Plan1!N$1=10,(Plan1!$O58-CX148)/DF148,IF(Plan1!N$1=11,(Plan1!$O58-CY148)/DG148,IF(Plan1!N$1=12,(Plan1!$O58-CZ148)/DH148,""))))))),""),"σ=0")</f>
        <v/>
      </c>
      <c r="DJ148" s="403"/>
      <c r="DK148" s="382"/>
      <c r="DW148" s="463">
        <v>0</v>
      </c>
      <c r="DX148" s="394">
        <v>2</v>
      </c>
      <c r="DY148" s="474" t="str">
        <f>Plan1!Z58</f>
        <v xml:space="preserve">    6.2.D- ESCRITA COPIADA</v>
      </c>
      <c r="DZ148" s="391">
        <v>2</v>
      </c>
      <c r="EA148" s="391">
        <v>1.98</v>
      </c>
      <c r="EB148" s="391">
        <v>2</v>
      </c>
      <c r="EC148" s="391">
        <v>2</v>
      </c>
      <c r="ED148" s="391">
        <v>2</v>
      </c>
      <c r="EE148" s="400">
        <v>0</v>
      </c>
      <c r="EF148" s="391">
        <v>0.16</v>
      </c>
      <c r="EG148" s="400">
        <v>0</v>
      </c>
      <c r="EH148" s="400">
        <v>0</v>
      </c>
      <c r="EI148" s="400">
        <v>0</v>
      </c>
      <c r="EJ148" s="390" t="str">
        <f>IFERROR(IF(ISBLANK(Plan1!$AB58),"",IF(Plan1!Z$1=7,(Plan1!$AB58-DZ148)/EE148,IF(Plan1!Z$1=8,(Plan1!$AB58-EA148)/EF148,IF(Plan1!Z$1=1,(Plan1!$AB58-EB148)/EG148,IF(Plan1!Z$1=2,(Plan1!$AB58-EC148)/EH148,IF(Plan1!Z$1=3,(Plan1!$AB58-ED148)/EI148,"")))))),"σ=0")</f>
        <v/>
      </c>
      <c r="EK148" s="395">
        <v>1.95</v>
      </c>
      <c r="EL148" s="395">
        <v>1.98</v>
      </c>
      <c r="EM148" s="395">
        <v>1.93</v>
      </c>
      <c r="EN148" s="395">
        <v>1.95</v>
      </c>
      <c r="EO148" s="395">
        <v>1.97</v>
      </c>
      <c r="EP148" s="395">
        <v>0.22</v>
      </c>
      <c r="EQ148" s="395">
        <v>0.15</v>
      </c>
      <c r="ER148" s="395">
        <v>0.26</v>
      </c>
      <c r="ES148" s="395">
        <v>0.22</v>
      </c>
      <c r="ET148" s="395">
        <v>0.16</v>
      </c>
      <c r="EU148" s="390" t="str">
        <f>IFERROR(IF(ISBLANK(Plan1!$AB58),"",IF(Plan1!Z$1=7,(Plan1!$AB58-EK148)/EP148,IF(Plan1!Z$1=8,(Plan1!$AB58-EL148)/EQ148,IF(Plan1!Z$1=1,(Plan1!$AB58-EM148)/ER148,IF(Plan1!Z$1=2,(Plan1!$AB58-EN148)/ES148,IF(Plan1!Z$1=3,(Plan1!$AB58-EO148)/ET148,"")))))),"σ=0")</f>
        <v/>
      </c>
      <c r="EV148" s="403"/>
      <c r="EW148" s="388"/>
      <c r="FI148" s="463">
        <v>0</v>
      </c>
      <c r="FJ148" s="396">
        <v>2</v>
      </c>
      <c r="FK148" s="398" t="str">
        <f>Plan1!AM58</f>
        <v xml:space="preserve">    6.2.D- ESCRITA COPIADA</v>
      </c>
      <c r="FL148" s="390">
        <v>1.49</v>
      </c>
      <c r="FM148" s="390">
        <v>1.85</v>
      </c>
      <c r="FN148" s="390">
        <v>1.98</v>
      </c>
      <c r="FO148" s="390">
        <v>1.64</v>
      </c>
      <c r="FP148" s="390">
        <v>1.91</v>
      </c>
      <c r="FQ148" s="390">
        <v>1.98</v>
      </c>
      <c r="FR148" s="390">
        <v>1.38</v>
      </c>
      <c r="FS148" s="390">
        <v>1.67</v>
      </c>
      <c r="FT148" s="390">
        <v>1.91</v>
      </c>
      <c r="FU148" s="390">
        <v>1.1399999999999999</v>
      </c>
      <c r="FV148" s="390">
        <v>1.6</v>
      </c>
      <c r="FW148" s="390">
        <v>1.91</v>
      </c>
      <c r="FX148" s="390">
        <v>0.5</v>
      </c>
      <c r="FY148" s="390">
        <v>0.36</v>
      </c>
      <c r="FZ148" s="390">
        <v>0.12</v>
      </c>
      <c r="GA148" s="390">
        <v>0.57999999999999996</v>
      </c>
      <c r="GB148" s="390">
        <v>0.28999999999999998</v>
      </c>
      <c r="GC148" s="390">
        <v>0.13</v>
      </c>
      <c r="GD148" s="390">
        <v>0.67</v>
      </c>
      <c r="GE148" s="390">
        <v>0.47</v>
      </c>
      <c r="GF148" s="390">
        <v>0.35</v>
      </c>
      <c r="GG148" s="390">
        <v>0.64</v>
      </c>
      <c r="GH148" s="390">
        <v>0.5</v>
      </c>
      <c r="GI148" s="390">
        <v>0.28999999999999998</v>
      </c>
      <c r="GJ148" s="388" t="str">
        <f>IFERROR(IF(Plan1!$AO58&lt;&gt;"",IF(AND(Plan1!AM$1=1,Plan1!AM$2=1),(Plan1!$AO58-FL148)/FX148,IF(AND(Plan1!AM$1=1,Plan1!AM$2=2),(Plan1!$AO58-FM148)/FY148,IF(AND(Plan1!AM$1=1,Plan1!AM$2=3),(Plan1!$AO58-FN148)/FZ148,IF(AND(Plan1!AM$1=2,Plan1!AM$2=1),(Plan1!$AO58-FO148)/GA148,IF(AND(Plan1!AM$1=2,Plan1!AM$2=2),(Plan1!$AO58-FP148)/GB148,IF(AND(Plan1!AM$1=2,Plan1!AM$2=3),(Plan1!$AO58-FQ148)/GC148,IF(AND(Plan1!AM$1=3,Plan1!AM$2=1),(Plan1!$AO58-FR148)/GD148,IF(AND(Plan1!AM$1=3,Plan1!AM$2=2),(Plan1!$AO58-FS148)/GE148,IF(AND(Plan1!AM$1=3,Plan1!AM$2=3),(Plan1!$AO58-FT148)/GF148,IF(AND(Plan1!AM$1=4,Plan1!AM$2=1),(Plan1!$AO58-FU148)/GG148,IF(AND(Plan1!AM$1=4,Plan1!AM$2=2),(Plan1!$AO58-FV148)/GH148,IF(AND(Plan1!AM$1=4,Plan1!AM$2=3),(Plan1!$AO58-FW148)/GI148,"")))))))))))),""),"σ=0")</f>
        <v/>
      </c>
      <c r="GK148" s="388"/>
      <c r="GL148" s="388"/>
    </row>
    <row r="149" spans="14:300" s="369" customFormat="1" ht="15" customHeight="1">
      <c r="N149" s="397"/>
      <c r="O149" s="393"/>
      <c r="P149" s="393"/>
      <c r="Q149" s="393"/>
      <c r="R149" s="393"/>
      <c r="S149" s="393"/>
      <c r="T149" s="393"/>
      <c r="U149" s="393"/>
      <c r="W149" s="393"/>
      <c r="X149" s="393"/>
      <c r="Y149" s="393"/>
      <c r="Z149" s="393"/>
      <c r="AA149" s="393"/>
      <c r="AB149" s="393"/>
      <c r="AC149" s="393"/>
      <c r="AD149" s="393"/>
      <c r="AE149" s="393"/>
      <c r="AG149" s="402"/>
      <c r="AH149" s="402"/>
      <c r="AI149" s="410"/>
      <c r="AJ149" s="410"/>
      <c r="AK149" s="412"/>
      <c r="AL149" s="410"/>
      <c r="AM149" s="401"/>
      <c r="AN149" s="410"/>
      <c r="AO149" s="410"/>
      <c r="AP149" s="410"/>
      <c r="AQ149" s="407"/>
      <c r="AR149" s="407"/>
      <c r="AS149" s="407"/>
      <c r="AT149" s="407"/>
      <c r="AU149" s="407"/>
      <c r="AV149" s="407"/>
      <c r="AW149" s="407"/>
      <c r="AX149" s="407"/>
      <c r="AY149" s="463"/>
      <c r="AZ149" s="463"/>
      <c r="BA149" s="463"/>
      <c r="BB149" s="463"/>
      <c r="BC149" s="463"/>
      <c r="BD149" s="463"/>
      <c r="BE149" s="463"/>
      <c r="BF149" s="463"/>
      <c r="BG149" s="463"/>
      <c r="BH149" s="463"/>
      <c r="BI149" s="463"/>
      <c r="BJ149" s="463"/>
      <c r="BK149" s="463"/>
      <c r="BL149" s="463"/>
      <c r="BM149" s="463"/>
      <c r="BN149" s="463"/>
      <c r="BZ149" s="463">
        <v>0</v>
      </c>
      <c r="CA149" s="403">
        <v>5</v>
      </c>
      <c r="CB149" s="473" t="str">
        <f>Plan1!N59</f>
        <v xml:space="preserve">  6.4- CÓPIA DE FIGURAS FIGURA DUPLA</v>
      </c>
      <c r="CC149" s="465">
        <v>3.7</v>
      </c>
      <c r="CD149" s="465">
        <v>3.94</v>
      </c>
      <c r="CE149" s="465">
        <v>4.47</v>
      </c>
      <c r="CF149" s="465">
        <v>4.2300000000000004</v>
      </c>
      <c r="CG149" s="465">
        <v>4.53</v>
      </c>
      <c r="CH149" s="390">
        <v>4.5199999999999996</v>
      </c>
      <c r="CI149" s="390">
        <v>4.63</v>
      </c>
      <c r="CJ149" s="390"/>
      <c r="CK149" s="390">
        <v>0.86</v>
      </c>
      <c r="CL149" s="390">
        <v>1.03</v>
      </c>
      <c r="CM149" s="390">
        <v>0.62</v>
      </c>
      <c r="CN149" s="390">
        <v>0.67</v>
      </c>
      <c r="CO149" s="390">
        <v>0.56999999999999995</v>
      </c>
      <c r="CP149" s="390">
        <v>0.61</v>
      </c>
      <c r="CQ149" s="390">
        <v>0.6</v>
      </c>
      <c r="CR149" s="466" t="str">
        <f>IFERROR(IF(Plan1!$O59&lt;&gt;"",IF(Plan1!N$1=6,(Plan1!$O59-CC149)/CK149,IF(Plan1!N$1=7,(Plan1!$O59-CD149)/CL149,IF(Plan1!N$1=8,(Plan1!$O59-CE149)/CM149,IF(Plan1!N$1=9,(Plan1!$O59-CF149)/CN149,IF(Plan1!N$1=10,(Plan1!$O59-CG149)/CO149,IF(Plan1!N$1=11,(Plan1!$O59-CH149)/CP149,IF(Plan1!N$1=12,(Plan1!$O59-CI149)/CQ149,""))))))),""),"σ=0")</f>
        <v/>
      </c>
      <c r="CS149" s="367"/>
      <c r="CT149" s="465">
        <v>1.7</v>
      </c>
      <c r="CU149" s="465">
        <v>2.48</v>
      </c>
      <c r="CV149" s="465">
        <v>3.17</v>
      </c>
      <c r="CW149" s="465">
        <v>3.29</v>
      </c>
      <c r="CX149" s="390">
        <v>3.75</v>
      </c>
      <c r="CY149" s="390">
        <v>4.32</v>
      </c>
      <c r="CZ149" s="390">
        <v>4.28</v>
      </c>
      <c r="DA149" s="390"/>
      <c r="DB149" s="390">
        <v>0.88</v>
      </c>
      <c r="DC149" s="390">
        <v>1.57</v>
      </c>
      <c r="DD149" s="390">
        <v>1.29</v>
      </c>
      <c r="DE149" s="390">
        <v>1.53</v>
      </c>
      <c r="DF149" s="390">
        <v>1.24</v>
      </c>
      <c r="DG149" s="390">
        <v>0.98</v>
      </c>
      <c r="DH149" s="390">
        <v>0.92</v>
      </c>
      <c r="DI149" s="466" t="str">
        <f>IFERROR(IF(Plan1!$O59&lt;&gt;"",IF(Plan1!N$1=6,(Plan1!$O59-CT149)/DB149,IF(Plan1!N$1=7,(Plan1!$O59-CU149)/DC149,IF(Plan1!N$1=8,(Plan1!$O59-CV149)/DD149,IF(Plan1!N$1=9,(Plan1!$O59-CW149)/DE149,IF(Plan1!N$1=10,(Plan1!$O59-CX149)/DF149,IF(Plan1!N$1=11,(Plan1!$O59-CY149)/DG149,IF(Plan1!N$1=12,(Plan1!$O59-CZ149)/DH149,""))))))),""),"σ=0")</f>
        <v/>
      </c>
      <c r="DJ149" s="403"/>
      <c r="DK149" s="382"/>
      <c r="DW149" s="463">
        <v>0</v>
      </c>
      <c r="DX149" s="394">
        <v>12</v>
      </c>
      <c r="DY149" s="474" t="str">
        <f>Plan1!Z59</f>
        <v xml:space="preserve">    6.2.E- ESCRITA DITADA</v>
      </c>
      <c r="DZ149" s="395">
        <v>11.06</v>
      </c>
      <c r="EA149" s="395">
        <v>11.73</v>
      </c>
      <c r="EB149" s="395">
        <v>11.46</v>
      </c>
      <c r="EC149" s="395">
        <v>11.62</v>
      </c>
      <c r="ED149" s="395">
        <v>11.46</v>
      </c>
      <c r="EE149" s="391">
        <v>0.9</v>
      </c>
      <c r="EF149" s="391">
        <v>0.6</v>
      </c>
      <c r="EG149" s="391">
        <v>0.6</v>
      </c>
      <c r="EH149" s="391">
        <v>0.63</v>
      </c>
      <c r="EI149" s="391">
        <v>0.8</v>
      </c>
      <c r="EJ149" s="390" t="str">
        <f>IFERROR(IF(ISBLANK(Plan1!$AB59),"",IF(Plan1!Z$1=7,(Plan1!$AB59-DZ149)/EE149,IF(Plan1!Z$1=8,(Plan1!$AB59-EA149)/EF149,IF(Plan1!Z$1=1,(Plan1!$AB59-EB149)/EG149,IF(Plan1!Z$1=2,(Plan1!$AB59-EC149)/EH149,IF(Plan1!Z$1=3,(Plan1!$AB59-ED149)/EI149,"")))))),"σ=0")</f>
        <v/>
      </c>
      <c r="EK149" s="395">
        <v>10.62</v>
      </c>
      <c r="EL149" s="395">
        <v>11.12</v>
      </c>
      <c r="EM149" s="395">
        <v>10.68</v>
      </c>
      <c r="EN149" s="395">
        <v>11.05</v>
      </c>
      <c r="EO149" s="395">
        <v>11.29</v>
      </c>
      <c r="EP149" s="391">
        <v>1.07</v>
      </c>
      <c r="EQ149" s="391">
        <v>0.82</v>
      </c>
      <c r="ER149" s="391">
        <v>1.25</v>
      </c>
      <c r="ES149" s="391">
        <v>1.06</v>
      </c>
      <c r="ET149" s="391">
        <v>0.95</v>
      </c>
      <c r="EU149" s="390" t="str">
        <f>IFERROR(IF(ISBLANK(Plan1!$AB59),"",IF(Plan1!Z$1=7,(Plan1!$AB59-EK149)/EP149,IF(Plan1!Z$1=8,(Plan1!$AB59-EL149)/EQ149,IF(Plan1!Z$1=1,(Plan1!$AB59-EM149)/ER149,IF(Plan1!Z$1=2,(Plan1!$AB59-EN149)/ES149,IF(Plan1!Z$1=3,(Plan1!$AB59-EO149)/ET149,"")))))),"σ=0")</f>
        <v/>
      </c>
      <c r="EV149" s="403"/>
      <c r="EW149" s="388"/>
      <c r="FI149" s="463">
        <v>0</v>
      </c>
      <c r="FJ149" s="396">
        <v>12</v>
      </c>
      <c r="FK149" s="398" t="str">
        <f>Plan1!AM59</f>
        <v xml:space="preserve">    6.2.E- ESCRITA DITADA</v>
      </c>
      <c r="FL149" s="390">
        <v>9.27</v>
      </c>
      <c r="FM149" s="390">
        <v>10.32</v>
      </c>
      <c r="FN149" s="390">
        <v>11.48</v>
      </c>
      <c r="FO149" s="390">
        <v>8.0500000000000007</v>
      </c>
      <c r="FP149" s="390">
        <v>10.4</v>
      </c>
      <c r="FQ149" s="390">
        <v>11.12</v>
      </c>
      <c r="FR149" s="390">
        <v>8.74</v>
      </c>
      <c r="FS149" s="390">
        <v>10.15</v>
      </c>
      <c r="FT149" s="390">
        <v>10.98</v>
      </c>
      <c r="FU149" s="390">
        <v>7.34</v>
      </c>
      <c r="FV149" s="390">
        <v>10.27</v>
      </c>
      <c r="FW149" s="390">
        <v>11.12</v>
      </c>
      <c r="FX149" s="390">
        <v>1.48</v>
      </c>
      <c r="FY149" s="390">
        <v>1.2</v>
      </c>
      <c r="FZ149" s="390">
        <v>0.77</v>
      </c>
      <c r="GA149" s="390">
        <v>3.18</v>
      </c>
      <c r="GB149" s="390">
        <v>1.32</v>
      </c>
      <c r="GC149" s="390">
        <v>0.82</v>
      </c>
      <c r="GD149" s="390">
        <v>2.99</v>
      </c>
      <c r="GE149" s="390">
        <v>1.74</v>
      </c>
      <c r="GF149" s="390">
        <v>1.03</v>
      </c>
      <c r="GG149" s="390">
        <v>2.94</v>
      </c>
      <c r="GH149" s="390">
        <v>1.46</v>
      </c>
      <c r="GI149" s="390">
        <v>1.0900000000000001</v>
      </c>
      <c r="GJ149" s="388" t="str">
        <f>IFERROR(IF(Plan1!$AO59&lt;&gt;"",IF(AND(Plan1!AM$1=1,Plan1!AM$2=1),(Plan1!$AO59-FL149)/FX149,IF(AND(Plan1!AM$1=1,Plan1!AM$2=2),(Plan1!$AO59-FM149)/FY149,IF(AND(Plan1!AM$1=1,Plan1!AM$2=3),(Plan1!$AO59-FN149)/FZ149,IF(AND(Plan1!AM$1=2,Plan1!AM$2=1),(Plan1!$AO59-FO149)/GA149,IF(AND(Plan1!AM$1=2,Plan1!AM$2=2),(Plan1!$AO59-FP149)/GB149,IF(AND(Plan1!AM$1=2,Plan1!AM$2=3),(Plan1!$AO59-FQ149)/GC149,IF(AND(Plan1!AM$1=3,Plan1!AM$2=1),(Plan1!$AO59-FR149)/GD149,IF(AND(Plan1!AM$1=3,Plan1!AM$2=2),(Plan1!$AO59-FS149)/GE149,IF(AND(Plan1!AM$1=3,Plan1!AM$2=3),(Plan1!$AO59-FT149)/GF149,IF(AND(Plan1!AM$1=4,Plan1!AM$2=1),(Plan1!$AO59-FU149)/GG149,IF(AND(Plan1!AM$1=4,Plan1!AM$2=2),(Plan1!$AO59-FV149)/GH149,IF(AND(Plan1!AM$1=4,Plan1!AM$2=3),(Plan1!$AO59-FW149)/GI149,"")))))))))))),""),"σ=0")</f>
        <v/>
      </c>
      <c r="GK149" s="388"/>
      <c r="GL149" s="388"/>
    </row>
    <row r="150" spans="14:300" s="369" customFormat="1" ht="15" customHeight="1">
      <c r="N150" s="372"/>
      <c r="O150" s="372"/>
      <c r="P150" s="372"/>
      <c r="Q150" s="372"/>
      <c r="R150" s="372"/>
      <c r="S150" s="372"/>
      <c r="T150" s="372"/>
      <c r="U150" s="372"/>
      <c r="W150" s="381"/>
      <c r="X150" s="381"/>
      <c r="Y150" s="381"/>
      <c r="Z150" s="381"/>
      <c r="AA150" s="381"/>
      <c r="AB150" s="381"/>
      <c r="AC150" s="381"/>
      <c r="AD150" s="381"/>
      <c r="AE150" s="381"/>
      <c r="AG150" s="463"/>
      <c r="AH150" s="463"/>
      <c r="AI150" s="407"/>
      <c r="AJ150" s="407"/>
      <c r="AK150" s="407"/>
      <c r="AL150" s="407"/>
      <c r="AM150" s="407"/>
      <c r="AN150" s="407"/>
      <c r="AO150" s="407"/>
      <c r="AP150" s="407"/>
      <c r="AQ150" s="407"/>
      <c r="AR150" s="407"/>
      <c r="AS150" s="407"/>
      <c r="AT150" s="407"/>
      <c r="AU150" s="407"/>
      <c r="AV150" s="407"/>
      <c r="AW150" s="407"/>
      <c r="AX150" s="407"/>
      <c r="AY150" s="463"/>
      <c r="AZ150" s="463"/>
      <c r="BA150" s="463"/>
      <c r="BB150" s="463"/>
      <c r="BC150" s="463"/>
      <c r="BD150" s="463"/>
      <c r="BE150" s="463"/>
      <c r="BF150" s="463"/>
      <c r="BG150" s="463"/>
      <c r="BH150" s="463"/>
      <c r="BI150" s="463"/>
      <c r="BJ150" s="463"/>
      <c r="BK150" s="463"/>
      <c r="BL150" s="463"/>
      <c r="BM150" s="463"/>
      <c r="BN150" s="463"/>
      <c r="BZ150" s="463">
        <v>0</v>
      </c>
      <c r="CA150" s="403">
        <v>300</v>
      </c>
      <c r="CB150" s="473" t="str">
        <f>Plan1!N60</f>
        <v xml:space="preserve">  6.5- Tempo habilidades visuo-construtivas</v>
      </c>
      <c r="CC150" s="465">
        <v>96.59</v>
      </c>
      <c r="CD150" s="465">
        <v>122.08</v>
      </c>
      <c r="CE150" s="465">
        <v>105.82</v>
      </c>
      <c r="CF150" s="465">
        <v>100.52</v>
      </c>
      <c r="CG150" s="465">
        <v>108.26</v>
      </c>
      <c r="CH150" s="390">
        <v>104.01</v>
      </c>
      <c r="CI150" s="390">
        <v>110.42</v>
      </c>
      <c r="CJ150" s="390"/>
      <c r="CK150" s="390">
        <v>25.65</v>
      </c>
      <c r="CL150" s="390">
        <v>45.88</v>
      </c>
      <c r="CM150" s="390">
        <v>42.69</v>
      </c>
      <c r="CN150" s="390">
        <v>36.24</v>
      </c>
      <c r="CO150" s="390">
        <v>41.62</v>
      </c>
      <c r="CP150" s="390">
        <v>66.22</v>
      </c>
      <c r="CQ150" s="390">
        <v>40.590000000000003</v>
      </c>
      <c r="CR150" s="466" t="str">
        <f>IFERROR(IF(Plan1!$O60&lt;&gt;"",-1*(IF(Plan1!N$1=6,(Plan1!$O60-CC150)/CK150,IF(Plan1!N$1=7,(Plan1!$O60-CD150)/CL150,IF(Plan1!N$1=8,(Plan1!$O60-CE150)/CM150,IF(Plan1!N$1=9,(Plan1!$O60-CF150)/CN150,IF(Plan1!N$1=10,(Plan1!$O60-CG150)/CO150,IF(Plan1!N$1=11,(Plan1!$O60-CH150)/CP150,IF(Plan1!N$1=12,(Plan1!$O60-CI150)/CQ150,"")))))))),""),"σ=0")</f>
        <v/>
      </c>
      <c r="CS150" s="367"/>
      <c r="CT150" s="465">
        <v>107.5</v>
      </c>
      <c r="CU150" s="465">
        <v>100.78</v>
      </c>
      <c r="CV150" s="465">
        <v>113.59</v>
      </c>
      <c r="CW150" s="465">
        <v>95.37</v>
      </c>
      <c r="CX150" s="390">
        <v>90.56</v>
      </c>
      <c r="CY150" s="390">
        <v>86.94</v>
      </c>
      <c r="CZ150" s="390">
        <v>81.08</v>
      </c>
      <c r="DA150" s="390"/>
      <c r="DB150" s="390">
        <v>34.229999999999997</v>
      </c>
      <c r="DC150" s="390">
        <v>37.6</v>
      </c>
      <c r="DD150" s="390">
        <v>52.31</v>
      </c>
      <c r="DE150" s="390">
        <v>34.76</v>
      </c>
      <c r="DF150" s="390">
        <v>25.24</v>
      </c>
      <c r="DG150" s="390">
        <v>24.84</v>
      </c>
      <c r="DH150" s="390">
        <v>32.409999999999997</v>
      </c>
      <c r="DI150" s="466" t="str">
        <f>IFERROR(IF(Plan1!$O60&lt;&gt;"",-1*(IF(Plan1!N$1=6,(Plan1!$O60-CT150)/DB150,IF(Plan1!N$1=7,(Plan1!$O60-CU150)/DC150,IF(Plan1!N$1=8,(Plan1!$O60-CV150)/DD150,IF(Plan1!N$1=9,(Plan1!$O60-CW150)/DE150,IF(Plan1!N$1=10,(Plan1!$O60-CX150)/DF150,IF(Plan1!N$1=11,(Plan1!$O60-CY150)/DG150,IF(Plan1!N$1=12,(Plan1!$O60-CZ150)/DH150,"")))))))),""),"σ=0")</f>
        <v/>
      </c>
      <c r="DJ150" s="403"/>
      <c r="DK150" s="382"/>
      <c r="DW150" s="463">
        <v>0</v>
      </c>
      <c r="DX150" s="394">
        <v>22</v>
      </c>
      <c r="DY150" s="474" t="str">
        <f>Plan1!Z60</f>
        <v>7- PRAXIAS</v>
      </c>
      <c r="DZ150" s="391">
        <v>18.239999999999998</v>
      </c>
      <c r="EA150" s="391">
        <v>19.05</v>
      </c>
      <c r="EB150" s="391">
        <v>19.23</v>
      </c>
      <c r="EC150" s="391">
        <v>18.97</v>
      </c>
      <c r="ED150" s="391">
        <v>19.190000000000001</v>
      </c>
      <c r="EE150" s="391">
        <v>2.1800000000000002</v>
      </c>
      <c r="EF150" s="391">
        <v>1.72</v>
      </c>
      <c r="EG150" s="391">
        <v>1.74</v>
      </c>
      <c r="EH150" s="391">
        <v>1.84</v>
      </c>
      <c r="EI150" s="391">
        <v>2.1</v>
      </c>
      <c r="EJ150" s="390" t="str">
        <f>IFERROR(IF(ISBLANK(Plan1!$AB60),"",IF(Plan1!Z$1=7,(Plan1!$AB60-DZ150)/EE150,IF(Plan1!Z$1=8,(Plan1!$AB60-EA150)/EF150,IF(Plan1!Z$1=1,(Plan1!$AB60-EB150)/EG150,IF(Plan1!Z$1=2,(Plan1!$AB60-EC150)/EH150,IF(Plan1!Z$1=3,(Plan1!$AB60-ED150)/EI150,"")))))),"σ=0")</f>
        <v/>
      </c>
      <c r="EK150" s="391">
        <v>17.489999999999998</v>
      </c>
      <c r="EL150" s="391">
        <v>17.47</v>
      </c>
      <c r="EM150" s="391">
        <v>18.149999999999999</v>
      </c>
      <c r="EN150" s="391">
        <v>17.760000000000002</v>
      </c>
      <c r="EO150" s="391">
        <v>18.5</v>
      </c>
      <c r="EP150" s="391">
        <v>2.4700000000000002</v>
      </c>
      <c r="EQ150" s="391">
        <v>2.04</v>
      </c>
      <c r="ER150" s="391">
        <v>2.35</v>
      </c>
      <c r="ES150" s="391">
        <v>1.85</v>
      </c>
      <c r="ET150" s="391">
        <v>2</v>
      </c>
      <c r="EU150" s="390" t="str">
        <f>IFERROR(IF(ISBLANK(Plan1!$AB60),"",IF(Plan1!Z$1=7,(Plan1!$AB60-EK150)/EP150,IF(Plan1!Z$1=8,(Plan1!$AB60-EL150)/EQ150,IF(Plan1!Z$1=1,(Plan1!$AB60-EM150)/ER150,IF(Plan1!Z$1=2,(Plan1!$AB60-EN150)/ES150,IF(Plan1!Z$1=3,(Plan1!$AB60-EO150)/ET150,"")))))),"σ=0")</f>
        <v/>
      </c>
      <c r="EV150" s="403"/>
      <c r="EW150" s="388"/>
      <c r="FI150" s="463">
        <v>0</v>
      </c>
      <c r="FJ150" s="396">
        <v>22</v>
      </c>
      <c r="FK150" s="398" t="str">
        <f>Plan1!AM60</f>
        <v>7- PRAXIAS</v>
      </c>
      <c r="FL150" s="391">
        <v>14.94</v>
      </c>
      <c r="FM150" s="391">
        <v>16.329999999999998</v>
      </c>
      <c r="FN150" s="391">
        <v>19.09</v>
      </c>
      <c r="FO150" s="391">
        <v>13.93</v>
      </c>
      <c r="FP150" s="391">
        <v>16.690000000000001</v>
      </c>
      <c r="FQ150" s="391">
        <v>18.440000000000001</v>
      </c>
      <c r="FR150" s="391">
        <v>14.74</v>
      </c>
      <c r="FS150" s="391">
        <v>15.35</v>
      </c>
      <c r="FT150" s="391">
        <v>17.36</v>
      </c>
      <c r="FU150" s="391">
        <v>12.79</v>
      </c>
      <c r="FV150" s="391">
        <v>14.97</v>
      </c>
      <c r="FW150" s="390">
        <v>16.600000000000001</v>
      </c>
      <c r="FX150" s="391">
        <v>2.64</v>
      </c>
      <c r="FY150" s="391">
        <v>2.61</v>
      </c>
      <c r="FZ150" s="391">
        <v>2.0699999999999998</v>
      </c>
      <c r="GA150" s="391">
        <v>3.27</v>
      </c>
      <c r="GB150" s="391">
        <v>2.68</v>
      </c>
      <c r="GC150" s="391">
        <v>2.09</v>
      </c>
      <c r="GD150" s="391">
        <v>2.7</v>
      </c>
      <c r="GE150" s="391">
        <v>2.96</v>
      </c>
      <c r="GF150" s="391">
        <v>3.03</v>
      </c>
      <c r="GG150" s="391">
        <v>2.69</v>
      </c>
      <c r="GH150" s="391">
        <v>2.76</v>
      </c>
      <c r="GI150" s="391">
        <v>2.44</v>
      </c>
      <c r="GJ150" s="388" t="str">
        <f>IFERROR(IF(Plan1!$AO60&lt;&gt;"",IF(AND(Plan1!AM$1=1,Plan1!AM$2=1),(Plan1!$AO60-FL150)/FX150,IF(AND(Plan1!AM$1=1,Plan1!AM$2=2),(Plan1!$AO60-FM150)/FY150,IF(AND(Plan1!AM$1=1,Plan1!AM$2=3),(Plan1!$AO60-FN150)/FZ150,IF(AND(Plan1!AM$1=2,Plan1!AM$2=1),(Plan1!$AO60-FO150)/GA150,IF(AND(Plan1!AM$1=2,Plan1!AM$2=2),(Plan1!$AO60-FP150)/GB150,IF(AND(Plan1!AM$1=2,Plan1!AM$2=3),(Plan1!$AO60-FQ150)/GC150,IF(AND(Plan1!AM$1=3,Plan1!AM$2=1),(Plan1!$AO60-FR150)/GD150,IF(AND(Plan1!AM$1=3,Plan1!AM$2=2),(Plan1!$AO60-FS150)/GE150,IF(AND(Plan1!AM$1=3,Plan1!AM$2=3),(Plan1!$AO60-FT150)/GF150,IF(AND(Plan1!AM$1=4,Plan1!AM$2=1),(Plan1!$AO60-FU150)/GG150,IF(AND(Plan1!AM$1=4,Plan1!AM$2=2),(Plan1!$AO60-FV150)/GH150,IF(AND(Plan1!AM$1=4,Plan1!AM$2=3),(Plan1!$AO60-FW150)/GI150,"")))))))))))),""),"σ=0")</f>
        <v/>
      </c>
      <c r="GK150" s="388"/>
      <c r="GL150" s="388"/>
    </row>
    <row r="151" spans="14:300" s="369" customFormat="1" ht="15" customHeight="1">
      <c r="N151" s="463"/>
      <c r="O151" s="463"/>
      <c r="P151" s="463"/>
      <c r="Q151" s="463"/>
      <c r="R151" s="463"/>
      <c r="S151" s="463"/>
      <c r="T151" s="463"/>
      <c r="U151" s="463"/>
      <c r="W151" s="381"/>
      <c r="X151" s="381"/>
      <c r="Y151" s="381"/>
      <c r="Z151" s="381"/>
      <c r="AA151" s="381"/>
      <c r="AB151" s="381"/>
      <c r="AC151" s="381"/>
      <c r="AD151" s="381"/>
      <c r="AE151" s="381"/>
      <c r="AG151" s="463"/>
      <c r="AH151" s="463"/>
      <c r="AI151" s="407"/>
      <c r="AJ151" s="407"/>
      <c r="AK151" s="407"/>
      <c r="AL151" s="407"/>
      <c r="AM151" s="407"/>
      <c r="AN151" s="407"/>
      <c r="AO151" s="407"/>
      <c r="AP151" s="407"/>
      <c r="AQ151" s="407"/>
      <c r="AR151" s="407"/>
      <c r="AS151" s="407"/>
      <c r="AT151" s="407"/>
      <c r="AU151" s="407"/>
      <c r="AV151" s="407"/>
      <c r="AW151" s="407"/>
      <c r="AX151" s="407"/>
      <c r="AY151" s="463"/>
      <c r="AZ151" s="463"/>
      <c r="BA151" s="463"/>
      <c r="BB151" s="463"/>
      <c r="BC151" s="463"/>
      <c r="BD151" s="463"/>
      <c r="BE151" s="463"/>
      <c r="BF151" s="463"/>
      <c r="BG151" s="463"/>
      <c r="BH151" s="463"/>
      <c r="BI151" s="463"/>
      <c r="BJ151" s="463"/>
      <c r="BK151" s="463"/>
      <c r="BL151" s="463"/>
      <c r="BM151" s="463"/>
      <c r="BN151" s="463"/>
      <c r="BZ151" s="463">
        <v>0</v>
      </c>
      <c r="CA151" s="403">
        <v>25</v>
      </c>
      <c r="CB151" s="473" t="str">
        <f>Plan1!N61</f>
        <v>7- HABILIDADES ARITMÉTICAS</v>
      </c>
      <c r="CC151" s="465">
        <v>4.5999999999999996</v>
      </c>
      <c r="CD151" s="465">
        <v>8.85</v>
      </c>
      <c r="CE151" s="465">
        <v>14.4</v>
      </c>
      <c r="CF151" s="465">
        <v>21.75</v>
      </c>
      <c r="CG151" s="465">
        <v>22.97</v>
      </c>
      <c r="CH151" s="390">
        <v>24.2</v>
      </c>
      <c r="CI151" s="390">
        <v>24.22</v>
      </c>
      <c r="CJ151" s="390"/>
      <c r="CK151" s="390">
        <v>3.01</v>
      </c>
      <c r="CL151" s="390">
        <v>4.09</v>
      </c>
      <c r="CM151" s="390">
        <v>3.83</v>
      </c>
      <c r="CN151" s="390">
        <v>3.24</v>
      </c>
      <c r="CO151" s="390">
        <v>2.61</v>
      </c>
      <c r="CP151" s="390">
        <v>1.75</v>
      </c>
      <c r="CQ151" s="390">
        <v>1.18</v>
      </c>
      <c r="CR151" s="466" t="str">
        <f>IFERROR(IF(Plan1!$O61&lt;&gt;"",IF(Plan1!N$1=6,(Plan1!$O61-CC151)/CK151,IF(Plan1!N$1=7,(Plan1!$O61-CD151)/CL151,IF(Plan1!N$1=8,(Plan1!$O61-CE151)/CM151,IF(Plan1!N$1=9,(Plan1!$O61-CF151)/CN151,IF(Plan1!N$1=10,(Plan1!$O61-CG151)/CO151,IF(Plan1!N$1=11,(Plan1!$O61-CH151)/CP151,IF(Plan1!N$1=12,(Plan1!$O61-CI151)/CQ151,""))))))),""),"σ=0")</f>
        <v/>
      </c>
      <c r="CS151" s="367"/>
      <c r="CT151" s="390">
        <v>5.2</v>
      </c>
      <c r="CU151" s="390">
        <v>8.7899999999999991</v>
      </c>
      <c r="CV151" s="390">
        <v>16.239999999999998</v>
      </c>
      <c r="CW151" s="390">
        <v>19.649999999999999</v>
      </c>
      <c r="CX151" s="390">
        <v>20.63</v>
      </c>
      <c r="CY151" s="390">
        <v>21.58</v>
      </c>
      <c r="CZ151" s="390">
        <v>21.91</v>
      </c>
      <c r="DA151" s="390"/>
      <c r="DB151" s="390">
        <v>3.39</v>
      </c>
      <c r="DC151" s="390">
        <v>5.03</v>
      </c>
      <c r="DD151" s="390">
        <v>4.3600000000000003</v>
      </c>
      <c r="DE151" s="390">
        <v>4.49</v>
      </c>
      <c r="DF151" s="390">
        <v>4</v>
      </c>
      <c r="DG151" s="390">
        <v>3.24</v>
      </c>
      <c r="DH151" s="390">
        <v>3.3</v>
      </c>
      <c r="DI151" s="466" t="str">
        <f>IFERROR(IF(Plan1!$O61&lt;&gt;"",IF(Plan1!N$1=6,(Plan1!$O61-CT151)/DB151,IF(Plan1!N$1=7,(Plan1!$O61-CU151)/DC151,IF(Plan1!N$1=8,(Plan1!$O61-CV151)/DD151,IF(Plan1!N$1=9,(Plan1!$O61-CW151)/DE151,IF(Plan1!N$1=10,(Plan1!$O61-CX151)/DF151,IF(Plan1!N$1=11,(Plan1!$O61-CY151)/DG151,IF(Plan1!N$1=12,(Plan1!$O61-CZ151)/DH151,""))))))),""),"σ=0")</f>
        <v/>
      </c>
      <c r="DJ151" s="403"/>
      <c r="DK151" s="382"/>
      <c r="DW151" s="463">
        <v>0</v>
      </c>
      <c r="DX151" s="394">
        <v>3</v>
      </c>
      <c r="DY151" s="474" t="str">
        <f>Plan1!Z61</f>
        <v xml:space="preserve">  7.1- IDEOMOTORA</v>
      </c>
      <c r="DZ151" s="391">
        <v>3</v>
      </c>
      <c r="EA151" s="391">
        <v>3</v>
      </c>
      <c r="EB151" s="391">
        <v>3</v>
      </c>
      <c r="EC151" s="391">
        <v>3</v>
      </c>
      <c r="ED151" s="391">
        <v>3</v>
      </c>
      <c r="EE151" s="400">
        <v>0</v>
      </c>
      <c r="EF151" s="400">
        <v>0</v>
      </c>
      <c r="EG151" s="400">
        <v>0</v>
      </c>
      <c r="EH151" s="400">
        <v>0</v>
      </c>
      <c r="EI151" s="400">
        <v>0</v>
      </c>
      <c r="EJ151" s="390" t="str">
        <f>IFERROR(IF(ISBLANK(Plan1!$AB61),"",IF(Plan1!Z$1=7,(Plan1!$AB61-DZ151)/EE151,IF(Plan1!Z$1=8,(Plan1!$AB61-EA151)/EF151,IF(Plan1!Z$1=1,(Plan1!$AB61-EB151)/EG151,IF(Plan1!Z$1=2,(Plan1!$AB61-EC151)/EH151,IF(Plan1!Z$1=3,(Plan1!$AB61-ED151)/EI151,"")))))),"σ=0")</f>
        <v/>
      </c>
      <c r="EK151" s="391">
        <v>3</v>
      </c>
      <c r="EL151" s="391">
        <v>3</v>
      </c>
      <c r="EM151" s="391">
        <v>2.98</v>
      </c>
      <c r="EN151" s="391">
        <v>2.97</v>
      </c>
      <c r="EO151" s="391">
        <v>3</v>
      </c>
      <c r="EP151" s="400">
        <v>0</v>
      </c>
      <c r="EQ151" s="400">
        <v>0</v>
      </c>
      <c r="ER151" s="391">
        <v>0.15</v>
      </c>
      <c r="ES151" s="391">
        <v>0.16</v>
      </c>
      <c r="ET151" s="391">
        <v>0</v>
      </c>
      <c r="EU151" s="390" t="str">
        <f>IFERROR(IF(ISBLANK(Plan1!$AB61),"",IF(Plan1!Z$1=7,(Plan1!$AB61-EK151)/EP151,IF(Plan1!Z$1=8,(Plan1!$AB61-EL151)/EQ151,IF(Plan1!Z$1=1,(Plan1!$AB61-EM151)/ER151,IF(Plan1!Z$1=2,(Plan1!$AB61-EN151)/ES151,IF(Plan1!Z$1=3,(Plan1!$AB61-EO151)/ET151,"")))))),"σ=0")</f>
        <v/>
      </c>
      <c r="EV151" s="403"/>
      <c r="EW151" s="388"/>
      <c r="FI151" s="463">
        <v>0</v>
      </c>
      <c r="FJ151" s="396">
        <v>3</v>
      </c>
      <c r="FK151" s="398" t="str">
        <f>Plan1!AM61</f>
        <v xml:space="preserve">  7.1- IDEOMOTORA</v>
      </c>
      <c r="FL151" s="391">
        <v>2.96</v>
      </c>
      <c r="FM151" s="391">
        <v>2.95</v>
      </c>
      <c r="FN151" s="391">
        <v>2.99</v>
      </c>
      <c r="FO151" s="391">
        <v>2.88</v>
      </c>
      <c r="FP151" s="391">
        <v>2.98</v>
      </c>
      <c r="FQ151" s="391">
        <v>3</v>
      </c>
      <c r="FR151" s="391">
        <v>2.95</v>
      </c>
      <c r="FS151" s="391">
        <v>2.98</v>
      </c>
      <c r="FT151" s="391">
        <v>3</v>
      </c>
      <c r="FU151" s="391">
        <v>2.93</v>
      </c>
      <c r="FV151" s="391">
        <v>2.97</v>
      </c>
      <c r="FW151" s="391">
        <v>2.98</v>
      </c>
      <c r="FX151" s="391">
        <v>0.19</v>
      </c>
      <c r="FY151" s="391">
        <v>0.22</v>
      </c>
      <c r="FZ151" s="391">
        <v>0.09</v>
      </c>
      <c r="GA151" s="391">
        <v>0.39</v>
      </c>
      <c r="GB151" s="391">
        <v>0.15</v>
      </c>
      <c r="GC151" s="400">
        <v>0</v>
      </c>
      <c r="GD151" s="391">
        <v>0.22</v>
      </c>
      <c r="GE151" s="391">
        <v>0.14000000000000001</v>
      </c>
      <c r="GF151" s="400">
        <v>0</v>
      </c>
      <c r="GG151" s="391">
        <v>0.26</v>
      </c>
      <c r="GH151" s="391">
        <v>0.18</v>
      </c>
      <c r="GI151" s="391">
        <v>0.15</v>
      </c>
      <c r="GJ151" s="388" t="str">
        <f>IFERROR(IF(Plan1!$AO61&lt;&gt;"",IF(AND(Plan1!AM$1=1,Plan1!AM$2=1),(Plan1!$AO61-FL151)/FX151,IF(AND(Plan1!AM$1=1,Plan1!AM$2=2),(Plan1!$AO61-FM151)/FY151,IF(AND(Plan1!AM$1=1,Plan1!AM$2=3),(Plan1!$AO61-FN151)/FZ151,IF(AND(Plan1!AM$1=2,Plan1!AM$2=1),(Plan1!$AO61-FO151)/GA151,IF(AND(Plan1!AM$1=2,Plan1!AM$2=2),(Plan1!$AO61-FP151)/GB151,IF(AND(Plan1!AM$1=2,Plan1!AM$2=3),(Plan1!$AO61-FQ151)/GC151,IF(AND(Plan1!AM$1=3,Plan1!AM$2=1),(Plan1!$AO61-FR151)/GD151,IF(AND(Plan1!AM$1=3,Plan1!AM$2=2),(Plan1!$AO61-FS151)/GE151,IF(AND(Plan1!AM$1=3,Plan1!AM$2=3),(Plan1!$AO61-FT151)/GF151,IF(AND(Plan1!AM$1=4,Plan1!AM$2=1),(Plan1!$AO61-FU151)/GG151,IF(AND(Plan1!AM$1=4,Plan1!AM$2=2),(Plan1!$AO61-FV151)/GH151,IF(AND(Plan1!AM$1=4,Plan1!AM$2=3),(Plan1!$AO61-FW151)/GI151,"")))))))))))),""),"σ=0")</f>
        <v/>
      </c>
      <c r="GK151" s="388"/>
      <c r="GL151" s="388"/>
    </row>
    <row r="152" spans="14:300" s="369" customFormat="1" ht="15" customHeight="1">
      <c r="N152" s="397"/>
      <c r="O152" s="393"/>
      <c r="P152" s="393"/>
      <c r="Q152" s="393"/>
      <c r="R152" s="393"/>
      <c r="S152" s="393"/>
      <c r="T152" s="393"/>
      <c r="U152" s="397"/>
      <c r="W152" s="381"/>
      <c r="X152" s="381"/>
      <c r="Y152" s="381"/>
      <c r="Z152" s="381"/>
      <c r="AA152" s="381"/>
      <c r="AB152" s="381"/>
      <c r="AC152" s="381"/>
      <c r="AD152" s="381"/>
      <c r="AE152" s="381"/>
      <c r="AG152" s="469"/>
      <c r="AH152" s="469"/>
      <c r="AI152" s="407"/>
      <c r="AJ152" s="407"/>
      <c r="AK152" s="407"/>
      <c r="AL152" s="407"/>
      <c r="AM152" s="407"/>
      <c r="AN152" s="407"/>
      <c r="AO152" s="407"/>
      <c r="AP152" s="407"/>
      <c r="AQ152" s="407"/>
      <c r="AR152" s="407"/>
      <c r="AS152" s="407"/>
      <c r="AT152" s="407"/>
      <c r="AU152" s="407"/>
      <c r="AV152" s="407"/>
      <c r="AW152" s="407"/>
      <c r="AX152" s="407"/>
      <c r="AY152" s="463"/>
      <c r="AZ152" s="463"/>
      <c r="BA152" s="463"/>
      <c r="BB152" s="463"/>
      <c r="BC152" s="463"/>
      <c r="BD152" s="463"/>
      <c r="BE152" s="463"/>
      <c r="BF152" s="463"/>
      <c r="BG152" s="463"/>
      <c r="BH152" s="463"/>
      <c r="BI152" s="463"/>
      <c r="BJ152" s="463"/>
      <c r="BK152" s="463"/>
      <c r="BL152" s="463"/>
      <c r="BM152" s="463"/>
      <c r="BN152" s="463"/>
      <c r="BZ152" s="463">
        <v>0</v>
      </c>
      <c r="CA152" s="470">
        <v>1</v>
      </c>
      <c r="CB152" s="473" t="str">
        <f>Plan1!N62</f>
        <v xml:space="preserve">  7.1- CONTAGEM DE PALITOS</v>
      </c>
      <c r="CC152" s="465">
        <v>1</v>
      </c>
      <c r="CD152" s="465">
        <v>1</v>
      </c>
      <c r="CE152" s="465">
        <v>1</v>
      </c>
      <c r="CF152" s="465">
        <v>0.93</v>
      </c>
      <c r="CG152" s="465">
        <v>0.97</v>
      </c>
      <c r="CH152" s="390">
        <v>1</v>
      </c>
      <c r="CI152" s="390">
        <v>0.94</v>
      </c>
      <c r="CJ152" s="390"/>
      <c r="CK152" s="405">
        <v>0</v>
      </c>
      <c r="CL152" s="405">
        <v>0</v>
      </c>
      <c r="CM152" s="405">
        <v>0</v>
      </c>
      <c r="CN152" s="390">
        <v>0.25</v>
      </c>
      <c r="CO152" s="390">
        <v>0.18</v>
      </c>
      <c r="CP152" s="405">
        <v>0</v>
      </c>
      <c r="CQ152" s="390">
        <v>0.24</v>
      </c>
      <c r="CR152" s="466" t="str">
        <f>IFERROR(IF(Plan1!$O62&lt;&gt;"",IF(Plan1!N$1=6,(Plan1!$O62-CC152)/CK152,IF(Plan1!N$1=7,(Plan1!$O62-CD152)/CL152,IF(Plan1!N$1=8,(Plan1!$O62-CE152)/CM152,IF(Plan1!N$1=9,(Plan1!$O62-CF152)/CN152,IF(Plan1!N$1=10,(Plan1!$O62-CG152)/CO152,IF(Plan1!N$1=11,(Plan1!$O62-CH152)/CP152,IF(Plan1!N$1=12,(Plan1!$O62-CI152)/CQ152,""))))))),""),"σ=0")</f>
        <v/>
      </c>
      <c r="CS152" s="367"/>
      <c r="CT152" s="390">
        <v>1</v>
      </c>
      <c r="CU152" s="390">
        <v>0.93</v>
      </c>
      <c r="CV152" s="390">
        <v>1</v>
      </c>
      <c r="CW152" s="390">
        <v>1</v>
      </c>
      <c r="CX152" s="390">
        <v>1</v>
      </c>
      <c r="CY152" s="390">
        <v>1</v>
      </c>
      <c r="CZ152" s="390">
        <v>0.97</v>
      </c>
      <c r="DA152" s="390"/>
      <c r="DB152" s="405">
        <v>0</v>
      </c>
      <c r="DC152" s="390">
        <v>0.26</v>
      </c>
      <c r="DD152" s="405">
        <v>0</v>
      </c>
      <c r="DE152" s="405">
        <v>0</v>
      </c>
      <c r="DF152" s="405">
        <v>0</v>
      </c>
      <c r="DG152" s="405">
        <v>0</v>
      </c>
      <c r="DH152" s="390">
        <v>0.18</v>
      </c>
      <c r="DI152" s="466" t="str">
        <f>IFERROR(IF(Plan1!$O62&lt;&gt;"",IF(Plan1!N$1=6,(Plan1!$O62-CT152)/DB152,IF(Plan1!N$1=7,(Plan1!$O62-CU152)/DC152,IF(Plan1!N$1=8,(Plan1!$O62-CV152)/DD152,IF(Plan1!N$1=9,(Plan1!$O62-CW152)/DE152,IF(Plan1!N$1=10,(Plan1!$O62-CX152)/DF152,IF(Plan1!N$1=11,(Plan1!$O62-CY152)/DG152,IF(Plan1!N$1=12,(Plan1!$O62-CZ152)/DH152,""))))))),""),"σ=0")</f>
        <v/>
      </c>
      <c r="DJ152" s="470"/>
      <c r="DK152" s="382"/>
      <c r="DW152" s="463">
        <v>0</v>
      </c>
      <c r="DX152" s="394">
        <v>16</v>
      </c>
      <c r="DY152" s="474" t="str">
        <f>Plan1!Z62</f>
        <v xml:space="preserve">  7.2- CONSTRUTIVA</v>
      </c>
      <c r="DZ152" s="395">
        <v>12.61</v>
      </c>
      <c r="EA152" s="395">
        <v>13.18</v>
      </c>
      <c r="EB152" s="395">
        <v>13.49</v>
      </c>
      <c r="EC152" s="395">
        <v>13.13</v>
      </c>
      <c r="ED152" s="395">
        <v>13.51</v>
      </c>
      <c r="EE152" s="395">
        <v>1.83</v>
      </c>
      <c r="EF152" s="395">
        <v>1.71</v>
      </c>
      <c r="EG152" s="395">
        <v>1.5</v>
      </c>
      <c r="EH152" s="395">
        <v>1.79</v>
      </c>
      <c r="EI152" s="395">
        <v>1.97</v>
      </c>
      <c r="EJ152" s="390" t="str">
        <f>IFERROR(IF(ISBLANK(Plan1!$AB62),"",IF(Plan1!Z$1=7,(Plan1!$AB62-DZ152)/EE152,IF(Plan1!Z$1=8,(Plan1!$AB62-EA152)/EF152,IF(Plan1!Z$1=1,(Plan1!$AB62-EB152)/EG152,IF(Plan1!Z$1=2,(Plan1!$AB62-EC152)/EH152,IF(Plan1!Z$1=3,(Plan1!$AB62-ED152)/EI152,"")))))),"σ=0")</f>
        <v/>
      </c>
      <c r="EK152" s="395">
        <v>12.08</v>
      </c>
      <c r="EL152" s="395">
        <v>11.93</v>
      </c>
      <c r="EM152" s="395">
        <v>12.76</v>
      </c>
      <c r="EN152" s="395">
        <v>12.34</v>
      </c>
      <c r="EO152" s="395">
        <v>12.95</v>
      </c>
      <c r="EP152" s="395">
        <v>2.02</v>
      </c>
      <c r="EQ152" s="395">
        <v>2.02</v>
      </c>
      <c r="ER152" s="395">
        <v>1.78</v>
      </c>
      <c r="ES152" s="395">
        <v>1.55</v>
      </c>
      <c r="ET152" s="395">
        <v>1.81</v>
      </c>
      <c r="EU152" s="390" t="str">
        <f>IFERROR(IF(ISBLANK(Plan1!$AB62),"",IF(Plan1!Z$1=7,(Plan1!$AB62-EK152)/EP152,IF(Plan1!Z$1=8,(Plan1!$AB62-EL152)/EQ152,IF(Plan1!Z$1=1,(Plan1!$AB62-EM152)/ER152,IF(Plan1!Z$1=2,(Plan1!$AB62-EN152)/ES152,IF(Plan1!Z$1=3,(Plan1!$AB62-EO152)/ET152,"")))))),"σ=0")</f>
        <v/>
      </c>
      <c r="EV152" s="403"/>
      <c r="EW152" s="388"/>
      <c r="FI152" s="463">
        <v>0</v>
      </c>
      <c r="FJ152" s="396">
        <v>16</v>
      </c>
      <c r="FK152" s="398" t="str">
        <f>Plan1!AM62</f>
        <v xml:space="preserve">  7.2- CONSTRUTIVA</v>
      </c>
      <c r="FL152" s="391">
        <v>9.65</v>
      </c>
      <c r="FM152" s="391">
        <v>11</v>
      </c>
      <c r="FN152" s="391">
        <v>13.44</v>
      </c>
      <c r="FO152" s="391">
        <v>9.1199999999999992</v>
      </c>
      <c r="FP152" s="391">
        <v>11.6</v>
      </c>
      <c r="FQ152" s="391">
        <v>13.11</v>
      </c>
      <c r="FR152" s="391">
        <v>9.74</v>
      </c>
      <c r="FS152" s="391">
        <v>10.58</v>
      </c>
      <c r="FT152" s="391">
        <v>12.29</v>
      </c>
      <c r="FU152" s="391">
        <v>8.1</v>
      </c>
      <c r="FV152" s="391">
        <v>10.130000000000001</v>
      </c>
      <c r="FW152" s="391">
        <v>11.84</v>
      </c>
      <c r="FX152" s="391">
        <v>2.0499999999999998</v>
      </c>
      <c r="FY152" s="391">
        <v>2.25</v>
      </c>
      <c r="FZ152" s="391">
        <v>1.97</v>
      </c>
      <c r="GA152" s="391">
        <v>3.04</v>
      </c>
      <c r="GB152" s="391">
        <v>2.52</v>
      </c>
      <c r="GC152" s="391">
        <v>1.99</v>
      </c>
      <c r="GD152" s="391">
        <v>2.5099999999999998</v>
      </c>
      <c r="GE152" s="391">
        <v>2.74</v>
      </c>
      <c r="GF152" s="391">
        <v>2.64</v>
      </c>
      <c r="GG152" s="391">
        <v>2.4700000000000002</v>
      </c>
      <c r="GH152" s="391">
        <v>2.33</v>
      </c>
      <c r="GI152" s="391">
        <v>2.2999999999999998</v>
      </c>
      <c r="GJ152" s="388" t="str">
        <f>IFERROR(IF(Plan1!$AO62&lt;&gt;"",IF(AND(Plan1!AM$1=1,Plan1!AM$2=1),(Plan1!$AO62-FL152)/FX152,IF(AND(Plan1!AM$1=1,Plan1!AM$2=2),(Plan1!$AO62-FM152)/FY152,IF(AND(Plan1!AM$1=1,Plan1!AM$2=3),(Plan1!$AO62-FN152)/FZ152,IF(AND(Plan1!AM$1=2,Plan1!AM$2=1),(Plan1!$AO62-FO152)/GA152,IF(AND(Plan1!AM$1=2,Plan1!AM$2=2),(Plan1!$AO62-FP152)/GB152,IF(AND(Plan1!AM$1=2,Plan1!AM$2=3),(Plan1!$AO62-FQ152)/GC152,IF(AND(Plan1!AM$1=3,Plan1!AM$2=1),(Plan1!$AO62-FR152)/GD152,IF(AND(Plan1!AM$1=3,Plan1!AM$2=2),(Plan1!$AO62-FS152)/GE152,IF(AND(Plan1!AM$1=3,Plan1!AM$2=3),(Plan1!$AO62-FT152)/GF152,IF(AND(Plan1!AM$1=4,Plan1!AM$2=1),(Plan1!$AO62-FU152)/GG152,IF(AND(Plan1!AM$1=4,Plan1!AM$2=2),(Plan1!$AO62-FV152)/GH152,IF(AND(Plan1!AM$1=4,Plan1!AM$2=3),(Plan1!$AO62-FW152)/GI152,"")))))))))))),""),"σ=0")</f>
        <v/>
      </c>
      <c r="GK152" s="388"/>
      <c r="GL152" s="388"/>
    </row>
    <row r="153" spans="14:300" s="369" customFormat="1" ht="15" customHeight="1">
      <c r="N153" s="397"/>
      <c r="O153" s="393"/>
      <c r="P153" s="393"/>
      <c r="Q153" s="393"/>
      <c r="R153" s="393"/>
      <c r="S153" s="393"/>
      <c r="T153" s="393"/>
      <c r="U153" s="393"/>
      <c r="W153" s="381"/>
      <c r="X153" s="381"/>
      <c r="Y153" s="381"/>
      <c r="Z153" s="381"/>
      <c r="AA153" s="381"/>
      <c r="AB153" s="381"/>
      <c r="AC153" s="381"/>
      <c r="AD153" s="381"/>
      <c r="AE153" s="381"/>
      <c r="AG153" s="469"/>
      <c r="AH153" s="469"/>
      <c r="AI153" s="407"/>
      <c r="AJ153" s="407"/>
      <c r="AK153" s="407"/>
      <c r="AL153" s="407"/>
      <c r="AM153" s="407"/>
      <c r="AN153" s="407"/>
      <c r="AO153" s="407"/>
      <c r="AP153" s="407"/>
      <c r="AQ153" s="408"/>
      <c r="AR153" s="408"/>
      <c r="AS153" s="408"/>
      <c r="AT153" s="408"/>
      <c r="AU153" s="408"/>
      <c r="AV153" s="409"/>
      <c r="AW153" s="408"/>
      <c r="AX153" s="408"/>
      <c r="AY153" s="463"/>
      <c r="AZ153" s="463"/>
      <c r="BA153" s="463"/>
      <c r="BB153" s="463"/>
      <c r="BC153" s="463"/>
      <c r="BD153" s="463"/>
      <c r="BE153" s="463"/>
      <c r="BF153" s="463"/>
      <c r="BG153" s="463"/>
      <c r="BH153" s="463"/>
      <c r="BI153" s="463"/>
      <c r="BJ153" s="463"/>
      <c r="BK153" s="463"/>
      <c r="BL153" s="463"/>
      <c r="BM153" s="463"/>
      <c r="BN153" s="463"/>
      <c r="BZ153" s="463">
        <v>0</v>
      </c>
      <c r="CA153" s="403">
        <v>24</v>
      </c>
      <c r="CB153" s="473" t="str">
        <f>Plan1!N63</f>
        <v xml:space="preserve">  7.2- CÁLCULOS MATEMÁTICOS </v>
      </c>
      <c r="CC153" s="465">
        <v>3.6</v>
      </c>
      <c r="CD153" s="465">
        <v>7.82</v>
      </c>
      <c r="CE153" s="465">
        <v>13.4</v>
      </c>
      <c r="CF153" s="465">
        <v>20.82</v>
      </c>
      <c r="CG153" s="465">
        <v>22</v>
      </c>
      <c r="CH153" s="390">
        <v>23.2</v>
      </c>
      <c r="CI153" s="390">
        <v>23.28</v>
      </c>
      <c r="CJ153" s="390"/>
      <c r="CK153" s="390">
        <v>3.01</v>
      </c>
      <c r="CL153" s="390">
        <v>4.0199999999999996</v>
      </c>
      <c r="CM153" s="390">
        <v>3.83</v>
      </c>
      <c r="CN153" s="390">
        <v>3.16</v>
      </c>
      <c r="CO153" s="390">
        <v>2.63</v>
      </c>
      <c r="CP153" s="390">
        <v>1.75</v>
      </c>
      <c r="CQ153" s="390">
        <v>1.17</v>
      </c>
      <c r="CR153" s="466" t="str">
        <f>IFERROR(IF(Plan1!$O63&lt;&gt;"",IF(Plan1!N$1=6,(Plan1!$O63-CC153)/CK153,IF(Plan1!N$1=7,(Plan1!$O63-CD153)/CL153,IF(Plan1!N$1=8,(Plan1!$O63-CE153)/CM153,IF(Plan1!N$1=9,(Plan1!$O63-CF153)/CN153,IF(Plan1!N$1=10,(Plan1!$O63-CG153)/CO153,IF(Plan1!N$1=11,(Plan1!$O63-CH153)/CP153,IF(Plan1!N$1=12,(Plan1!$O63-CI153)/CQ153,""))))))),""),"σ=0")</f>
        <v/>
      </c>
      <c r="CS153" s="367"/>
      <c r="CT153" s="390">
        <v>4.2</v>
      </c>
      <c r="CU153" s="390">
        <v>7.86</v>
      </c>
      <c r="CV153" s="390">
        <v>15.24</v>
      </c>
      <c r="CW153" s="390">
        <v>18.649999999999999</v>
      </c>
      <c r="CX153" s="390">
        <v>19.63</v>
      </c>
      <c r="CY153" s="390">
        <v>20.58</v>
      </c>
      <c r="CZ153" s="390">
        <v>20.94</v>
      </c>
      <c r="DA153" s="390"/>
      <c r="DB153" s="390">
        <v>3.39</v>
      </c>
      <c r="DC153" s="390">
        <v>4.9400000000000004</v>
      </c>
      <c r="DD153" s="390">
        <v>4.3600000000000003</v>
      </c>
      <c r="DE153" s="390">
        <v>4.49</v>
      </c>
      <c r="DF153" s="390">
        <v>4</v>
      </c>
      <c r="DG153" s="390">
        <v>3.24</v>
      </c>
      <c r="DH153" s="390">
        <v>3.26</v>
      </c>
      <c r="DI153" s="466" t="str">
        <f>IFERROR(IF(Plan1!$O63&lt;&gt;"",IF(Plan1!N$1=6,(Plan1!$O63-CT153)/DB153,IF(Plan1!N$1=7,(Plan1!$O63-CU153)/DC153,IF(Plan1!N$1=8,(Plan1!$O63-CV153)/DD153,IF(Plan1!N$1=9,(Plan1!$O63-CW153)/DE153,IF(Plan1!N$1=10,(Plan1!$O63-CX153)/DF153,IF(Plan1!N$1=11,(Plan1!$O63-CY153)/DG153,IF(Plan1!N$1=12,(Plan1!$O63-CZ153)/DH153,""))))))),""),"σ=0")</f>
        <v/>
      </c>
      <c r="DJ153" s="403"/>
      <c r="DK153" s="382"/>
      <c r="DW153" s="463">
        <v>0</v>
      </c>
      <c r="DX153" s="394">
        <v>3</v>
      </c>
      <c r="DY153" s="474" t="str">
        <f>Plan1!Z63</f>
        <v xml:space="preserve">  7.3- REFLEXIVA</v>
      </c>
      <c r="DZ153" s="395">
        <v>2.64</v>
      </c>
      <c r="EA153" s="395">
        <v>2.88</v>
      </c>
      <c r="EB153" s="395">
        <v>2.74</v>
      </c>
      <c r="EC153" s="395">
        <v>2.85</v>
      </c>
      <c r="ED153" s="395">
        <v>2.68</v>
      </c>
      <c r="EE153" s="395">
        <v>0.82</v>
      </c>
      <c r="EF153" s="395">
        <v>0.46</v>
      </c>
      <c r="EG153" s="395">
        <v>0.64</v>
      </c>
      <c r="EH153" s="395">
        <v>0.59</v>
      </c>
      <c r="EI153" s="395">
        <v>0.75</v>
      </c>
      <c r="EJ153" s="390" t="str">
        <f>IFERROR(IF(ISBLANK(Plan1!$AB63),"",IF(Plan1!Z$1=7,(Plan1!$AB63-DZ153)/EE153,IF(Plan1!Z$1=8,(Plan1!$AB63-EA153)/EF153,IF(Plan1!Z$1=1,(Plan1!$AB63-EB153)/EG153,IF(Plan1!Z$1=2,(Plan1!$AB63-EC153)/EH153,IF(Plan1!Z$1=3,(Plan1!$AB63-ED153)/EI153,"")))))),"σ=0")</f>
        <v/>
      </c>
      <c r="EK153" s="395">
        <v>2.41</v>
      </c>
      <c r="EL153" s="395">
        <v>2.5299999999999998</v>
      </c>
      <c r="EM153" s="395">
        <v>2.41</v>
      </c>
      <c r="EN153" s="395">
        <v>2.4500000000000002</v>
      </c>
      <c r="EO153" s="395">
        <v>2.5499999999999998</v>
      </c>
      <c r="EP153" s="395">
        <v>0.94</v>
      </c>
      <c r="EQ153" s="395">
        <v>0.88</v>
      </c>
      <c r="ER153" s="395">
        <v>0.92</v>
      </c>
      <c r="ES153" s="395">
        <v>0.98</v>
      </c>
      <c r="ET153" s="395">
        <v>0.89</v>
      </c>
      <c r="EU153" s="390" t="str">
        <f>IFERROR(IF(ISBLANK(Plan1!$AB63),"",IF(Plan1!Z$1=7,(Plan1!$AB63-EK153)/EP153,IF(Plan1!Z$1=8,(Plan1!$AB63-EL153)/EQ153,IF(Plan1!Z$1=1,(Plan1!$AB63-EM153)/ER153,IF(Plan1!Z$1=2,(Plan1!$AB63-EN153)/ES153,IF(Plan1!Z$1=3,(Plan1!$AB63-EO153)/ET153,"")))))),"σ=0")</f>
        <v/>
      </c>
      <c r="EV153" s="470"/>
      <c r="EW153" s="382"/>
      <c r="FI153" s="463">
        <v>0</v>
      </c>
      <c r="FJ153" s="396">
        <v>3</v>
      </c>
      <c r="FK153" s="398" t="str">
        <f>Plan1!AM63</f>
        <v xml:space="preserve">  7.3- REFLEXIVA</v>
      </c>
      <c r="FL153" s="391">
        <v>2.33</v>
      </c>
      <c r="FM153" s="391">
        <v>2.38</v>
      </c>
      <c r="FN153" s="391">
        <v>2.65</v>
      </c>
      <c r="FO153" s="391">
        <v>1.93</v>
      </c>
      <c r="FP153" s="391">
        <v>2.11</v>
      </c>
      <c r="FQ153" s="391">
        <v>2.33</v>
      </c>
      <c r="FR153" s="391">
        <v>2.0499999999999998</v>
      </c>
      <c r="FS153" s="391">
        <v>1.79</v>
      </c>
      <c r="FT153" s="391">
        <v>2.0699999999999998</v>
      </c>
      <c r="FU153" s="391">
        <v>1.76</v>
      </c>
      <c r="FV153" s="391">
        <v>1.87</v>
      </c>
      <c r="FW153" s="391">
        <v>1.79</v>
      </c>
      <c r="FX153" s="391">
        <v>0.95</v>
      </c>
      <c r="FY153" s="391">
        <v>0.99</v>
      </c>
      <c r="FZ153" s="391">
        <v>0.77</v>
      </c>
      <c r="GA153" s="391">
        <v>1.1100000000000001</v>
      </c>
      <c r="GB153" s="391">
        <v>1.0900000000000001</v>
      </c>
      <c r="GC153" s="391">
        <v>0.85</v>
      </c>
      <c r="GD153" s="391">
        <v>0.97</v>
      </c>
      <c r="GE153" s="391">
        <v>1.0900000000000001</v>
      </c>
      <c r="GF153" s="391">
        <v>1.01</v>
      </c>
      <c r="GG153" s="391">
        <v>1.0900000000000001</v>
      </c>
      <c r="GH153" s="391">
        <v>1.04</v>
      </c>
      <c r="GI153" s="391">
        <v>1.08</v>
      </c>
      <c r="GJ153" s="388" t="str">
        <f>IFERROR(IF(Plan1!$AO63&lt;&gt;"",IF(AND(Plan1!AM$1=1,Plan1!AM$2=1),(Plan1!$AO63-FL153)/FX153,IF(AND(Plan1!AM$1=1,Plan1!AM$2=2),(Plan1!$AO63-FM153)/FY153,IF(AND(Plan1!AM$1=1,Plan1!AM$2=3),(Plan1!$AO63-FN153)/FZ153,IF(AND(Plan1!AM$1=2,Plan1!AM$2=1),(Plan1!$AO63-FO153)/GA153,IF(AND(Plan1!AM$1=2,Plan1!AM$2=2),(Plan1!$AO63-FP153)/GB153,IF(AND(Plan1!AM$1=2,Plan1!AM$2=3),(Plan1!$AO63-FQ153)/GC153,IF(AND(Plan1!AM$1=3,Plan1!AM$2=1),(Plan1!$AO63-FR153)/GD153,IF(AND(Plan1!AM$1=3,Plan1!AM$2=2),(Plan1!$AO63-FS153)/GE153,IF(AND(Plan1!AM$1=3,Plan1!AM$2=3),(Plan1!$AO63-FT153)/GF153,IF(AND(Plan1!AM$1=4,Plan1!AM$2=1),(Plan1!$AO63-FU153)/GG153,IF(AND(Plan1!AM$1=4,Plan1!AM$2=2),(Plan1!$AO63-FV153)/GH153,IF(AND(Plan1!AM$1=4,Plan1!AM$2=3),(Plan1!$AO63-FW153)/GI153,"")))))))))))),""),"σ=0")</f>
        <v/>
      </c>
      <c r="GK153" s="388"/>
      <c r="GL153" s="382"/>
    </row>
    <row r="154" spans="14:300" s="369" customFormat="1" ht="15" customHeight="1">
      <c r="N154" s="397"/>
      <c r="O154" s="397"/>
      <c r="P154" s="393"/>
      <c r="Q154" s="393"/>
      <c r="R154" s="393"/>
      <c r="S154" s="393"/>
      <c r="T154" s="393"/>
      <c r="U154" s="393"/>
      <c r="W154" s="381"/>
      <c r="X154" s="381"/>
      <c r="Y154" s="381"/>
      <c r="Z154" s="381"/>
      <c r="AA154" s="381"/>
      <c r="AB154" s="381"/>
      <c r="AC154" s="381"/>
      <c r="AD154" s="381"/>
      <c r="AE154" s="381"/>
      <c r="AG154" s="469"/>
      <c r="AH154" s="469"/>
      <c r="AI154" s="408"/>
      <c r="AJ154" s="408"/>
      <c r="AK154" s="408"/>
      <c r="AL154" s="408"/>
      <c r="AM154" s="408"/>
      <c r="AN154" s="408"/>
      <c r="AO154" s="408"/>
      <c r="AP154" s="408"/>
      <c r="AQ154" s="413"/>
      <c r="AR154" s="413"/>
      <c r="AS154" s="413"/>
      <c r="AT154" s="413"/>
      <c r="AU154" s="413"/>
      <c r="AV154" s="413"/>
      <c r="AW154" s="413"/>
      <c r="AX154" s="401"/>
      <c r="AY154" s="463"/>
      <c r="AZ154" s="463"/>
      <c r="BA154" s="463"/>
      <c r="BB154" s="463"/>
      <c r="BC154" s="463"/>
      <c r="BD154" s="463"/>
      <c r="BE154" s="463"/>
      <c r="BF154" s="463"/>
      <c r="BG154" s="463"/>
      <c r="BH154" s="463"/>
      <c r="BI154" s="463"/>
      <c r="BJ154" s="463"/>
      <c r="BK154" s="463"/>
      <c r="BL154" s="463"/>
      <c r="BM154" s="463"/>
      <c r="BN154" s="463"/>
      <c r="BZ154" s="463">
        <v>0</v>
      </c>
      <c r="CA154" s="403"/>
      <c r="CB154" s="473" t="str">
        <f>Plan1!N64</f>
        <v>8- FUNÇÕES EXECUTIVAS</v>
      </c>
      <c r="CC154" s="465"/>
      <c r="CD154" s="465"/>
      <c r="CE154" s="465"/>
      <c r="CF154" s="465"/>
      <c r="CG154" s="465"/>
      <c r="CH154" s="390"/>
      <c r="CI154" s="390"/>
      <c r="CJ154" s="390"/>
      <c r="CK154" s="390"/>
      <c r="CL154" s="390"/>
      <c r="CM154" s="390"/>
      <c r="CN154" s="390"/>
      <c r="CO154" s="390"/>
      <c r="CP154" s="390"/>
      <c r="CQ154" s="390"/>
      <c r="CR154" s="466" t="str">
        <f>IFERROR(IF(Plan1!$O64&lt;&gt;"",IF(Plan1!N$1=6,(Plan1!$O64-CC154)/CK154,IF(Plan1!N$1=7,(Plan1!$O64-CD154)/CL154,IF(Plan1!N$1=8,(Plan1!$O64-CE154)/CM154,IF(Plan1!N$1=9,(Plan1!$O64-CF154)/CN154,IF(Plan1!N$1=10,(Plan1!$O64-CG154)/CO154,IF(Plan1!N$1=11,(Plan1!$O64-CH154)/CP154,IF(Plan1!N$1=12,(Plan1!$O64-CI154)/CQ154,""))))))),""),"σ=0")</f>
        <v/>
      </c>
      <c r="CS154" s="367"/>
      <c r="CT154" s="390"/>
      <c r="CU154" s="390"/>
      <c r="CV154" s="390"/>
      <c r="CW154" s="390"/>
      <c r="CX154" s="390"/>
      <c r="CY154" s="390"/>
      <c r="CZ154" s="390"/>
      <c r="DA154" s="390"/>
      <c r="DB154" s="390"/>
      <c r="DC154" s="390"/>
      <c r="DD154" s="390"/>
      <c r="DE154" s="390"/>
      <c r="DF154" s="390"/>
      <c r="DG154" s="390"/>
      <c r="DH154" s="390"/>
      <c r="DI154" s="466" t="str">
        <f>IFERROR(IF(Plan1!$O64&lt;&gt;"",IF(Plan1!N$1=6,(Plan1!$O64-CT154)/DB154,IF(Plan1!N$1=7,(Plan1!$O64-CU154)/DC154,IF(Plan1!N$1=8,(Plan1!$O64-CV154)/DD154,IF(Plan1!N$1=9,(Plan1!$O64-CW154)/DE154,IF(Plan1!N$1=10,(Plan1!$O64-CX154)/DF154,IF(Plan1!N$1=11,(Plan1!$O64-CY154)/DG154,IF(Plan1!N$1=12,(Plan1!$O64-CZ154)/DH154,""))))))),""),"σ=0")</f>
        <v/>
      </c>
      <c r="DJ154" s="403"/>
      <c r="DK154" s="382"/>
      <c r="DW154" s="463">
        <v>0</v>
      </c>
      <c r="DX154" s="394"/>
      <c r="DY154" s="474" t="str">
        <f>Plan1!Z64</f>
        <v>8- FUNÇÕES EXECUTIVAS</v>
      </c>
      <c r="DZ154" s="395"/>
      <c r="EA154" s="395"/>
      <c r="EB154" s="395"/>
      <c r="EC154" s="395"/>
      <c r="ED154" s="395"/>
      <c r="EE154" s="395"/>
      <c r="EF154" s="395"/>
      <c r="EG154" s="395"/>
      <c r="EH154" s="395"/>
      <c r="EI154" s="395"/>
      <c r="EJ154" s="390" t="str">
        <f>IFERROR(IF(ISBLANK(Plan1!$AB64),"",IF(Plan1!Z$1=7,(Plan1!$AB64-DZ154)/EE154,IF(Plan1!Z$1=8,(Plan1!$AB64-EA154)/EF154,IF(Plan1!Z$1=1,(Plan1!$AB64-EB154)/EG154,IF(Plan1!Z$1=2,(Plan1!$AB64-EC154)/EH154,IF(Plan1!Z$1=3,(Plan1!$AB64-ED154)/EI154,"")))))),"σ=0")</f>
        <v/>
      </c>
      <c r="EK154" s="395"/>
      <c r="EL154" s="395"/>
      <c r="EM154" s="395"/>
      <c r="EN154" s="395"/>
      <c r="EO154" s="395"/>
      <c r="EP154" s="395"/>
      <c r="EQ154" s="395"/>
      <c r="ER154" s="395"/>
      <c r="ES154" s="395"/>
      <c r="ET154" s="395"/>
      <c r="EU154" s="390" t="str">
        <f>IFERROR(IF(ISBLANK(Plan1!$AB64),"",IF(Plan1!Z$1=7,(Plan1!$AB64-EK154)/EP154,IF(Plan1!Z$1=8,(Plan1!$AB64-EL154)/EQ154,IF(Plan1!Z$1=1,(Plan1!$AB64-EM154)/ER154,IF(Plan1!Z$1=2,(Plan1!$AB64-EN154)/ES154,IF(Plan1!Z$1=3,(Plan1!$AB64-EO154)/ET154,"")))))),"σ=0")</f>
        <v/>
      </c>
      <c r="EV154" s="470"/>
      <c r="EW154" s="382"/>
      <c r="FI154" s="463">
        <v>0</v>
      </c>
      <c r="FJ154" s="396"/>
      <c r="FK154" s="398" t="str">
        <f>Plan1!AM64</f>
        <v>8- FUNÇÕES EXECUTIVAS</v>
      </c>
      <c r="FL154" s="391"/>
      <c r="FM154" s="391"/>
      <c r="FN154" s="391"/>
      <c r="FO154" s="391"/>
      <c r="FP154" s="391"/>
      <c r="FQ154" s="391"/>
      <c r="FR154" s="391"/>
      <c r="FS154" s="391"/>
      <c r="FT154" s="391"/>
      <c r="FU154" s="391"/>
      <c r="FV154" s="391"/>
      <c r="FW154" s="391"/>
      <c r="FX154" s="391"/>
      <c r="FY154" s="391"/>
      <c r="FZ154" s="391"/>
      <c r="GA154" s="391"/>
      <c r="GB154" s="391"/>
      <c r="GC154" s="391"/>
      <c r="GD154" s="391"/>
      <c r="GE154" s="391"/>
      <c r="GF154" s="391"/>
      <c r="GG154" s="391"/>
      <c r="GH154" s="391"/>
      <c r="GI154" s="391"/>
      <c r="GJ154" s="388" t="str">
        <f>IFERROR(IF(Plan1!$AO64&lt;&gt;"",IF(AND(Plan1!AM$1=1,Plan1!AM$2=1),(Plan1!$AO64-FL154)/FX154,IF(AND(Plan1!AM$1=1,Plan1!AM$2=2),(Plan1!$AO64-FM154)/FY154,IF(AND(Plan1!AM$1=1,Plan1!AM$2=3),(Plan1!$AO64-FN154)/FZ154,IF(AND(Plan1!AM$1=2,Plan1!AM$2=1),(Plan1!$AO64-FO154)/GA154,IF(AND(Plan1!AM$1=2,Plan1!AM$2=2),(Plan1!$AO64-FP154)/GB154,IF(AND(Plan1!AM$1=2,Plan1!AM$2=3),(Plan1!$AO64-FQ154)/GC154,IF(AND(Plan1!AM$1=3,Plan1!AM$2=1),(Plan1!$AO64-FR154)/GD154,IF(AND(Plan1!AM$1=3,Plan1!AM$2=2),(Plan1!$AO64-FS154)/GE154,IF(AND(Plan1!AM$1=3,Plan1!AM$2=3),(Plan1!$AO64-FT154)/GF154,IF(AND(Plan1!AM$1=4,Plan1!AM$2=1),(Plan1!$AO64-FU154)/GG154,IF(AND(Plan1!AM$1=4,Plan1!AM$2=2),(Plan1!$AO64-FV154)/GH154,IF(AND(Plan1!AM$1=4,Plan1!AM$2=3),(Plan1!$AO64-FW154)/GI154,"")))))))))))),""),"σ=0")</f>
        <v/>
      </c>
      <c r="GK154" s="388"/>
      <c r="GL154" s="382"/>
    </row>
    <row r="155" spans="14:300" s="369" customFormat="1" ht="15" customHeight="1">
      <c r="N155" s="397"/>
      <c r="O155" s="393"/>
      <c r="P155" s="393"/>
      <c r="Q155" s="393"/>
      <c r="R155" s="393"/>
      <c r="S155" s="393"/>
      <c r="T155" s="393"/>
      <c r="U155" s="393"/>
      <c r="W155" s="381"/>
      <c r="X155" s="381"/>
      <c r="Y155" s="381"/>
      <c r="Z155" s="381"/>
      <c r="AA155" s="381"/>
      <c r="AB155" s="381"/>
      <c r="AC155" s="381"/>
      <c r="AD155" s="381"/>
      <c r="AE155" s="381"/>
      <c r="AG155" s="402"/>
      <c r="AH155" s="402"/>
      <c r="AI155" s="401"/>
      <c r="AJ155" s="401"/>
      <c r="AK155" s="413"/>
      <c r="AL155" s="413"/>
      <c r="AM155" s="413"/>
      <c r="AN155" s="413"/>
      <c r="AO155" s="401"/>
      <c r="AP155" s="413"/>
      <c r="AQ155" s="401"/>
      <c r="AR155" s="401"/>
      <c r="AS155" s="401"/>
      <c r="AT155" s="413"/>
      <c r="AU155" s="413"/>
      <c r="AV155" s="414"/>
      <c r="AW155" s="401"/>
      <c r="AX155" s="413"/>
      <c r="AY155" s="463"/>
      <c r="AZ155" s="463"/>
      <c r="BA155" s="463"/>
      <c r="BB155" s="463"/>
      <c r="BC155" s="463"/>
      <c r="BD155" s="463"/>
      <c r="BE155" s="463"/>
      <c r="BF155" s="463"/>
      <c r="BG155" s="463"/>
      <c r="BH155" s="463"/>
      <c r="BI155" s="463"/>
      <c r="BJ155" s="463"/>
      <c r="BK155" s="463"/>
      <c r="BL155" s="463"/>
      <c r="BM155" s="463"/>
      <c r="BN155" s="463"/>
      <c r="BZ155" s="463">
        <v>0</v>
      </c>
      <c r="CA155" s="403">
        <v>52</v>
      </c>
      <c r="CB155" s="473" t="str">
        <f>Plan1!N65</f>
        <v xml:space="preserve">  8.1- FLUÊNCIA VERBAL</v>
      </c>
      <c r="CC155" s="465">
        <v>15.23</v>
      </c>
      <c r="CD155" s="465">
        <v>16.61</v>
      </c>
      <c r="CE155" s="465">
        <v>19.170000000000002</v>
      </c>
      <c r="CF155" s="465">
        <v>21.57</v>
      </c>
      <c r="CG155" s="465">
        <v>22.57</v>
      </c>
      <c r="CH155" s="465">
        <v>28.76</v>
      </c>
      <c r="CI155" s="390">
        <v>26.91</v>
      </c>
      <c r="CJ155" s="398"/>
      <c r="CK155" s="390">
        <v>6.23</v>
      </c>
      <c r="CL155" s="390">
        <v>4.62</v>
      </c>
      <c r="CM155" s="390">
        <v>4.08</v>
      </c>
      <c r="CN155" s="390">
        <v>6.75</v>
      </c>
      <c r="CO155" s="390">
        <v>5.41</v>
      </c>
      <c r="CP155" s="390">
        <v>7.64</v>
      </c>
      <c r="CQ155" s="390">
        <v>6.93</v>
      </c>
      <c r="CR155" s="466" t="str">
        <f>IFERROR(IF(Plan1!$O65&lt;&gt;"",IF(Plan1!N$1=6,(Plan1!$O65-CC155)/CK155,IF(Plan1!N$1=7,(Plan1!$O65-CD155)/CL155,IF(Plan1!N$1=8,(Plan1!$O65-CE155)/CM155,IF(Plan1!N$1=9,(Plan1!$O65-CF155)/CN155,IF(Plan1!N$1=10,(Plan1!$O65-CG155)/CO155,IF(Plan1!N$1=11,(Plan1!$O65-CH155)/CP155,IF(Plan1!N$1=12,(Plan1!$O65-CI155)/CQ155,""))))))),""),"σ=0")</f>
        <v/>
      </c>
      <c r="CS155" s="367"/>
      <c r="CT155" s="465">
        <v>10.43</v>
      </c>
      <c r="CU155" s="390">
        <v>12.52</v>
      </c>
      <c r="CV155" s="390">
        <v>19.03</v>
      </c>
      <c r="CW155" s="465">
        <v>20.39</v>
      </c>
      <c r="CX155" s="465">
        <v>18.14</v>
      </c>
      <c r="CY155" s="465">
        <v>21.74</v>
      </c>
      <c r="CZ155" s="390">
        <v>22.63</v>
      </c>
      <c r="DA155" s="398"/>
      <c r="DB155" s="390">
        <v>3.93</v>
      </c>
      <c r="DC155" s="390">
        <v>3.98</v>
      </c>
      <c r="DD155" s="390">
        <v>3.71</v>
      </c>
      <c r="DE155" s="390">
        <v>5.17</v>
      </c>
      <c r="DF155" s="390">
        <v>3.98</v>
      </c>
      <c r="DG155" s="390">
        <v>3.17</v>
      </c>
      <c r="DH155" s="390">
        <v>5.04</v>
      </c>
      <c r="DI155" s="466" t="str">
        <f>IFERROR(IF(Plan1!$O65&lt;&gt;"",IF(Plan1!N$1=6,(Plan1!$O65-CT155)/DB155,IF(Plan1!N$1=7,(Plan1!$O65-CU155)/DC155,IF(Plan1!N$1=8,(Plan1!$O65-CV155)/DD155,IF(Plan1!N$1=9,(Plan1!$O65-CW155)/DE155,IF(Plan1!N$1=10,(Plan1!$O65-CX155)/DF155,IF(Plan1!N$1=11,(Plan1!$O65-CY155)/DG155,IF(Plan1!N$1=12,(Plan1!$O65-CZ155)/DH155,""))))))),""),"σ=0")</f>
        <v/>
      </c>
      <c r="DJ155" s="403"/>
      <c r="DK155" s="382"/>
      <c r="DW155" s="463">
        <v>0</v>
      </c>
      <c r="DX155" s="394">
        <v>2</v>
      </c>
      <c r="DY155" s="474" t="str">
        <f>Plan1!Z65</f>
        <v xml:space="preserve">  8.1- RESOLUÇÃO DE PROBLEMAS</v>
      </c>
      <c r="DZ155" s="395">
        <v>1.7</v>
      </c>
      <c r="EA155" s="395">
        <v>1.88</v>
      </c>
      <c r="EB155" s="395">
        <v>1.72</v>
      </c>
      <c r="EC155" s="395">
        <v>1.92</v>
      </c>
      <c r="ED155" s="395">
        <v>1.81</v>
      </c>
      <c r="EE155" s="395">
        <v>0.47</v>
      </c>
      <c r="EF155" s="395">
        <v>0.33</v>
      </c>
      <c r="EG155" s="395">
        <v>0.51</v>
      </c>
      <c r="EH155" s="395">
        <v>0.27</v>
      </c>
      <c r="EI155" s="395">
        <v>0.46</v>
      </c>
      <c r="EJ155" s="390" t="str">
        <f>IFERROR(IF(ISBLANK(Plan1!$AB65),"",IF(Plan1!Z$1=7,(Plan1!$AB65-DZ155)/EE155,IF(Plan1!Z$1=8,(Plan1!$AB65-EA155)/EF155,IF(Plan1!Z$1=1,(Plan1!$AB65-EB155)/EG155,IF(Plan1!Z$1=2,(Plan1!$AB65-EC155)/EH155,IF(Plan1!Z$1=3,(Plan1!$AB65-ED155)/EI155,"")))))),"σ=0")</f>
        <v/>
      </c>
      <c r="EK155" s="395">
        <v>1.69</v>
      </c>
      <c r="EL155" s="395">
        <v>1.72</v>
      </c>
      <c r="EM155" s="395">
        <v>1.78</v>
      </c>
      <c r="EN155" s="395">
        <v>1.79</v>
      </c>
      <c r="EO155" s="395">
        <v>1.68</v>
      </c>
      <c r="EP155" s="395">
        <v>0.47</v>
      </c>
      <c r="EQ155" s="395">
        <v>0.5</v>
      </c>
      <c r="ER155" s="391">
        <v>0.42</v>
      </c>
      <c r="ES155" s="395">
        <v>0.41</v>
      </c>
      <c r="ET155" s="395">
        <v>0.52</v>
      </c>
      <c r="EU155" s="390" t="str">
        <f>IFERROR(IF(ISBLANK(Plan1!$AB65),"",IF(Plan1!Z$1=7,(Plan1!$AB65-EK155)/EP155,IF(Plan1!Z$1=8,(Plan1!$AB65-EL155)/EQ155,IF(Plan1!Z$1=1,(Plan1!$AB65-EM155)/ER155,IF(Plan1!Z$1=2,(Plan1!$AB65-EN155)/ES155,IF(Plan1!Z$1=3,(Plan1!$AB65-EO155)/ET155,"")))))),"σ=0")</f>
        <v/>
      </c>
      <c r="EV155" s="403"/>
      <c r="EW155" s="388"/>
      <c r="FI155" s="463">
        <v>0</v>
      </c>
      <c r="FJ155" s="396">
        <v>2</v>
      </c>
      <c r="FK155" s="398" t="str">
        <f>Plan1!AM65</f>
        <v xml:space="preserve">  8.1- RESOLUÇÃO DE PROBLEMAS</v>
      </c>
      <c r="FL155" s="391">
        <v>1.45</v>
      </c>
      <c r="FM155" s="391">
        <v>1.55</v>
      </c>
      <c r="FN155" s="391">
        <v>1.87</v>
      </c>
      <c r="FO155" s="391">
        <v>1.45</v>
      </c>
      <c r="FP155" s="391">
        <v>1.69</v>
      </c>
      <c r="FQ155" s="391">
        <v>1.88</v>
      </c>
      <c r="FR155" s="391">
        <v>1.44</v>
      </c>
      <c r="FS155" s="391">
        <v>1.56</v>
      </c>
      <c r="FT155" s="391">
        <v>1.85</v>
      </c>
      <c r="FU155" s="391">
        <v>1.28</v>
      </c>
      <c r="FV155" s="391">
        <v>1.47</v>
      </c>
      <c r="FW155" s="391">
        <v>1.6</v>
      </c>
      <c r="FX155" s="391">
        <v>0.54</v>
      </c>
      <c r="FY155" s="391">
        <v>0.53</v>
      </c>
      <c r="FZ155" s="391">
        <v>0.38</v>
      </c>
      <c r="GA155" s="391">
        <v>0.63</v>
      </c>
      <c r="GB155" s="391">
        <v>0.56000000000000005</v>
      </c>
      <c r="GC155" s="391">
        <v>0.33</v>
      </c>
      <c r="GD155" s="391">
        <v>0.64</v>
      </c>
      <c r="GE155" s="391">
        <v>0.54</v>
      </c>
      <c r="GF155" s="391">
        <v>0.35</v>
      </c>
      <c r="GG155" s="391">
        <v>0.59</v>
      </c>
      <c r="GH155" s="391">
        <v>0.51</v>
      </c>
      <c r="GI155" s="391">
        <v>0.49</v>
      </c>
      <c r="GJ155" s="388" t="str">
        <f>IFERROR(IF(Plan1!$AO65&lt;&gt;"",IF(AND(Plan1!AM$1=1,Plan1!AM$2=1),(Plan1!$AO65-FL155)/FX155,IF(AND(Plan1!AM$1=1,Plan1!AM$2=2),(Plan1!$AO65-FM155)/FY155,IF(AND(Plan1!AM$1=1,Plan1!AM$2=3),(Plan1!$AO65-FN155)/FZ155,IF(AND(Plan1!AM$1=2,Plan1!AM$2=1),(Plan1!$AO65-FO155)/GA155,IF(AND(Plan1!AM$1=2,Plan1!AM$2=2),(Plan1!$AO65-FP155)/GB155,IF(AND(Plan1!AM$1=2,Plan1!AM$2=3),(Plan1!$AO65-FQ155)/GC155,IF(AND(Plan1!AM$1=3,Plan1!AM$2=1),(Plan1!$AO65-FR155)/GD155,IF(AND(Plan1!AM$1=3,Plan1!AM$2=2),(Plan1!$AO65-FS155)/GE155,IF(AND(Plan1!AM$1=3,Plan1!AM$2=3),(Plan1!$AO65-FT155)/GF155,IF(AND(Plan1!AM$1=4,Plan1!AM$2=1),(Plan1!$AO65-FU155)/GG155,IF(AND(Plan1!AM$1=4,Plan1!AM$2=2),(Plan1!$AO65-FV155)/GH155,IF(AND(Plan1!AM$1=4,Plan1!AM$2=3),(Plan1!$AO65-FW155)/GI155,"")))))))))))),""),"σ=0")</f>
        <v/>
      </c>
      <c r="GK155" s="388"/>
      <c r="GL155" s="388"/>
    </row>
    <row r="156" spans="14:300" s="369" customFormat="1" ht="15" customHeight="1">
      <c r="N156" s="397"/>
      <c r="O156" s="393"/>
      <c r="P156" s="393"/>
      <c r="Q156" s="393"/>
      <c r="R156" s="393"/>
      <c r="S156" s="393"/>
      <c r="T156" s="393"/>
      <c r="U156" s="393"/>
      <c r="W156" s="381"/>
      <c r="X156" s="381"/>
      <c r="Y156" s="381"/>
      <c r="Z156" s="381"/>
      <c r="AA156" s="381"/>
      <c r="AB156" s="381"/>
      <c r="AC156" s="381"/>
      <c r="AD156" s="381"/>
      <c r="AE156" s="381"/>
      <c r="AG156" s="402"/>
      <c r="AH156" s="402"/>
      <c r="AI156" s="401"/>
      <c r="AJ156" s="401"/>
      <c r="AK156" s="414"/>
      <c r="AL156" s="401"/>
      <c r="AM156" s="413"/>
      <c r="AN156" s="414"/>
      <c r="AO156" s="401"/>
      <c r="AP156" s="401"/>
      <c r="AQ156" s="401"/>
      <c r="AR156" s="401"/>
      <c r="AS156" s="414"/>
      <c r="AT156" s="415"/>
      <c r="AU156" s="415"/>
      <c r="AV156" s="414"/>
      <c r="AW156" s="414"/>
      <c r="AX156" s="401"/>
      <c r="AY156" s="463"/>
      <c r="AZ156" s="463"/>
      <c r="BA156" s="463"/>
      <c r="BB156" s="463"/>
      <c r="BC156" s="463"/>
      <c r="BD156" s="463"/>
      <c r="BE156" s="463"/>
      <c r="BF156" s="463"/>
      <c r="BG156" s="463"/>
      <c r="BH156" s="463"/>
      <c r="BI156" s="463"/>
      <c r="BJ156" s="463"/>
      <c r="BK156" s="463"/>
      <c r="BL156" s="463"/>
      <c r="BM156" s="463"/>
      <c r="BN156" s="463"/>
      <c r="BZ156" s="463">
        <v>0</v>
      </c>
      <c r="CA156" s="403">
        <v>20</v>
      </c>
      <c r="CB156" s="473" t="str">
        <f>Plan1!N66</f>
        <v xml:space="preserve">    8.1.A- FLUÊNCIA VERBAL ORTOGRÁFICA</v>
      </c>
      <c r="CC156" s="465">
        <v>4.58</v>
      </c>
      <c r="CD156" s="465">
        <v>5.81</v>
      </c>
      <c r="CE156" s="465">
        <v>7.1</v>
      </c>
      <c r="CF156" s="465">
        <v>7.73</v>
      </c>
      <c r="CG156" s="465">
        <v>7.87</v>
      </c>
      <c r="CH156" s="465">
        <v>11.12</v>
      </c>
      <c r="CI156" s="390">
        <v>9.94</v>
      </c>
      <c r="CJ156" s="390"/>
      <c r="CK156" s="390">
        <v>3.34</v>
      </c>
      <c r="CL156" s="390">
        <v>2.4900000000000002</v>
      </c>
      <c r="CM156" s="390">
        <v>2.88</v>
      </c>
      <c r="CN156" s="390">
        <v>3.41</v>
      </c>
      <c r="CO156" s="390">
        <v>3.01</v>
      </c>
      <c r="CP156" s="390">
        <v>4.09</v>
      </c>
      <c r="CQ156" s="390">
        <v>3.68</v>
      </c>
      <c r="CR156" s="466" t="str">
        <f>IFERROR(IF(Plan1!$O66&lt;&gt;"",IF(Plan1!N$1=6,(Plan1!$O66-CC156)/CK156,IF(Plan1!N$1=7,(Plan1!$O66-CD156)/CL156,IF(Plan1!N$1=8,(Plan1!$O66-CE156)/CM156,IF(Plan1!N$1=9,(Plan1!$O66-CF156)/CN156,IF(Plan1!N$1=10,(Plan1!$O66-CG156)/CO156,IF(Plan1!N$1=11,(Plan1!$O66-CH156)/CP156,IF(Plan1!N$1=12,(Plan1!$O66-CI156)/CQ156,""))))))),""),"σ=0")</f>
        <v/>
      </c>
      <c r="CS156" s="367"/>
      <c r="CT156" s="465">
        <v>2.8</v>
      </c>
      <c r="CU156" s="465">
        <v>4.3099999999999996</v>
      </c>
      <c r="CV156" s="465">
        <v>7.62</v>
      </c>
      <c r="CW156" s="465">
        <v>7.84</v>
      </c>
      <c r="CX156" s="465">
        <v>7.32</v>
      </c>
      <c r="CY156" s="465">
        <v>8.58</v>
      </c>
      <c r="CZ156" s="390">
        <v>9.75</v>
      </c>
      <c r="DA156" s="390"/>
      <c r="DB156" s="390">
        <v>1.73</v>
      </c>
      <c r="DC156" s="390">
        <v>2.54</v>
      </c>
      <c r="DD156" s="390">
        <v>2.74</v>
      </c>
      <c r="DE156" s="390">
        <v>3.01</v>
      </c>
      <c r="DF156" s="390">
        <v>2.4300000000000002</v>
      </c>
      <c r="DG156" s="390">
        <v>2.17</v>
      </c>
      <c r="DH156" s="390">
        <v>3.37</v>
      </c>
      <c r="DI156" s="466" t="str">
        <f>IFERROR(IF(Plan1!$O66&lt;&gt;"",IF(Plan1!N$1=6,(Plan1!$O66-CT156)/DB156,IF(Plan1!N$1=7,(Plan1!$O66-CU156)/DC156,IF(Plan1!N$1=8,(Plan1!$O66-CV156)/DD156,IF(Plan1!N$1=9,(Plan1!$O66-CW156)/DE156,IF(Plan1!N$1=10,(Plan1!$O66-CX156)/DF156,IF(Plan1!N$1=11,(Plan1!$O66-CY156)/DG156,IF(Plan1!N$1=12,(Plan1!$O66-CZ156)/DH156,""))))))),""),"σ=0")</f>
        <v/>
      </c>
      <c r="DJ156" s="403"/>
      <c r="DK156" s="382"/>
      <c r="DW156" s="463">
        <v>0</v>
      </c>
      <c r="DX156" s="394">
        <v>32</v>
      </c>
      <c r="DY156" s="474" t="str">
        <f>Plan1!Z66</f>
        <v xml:space="preserve">  8.2- FLUÊNCIA VERBAL QUANTIDADE</v>
      </c>
      <c r="DZ156" s="391">
        <v>10.67</v>
      </c>
      <c r="EA156" s="395">
        <v>13.18</v>
      </c>
      <c r="EB156" s="395">
        <v>14.21</v>
      </c>
      <c r="EC156" s="395">
        <v>13.79</v>
      </c>
      <c r="ED156" s="395">
        <v>14.24</v>
      </c>
      <c r="EE156" s="395">
        <v>2.96</v>
      </c>
      <c r="EF156" s="395">
        <v>3.77</v>
      </c>
      <c r="EG156" s="395">
        <v>5</v>
      </c>
      <c r="EH156" s="395">
        <v>4.51</v>
      </c>
      <c r="EI156" s="395">
        <v>4.04</v>
      </c>
      <c r="EJ156" s="390" t="str">
        <f>IFERROR(IF(ISBLANK(Plan1!$AB66),"",IF(Plan1!Z$1=7,(Plan1!$AB66-DZ156)/EE156,IF(Plan1!Z$1=8,(Plan1!$AB66-EA156)/EF156,IF(Plan1!Z$1=1,(Plan1!$AB66-EB156)/EG156,IF(Plan1!Z$1=2,(Plan1!$AB66-EC156)/EH156,IF(Plan1!Z$1=3,(Plan1!$AB66-ED156)/EI156,"")))))),"σ=0")</f>
        <v/>
      </c>
      <c r="EK156" s="395">
        <v>11.69</v>
      </c>
      <c r="EL156" s="395">
        <v>12.3</v>
      </c>
      <c r="EM156" s="395">
        <v>13.07</v>
      </c>
      <c r="EN156" s="395">
        <v>13.37</v>
      </c>
      <c r="EO156" s="395">
        <v>14.21</v>
      </c>
      <c r="EP156" s="395">
        <v>4.1900000000000004</v>
      </c>
      <c r="EQ156" s="391">
        <v>3.38</v>
      </c>
      <c r="ER156" s="395">
        <v>4.66</v>
      </c>
      <c r="ES156" s="395">
        <v>3.84</v>
      </c>
      <c r="ET156" s="395">
        <v>4.2</v>
      </c>
      <c r="EU156" s="390" t="str">
        <f>IFERROR(IF(ISBLANK(Plan1!$AB66),"",IF(Plan1!Z$1=7,(Plan1!$AB66-EK156)/EP156,IF(Plan1!Z$1=8,(Plan1!$AB66-EL156)/EQ156,IF(Plan1!Z$1=1,(Plan1!$AB66-EM156)/ER156,IF(Plan1!Z$1=2,(Plan1!$AB66-EN156)/ES156,IF(Plan1!Z$1=3,(Plan1!$AB66-EO156)/ET156,"")))))),"σ=0")</f>
        <v/>
      </c>
      <c r="EV156" s="403"/>
      <c r="EW156" s="388"/>
      <c r="FI156" s="463">
        <v>0</v>
      </c>
      <c r="FJ156" s="396">
        <v>32</v>
      </c>
      <c r="FK156" s="398" t="str">
        <f>Plan1!AM66</f>
        <v xml:space="preserve">  8.2- FLUÊNCIA VERBAL QUANTIDADE</v>
      </c>
      <c r="FL156" s="391">
        <v>9.8000000000000007</v>
      </c>
      <c r="FM156" s="391">
        <v>12.87</v>
      </c>
      <c r="FN156" s="391">
        <v>15.35</v>
      </c>
      <c r="FO156" s="391">
        <v>8.57</v>
      </c>
      <c r="FP156" s="391">
        <v>11.89</v>
      </c>
      <c r="FQ156" s="391">
        <v>15.79</v>
      </c>
      <c r="FR156" s="391">
        <v>9.36</v>
      </c>
      <c r="FS156" s="391">
        <v>11.13</v>
      </c>
      <c r="FT156" s="391">
        <v>14.91</v>
      </c>
      <c r="FU156" s="391">
        <v>7.52</v>
      </c>
      <c r="FV156" s="391">
        <v>10</v>
      </c>
      <c r="FW156" s="391">
        <v>11.28</v>
      </c>
      <c r="FX156" s="391">
        <v>4.22</v>
      </c>
      <c r="FY156" s="391">
        <v>4.09</v>
      </c>
      <c r="FZ156" s="391">
        <v>4.2699999999999996</v>
      </c>
      <c r="GA156" s="391">
        <v>3.62</v>
      </c>
      <c r="GB156" s="391">
        <v>3.89</v>
      </c>
      <c r="GC156" s="391">
        <v>4.41</v>
      </c>
      <c r="GD156" s="391">
        <v>4.4000000000000004</v>
      </c>
      <c r="GE156" s="391">
        <v>4.7300000000000004</v>
      </c>
      <c r="GF156" s="391">
        <v>4.8499999999999996</v>
      </c>
      <c r="GG156" s="391">
        <v>3.71</v>
      </c>
      <c r="GH156" s="391">
        <v>4.09</v>
      </c>
      <c r="GI156" s="391">
        <v>4.3499999999999996</v>
      </c>
      <c r="GJ156" s="388" t="str">
        <f>IFERROR(IF(Plan1!$AO66&lt;&gt;"",IF(AND(Plan1!AM$1=1,Plan1!AM$2=1),(Plan1!$AO66-FL156)/FX156,IF(AND(Plan1!AM$1=1,Plan1!AM$2=2),(Plan1!$AO66-FM156)/FY156,IF(AND(Plan1!AM$1=1,Plan1!AM$2=3),(Plan1!$AO66-FN156)/FZ156,IF(AND(Plan1!AM$1=2,Plan1!AM$2=1),(Plan1!$AO66-FO156)/GA156,IF(AND(Plan1!AM$1=2,Plan1!AM$2=2),(Plan1!$AO66-FP156)/GB156,IF(AND(Plan1!AM$1=2,Plan1!AM$2=3),(Plan1!$AO66-FQ156)/GC156,IF(AND(Plan1!AM$1=3,Plan1!AM$2=1),(Plan1!$AO66-FR156)/GD156,IF(AND(Plan1!AM$1=3,Plan1!AM$2=2),(Plan1!$AO66-FS156)/GE156,IF(AND(Plan1!AM$1=3,Plan1!AM$2=3),(Plan1!$AO66-FT156)/GF156,IF(AND(Plan1!AM$1=4,Plan1!AM$2=1),(Plan1!$AO66-FU156)/GG156,IF(AND(Plan1!AM$1=4,Plan1!AM$2=2),(Plan1!$AO66-FV156)/GH156,IF(AND(Plan1!AM$1=4,Plan1!AM$2=3),(Plan1!$AO66-FW156)/GI156,"")))))))))))),""),"σ=0")</f>
        <v/>
      </c>
      <c r="GK156" s="388"/>
      <c r="GL156" s="388"/>
    </row>
    <row r="157" spans="14:300" s="369" customFormat="1" ht="15" customHeight="1">
      <c r="N157" s="397"/>
      <c r="O157" s="397"/>
      <c r="P157" s="393"/>
      <c r="Q157" s="393"/>
      <c r="R157" s="393"/>
      <c r="S157" s="393"/>
      <c r="T157" s="393"/>
      <c r="U157" s="393"/>
      <c r="W157" s="381"/>
      <c r="X157" s="381"/>
      <c r="Y157" s="381"/>
      <c r="Z157" s="381"/>
      <c r="AA157" s="381"/>
      <c r="AB157" s="381"/>
      <c r="AC157" s="381"/>
      <c r="AD157" s="381"/>
      <c r="AE157" s="381"/>
      <c r="AG157" s="402"/>
      <c r="AH157" s="402"/>
      <c r="AI157" s="401"/>
      <c r="AJ157" s="401"/>
      <c r="AK157" s="401"/>
      <c r="AL157" s="401"/>
      <c r="AM157" s="413"/>
      <c r="AN157" s="414"/>
      <c r="AO157" s="413"/>
      <c r="AP157" s="414"/>
      <c r="AQ157" s="414"/>
      <c r="AR157" s="413"/>
      <c r="AS157" s="414"/>
      <c r="AT157" s="413"/>
      <c r="AU157" s="413"/>
      <c r="AV157" s="414"/>
      <c r="AW157" s="413"/>
      <c r="AX157" s="414"/>
      <c r="AY157" s="463"/>
      <c r="AZ157" s="463"/>
      <c r="BA157" s="463"/>
      <c r="BB157" s="463"/>
      <c r="BC157" s="463"/>
      <c r="BD157" s="463"/>
      <c r="BE157" s="463"/>
      <c r="BF157" s="463"/>
      <c r="BG157" s="463"/>
      <c r="BH157" s="463"/>
      <c r="BI157" s="463"/>
      <c r="BJ157" s="463"/>
      <c r="BK157" s="463"/>
      <c r="BL157" s="463"/>
      <c r="BM157" s="463"/>
      <c r="BN157" s="463"/>
      <c r="BZ157" s="463">
        <v>0</v>
      </c>
      <c r="CA157" s="403">
        <v>32</v>
      </c>
      <c r="CB157" s="473" t="str">
        <f>Plan1!N67</f>
        <v xml:space="preserve">    8.1.B- FLUÊNCIA VERBAL SEMÂNTICA</v>
      </c>
      <c r="CC157" s="465">
        <v>10.65</v>
      </c>
      <c r="CD157" s="465">
        <v>10.81</v>
      </c>
      <c r="CE157" s="465">
        <v>11.9</v>
      </c>
      <c r="CF157" s="465">
        <v>13.83</v>
      </c>
      <c r="CG157" s="465">
        <v>14.7</v>
      </c>
      <c r="CH157" s="465">
        <v>17.64</v>
      </c>
      <c r="CI157" s="390">
        <v>16.97</v>
      </c>
      <c r="CJ157" s="390"/>
      <c r="CK157" s="390">
        <v>3.88</v>
      </c>
      <c r="CL157" s="390">
        <v>3.77</v>
      </c>
      <c r="CM157" s="390">
        <v>3.2</v>
      </c>
      <c r="CN157" s="390">
        <v>4.5999999999999996</v>
      </c>
      <c r="CO157" s="390">
        <v>3.9</v>
      </c>
      <c r="CP157" s="390">
        <v>4.9800000000000004</v>
      </c>
      <c r="CQ157" s="390">
        <v>5.13</v>
      </c>
      <c r="CR157" s="466" t="str">
        <f>IFERROR(IF(Plan1!$O67&lt;&gt;"",IF(Plan1!N$1=6,(Plan1!$O67-CC157)/CK157,IF(Plan1!N$1=7,(Plan1!$O67-CD157)/CL157,IF(Plan1!N$1=8,(Plan1!$O67-CE157)/CM157,IF(Plan1!N$1=9,(Plan1!$O67-CF157)/CN157,IF(Plan1!N$1=10,(Plan1!$O67-CG157)/CO157,IF(Plan1!N$1=11,(Plan1!$O67-CH157)/CP157,IF(Plan1!N$1=12,(Plan1!$O67-CI157)/CQ157,""))))))),""),"σ=0")</f>
        <v/>
      </c>
      <c r="CS157" s="367"/>
      <c r="CT157" s="465">
        <v>7.63</v>
      </c>
      <c r="CU157" s="465">
        <v>8.2100000000000009</v>
      </c>
      <c r="CV157" s="465">
        <v>11.41</v>
      </c>
      <c r="CW157" s="465">
        <v>12.55</v>
      </c>
      <c r="CX157" s="465">
        <v>10.82</v>
      </c>
      <c r="CY157" s="465">
        <v>13.16</v>
      </c>
      <c r="CZ157" s="390">
        <v>12.88</v>
      </c>
      <c r="DA157" s="390"/>
      <c r="DB157" s="390">
        <v>3.21</v>
      </c>
      <c r="DC157" s="390">
        <v>2.85</v>
      </c>
      <c r="DD157" s="390">
        <v>2.29</v>
      </c>
      <c r="DE157" s="390">
        <v>3.31</v>
      </c>
      <c r="DF157" s="390">
        <v>2.29</v>
      </c>
      <c r="DG157" s="390">
        <v>2.54</v>
      </c>
      <c r="DH157" s="390">
        <v>2.8</v>
      </c>
      <c r="DI157" s="466" t="str">
        <f>IFERROR(IF(Plan1!$O67&lt;&gt;"",IF(Plan1!N$1=6,(Plan1!$O67-CT157)/DB157,IF(Plan1!N$1=7,(Plan1!$O67-CU157)/DC157,IF(Plan1!N$1=8,(Plan1!$O67-CV157)/DD157,IF(Plan1!N$1=9,(Plan1!$O67-CW157)/DE157,IF(Plan1!N$1=10,(Plan1!$O67-CX157)/DF157,IF(Plan1!N$1=11,(Plan1!$O67-CY157)/DG157,IF(Plan1!N$1=12,(Plan1!$O67-CZ157)/DH157,""))))))),""),"σ=0")</f>
        <v/>
      </c>
      <c r="DJ157" s="403"/>
      <c r="DK157" s="382"/>
      <c r="DW157" s="463">
        <v>0</v>
      </c>
      <c r="DX157" s="394">
        <v>11</v>
      </c>
      <c r="DY157" s="474" t="str">
        <f>Plan1!Z67</f>
        <v xml:space="preserve">  8.3- FLUÊNCIA VERBAL TOTAL</v>
      </c>
      <c r="DZ157" s="395">
        <v>4.24</v>
      </c>
      <c r="EA157" s="395">
        <v>5.05</v>
      </c>
      <c r="EB157" s="395">
        <v>5.44</v>
      </c>
      <c r="EC157" s="395">
        <v>5.36</v>
      </c>
      <c r="ED157" s="395">
        <v>5.49</v>
      </c>
      <c r="EE157" s="395">
        <v>0.97</v>
      </c>
      <c r="EF157" s="395">
        <v>1.36</v>
      </c>
      <c r="EG157" s="391">
        <v>1.73</v>
      </c>
      <c r="EH157" s="395">
        <v>1.51</v>
      </c>
      <c r="EI157" s="395">
        <v>1.39</v>
      </c>
      <c r="EJ157" s="390" t="str">
        <f>IFERROR(IF(ISBLANK(Plan1!$AB67),"",IF(Plan1!Z$1=7,(Plan1!$AB67-DZ157)/EE157,IF(Plan1!Z$1=8,(Plan1!$AB67-EA157)/EF157,IF(Plan1!Z$1=1,(Plan1!$AB67-EB157)/EG157,IF(Plan1!Z$1=2,(Plan1!$AB67-EC157)/EH157,IF(Plan1!Z$1=3,(Plan1!$AB67-ED157)/EI157,"")))))),"σ=0")</f>
        <v/>
      </c>
      <c r="EK157" s="395">
        <v>4.54</v>
      </c>
      <c r="EL157" s="391">
        <v>4.8099999999999996</v>
      </c>
      <c r="EM157" s="395">
        <v>5.07</v>
      </c>
      <c r="EN157" s="395">
        <v>5.13</v>
      </c>
      <c r="EO157" s="395">
        <v>5.42</v>
      </c>
      <c r="EP157" s="395">
        <v>1.43</v>
      </c>
      <c r="EQ157" s="395">
        <v>1.1599999999999999</v>
      </c>
      <c r="ER157" s="395">
        <v>1.6</v>
      </c>
      <c r="ES157" s="395">
        <v>1.36</v>
      </c>
      <c r="ET157" s="391">
        <v>1.39</v>
      </c>
      <c r="EU157" s="390" t="str">
        <f>IFERROR(IF(ISBLANK(Plan1!$AB67),"",IF(Plan1!Z$1=7,(Plan1!$AB67-EK157)/EP157,IF(Plan1!Z$1=8,(Plan1!$AB67-EL157)/EQ157,IF(Plan1!Z$1=1,(Plan1!$AB67-EM157)/ER157,IF(Plan1!Z$1=2,(Plan1!$AB67-EN157)/ES157,IF(Plan1!Z$1=3,(Plan1!$AB67-EO157)/ET157,"")))))),"σ=0")</f>
        <v/>
      </c>
      <c r="EV157" s="403"/>
      <c r="EW157" s="388"/>
      <c r="FI157" s="463">
        <v>0</v>
      </c>
      <c r="FJ157" s="396">
        <v>11</v>
      </c>
      <c r="FK157" s="398" t="str">
        <f>Plan1!AM67</f>
        <v xml:space="preserve">  8.3- FLUÊNCIA VERBAL TOTAL</v>
      </c>
      <c r="FL157" s="390">
        <v>3.9</v>
      </c>
      <c r="FM157" s="390">
        <v>4.97</v>
      </c>
      <c r="FN157" s="390">
        <v>5.77</v>
      </c>
      <c r="FO157" s="390">
        <v>3.45</v>
      </c>
      <c r="FP157" s="390">
        <v>4.58</v>
      </c>
      <c r="FQ157" s="390">
        <v>5.86</v>
      </c>
      <c r="FR157" s="390">
        <v>3.79</v>
      </c>
      <c r="FS157" s="390">
        <v>4.38</v>
      </c>
      <c r="FT157" s="390">
        <v>5.65</v>
      </c>
      <c r="FU157" s="390">
        <v>3.17</v>
      </c>
      <c r="FV157" s="390">
        <v>4</v>
      </c>
      <c r="FW157" s="390">
        <v>4.47</v>
      </c>
      <c r="FX157" s="391">
        <v>1.37</v>
      </c>
      <c r="FY157" s="391">
        <v>1.35</v>
      </c>
      <c r="FZ157" s="391">
        <v>1.45</v>
      </c>
      <c r="GA157" s="391">
        <v>1.23</v>
      </c>
      <c r="GB157" s="391">
        <v>1.36</v>
      </c>
      <c r="GC157" s="391">
        <v>1.47</v>
      </c>
      <c r="GD157" s="391">
        <v>1.52</v>
      </c>
      <c r="GE157" s="391">
        <v>1.58</v>
      </c>
      <c r="GF157" s="391">
        <v>1.59</v>
      </c>
      <c r="GG157" s="391">
        <v>1.31</v>
      </c>
      <c r="GH157" s="391">
        <v>1.39</v>
      </c>
      <c r="GI157" s="391">
        <v>1.55</v>
      </c>
      <c r="GJ157" s="388" t="str">
        <f>IFERROR(IF(Plan1!$AO67&lt;&gt;"",IF(AND(Plan1!AM$1=1,Plan1!AM$2=1),(Plan1!$AO67-FL157)/FX157,IF(AND(Plan1!AM$1=1,Plan1!AM$2=2),(Plan1!$AO67-FM157)/FY157,IF(AND(Plan1!AM$1=1,Plan1!AM$2=3),(Plan1!$AO67-FN157)/FZ157,IF(AND(Plan1!AM$1=2,Plan1!AM$2=1),(Plan1!$AO67-FO157)/GA157,IF(AND(Plan1!AM$1=2,Plan1!AM$2=2),(Plan1!$AO67-FP157)/GB157,IF(AND(Plan1!AM$1=2,Plan1!AM$2=3),(Plan1!$AO67-FQ157)/GC157,IF(AND(Plan1!AM$1=3,Plan1!AM$2=1),(Plan1!$AO67-FR157)/GD157,IF(AND(Plan1!AM$1=3,Plan1!AM$2=2),(Plan1!$AO67-FS157)/GE157,IF(AND(Plan1!AM$1=3,Plan1!AM$2=3),(Plan1!$AO67-FT157)/GF157,IF(AND(Plan1!AM$1=4,Plan1!AM$2=1),(Plan1!$AO67-FU157)/GG157,IF(AND(Plan1!AM$1=4,Plan1!AM$2=2),(Plan1!$AO67-FV157)/GH157,IF(AND(Plan1!AM$1=4,Plan1!AM$2=3),(Plan1!$AO67-FW157)/GI157,"")))))))))))),""),"σ=0")</f>
        <v/>
      </c>
      <c r="GK157" s="388"/>
      <c r="GL157" s="388"/>
      <c r="KJ157" s="590" t="s">
        <v>105</v>
      </c>
      <c r="KK157" s="590"/>
      <c r="KL157" s="590"/>
      <c r="KM157" s="590"/>
      <c r="KN157" s="416"/>
    </row>
    <row r="158" spans="14:300" s="369" customFormat="1" ht="15" customHeight="1">
      <c r="N158" s="397"/>
      <c r="O158" s="393"/>
      <c r="P158" s="393"/>
      <c r="Q158" s="393"/>
      <c r="R158" s="397"/>
      <c r="S158" s="393"/>
      <c r="T158" s="393"/>
      <c r="U158" s="393"/>
      <c r="W158" s="381"/>
      <c r="X158" s="381"/>
      <c r="Y158" s="381"/>
      <c r="Z158" s="381"/>
      <c r="AA158" s="381"/>
      <c r="AB158" s="381"/>
      <c r="AC158" s="381"/>
      <c r="AD158" s="381"/>
      <c r="AE158" s="381"/>
      <c r="AG158" s="402"/>
      <c r="AH158" s="402"/>
      <c r="AI158" s="401"/>
      <c r="AJ158" s="413"/>
      <c r="AK158" s="414"/>
      <c r="AL158" s="414"/>
      <c r="AM158" s="413"/>
      <c r="AN158" s="413"/>
      <c r="AO158" s="401"/>
      <c r="AP158" s="414"/>
      <c r="AQ158" s="413"/>
      <c r="AR158" s="413"/>
      <c r="AS158" s="413"/>
      <c r="AT158" s="413"/>
      <c r="AU158" s="413"/>
      <c r="AV158" s="401"/>
      <c r="AW158" s="414"/>
      <c r="AX158" s="414"/>
      <c r="AY158" s="463"/>
      <c r="AZ158" s="463"/>
      <c r="BA158" s="463"/>
      <c r="BB158" s="463"/>
      <c r="BC158" s="463"/>
      <c r="BD158" s="463"/>
      <c r="BE158" s="463"/>
      <c r="BF158" s="463"/>
      <c r="BG158" s="463"/>
      <c r="BH158" s="463"/>
      <c r="BI158" s="463"/>
      <c r="BJ158" s="463"/>
      <c r="BK158" s="463"/>
      <c r="BL158" s="463"/>
      <c r="BM158" s="463"/>
      <c r="BN158" s="463"/>
      <c r="BZ158" s="463">
        <v>0</v>
      </c>
      <c r="CA158" s="403">
        <v>60</v>
      </c>
      <c r="CB158" s="473" t="str">
        <f>Plan1!N68</f>
        <v xml:space="preserve">  8.2- TAREFA GO-NO-GO</v>
      </c>
      <c r="CC158" s="465">
        <v>47.77</v>
      </c>
      <c r="CD158" s="465">
        <v>47.87</v>
      </c>
      <c r="CE158" s="465">
        <v>52.77</v>
      </c>
      <c r="CF158" s="465">
        <v>55.93</v>
      </c>
      <c r="CG158" s="465">
        <v>55.55</v>
      </c>
      <c r="CH158" s="465">
        <v>57.61</v>
      </c>
      <c r="CI158" s="390">
        <v>58.28</v>
      </c>
      <c r="CJ158" s="390"/>
      <c r="CK158" s="390">
        <v>7.02</v>
      </c>
      <c r="CL158" s="390">
        <v>6.61</v>
      </c>
      <c r="CM158" s="390">
        <v>7.35</v>
      </c>
      <c r="CN158" s="390">
        <v>3.12</v>
      </c>
      <c r="CO158" s="390">
        <v>3.32</v>
      </c>
      <c r="CP158" s="390">
        <v>3.37</v>
      </c>
      <c r="CQ158" s="390">
        <v>2.2999999999999998</v>
      </c>
      <c r="CR158" s="466" t="str">
        <f>IFERROR(IF(Plan1!$O68&lt;&gt;"",IF(Plan1!N$1=6,(Plan1!$O68-CC158)/CK158,IF(Plan1!N$1=7,(Plan1!$O68-CD158)/CL158,IF(Plan1!N$1=8,(Plan1!$O68-CE158)/CM158,IF(Plan1!N$1=9,(Plan1!$O68-CF158)/CN158,IF(Plan1!N$1=10,(Plan1!$O68-CG158)/CO158,IF(Plan1!N$1=11,(Plan1!$O68-CH158)/CP158,IF(Plan1!N$1=12,(Plan1!$O68-CI158)/CQ158,""))))))),""),"σ=0")</f>
        <v/>
      </c>
      <c r="CS158" s="367"/>
      <c r="CT158" s="465">
        <v>51.17</v>
      </c>
      <c r="CU158" s="390">
        <v>52.93</v>
      </c>
      <c r="CV158" s="465">
        <v>56</v>
      </c>
      <c r="CW158" s="465">
        <v>55.03</v>
      </c>
      <c r="CX158" s="465">
        <v>55.43</v>
      </c>
      <c r="CY158" s="465">
        <v>58.19</v>
      </c>
      <c r="CZ158" s="390">
        <v>58.16</v>
      </c>
      <c r="DA158" s="390"/>
      <c r="DB158" s="390">
        <v>5.84</v>
      </c>
      <c r="DC158" s="390">
        <v>4.5999999999999996</v>
      </c>
      <c r="DD158" s="390">
        <v>2.85</v>
      </c>
      <c r="DE158" s="390">
        <v>4.22</v>
      </c>
      <c r="DF158" s="390">
        <v>2.38</v>
      </c>
      <c r="DG158" s="390">
        <v>1.9</v>
      </c>
      <c r="DH158" s="390">
        <v>3.58</v>
      </c>
      <c r="DI158" s="466" t="str">
        <f>IFERROR(IF(Plan1!$O68&lt;&gt;"",IF(Plan1!N$1=6,(Plan1!$O68-CT158)/DB158,IF(Plan1!N$1=7,(Plan1!$O68-CU158)/DC158,IF(Plan1!N$1=8,(Plan1!$O68-CV158)/DD158,IF(Plan1!N$1=9,(Plan1!$O68-CW158)/DE158,IF(Plan1!N$1=10,(Plan1!$O68-CX158)/DF158,IF(Plan1!N$1=11,(Plan1!$O68-CY158)/DG158,IF(Plan1!N$1=12,(Plan1!$O68-CZ158)/DH158,""))))))),""),"σ=0")</f>
        <v/>
      </c>
      <c r="DJ158" s="403"/>
      <c r="DK158" s="382"/>
      <c r="DW158" s="463"/>
      <c r="DX158" s="394"/>
      <c r="DY158" s="474"/>
      <c r="DZ158" s="395"/>
      <c r="EA158" s="395"/>
      <c r="EB158" s="395"/>
      <c r="EC158" s="395"/>
      <c r="ED158" s="395"/>
      <c r="EE158" s="395"/>
      <c r="EF158" s="395"/>
      <c r="EG158" s="391"/>
      <c r="EH158" s="395"/>
      <c r="EI158" s="395"/>
      <c r="EJ158" s="390" t="str">
        <f>IFERROR(IF(ISBLANK(Plan1!$AB68),"",IF(Plan1!Z$1=7,(Plan1!$AB68-DZ158)/EE158,IF(Plan1!Z$1=8,(Plan1!$AB68-EA158)/EF158,IF(Plan1!Z$1=1,(Plan1!$AB68-EB158)/EG158,IF(Plan1!Z$1=2,(Plan1!$AB68-EC158)/EH158,IF(Plan1!Z$1=3,(Plan1!$AB68-ED158)/EI158,"")))))),"σ=0")</f>
        <v/>
      </c>
      <c r="EK158" s="395"/>
      <c r="EL158" s="391"/>
      <c r="EM158" s="395"/>
      <c r="EN158" s="395"/>
      <c r="EO158" s="395"/>
      <c r="EP158" s="395"/>
      <c r="EQ158" s="395"/>
      <c r="ER158" s="395"/>
      <c r="ES158" s="395"/>
      <c r="ET158" s="391"/>
      <c r="EU158" s="390" t="str">
        <f>IFERROR(IF(ISBLANK(Plan1!$AB68),"",IF(Plan1!Z$1=7,(Plan1!$AB68-EK158)/EP158,IF(Plan1!Z$1=8,(Plan1!$AB68-EL158)/EQ158,IF(Plan1!Z$1=1,(Plan1!$AB68-EM158)/ER158,IF(Plan1!Z$1=2,(Plan1!$AB68-EN158)/ES158,IF(Plan1!Z$1=3,(Plan1!$AB68-EO158)/ET158,"")))))),"σ=0")</f>
        <v/>
      </c>
      <c r="EV158" s="388"/>
      <c r="FI158" s="463"/>
      <c r="FJ158" s="396"/>
      <c r="FK158" s="398"/>
      <c r="FL158" s="390"/>
      <c r="FM158" s="390"/>
      <c r="FN158" s="390"/>
      <c r="FO158" s="390"/>
      <c r="FP158" s="390"/>
      <c r="FQ158" s="390"/>
      <c r="FR158" s="390"/>
      <c r="FS158" s="390"/>
      <c r="FT158" s="390"/>
      <c r="FU158" s="390"/>
      <c r="FV158" s="390"/>
      <c r="FW158" s="390"/>
      <c r="FX158" s="391"/>
      <c r="FY158" s="391"/>
      <c r="FZ158" s="391"/>
      <c r="GA158" s="391"/>
      <c r="GB158" s="391"/>
      <c r="GC158" s="391"/>
      <c r="GD158" s="391"/>
      <c r="GE158" s="391"/>
      <c r="GF158" s="391"/>
      <c r="GG158" s="391"/>
      <c r="GH158" s="391"/>
      <c r="GI158" s="391"/>
      <c r="GJ158" s="388"/>
      <c r="GK158" s="388"/>
      <c r="GL158" s="388"/>
      <c r="KJ158" s="401" t="s">
        <v>176</v>
      </c>
      <c r="KK158" s="401" t="s">
        <v>177</v>
      </c>
      <c r="KL158" s="401" t="s">
        <v>178</v>
      </c>
      <c r="KM158" s="401" t="s">
        <v>179</v>
      </c>
      <c r="KN158" s="401" t="s">
        <v>175</v>
      </c>
    </row>
    <row r="159" spans="14:300" s="369" customFormat="1" ht="15" customHeight="1">
      <c r="N159" s="397"/>
      <c r="O159" s="393"/>
      <c r="P159" s="393"/>
      <c r="Q159" s="393"/>
      <c r="R159" s="393"/>
      <c r="S159" s="393"/>
      <c r="T159" s="393"/>
      <c r="U159" s="393"/>
      <c r="W159" s="381"/>
      <c r="X159" s="381"/>
      <c r="Y159" s="381"/>
      <c r="Z159" s="381"/>
      <c r="AA159" s="381"/>
      <c r="AB159" s="381"/>
      <c r="AC159" s="381"/>
      <c r="AD159" s="381"/>
      <c r="AE159" s="381"/>
      <c r="AG159" s="402"/>
      <c r="AH159" s="402"/>
      <c r="AI159" s="414"/>
      <c r="AJ159" s="401"/>
      <c r="AK159" s="414"/>
      <c r="AL159" s="413"/>
      <c r="AM159" s="413"/>
      <c r="AN159" s="414"/>
      <c r="AO159" s="401"/>
      <c r="AP159" s="414"/>
      <c r="AQ159" s="414"/>
      <c r="AR159" s="413"/>
      <c r="AS159" s="413"/>
      <c r="AT159" s="413"/>
      <c r="AU159" s="413"/>
      <c r="AV159" s="414"/>
      <c r="AW159" s="414"/>
      <c r="AX159" s="414"/>
      <c r="AY159" s="463"/>
      <c r="AZ159" s="463"/>
      <c r="BA159" s="463"/>
      <c r="BB159" s="463"/>
      <c r="BC159" s="463"/>
      <c r="BD159" s="463"/>
      <c r="BE159" s="463"/>
      <c r="BF159" s="463"/>
      <c r="BG159" s="463"/>
      <c r="BH159" s="463"/>
      <c r="BI159" s="463"/>
      <c r="BJ159" s="463"/>
      <c r="BK159" s="463"/>
      <c r="BL159" s="463"/>
      <c r="BM159" s="463"/>
      <c r="BN159" s="463"/>
      <c r="BZ159" s="463">
        <v>0</v>
      </c>
      <c r="CA159" s="403">
        <v>5400</v>
      </c>
      <c r="CB159" s="473" t="str">
        <f>Plan1!N69</f>
        <v>9- TEMPO DE APLICAÇÃO (em segundos)</v>
      </c>
      <c r="CC159" s="382">
        <f t="shared" ref="CC159:CQ159" si="0">SUM(CC103:CC158)</f>
        <v>828.31000000000006</v>
      </c>
      <c r="CD159" s="382">
        <f t="shared" si="0"/>
        <v>895.70000000000016</v>
      </c>
      <c r="CE159" s="382">
        <f t="shared" si="0"/>
        <v>967.8499999999998</v>
      </c>
      <c r="CF159" s="382">
        <f t="shared" si="0"/>
        <v>1002.0200000000001</v>
      </c>
      <c r="CG159" s="382">
        <f t="shared" si="0"/>
        <v>1017.51</v>
      </c>
      <c r="CH159" s="382">
        <f t="shared" si="0"/>
        <v>1061.08</v>
      </c>
      <c r="CI159" s="382">
        <f t="shared" si="0"/>
        <v>1061.0000000000005</v>
      </c>
      <c r="CJ159" s="417"/>
      <c r="CK159" s="382">
        <f t="shared" si="0"/>
        <v>280.49</v>
      </c>
      <c r="CL159" s="382">
        <f t="shared" si="0"/>
        <v>228.03000000000003</v>
      </c>
      <c r="CM159" s="382">
        <f t="shared" si="0"/>
        <v>220.79000000000002</v>
      </c>
      <c r="CN159" s="382">
        <f t="shared" si="0"/>
        <v>188.01000000000002</v>
      </c>
      <c r="CO159" s="382">
        <f t="shared" si="0"/>
        <v>159.94000000000003</v>
      </c>
      <c r="CP159" s="382">
        <f t="shared" si="0"/>
        <v>176.88</v>
      </c>
      <c r="CQ159" s="382">
        <f t="shared" si="0"/>
        <v>152.51000000000005</v>
      </c>
      <c r="CR159" s="466" t="str">
        <f>IFERROR(IF(Plan1!$O69&lt;&gt;"",-1*(IF(Plan1!N$1=6,(Plan1!$O69-CC159)/CK159,IF(Plan1!N$1=7,(Plan1!$O69-CD159)/CL159,IF(Plan1!N$1=8,(Plan1!$O69-CE159)/CM159,IF(Plan1!N$1=9,(Plan1!$O69-CF159)/CN159,IF(Plan1!N$1=10,(Plan1!$O69-CG159)/CO159,IF(Plan1!N$1=11,(Plan1!$O69-CH159)/CP159,IF(Plan1!N$1=12,(Plan1!$O69-CI159)/CQ159,"")))))))),""),"σ=0")</f>
        <v/>
      </c>
      <c r="CS159" s="367"/>
      <c r="CT159" s="382">
        <f t="shared" ref="CT159:DH159" si="1">SUM(CT103:CT158)</f>
        <v>734.20000000000016</v>
      </c>
      <c r="CU159" s="382">
        <f t="shared" si="1"/>
        <v>883.53</v>
      </c>
      <c r="CV159" s="382">
        <f t="shared" si="1"/>
        <v>984.4899999999999</v>
      </c>
      <c r="CW159" s="382">
        <f t="shared" si="1"/>
        <v>976.50999999999988</v>
      </c>
      <c r="CX159" s="382">
        <f t="shared" si="1"/>
        <v>971.65999999999985</v>
      </c>
      <c r="CY159" s="382">
        <f t="shared" si="1"/>
        <v>1026.26</v>
      </c>
      <c r="CZ159" s="382">
        <f t="shared" si="1"/>
        <v>1011.8699999999999</v>
      </c>
      <c r="DA159" s="382"/>
      <c r="DB159" s="382">
        <f t="shared" si="1"/>
        <v>244.37</v>
      </c>
      <c r="DC159" s="382">
        <f t="shared" si="1"/>
        <v>240.93999999999991</v>
      </c>
      <c r="DD159" s="382">
        <f t="shared" si="1"/>
        <v>210.90000000000003</v>
      </c>
      <c r="DE159" s="382">
        <f t="shared" si="1"/>
        <v>197.99999999999997</v>
      </c>
      <c r="DF159" s="382">
        <f t="shared" si="1"/>
        <v>163.35999999999996</v>
      </c>
      <c r="DG159" s="382">
        <f t="shared" si="1"/>
        <v>167.39999999999998</v>
      </c>
      <c r="DH159" s="382">
        <f t="shared" si="1"/>
        <v>175.96000000000004</v>
      </c>
      <c r="DI159" s="466" t="str">
        <f>IFERROR(IF(Plan1!$O69&lt;&gt;"",-1*(IF(Plan1!N$1=6,(Plan1!$O69-CT159)/DB159,IF(Plan1!N$1=7,(Plan1!$O69-CU159)/DC159,IF(Plan1!N$1=8,(Plan1!$O69-CV159)/DD159,IF(Plan1!N$1=9,(Plan1!$O69-CW159)/DE159,IF(Plan1!N$1=10,(Plan1!$O69-CX159)/DF159,IF(Plan1!N$1=11,(Plan1!$O69-CY159)/DG159,IF(Plan1!N$1=12,(Plan1!$O69-CZ159)/DH159,"")))))))),""),"σ=0")</f>
        <v/>
      </c>
      <c r="DJ159" s="403"/>
      <c r="DK159" s="388"/>
      <c r="DW159" s="463">
        <v>0</v>
      </c>
      <c r="DX159" s="403">
        <v>90</v>
      </c>
      <c r="DY159" s="474" t="str">
        <f>Plan1!Z69</f>
        <v>9- TEMPO DE APLICAÇÃO (em minutos)</v>
      </c>
      <c r="DZ159" s="395">
        <v>37.44</v>
      </c>
      <c r="EA159" s="395">
        <v>36.08</v>
      </c>
      <c r="EB159" s="391">
        <v>35.700000000000003</v>
      </c>
      <c r="EC159" s="395">
        <v>35.26</v>
      </c>
      <c r="ED159" s="395">
        <v>33.61</v>
      </c>
      <c r="EE159" s="395">
        <v>10.27</v>
      </c>
      <c r="EF159" s="395">
        <v>4.42</v>
      </c>
      <c r="EG159" s="391">
        <v>6.5</v>
      </c>
      <c r="EH159" s="395">
        <v>9.23</v>
      </c>
      <c r="EI159" s="395">
        <v>7.56</v>
      </c>
      <c r="EJ159" s="390" t="str">
        <f>IFERROR(IF(ISBLANK(Plan1!$AB69),"",-1*(IF(Plan1!Z$1=7,(Plan1!$AB69-DZ159)/EE159,IF(Plan1!Z$1=8,(Plan1!$AB69-EA159)/EF159,IF(Plan1!Z$1=1,(Plan1!$AB69-EB159)/EG159,IF(Plan1!Z$1=2,(Plan1!$AB69-EC159)/EH159,IF(Plan1!Z$1=3,(Plan1!$AB69-ED159)/EI159,""))))))),"σ=0")</f>
        <v/>
      </c>
      <c r="EK159" s="395">
        <v>33.18</v>
      </c>
      <c r="EL159" s="395">
        <v>27.71</v>
      </c>
      <c r="EM159" s="395">
        <v>30.69</v>
      </c>
      <c r="EN159" s="391">
        <v>33.700000000000003</v>
      </c>
      <c r="EO159" s="395">
        <v>29.67</v>
      </c>
      <c r="EP159" s="395">
        <v>7.39</v>
      </c>
      <c r="EQ159" s="395">
        <v>5.19</v>
      </c>
      <c r="ER159" s="395">
        <v>8.02</v>
      </c>
      <c r="ES159" s="395">
        <v>8.39</v>
      </c>
      <c r="ET159" s="395">
        <v>2.96</v>
      </c>
      <c r="EU159" s="390" t="str">
        <f>IFERROR(IF(ISBLANK(Plan1!$AB69),"",-1*(IF(Plan1!Z$1=7,(Plan1!$AB69-EK159)/EP159,IF(Plan1!Z$1=8,(Plan1!$AB69-EL159)/EQ159,IF(Plan1!Z$1=1,(Plan1!$AB69-EM159)/ER159,IF(Plan1!Z$1=2,(Plan1!$AB69-EN159)/ES159,IF(Plan1!Z$1=3,(Plan1!$AB69-EO159)/ET159,""))))))),"σ=0")</f>
        <v/>
      </c>
      <c r="EV159" s="388"/>
      <c r="FI159" s="463">
        <v>0</v>
      </c>
      <c r="FJ159" s="396">
        <v>90</v>
      </c>
      <c r="FK159" s="398" t="str">
        <f>Plan1!AM69</f>
        <v>9- TEMPO DE APLICAÇÃO (em minutos)</v>
      </c>
      <c r="FL159" s="391">
        <v>39.130000000000003</v>
      </c>
      <c r="FM159" s="391">
        <v>32.340000000000003</v>
      </c>
      <c r="FN159" s="391">
        <v>32.15</v>
      </c>
      <c r="FO159" s="391">
        <v>45.23</v>
      </c>
      <c r="FP159" s="391">
        <v>40.42</v>
      </c>
      <c r="FQ159" s="391">
        <v>31.29</v>
      </c>
      <c r="FR159" s="391">
        <v>45.67</v>
      </c>
      <c r="FS159" s="391">
        <v>46.78</v>
      </c>
      <c r="FT159" s="391">
        <v>45</v>
      </c>
      <c r="FU159" s="391">
        <v>57.5</v>
      </c>
      <c r="FV159" s="391">
        <v>46.77</v>
      </c>
      <c r="FW159" s="391">
        <v>42.4</v>
      </c>
      <c r="FX159" s="391">
        <v>12.97</v>
      </c>
      <c r="FY159" s="391">
        <v>5.21</v>
      </c>
      <c r="FZ159" s="391">
        <v>7.17</v>
      </c>
      <c r="GA159" s="391">
        <v>9.23</v>
      </c>
      <c r="GB159" s="391">
        <v>7.62</v>
      </c>
      <c r="GC159" s="391">
        <v>4.46</v>
      </c>
      <c r="GD159" s="391">
        <v>8.01</v>
      </c>
      <c r="GE159" s="391">
        <v>9.44</v>
      </c>
      <c r="GF159" s="391">
        <v>8.58</v>
      </c>
      <c r="GG159" s="391">
        <v>24.06</v>
      </c>
      <c r="GH159" s="391">
        <v>9.93</v>
      </c>
      <c r="GI159" s="391">
        <v>9.7899999999999991</v>
      </c>
      <c r="GJ159" s="388" t="str">
        <f>IFERROR(IF(Plan1!$AO69&lt;&gt;"",-1*(IF(AND(Plan1!AM$1=1,Plan1!AM$2=1),(Plan1!$AO69-FL159)/FX159,IF(AND(Plan1!AM$1=1,Plan1!AM$2=2),(Plan1!$AO69-FM159)/FY159,IF(AND(Plan1!AM$1=1,Plan1!AM$2=3),(Plan1!$AO69-FN159)/FZ159,IF(AND(Plan1!AM$1=2,Plan1!AM$2=1),(Plan1!$AO69-FO159)/GA159,IF(AND(Plan1!AM$1=2,Plan1!AM$2=2),(Plan1!$AO69-FP159)/GB159,IF(AND(Plan1!AM$1=2,Plan1!AM$2=3),(Plan1!$AO69-FQ159)/GC159,IF(AND(Plan1!AM$1=3,Plan1!AM$2=1),(Plan1!$AO69-FR159)/GD159,IF(AND(Plan1!AM$1=3,Plan1!AM$2=2),(Plan1!$AO69-FS159)/GE159,IF(AND(Plan1!AM$1=3,Plan1!AM$2=3),(Plan1!$AO69-FT159)/GF159,IF(AND(Plan1!AM$1=4,Plan1!AM$2=1),(Plan1!$AO69-FU159)/GG159,IF(AND(Plan1!AM$1=4,Plan1!AM$2=2),(Plan1!$AO69-FV159)/GH159,IF(AND(Plan1!AM$1=4,Plan1!AM$2=3),(Plan1!$AO69-FW159)/GI159,""))))))))))))),""),"σ=0")</f>
        <v/>
      </c>
      <c r="GK159" s="388"/>
      <c r="KI159" s="418"/>
      <c r="KJ159" s="419">
        <v>1</v>
      </c>
      <c r="KK159" s="418"/>
      <c r="KL159" s="419"/>
      <c r="KM159" s="420">
        <v>10</v>
      </c>
    </row>
    <row r="160" spans="14:300" s="369" customFormat="1" ht="15" customHeight="1">
      <c r="N160" s="397"/>
      <c r="O160" s="397"/>
      <c r="P160" s="393"/>
      <c r="Q160" s="393"/>
      <c r="R160" s="393"/>
      <c r="S160" s="397"/>
      <c r="T160" s="393"/>
      <c r="U160" s="393"/>
      <c r="W160" s="381"/>
      <c r="X160" s="381"/>
      <c r="Y160" s="381"/>
      <c r="Z160" s="381"/>
      <c r="AA160" s="381"/>
      <c r="AB160" s="381"/>
      <c r="AC160" s="381"/>
      <c r="AD160" s="381"/>
      <c r="AE160" s="381"/>
      <c r="AG160" s="402"/>
      <c r="AH160" s="402"/>
      <c r="AI160" s="413"/>
      <c r="AJ160" s="401"/>
      <c r="AK160" s="414"/>
      <c r="AL160" s="414"/>
      <c r="AM160" s="413"/>
      <c r="AN160" s="413"/>
      <c r="AO160" s="413"/>
      <c r="AP160" s="414"/>
      <c r="AQ160" s="414"/>
      <c r="AR160" s="413"/>
      <c r="AS160" s="413"/>
      <c r="AT160" s="413"/>
      <c r="AU160" s="413"/>
      <c r="AV160" s="414"/>
      <c r="AW160" s="413"/>
      <c r="AX160" s="414"/>
      <c r="AY160" s="463"/>
      <c r="AZ160" s="463"/>
      <c r="BA160" s="463"/>
      <c r="BB160" s="463"/>
      <c r="BC160" s="463"/>
      <c r="BD160" s="463"/>
      <c r="BE160" s="463"/>
      <c r="BF160" s="463"/>
      <c r="BG160" s="463"/>
      <c r="BH160" s="463"/>
      <c r="BI160" s="463"/>
      <c r="BJ160" s="463"/>
      <c r="BK160" s="463"/>
      <c r="BL160" s="463"/>
      <c r="BM160" s="463"/>
      <c r="BN160" s="463"/>
      <c r="BZ160" s="463"/>
      <c r="CA160" s="403"/>
      <c r="CB160" s="428"/>
      <c r="CC160" s="382"/>
      <c r="CD160" s="388"/>
      <c r="CE160" s="388"/>
      <c r="CF160" s="388"/>
      <c r="CG160" s="388"/>
      <c r="CH160" s="388"/>
      <c r="CI160" s="388"/>
      <c r="CJ160" s="417"/>
      <c r="CK160" s="388"/>
      <c r="CL160" s="388"/>
      <c r="CM160" s="388"/>
      <c r="CN160" s="388"/>
      <c r="CO160" s="388"/>
      <c r="CP160" s="388"/>
      <c r="CQ160" s="388"/>
      <c r="CR160" s="388"/>
      <c r="CS160" s="367"/>
      <c r="CT160" s="388"/>
      <c r="CU160" s="388"/>
      <c r="CV160" s="388"/>
      <c r="CW160" s="388"/>
      <c r="CX160" s="388"/>
      <c r="CY160" s="388"/>
      <c r="CZ160" s="417"/>
      <c r="DA160" s="388"/>
      <c r="DB160" s="388"/>
      <c r="DC160" s="388"/>
      <c r="DD160" s="388"/>
      <c r="DE160" s="388"/>
      <c r="DF160" s="388"/>
      <c r="DG160" s="388"/>
      <c r="DH160" s="388"/>
      <c r="DI160" s="388"/>
      <c r="DJ160" s="388"/>
      <c r="DW160" s="388"/>
      <c r="DX160" s="403"/>
      <c r="DY160" s="474" t="s">
        <v>62</v>
      </c>
      <c r="DZ160" s="421">
        <v>33</v>
      </c>
      <c r="EA160" s="421">
        <v>40</v>
      </c>
      <c r="EB160" s="421">
        <v>39</v>
      </c>
      <c r="EC160" s="421">
        <v>39</v>
      </c>
      <c r="ED160" s="421">
        <v>37</v>
      </c>
      <c r="EE160" s="463"/>
      <c r="EF160" s="463"/>
      <c r="EG160" s="463"/>
      <c r="EH160" s="463"/>
      <c r="EI160" s="463"/>
      <c r="EJ160" s="390"/>
      <c r="EK160" s="421">
        <v>39</v>
      </c>
      <c r="EL160" s="421">
        <v>43</v>
      </c>
      <c r="EM160" s="421">
        <v>41</v>
      </c>
      <c r="EN160" s="421">
        <v>38</v>
      </c>
      <c r="EO160" s="422">
        <v>38</v>
      </c>
      <c r="EP160" s="465"/>
      <c r="EQ160" s="465"/>
      <c r="ER160" s="465"/>
      <c r="ES160" s="465"/>
      <c r="ET160" s="465"/>
      <c r="EU160" s="390"/>
      <c r="EV160" s="382"/>
      <c r="FI160" s="463"/>
      <c r="FJ160" s="463"/>
      <c r="FK160" s="463"/>
      <c r="FL160" s="423">
        <f t="shared" ref="FL160:GI160" si="2">SUM(FL103:FL159)</f>
        <v>463.71999999999986</v>
      </c>
      <c r="FM160" s="423">
        <f t="shared" si="2"/>
        <v>490.75000000000011</v>
      </c>
      <c r="FN160" s="423">
        <f t="shared" si="2"/>
        <v>547.19000000000005</v>
      </c>
      <c r="FO160" s="423">
        <f t="shared" si="2"/>
        <v>445.0100000000001</v>
      </c>
      <c r="FP160" s="423">
        <f t="shared" si="2"/>
        <v>493.45000000000016</v>
      </c>
      <c r="FQ160" s="423">
        <f t="shared" si="2"/>
        <v>530.07000000000005</v>
      </c>
      <c r="FR160" s="423">
        <f t="shared" si="2"/>
        <v>450.35</v>
      </c>
      <c r="FS160" s="423">
        <f t="shared" si="2"/>
        <v>492.7700000000001</v>
      </c>
      <c r="FT160" s="423">
        <f t="shared" si="2"/>
        <v>522.18000000000006</v>
      </c>
      <c r="FU160" s="423">
        <f t="shared" si="2"/>
        <v>425.4799999999999</v>
      </c>
      <c r="FV160" s="423">
        <f t="shared" si="2"/>
        <v>460.99000000000007</v>
      </c>
      <c r="FW160" s="423">
        <f t="shared" si="2"/>
        <v>487.99</v>
      </c>
      <c r="FX160" s="423">
        <f t="shared" si="2"/>
        <v>125.99</v>
      </c>
      <c r="FY160" s="423">
        <f t="shared" si="2"/>
        <v>85.19</v>
      </c>
      <c r="FZ160" s="423">
        <f t="shared" si="2"/>
        <v>86.65</v>
      </c>
      <c r="GA160" s="423">
        <f t="shared" si="2"/>
        <v>137</v>
      </c>
      <c r="GB160" s="423">
        <f t="shared" si="2"/>
        <v>93.889999999999986</v>
      </c>
      <c r="GC160" s="423">
        <f t="shared" si="2"/>
        <v>75.3</v>
      </c>
      <c r="GD160" s="423">
        <f t="shared" si="2"/>
        <v>131.99</v>
      </c>
      <c r="GE160" s="423">
        <f t="shared" si="2"/>
        <v>112.29999999999995</v>
      </c>
      <c r="GF160" s="423">
        <f t="shared" si="2"/>
        <v>91.569999999999979</v>
      </c>
      <c r="GG160" s="423">
        <f t="shared" si="2"/>
        <v>129.66999999999999</v>
      </c>
      <c r="GH160" s="423">
        <f t="shared" si="2"/>
        <v>102.10000000000005</v>
      </c>
      <c r="GI160" s="423">
        <f t="shared" si="2"/>
        <v>88.859999999999985</v>
      </c>
      <c r="GJ160" s="388" t="str">
        <f>IFERROR(IF(Plan1!$AO70&lt;&gt;"",IF(AND(Plan1!AM$1=1,Plan1!AM$2=1),(Plan1!$AO70-FL160)/FX160,IF(AND(Plan1!AM$1=1,Plan1!AM$2=2),(Plan1!$AO70-FM160)/FY160,IF(AND(Plan1!AM$1=1,Plan1!AM$2=3),(Plan1!$AO70-FN160)/FZ160,IF(AND(Plan1!AM$1=2,Plan1!AM$2=1),(Plan1!$AO70-FO160)/GA160,IF(AND(Plan1!AM$1=2,Plan1!AM$2=2),(Plan1!$AO70-FP160)/GB160,IF(AND(Plan1!AM$1=2,Plan1!AM$2=3),(Plan1!$AO70-FQ160)/GC160,IF(AND(Plan1!AM$1=3,Plan1!AM$2=1),(Plan1!$AO70-FR160)/GD160,IF(AND(Plan1!AM$1=3,Plan1!AM$2=2),(Plan1!$AO70-FS160)/GE160,IF(AND(Plan1!AM$1=3,Plan1!AM$2=3),(Plan1!$AO70-FT160)/GF160,IF(AND(Plan1!AM$1=4,Plan1!AM$2=1),(Plan1!$AO70-FU160)/GG160,IF(AND(Plan1!AM$1=4,Plan1!AM$2=2),(Plan1!$AO70-FV160)/GH160,IF(AND(Plan1!AM$1=4,Plan1!AM$2=3),(Plan1!$AO70-FW160)/GI160,"")))))))))))),""),"σ=0")</f>
        <v/>
      </c>
      <c r="GK160" s="388"/>
      <c r="GL160" s="388"/>
      <c r="KJ160" s="419"/>
      <c r="KK160" s="419"/>
      <c r="KL160" s="418"/>
      <c r="KM160" s="419">
        <v>1</v>
      </c>
      <c r="KN160" s="420">
        <v>12.5</v>
      </c>
    </row>
    <row r="161" spans="14:305" s="369" customFormat="1" ht="15" customHeight="1">
      <c r="N161" s="397"/>
      <c r="O161" s="393"/>
      <c r="P161" s="393"/>
      <c r="Q161" s="393"/>
      <c r="R161" s="393"/>
      <c r="S161" s="393"/>
      <c r="T161" s="393"/>
      <c r="U161" s="393"/>
      <c r="W161" s="381"/>
      <c r="X161" s="381"/>
      <c r="Y161" s="381"/>
      <c r="Z161" s="381"/>
      <c r="AA161" s="381"/>
      <c r="AB161" s="381"/>
      <c r="AC161" s="381"/>
      <c r="AD161" s="381"/>
      <c r="AE161" s="381"/>
      <c r="AG161" s="402"/>
      <c r="AH161" s="402"/>
      <c r="AI161" s="413"/>
      <c r="AJ161" s="414"/>
      <c r="AK161" s="414"/>
      <c r="AL161" s="414"/>
      <c r="AM161" s="413"/>
      <c r="AN161" s="413"/>
      <c r="AO161" s="413"/>
      <c r="AP161" s="414"/>
      <c r="AQ161" s="413"/>
      <c r="AR161" s="413"/>
      <c r="AS161" s="413"/>
      <c r="AT161" s="413"/>
      <c r="AU161" s="413"/>
      <c r="AV161" s="401"/>
      <c r="AW161" s="414"/>
      <c r="AX161" s="414"/>
      <c r="AY161" s="463"/>
      <c r="AZ161" s="463"/>
      <c r="BA161" s="463"/>
      <c r="BB161" s="463"/>
      <c r="BC161" s="463"/>
      <c r="BD161" s="463"/>
      <c r="BE161" s="463"/>
      <c r="BF161" s="463"/>
      <c r="BG161" s="463"/>
      <c r="BH161" s="463"/>
      <c r="BI161" s="463"/>
      <c r="BJ161" s="463"/>
      <c r="BK161" s="463"/>
      <c r="BL161" s="463"/>
      <c r="BM161" s="463"/>
      <c r="BN161" s="463"/>
      <c r="BZ161" s="463"/>
      <c r="CA161" s="388"/>
      <c r="CB161" s="428"/>
      <c r="CC161" s="382"/>
      <c r="CD161" s="388"/>
      <c r="CE161" s="388"/>
      <c r="CF161" s="388"/>
      <c r="CG161" s="388"/>
      <c r="CH161" s="388"/>
      <c r="CI161" s="388"/>
      <c r="CJ161" s="417"/>
      <c r="CK161" s="388"/>
      <c r="CL161" s="388"/>
      <c r="CM161" s="388"/>
      <c r="CN161" s="388"/>
      <c r="CO161" s="388"/>
      <c r="CP161" s="388"/>
      <c r="CQ161" s="388"/>
      <c r="CR161" s="388"/>
      <c r="CS161" s="367"/>
      <c r="CT161" s="388"/>
      <c r="CU161" s="388"/>
      <c r="CV161" s="388"/>
      <c r="CW161" s="388"/>
      <c r="CX161" s="388"/>
      <c r="CY161" s="388"/>
      <c r="CZ161" s="417"/>
      <c r="DA161" s="388"/>
      <c r="DB161" s="388"/>
      <c r="DC161" s="388"/>
      <c r="DD161" s="388"/>
      <c r="DE161" s="388"/>
      <c r="DF161" s="388"/>
      <c r="DG161" s="388"/>
      <c r="DH161" s="388"/>
      <c r="DI161" s="388"/>
      <c r="DJ161" s="388"/>
      <c r="DW161" s="388"/>
      <c r="DX161" s="388"/>
      <c r="DY161" s="417"/>
      <c r="DZ161" s="388">
        <f t="shared" ref="DZ161:EI161" si="3">SUM(DY103:DY159)</f>
        <v>0</v>
      </c>
      <c r="EA161" s="388">
        <f t="shared" si="3"/>
        <v>545.36000000000013</v>
      </c>
      <c r="EB161" s="388">
        <f t="shared" si="3"/>
        <v>545.7700000000001</v>
      </c>
      <c r="EC161" s="388">
        <f t="shared" si="3"/>
        <v>537.79000000000019</v>
      </c>
      <c r="ED161" s="388">
        <f t="shared" si="3"/>
        <v>548.54000000000008</v>
      </c>
      <c r="EE161" s="388">
        <f t="shared" si="3"/>
        <v>542.2800000000002</v>
      </c>
      <c r="EF161" s="388">
        <f t="shared" si="3"/>
        <v>80.769999999999982</v>
      </c>
      <c r="EG161" s="388">
        <f t="shared" si="3"/>
        <v>66.209999999999994</v>
      </c>
      <c r="EH161" s="388">
        <f t="shared" si="3"/>
        <v>75.59</v>
      </c>
      <c r="EI161" s="388">
        <f t="shared" si="3"/>
        <v>76.78</v>
      </c>
      <c r="EJ161" s="390"/>
      <c r="EK161" s="388">
        <f t="shared" ref="EK161:ET161" si="4">SUM(EJ103:EJ159)</f>
        <v>0</v>
      </c>
      <c r="EL161" s="388">
        <f t="shared" si="4"/>
        <v>500.59999999999997</v>
      </c>
      <c r="EM161" s="388">
        <f t="shared" si="4"/>
        <v>503.44000000000005</v>
      </c>
      <c r="EN161" s="388">
        <f t="shared" si="4"/>
        <v>513.46</v>
      </c>
      <c r="EO161" s="388">
        <f t="shared" si="4"/>
        <v>522.5200000000001</v>
      </c>
      <c r="EP161" s="388">
        <f t="shared" si="4"/>
        <v>527.30000000000007</v>
      </c>
      <c r="EQ161" s="388">
        <f t="shared" si="4"/>
        <v>85.119999999999962</v>
      </c>
      <c r="ER161" s="388">
        <f t="shared" si="4"/>
        <v>76.679999999999964</v>
      </c>
      <c r="ES161" s="388">
        <f t="shared" si="4"/>
        <v>84.59999999999998</v>
      </c>
      <c r="ET161" s="388">
        <f t="shared" si="4"/>
        <v>82.989999999999981</v>
      </c>
      <c r="EU161" s="390"/>
      <c r="EV161" s="382"/>
      <c r="FI161" s="463"/>
      <c r="FJ161" s="463"/>
      <c r="FY161" s="370"/>
      <c r="GE161" s="367"/>
      <c r="GI161" s="388"/>
      <c r="GJ161" s="388"/>
      <c r="GK161" s="388"/>
      <c r="KI161" s="419">
        <v>1</v>
      </c>
      <c r="KJ161" s="419"/>
      <c r="KK161" s="418"/>
      <c r="KL161" s="418"/>
      <c r="KM161" s="420">
        <v>14.29</v>
      </c>
    </row>
    <row r="162" spans="14:305" s="369" customFormat="1" ht="15" customHeight="1">
      <c r="N162" s="397"/>
      <c r="O162" s="393"/>
      <c r="P162" s="393"/>
      <c r="Q162" s="393"/>
      <c r="R162" s="393"/>
      <c r="S162" s="393"/>
      <c r="T162" s="393"/>
      <c r="U162" s="393"/>
      <c r="W162" s="381"/>
      <c r="X162" s="381"/>
      <c r="Y162" s="381"/>
      <c r="Z162" s="381"/>
      <c r="AA162" s="381"/>
      <c r="AB162" s="381"/>
      <c r="AC162" s="381"/>
      <c r="AD162" s="381"/>
      <c r="AE162" s="381"/>
      <c r="AG162" s="402"/>
      <c r="AH162" s="402"/>
      <c r="AI162" s="413"/>
      <c r="AJ162" s="413"/>
      <c r="AK162" s="414"/>
      <c r="AL162" s="413"/>
      <c r="AM162" s="413"/>
      <c r="AN162" s="413"/>
      <c r="AO162" s="413"/>
      <c r="AP162" s="414"/>
      <c r="AQ162" s="415"/>
      <c r="AR162" s="415"/>
      <c r="AS162" s="415"/>
      <c r="AT162" s="415"/>
      <c r="AU162" s="415"/>
      <c r="AV162" s="414"/>
      <c r="AW162" s="414"/>
      <c r="AX162" s="414"/>
      <c r="AY162" s="463"/>
      <c r="AZ162" s="463"/>
      <c r="BA162" s="463"/>
      <c r="BB162" s="463"/>
      <c r="BC162" s="463"/>
      <c r="BD162" s="463"/>
      <c r="BE162" s="463"/>
      <c r="BF162" s="463"/>
      <c r="BG162" s="463"/>
      <c r="BH162" s="463"/>
      <c r="BI162" s="463"/>
      <c r="BJ162" s="463"/>
      <c r="BK162" s="463"/>
      <c r="BL162" s="463"/>
      <c r="BM162" s="463"/>
      <c r="BN162" s="463"/>
      <c r="BZ162" s="463"/>
      <c r="CA162" s="388"/>
      <c r="CB162" s="428"/>
      <c r="CC162" s="382"/>
      <c r="CD162" s="388"/>
      <c r="CE162" s="388"/>
      <c r="CF162" s="388"/>
      <c r="CG162" s="388"/>
      <c r="CH162" s="388"/>
      <c r="CI162" s="388"/>
      <c r="CJ162" s="417"/>
      <c r="CK162" s="388"/>
      <c r="CL162" s="388"/>
      <c r="CM162" s="388"/>
      <c r="CN162" s="388"/>
      <c r="CO162" s="388"/>
      <c r="CP162" s="388"/>
      <c r="CQ162" s="388"/>
      <c r="CR162" s="388"/>
      <c r="CS162" s="367"/>
      <c r="CT162" s="388"/>
      <c r="CU162" s="388"/>
      <c r="CV162" s="388"/>
      <c r="CW162" s="388"/>
      <c r="CX162" s="388"/>
      <c r="CY162" s="388"/>
      <c r="CZ162" s="417"/>
      <c r="DA162" s="388"/>
      <c r="DB162" s="388"/>
      <c r="DC162" s="388"/>
      <c r="DD162" s="388"/>
      <c r="DE162" s="388"/>
      <c r="DF162" s="388"/>
      <c r="DG162" s="388"/>
      <c r="DH162" s="388"/>
      <c r="DI162" s="388"/>
      <c r="DJ162" s="388"/>
      <c r="DW162" s="388"/>
      <c r="DX162" s="388"/>
      <c r="DY162" s="417"/>
      <c r="DZ162" s="417"/>
      <c r="EA162" s="417"/>
      <c r="EB162" s="417"/>
      <c r="EC162" s="417"/>
      <c r="ED162" s="417"/>
      <c r="EE162" s="417"/>
      <c r="EF162" s="417"/>
      <c r="EG162" s="417"/>
      <c r="EH162" s="417"/>
      <c r="EI162" s="417"/>
      <c r="EJ162" s="417"/>
      <c r="EK162" s="417"/>
      <c r="EL162" s="417"/>
      <c r="EM162" s="388"/>
      <c r="EN162" s="468"/>
      <c r="EO162" s="417"/>
      <c r="EP162" s="417"/>
      <c r="EQ162" s="417"/>
      <c r="ER162" s="417"/>
      <c r="ES162" s="417"/>
      <c r="ET162" s="388"/>
      <c r="EU162" s="388"/>
      <c r="EV162" s="382"/>
      <c r="FI162" s="463"/>
      <c r="FJ162" s="463"/>
      <c r="FY162" s="370"/>
      <c r="GE162" s="367"/>
      <c r="GI162" s="388"/>
      <c r="GJ162" s="388"/>
      <c r="GK162" s="388"/>
      <c r="KI162" s="419"/>
      <c r="KJ162" s="419">
        <v>2</v>
      </c>
      <c r="KK162" s="419">
        <v>1</v>
      </c>
      <c r="KL162" s="418"/>
      <c r="KM162" s="420">
        <v>20</v>
      </c>
    </row>
    <row r="163" spans="14:305" s="369" customFormat="1" ht="15" customHeight="1">
      <c r="N163" s="397"/>
      <c r="O163" s="397"/>
      <c r="P163" s="393"/>
      <c r="Q163" s="393"/>
      <c r="R163" s="393"/>
      <c r="S163" s="393"/>
      <c r="T163" s="393"/>
      <c r="U163" s="393"/>
      <c r="W163" s="381"/>
      <c r="X163" s="381"/>
      <c r="Y163" s="381"/>
      <c r="Z163" s="381"/>
      <c r="AA163" s="381"/>
      <c r="AB163" s="381"/>
      <c r="AC163" s="381"/>
      <c r="AD163" s="381"/>
      <c r="AE163" s="381"/>
      <c r="AG163" s="424"/>
      <c r="AH163" s="424"/>
      <c r="AI163" s="415"/>
      <c r="AJ163" s="415"/>
      <c r="AK163" s="414"/>
      <c r="AL163" s="414"/>
      <c r="AM163" s="415"/>
      <c r="AN163" s="415"/>
      <c r="AO163" s="415"/>
      <c r="AP163" s="414"/>
      <c r="AQ163" s="413"/>
      <c r="AR163" s="413"/>
      <c r="AS163" s="413"/>
      <c r="AT163" s="413"/>
      <c r="AU163" s="413"/>
      <c r="AV163" s="401"/>
      <c r="AW163" s="415"/>
      <c r="AX163" s="413"/>
      <c r="AY163" s="463"/>
      <c r="AZ163" s="463"/>
      <c r="BA163" s="463"/>
      <c r="BB163" s="463"/>
      <c r="BC163" s="463"/>
      <c r="BD163" s="463"/>
      <c r="BE163" s="463"/>
      <c r="BF163" s="463"/>
      <c r="BG163" s="463"/>
      <c r="BH163" s="463"/>
      <c r="BI163" s="463"/>
      <c r="BJ163" s="463"/>
      <c r="BK163" s="463"/>
      <c r="BL163" s="463"/>
      <c r="BM163" s="463"/>
      <c r="BN163" s="463"/>
      <c r="BZ163" s="463"/>
      <c r="CA163" s="388"/>
      <c r="CB163" s="428"/>
      <c r="CC163" s="382"/>
      <c r="CD163" s="388"/>
      <c r="CE163" s="388"/>
      <c r="CF163" s="388"/>
      <c r="CG163" s="388"/>
      <c r="CH163" s="388"/>
      <c r="CI163" s="388"/>
      <c r="CJ163" s="417"/>
      <c r="CK163" s="388"/>
      <c r="CL163" s="388"/>
      <c r="CM163" s="388"/>
      <c r="CN163" s="388"/>
      <c r="CO163" s="388"/>
      <c r="CP163" s="388"/>
      <c r="CQ163" s="388"/>
      <c r="CR163" s="388"/>
      <c r="CS163" s="367"/>
      <c r="CT163" s="388"/>
      <c r="CU163" s="388"/>
      <c r="CV163" s="388"/>
      <c r="CW163" s="388"/>
      <c r="CX163" s="388"/>
      <c r="CY163" s="388"/>
      <c r="CZ163" s="417"/>
      <c r="DA163" s="388"/>
      <c r="DB163" s="388"/>
      <c r="DC163" s="388"/>
      <c r="DD163" s="388"/>
      <c r="DE163" s="388"/>
      <c r="DF163" s="388"/>
      <c r="DG163" s="388"/>
      <c r="DH163" s="388"/>
      <c r="DI163" s="388"/>
      <c r="DJ163" s="388"/>
      <c r="DW163" s="388"/>
      <c r="DX163" s="388"/>
      <c r="DY163" s="417"/>
      <c r="DZ163" s="417"/>
      <c r="EA163" s="417"/>
      <c r="EB163" s="417"/>
      <c r="EC163" s="417"/>
      <c r="ED163" s="417"/>
      <c r="EE163" s="417"/>
      <c r="EF163" s="417"/>
      <c r="EG163" s="417"/>
      <c r="EH163" s="417"/>
      <c r="EI163" s="417"/>
      <c r="EJ163" s="417"/>
      <c r="EK163" s="417"/>
      <c r="EL163" s="417"/>
      <c r="EM163" s="388"/>
      <c r="EN163" s="468"/>
      <c r="EO163" s="417"/>
      <c r="EP163" s="417"/>
      <c r="EQ163" s="417"/>
      <c r="ER163" s="417"/>
      <c r="ES163" s="417"/>
      <c r="ET163" s="417"/>
      <c r="EU163" s="388"/>
      <c r="EV163" s="417"/>
      <c r="FI163" s="463"/>
      <c r="FJ163" s="463"/>
      <c r="FY163" s="370"/>
      <c r="GE163" s="367"/>
      <c r="GI163" s="388"/>
      <c r="GJ163" s="417"/>
      <c r="GK163" s="417"/>
      <c r="KI163" s="419"/>
      <c r="KJ163" s="419"/>
      <c r="KK163" s="419"/>
      <c r="KL163" s="419">
        <v>2</v>
      </c>
      <c r="KM163" s="420">
        <v>25</v>
      </c>
      <c r="KO163" s="587" t="s">
        <v>109</v>
      </c>
      <c r="KP163" s="587"/>
      <c r="KQ163" s="583" t="s">
        <v>110</v>
      </c>
      <c r="KR163" s="583"/>
      <c r="KS163" s="583"/>
    </row>
    <row r="164" spans="14:305" s="369" customFormat="1" ht="15" customHeight="1">
      <c r="N164" s="397"/>
      <c r="O164" s="393"/>
      <c r="P164" s="393"/>
      <c r="Q164" s="393"/>
      <c r="R164" s="393"/>
      <c r="S164" s="393"/>
      <c r="T164" s="393"/>
      <c r="U164" s="393"/>
      <c r="W164" s="381"/>
      <c r="X164" s="381"/>
      <c r="Y164" s="381"/>
      <c r="Z164" s="381"/>
      <c r="AA164" s="381"/>
      <c r="AB164" s="381"/>
      <c r="AC164" s="381"/>
      <c r="AD164" s="381"/>
      <c r="AE164" s="381"/>
      <c r="AG164" s="402"/>
      <c r="AH164" s="402"/>
      <c r="AI164" s="413"/>
      <c r="AJ164" s="413"/>
      <c r="AK164" s="413"/>
      <c r="AL164" s="413"/>
      <c r="AM164" s="413"/>
      <c r="AN164" s="413"/>
      <c r="AO164" s="413"/>
      <c r="AP164" s="415"/>
      <c r="AQ164" s="413"/>
      <c r="AR164" s="413"/>
      <c r="AS164" s="413"/>
      <c r="AT164" s="413"/>
      <c r="AU164" s="413"/>
      <c r="AV164" s="414"/>
      <c r="AW164" s="414"/>
      <c r="AX164" s="414"/>
      <c r="AY164" s="463"/>
      <c r="AZ164" s="463"/>
      <c r="BA164" s="463"/>
      <c r="BB164" s="463"/>
      <c r="BC164" s="463"/>
      <c r="BD164" s="463"/>
      <c r="BE164" s="463"/>
      <c r="BF164" s="463"/>
      <c r="BG164" s="463"/>
      <c r="BH164" s="463"/>
      <c r="BI164" s="463"/>
      <c r="BJ164" s="463"/>
      <c r="BK164" s="463"/>
      <c r="BL164" s="463"/>
      <c r="BM164" s="463"/>
      <c r="BN164" s="463"/>
      <c r="BZ164" s="463"/>
      <c r="CA164" s="388"/>
      <c r="CB164" s="428"/>
      <c r="CC164" s="382"/>
      <c r="CD164" s="388"/>
      <c r="CE164" s="388"/>
      <c r="CF164" s="388"/>
      <c r="CG164" s="388"/>
      <c r="CH164" s="388"/>
      <c r="CI164" s="388"/>
      <c r="CJ164" s="417"/>
      <c r="CK164" s="388"/>
      <c r="CL164" s="388"/>
      <c r="CM164" s="388"/>
      <c r="CN164" s="388"/>
      <c r="CO164" s="388"/>
      <c r="CP164" s="388"/>
      <c r="CQ164" s="388"/>
      <c r="CR164" s="388"/>
      <c r="CS164" s="388"/>
      <c r="CT164" s="388"/>
      <c r="CU164" s="388"/>
      <c r="CV164" s="388"/>
      <c r="CW164" s="388"/>
      <c r="CX164" s="388"/>
      <c r="CY164" s="388"/>
      <c r="CZ164" s="417"/>
      <c r="DA164" s="388"/>
      <c r="DB164" s="388"/>
      <c r="DC164" s="388"/>
      <c r="DD164" s="388"/>
      <c r="DE164" s="388"/>
      <c r="DF164" s="388"/>
      <c r="DG164" s="388"/>
      <c r="DH164" s="388"/>
      <c r="DI164" s="388"/>
      <c r="DJ164" s="388"/>
      <c r="DW164" s="388"/>
      <c r="DX164" s="388"/>
      <c r="DY164" s="382"/>
      <c r="DZ164" s="388"/>
      <c r="EA164" s="388"/>
      <c r="EB164" s="388"/>
      <c r="EC164" s="388"/>
      <c r="ED164" s="388"/>
      <c r="EE164" s="382"/>
      <c r="EF164" s="388"/>
      <c r="EG164" s="417"/>
      <c r="EH164" s="417"/>
      <c r="EI164" s="388"/>
      <c r="EJ164" s="388"/>
      <c r="EK164" s="388"/>
      <c r="EL164" s="388"/>
      <c r="EM164" s="388"/>
      <c r="EN164" s="468"/>
      <c r="EO164" s="417"/>
      <c r="EP164" s="417"/>
      <c r="EQ164" s="417"/>
      <c r="ER164" s="417"/>
      <c r="ES164" s="417"/>
      <c r="ET164" s="417"/>
      <c r="EU164" s="417"/>
      <c r="EV164" s="417"/>
      <c r="FI164" s="463"/>
      <c r="FJ164" s="463"/>
      <c r="FY164" s="370"/>
      <c r="GE164" s="367"/>
      <c r="GI164" s="388"/>
      <c r="GJ164" s="417"/>
      <c r="GK164" s="417"/>
      <c r="KI164" s="419">
        <v>2</v>
      </c>
      <c r="KJ164" s="419"/>
      <c r="KK164" s="419"/>
      <c r="KL164" s="418"/>
      <c r="KM164" s="420">
        <v>28.57</v>
      </c>
      <c r="KO164" s="587" t="s">
        <v>111</v>
      </c>
      <c r="KP164" s="587"/>
      <c r="KQ164" s="583" t="s">
        <v>112</v>
      </c>
      <c r="KR164" s="583"/>
      <c r="KS164" s="583"/>
    </row>
    <row r="165" spans="14:305" s="369" customFormat="1" ht="15" customHeight="1">
      <c r="N165" s="397"/>
      <c r="O165" s="397"/>
      <c r="P165" s="393"/>
      <c r="Q165" s="393"/>
      <c r="R165" s="393"/>
      <c r="S165" s="393"/>
      <c r="T165" s="393"/>
      <c r="U165" s="393"/>
      <c r="W165" s="381"/>
      <c r="X165" s="381"/>
      <c r="Y165" s="381"/>
      <c r="Z165" s="381"/>
      <c r="AA165" s="381"/>
      <c r="AB165" s="381"/>
      <c r="AC165" s="381"/>
      <c r="AD165" s="381"/>
      <c r="AE165" s="381"/>
      <c r="AG165" s="402"/>
      <c r="AH165" s="402"/>
      <c r="AI165" s="413"/>
      <c r="AJ165" s="413"/>
      <c r="AK165" s="414"/>
      <c r="AL165" s="413"/>
      <c r="AM165" s="413"/>
      <c r="AN165" s="413"/>
      <c r="AO165" s="413"/>
      <c r="AP165" s="413"/>
      <c r="AQ165" s="414"/>
      <c r="AR165" s="413"/>
      <c r="AS165" s="413"/>
      <c r="AT165" s="413"/>
      <c r="AU165" s="413"/>
      <c r="AV165" s="414"/>
      <c r="AW165" s="414"/>
      <c r="AX165" s="414"/>
      <c r="AY165" s="463"/>
      <c r="AZ165" s="463"/>
      <c r="BA165" s="463"/>
      <c r="BB165" s="463"/>
      <c r="BC165" s="463"/>
      <c r="BD165" s="463"/>
      <c r="BE165" s="463"/>
      <c r="BF165" s="463"/>
      <c r="BG165" s="463"/>
      <c r="BH165" s="463"/>
      <c r="BI165" s="463"/>
      <c r="BJ165" s="463"/>
      <c r="BK165" s="463"/>
      <c r="BL165" s="463"/>
      <c r="BM165" s="463"/>
      <c r="BN165" s="463"/>
      <c r="BZ165" s="463"/>
      <c r="CA165" s="388"/>
      <c r="CB165" s="428"/>
      <c r="CC165" s="382"/>
      <c r="CD165" s="388"/>
      <c r="CE165" s="388"/>
      <c r="CF165" s="388"/>
      <c r="CG165" s="388"/>
      <c r="CH165" s="388"/>
      <c r="CI165" s="388"/>
      <c r="CJ165" s="417"/>
      <c r="CK165" s="388"/>
      <c r="CL165" s="388"/>
      <c r="CM165" s="388"/>
      <c r="CN165" s="388"/>
      <c r="CO165" s="388"/>
      <c r="CP165" s="388"/>
      <c r="CQ165" s="388"/>
      <c r="CR165" s="388"/>
      <c r="CS165" s="388"/>
      <c r="CT165" s="388"/>
      <c r="CU165" s="388"/>
      <c r="CV165" s="388"/>
      <c r="CW165" s="388"/>
      <c r="CX165" s="388"/>
      <c r="CY165" s="388"/>
      <c r="CZ165" s="417"/>
      <c r="DA165" s="388"/>
      <c r="DB165" s="388"/>
      <c r="DC165" s="388"/>
      <c r="DD165" s="388"/>
      <c r="DE165" s="388"/>
      <c r="DF165" s="388"/>
      <c r="DG165" s="388"/>
      <c r="DH165" s="388"/>
      <c r="DI165" s="388"/>
      <c r="DJ165" s="388"/>
      <c r="DW165" s="388"/>
      <c r="DX165" s="382"/>
      <c r="DY165" s="382"/>
      <c r="DZ165" s="388"/>
      <c r="EA165" s="388"/>
      <c r="EB165" s="388"/>
      <c r="EC165" s="382"/>
      <c r="ED165" s="382"/>
      <c r="EE165" s="382"/>
      <c r="EF165" s="388"/>
      <c r="EG165" s="388"/>
      <c r="EH165" s="388"/>
      <c r="EI165" s="388"/>
      <c r="EJ165" s="388"/>
      <c r="EK165" s="388"/>
      <c r="EL165" s="388"/>
      <c r="EM165" s="388"/>
      <c r="EN165" s="468"/>
      <c r="EO165" s="388"/>
      <c r="EP165" s="388"/>
      <c r="EQ165" s="388"/>
      <c r="ER165" s="388"/>
      <c r="ES165" s="388"/>
      <c r="ET165" s="417"/>
      <c r="EU165" s="417"/>
      <c r="EV165" s="417"/>
      <c r="FI165" s="463"/>
      <c r="FJ165" s="463"/>
      <c r="FY165" s="370"/>
      <c r="GE165" s="367"/>
      <c r="GI165" s="388"/>
      <c r="GJ165" s="417"/>
      <c r="GK165" s="417"/>
      <c r="KI165" s="419"/>
      <c r="KJ165" s="419">
        <v>3</v>
      </c>
      <c r="KK165" s="419"/>
      <c r="KL165" s="418"/>
      <c r="KM165" s="420">
        <v>30</v>
      </c>
      <c r="KO165" s="587" t="s">
        <v>113</v>
      </c>
      <c r="KP165" s="587"/>
      <c r="KQ165" s="587" t="s">
        <v>114</v>
      </c>
      <c r="KR165" s="587"/>
      <c r="KS165" s="587"/>
    </row>
    <row r="166" spans="14:305" s="369" customFormat="1" ht="15" customHeight="1">
      <c r="N166" s="397"/>
      <c r="O166" s="393"/>
      <c r="P166" s="393"/>
      <c r="Q166" s="393"/>
      <c r="R166" s="393"/>
      <c r="S166" s="397"/>
      <c r="T166" s="393"/>
      <c r="U166" s="393"/>
      <c r="W166" s="381"/>
      <c r="X166" s="381"/>
      <c r="Y166" s="381"/>
      <c r="Z166" s="381"/>
      <c r="AA166" s="381"/>
      <c r="AB166" s="381"/>
      <c r="AC166" s="381"/>
      <c r="AD166" s="381"/>
      <c r="AE166" s="381"/>
      <c r="AG166" s="469"/>
      <c r="AH166" s="469"/>
      <c r="AI166" s="413"/>
      <c r="AJ166" s="413"/>
      <c r="AK166" s="413"/>
      <c r="AL166" s="413"/>
      <c r="AM166" s="413"/>
      <c r="AN166" s="413"/>
      <c r="AO166" s="414"/>
      <c r="AP166" s="413"/>
      <c r="AQ166" s="413"/>
      <c r="AR166" s="413"/>
      <c r="AS166" s="413"/>
      <c r="AT166" s="413"/>
      <c r="AU166" s="413"/>
      <c r="AV166" s="401"/>
      <c r="AW166" s="413"/>
      <c r="AX166" s="414"/>
      <c r="AY166" s="463"/>
      <c r="AZ166" s="463"/>
      <c r="BA166" s="463"/>
      <c r="BB166" s="463"/>
      <c r="BC166" s="463"/>
      <c r="BD166" s="463"/>
      <c r="BE166" s="463"/>
      <c r="BF166" s="463"/>
      <c r="BG166" s="463"/>
      <c r="BH166" s="463"/>
      <c r="BI166" s="463"/>
      <c r="BJ166" s="463"/>
      <c r="BK166" s="463"/>
      <c r="BL166" s="463"/>
      <c r="BM166" s="463"/>
      <c r="BN166" s="463"/>
      <c r="BZ166" s="463"/>
      <c r="CA166" s="388"/>
      <c r="CB166" s="428"/>
      <c r="CC166" s="382"/>
      <c r="CD166" s="388"/>
      <c r="CE166" s="388"/>
      <c r="CF166" s="388"/>
      <c r="CG166" s="388"/>
      <c r="CH166" s="388"/>
      <c r="CI166" s="388"/>
      <c r="CJ166" s="417"/>
      <c r="CK166" s="388"/>
      <c r="CL166" s="388"/>
      <c r="CM166" s="388"/>
      <c r="CN166" s="388"/>
      <c r="CO166" s="388"/>
      <c r="CP166" s="388"/>
      <c r="CQ166" s="388"/>
      <c r="CR166" s="388"/>
      <c r="CS166" s="388"/>
      <c r="CT166" s="388"/>
      <c r="CU166" s="388"/>
      <c r="CV166" s="388"/>
      <c r="CW166" s="388"/>
      <c r="CX166" s="388"/>
      <c r="CY166" s="388"/>
      <c r="CZ166" s="417"/>
      <c r="DA166" s="388"/>
      <c r="DB166" s="388"/>
      <c r="DC166" s="388"/>
      <c r="DD166" s="388"/>
      <c r="DE166" s="388"/>
      <c r="DF166" s="388"/>
      <c r="DG166" s="388"/>
      <c r="DH166" s="388"/>
      <c r="DI166" s="388"/>
      <c r="DJ166" s="388"/>
      <c r="DW166" s="388"/>
      <c r="DX166" s="470"/>
      <c r="DY166" s="468"/>
      <c r="DZ166" s="425"/>
      <c r="EA166" s="382"/>
      <c r="EB166" s="382"/>
      <c r="EC166" s="382"/>
      <c r="ED166" s="382"/>
      <c r="EE166" s="382"/>
      <c r="EF166" s="388"/>
      <c r="EG166" s="388"/>
      <c r="EH166" s="388"/>
      <c r="EI166" s="388"/>
      <c r="EJ166" s="388"/>
      <c r="EK166" s="388"/>
      <c r="EL166" s="388"/>
      <c r="EM166" s="388"/>
      <c r="EN166" s="591"/>
      <c r="EO166" s="591"/>
      <c r="EP166" s="591"/>
      <c r="EQ166" s="382"/>
      <c r="ER166" s="382"/>
      <c r="ES166" s="382"/>
      <c r="ET166" s="388"/>
      <c r="EU166" s="417"/>
      <c r="EV166" s="382"/>
      <c r="FI166" s="463"/>
      <c r="FJ166" s="463"/>
      <c r="FY166" s="370"/>
      <c r="GE166" s="367"/>
      <c r="GI166" s="388"/>
      <c r="GJ166" s="388"/>
      <c r="GK166" s="388"/>
      <c r="KI166" s="419"/>
      <c r="KJ166" s="419"/>
      <c r="KK166" s="419"/>
      <c r="KL166" s="419">
        <v>3</v>
      </c>
      <c r="KM166" s="420">
        <v>37.5</v>
      </c>
      <c r="KO166" s="587" t="s">
        <v>115</v>
      </c>
      <c r="KP166" s="587"/>
      <c r="KQ166" s="583" t="s">
        <v>116</v>
      </c>
      <c r="KR166" s="583"/>
      <c r="KS166" s="583"/>
    </row>
    <row r="167" spans="14:305" s="369" customFormat="1" ht="15" customHeight="1">
      <c r="N167" s="397"/>
      <c r="O167" s="393"/>
      <c r="P167" s="393"/>
      <c r="Q167" s="393"/>
      <c r="R167" s="393"/>
      <c r="S167" s="393"/>
      <c r="T167" s="393"/>
      <c r="U167" s="393"/>
      <c r="W167" s="381"/>
      <c r="X167" s="381"/>
      <c r="Y167" s="381"/>
      <c r="Z167" s="381"/>
      <c r="AA167" s="381"/>
      <c r="AB167" s="381"/>
      <c r="AC167" s="381"/>
      <c r="AD167" s="381"/>
      <c r="AE167" s="381"/>
      <c r="AG167" s="402"/>
      <c r="AH167" s="402"/>
      <c r="AI167" s="413"/>
      <c r="AJ167" s="413"/>
      <c r="AK167" s="414"/>
      <c r="AL167" s="414"/>
      <c r="AM167" s="413"/>
      <c r="AN167" s="413"/>
      <c r="AO167" s="413"/>
      <c r="AP167" s="413"/>
      <c r="AQ167" s="413"/>
      <c r="AR167" s="413"/>
      <c r="AS167" s="413"/>
      <c r="AT167" s="413"/>
      <c r="AU167" s="413"/>
      <c r="AV167" s="414"/>
      <c r="AW167" s="414"/>
      <c r="AX167" s="413"/>
      <c r="AY167" s="463"/>
      <c r="AZ167" s="463"/>
      <c r="BA167" s="463"/>
      <c r="BB167" s="463"/>
      <c r="BC167" s="463"/>
      <c r="BD167" s="463"/>
      <c r="BE167" s="463"/>
      <c r="BF167" s="463"/>
      <c r="BG167" s="463"/>
      <c r="BH167" s="463"/>
      <c r="BI167" s="463"/>
      <c r="BJ167" s="463"/>
      <c r="BK167" s="463"/>
      <c r="BL167" s="463"/>
      <c r="BM167" s="463"/>
      <c r="BN167" s="463"/>
      <c r="BZ167" s="463"/>
      <c r="CA167" s="388"/>
      <c r="CB167" s="428"/>
      <c r="CC167" s="382"/>
      <c r="CD167" s="388"/>
      <c r="CE167" s="388"/>
      <c r="CF167" s="388"/>
      <c r="CG167" s="388"/>
      <c r="CH167" s="388"/>
      <c r="CI167" s="388"/>
      <c r="CJ167" s="417"/>
      <c r="CK167" s="388"/>
      <c r="CL167" s="388"/>
      <c r="CM167" s="388"/>
      <c r="CN167" s="388"/>
      <c r="CO167" s="388"/>
      <c r="CP167" s="388"/>
      <c r="CQ167" s="388"/>
      <c r="CR167" s="388"/>
      <c r="CS167" s="388"/>
      <c r="CT167" s="388"/>
      <c r="CU167" s="388"/>
      <c r="CV167" s="388"/>
      <c r="CW167" s="388"/>
      <c r="CX167" s="388"/>
      <c r="CY167" s="388"/>
      <c r="CZ167" s="417"/>
      <c r="DA167" s="388"/>
      <c r="DB167" s="388"/>
      <c r="DC167" s="388"/>
      <c r="DD167" s="388"/>
      <c r="DE167" s="388"/>
      <c r="DF167" s="388"/>
      <c r="DG167" s="388"/>
      <c r="DH167" s="388"/>
      <c r="DI167" s="388"/>
      <c r="DJ167" s="388"/>
      <c r="DW167" s="388"/>
      <c r="DX167" s="388"/>
      <c r="DY167" s="382"/>
      <c r="DZ167" s="382"/>
      <c r="EA167" s="382"/>
      <c r="EB167" s="382"/>
      <c r="EC167" s="382"/>
      <c r="ED167" s="382"/>
      <c r="EE167" s="382"/>
      <c r="EF167" s="388"/>
      <c r="EG167" s="388"/>
      <c r="EH167" s="388"/>
      <c r="EI167" s="388"/>
      <c r="EJ167" s="388"/>
      <c r="EK167" s="388"/>
      <c r="EL167" s="388"/>
      <c r="EM167" s="388"/>
      <c r="EN167" s="468"/>
      <c r="EO167" s="382"/>
      <c r="EP167" s="382"/>
      <c r="EQ167" s="382"/>
      <c r="ER167" s="382"/>
      <c r="ES167" s="382"/>
      <c r="ET167" s="382"/>
      <c r="EU167" s="388"/>
      <c r="EV167" s="382"/>
      <c r="FI167" s="463"/>
      <c r="FJ167" s="463"/>
      <c r="FY167" s="370"/>
      <c r="GE167" s="367"/>
      <c r="GI167" s="388"/>
      <c r="GJ167" s="388"/>
      <c r="GK167" s="388"/>
      <c r="KI167" s="419">
        <v>3</v>
      </c>
      <c r="KJ167" s="419">
        <v>4</v>
      </c>
      <c r="KK167" s="419">
        <v>2</v>
      </c>
      <c r="KL167" s="419"/>
      <c r="KM167" s="420">
        <v>40</v>
      </c>
      <c r="KO167" s="587" t="s">
        <v>117</v>
      </c>
      <c r="KP167" s="587"/>
      <c r="KQ167" s="583" t="s">
        <v>118</v>
      </c>
      <c r="KR167" s="583"/>
      <c r="KS167" s="583"/>
    </row>
    <row r="168" spans="14:305" s="369" customFormat="1" ht="15" customHeight="1">
      <c r="N168" s="397"/>
      <c r="O168" s="397"/>
      <c r="P168" s="393"/>
      <c r="Q168" s="393"/>
      <c r="R168" s="393"/>
      <c r="S168" s="397"/>
      <c r="T168" s="393"/>
      <c r="U168" s="393"/>
      <c r="W168" s="381"/>
      <c r="X168" s="381"/>
      <c r="Y168" s="381"/>
      <c r="Z168" s="381"/>
      <c r="AA168" s="381"/>
      <c r="AB168" s="381"/>
      <c r="AC168" s="381"/>
      <c r="AD168" s="381"/>
      <c r="AE168" s="381"/>
      <c r="AG168" s="402"/>
      <c r="AH168" s="402"/>
      <c r="AI168" s="413"/>
      <c r="AJ168" s="413"/>
      <c r="AK168" s="414"/>
      <c r="AL168" s="413"/>
      <c r="AM168" s="413"/>
      <c r="AN168" s="413"/>
      <c r="AO168" s="414"/>
      <c r="AP168" s="414"/>
      <c r="AQ168" s="413"/>
      <c r="AR168" s="413"/>
      <c r="AS168" s="413"/>
      <c r="AT168" s="413"/>
      <c r="AU168" s="413"/>
      <c r="AV168" s="414"/>
      <c r="AW168" s="414"/>
      <c r="AX168" s="414"/>
      <c r="AY168" s="463"/>
      <c r="AZ168" s="463"/>
      <c r="BA168" s="463"/>
      <c r="BB168" s="463"/>
      <c r="BC168" s="463"/>
      <c r="BD168" s="463"/>
      <c r="BE168" s="463"/>
      <c r="BF168" s="463"/>
      <c r="BG168" s="463"/>
      <c r="BH168" s="463"/>
      <c r="BI168" s="463"/>
      <c r="BJ168" s="463"/>
      <c r="BK168" s="463"/>
      <c r="BL168" s="463"/>
      <c r="BM168" s="463"/>
      <c r="BN168" s="463"/>
      <c r="BZ168" s="463"/>
      <c r="CA168" s="388"/>
      <c r="CB168" s="428"/>
      <c r="CC168" s="417"/>
      <c r="CD168" s="417"/>
      <c r="CE168" s="417"/>
      <c r="CF168" s="417"/>
      <c r="CG168" s="417"/>
      <c r="CH168" s="417"/>
      <c r="CI168" s="417"/>
      <c r="CJ168" s="417"/>
      <c r="CK168" s="417"/>
      <c r="CL168" s="417"/>
      <c r="CM168" s="417"/>
      <c r="CN168" s="417"/>
      <c r="CO168" s="417"/>
      <c r="CP168" s="417"/>
      <c r="CQ168" s="417"/>
      <c r="CR168" s="417"/>
      <c r="CS168" s="388"/>
      <c r="CT168" s="388"/>
      <c r="CU168" s="388"/>
      <c r="CV168" s="388"/>
      <c r="CW168" s="388"/>
      <c r="CX168" s="388"/>
      <c r="CY168" s="388"/>
      <c r="CZ168" s="417"/>
      <c r="DA168" s="388"/>
      <c r="DB168" s="388"/>
      <c r="DC168" s="388"/>
      <c r="DD168" s="388"/>
      <c r="DE168" s="388"/>
      <c r="DF168" s="388"/>
      <c r="DG168" s="388"/>
      <c r="DH168" s="388"/>
      <c r="DI168" s="388"/>
      <c r="DJ168" s="388"/>
      <c r="DW168" s="388"/>
      <c r="DX168" s="388"/>
      <c r="DY168" s="470"/>
      <c r="DZ168" s="470"/>
      <c r="EA168" s="470"/>
      <c r="EB168" s="470"/>
      <c r="EC168" s="470"/>
      <c r="ED168" s="470"/>
      <c r="EE168" s="382"/>
      <c r="EF168" s="593"/>
      <c r="EG168" s="593"/>
      <c r="EH168" s="593"/>
      <c r="EI168" s="593"/>
      <c r="EJ168" s="593"/>
      <c r="EK168" s="593"/>
      <c r="EL168" s="593"/>
      <c r="EM168" s="388"/>
      <c r="EN168" s="468"/>
      <c r="EO168" s="470"/>
      <c r="EP168" s="470"/>
      <c r="EQ168" s="470"/>
      <c r="ER168" s="470"/>
      <c r="ES168" s="470"/>
      <c r="ET168" s="382"/>
      <c r="EU168" s="382"/>
      <c r="EV168" s="382"/>
      <c r="FI168" s="463"/>
      <c r="FJ168" s="463"/>
      <c r="FY168" s="370"/>
      <c r="GE168" s="367"/>
      <c r="GI168" s="388"/>
      <c r="GJ168" s="388"/>
      <c r="GK168" s="388"/>
      <c r="KI168" s="419"/>
      <c r="KJ168" s="419"/>
      <c r="KK168" s="419"/>
      <c r="KL168" s="419"/>
      <c r="KM168" s="420">
        <v>42.86</v>
      </c>
      <c r="KO168" s="587" t="s">
        <v>119</v>
      </c>
      <c r="KP168" s="587"/>
      <c r="KQ168" s="583" t="s">
        <v>120</v>
      </c>
      <c r="KR168" s="583"/>
      <c r="KS168" s="583"/>
    </row>
    <row r="169" spans="14:305" s="369" customFormat="1" ht="15" customHeight="1">
      <c r="N169" s="397"/>
      <c r="O169" s="393"/>
      <c r="P169" s="393"/>
      <c r="Q169" s="393"/>
      <c r="R169" s="393"/>
      <c r="S169" s="393"/>
      <c r="T169" s="393"/>
      <c r="U169" s="393"/>
      <c r="W169" s="381"/>
      <c r="X169" s="381"/>
      <c r="Y169" s="381"/>
      <c r="Z169" s="381"/>
      <c r="AA169" s="381"/>
      <c r="AB169" s="381"/>
      <c r="AC169" s="381"/>
      <c r="AD169" s="381"/>
      <c r="AE169" s="381"/>
      <c r="AG169" s="402"/>
      <c r="AH169" s="402"/>
      <c r="AI169" s="413"/>
      <c r="AJ169" s="413"/>
      <c r="AK169" s="414"/>
      <c r="AL169" s="413"/>
      <c r="AM169" s="413"/>
      <c r="AN169" s="413"/>
      <c r="AO169" s="413"/>
      <c r="AP169" s="413"/>
      <c r="AQ169" s="413"/>
      <c r="AR169" s="413"/>
      <c r="AS169" s="413"/>
      <c r="AT169" s="413"/>
      <c r="AU169" s="413"/>
      <c r="AV169" s="414"/>
      <c r="AW169" s="414"/>
      <c r="AX169" s="414"/>
      <c r="AY169" s="463"/>
      <c r="AZ169" s="463"/>
      <c r="BA169" s="463"/>
      <c r="BB169" s="463"/>
      <c r="BC169" s="463"/>
      <c r="BD169" s="463"/>
      <c r="BE169" s="463"/>
      <c r="BF169" s="463"/>
      <c r="BG169" s="463"/>
      <c r="BH169" s="463"/>
      <c r="BI169" s="463"/>
      <c r="BJ169" s="463"/>
      <c r="BK169" s="463"/>
      <c r="BL169" s="463"/>
      <c r="BM169" s="463"/>
      <c r="BN169" s="463"/>
      <c r="BZ169" s="463"/>
      <c r="CA169" s="388"/>
      <c r="CB169" s="428"/>
      <c r="CC169" s="417"/>
      <c r="CD169" s="417"/>
      <c r="CE169" s="417"/>
      <c r="CF169" s="417"/>
      <c r="CG169" s="417"/>
      <c r="CH169" s="417"/>
      <c r="CI169" s="417"/>
      <c r="CJ169" s="417"/>
      <c r="CK169" s="417"/>
      <c r="CL169" s="417"/>
      <c r="CM169" s="417"/>
      <c r="CN169" s="417"/>
      <c r="CO169" s="417"/>
      <c r="CP169" s="417"/>
      <c r="CQ169" s="417"/>
      <c r="CR169" s="417"/>
      <c r="CS169" s="417"/>
      <c r="CT169" s="417"/>
      <c r="CU169" s="417"/>
      <c r="CV169" s="417"/>
      <c r="CW169" s="417"/>
      <c r="CX169" s="417"/>
      <c r="CY169" s="417"/>
      <c r="CZ169" s="417"/>
      <c r="DA169" s="417"/>
      <c r="DB169" s="417"/>
      <c r="DC169" s="417"/>
      <c r="DD169" s="417"/>
      <c r="DE169" s="417"/>
      <c r="DF169" s="417"/>
      <c r="DG169" s="417"/>
      <c r="DH169" s="417"/>
      <c r="DI169" s="417"/>
      <c r="DJ169" s="388"/>
      <c r="DW169" s="382"/>
      <c r="DX169" s="388"/>
      <c r="DY169" s="388"/>
      <c r="DZ169" s="388"/>
      <c r="EA169" s="388"/>
      <c r="EB169" s="388"/>
      <c r="EC169" s="388"/>
      <c r="ED169" s="388"/>
      <c r="EE169" s="382"/>
      <c r="EF169" s="388"/>
      <c r="EG169" s="388"/>
      <c r="EH169" s="388"/>
      <c r="EI169" s="388"/>
      <c r="EJ169" s="388"/>
      <c r="EK169" s="388"/>
      <c r="EL169" s="388"/>
      <c r="EM169" s="388"/>
      <c r="EN169" s="468"/>
      <c r="EO169" s="469"/>
      <c r="EP169" s="469"/>
      <c r="EQ169" s="469"/>
      <c r="ER169" s="426"/>
      <c r="ES169" s="426"/>
      <c r="ET169" s="470"/>
      <c r="EU169" s="382"/>
      <c r="EV169" s="382"/>
      <c r="FI169" s="463"/>
      <c r="FJ169" s="463"/>
      <c r="FY169" s="370"/>
      <c r="GE169" s="367"/>
      <c r="GI169" s="388"/>
      <c r="GJ169" s="470"/>
      <c r="GK169" s="470"/>
      <c r="KI169" s="419">
        <v>4</v>
      </c>
      <c r="KJ169" s="419">
        <v>5</v>
      </c>
      <c r="KK169" s="419"/>
      <c r="KL169" s="419">
        <v>4</v>
      </c>
      <c r="KM169" s="420">
        <v>50</v>
      </c>
      <c r="KO169" s="587" t="s">
        <v>121</v>
      </c>
      <c r="KP169" s="587"/>
      <c r="KQ169" s="583" t="s">
        <v>122</v>
      </c>
      <c r="KR169" s="583"/>
      <c r="KS169" s="583"/>
    </row>
    <row r="170" spans="14:305" s="369" customFormat="1" ht="15" customHeight="1">
      <c r="N170" s="397"/>
      <c r="O170" s="393"/>
      <c r="P170" s="393"/>
      <c r="Q170" s="393"/>
      <c r="R170" s="393"/>
      <c r="S170" s="393"/>
      <c r="T170" s="393"/>
      <c r="U170" s="393"/>
      <c r="W170" s="381"/>
      <c r="X170" s="381"/>
      <c r="Y170" s="381"/>
      <c r="Z170" s="381"/>
      <c r="AA170" s="381"/>
      <c r="AB170" s="381"/>
      <c r="AC170" s="381"/>
      <c r="AD170" s="381"/>
      <c r="AE170" s="381"/>
      <c r="AG170" s="402"/>
      <c r="AH170" s="402"/>
      <c r="AI170" s="413"/>
      <c r="AJ170" s="413"/>
      <c r="AK170" s="414"/>
      <c r="AL170" s="413"/>
      <c r="AM170" s="413"/>
      <c r="AN170" s="413"/>
      <c r="AO170" s="414"/>
      <c r="AP170" s="413"/>
      <c r="AQ170" s="414"/>
      <c r="AR170" s="413"/>
      <c r="AS170" s="413"/>
      <c r="AT170" s="413"/>
      <c r="AU170" s="413"/>
      <c r="AV170" s="414"/>
      <c r="AW170" s="413"/>
      <c r="AX170" s="414"/>
      <c r="AY170" s="463"/>
      <c r="AZ170" s="463"/>
      <c r="BA170" s="463"/>
      <c r="BB170" s="463"/>
      <c r="BC170" s="463"/>
      <c r="BD170" s="463"/>
      <c r="BE170" s="463"/>
      <c r="BF170" s="463"/>
      <c r="BG170" s="463"/>
      <c r="BH170" s="463"/>
      <c r="BI170" s="463"/>
      <c r="BJ170" s="463"/>
      <c r="BK170" s="463"/>
      <c r="BL170" s="463"/>
      <c r="BM170" s="463"/>
      <c r="BN170" s="463"/>
      <c r="BZ170" s="463"/>
      <c r="CA170" s="382"/>
      <c r="CB170" s="428"/>
      <c r="CC170" s="417"/>
      <c r="CD170" s="417"/>
      <c r="CE170" s="417"/>
      <c r="CF170" s="417"/>
      <c r="CG170" s="417"/>
      <c r="CH170" s="417"/>
      <c r="CI170" s="417"/>
      <c r="CJ170" s="417"/>
      <c r="CK170" s="417"/>
      <c r="CL170" s="417"/>
      <c r="CM170" s="417"/>
      <c r="CN170" s="417"/>
      <c r="CO170" s="417"/>
      <c r="CP170" s="417"/>
      <c r="CQ170" s="417"/>
      <c r="CR170" s="417"/>
      <c r="CS170" s="417"/>
      <c r="CT170" s="417"/>
      <c r="CU170" s="417"/>
      <c r="CV170" s="417"/>
      <c r="CW170" s="417"/>
      <c r="CX170" s="417"/>
      <c r="CY170" s="417"/>
      <c r="CZ170" s="417"/>
      <c r="DA170" s="417"/>
      <c r="DB170" s="417"/>
      <c r="DC170" s="417"/>
      <c r="DD170" s="417"/>
      <c r="DE170" s="417"/>
      <c r="DF170" s="417"/>
      <c r="DG170" s="417"/>
      <c r="DH170" s="417"/>
      <c r="DI170" s="417"/>
      <c r="DJ170" s="388"/>
      <c r="DW170" s="382"/>
      <c r="DX170" s="388"/>
      <c r="DY170" s="388"/>
      <c r="DZ170" s="388"/>
      <c r="EA170" s="388"/>
      <c r="EB170" s="388"/>
      <c r="EC170" s="388"/>
      <c r="ED170" s="388"/>
      <c r="EE170" s="382"/>
      <c r="EF170" s="388"/>
      <c r="EG170" s="388"/>
      <c r="EH170" s="388"/>
      <c r="EI170" s="388"/>
      <c r="EJ170" s="388"/>
      <c r="EK170" s="388"/>
      <c r="EL170" s="388"/>
      <c r="EM170" s="388"/>
      <c r="EN170" s="468"/>
      <c r="EO170" s="469"/>
      <c r="EP170" s="469"/>
      <c r="EQ170" s="469"/>
      <c r="ER170" s="382"/>
      <c r="ES170" s="382"/>
      <c r="ET170" s="426"/>
      <c r="EU170" s="470"/>
      <c r="EV170" s="382"/>
      <c r="FI170" s="463"/>
      <c r="FJ170" s="463"/>
      <c r="FY170" s="370"/>
      <c r="GE170" s="367"/>
      <c r="GI170" s="388"/>
      <c r="GJ170" s="388"/>
      <c r="GK170" s="388"/>
      <c r="KI170" s="419"/>
      <c r="KJ170" s="419"/>
      <c r="KK170" s="419"/>
      <c r="KL170" s="419"/>
      <c r="KM170" s="420">
        <v>57.14</v>
      </c>
    </row>
    <row r="171" spans="14:305" s="369" customFormat="1" ht="15" customHeight="1">
      <c r="N171" s="397"/>
      <c r="O171" s="393"/>
      <c r="P171" s="393"/>
      <c r="Q171" s="393"/>
      <c r="R171" s="393"/>
      <c r="S171" s="393"/>
      <c r="T171" s="393"/>
      <c r="U171" s="393"/>
      <c r="W171" s="393"/>
      <c r="X171" s="393"/>
      <c r="Y171" s="393"/>
      <c r="Z171" s="393"/>
      <c r="AA171" s="393"/>
      <c r="AB171" s="393"/>
      <c r="AC171" s="393"/>
      <c r="AD171" s="393"/>
      <c r="AE171" s="393"/>
      <c r="AG171" s="402"/>
      <c r="AH171" s="402"/>
      <c r="AI171" s="413"/>
      <c r="AJ171" s="413"/>
      <c r="AK171" s="413"/>
      <c r="AL171" s="413"/>
      <c r="AM171" s="413"/>
      <c r="AN171" s="413"/>
      <c r="AO171" s="414"/>
      <c r="AP171" s="413"/>
      <c r="AQ171" s="413"/>
      <c r="AR171" s="413"/>
      <c r="AS171" s="413"/>
      <c r="AT171" s="413"/>
      <c r="AU171" s="413"/>
      <c r="AV171" s="414"/>
      <c r="AW171" s="414"/>
      <c r="AX171" s="413"/>
      <c r="AY171" s="463"/>
      <c r="AZ171" s="463"/>
      <c r="BA171" s="463"/>
      <c r="BB171" s="463"/>
      <c r="BC171" s="463"/>
      <c r="BD171" s="463"/>
      <c r="BE171" s="463"/>
      <c r="BF171" s="463"/>
      <c r="BG171" s="463"/>
      <c r="BH171" s="463"/>
      <c r="BI171" s="463"/>
      <c r="BJ171" s="463"/>
      <c r="BK171" s="463"/>
      <c r="BL171" s="463"/>
      <c r="BM171" s="463"/>
      <c r="BN171" s="463"/>
      <c r="BZ171" s="463"/>
      <c r="CA171" s="382"/>
      <c r="CB171" s="428"/>
      <c r="CC171" s="388"/>
      <c r="CD171" s="382"/>
      <c r="CE171" s="388"/>
      <c r="CF171" s="388"/>
      <c r="CG171" s="388"/>
      <c r="CH171" s="388"/>
      <c r="CI171" s="388"/>
      <c r="CJ171" s="417"/>
      <c r="CK171" s="388"/>
      <c r="CL171" s="388"/>
      <c r="CM171" s="388"/>
      <c r="CN171" s="388"/>
      <c r="CO171" s="388"/>
      <c r="CP171" s="388"/>
      <c r="CQ171" s="388"/>
      <c r="CR171" s="388"/>
      <c r="CS171" s="417"/>
      <c r="CT171" s="417"/>
      <c r="CU171" s="417"/>
      <c r="CV171" s="417"/>
      <c r="CW171" s="417"/>
      <c r="CX171" s="417"/>
      <c r="CY171" s="417"/>
      <c r="CZ171" s="417"/>
      <c r="DA171" s="417"/>
      <c r="DB171" s="417"/>
      <c r="DC171" s="417"/>
      <c r="DD171" s="417"/>
      <c r="DE171" s="417"/>
      <c r="DF171" s="417"/>
      <c r="DG171" s="417"/>
      <c r="DH171" s="417"/>
      <c r="DI171" s="417"/>
      <c r="DJ171" s="388"/>
      <c r="DW171" s="388"/>
      <c r="DX171" s="388"/>
      <c r="DY171" s="388"/>
      <c r="DZ171" s="388"/>
      <c r="EA171" s="388"/>
      <c r="EB171" s="388"/>
      <c r="EC171" s="388"/>
      <c r="ED171" s="388"/>
      <c r="EE171" s="382"/>
      <c r="EF171" s="388"/>
      <c r="EG171" s="388"/>
      <c r="EH171" s="388"/>
      <c r="EI171" s="388"/>
      <c r="EJ171" s="388"/>
      <c r="EK171" s="388"/>
      <c r="EL171" s="388"/>
      <c r="EM171" s="388"/>
      <c r="EN171" s="468"/>
      <c r="EO171" s="469"/>
      <c r="EP171" s="469"/>
      <c r="EQ171" s="469"/>
      <c r="ER171" s="469"/>
      <c r="ES171" s="469"/>
      <c r="ET171" s="382"/>
      <c r="EU171" s="426"/>
      <c r="EV171" s="382"/>
      <c r="FI171" s="463"/>
      <c r="FJ171" s="463"/>
      <c r="FY171" s="370"/>
      <c r="GE171" s="367"/>
      <c r="GI171" s="388"/>
      <c r="GJ171" s="388"/>
      <c r="GK171" s="388"/>
      <c r="KI171" s="419"/>
      <c r="KJ171" s="419">
        <v>6</v>
      </c>
      <c r="KK171" s="419">
        <v>3</v>
      </c>
      <c r="KL171" s="419"/>
      <c r="KM171" s="420">
        <v>60</v>
      </c>
    </row>
    <row r="172" spans="14:305" s="369" customFormat="1" ht="15" customHeight="1">
      <c r="N172" s="397"/>
      <c r="O172" s="393"/>
      <c r="P172" s="393"/>
      <c r="Q172" s="393"/>
      <c r="R172" s="393"/>
      <c r="S172" s="393"/>
      <c r="T172" s="393"/>
      <c r="U172" s="393"/>
      <c r="W172" s="393"/>
      <c r="X172" s="393"/>
      <c r="Y172" s="393"/>
      <c r="Z172" s="393"/>
      <c r="AA172" s="393"/>
      <c r="AB172" s="393"/>
      <c r="AC172" s="393"/>
      <c r="AD172" s="393"/>
      <c r="AE172" s="393"/>
      <c r="AG172" s="402"/>
      <c r="AH172" s="402"/>
      <c r="AI172" s="413"/>
      <c r="AJ172" s="413"/>
      <c r="AK172" s="414"/>
      <c r="AL172" s="413"/>
      <c r="AM172" s="414"/>
      <c r="AN172" s="413"/>
      <c r="AO172" s="413"/>
      <c r="AP172" s="413"/>
      <c r="AQ172" s="413"/>
      <c r="AR172" s="413"/>
      <c r="AS172" s="413"/>
      <c r="AT172" s="413"/>
      <c r="AU172" s="413"/>
      <c r="AV172" s="413"/>
      <c r="AW172" s="413"/>
      <c r="AX172" s="413"/>
      <c r="AY172" s="463"/>
      <c r="AZ172" s="463"/>
      <c r="BA172" s="463"/>
      <c r="BB172" s="463"/>
      <c r="BC172" s="463"/>
      <c r="BD172" s="463"/>
      <c r="BE172" s="463"/>
      <c r="BF172" s="463"/>
      <c r="BG172" s="463"/>
      <c r="BH172" s="463"/>
      <c r="BI172" s="463"/>
      <c r="BJ172" s="463"/>
      <c r="BK172" s="463"/>
      <c r="BL172" s="463"/>
      <c r="BM172" s="463"/>
      <c r="BN172" s="463"/>
      <c r="BZ172" s="463"/>
      <c r="CA172" s="388"/>
      <c r="CB172" s="428"/>
      <c r="CC172" s="388"/>
      <c r="CD172" s="382"/>
      <c r="CE172" s="388"/>
      <c r="CF172" s="388"/>
      <c r="CG172" s="388"/>
      <c r="CH172" s="382"/>
      <c r="CI172" s="382"/>
      <c r="CJ172" s="417"/>
      <c r="CK172" s="388"/>
      <c r="CL172" s="388"/>
      <c r="CM172" s="388"/>
      <c r="CN172" s="388"/>
      <c r="CO172" s="388"/>
      <c r="CP172" s="388"/>
      <c r="CQ172" s="388"/>
      <c r="CR172" s="388"/>
      <c r="CS172" s="388"/>
      <c r="CT172" s="388"/>
      <c r="CU172" s="388"/>
      <c r="CV172" s="388"/>
      <c r="CW172" s="388"/>
      <c r="CX172" s="388"/>
      <c r="CY172" s="388"/>
      <c r="CZ172" s="417"/>
      <c r="DA172" s="388"/>
      <c r="DB172" s="388"/>
      <c r="DC172" s="388"/>
      <c r="DD172" s="388"/>
      <c r="DE172" s="388"/>
      <c r="DF172" s="388"/>
      <c r="DG172" s="388"/>
      <c r="DH172" s="388"/>
      <c r="DI172" s="388"/>
      <c r="DJ172" s="388"/>
      <c r="DW172" s="463"/>
      <c r="DX172" s="388"/>
      <c r="DY172" s="388"/>
      <c r="DZ172" s="388"/>
      <c r="EA172" s="388"/>
      <c r="EB172" s="388"/>
      <c r="EC172" s="388"/>
      <c r="ED172" s="388"/>
      <c r="EE172" s="382"/>
      <c r="EF172" s="388"/>
      <c r="EG172" s="388"/>
      <c r="EH172" s="388"/>
      <c r="EI172" s="388"/>
      <c r="EJ172" s="388"/>
      <c r="EK172" s="388"/>
      <c r="EL172" s="388"/>
      <c r="EM172" s="388"/>
      <c r="EN172" s="468"/>
      <c r="EO172" s="469"/>
      <c r="EP172" s="469"/>
      <c r="EQ172" s="469"/>
      <c r="ER172" s="382"/>
      <c r="ES172" s="382"/>
      <c r="ET172" s="469"/>
      <c r="EU172" s="382"/>
      <c r="EV172" s="382"/>
      <c r="FI172" s="463"/>
      <c r="FJ172" s="463"/>
      <c r="FY172" s="370"/>
      <c r="GE172" s="367"/>
      <c r="GI172" s="388"/>
      <c r="GJ172" s="388"/>
      <c r="GK172" s="388"/>
      <c r="KI172" s="418"/>
      <c r="KJ172" s="419"/>
      <c r="KK172" s="419"/>
      <c r="KL172" s="419">
        <v>5</v>
      </c>
      <c r="KM172" s="420">
        <v>62.5</v>
      </c>
    </row>
    <row r="173" spans="14:305" s="369" customFormat="1" ht="15" customHeight="1">
      <c r="N173" s="397"/>
      <c r="O173" s="393"/>
      <c r="P173" s="393"/>
      <c r="Q173" s="393"/>
      <c r="R173" s="393"/>
      <c r="S173" s="393"/>
      <c r="T173" s="393"/>
      <c r="U173" s="393"/>
      <c r="W173" s="393"/>
      <c r="X173" s="393"/>
      <c r="Y173" s="393"/>
      <c r="Z173" s="393"/>
      <c r="AA173" s="393"/>
      <c r="AB173" s="393"/>
      <c r="AC173" s="393"/>
      <c r="AD173" s="393"/>
      <c r="AE173" s="393"/>
      <c r="AG173" s="402"/>
      <c r="AH173" s="402"/>
      <c r="AI173" s="413"/>
      <c r="AJ173" s="413"/>
      <c r="AK173" s="413"/>
      <c r="AL173" s="413"/>
      <c r="AM173" s="413"/>
      <c r="AN173" s="413"/>
      <c r="AO173" s="413"/>
      <c r="AP173" s="413"/>
      <c r="AQ173" s="407"/>
      <c r="AR173" s="407"/>
      <c r="AS173" s="407"/>
      <c r="AT173" s="407"/>
      <c r="AU173" s="407"/>
      <c r="AV173" s="407"/>
      <c r="AW173" s="407"/>
      <c r="AX173" s="407"/>
      <c r="AY173" s="463"/>
      <c r="AZ173" s="463"/>
      <c r="BA173" s="463"/>
      <c r="BB173" s="463"/>
      <c r="BC173" s="463"/>
      <c r="BD173" s="463"/>
      <c r="BE173" s="463"/>
      <c r="BF173" s="463"/>
      <c r="BG173" s="463"/>
      <c r="BH173" s="463"/>
      <c r="BI173" s="463"/>
      <c r="BJ173" s="463"/>
      <c r="BK173" s="463"/>
      <c r="BL173" s="463"/>
      <c r="BM173" s="463"/>
      <c r="BN173" s="463"/>
      <c r="BZ173" s="463"/>
      <c r="CA173" s="388"/>
      <c r="CB173" s="428"/>
      <c r="CC173" s="586" t="s">
        <v>233</v>
      </c>
      <c r="CD173" s="586"/>
      <c r="CE173" s="586"/>
      <c r="CF173" s="586"/>
      <c r="CG173" s="586"/>
      <c r="CH173" s="586"/>
      <c r="CI173" s="586"/>
      <c r="CJ173" s="586"/>
      <c r="CK173" s="586"/>
      <c r="CL173" s="586"/>
      <c r="CM173" s="586"/>
      <c r="CN173" s="586"/>
      <c r="CO173" s="586"/>
      <c r="CP173" s="586"/>
      <c r="CQ173" s="586"/>
      <c r="CR173" s="388"/>
      <c r="CS173" s="388"/>
      <c r="CT173" s="586" t="s">
        <v>233</v>
      </c>
      <c r="CU173" s="586"/>
      <c r="CV173" s="586"/>
      <c r="CW173" s="586"/>
      <c r="CX173" s="586"/>
      <c r="CY173" s="586"/>
      <c r="CZ173" s="586"/>
      <c r="DA173" s="586"/>
      <c r="DB173" s="586"/>
      <c r="DC173" s="586"/>
      <c r="DD173" s="586"/>
      <c r="DE173" s="586"/>
      <c r="DF173" s="586"/>
      <c r="DG173" s="586"/>
      <c r="DH173" s="586"/>
      <c r="DI173" s="388"/>
      <c r="DJ173" s="388"/>
      <c r="DW173" s="463"/>
      <c r="DX173" s="388"/>
      <c r="DY173" s="388"/>
      <c r="DZ173" s="388"/>
      <c r="EA173" s="388"/>
      <c r="EB173" s="388"/>
      <c r="EC173" s="388"/>
      <c r="ED173" s="388"/>
      <c r="EE173" s="382"/>
      <c r="EF173" s="388"/>
      <c r="EG173" s="388"/>
      <c r="EH173" s="388"/>
      <c r="EI173" s="388"/>
      <c r="EJ173" s="388"/>
      <c r="EK173" s="388"/>
      <c r="EL173" s="388"/>
      <c r="EM173" s="388"/>
      <c r="EN173" s="468"/>
      <c r="EO173" s="469"/>
      <c r="EP173" s="469"/>
      <c r="EQ173" s="469"/>
      <c r="ER173" s="469"/>
      <c r="ES173" s="469"/>
      <c r="ET173" s="382"/>
      <c r="EU173" s="469"/>
      <c r="EV173" s="382"/>
      <c r="EW173" s="382"/>
      <c r="FI173" s="463"/>
      <c r="FJ173" s="463"/>
      <c r="FY173" s="370"/>
      <c r="GE173" s="367"/>
      <c r="GI173" s="388"/>
      <c r="GJ173" s="388"/>
      <c r="GK173" s="388"/>
      <c r="KI173" s="418"/>
      <c r="KJ173" s="419">
        <v>7</v>
      </c>
      <c r="KK173" s="419"/>
      <c r="KL173" s="418"/>
      <c r="KM173" s="420">
        <v>70</v>
      </c>
    </row>
    <row r="174" spans="14:305" s="369" customFormat="1" ht="15" customHeight="1">
      <c r="N174" s="397"/>
      <c r="O174" s="393"/>
      <c r="P174" s="393"/>
      <c r="Q174" s="393"/>
      <c r="R174" s="393"/>
      <c r="S174" s="393"/>
      <c r="T174" s="393"/>
      <c r="U174" s="393"/>
      <c r="W174" s="393"/>
      <c r="X174" s="393"/>
      <c r="Y174" s="393"/>
      <c r="Z174" s="393"/>
      <c r="AA174" s="393"/>
      <c r="AB174" s="393"/>
      <c r="AC174" s="393"/>
      <c r="AD174" s="393"/>
      <c r="AE174" s="393"/>
      <c r="AG174" s="463"/>
      <c r="AH174" s="463"/>
      <c r="AI174" s="407"/>
      <c r="AJ174" s="407"/>
      <c r="AK174" s="407"/>
      <c r="AL174" s="407"/>
      <c r="AM174" s="407"/>
      <c r="AN174" s="407"/>
      <c r="AO174" s="407"/>
      <c r="AP174" s="407"/>
      <c r="AQ174" s="407"/>
      <c r="AR174" s="407"/>
      <c r="AS174" s="407"/>
      <c r="AT174" s="407"/>
      <c r="AU174" s="407"/>
      <c r="AV174" s="407"/>
      <c r="AW174" s="407"/>
      <c r="AX174" s="407"/>
      <c r="AY174" s="463"/>
      <c r="AZ174" s="463"/>
      <c r="BA174" s="463"/>
      <c r="BB174" s="463"/>
      <c r="BC174" s="463"/>
      <c r="BD174" s="463"/>
      <c r="BE174" s="463"/>
      <c r="BF174" s="463"/>
      <c r="BG174" s="463"/>
      <c r="BH174" s="463"/>
      <c r="BI174" s="463"/>
      <c r="BJ174" s="463"/>
      <c r="BK174" s="463"/>
      <c r="BL174" s="463"/>
      <c r="BM174" s="463"/>
      <c r="BN174" s="463"/>
      <c r="BZ174" s="463"/>
      <c r="CA174" s="388"/>
      <c r="CB174" s="428"/>
      <c r="CC174" s="587" t="s">
        <v>32</v>
      </c>
      <c r="CD174" s="587"/>
      <c r="CE174" s="587"/>
      <c r="CF174" s="587"/>
      <c r="CG174" s="587"/>
      <c r="CH174" s="587"/>
      <c r="CI174" s="587"/>
      <c r="CJ174" s="587"/>
      <c r="CK174" s="587"/>
      <c r="CL174" s="587"/>
      <c r="CM174" s="587"/>
      <c r="CN174" s="587"/>
      <c r="CO174" s="587"/>
      <c r="CP174" s="587"/>
      <c r="CQ174" s="587"/>
      <c r="CR174" s="388"/>
      <c r="CS174" s="388"/>
      <c r="CT174" s="587" t="s">
        <v>33</v>
      </c>
      <c r="CU174" s="587"/>
      <c r="CV174" s="587"/>
      <c r="CW174" s="587"/>
      <c r="CX174" s="587"/>
      <c r="CY174" s="587"/>
      <c r="CZ174" s="587"/>
      <c r="DA174" s="587"/>
      <c r="DB174" s="587"/>
      <c r="DC174" s="587"/>
      <c r="DD174" s="587"/>
      <c r="DE174" s="587"/>
      <c r="DF174" s="587"/>
      <c r="DG174" s="587"/>
      <c r="DH174" s="587"/>
      <c r="DI174" s="388"/>
      <c r="DJ174" s="388"/>
      <c r="DW174" s="463"/>
      <c r="DX174" s="388"/>
      <c r="DY174" s="388"/>
      <c r="DZ174" s="388"/>
      <c r="EA174" s="388"/>
      <c r="EB174" s="388"/>
      <c r="EC174" s="388"/>
      <c r="ED174" s="388"/>
      <c r="EE174" s="382"/>
      <c r="EF174" s="382"/>
      <c r="EG174" s="388"/>
      <c r="EH174" s="388"/>
      <c r="EI174" s="388"/>
      <c r="EJ174" s="388"/>
      <c r="EK174" s="388"/>
      <c r="EL174" s="388"/>
      <c r="EM174" s="388"/>
      <c r="EN174" s="388"/>
      <c r="EO174" s="468"/>
      <c r="EP174" s="469"/>
      <c r="EQ174" s="469"/>
      <c r="ER174" s="469"/>
      <c r="ES174" s="469"/>
      <c r="ET174" s="469"/>
      <c r="EU174" s="388"/>
      <c r="EV174" s="388"/>
      <c r="EW174" s="382"/>
      <c r="FI174" s="463"/>
      <c r="FJ174" s="463"/>
      <c r="FZ174" s="370"/>
      <c r="GF174" s="367"/>
      <c r="GJ174" s="388"/>
      <c r="GK174" s="388"/>
      <c r="GL174" s="388"/>
      <c r="KJ174" s="419">
        <v>5</v>
      </c>
      <c r="KK174" s="419"/>
      <c r="KL174" s="419"/>
      <c r="KM174" s="418"/>
      <c r="KN174" s="420">
        <v>71.430000000000007</v>
      </c>
    </row>
    <row r="175" spans="14:305" s="369" customFormat="1" ht="15" customHeight="1">
      <c r="N175" s="397"/>
      <c r="O175" s="393"/>
      <c r="P175" s="393"/>
      <c r="Q175" s="393"/>
      <c r="R175" s="393"/>
      <c r="S175" s="393"/>
      <c r="T175" s="393"/>
      <c r="U175" s="393"/>
      <c r="W175" s="393"/>
      <c r="X175" s="393"/>
      <c r="Y175" s="393"/>
      <c r="Z175" s="393"/>
      <c r="AA175" s="393"/>
      <c r="AB175" s="393"/>
      <c r="AC175" s="393"/>
      <c r="AD175" s="393"/>
      <c r="AE175" s="393"/>
      <c r="AG175" s="463"/>
      <c r="AH175" s="463"/>
      <c r="AI175" s="407"/>
      <c r="AJ175" s="407"/>
      <c r="AK175" s="407"/>
      <c r="AL175" s="407"/>
      <c r="AM175" s="407"/>
      <c r="AN175" s="407"/>
      <c r="AO175" s="407"/>
      <c r="AP175" s="407"/>
      <c r="AQ175" s="407"/>
      <c r="AR175" s="407"/>
      <c r="AS175" s="407"/>
      <c r="AT175" s="407"/>
      <c r="AU175" s="407"/>
      <c r="AV175" s="407"/>
      <c r="AW175" s="407"/>
      <c r="AX175" s="407"/>
      <c r="AY175" s="463"/>
      <c r="AZ175" s="463"/>
      <c r="BA175" s="463"/>
      <c r="BB175" s="463"/>
      <c r="BC175" s="463"/>
      <c r="BD175" s="463"/>
      <c r="BE175" s="463"/>
      <c r="BF175" s="463"/>
      <c r="BG175" s="463"/>
      <c r="BH175" s="463"/>
      <c r="BI175" s="463"/>
      <c r="BJ175" s="463"/>
      <c r="BK175" s="463"/>
      <c r="BL175" s="463"/>
      <c r="BM175" s="463"/>
      <c r="BN175" s="463"/>
      <c r="CA175" s="427"/>
      <c r="CB175" s="584" t="s">
        <v>100</v>
      </c>
      <c r="CC175" s="587" t="s">
        <v>64</v>
      </c>
      <c r="CD175" s="587"/>
      <c r="CE175" s="587"/>
      <c r="CF175" s="587"/>
      <c r="CG175" s="587"/>
      <c r="CH175" s="587"/>
      <c r="CI175" s="587"/>
      <c r="CJ175" s="371"/>
      <c r="CK175" s="587" t="s">
        <v>21</v>
      </c>
      <c r="CL175" s="587"/>
      <c r="CM175" s="587"/>
      <c r="CN175" s="587"/>
      <c r="CO175" s="587"/>
      <c r="CP175" s="587"/>
      <c r="CQ175" s="587"/>
      <c r="CR175" s="466" t="s">
        <v>0</v>
      </c>
      <c r="CS175" s="388"/>
      <c r="CT175" s="587" t="s">
        <v>64</v>
      </c>
      <c r="CU175" s="587"/>
      <c r="CV175" s="587"/>
      <c r="CW175" s="587"/>
      <c r="CX175" s="587"/>
      <c r="CY175" s="587"/>
      <c r="CZ175" s="587"/>
      <c r="DA175" s="371"/>
      <c r="DB175" s="587" t="s">
        <v>21</v>
      </c>
      <c r="DC175" s="587"/>
      <c r="DD175" s="587"/>
      <c r="DE175" s="587"/>
      <c r="DF175" s="587"/>
      <c r="DG175" s="587"/>
      <c r="DH175" s="587"/>
      <c r="DI175" s="588" t="s">
        <v>0</v>
      </c>
      <c r="DJ175" s="403"/>
      <c r="DK175" s="388"/>
      <c r="DW175" s="463"/>
      <c r="DX175" s="463"/>
      <c r="DY175" s="388"/>
      <c r="DZ175" s="388"/>
      <c r="EA175" s="388"/>
      <c r="EB175" s="388"/>
      <c r="EC175" s="388"/>
      <c r="ED175" s="388"/>
      <c r="EE175" s="388"/>
      <c r="EF175" s="382"/>
      <c r="EG175" s="388"/>
      <c r="EH175" s="388"/>
      <c r="EI175" s="388"/>
      <c r="EJ175" s="388"/>
      <c r="EK175" s="388"/>
      <c r="EL175" s="388"/>
      <c r="EM175" s="388"/>
      <c r="EN175" s="388"/>
      <c r="EO175" s="468"/>
      <c r="EP175" s="382"/>
      <c r="EQ175" s="382"/>
      <c r="ER175" s="382"/>
      <c r="ES175" s="382"/>
      <c r="ET175" s="382"/>
      <c r="EU175" s="388"/>
      <c r="EV175" s="388"/>
      <c r="EW175" s="382"/>
      <c r="FI175" s="463"/>
      <c r="FJ175" s="463"/>
      <c r="FZ175" s="370"/>
      <c r="GF175" s="367"/>
      <c r="GJ175" s="388"/>
      <c r="KJ175" s="419"/>
      <c r="KK175" s="419"/>
      <c r="KL175" s="419"/>
      <c r="KM175" s="419">
        <v>6</v>
      </c>
      <c r="KN175" s="420">
        <v>75</v>
      </c>
    </row>
    <row r="176" spans="14:305" s="369" customFormat="1" ht="15" customHeight="1">
      <c r="N176" s="397"/>
      <c r="O176" s="393"/>
      <c r="P176" s="393"/>
      <c r="Q176" s="393"/>
      <c r="R176" s="393"/>
      <c r="S176" s="393"/>
      <c r="T176" s="393"/>
      <c r="U176" s="393"/>
      <c r="W176" s="393"/>
      <c r="X176" s="393"/>
      <c r="Y176" s="393"/>
      <c r="Z176" s="393"/>
      <c r="AA176" s="393"/>
      <c r="AB176" s="393"/>
      <c r="AC176" s="393"/>
      <c r="AD176" s="393"/>
      <c r="AE176" s="393"/>
      <c r="AG176" s="469"/>
      <c r="AH176" s="469"/>
      <c r="AI176" s="407"/>
      <c r="AJ176" s="407"/>
      <c r="AK176" s="407"/>
      <c r="AL176" s="407"/>
      <c r="AM176" s="407"/>
      <c r="AN176" s="407"/>
      <c r="AO176" s="407"/>
      <c r="AP176" s="407"/>
      <c r="AQ176" s="407"/>
      <c r="AR176" s="407"/>
      <c r="AS176" s="407"/>
      <c r="AT176" s="407"/>
      <c r="AU176" s="407"/>
      <c r="AV176" s="407"/>
      <c r="AW176" s="407"/>
      <c r="AX176" s="407"/>
      <c r="AY176" s="463"/>
      <c r="AZ176" s="463"/>
      <c r="BA176" s="463"/>
      <c r="BB176" s="463"/>
      <c r="BC176" s="463"/>
      <c r="BD176" s="463"/>
      <c r="BE176" s="463"/>
      <c r="BF176" s="463"/>
      <c r="BG176" s="463"/>
      <c r="BH176" s="463"/>
      <c r="BI176" s="463"/>
      <c r="BJ176" s="463"/>
      <c r="BK176" s="463"/>
      <c r="BL176" s="463"/>
      <c r="BM176" s="463"/>
      <c r="BN176" s="463"/>
      <c r="BZ176" s="463"/>
      <c r="CA176" s="388"/>
      <c r="CB176" s="584"/>
      <c r="CC176" s="465">
        <v>6</v>
      </c>
      <c r="CD176" s="465">
        <v>7</v>
      </c>
      <c r="CE176" s="465">
        <v>8</v>
      </c>
      <c r="CF176" s="465">
        <v>9</v>
      </c>
      <c r="CG176" s="465">
        <v>10</v>
      </c>
      <c r="CH176" s="465">
        <v>11</v>
      </c>
      <c r="CI176" s="465">
        <v>12</v>
      </c>
      <c r="CJ176" s="367"/>
      <c r="CK176" s="465">
        <v>6</v>
      </c>
      <c r="CL176" s="465">
        <v>7</v>
      </c>
      <c r="CM176" s="465">
        <v>8</v>
      </c>
      <c r="CN176" s="465">
        <v>9</v>
      </c>
      <c r="CO176" s="465">
        <v>10</v>
      </c>
      <c r="CP176" s="465">
        <v>11</v>
      </c>
      <c r="CQ176" s="465">
        <v>12</v>
      </c>
      <c r="CR176" s="389"/>
      <c r="CS176" s="388"/>
      <c r="CT176" s="465">
        <v>6</v>
      </c>
      <c r="CU176" s="465">
        <v>7</v>
      </c>
      <c r="CV176" s="465">
        <v>8</v>
      </c>
      <c r="CW176" s="465">
        <v>9</v>
      </c>
      <c r="CX176" s="465">
        <v>10</v>
      </c>
      <c r="CY176" s="465">
        <v>11</v>
      </c>
      <c r="CZ176" s="465">
        <v>12</v>
      </c>
      <c r="DA176" s="367"/>
      <c r="DB176" s="465">
        <v>6</v>
      </c>
      <c r="DC176" s="465">
        <v>7</v>
      </c>
      <c r="DD176" s="465">
        <v>8</v>
      </c>
      <c r="DE176" s="465">
        <v>9</v>
      </c>
      <c r="DF176" s="465">
        <v>10</v>
      </c>
      <c r="DG176" s="465">
        <v>11</v>
      </c>
      <c r="DH176" s="465">
        <v>12</v>
      </c>
      <c r="DI176" s="588"/>
      <c r="DJ176" s="403"/>
      <c r="DK176" s="388"/>
      <c r="DW176" s="463"/>
      <c r="DX176" s="463"/>
      <c r="EU176" s="388"/>
      <c r="FI176" s="463"/>
      <c r="FJ176" s="463"/>
      <c r="FZ176" s="370"/>
      <c r="GF176" s="367"/>
      <c r="GJ176" s="388"/>
      <c r="KJ176" s="419"/>
      <c r="KK176" s="419">
        <v>8</v>
      </c>
      <c r="KL176" s="419">
        <v>4</v>
      </c>
      <c r="KM176" s="419"/>
      <c r="KN176" s="420">
        <v>80</v>
      </c>
    </row>
    <row r="177" spans="14:300" s="369" customFormat="1" ht="15" customHeight="1">
      <c r="N177" s="397"/>
      <c r="O177" s="393"/>
      <c r="P177" s="393"/>
      <c r="Q177" s="393"/>
      <c r="R177" s="393"/>
      <c r="S177" s="393"/>
      <c r="T177" s="393"/>
      <c r="U177" s="393"/>
      <c r="W177" s="393"/>
      <c r="X177" s="393"/>
      <c r="Y177" s="393"/>
      <c r="Z177" s="393"/>
      <c r="AA177" s="393"/>
      <c r="AB177" s="393"/>
      <c r="AC177" s="393"/>
      <c r="AD177" s="393"/>
      <c r="AE177" s="393"/>
      <c r="AG177" s="469"/>
      <c r="AH177" s="469"/>
      <c r="AI177" s="407"/>
      <c r="AJ177" s="407"/>
      <c r="AK177" s="407"/>
      <c r="AL177" s="407"/>
      <c r="AM177" s="407"/>
      <c r="AN177" s="407"/>
      <c r="AO177" s="407"/>
      <c r="AP177" s="407"/>
      <c r="AQ177" s="408"/>
      <c r="AR177" s="408"/>
      <c r="AS177" s="408"/>
      <c r="AT177" s="408"/>
      <c r="AU177" s="408"/>
      <c r="AV177" s="409"/>
      <c r="AW177" s="408"/>
      <c r="AX177" s="408"/>
      <c r="AY177" s="463"/>
      <c r="AZ177" s="463"/>
      <c r="BA177" s="463"/>
      <c r="BB177" s="463"/>
      <c r="BC177" s="463"/>
      <c r="BD177" s="463"/>
      <c r="BE177" s="463"/>
      <c r="BF177" s="463"/>
      <c r="BG177" s="463"/>
      <c r="BH177" s="463"/>
      <c r="BI177" s="463"/>
      <c r="BJ177" s="463"/>
      <c r="BK177" s="463"/>
      <c r="BL177" s="463"/>
      <c r="BM177" s="463"/>
      <c r="BN177" s="463"/>
      <c r="BZ177" s="463"/>
      <c r="CA177" s="470"/>
      <c r="CB177" s="473" t="str">
        <f>CB103</f>
        <v>1- ORIENTAÇÃO TEMPORAL/ESPACIAL</v>
      </c>
      <c r="CC177" s="465">
        <v>5</v>
      </c>
      <c r="CD177" s="465">
        <v>5.43</v>
      </c>
      <c r="CE177" s="465">
        <v>5.45</v>
      </c>
      <c r="CF177" s="465">
        <v>5.69</v>
      </c>
      <c r="CG177" s="465">
        <v>5.83</v>
      </c>
      <c r="CH177" s="465">
        <v>5.6</v>
      </c>
      <c r="CI177" s="465">
        <v>5.85</v>
      </c>
      <c r="CJ177" s="390"/>
      <c r="CK177" s="390">
        <v>1.25</v>
      </c>
      <c r="CL177" s="390">
        <v>0.93</v>
      </c>
      <c r="CM177" s="390">
        <v>0.93</v>
      </c>
      <c r="CN177" s="390">
        <v>0.64</v>
      </c>
      <c r="CO177" s="390">
        <v>0.46</v>
      </c>
      <c r="CP177" s="390">
        <v>0.76</v>
      </c>
      <c r="CQ177" s="390">
        <v>0.46</v>
      </c>
      <c r="CR177" s="466" t="str">
        <f>IFERROR(IF(Plan1!$O13&lt;&gt;"",IF(Plan1!N$1=6,(Plan1!$O13-CC177)/CK177,IF(Plan1!N$1=7,(Plan1!$O13-CD177)/CL177,IF(Plan1!N$1=8,(Plan1!$O13-CE177)/CM177,IF(Plan1!N$1=9,(Plan1!$O13-CF177)/CN177,IF(Plan1!N$1=10,(Plan1!$O13-CG177)/CO177,IF(Plan1!N$1=11,(Plan1!$O13-CH177)/CP177,IF(Plan1!N$1=12,(Plan1!$O13-CI177)/CQ177,""))))))),""),"σ=0")</f>
        <v/>
      </c>
      <c r="CS177" s="388"/>
      <c r="CT177" s="465">
        <v>5.07</v>
      </c>
      <c r="CU177" s="465">
        <v>5.74</v>
      </c>
      <c r="CV177" s="465">
        <v>5.72</v>
      </c>
      <c r="CW177" s="390">
        <v>6</v>
      </c>
      <c r="CX177" s="390">
        <v>6</v>
      </c>
      <c r="CY177" s="390">
        <v>6</v>
      </c>
      <c r="CZ177" s="390">
        <v>6</v>
      </c>
      <c r="DA177" s="390"/>
      <c r="DB177" s="390">
        <v>1.23</v>
      </c>
      <c r="DC177" s="390">
        <v>0.81</v>
      </c>
      <c r="DD177" s="390">
        <v>0.63</v>
      </c>
      <c r="DE177" s="405">
        <v>0</v>
      </c>
      <c r="DF177" s="405">
        <v>0</v>
      </c>
      <c r="DG177" s="405">
        <v>0</v>
      </c>
      <c r="DH177" s="405">
        <v>0</v>
      </c>
      <c r="DI177" s="466" t="str">
        <f>IFERROR(IF(Plan1!$O13&lt;&gt;"",IF(Plan1!N$1=6,(Plan1!$O13-CT177)/DB177,IF(Plan1!N$1=7,(Plan1!$O13-CU177)/DC177,IF(Plan1!N$1=8,(Plan1!$O13-CV177)/DD177,IF(Plan1!N$1=9,(Plan1!$O13-CW177)/DE177,IF(Plan1!N$1=10,(Plan1!$O13-CX177)/DF177,IF(Plan1!N$1=11,(Plan1!$O13-CY177)/DG177,IF(Plan1!N$1=12,(Plan1!$O13-CZ177)/DH177,""))))))),""),"σ=0")</f>
        <v/>
      </c>
      <c r="DJ177" s="470"/>
      <c r="DK177" s="382"/>
      <c r="DW177" s="463"/>
      <c r="DX177" s="463"/>
      <c r="FI177" s="463"/>
      <c r="FJ177" s="463"/>
      <c r="FZ177" s="370"/>
      <c r="GF177" s="367"/>
      <c r="GJ177" s="388"/>
      <c r="KJ177" s="419">
        <v>6</v>
      </c>
      <c r="KK177" s="419"/>
      <c r="KL177" s="419"/>
      <c r="KM177" s="419"/>
      <c r="KN177" s="420">
        <v>85.71</v>
      </c>
    </row>
    <row r="178" spans="14:300" s="369" customFormat="1" ht="15" customHeight="1">
      <c r="N178" s="397"/>
      <c r="O178" s="393"/>
      <c r="P178" s="393"/>
      <c r="Q178" s="393"/>
      <c r="R178" s="393"/>
      <c r="S178" s="393"/>
      <c r="T178" s="393"/>
      <c r="U178" s="393"/>
      <c r="W178" s="393"/>
      <c r="X178" s="393"/>
      <c r="Y178" s="393"/>
      <c r="Z178" s="393"/>
      <c r="AA178" s="393"/>
      <c r="AB178" s="393"/>
      <c r="AC178" s="393"/>
      <c r="AD178" s="393"/>
      <c r="AE178" s="393"/>
      <c r="AG178" s="469"/>
      <c r="AH178" s="469"/>
      <c r="AI178" s="408"/>
      <c r="AJ178" s="408"/>
      <c r="AK178" s="408"/>
      <c r="AL178" s="408"/>
      <c r="AM178" s="408"/>
      <c r="AN178" s="408"/>
      <c r="AO178" s="408"/>
      <c r="AP178" s="408"/>
      <c r="AQ178" s="401"/>
      <c r="AR178" s="401"/>
      <c r="AS178" s="401"/>
      <c r="AT178" s="401"/>
      <c r="AU178" s="401"/>
      <c r="AV178" s="401"/>
      <c r="AW178" s="401"/>
      <c r="AX178" s="401"/>
      <c r="AY178" s="463"/>
      <c r="AZ178" s="463"/>
      <c r="BA178" s="463"/>
      <c r="BB178" s="463"/>
      <c r="BC178" s="463"/>
      <c r="BD178" s="463"/>
      <c r="BE178" s="463"/>
      <c r="BF178" s="463"/>
      <c r="BG178" s="463"/>
      <c r="BH178" s="463"/>
      <c r="BI178" s="463"/>
      <c r="BJ178" s="463"/>
      <c r="BK178" s="463"/>
      <c r="BL178" s="463"/>
      <c r="BM178" s="463"/>
      <c r="BN178" s="463"/>
      <c r="BZ178" s="463"/>
      <c r="CA178" s="470"/>
      <c r="CB178" s="473" t="str">
        <f t="shared" ref="CB178:CB233" si="5">CB104</f>
        <v>2- ATENÇÃO</v>
      </c>
      <c r="CC178" s="465">
        <v>46.43</v>
      </c>
      <c r="CD178" s="465">
        <v>49.1</v>
      </c>
      <c r="CE178" s="465">
        <v>51.68</v>
      </c>
      <c r="CF178" s="465">
        <v>53.84</v>
      </c>
      <c r="CG178" s="465">
        <v>53.37</v>
      </c>
      <c r="CH178" s="465">
        <v>54.13</v>
      </c>
      <c r="CI178" s="390">
        <v>55.62</v>
      </c>
      <c r="CJ178" s="390"/>
      <c r="CK178" s="390">
        <v>5.19</v>
      </c>
      <c r="CL178" s="390">
        <v>4.7</v>
      </c>
      <c r="CM178" s="390">
        <v>5.18</v>
      </c>
      <c r="CN178" s="390">
        <v>4</v>
      </c>
      <c r="CO178" s="390">
        <v>3.79</v>
      </c>
      <c r="CP178" s="390">
        <v>3.66</v>
      </c>
      <c r="CQ178" s="390">
        <v>2.4500000000000002</v>
      </c>
      <c r="CR178" s="466" t="str">
        <f>IFERROR(IF(Plan1!$O14&lt;&gt;"",IF(Plan1!N$1=6,(Plan1!$O14-CC178)/CK178,IF(Plan1!N$1=7,(Plan1!$O14-CD178)/CL178,IF(Plan1!N$1=8,(Plan1!$O14-CE178)/CM178,IF(Plan1!N$1=9,(Plan1!$O14-CF178)/CN178,IF(Plan1!N$1=10,(Plan1!$O14-CG178)/CO178,IF(Plan1!N$1=11,(Plan1!$O14-CH178)/CP178,IF(Plan1!N$1=12,(Plan1!$O14-CI178)/CQ178,""))))))),""),"σ=0")</f>
        <v/>
      </c>
      <c r="CS178" s="388"/>
      <c r="CT178" s="465">
        <v>48.77</v>
      </c>
      <c r="CU178" s="465">
        <v>52.61</v>
      </c>
      <c r="CV178" s="465">
        <v>52.13</v>
      </c>
      <c r="CW178" s="390">
        <v>54.97</v>
      </c>
      <c r="CX178" s="390">
        <v>55.03</v>
      </c>
      <c r="CY178" s="390">
        <v>55.07</v>
      </c>
      <c r="CZ178" s="390">
        <v>57.35</v>
      </c>
      <c r="DA178" s="390"/>
      <c r="DB178" s="390">
        <v>6.32</v>
      </c>
      <c r="DC178" s="390">
        <v>4.3499999999999996</v>
      </c>
      <c r="DD178" s="390">
        <v>5.67</v>
      </c>
      <c r="DE178" s="390">
        <v>4.1900000000000004</v>
      </c>
      <c r="DF178" s="390">
        <v>5.14</v>
      </c>
      <c r="DG178" s="390">
        <v>4.04</v>
      </c>
      <c r="DH178" s="390">
        <v>1.83</v>
      </c>
      <c r="DI178" s="466" t="str">
        <f>IFERROR(IF(Plan1!$O14&lt;&gt;"",IF(Plan1!N$1=6,(Plan1!$O14-CT178)/DB178,IF(Plan1!N$1=7,(Plan1!$O14-CU178)/DC178,IF(Plan1!N$1=8,(Plan1!$O14-CV178)/DD178,IF(Plan1!N$1=9,(Plan1!$O14-CW178)/DE178,IF(Plan1!N$1=10,(Plan1!$O14-CX178)/DF178,IF(Plan1!N$1=11,(Plan1!$O14-CY178)/DG178,IF(Plan1!N$1=12,(Plan1!$O14-CZ178)/DH178,""))))))),""),"σ=0")</f>
        <v/>
      </c>
      <c r="DJ178" s="470"/>
      <c r="DK178" s="382"/>
      <c r="DW178" s="463"/>
      <c r="DX178" s="463"/>
      <c r="FI178" s="463"/>
      <c r="FJ178" s="463"/>
      <c r="FZ178" s="370"/>
      <c r="GF178" s="367"/>
      <c r="GJ178" s="388"/>
      <c r="KJ178" s="419"/>
      <c r="KK178" s="419"/>
      <c r="KL178" s="419"/>
      <c r="KM178" s="419">
        <v>7</v>
      </c>
      <c r="KN178" s="420">
        <v>87.5</v>
      </c>
    </row>
    <row r="179" spans="14:300" s="369" customFormat="1" ht="15" customHeight="1">
      <c r="N179" s="397"/>
      <c r="O179" s="393"/>
      <c r="P179" s="393"/>
      <c r="Q179" s="393"/>
      <c r="R179" s="393"/>
      <c r="S179" s="393"/>
      <c r="T179" s="393"/>
      <c r="U179" s="393"/>
      <c r="W179" s="393"/>
      <c r="X179" s="393"/>
      <c r="Y179" s="393"/>
      <c r="Z179" s="393"/>
      <c r="AA179" s="393"/>
      <c r="AB179" s="393"/>
      <c r="AC179" s="393"/>
      <c r="AD179" s="393"/>
      <c r="AE179" s="393"/>
      <c r="AG179" s="402"/>
      <c r="AH179" s="402"/>
      <c r="AI179" s="413"/>
      <c r="AJ179" s="413"/>
      <c r="AK179" s="401"/>
      <c r="AL179" s="401"/>
      <c r="AM179" s="401"/>
      <c r="AN179" s="401"/>
      <c r="AO179" s="413"/>
      <c r="AP179" s="401"/>
      <c r="AQ179" s="413"/>
      <c r="AR179" s="404"/>
      <c r="AS179" s="404"/>
      <c r="AT179" s="401"/>
      <c r="AU179" s="401"/>
      <c r="AV179" s="404"/>
      <c r="AW179" s="401"/>
      <c r="AX179" s="404"/>
      <c r="AY179" s="463"/>
      <c r="AZ179" s="463"/>
      <c r="BA179" s="463"/>
      <c r="BB179" s="463"/>
      <c r="BC179" s="463"/>
      <c r="BD179" s="463"/>
      <c r="BE179" s="463"/>
      <c r="BF179" s="463"/>
      <c r="BG179" s="463"/>
      <c r="BH179" s="463"/>
      <c r="BI179" s="463"/>
      <c r="BJ179" s="463"/>
      <c r="BK179" s="463"/>
      <c r="BL179" s="463"/>
      <c r="BM179" s="463"/>
      <c r="BN179" s="463"/>
      <c r="BZ179" s="463"/>
      <c r="CA179" s="470"/>
      <c r="CB179" s="473" t="str">
        <f t="shared" si="5"/>
        <v xml:space="preserve">  2.1- ATENÇÃO VISUAL-CANCELAMENTO</v>
      </c>
      <c r="CC179" s="465">
        <v>29.57</v>
      </c>
      <c r="CD179" s="465">
        <v>31.83</v>
      </c>
      <c r="CE179" s="465">
        <v>33</v>
      </c>
      <c r="CF179" s="465">
        <v>32.75</v>
      </c>
      <c r="CG179" s="465">
        <v>32.97</v>
      </c>
      <c r="CH179" s="465">
        <v>32.21</v>
      </c>
      <c r="CI179" s="390">
        <v>32.58</v>
      </c>
      <c r="CJ179" s="390"/>
      <c r="CK179" s="390">
        <v>4.0999999999999996</v>
      </c>
      <c r="CL179" s="390">
        <v>2.73</v>
      </c>
      <c r="CM179" s="390">
        <v>2.3199999999999998</v>
      </c>
      <c r="CN179" s="390">
        <v>3.04</v>
      </c>
      <c r="CO179" s="390">
        <v>2.17</v>
      </c>
      <c r="CP179" s="390">
        <v>2.41</v>
      </c>
      <c r="CQ179" s="390">
        <v>2</v>
      </c>
      <c r="CR179" s="466" t="str">
        <f>IFERROR(IF(Plan1!$O15&lt;&gt;"",IF(Plan1!N$1=6,(Plan1!$O15-CC179)/CK179,IF(Plan1!N$1=7,(Plan1!$O15-CD179)/CL179,IF(Plan1!N$1=8,(Plan1!$O15-CE179)/CM179,IF(Plan1!N$1=9,(Plan1!$O15-CF179)/CN179,IF(Plan1!N$1=10,(Plan1!$O15-CG179)/CO179,IF(Plan1!N$1=11,(Plan1!$O15-CH179)/CP179,IF(Plan1!N$1=12,(Plan1!$O15-CI179)/CQ179,""))))))),""),"σ=0")</f>
        <v/>
      </c>
      <c r="CS179" s="388"/>
      <c r="CT179" s="465">
        <v>30.4</v>
      </c>
      <c r="CU179" s="465">
        <v>31.71</v>
      </c>
      <c r="CV179" s="465">
        <v>31.09</v>
      </c>
      <c r="CW179" s="390">
        <v>32.83</v>
      </c>
      <c r="CX179" s="390">
        <v>33.4</v>
      </c>
      <c r="CY179" s="390">
        <v>32.86</v>
      </c>
      <c r="CZ179" s="390">
        <v>33.729999999999997</v>
      </c>
      <c r="DA179" s="390"/>
      <c r="DB179" s="390">
        <v>3.11</v>
      </c>
      <c r="DC179" s="390">
        <v>3.06</v>
      </c>
      <c r="DD179" s="390">
        <v>4.3899999999999997</v>
      </c>
      <c r="DE179" s="390">
        <v>3.77</v>
      </c>
      <c r="DF179" s="390">
        <v>2.31</v>
      </c>
      <c r="DG179" s="390">
        <v>2.72</v>
      </c>
      <c r="DH179" s="390">
        <v>1.46</v>
      </c>
      <c r="DI179" s="466" t="str">
        <f>IFERROR(IF(Plan1!$O15&lt;&gt;"",IF(Plan1!N$1=6,(Plan1!$O15-CT179)/DB179,IF(Plan1!N$1=7,(Plan1!$O15-CU179)/DC179,IF(Plan1!N$1=8,(Plan1!$O15-CV179)/DD179,IF(Plan1!N$1=9,(Plan1!$O15-CW179)/DE179,IF(Plan1!N$1=10,(Plan1!$O15-CX179)/DF179,IF(Plan1!N$1=11,(Plan1!$O15-CY179)/DG179,IF(Plan1!N$1=12,(Plan1!$O15-CZ179)/DH179,""))))))),""),"σ=0")</f>
        <v/>
      </c>
      <c r="DJ179" s="403"/>
      <c r="DK179" s="382"/>
      <c r="DW179" s="463"/>
      <c r="DX179" s="463"/>
      <c r="FI179" s="463"/>
      <c r="FJ179" s="463"/>
      <c r="FZ179" s="370"/>
      <c r="GF179" s="367"/>
      <c r="GJ179" s="388"/>
      <c r="KJ179" s="419"/>
      <c r="KK179" s="419">
        <v>9</v>
      </c>
      <c r="KL179" s="419"/>
      <c r="KM179" s="418"/>
      <c r="KN179" s="420">
        <v>90</v>
      </c>
    </row>
    <row r="180" spans="14:300" s="369" customFormat="1" ht="15" customHeight="1">
      <c r="N180" s="397"/>
      <c r="O180" s="393"/>
      <c r="P180" s="393"/>
      <c r="Q180" s="393"/>
      <c r="R180" s="393"/>
      <c r="S180" s="393"/>
      <c r="T180" s="393"/>
      <c r="U180" s="393"/>
      <c r="W180" s="393"/>
      <c r="X180" s="393"/>
      <c r="Y180" s="393"/>
      <c r="Z180" s="393"/>
      <c r="AA180" s="393"/>
      <c r="AB180" s="393"/>
      <c r="AC180" s="393"/>
      <c r="AD180" s="393"/>
      <c r="AE180" s="393"/>
      <c r="AG180" s="402"/>
      <c r="AH180" s="402"/>
      <c r="AI180" s="401"/>
      <c r="AJ180" s="413"/>
      <c r="AK180" s="404"/>
      <c r="AL180" s="404"/>
      <c r="AM180" s="401"/>
      <c r="AN180" s="404"/>
      <c r="AO180" s="401"/>
      <c r="AP180" s="404"/>
      <c r="AQ180" s="401"/>
      <c r="AR180" s="404"/>
      <c r="AS180" s="404"/>
      <c r="AT180" s="401"/>
      <c r="AU180" s="401"/>
      <c r="AV180" s="404"/>
      <c r="AW180" s="404"/>
      <c r="AX180" s="404"/>
      <c r="AY180" s="463"/>
      <c r="AZ180" s="463"/>
      <c r="BA180" s="463"/>
      <c r="BB180" s="463"/>
      <c r="BC180" s="463"/>
      <c r="BD180" s="463"/>
      <c r="BE180" s="463"/>
      <c r="BF180" s="463"/>
      <c r="BG180" s="463"/>
      <c r="BH180" s="463"/>
      <c r="BI180" s="463"/>
      <c r="BJ180" s="463"/>
      <c r="BK180" s="463"/>
      <c r="BL180" s="463"/>
      <c r="BM180" s="463"/>
      <c r="BN180" s="463"/>
      <c r="BZ180" s="463"/>
      <c r="CA180" s="470"/>
      <c r="CB180" s="473" t="str">
        <f t="shared" si="5"/>
        <v xml:space="preserve">    2.1.A- TEMPO-CANCELAMENTO</v>
      </c>
      <c r="CC180" s="465">
        <v>100.58</v>
      </c>
      <c r="CD180" s="465">
        <v>95.59</v>
      </c>
      <c r="CE180" s="465">
        <v>97.47</v>
      </c>
      <c r="CF180" s="465">
        <v>94.09</v>
      </c>
      <c r="CG180" s="465">
        <v>130.99</v>
      </c>
      <c r="CH180" s="465">
        <v>74.45</v>
      </c>
      <c r="CI180" s="390">
        <v>60.72</v>
      </c>
      <c r="CJ180" s="390"/>
      <c r="CK180" s="390">
        <v>32.54</v>
      </c>
      <c r="CL180" s="390">
        <v>36.96</v>
      </c>
      <c r="CM180" s="390">
        <v>30.73</v>
      </c>
      <c r="CN180" s="390">
        <v>35.090000000000003</v>
      </c>
      <c r="CO180" s="390">
        <v>183.94</v>
      </c>
      <c r="CP180" s="390">
        <v>25.7</v>
      </c>
      <c r="CQ180" s="390">
        <v>16.079999999999998</v>
      </c>
      <c r="CR180" s="466" t="str">
        <f>IFERROR(IF(Plan1!$O16&lt;&gt;"",-1*(IF(Plan1!N$1=6,(Plan1!$O16-CC180)/CK180,IF(Plan1!N$1=7,(Plan1!$O16-CD180)/CL180,IF(Plan1!N$1=8,(Plan1!$O16-CE180)/CM180,IF(Plan1!N$1=9,(Plan1!$O16-CF180)/CN180,IF(Plan1!N$1=10,(Plan1!$O16-CG180)/CO180,IF(Plan1!N$1=11,(Plan1!$O16-CH180)/CP180,IF(Plan1!N$1=12,(Plan1!$O16-CI180)/CQ180,"")))))))),""),"σ=0")</f>
        <v/>
      </c>
      <c r="CS180" s="388"/>
      <c r="CT180" s="465">
        <v>121.8</v>
      </c>
      <c r="CU180" s="465">
        <v>125.03</v>
      </c>
      <c r="CV180" s="390">
        <v>107.97</v>
      </c>
      <c r="CW180" s="390">
        <v>106.5</v>
      </c>
      <c r="CX180" s="390">
        <v>93.53</v>
      </c>
      <c r="CY180" s="390">
        <v>89.55</v>
      </c>
      <c r="CZ180" s="390">
        <v>97.12</v>
      </c>
      <c r="DA180" s="390"/>
      <c r="DB180" s="390">
        <v>45.76</v>
      </c>
      <c r="DC180" s="390">
        <v>55.96</v>
      </c>
      <c r="DD180" s="390">
        <v>33.9</v>
      </c>
      <c r="DE180" s="390">
        <v>33.74</v>
      </c>
      <c r="DF180" s="390">
        <v>26.17</v>
      </c>
      <c r="DG180" s="390">
        <v>32.44</v>
      </c>
      <c r="DH180" s="390">
        <v>44.72</v>
      </c>
      <c r="DI180" s="466" t="str">
        <f>IFERROR(IF(Plan1!$O16&lt;&gt;"",-1*(IF(Plan1!N$1=6,(Plan1!$O16-CT180)/DB180,IF(Plan1!N$1=7,(Plan1!$O16-CU180)/DC180,IF(Plan1!N$1=8,(Plan1!$O16-CV180)/DD180,IF(Plan1!N$1=9,(Plan1!$O16-CW180)/DE180,IF(Plan1!N$1=10,(Plan1!$O16-CX180)/DF180,IF(Plan1!N$1=11,(Plan1!$O16-CY180)/DG180,IF(Plan1!N$1=12,(Plan1!$O16-CZ180)/DH180,"")))))))),""),"σ=0")</f>
        <v/>
      </c>
      <c r="DJ180" s="403"/>
      <c r="DK180" s="382"/>
      <c r="DW180" s="463"/>
      <c r="DX180" s="463"/>
      <c r="FI180" s="463"/>
      <c r="FJ180" s="463"/>
      <c r="FZ180" s="370"/>
      <c r="GF180" s="367"/>
      <c r="GJ180" s="388"/>
      <c r="KJ180" s="419">
        <v>7</v>
      </c>
      <c r="KK180" s="419">
        <v>10</v>
      </c>
      <c r="KL180" s="419">
        <v>5</v>
      </c>
      <c r="KM180" s="419">
        <v>8</v>
      </c>
      <c r="KN180" s="420">
        <v>100</v>
      </c>
    </row>
    <row r="181" spans="14:300" s="369" customFormat="1" ht="15" customHeight="1">
      <c r="N181" s="397"/>
      <c r="O181" s="393"/>
      <c r="P181" s="393"/>
      <c r="Q181" s="393"/>
      <c r="R181" s="393"/>
      <c r="S181" s="393"/>
      <c r="T181" s="393"/>
      <c r="U181" s="393"/>
      <c r="W181" s="393"/>
      <c r="X181" s="393"/>
      <c r="Y181" s="393"/>
      <c r="Z181" s="393"/>
      <c r="AA181" s="393"/>
      <c r="AB181" s="393"/>
      <c r="AC181" s="393"/>
      <c r="AD181" s="393"/>
      <c r="AE181" s="393"/>
      <c r="AG181" s="402"/>
      <c r="AH181" s="402"/>
      <c r="AI181" s="413"/>
      <c r="AJ181" s="413"/>
      <c r="AK181" s="404"/>
      <c r="AL181" s="404"/>
      <c r="AM181" s="401"/>
      <c r="AN181" s="401"/>
      <c r="AO181" s="413"/>
      <c r="AP181" s="404"/>
      <c r="AQ181" s="404"/>
      <c r="AR181" s="401"/>
      <c r="AS181" s="401"/>
      <c r="AT181" s="401"/>
      <c r="AU181" s="401"/>
      <c r="AV181" s="404"/>
      <c r="AW181" s="404"/>
      <c r="AX181" s="404"/>
      <c r="AY181" s="463"/>
      <c r="AZ181" s="463"/>
      <c r="BA181" s="463"/>
      <c r="BB181" s="463"/>
      <c r="BC181" s="463"/>
      <c r="BD181" s="463"/>
      <c r="BE181" s="463"/>
      <c r="BF181" s="463"/>
      <c r="BG181" s="463"/>
      <c r="BH181" s="463"/>
      <c r="BI181" s="463"/>
      <c r="BJ181" s="463"/>
      <c r="BK181" s="463"/>
      <c r="BL181" s="463"/>
      <c r="BM181" s="463"/>
      <c r="BN181" s="463"/>
      <c r="BZ181" s="463"/>
      <c r="CA181" s="403"/>
      <c r="CB181" s="473" t="str">
        <f t="shared" si="5"/>
        <v xml:space="preserve">  2.2- ATENÇÃO VISUAL-DÍGITOS DIRETO</v>
      </c>
      <c r="CC181" s="465">
        <v>16.87</v>
      </c>
      <c r="CD181" s="465">
        <v>17.27</v>
      </c>
      <c r="CE181" s="465">
        <v>18.64</v>
      </c>
      <c r="CF181" s="465">
        <v>21.09</v>
      </c>
      <c r="CG181" s="465">
        <v>20.399999999999999</v>
      </c>
      <c r="CH181" s="465">
        <v>21.92</v>
      </c>
      <c r="CI181" s="390">
        <v>23.04</v>
      </c>
      <c r="CJ181" s="390"/>
      <c r="CK181" s="390">
        <v>4.03</v>
      </c>
      <c r="CL181" s="390">
        <v>3.99</v>
      </c>
      <c r="CM181" s="390">
        <v>4.42</v>
      </c>
      <c r="CN181" s="390">
        <v>2.91</v>
      </c>
      <c r="CO181" s="390">
        <v>3.09</v>
      </c>
      <c r="CP181" s="390">
        <v>2.44</v>
      </c>
      <c r="CQ181" s="390">
        <v>1.53</v>
      </c>
      <c r="CR181" s="466" t="str">
        <f>IFERROR(IF(Plan1!$O17&lt;&gt;"",IF(Plan1!N$1=6,(Plan1!$O17-CC181)/CK181,IF(Plan1!N$1=7,(Plan1!$O17-CD181)/CL181,IF(Plan1!N$1=8,(Plan1!$O17-CE181)/CM181,IF(Plan1!N$1=9,(Plan1!$O17-CF181)/CN181,IF(Plan1!N$1=10,(Plan1!$O17-CG181)/CO181,IF(Plan1!N$1=11,(Plan1!$O17-CH181)/CP181,IF(Plan1!N$1=12,(Plan1!$O17-CI181)/CQ181,""))))))),""),"σ=0")</f>
        <v/>
      </c>
      <c r="CS181" s="388"/>
      <c r="CT181" s="465">
        <v>18.37</v>
      </c>
      <c r="CU181" s="465">
        <v>20.9</v>
      </c>
      <c r="CV181" s="465">
        <v>21.03</v>
      </c>
      <c r="CW181" s="390">
        <v>22.13</v>
      </c>
      <c r="CX181" s="390">
        <v>21.63</v>
      </c>
      <c r="CY181" s="390">
        <v>22.21</v>
      </c>
      <c r="CZ181" s="390">
        <v>23.62</v>
      </c>
      <c r="DA181" s="390"/>
      <c r="DB181" s="390">
        <v>5.18</v>
      </c>
      <c r="DC181" s="390">
        <v>3.2</v>
      </c>
      <c r="DD181" s="390">
        <v>3.66</v>
      </c>
      <c r="DE181" s="390">
        <v>2.4900000000000002</v>
      </c>
      <c r="DF181" s="390">
        <v>3.76</v>
      </c>
      <c r="DG181" s="390">
        <v>2.61</v>
      </c>
      <c r="DH181" s="390">
        <v>1.02</v>
      </c>
      <c r="DI181" s="466" t="str">
        <f>IFERROR(IF(Plan1!$O17&lt;&gt;"",IF(Plan1!N$1=6,(Plan1!$O17-CT181)/DB181,IF(Plan1!N$1=7,(Plan1!$O17-CU181)/DC181,IF(Plan1!N$1=8,(Plan1!$O17-CV181)/DD181,IF(Plan1!N$1=9,(Plan1!$O17-CW181)/DE181,IF(Plan1!N$1=10,(Plan1!$O17-CX181)/DF181,IF(Plan1!N$1=11,(Plan1!$O17-CY181)/DG181,IF(Plan1!N$1=12,(Plan1!$O17-CZ181)/DH181,""))))))),""),"σ=0")</f>
        <v/>
      </c>
      <c r="DJ181" s="403"/>
      <c r="DK181" s="382"/>
      <c r="DW181" s="463"/>
      <c r="DX181" s="463"/>
      <c r="FI181" s="463"/>
      <c r="FJ181" s="463"/>
      <c r="FZ181" s="370"/>
      <c r="GF181" s="367"/>
      <c r="GJ181" s="388"/>
      <c r="KJ181" s="465">
        <v>8</v>
      </c>
      <c r="KK181" s="419">
        <v>11</v>
      </c>
      <c r="KL181" s="465">
        <v>6</v>
      </c>
      <c r="KM181" s="465">
        <v>9</v>
      </c>
      <c r="KN181" s="463">
        <v>100</v>
      </c>
    </row>
    <row r="182" spans="14:300" s="369" customFormat="1" ht="15" customHeight="1">
      <c r="N182" s="397"/>
      <c r="O182" s="393"/>
      <c r="P182" s="393"/>
      <c r="Q182" s="393"/>
      <c r="R182" s="393"/>
      <c r="S182" s="393"/>
      <c r="T182" s="393"/>
      <c r="U182" s="393"/>
      <c r="W182" s="393"/>
      <c r="X182" s="393"/>
      <c r="Y182" s="393"/>
      <c r="Z182" s="393"/>
      <c r="AA182" s="393"/>
      <c r="AB182" s="393"/>
      <c r="AC182" s="393"/>
      <c r="AD182" s="393"/>
      <c r="AE182" s="393"/>
      <c r="AG182" s="402"/>
      <c r="AH182" s="402"/>
      <c r="AI182" s="404"/>
      <c r="AJ182" s="401"/>
      <c r="AK182" s="404"/>
      <c r="AL182" s="404"/>
      <c r="AM182" s="401"/>
      <c r="AN182" s="401"/>
      <c r="AO182" s="404"/>
      <c r="AP182" s="404"/>
      <c r="AQ182" s="404"/>
      <c r="AR182" s="401"/>
      <c r="AS182" s="401"/>
      <c r="AT182" s="401"/>
      <c r="AU182" s="401"/>
      <c r="AV182" s="404"/>
      <c r="AW182" s="401"/>
      <c r="AX182" s="404"/>
      <c r="AY182" s="463"/>
      <c r="AZ182" s="463"/>
      <c r="BA182" s="463"/>
      <c r="BB182" s="463"/>
      <c r="BC182" s="463"/>
      <c r="BD182" s="463"/>
      <c r="BE182" s="463"/>
      <c r="BF182" s="463"/>
      <c r="BG182" s="463"/>
      <c r="BH182" s="463"/>
      <c r="BI182" s="463"/>
      <c r="BJ182" s="463"/>
      <c r="BK182" s="463"/>
      <c r="BL182" s="463"/>
      <c r="BM182" s="463"/>
      <c r="BN182" s="463"/>
      <c r="BZ182" s="463"/>
      <c r="CA182" s="403"/>
      <c r="CB182" s="473" t="str">
        <f t="shared" si="5"/>
        <v xml:space="preserve">    2.2.A- MAIOR SEQUÊNCIA</v>
      </c>
      <c r="CC182" s="465">
        <v>4.2</v>
      </c>
      <c r="CD182" s="465">
        <v>4.3</v>
      </c>
      <c r="CE182" s="465">
        <v>4.4800000000000004</v>
      </c>
      <c r="CF182" s="465">
        <v>4.72</v>
      </c>
      <c r="CG182" s="465">
        <v>4.67</v>
      </c>
      <c r="CH182" s="465">
        <v>4.88</v>
      </c>
      <c r="CI182" s="390">
        <v>4.92</v>
      </c>
      <c r="CJ182" s="390"/>
      <c r="CK182" s="390">
        <v>0.55000000000000004</v>
      </c>
      <c r="CL182" s="390">
        <v>0.53</v>
      </c>
      <c r="CM182" s="390">
        <v>0.56000000000000005</v>
      </c>
      <c r="CN182" s="390">
        <v>0.45</v>
      </c>
      <c r="CO182" s="390">
        <v>0.47</v>
      </c>
      <c r="CP182" s="390">
        <v>0.33</v>
      </c>
      <c r="CQ182" s="390">
        <v>0.27</v>
      </c>
      <c r="CR182" s="466" t="str">
        <f>IFERROR(IF(Plan1!$O18&lt;&gt;"",IF(Plan1!N$1=6,(Plan1!$O18-CC182)/CK182,IF(Plan1!N$1=7,(Plan1!$O18-CD182)/CL182,IF(Plan1!N$1=8,(Plan1!$O18-CE182)/CM182,IF(Plan1!N$1=9,(Plan1!$O18-CF182)/CN182,IF(Plan1!N$1=10,(Plan1!$O18-CG182)/CO182,IF(Plan1!N$1=11,(Plan1!$O18-CH182)/CP182,IF(Plan1!N$1=12,(Plan1!$O18-CI182)/CQ182,""))))))),""),"σ=0")</f>
        <v/>
      </c>
      <c r="CS182" s="388"/>
      <c r="CT182" s="465">
        <v>4.37</v>
      </c>
      <c r="CU182" s="465">
        <v>4.6500000000000004</v>
      </c>
      <c r="CV182" s="465">
        <v>4.53</v>
      </c>
      <c r="CW182" s="390">
        <v>4.67</v>
      </c>
      <c r="CX182" s="390">
        <v>4.8</v>
      </c>
      <c r="CY182" s="390">
        <v>4.66</v>
      </c>
      <c r="CZ182" s="390">
        <v>4.96</v>
      </c>
      <c r="DA182" s="390"/>
      <c r="DB182" s="390">
        <v>0.61</v>
      </c>
      <c r="DC182" s="390">
        <v>0.49</v>
      </c>
      <c r="DD182" s="390">
        <v>0.98</v>
      </c>
      <c r="DE182" s="390">
        <v>0.96</v>
      </c>
      <c r="DF182" s="390">
        <v>0.48</v>
      </c>
      <c r="DG182" s="390">
        <v>0.97</v>
      </c>
      <c r="DH182" s="390">
        <v>0.2</v>
      </c>
      <c r="DI182" s="466" t="str">
        <f>IFERROR(IF(Plan1!$O18&lt;&gt;"",IF(Plan1!N$1=6,(Plan1!$O18-CT182)/DB182,IF(Plan1!N$1=7,(Plan1!$O18-CU182)/DC182,IF(Plan1!N$1=8,(Plan1!$O18-CV182)/DD182,IF(Plan1!N$1=9,(Plan1!$O18-CW182)/DE182,IF(Plan1!N$1=10,(Plan1!$O18-CX182)/DF182,IF(Plan1!N$1=11,(Plan1!$O18-CY182)/DG182,IF(Plan1!N$1=12,(Plan1!$O18-CZ182)/DH182,""))))))),""),"σ=0")</f>
        <v/>
      </c>
      <c r="DJ182" s="403"/>
      <c r="DK182" s="382"/>
      <c r="DW182" s="463"/>
      <c r="DX182" s="463"/>
      <c r="FI182" s="463"/>
      <c r="FJ182" s="463"/>
      <c r="FZ182" s="370"/>
      <c r="GF182" s="367"/>
      <c r="GJ182" s="388"/>
      <c r="KH182" s="463"/>
      <c r="KI182" s="463"/>
      <c r="KJ182" s="367"/>
      <c r="KK182" s="367"/>
      <c r="KL182" s="367"/>
      <c r="KM182" s="367"/>
    </row>
    <row r="183" spans="14:300" s="369" customFormat="1" ht="15" customHeight="1">
      <c r="N183" s="397"/>
      <c r="O183" s="393"/>
      <c r="P183" s="393"/>
      <c r="Q183" s="393"/>
      <c r="R183" s="393"/>
      <c r="S183" s="393"/>
      <c r="T183" s="393"/>
      <c r="U183" s="393"/>
      <c r="W183" s="393"/>
      <c r="X183" s="393"/>
      <c r="Y183" s="393"/>
      <c r="Z183" s="393"/>
      <c r="AA183" s="393"/>
      <c r="AB183" s="393"/>
      <c r="AC183" s="393"/>
      <c r="AD183" s="393"/>
      <c r="AE183" s="393"/>
      <c r="AG183" s="402"/>
      <c r="AH183" s="402"/>
      <c r="AI183" s="404"/>
      <c r="AJ183" s="413"/>
      <c r="AK183" s="404"/>
      <c r="AL183" s="404"/>
      <c r="AM183" s="401"/>
      <c r="AN183" s="404"/>
      <c r="AO183" s="401"/>
      <c r="AP183" s="404"/>
      <c r="AQ183" s="401"/>
      <c r="AR183" s="401"/>
      <c r="AS183" s="401"/>
      <c r="AT183" s="401"/>
      <c r="AU183" s="401"/>
      <c r="AV183" s="413"/>
      <c r="AW183" s="404"/>
      <c r="AX183" s="404"/>
      <c r="AY183" s="463"/>
      <c r="AZ183" s="463"/>
      <c r="BA183" s="463"/>
      <c r="BB183" s="463"/>
      <c r="BC183" s="463"/>
      <c r="BD183" s="463"/>
      <c r="BE183" s="463"/>
      <c r="BF183" s="463"/>
      <c r="BG183" s="463"/>
      <c r="BH183" s="463"/>
      <c r="BI183" s="463"/>
      <c r="BJ183" s="463"/>
      <c r="BK183" s="463"/>
      <c r="BL183" s="463"/>
      <c r="BM183" s="463"/>
      <c r="BN183" s="463"/>
      <c r="BZ183" s="463"/>
      <c r="CA183" s="403"/>
      <c r="CB183" s="473" t="str">
        <f t="shared" si="5"/>
        <v>3- PERCEPÇÃO</v>
      </c>
      <c r="CC183" s="465">
        <v>5.9</v>
      </c>
      <c r="CD183" s="465">
        <v>5.67</v>
      </c>
      <c r="CE183" s="465">
        <v>5.73</v>
      </c>
      <c r="CF183" s="465">
        <v>5.78</v>
      </c>
      <c r="CG183" s="465">
        <v>5.8</v>
      </c>
      <c r="CH183" s="465">
        <v>5.84</v>
      </c>
      <c r="CI183" s="390">
        <v>5.85</v>
      </c>
      <c r="CJ183" s="390"/>
      <c r="CK183" s="390">
        <v>0.3</v>
      </c>
      <c r="CL183" s="390">
        <v>0.54</v>
      </c>
      <c r="CM183" s="390">
        <v>0.51</v>
      </c>
      <c r="CN183" s="390">
        <v>0.49</v>
      </c>
      <c r="CO183" s="390">
        <v>0.48</v>
      </c>
      <c r="CP183" s="390">
        <v>0.37</v>
      </c>
      <c r="CQ183" s="390">
        <v>0.36</v>
      </c>
      <c r="CR183" s="466" t="str">
        <f>IFERROR(IF(Plan1!$O19&lt;&gt;"",IF(Plan1!N$1=6,(Plan1!$O19-CC183)/CK183,IF(Plan1!N$1=7,(Plan1!$O19-CD183)/CL183,IF(Plan1!N$1=8,(Plan1!$O19-CE183)/CM183,IF(Plan1!N$1=9,(Plan1!$O19-CF183)/CN183,IF(Plan1!N$1=10,(Plan1!$O19-CG183)/CO183,IF(Plan1!N$1=11,(Plan1!$O19-CH183)/CP183,IF(Plan1!N$1=12,(Plan1!$O19-CI183)/CQ183,""))))))),""),"σ=0")</f>
        <v/>
      </c>
      <c r="CS183" s="388"/>
      <c r="CT183" s="390">
        <v>5.97</v>
      </c>
      <c r="CU183" s="390">
        <v>5.9</v>
      </c>
      <c r="CV183" s="390">
        <v>5.97</v>
      </c>
      <c r="CW183" s="390">
        <v>6</v>
      </c>
      <c r="CX183" s="390">
        <v>5.97</v>
      </c>
      <c r="CY183" s="390">
        <v>5.97</v>
      </c>
      <c r="CZ183" s="390">
        <v>5.92</v>
      </c>
      <c r="DA183" s="390"/>
      <c r="DB183" s="390">
        <v>0.18</v>
      </c>
      <c r="DC183" s="390">
        <v>0.4</v>
      </c>
      <c r="DD183" s="390">
        <v>0.18</v>
      </c>
      <c r="DE183" s="405">
        <v>0</v>
      </c>
      <c r="DF183" s="390">
        <v>0.18</v>
      </c>
      <c r="DG183" s="390">
        <v>0.19</v>
      </c>
      <c r="DH183" s="390">
        <v>0.27</v>
      </c>
      <c r="DI183" s="466" t="str">
        <f>IFERROR(IF(Plan1!$O19&lt;&gt;"",IF(Plan1!N$1=6,(Plan1!$O19-CT183)/DB183,IF(Plan1!N$1=7,(Plan1!$O19-CU183)/DC183,IF(Plan1!N$1=8,(Plan1!$O19-CV183)/DD183,IF(Plan1!N$1=9,(Plan1!$O19-CW183)/DE183,IF(Plan1!N$1=10,(Plan1!$O19-CX183)/DF183,IF(Plan1!N$1=11,(Plan1!$O19-CY183)/DG183,IF(Plan1!N$1=12,(Plan1!$O19-CZ183)/DH183,""))))))),""),"σ=0")</f>
        <v/>
      </c>
      <c r="DJ183" s="403"/>
      <c r="DK183" s="382"/>
      <c r="DW183" s="463"/>
      <c r="DX183" s="463"/>
      <c r="FI183" s="463"/>
      <c r="FJ183" s="463"/>
      <c r="FZ183" s="370"/>
      <c r="GF183" s="367"/>
      <c r="GJ183" s="388"/>
      <c r="KE183" s="367"/>
      <c r="KF183" s="367"/>
      <c r="KG183" s="367"/>
      <c r="KH183" s="367"/>
      <c r="KI183" s="367"/>
      <c r="KJ183" s="367"/>
      <c r="KK183" s="367"/>
      <c r="KL183" s="367"/>
      <c r="KM183" s="367"/>
    </row>
    <row r="184" spans="14:300" s="369" customFormat="1" ht="15" customHeight="1">
      <c r="N184" s="397"/>
      <c r="O184" s="393"/>
      <c r="P184" s="393"/>
      <c r="Q184" s="393"/>
      <c r="R184" s="393"/>
      <c r="S184" s="393"/>
      <c r="T184" s="393"/>
      <c r="U184" s="393"/>
      <c r="W184" s="393"/>
      <c r="X184" s="393"/>
      <c r="Y184" s="393"/>
      <c r="Z184" s="393"/>
      <c r="AA184" s="393"/>
      <c r="AB184" s="393"/>
      <c r="AC184" s="393"/>
      <c r="AD184" s="393"/>
      <c r="AE184" s="393"/>
      <c r="AG184" s="402"/>
      <c r="AH184" s="402"/>
      <c r="AI184" s="401"/>
      <c r="AJ184" s="404"/>
      <c r="AK184" s="404"/>
      <c r="AL184" s="401"/>
      <c r="AM184" s="401"/>
      <c r="AN184" s="401"/>
      <c r="AO184" s="404"/>
      <c r="AP184" s="404"/>
      <c r="AQ184" s="404"/>
      <c r="AR184" s="401"/>
      <c r="AS184" s="401"/>
      <c r="AT184" s="401"/>
      <c r="AU184" s="401"/>
      <c r="AV184" s="404"/>
      <c r="AW184" s="404"/>
      <c r="AX184" s="404"/>
      <c r="AY184" s="463"/>
      <c r="AZ184" s="463"/>
      <c r="BA184" s="463"/>
      <c r="BB184" s="463"/>
      <c r="BC184" s="463"/>
      <c r="BD184" s="463"/>
      <c r="BE184" s="463"/>
      <c r="BF184" s="463"/>
      <c r="BG184" s="463"/>
      <c r="BH184" s="463"/>
      <c r="BI184" s="463"/>
      <c r="BJ184" s="463"/>
      <c r="BK184" s="463"/>
      <c r="BL184" s="463"/>
      <c r="BM184" s="463"/>
      <c r="BN184" s="463"/>
      <c r="BZ184" s="463"/>
      <c r="CA184" s="403"/>
      <c r="CB184" s="473" t="str">
        <f t="shared" si="5"/>
        <v xml:space="preserve">  3.1- PERCEPÇÃO DE EMOÇÕES FACES</v>
      </c>
      <c r="CC184" s="465">
        <v>2</v>
      </c>
      <c r="CD184" s="465">
        <v>2</v>
      </c>
      <c r="CE184" s="465">
        <v>2</v>
      </c>
      <c r="CF184" s="465">
        <v>2</v>
      </c>
      <c r="CG184" s="465">
        <v>2</v>
      </c>
      <c r="CH184" s="465">
        <v>2</v>
      </c>
      <c r="CI184" s="465">
        <v>2</v>
      </c>
      <c r="CJ184" s="398"/>
      <c r="CK184" s="390">
        <v>0</v>
      </c>
      <c r="CL184" s="390">
        <v>0</v>
      </c>
      <c r="CM184" s="390">
        <v>2</v>
      </c>
      <c r="CN184" s="405">
        <v>0</v>
      </c>
      <c r="CO184" s="405">
        <v>0</v>
      </c>
      <c r="CP184" s="405">
        <v>0</v>
      </c>
      <c r="CQ184" s="405">
        <v>0</v>
      </c>
      <c r="CR184" s="466" t="str">
        <f>IFERROR(IF(Plan1!$O20&lt;&gt;"",IF(Plan1!N$1=6,(Plan1!$O20-CC184)/CK184,IF(Plan1!N$1=7,(Plan1!$O20-CD184)/CL184,IF(Plan1!N$1=8,(Plan1!$O20-CE184)/CM184,IF(Plan1!N$1=9,(Plan1!$O20-CF184)/CN184,IF(Plan1!N$1=10,(Plan1!$O20-CG184)/CO184,IF(Plan1!N$1=11,(Plan1!$O20-CH184)/CP184,IF(Plan1!N$1=12,(Plan1!$O20-CI184)/CQ184,""))))))),""),"σ=0")</f>
        <v/>
      </c>
      <c r="CS184" s="388"/>
      <c r="CT184" s="390">
        <v>2</v>
      </c>
      <c r="CU184" s="390">
        <v>2</v>
      </c>
      <c r="CV184" s="390">
        <v>2</v>
      </c>
      <c r="CW184" s="390">
        <v>2</v>
      </c>
      <c r="CX184" s="390">
        <v>2</v>
      </c>
      <c r="CY184" s="390">
        <v>2</v>
      </c>
      <c r="CZ184" s="390">
        <v>2</v>
      </c>
      <c r="DA184" s="390"/>
      <c r="DB184" s="405">
        <v>0</v>
      </c>
      <c r="DC184" s="405">
        <v>0</v>
      </c>
      <c r="DD184" s="405">
        <v>0</v>
      </c>
      <c r="DE184" s="405">
        <v>0</v>
      </c>
      <c r="DF184" s="405">
        <v>0</v>
      </c>
      <c r="DG184" s="405">
        <v>0</v>
      </c>
      <c r="DH184" s="405">
        <v>0</v>
      </c>
      <c r="DI184" s="466" t="str">
        <f>IFERROR(IF(Plan1!$O20&lt;&gt;"",IF(Plan1!N$1=6,(Plan1!$O20-CT184)/DB184,IF(Plan1!N$1=7,(Plan1!$O20-CU184)/DC184,IF(Plan1!N$1=8,(Plan1!$O20-CV184)/DD184,IF(Plan1!N$1=9,(Plan1!$O20-CW184)/DE184,IF(Plan1!N$1=10,(Plan1!$O20-CX184)/DF184,IF(Plan1!N$1=11,(Plan1!$O20-CY184)/DG184,IF(Plan1!N$1=12,(Plan1!$O20-CZ184)/DH184,""))))))),""),"σ=0")</f>
        <v/>
      </c>
      <c r="DJ184" s="403"/>
      <c r="DK184" s="382"/>
      <c r="DW184" s="463"/>
      <c r="DX184" s="463"/>
      <c r="FI184" s="463"/>
      <c r="FJ184" s="463"/>
      <c r="FZ184" s="370"/>
      <c r="GF184" s="367"/>
      <c r="GJ184" s="388"/>
      <c r="KE184" s="367"/>
      <c r="KF184" s="367"/>
      <c r="KG184" s="367"/>
      <c r="KH184" s="367"/>
      <c r="KI184" s="367"/>
      <c r="KJ184" s="367"/>
      <c r="KK184" s="367"/>
      <c r="KL184" s="367"/>
      <c r="KM184" s="367"/>
    </row>
    <row r="185" spans="14:300" s="369" customFormat="1" ht="15" customHeight="1">
      <c r="N185" s="397"/>
      <c r="O185" s="393"/>
      <c r="P185" s="393"/>
      <c r="Q185" s="393"/>
      <c r="R185" s="393"/>
      <c r="S185" s="393"/>
      <c r="T185" s="393"/>
      <c r="U185" s="393"/>
      <c r="W185" s="393"/>
      <c r="X185" s="393"/>
      <c r="Y185" s="393"/>
      <c r="Z185" s="393"/>
      <c r="AA185" s="393"/>
      <c r="AB185" s="393"/>
      <c r="AC185" s="393"/>
      <c r="AD185" s="393"/>
      <c r="AE185" s="393"/>
      <c r="AG185" s="402"/>
      <c r="AH185" s="402"/>
      <c r="AI185" s="401"/>
      <c r="AJ185" s="404"/>
      <c r="AK185" s="404"/>
      <c r="AL185" s="404"/>
      <c r="AM185" s="401"/>
      <c r="AN185" s="401"/>
      <c r="AO185" s="401"/>
      <c r="AP185" s="404"/>
      <c r="AQ185" s="401"/>
      <c r="AR185" s="401"/>
      <c r="AS185" s="401"/>
      <c r="AT185" s="401"/>
      <c r="AU185" s="401"/>
      <c r="AV185" s="404"/>
      <c r="AW185" s="401"/>
      <c r="AX185" s="404"/>
      <c r="AY185" s="463"/>
      <c r="AZ185" s="463"/>
      <c r="BA185" s="463"/>
      <c r="BB185" s="463"/>
      <c r="BC185" s="463"/>
      <c r="BD185" s="463"/>
      <c r="BE185" s="463"/>
      <c r="BF185" s="463"/>
      <c r="BG185" s="463"/>
      <c r="BH185" s="463"/>
      <c r="BI185" s="463"/>
      <c r="BJ185" s="463"/>
      <c r="BK185" s="463"/>
      <c r="BL185" s="463"/>
      <c r="BM185" s="463"/>
      <c r="BN185" s="463"/>
      <c r="BZ185" s="463"/>
      <c r="CA185" s="470"/>
      <c r="CB185" s="473" t="str">
        <f t="shared" si="5"/>
        <v xml:space="preserve">  3.2- PERCEPÇÃO VISUAL</v>
      </c>
      <c r="CC185" s="465">
        <v>3.9</v>
      </c>
      <c r="CD185" s="465">
        <v>3.67</v>
      </c>
      <c r="CE185" s="465">
        <v>3.73</v>
      </c>
      <c r="CF185" s="465">
        <v>3.78</v>
      </c>
      <c r="CG185" s="465">
        <v>3.8</v>
      </c>
      <c r="CH185" s="465">
        <v>3.84</v>
      </c>
      <c r="CI185" s="390">
        <v>3.85</v>
      </c>
      <c r="CJ185" s="390"/>
      <c r="CK185" s="390">
        <v>0.3</v>
      </c>
      <c r="CL185" s="390">
        <v>0.54</v>
      </c>
      <c r="CM185" s="390">
        <v>0.51</v>
      </c>
      <c r="CN185" s="390">
        <v>0.49</v>
      </c>
      <c r="CO185" s="390">
        <v>0.48</v>
      </c>
      <c r="CP185" s="390">
        <v>0.37</v>
      </c>
      <c r="CQ185" s="390">
        <v>0.36</v>
      </c>
      <c r="CR185" s="466" t="str">
        <f>IFERROR(IF(Plan1!$O21&lt;&gt;"",IF(Plan1!N$1=6,(Plan1!$O21-CC185)/CK185,IF(Plan1!N$1=7,(Plan1!$O21-CD185)/CL185,IF(Plan1!N$1=8,(Plan1!$O21-CE185)/CM185,IF(Plan1!N$1=9,(Plan1!$O21-CF185)/CN185,IF(Plan1!N$1=10,(Plan1!$O21-CG185)/CO185,IF(Plan1!N$1=11,(Plan1!$O21-CH185)/CP185,IF(Plan1!N$1=12,(Plan1!$O21-CI185)/CQ185,""))))))),""),"σ=0")</f>
        <v/>
      </c>
      <c r="CS185" s="388"/>
      <c r="CT185" s="390">
        <v>3.97</v>
      </c>
      <c r="CU185" s="390">
        <v>3.9</v>
      </c>
      <c r="CV185" s="390">
        <v>3.97</v>
      </c>
      <c r="CW185" s="390">
        <v>4</v>
      </c>
      <c r="CX185" s="390">
        <v>3.97</v>
      </c>
      <c r="CY185" s="390">
        <v>3.97</v>
      </c>
      <c r="CZ185" s="390">
        <v>3.92</v>
      </c>
      <c r="DA185" s="398"/>
      <c r="DB185" s="390">
        <v>0.18</v>
      </c>
      <c r="DC185" s="390">
        <v>0.4</v>
      </c>
      <c r="DD185" s="390">
        <v>0.18</v>
      </c>
      <c r="DE185" s="405">
        <v>0</v>
      </c>
      <c r="DF185" s="390">
        <v>0.18</v>
      </c>
      <c r="DG185" s="390">
        <v>0.19</v>
      </c>
      <c r="DH185" s="390">
        <v>0.27</v>
      </c>
      <c r="DI185" s="466" t="str">
        <f>IFERROR(IF(Plan1!$O21&lt;&gt;"",IF(Plan1!N$1=6,(Plan1!$O21-CT185)/DB185,IF(Plan1!N$1=7,(Plan1!$O21-CU185)/DC185,IF(Plan1!N$1=8,(Plan1!$O21-CV185)/DD185,IF(Plan1!N$1=9,(Plan1!$O21-CW185)/DE185,IF(Plan1!N$1=10,(Plan1!$O21-CX185)/DF185,IF(Plan1!N$1=11,(Plan1!$O21-CY185)/DG185,IF(Plan1!N$1=12,(Plan1!$O21-CZ185)/DH185,""))))))),""),"σ=0")</f>
        <v/>
      </c>
      <c r="DJ185" s="403"/>
      <c r="DK185" s="382"/>
      <c r="DW185" s="463"/>
      <c r="DX185" s="463"/>
      <c r="FI185" s="463"/>
      <c r="FJ185" s="463"/>
      <c r="FZ185" s="370"/>
      <c r="GF185" s="367"/>
      <c r="GJ185" s="388"/>
      <c r="KE185" s="367"/>
      <c r="KF185" s="367"/>
      <c r="KG185" s="367"/>
      <c r="KH185" s="367"/>
      <c r="KI185" s="367"/>
      <c r="KJ185" s="367"/>
      <c r="KK185" s="367"/>
      <c r="KL185" s="367"/>
      <c r="KM185" s="367"/>
    </row>
    <row r="186" spans="14:300" s="369" customFormat="1" ht="15" customHeight="1">
      <c r="N186" s="397"/>
      <c r="O186" s="393"/>
      <c r="P186" s="393"/>
      <c r="Q186" s="393"/>
      <c r="R186" s="393"/>
      <c r="S186" s="393"/>
      <c r="T186" s="393"/>
      <c r="U186" s="393"/>
      <c r="W186" s="393"/>
      <c r="X186" s="393"/>
      <c r="Y186" s="393"/>
      <c r="Z186" s="393"/>
      <c r="AA186" s="393"/>
      <c r="AB186" s="393"/>
      <c r="AC186" s="393"/>
      <c r="AD186" s="393"/>
      <c r="AE186" s="393"/>
      <c r="AG186" s="402"/>
      <c r="AH186" s="402"/>
      <c r="AI186" s="401"/>
      <c r="AJ186" s="401"/>
      <c r="AK186" s="404"/>
      <c r="AL186" s="404"/>
      <c r="AM186" s="401"/>
      <c r="AN186" s="401"/>
      <c r="AO186" s="404"/>
      <c r="AP186" s="404"/>
      <c r="AQ186" s="404"/>
      <c r="AR186" s="401"/>
      <c r="AS186" s="401"/>
      <c r="AT186" s="401"/>
      <c r="AU186" s="401"/>
      <c r="AV186" s="404"/>
      <c r="AW186" s="404"/>
      <c r="AX186" s="404"/>
      <c r="AY186" s="463"/>
      <c r="AZ186" s="463"/>
      <c r="BA186" s="463"/>
      <c r="BB186" s="463"/>
      <c r="BC186" s="463"/>
      <c r="BD186" s="463"/>
      <c r="BE186" s="463"/>
      <c r="BF186" s="463"/>
      <c r="BG186" s="463"/>
      <c r="BH186" s="463"/>
      <c r="BI186" s="463"/>
      <c r="BJ186" s="463"/>
      <c r="BK186" s="463"/>
      <c r="BL186" s="463"/>
      <c r="BM186" s="463"/>
      <c r="BN186" s="463"/>
      <c r="BZ186" s="463"/>
      <c r="CA186" s="403"/>
      <c r="CB186" s="473" t="str">
        <f t="shared" si="5"/>
        <v>4- MEMÓRIA</v>
      </c>
      <c r="CC186" s="465">
        <v>60.3</v>
      </c>
      <c r="CD186" s="465">
        <v>66.53</v>
      </c>
      <c r="CE186" s="465">
        <v>74.44</v>
      </c>
      <c r="CF186" s="465">
        <v>77.099999999999994</v>
      </c>
      <c r="CG186" s="465">
        <v>77.900000000000006</v>
      </c>
      <c r="CH186" s="465">
        <v>81.48</v>
      </c>
      <c r="CI186" s="465">
        <v>82.19</v>
      </c>
      <c r="CJ186" s="390"/>
      <c r="CK186" s="390">
        <v>12.05</v>
      </c>
      <c r="CL186" s="390">
        <v>11.72</v>
      </c>
      <c r="CM186" s="390">
        <v>8.6999999999999993</v>
      </c>
      <c r="CN186" s="390">
        <v>8.0399999999999991</v>
      </c>
      <c r="CO186" s="390">
        <v>7.87</v>
      </c>
      <c r="CP186" s="390">
        <v>7.4</v>
      </c>
      <c r="CQ186" s="390">
        <v>8.31</v>
      </c>
      <c r="CR186" s="466" t="str">
        <f>IFERROR(IF(Plan1!$O22&lt;&gt;"",IF(Plan1!N$1=6,(Plan1!$O22-CC186)/CK186,IF(Plan1!N$1=7,(Plan1!$O22-CD186)/CL186,IF(Plan1!N$1=8,(Plan1!$O22-CE186)/CM186,IF(Plan1!N$1=9,(Plan1!$O22-CF186)/CN186,IF(Plan1!N$1=10,(Plan1!$O22-CG186)/CO186,IF(Plan1!N$1=11,(Plan1!$O22-CH186)/CP186,IF(Plan1!N$1=12,(Plan1!$O22-CI186)/CQ186,""))))))),""),"σ=0")</f>
        <v/>
      </c>
      <c r="CS186" s="388"/>
      <c r="CT186" s="465">
        <v>54.27</v>
      </c>
      <c r="CU186" s="465">
        <v>62.87</v>
      </c>
      <c r="CV186" s="465">
        <v>66.22</v>
      </c>
      <c r="CW186" s="465">
        <v>73.97</v>
      </c>
      <c r="CX186" s="465">
        <v>78.67</v>
      </c>
      <c r="CY186" s="465">
        <v>80.03</v>
      </c>
      <c r="CZ186" s="465">
        <v>84.23</v>
      </c>
      <c r="DA186" s="390"/>
      <c r="DB186" s="390">
        <v>15.67</v>
      </c>
      <c r="DC186" s="390">
        <v>12.37</v>
      </c>
      <c r="DD186" s="390">
        <v>12.43</v>
      </c>
      <c r="DE186" s="390">
        <v>7.1</v>
      </c>
      <c r="DF186" s="390">
        <v>11.41</v>
      </c>
      <c r="DG186" s="390">
        <v>12.97</v>
      </c>
      <c r="DH186" s="390">
        <v>6.4</v>
      </c>
      <c r="DI186" s="466" t="str">
        <f>IFERROR(IF(Plan1!$O22&lt;&gt;"",IF(Plan1!N$1=6,(Plan1!$O22-CT186)/DB186,IF(Plan1!N$1=7,(Plan1!$O22-CU186)/DC186,IF(Plan1!N$1=8,(Plan1!$O22-CV186)/DD186,IF(Plan1!N$1=9,(Plan1!$O22-CW186)/DE186,IF(Plan1!N$1=10,(Plan1!$O22-CX186)/DF186,IF(Plan1!N$1=11,(Plan1!$O22-CY186)/DG186,IF(Plan1!N$1=12,(Plan1!$O22-CZ186)/DH186,""))))))),""),"σ=0")</f>
        <v/>
      </c>
      <c r="DJ186" s="403"/>
      <c r="DK186" s="382"/>
      <c r="DW186" s="463"/>
      <c r="DX186" s="463"/>
      <c r="FI186" s="463"/>
      <c r="FJ186" s="463"/>
      <c r="FZ186" s="370"/>
      <c r="GF186" s="367"/>
      <c r="GJ186" s="388"/>
      <c r="KE186" s="367"/>
      <c r="KF186" s="367"/>
      <c r="KG186" s="367"/>
      <c r="KH186" s="367"/>
      <c r="KI186" s="367"/>
      <c r="KJ186" s="367"/>
      <c r="KK186" s="367"/>
      <c r="KL186" s="367"/>
      <c r="KM186" s="367"/>
    </row>
    <row r="187" spans="14:300" s="369" customFormat="1" ht="15" customHeight="1">
      <c r="N187" s="397"/>
      <c r="O187" s="393"/>
      <c r="P187" s="393"/>
      <c r="Q187" s="393"/>
      <c r="R187" s="393"/>
      <c r="S187" s="393"/>
      <c r="T187" s="393"/>
      <c r="U187" s="393"/>
      <c r="W187" s="393"/>
      <c r="X187" s="393"/>
      <c r="Y187" s="393"/>
      <c r="Z187" s="393"/>
      <c r="AA187" s="393"/>
      <c r="AB187" s="393"/>
      <c r="AC187" s="393"/>
      <c r="AD187" s="393"/>
      <c r="AE187" s="393"/>
      <c r="AG187" s="402"/>
      <c r="AH187" s="402"/>
      <c r="AI187" s="401"/>
      <c r="AJ187" s="401"/>
      <c r="AK187" s="404"/>
      <c r="AL187" s="401"/>
      <c r="AM187" s="401"/>
      <c r="AN187" s="401"/>
      <c r="AO187" s="401"/>
      <c r="AP187" s="404"/>
      <c r="AQ187" s="401"/>
      <c r="AR187" s="401"/>
      <c r="AS187" s="401"/>
      <c r="AT187" s="401"/>
      <c r="AU187" s="401"/>
      <c r="AV187" s="413"/>
      <c r="AW187" s="404"/>
      <c r="AX187" s="404"/>
      <c r="AY187" s="463"/>
      <c r="AZ187" s="463"/>
      <c r="BA187" s="463"/>
      <c r="BB187" s="463"/>
      <c r="BC187" s="463"/>
      <c r="BD187" s="463"/>
      <c r="BE187" s="463"/>
      <c r="BF187" s="463"/>
      <c r="BG187" s="463"/>
      <c r="BH187" s="463"/>
      <c r="BI187" s="463"/>
      <c r="BJ187" s="463"/>
      <c r="BK187" s="463"/>
      <c r="BL187" s="463"/>
      <c r="BM187" s="463"/>
      <c r="BN187" s="463"/>
      <c r="BZ187" s="463"/>
      <c r="CA187" s="403"/>
      <c r="CB187" s="473" t="str">
        <f t="shared" si="5"/>
        <v xml:space="preserve">  4.1- MEMÓRIA DE TRABALHO OPERACIONAL</v>
      </c>
      <c r="CC187" s="465">
        <v>45.17</v>
      </c>
      <c r="CD187" s="465">
        <v>48.43</v>
      </c>
      <c r="CE187" s="465">
        <v>56.06</v>
      </c>
      <c r="CF187" s="465">
        <v>59.19</v>
      </c>
      <c r="CG187" s="465">
        <v>59.13</v>
      </c>
      <c r="CH187" s="465">
        <v>61.24</v>
      </c>
      <c r="CI187" s="465">
        <v>61.92</v>
      </c>
      <c r="CJ187" s="390"/>
      <c r="CK187" s="390">
        <v>10.07</v>
      </c>
      <c r="CL187" s="390">
        <v>10.36</v>
      </c>
      <c r="CM187" s="390">
        <v>7.13</v>
      </c>
      <c r="CN187" s="390">
        <v>7.68</v>
      </c>
      <c r="CO187" s="390">
        <v>6.74</v>
      </c>
      <c r="CP187" s="390">
        <v>6.44</v>
      </c>
      <c r="CQ187" s="390">
        <v>8</v>
      </c>
      <c r="CR187" s="466" t="str">
        <f>IFERROR(IF(Plan1!$O23&lt;&gt;"",IF(Plan1!N$1=6,(Plan1!$O23-CC187)/CK187,IF(Plan1!N$1=7,(Plan1!$O23-CD187)/CL187,IF(Plan1!N$1=8,(Plan1!$O23-CE187)/CM187,IF(Plan1!N$1=9,(Plan1!$O23-CF187)/CN187,IF(Plan1!N$1=10,(Plan1!$O23-CG187)/CO187,IF(Plan1!N$1=11,(Plan1!$O23-CH187)/CP187,IF(Plan1!N$1=12,(Plan1!$O23-CI187)/CQ187,""))))))),""),"σ=0")</f>
        <v/>
      </c>
      <c r="CS187" s="388"/>
      <c r="CT187" s="465">
        <v>39.17</v>
      </c>
      <c r="CU187" s="465">
        <v>46.35</v>
      </c>
      <c r="CV187" s="465">
        <v>49.16</v>
      </c>
      <c r="CW187" s="465">
        <v>55.17</v>
      </c>
      <c r="CX187" s="465">
        <v>59.07</v>
      </c>
      <c r="CY187" s="465">
        <v>60.86</v>
      </c>
      <c r="CZ187" s="465">
        <v>62.27</v>
      </c>
      <c r="DA187" s="390"/>
      <c r="DB187" s="390">
        <v>14.04</v>
      </c>
      <c r="DC187" s="390">
        <v>11.96</v>
      </c>
      <c r="DD187" s="390">
        <v>11.14</v>
      </c>
      <c r="DE187" s="390">
        <v>7.3</v>
      </c>
      <c r="DF187" s="390">
        <v>10.53</v>
      </c>
      <c r="DG187" s="390">
        <v>10.72</v>
      </c>
      <c r="DH187" s="390">
        <v>5.59</v>
      </c>
      <c r="DI187" s="466" t="str">
        <f>IFERROR(IF(Plan1!$O23&lt;&gt;"",IF(Plan1!N$1=6,(Plan1!$O23-CT187)/DB187,IF(Plan1!N$1=7,(Plan1!$O23-CU187)/DC187,IF(Plan1!N$1=8,(Plan1!$O23-CV187)/DD187,IF(Plan1!N$1=9,(Plan1!$O23-CW187)/DE187,IF(Plan1!N$1=10,(Plan1!$O23-CX187)/DF187,IF(Plan1!N$1=11,(Plan1!$O23-CY187)/DG187,IF(Plan1!N$1=12,(Plan1!$O23-CZ187)/DH187,""))))))),""),"σ=0")</f>
        <v/>
      </c>
      <c r="DJ187" s="403"/>
      <c r="DK187" s="382"/>
      <c r="DW187" s="463"/>
      <c r="DX187" s="463"/>
      <c r="FI187" s="463"/>
      <c r="FJ187" s="463"/>
      <c r="FZ187" s="370"/>
      <c r="GF187" s="367"/>
      <c r="GJ187" s="388"/>
      <c r="KE187" s="367"/>
      <c r="KF187" s="367"/>
      <c r="KG187" s="367"/>
      <c r="KH187" s="367"/>
      <c r="KI187" s="367"/>
      <c r="KJ187" s="367"/>
      <c r="KK187" s="367"/>
      <c r="KL187" s="367"/>
      <c r="KM187" s="367"/>
    </row>
    <row r="188" spans="14:300" s="369" customFormat="1" ht="15" customHeight="1">
      <c r="N188" s="397"/>
      <c r="O188" s="393"/>
      <c r="P188" s="393"/>
      <c r="Q188" s="393"/>
      <c r="R188" s="393"/>
      <c r="S188" s="393"/>
      <c r="T188" s="393"/>
      <c r="U188" s="393"/>
      <c r="W188" s="393"/>
      <c r="X188" s="393"/>
      <c r="Y188" s="393"/>
      <c r="Z188" s="393"/>
      <c r="AA188" s="393"/>
      <c r="AB188" s="393"/>
      <c r="AC188" s="393"/>
      <c r="AD188" s="393"/>
      <c r="AE188" s="393"/>
      <c r="AG188" s="402"/>
      <c r="AH188" s="402"/>
      <c r="AI188" s="401"/>
      <c r="AJ188" s="401"/>
      <c r="AK188" s="404"/>
      <c r="AL188" s="404"/>
      <c r="AM188" s="401"/>
      <c r="AN188" s="401"/>
      <c r="AO188" s="404"/>
      <c r="AP188" s="401"/>
      <c r="AQ188" s="401"/>
      <c r="AR188" s="401"/>
      <c r="AS188" s="401"/>
      <c r="AT188" s="401"/>
      <c r="AU188" s="401"/>
      <c r="AV188" s="404"/>
      <c r="AW188" s="404"/>
      <c r="AX188" s="413"/>
      <c r="AY188" s="463"/>
      <c r="AZ188" s="463"/>
      <c r="BA188" s="463"/>
      <c r="BB188" s="463"/>
      <c r="BC188" s="463"/>
      <c r="BD188" s="463"/>
      <c r="BE188" s="463"/>
      <c r="BF188" s="463"/>
      <c r="BG188" s="463"/>
      <c r="BH188" s="463"/>
      <c r="BI188" s="463"/>
      <c r="BJ188" s="463"/>
      <c r="BK188" s="463"/>
      <c r="BL188" s="463"/>
      <c r="BM188" s="463"/>
      <c r="BN188" s="463"/>
      <c r="BZ188" s="463"/>
      <c r="CA188" s="403"/>
      <c r="CB188" s="473" t="str">
        <f t="shared" si="5"/>
        <v xml:space="preserve">    4.1.A- COMP FONOLÓG EXECUTIVA CENTRAL</v>
      </c>
      <c r="CC188" s="465">
        <v>26.5</v>
      </c>
      <c r="CD188" s="465">
        <v>28.13</v>
      </c>
      <c r="CE188" s="465">
        <v>32.85</v>
      </c>
      <c r="CF188" s="465">
        <v>34.549999999999997</v>
      </c>
      <c r="CG188" s="465">
        <v>34.43</v>
      </c>
      <c r="CH188" s="390">
        <v>36.76</v>
      </c>
      <c r="CI188" s="390">
        <v>37.08</v>
      </c>
      <c r="CJ188" s="390"/>
      <c r="CK188" s="390">
        <v>6.41</v>
      </c>
      <c r="CL188" s="390">
        <v>6.73</v>
      </c>
      <c r="CM188" s="390">
        <v>6.69</v>
      </c>
      <c r="CN188" s="390">
        <v>5.82</v>
      </c>
      <c r="CO188" s="390">
        <v>4.87</v>
      </c>
      <c r="CP188" s="390">
        <v>4.9800000000000004</v>
      </c>
      <c r="CQ188" s="390">
        <v>5.77</v>
      </c>
      <c r="CR188" s="466" t="str">
        <f>IFERROR(IF(Plan1!$O24&lt;&gt;"",IF(Plan1!N$1=6,(Plan1!$O24-CC188)/CK188,IF(Plan1!N$1=7,(Plan1!$O24-CD188)/CL188,IF(Plan1!N$1=8,(Plan1!$O24-CE188)/CM188,IF(Plan1!N$1=9,(Plan1!$O24-CF188)/CN188,IF(Plan1!N$1=10,(Plan1!$O24-CG188)/CO188,IF(Plan1!N$1=11,(Plan1!$O24-CH188)/CP188,IF(Plan1!N$1=12,(Plan1!$O24-CI188)/CQ188,""))))))),""),"σ=0")</f>
        <v/>
      </c>
      <c r="CS188" s="388"/>
      <c r="CT188" s="465">
        <v>24.2</v>
      </c>
      <c r="CU188" s="465">
        <v>28.23</v>
      </c>
      <c r="CV188" s="465">
        <v>28.91</v>
      </c>
      <c r="CW188" s="465">
        <v>32.67</v>
      </c>
      <c r="CX188" s="465">
        <v>35.729999999999997</v>
      </c>
      <c r="CY188" s="465">
        <v>36.450000000000003</v>
      </c>
      <c r="CZ188" s="465">
        <v>36.729999999999997</v>
      </c>
      <c r="DA188" s="390"/>
      <c r="DB188" s="390">
        <v>8.99</v>
      </c>
      <c r="DC188" s="390">
        <v>8.64</v>
      </c>
      <c r="DD188" s="390">
        <v>7.3</v>
      </c>
      <c r="DE188" s="390">
        <v>6.66</v>
      </c>
      <c r="DF188" s="390">
        <v>7.75</v>
      </c>
      <c r="DG188" s="390">
        <v>7.54</v>
      </c>
      <c r="DH188" s="390">
        <v>4.3600000000000003</v>
      </c>
      <c r="DI188" s="466" t="str">
        <f>IFERROR(IF(Plan1!$O24&lt;&gt;"",IF(Plan1!N$1=6,(Plan1!$O24-CT188)/DB188,IF(Plan1!N$1=7,(Plan1!$O24-CU188)/DC188,IF(Plan1!N$1=8,(Plan1!$O24-CV188)/DD188,IF(Plan1!N$1=9,(Plan1!$O24-CW188)/DE188,IF(Plan1!N$1=10,(Plan1!$O24-CX188)/DF188,IF(Plan1!N$1=11,(Plan1!$O24-CY188)/DG188,IF(Plan1!N$1=12,(Plan1!$O24-CZ188)/DH188,""))))))),""),"σ=0")</f>
        <v/>
      </c>
      <c r="DJ188" s="403"/>
      <c r="DK188" s="382"/>
      <c r="DW188" s="463"/>
      <c r="DX188" s="463"/>
      <c r="FI188" s="463"/>
      <c r="FJ188" s="463"/>
      <c r="FZ188" s="370"/>
      <c r="GF188" s="367"/>
      <c r="GJ188" s="388"/>
      <c r="KE188" s="367"/>
      <c r="KF188" s="367"/>
      <c r="KG188" s="367"/>
      <c r="KH188" s="367"/>
      <c r="KI188" s="367"/>
    </row>
    <row r="189" spans="14:300" s="369" customFormat="1" ht="15" customHeight="1">
      <c r="N189" s="397"/>
      <c r="O189" s="393"/>
      <c r="P189" s="393"/>
      <c r="Q189" s="393"/>
      <c r="R189" s="393"/>
      <c r="S189" s="393"/>
      <c r="T189" s="393"/>
      <c r="U189" s="393"/>
      <c r="W189" s="393"/>
      <c r="X189" s="393"/>
      <c r="Y189" s="393"/>
      <c r="Z189" s="393"/>
      <c r="AA189" s="393"/>
      <c r="AB189" s="393"/>
      <c r="AC189" s="393"/>
      <c r="AD189" s="393"/>
      <c r="AE189" s="393"/>
      <c r="AG189" s="469"/>
      <c r="AH189" s="469"/>
      <c r="AI189" s="401"/>
      <c r="AJ189" s="401"/>
      <c r="AK189" s="404"/>
      <c r="AL189" s="401"/>
      <c r="AM189" s="401"/>
      <c r="AN189" s="401"/>
      <c r="AO189" s="404"/>
      <c r="AP189" s="401"/>
      <c r="AQ189" s="404"/>
      <c r="AR189" s="401"/>
      <c r="AS189" s="401"/>
      <c r="AT189" s="401"/>
      <c r="AU189" s="401"/>
      <c r="AV189" s="404"/>
      <c r="AW189" s="401"/>
      <c r="AX189" s="404"/>
      <c r="AY189" s="463"/>
      <c r="AZ189" s="463"/>
      <c r="BA189" s="463"/>
      <c r="BB189" s="463"/>
      <c r="BC189" s="463"/>
      <c r="BD189" s="463"/>
      <c r="BE189" s="463"/>
      <c r="BF189" s="463"/>
      <c r="BG189" s="463"/>
      <c r="BH189" s="463"/>
      <c r="BI189" s="463"/>
      <c r="BJ189" s="463"/>
      <c r="BK189" s="463"/>
      <c r="BL189" s="463"/>
      <c r="BM189" s="463"/>
      <c r="BN189" s="463"/>
      <c r="BZ189" s="463"/>
      <c r="CA189" s="403"/>
      <c r="CB189" s="473" t="str">
        <f t="shared" si="5"/>
        <v xml:space="preserve">      4.1.A.1- DÍGITOS NA ORDEM INVERSA</v>
      </c>
      <c r="CC189" s="465">
        <v>15.37</v>
      </c>
      <c r="CD189" s="465">
        <v>16.07</v>
      </c>
      <c r="CE189" s="465">
        <v>19.52</v>
      </c>
      <c r="CF189" s="465">
        <v>20.03</v>
      </c>
      <c r="CG189" s="465">
        <v>20.7</v>
      </c>
      <c r="CH189" s="465">
        <v>21.72</v>
      </c>
      <c r="CI189" s="465">
        <v>22.08</v>
      </c>
      <c r="CJ189" s="390"/>
      <c r="CK189" s="390">
        <v>4.82</v>
      </c>
      <c r="CL189" s="390">
        <v>5.21</v>
      </c>
      <c r="CM189" s="390">
        <v>4.4800000000000004</v>
      </c>
      <c r="CN189" s="390">
        <v>4.07</v>
      </c>
      <c r="CO189" s="390">
        <v>3.46</v>
      </c>
      <c r="CP189" s="390">
        <v>3.71</v>
      </c>
      <c r="CQ189" s="390">
        <v>4.09</v>
      </c>
      <c r="CR189" s="466" t="str">
        <f>IFERROR(IF(Plan1!$O25&lt;&gt;"",IF(Plan1!N$1=6,(Plan1!$O25-CC189)/CK189,IF(Plan1!N$1=7,(Plan1!$O25-CD189)/CL189,IF(Plan1!N$1=8,(Plan1!$O25-CE189)/CM189,IF(Plan1!N$1=9,(Plan1!$O25-CF189)/CN189,IF(Plan1!N$1=10,(Plan1!$O25-CG189)/CO189,IF(Plan1!N$1=11,(Plan1!$O25-CH189)/CP189,IF(Plan1!N$1=12,(Plan1!$O25-CI189)/CQ189,""))))))),""),"σ=0")</f>
        <v/>
      </c>
      <c r="CS189" s="388"/>
      <c r="CT189" s="465">
        <v>13.6</v>
      </c>
      <c r="CU189" s="465">
        <v>15.32</v>
      </c>
      <c r="CV189" s="390">
        <v>16.88</v>
      </c>
      <c r="CW189" s="465">
        <v>19</v>
      </c>
      <c r="CX189" s="465">
        <v>21.1</v>
      </c>
      <c r="CY189" s="465">
        <v>21.83</v>
      </c>
      <c r="CZ189" s="465">
        <v>20.77</v>
      </c>
      <c r="DA189" s="390"/>
      <c r="DB189" s="390">
        <v>6</v>
      </c>
      <c r="DC189" s="390">
        <v>5.44</v>
      </c>
      <c r="DD189" s="390">
        <v>4.88</v>
      </c>
      <c r="DE189" s="390">
        <v>4.62</v>
      </c>
      <c r="DF189" s="390">
        <v>4.2</v>
      </c>
      <c r="DG189" s="390">
        <v>4.68</v>
      </c>
      <c r="DH189" s="390">
        <v>3.56</v>
      </c>
      <c r="DI189" s="466" t="str">
        <f>IFERROR(IF(Plan1!$O25&lt;&gt;"",IF(Plan1!N$1=6,(Plan1!$O25-CT189)/DB189,IF(Plan1!N$1=7,(Plan1!$O25-CU189)/DC189,IF(Plan1!N$1=8,(Plan1!$O25-CV189)/DD189,IF(Plan1!N$1=9,(Plan1!$O25-CW189)/DE189,IF(Plan1!N$1=10,(Plan1!$O25-CX189)/DF189,IF(Plan1!N$1=11,(Plan1!$O25-CY189)/DG189,IF(Plan1!N$1=12,(Plan1!$O25-CZ189)/DH189,""))))))),""),"σ=0")</f>
        <v/>
      </c>
      <c r="DJ189" s="403"/>
      <c r="DK189" s="382"/>
      <c r="DW189" s="463"/>
      <c r="DX189" s="463"/>
      <c r="FI189" s="463"/>
      <c r="FJ189" s="463"/>
      <c r="FZ189" s="370"/>
      <c r="GF189" s="367"/>
      <c r="GJ189" s="388"/>
    </row>
    <row r="190" spans="14:300" s="369" customFormat="1" ht="15" customHeight="1">
      <c r="N190" s="397"/>
      <c r="O190" s="393"/>
      <c r="P190" s="393"/>
      <c r="Q190" s="393"/>
      <c r="R190" s="393"/>
      <c r="S190" s="393"/>
      <c r="T190" s="393"/>
      <c r="U190" s="393"/>
      <c r="W190" s="393"/>
      <c r="X190" s="393"/>
      <c r="Y190" s="393"/>
      <c r="Z190" s="393"/>
      <c r="AA190" s="393"/>
      <c r="AB190" s="393"/>
      <c r="AC190" s="393"/>
      <c r="AD190" s="393"/>
      <c r="AE190" s="393"/>
      <c r="AG190" s="402"/>
      <c r="AH190" s="402"/>
      <c r="AI190" s="401"/>
      <c r="AJ190" s="401"/>
      <c r="AK190" s="404"/>
      <c r="AL190" s="404"/>
      <c r="AM190" s="401"/>
      <c r="AN190" s="401"/>
      <c r="AO190" s="401"/>
      <c r="AP190" s="401"/>
      <c r="AQ190" s="401"/>
      <c r="AR190" s="401"/>
      <c r="AS190" s="401"/>
      <c r="AT190" s="401"/>
      <c r="AU190" s="401"/>
      <c r="AV190" s="404"/>
      <c r="AW190" s="404"/>
      <c r="AX190" s="404"/>
      <c r="AY190" s="463"/>
      <c r="AZ190" s="463"/>
      <c r="BA190" s="463"/>
      <c r="BB190" s="463"/>
      <c r="BC190" s="463"/>
      <c r="BD190" s="463"/>
      <c r="BE190" s="463"/>
      <c r="BF190" s="463"/>
      <c r="BG190" s="463"/>
      <c r="BH190" s="463"/>
      <c r="BI190" s="463"/>
      <c r="BJ190" s="463"/>
      <c r="BK190" s="463"/>
      <c r="BL190" s="463"/>
      <c r="BM190" s="463"/>
      <c r="BN190" s="463"/>
      <c r="BZ190" s="463"/>
      <c r="CA190" s="403"/>
      <c r="CB190" s="473" t="str">
        <f t="shared" si="5"/>
        <v xml:space="preserve">        4.1.A.1.a- MAIOR SEQ DÍGITOS INVERSOS</v>
      </c>
      <c r="CC190" s="465">
        <v>3.3</v>
      </c>
      <c r="CD190" s="465">
        <v>3.5</v>
      </c>
      <c r="CE190" s="465">
        <v>3.9</v>
      </c>
      <c r="CF190" s="465">
        <v>4.03</v>
      </c>
      <c r="CG190" s="465">
        <v>4.0599999999999996</v>
      </c>
      <c r="CH190" s="465">
        <v>4.24</v>
      </c>
      <c r="CI190" s="465">
        <v>4.34</v>
      </c>
      <c r="CJ190" s="390"/>
      <c r="CK190" s="390">
        <v>0.79</v>
      </c>
      <c r="CL190" s="390">
        <v>0.82</v>
      </c>
      <c r="CM190" s="390">
        <v>0.84</v>
      </c>
      <c r="CN190" s="390">
        <v>0.73</v>
      </c>
      <c r="CO190" s="390">
        <v>0.63</v>
      </c>
      <c r="CP190" s="390">
        <v>0.72</v>
      </c>
      <c r="CQ190" s="390">
        <v>0.84</v>
      </c>
      <c r="CR190" s="466" t="str">
        <f>IFERROR(IF(Plan1!$O26&lt;&gt;"",IF(Plan1!N$1=6,(Plan1!$O26-CC190)/CK190,IF(Plan1!N$1=7,(Plan1!$O26-CD190)/CL190,IF(Plan1!N$1=8,(Plan1!$O26-CE190)/CM190,IF(Plan1!N$1=9,(Plan1!$O26-CF190)/CN190,IF(Plan1!N$1=10,(Plan1!$O26-CG190)/CO190,IF(Plan1!N$1=11,(Plan1!$O26-CH190)/CP190,IF(Plan1!N$1=12,(Plan1!$O26-CI190)/CQ190,""))))))),""),"σ=0")</f>
        <v/>
      </c>
      <c r="CS190" s="388"/>
      <c r="CT190" s="465">
        <v>3.4</v>
      </c>
      <c r="CU190" s="465">
        <v>3.35</v>
      </c>
      <c r="CV190" s="465">
        <v>3.63</v>
      </c>
      <c r="CW190" s="465">
        <v>3.87</v>
      </c>
      <c r="CX190" s="465">
        <v>4.2300000000000004</v>
      </c>
      <c r="CY190" s="465">
        <v>4.3099999999999996</v>
      </c>
      <c r="CZ190" s="465">
        <v>4</v>
      </c>
      <c r="DA190" s="390"/>
      <c r="DB190" s="390">
        <v>0.81</v>
      </c>
      <c r="DC190" s="390">
        <v>0.84</v>
      </c>
      <c r="DD190" s="390">
        <v>0.71</v>
      </c>
      <c r="DE190" s="390">
        <v>0.68</v>
      </c>
      <c r="DF190" s="390">
        <v>0.68</v>
      </c>
      <c r="DG190" s="390">
        <v>0.76</v>
      </c>
      <c r="DH190" s="390">
        <v>0.94</v>
      </c>
      <c r="DI190" s="466" t="str">
        <f>IFERROR(IF(Plan1!$O26&lt;&gt;"",IF(Plan1!N$1=6,(Plan1!$O26-CT190)/DB190,IF(Plan1!N$1=7,(Plan1!$O26-CU190)/DC190,IF(Plan1!N$1=8,(Plan1!$O26-CV190)/DD190,IF(Plan1!N$1=9,(Plan1!$O26-CW190)/DE190,IF(Plan1!N$1=10,(Plan1!$O26-CX190)/DF190,IF(Plan1!N$1=11,(Plan1!$O26-CY190)/DG190,IF(Plan1!N$1=12,(Plan1!$O26-CZ190)/DH190,""))))))),""),"σ=0")</f>
        <v/>
      </c>
      <c r="DJ190" s="403"/>
      <c r="DK190" s="382"/>
      <c r="DW190" s="463"/>
      <c r="DX190" s="463"/>
      <c r="FI190" s="463"/>
      <c r="FJ190" s="463"/>
      <c r="FZ190" s="370"/>
      <c r="GF190" s="367"/>
      <c r="GJ190" s="388"/>
    </row>
    <row r="191" spans="14:300" s="369" customFormat="1" ht="15" customHeight="1">
      <c r="N191" s="397"/>
      <c r="O191" s="393"/>
      <c r="P191" s="393"/>
      <c r="Q191" s="393"/>
      <c r="R191" s="393"/>
      <c r="S191" s="393"/>
      <c r="T191" s="393"/>
      <c r="U191" s="393"/>
      <c r="W191" s="393"/>
      <c r="X191" s="393"/>
      <c r="Y191" s="393"/>
      <c r="Z191" s="393"/>
      <c r="AA191" s="393"/>
      <c r="AB191" s="393"/>
      <c r="AC191" s="393"/>
      <c r="AD191" s="393"/>
      <c r="AE191" s="393"/>
      <c r="AG191" s="402"/>
      <c r="AH191" s="402"/>
      <c r="AI191" s="401"/>
      <c r="AJ191" s="401"/>
      <c r="AK191" s="404"/>
      <c r="AL191" s="401"/>
      <c r="AM191" s="401"/>
      <c r="AN191" s="401"/>
      <c r="AO191" s="404"/>
      <c r="AP191" s="401"/>
      <c r="AQ191" s="401"/>
      <c r="AR191" s="401"/>
      <c r="AS191" s="401"/>
      <c r="AT191" s="401"/>
      <c r="AU191" s="401"/>
      <c r="AV191" s="404"/>
      <c r="AW191" s="404"/>
      <c r="AX191" s="404"/>
      <c r="AY191" s="463"/>
      <c r="AZ191" s="463"/>
      <c r="BA191" s="463"/>
      <c r="BB191" s="463"/>
      <c r="BC191" s="463"/>
      <c r="BD191" s="463"/>
      <c r="BE191" s="463"/>
      <c r="BF191" s="463"/>
      <c r="BG191" s="463"/>
      <c r="BH191" s="463"/>
      <c r="BI191" s="463"/>
      <c r="BJ191" s="463"/>
      <c r="BK191" s="463"/>
      <c r="BL191" s="463"/>
      <c r="BM191" s="463"/>
      <c r="BN191" s="463"/>
      <c r="BZ191" s="463"/>
      <c r="CA191" s="403"/>
      <c r="CB191" s="473" t="str">
        <f t="shared" si="5"/>
        <v xml:space="preserve">      4.1.A.2- SPAN PSEUDO-PALAVRAS</v>
      </c>
      <c r="CC191" s="465">
        <v>11.13</v>
      </c>
      <c r="CD191" s="465">
        <v>12.07</v>
      </c>
      <c r="CE191" s="465">
        <v>13.33</v>
      </c>
      <c r="CF191" s="465">
        <v>14.42</v>
      </c>
      <c r="CG191" s="465">
        <v>13.73</v>
      </c>
      <c r="CH191" s="465">
        <v>15.04</v>
      </c>
      <c r="CI191" s="465">
        <v>15</v>
      </c>
      <c r="CJ191" s="390"/>
      <c r="CK191" s="390">
        <v>3.57</v>
      </c>
      <c r="CL191" s="390">
        <v>3.21</v>
      </c>
      <c r="CM191" s="390">
        <v>3.6</v>
      </c>
      <c r="CN191" s="390">
        <v>3.27</v>
      </c>
      <c r="CO191" s="390">
        <v>3.08</v>
      </c>
      <c r="CP191" s="390">
        <v>2.97</v>
      </c>
      <c r="CQ191" s="390">
        <v>3.04</v>
      </c>
      <c r="CR191" s="466" t="str">
        <f>IFERROR(IF(Plan1!$O27&lt;&gt;"",IF(Plan1!N$1=6,(Plan1!$O27-CC191)/CK191,IF(Plan1!N$1=7,(Plan1!$O27-CD191)/CL191,IF(Plan1!N$1=8,(Plan1!$O27-CE191)/CM191,IF(Plan1!N$1=9,(Plan1!$O27-CF191)/CN191,IF(Plan1!N$1=10,(Plan1!$O27-CG191)/CO191,IF(Plan1!N$1=11,(Plan1!$O27-CH191)/CP191,IF(Plan1!N$1=12,(Plan1!$O27-CI191)/CQ191,""))))))),""),"σ=0")</f>
        <v/>
      </c>
      <c r="CS191" s="388"/>
      <c r="CT191" s="465">
        <v>10.6</v>
      </c>
      <c r="CU191" s="465">
        <v>12.9</v>
      </c>
      <c r="CV191" s="465">
        <v>12.03</v>
      </c>
      <c r="CW191" s="465">
        <v>13.67</v>
      </c>
      <c r="CX191" s="465">
        <v>14.63</v>
      </c>
      <c r="CY191" s="465">
        <v>14.62</v>
      </c>
      <c r="CZ191" s="390">
        <v>15.96</v>
      </c>
      <c r="DA191" s="390"/>
      <c r="DB191" s="390">
        <v>4.26</v>
      </c>
      <c r="DC191" s="390">
        <v>4.82</v>
      </c>
      <c r="DD191" s="390">
        <v>4.18</v>
      </c>
      <c r="DE191" s="390">
        <v>3.68</v>
      </c>
      <c r="DF191" s="390">
        <v>4.62</v>
      </c>
      <c r="DG191" s="390">
        <v>4.9400000000000004</v>
      </c>
      <c r="DH191" s="390">
        <v>3.84</v>
      </c>
      <c r="DI191" s="466" t="str">
        <f>IFERROR(IF(Plan1!$O27&lt;&gt;"",IF(Plan1!N$1=6,(Plan1!$O27-CT191)/DB191,IF(Plan1!N$1=7,(Plan1!$O27-CU191)/DC191,IF(Plan1!N$1=8,(Plan1!$O27-CV191)/DD191,IF(Plan1!N$1=9,(Plan1!$O27-CW191)/DE191,IF(Plan1!N$1=10,(Plan1!$O27-CX191)/DF191,IF(Plan1!N$1=11,(Plan1!$O27-CY191)/DG191,IF(Plan1!N$1=12,(Plan1!$O27-CZ191)/DH191,""))))))),""),"σ=0")</f>
        <v/>
      </c>
      <c r="DJ191" s="470"/>
      <c r="DK191" s="382"/>
      <c r="DW191" s="463"/>
      <c r="DX191" s="463"/>
      <c r="FI191" s="463"/>
      <c r="FJ191" s="463"/>
      <c r="FZ191" s="370"/>
      <c r="GF191" s="367"/>
      <c r="GJ191" s="388"/>
    </row>
    <row r="192" spans="14:300" s="369" customFormat="1" ht="15" customHeight="1">
      <c r="N192" s="397"/>
      <c r="O192" s="393"/>
      <c r="P192" s="393"/>
      <c r="Q192" s="393"/>
      <c r="R192" s="393"/>
      <c r="S192" s="393"/>
      <c r="T192" s="393"/>
      <c r="U192" s="393"/>
      <c r="W192" s="393"/>
      <c r="X192" s="393"/>
      <c r="Y192" s="393"/>
      <c r="Z192" s="393"/>
      <c r="AA192" s="393"/>
      <c r="AB192" s="393"/>
      <c r="AC192" s="393"/>
      <c r="AD192" s="393"/>
      <c r="AE192" s="393"/>
      <c r="AG192" s="402"/>
      <c r="AH192" s="402"/>
      <c r="AI192" s="401"/>
      <c r="AJ192" s="401"/>
      <c r="AK192" s="401"/>
      <c r="AL192" s="401"/>
      <c r="AM192" s="401"/>
      <c r="AN192" s="401"/>
      <c r="AO192" s="404"/>
      <c r="AP192" s="404"/>
      <c r="AQ192" s="401"/>
      <c r="AR192" s="401"/>
      <c r="AS192" s="401"/>
      <c r="AT192" s="401"/>
      <c r="AU192" s="401"/>
      <c r="AV192" s="404"/>
      <c r="AW192" s="401"/>
      <c r="AX192" s="404"/>
      <c r="AY192" s="463"/>
      <c r="AZ192" s="463"/>
      <c r="BA192" s="463"/>
      <c r="BB192" s="463"/>
      <c r="BC192" s="463"/>
      <c r="BD192" s="463"/>
      <c r="BE192" s="463"/>
      <c r="BF192" s="463"/>
      <c r="BG192" s="463"/>
      <c r="BH192" s="463"/>
      <c r="BI192" s="463"/>
      <c r="BJ192" s="463"/>
      <c r="BK192" s="463"/>
      <c r="BL192" s="463"/>
      <c r="BM192" s="463"/>
      <c r="BN192" s="463"/>
      <c r="BZ192" s="463"/>
      <c r="CA192" s="403"/>
      <c r="CB192" s="473" t="str">
        <f t="shared" si="5"/>
        <v xml:space="preserve">        4.1.A.2.a- MAIOR SEQ PSEUDO-PALAVRAS</v>
      </c>
      <c r="CC192" s="465">
        <v>3</v>
      </c>
      <c r="CD192" s="465">
        <v>2.96</v>
      </c>
      <c r="CE192" s="465">
        <v>3.21</v>
      </c>
      <c r="CF192" s="465">
        <v>3.22</v>
      </c>
      <c r="CG192" s="465">
        <v>3.36</v>
      </c>
      <c r="CH192" s="465">
        <v>3.44</v>
      </c>
      <c r="CI192" s="465">
        <v>3.34</v>
      </c>
      <c r="CJ192" s="390"/>
      <c r="CK192" s="390">
        <v>0.78</v>
      </c>
      <c r="CL192" s="390">
        <v>0.66</v>
      </c>
      <c r="CM192" s="390">
        <v>0.59</v>
      </c>
      <c r="CN192" s="390">
        <v>0.56000000000000005</v>
      </c>
      <c r="CO192" s="390">
        <v>0.61</v>
      </c>
      <c r="CP192" s="390">
        <v>0.57999999999999996</v>
      </c>
      <c r="CQ192" s="390">
        <v>0.48</v>
      </c>
      <c r="CR192" s="466" t="str">
        <f>IFERROR(IF(Plan1!$O28&lt;&gt;"",IF(Plan1!N$1=6,(Plan1!$O28-CC192)/CK192,IF(Plan1!N$1=7,(Plan1!$O28-CD192)/CL192,IF(Plan1!N$1=8,(Plan1!$O28-CE192)/CM192,IF(Plan1!N$1=9,(Plan1!$O28-CF192)/CN192,IF(Plan1!N$1=10,(Plan1!$O28-CG192)/CO192,IF(Plan1!N$1=11,(Plan1!$O28-CH192)/CP192,IF(Plan1!N$1=12,(Plan1!$O28-CI192)/CQ192,""))))))),""),"σ=0")</f>
        <v/>
      </c>
      <c r="CS192" s="388"/>
      <c r="CT192" s="465">
        <v>2.8</v>
      </c>
      <c r="CU192" s="465">
        <v>3.16</v>
      </c>
      <c r="CV192" s="465">
        <v>2.94</v>
      </c>
      <c r="CW192" s="465">
        <v>3.23</v>
      </c>
      <c r="CX192" s="390">
        <v>3.2</v>
      </c>
      <c r="CY192" s="465">
        <v>3.28</v>
      </c>
      <c r="CZ192" s="465">
        <v>3.58</v>
      </c>
      <c r="DA192" s="390"/>
      <c r="DB192" s="390">
        <v>0.85</v>
      </c>
      <c r="DC192" s="390">
        <v>0.78</v>
      </c>
      <c r="DD192" s="390">
        <v>0.95</v>
      </c>
      <c r="DE192" s="390">
        <v>0.9</v>
      </c>
      <c r="DF192" s="390">
        <v>0.76</v>
      </c>
      <c r="DG192" s="390">
        <v>0.92</v>
      </c>
      <c r="DH192" s="390">
        <v>0.5</v>
      </c>
      <c r="DI192" s="466" t="str">
        <f>IFERROR(IF(Plan1!$O28&lt;&gt;"",IF(Plan1!N$1=6,(Plan1!$O28-CT192)/DB192,IF(Plan1!N$1=7,(Plan1!$O28-CU192)/DC192,IF(Plan1!N$1=8,(Plan1!$O28-CV192)/DD192,IF(Plan1!N$1=9,(Plan1!$O28-CW192)/DE192,IF(Plan1!N$1=10,(Plan1!$O28-CX192)/DF192,IF(Plan1!N$1=11,(Plan1!$O28-CY192)/DG192,IF(Plan1!N$1=12,(Plan1!$O28-CZ192)/DH192,""))))))),""),"σ=0")</f>
        <v/>
      </c>
      <c r="DJ192" s="470"/>
      <c r="DK192" s="382"/>
      <c r="DW192" s="463"/>
      <c r="DX192" s="463"/>
      <c r="FI192" s="463"/>
      <c r="FJ192" s="463"/>
      <c r="FZ192" s="370"/>
      <c r="GF192" s="367"/>
      <c r="GJ192" s="388"/>
    </row>
    <row r="193" spans="14:311" s="369" customFormat="1" ht="15" customHeight="1">
      <c r="N193" s="397"/>
      <c r="O193" s="393"/>
      <c r="P193" s="393"/>
      <c r="Q193" s="393"/>
      <c r="R193" s="393"/>
      <c r="S193" s="393"/>
      <c r="T193" s="393"/>
      <c r="U193" s="393"/>
      <c r="W193" s="393"/>
      <c r="X193" s="393"/>
      <c r="Y193" s="393"/>
      <c r="Z193" s="393"/>
      <c r="AA193" s="393"/>
      <c r="AB193" s="393"/>
      <c r="AC193" s="393"/>
      <c r="AD193" s="393"/>
      <c r="AE193" s="393"/>
      <c r="AG193" s="402"/>
      <c r="AH193" s="402"/>
      <c r="AI193" s="401"/>
      <c r="AJ193" s="401"/>
      <c r="AK193" s="404"/>
      <c r="AL193" s="401"/>
      <c r="AM193" s="401"/>
      <c r="AN193" s="401"/>
      <c r="AO193" s="401"/>
      <c r="AP193" s="401"/>
      <c r="AQ193" s="404"/>
      <c r="AR193" s="401"/>
      <c r="AS193" s="401"/>
      <c r="AT193" s="401"/>
      <c r="AU193" s="401"/>
      <c r="AV193" s="404"/>
      <c r="AW193" s="404"/>
      <c r="AX193" s="413"/>
      <c r="AY193" s="463"/>
      <c r="AZ193" s="463"/>
      <c r="BA193" s="463"/>
      <c r="BB193" s="463"/>
      <c r="BC193" s="463"/>
      <c r="BD193" s="463"/>
      <c r="BE193" s="463"/>
      <c r="BF193" s="463"/>
      <c r="BG193" s="463"/>
      <c r="BH193" s="463"/>
      <c r="BI193" s="463"/>
      <c r="BJ193" s="463"/>
      <c r="BK193" s="463"/>
      <c r="BL193" s="463"/>
      <c r="BM193" s="463"/>
      <c r="BN193" s="463"/>
      <c r="BZ193" s="463"/>
      <c r="CA193" s="403"/>
      <c r="CB193" s="473" t="str">
        <f t="shared" si="5"/>
        <v xml:space="preserve">    4.1.B- MT VISUO-ESPACIAL INVERSA</v>
      </c>
      <c r="CC193" s="465">
        <v>18.670000000000002</v>
      </c>
      <c r="CD193" s="465">
        <v>20.3</v>
      </c>
      <c r="CE193" s="465">
        <v>23.69</v>
      </c>
      <c r="CF193" s="465">
        <v>23.88</v>
      </c>
      <c r="CG193" s="465">
        <v>24.7</v>
      </c>
      <c r="CH193" s="390">
        <v>24.48</v>
      </c>
      <c r="CI193" s="390">
        <v>24.85</v>
      </c>
      <c r="CJ193" s="390"/>
      <c r="CK193" s="390">
        <v>7.02</v>
      </c>
      <c r="CL193" s="390">
        <v>6.38</v>
      </c>
      <c r="CM193" s="390">
        <v>3.55</v>
      </c>
      <c r="CN193" s="390">
        <v>6.37</v>
      </c>
      <c r="CO193" s="390">
        <v>3.3</v>
      </c>
      <c r="CP193" s="390">
        <v>4.01</v>
      </c>
      <c r="CQ193" s="390">
        <v>3.33</v>
      </c>
      <c r="CR193" s="466" t="str">
        <f>IFERROR(IF(Plan1!$O29&lt;&gt;"",IF(Plan1!N$1=6,(Plan1!$O29-CC193)/CK193,IF(Plan1!N$1=7,(Plan1!$O29-CD193)/CL193,IF(Plan1!N$1=8,(Plan1!$O29-CE193)/CM193,IF(Plan1!N$1=9,(Plan1!$O29-CF193)/CN193,IF(Plan1!N$1=10,(Plan1!$O29-CG193)/CO193,IF(Plan1!N$1=11,(Plan1!$O29-CH193)/CP193,IF(Plan1!N$1=12,(Plan1!$O29-CI193)/CQ193,""))))))),""),"σ=0")</f>
        <v/>
      </c>
      <c r="CS193" s="388"/>
      <c r="CT193" s="465">
        <v>14.97</v>
      </c>
      <c r="CU193" s="465">
        <v>18.13</v>
      </c>
      <c r="CV193" s="465">
        <v>20.25</v>
      </c>
      <c r="CW193" s="465">
        <v>22.5</v>
      </c>
      <c r="CX193" s="465">
        <v>23.33</v>
      </c>
      <c r="CY193" s="465">
        <v>24.41</v>
      </c>
      <c r="CZ193" s="465">
        <v>25.54</v>
      </c>
      <c r="DA193" s="390"/>
      <c r="DB193" s="390">
        <v>6.4</v>
      </c>
      <c r="DC193" s="390">
        <v>5.71</v>
      </c>
      <c r="DD193" s="390">
        <v>5.64</v>
      </c>
      <c r="DE193" s="390">
        <v>4.49</v>
      </c>
      <c r="DF193" s="390">
        <v>4.9800000000000004</v>
      </c>
      <c r="DG193" s="390">
        <v>4.38</v>
      </c>
      <c r="DH193" s="390">
        <v>2.82</v>
      </c>
      <c r="DI193" s="466" t="str">
        <f>IFERROR(IF(Plan1!$O29&lt;&gt;"",IF(Plan1!N$1=6,(Plan1!$O29-CT193)/DB193,IF(Plan1!N$1=7,(Plan1!$O29-CU193)/DC193,IF(Plan1!N$1=8,(Plan1!$O29-CV193)/DD193,IF(Plan1!N$1=9,(Plan1!$O29-CW193)/DE193,IF(Plan1!N$1=10,(Plan1!$O29-CX193)/DF193,IF(Plan1!N$1=11,(Plan1!$O29-CY193)/DG193,IF(Plan1!N$1=12,(Plan1!$O29-CZ193)/DH193,""))))))),""),"σ=0")</f>
        <v/>
      </c>
      <c r="DJ193" s="470"/>
      <c r="DK193" s="382"/>
      <c r="DW193" s="463"/>
      <c r="DX193" s="463"/>
      <c r="FI193" s="463"/>
      <c r="FJ193" s="463"/>
      <c r="FZ193" s="370"/>
      <c r="GF193" s="367"/>
      <c r="GJ193" s="388"/>
    </row>
    <row r="194" spans="14:311" s="369" customFormat="1" ht="15" customHeight="1">
      <c r="N194" s="397"/>
      <c r="O194" s="393"/>
      <c r="P194" s="393"/>
      <c r="Q194" s="393"/>
      <c r="R194" s="393"/>
      <c r="S194" s="393"/>
      <c r="T194" s="393"/>
      <c r="U194" s="393"/>
      <c r="W194" s="393"/>
      <c r="X194" s="393"/>
      <c r="Y194" s="393"/>
      <c r="Z194" s="393"/>
      <c r="AA194" s="393"/>
      <c r="AB194" s="393"/>
      <c r="AC194" s="393"/>
      <c r="AD194" s="393"/>
      <c r="AE194" s="393"/>
      <c r="AG194" s="402"/>
      <c r="AH194" s="402"/>
      <c r="AI194" s="401"/>
      <c r="AJ194" s="401"/>
      <c r="AK194" s="404"/>
      <c r="AL194" s="401"/>
      <c r="AM194" s="401"/>
      <c r="AN194" s="401"/>
      <c r="AO194" s="404"/>
      <c r="AP194" s="401"/>
      <c r="AQ194" s="401"/>
      <c r="AR194" s="401"/>
      <c r="AS194" s="401"/>
      <c r="AT194" s="401"/>
      <c r="AU194" s="401"/>
      <c r="AV194" s="404"/>
      <c r="AW194" s="404"/>
      <c r="AX194" s="404"/>
      <c r="AY194" s="463"/>
      <c r="AZ194" s="463"/>
      <c r="BA194" s="463"/>
      <c r="BB194" s="463"/>
      <c r="BC194" s="463"/>
      <c r="BD194" s="463"/>
      <c r="BE194" s="463"/>
      <c r="BF194" s="463"/>
      <c r="BG194" s="463"/>
      <c r="BH194" s="463"/>
      <c r="BI194" s="463"/>
      <c r="BJ194" s="463"/>
      <c r="BK194" s="463"/>
      <c r="BL194" s="463"/>
      <c r="BM194" s="463"/>
      <c r="BN194" s="463"/>
      <c r="BZ194" s="463"/>
      <c r="CA194" s="403"/>
      <c r="CB194" s="473" t="str">
        <f t="shared" si="5"/>
        <v xml:space="preserve">      4.1.B.1- MAIOR SEQUÊNCIA</v>
      </c>
      <c r="CC194" s="390">
        <v>4.2300000000000004</v>
      </c>
      <c r="CD194" s="465">
        <v>4.33</v>
      </c>
      <c r="CE194" s="465">
        <v>4.71</v>
      </c>
      <c r="CF194" s="465">
        <v>4.6500000000000004</v>
      </c>
      <c r="CG194" s="465">
        <v>4.93</v>
      </c>
      <c r="CH194" s="390">
        <v>4.84</v>
      </c>
      <c r="CI194" s="390">
        <v>4.6900000000000004</v>
      </c>
      <c r="CJ194" s="390"/>
      <c r="CK194" s="390">
        <v>1.07</v>
      </c>
      <c r="CL194" s="390">
        <v>0.84</v>
      </c>
      <c r="CM194" s="390">
        <v>0.45</v>
      </c>
      <c r="CN194" s="390">
        <v>0.93</v>
      </c>
      <c r="CO194" s="390">
        <v>0.25</v>
      </c>
      <c r="CP194" s="390">
        <v>0.37</v>
      </c>
      <c r="CQ194" s="390">
        <v>0.67</v>
      </c>
      <c r="CR194" s="466" t="str">
        <f>IFERROR(IF(Plan1!$O30&lt;&gt;"",IF(Plan1!N$1=6,(Plan1!$O30-CC194)/CK194,IF(Plan1!N$1=7,(Plan1!$O30-CD194)/CL194,IF(Plan1!N$1=8,(Plan1!$O30-CE194)/CM194,IF(Plan1!N$1=9,(Plan1!$O30-CF194)/CN194,IF(Plan1!N$1=10,(Plan1!$O30-CG194)/CO194,IF(Plan1!N$1=11,(Plan1!$O30-CH194)/CP194,IF(Plan1!N$1=12,(Plan1!$O30-CI194)/CQ194,""))))))),""),"σ=0")</f>
        <v/>
      </c>
      <c r="CS194" s="388"/>
      <c r="CT194" s="465">
        <v>3.6</v>
      </c>
      <c r="CU194" s="465">
        <v>3.94</v>
      </c>
      <c r="CV194" s="465">
        <v>4.34</v>
      </c>
      <c r="CW194" s="465">
        <v>4.57</v>
      </c>
      <c r="CX194" s="465">
        <v>4.5999999999999996</v>
      </c>
      <c r="CY194" s="465">
        <v>4.72</v>
      </c>
      <c r="CZ194" s="465">
        <v>4.88</v>
      </c>
      <c r="DA194" s="390"/>
      <c r="DB194" s="390">
        <v>0.97</v>
      </c>
      <c r="DC194" s="390">
        <v>0.73</v>
      </c>
      <c r="DD194" s="390">
        <v>0.65</v>
      </c>
      <c r="DE194" s="390">
        <v>0.56999999999999995</v>
      </c>
      <c r="DF194" s="390">
        <v>0.56000000000000005</v>
      </c>
      <c r="DG194" s="390">
        <v>0.45</v>
      </c>
      <c r="DH194" s="390">
        <v>0.33</v>
      </c>
      <c r="DI194" s="466" t="str">
        <f>IFERROR(IF(Plan1!$O30&lt;&gt;"",IF(Plan1!N$1=6,(Plan1!$O30-CT194)/DB194,IF(Plan1!N$1=7,(Plan1!$O30-CU194)/DC194,IF(Plan1!N$1=8,(Plan1!$O30-CV194)/DD194,IF(Plan1!N$1=9,(Plan1!$O30-CW194)/DE194,IF(Plan1!N$1=10,(Plan1!$O30-CX194)/DF194,IF(Plan1!N$1=11,(Plan1!$O30-CY194)/DG194,IF(Plan1!N$1=12,(Plan1!$O30-CZ194)/DH194,""))))))),""),"σ=0")</f>
        <v/>
      </c>
      <c r="DJ194" s="403"/>
      <c r="DK194" s="382"/>
      <c r="DW194" s="463"/>
      <c r="DX194" s="463"/>
      <c r="FI194" s="463"/>
      <c r="FJ194" s="463"/>
      <c r="FZ194" s="370"/>
      <c r="GF194" s="367"/>
      <c r="GJ194" s="388"/>
    </row>
    <row r="195" spans="14:311" s="369" customFormat="1" ht="15" customHeight="1">
      <c r="N195" s="397"/>
      <c r="O195" s="393"/>
      <c r="P195" s="393"/>
      <c r="Q195" s="393"/>
      <c r="R195" s="393"/>
      <c r="S195" s="393"/>
      <c r="T195" s="393"/>
      <c r="U195" s="393"/>
      <c r="W195" s="393"/>
      <c r="X195" s="393"/>
      <c r="Y195" s="393"/>
      <c r="Z195" s="393"/>
      <c r="AA195" s="393"/>
      <c r="AB195" s="393"/>
      <c r="AC195" s="393"/>
      <c r="AD195" s="393"/>
      <c r="AE195" s="393"/>
      <c r="AG195" s="402"/>
      <c r="AH195" s="402"/>
      <c r="AI195" s="401"/>
      <c r="AJ195" s="401"/>
      <c r="AK195" s="404"/>
      <c r="AL195" s="401"/>
      <c r="AM195" s="401"/>
      <c r="AN195" s="401"/>
      <c r="AO195" s="404"/>
      <c r="AP195" s="401"/>
      <c r="AQ195" s="401"/>
      <c r="AR195" s="401"/>
      <c r="AS195" s="401"/>
      <c r="AT195" s="401"/>
      <c r="AU195" s="401"/>
      <c r="AV195" s="404"/>
      <c r="AW195" s="404"/>
      <c r="AX195" s="404"/>
      <c r="AY195" s="463"/>
      <c r="AZ195" s="463"/>
      <c r="BA195" s="463"/>
      <c r="BB195" s="463"/>
      <c r="BC195" s="463"/>
      <c r="BD195" s="463"/>
      <c r="BE195" s="463"/>
      <c r="BF195" s="463"/>
      <c r="BG195" s="463"/>
      <c r="BH195" s="463"/>
      <c r="BI195" s="463"/>
      <c r="BJ195" s="463"/>
      <c r="BK195" s="463"/>
      <c r="BL195" s="463"/>
      <c r="BM195" s="463"/>
      <c r="BN195" s="463"/>
      <c r="BZ195" s="463"/>
      <c r="CA195" s="403"/>
      <c r="CB195" s="473" t="str">
        <f t="shared" si="5"/>
        <v xml:space="preserve">  4.2- MEMÓRIA EPISÓDICA SEMÂNT VERBAL</v>
      </c>
      <c r="CC195" s="465">
        <v>6.93</v>
      </c>
      <c r="CD195" s="465">
        <v>8.83</v>
      </c>
      <c r="CE195" s="465">
        <v>8.67</v>
      </c>
      <c r="CF195" s="465">
        <v>8.4700000000000006</v>
      </c>
      <c r="CG195" s="465">
        <v>9</v>
      </c>
      <c r="CH195" s="465">
        <v>9.8000000000000007</v>
      </c>
      <c r="CI195" s="390">
        <v>9.81</v>
      </c>
      <c r="CJ195" s="390"/>
      <c r="CK195" s="390">
        <v>2.67</v>
      </c>
      <c r="CL195" s="390">
        <v>2.19</v>
      </c>
      <c r="CM195" s="390">
        <v>2.63</v>
      </c>
      <c r="CN195" s="390">
        <v>2.0299999999999998</v>
      </c>
      <c r="CO195" s="390">
        <v>2.2400000000000002</v>
      </c>
      <c r="CP195" s="390">
        <v>2.16</v>
      </c>
      <c r="CQ195" s="390">
        <v>1.74</v>
      </c>
      <c r="CR195" s="466" t="str">
        <f>IFERROR(IF(Plan1!$O31&lt;&gt;"",IF(Plan1!N$1=6,(Plan1!$O31-CC195)/CK195,IF(Plan1!N$1=7,(Plan1!$O31-CD195)/CL195,IF(Plan1!N$1=8,(Plan1!$O31-CE195)/CM195,IF(Plan1!N$1=9,(Plan1!$O31-CF195)/CN195,IF(Plan1!N$1=10,(Plan1!$O31-CG195)/CO195,IF(Plan1!N$1=11,(Plan1!$O31-CH195)/CP195,IF(Plan1!N$1=12,(Plan1!$O31-CI195)/CQ195,""))))))),""),"σ=0")</f>
        <v/>
      </c>
      <c r="CS195" s="388"/>
      <c r="CT195" s="465">
        <v>6.97</v>
      </c>
      <c r="CU195" s="465">
        <v>7.58</v>
      </c>
      <c r="CV195" s="465">
        <v>8.0299999999999994</v>
      </c>
      <c r="CW195" s="465">
        <v>9</v>
      </c>
      <c r="CX195" s="465">
        <v>9.6</v>
      </c>
      <c r="CY195" s="465">
        <v>9</v>
      </c>
      <c r="CZ195" s="465">
        <v>11.08</v>
      </c>
      <c r="DA195" s="390"/>
      <c r="DB195" s="390">
        <v>2.33</v>
      </c>
      <c r="DC195" s="390">
        <v>2.23</v>
      </c>
      <c r="DD195" s="390">
        <v>2.5499999999999998</v>
      </c>
      <c r="DE195" s="390">
        <v>2.38</v>
      </c>
      <c r="DF195" s="390">
        <v>2.27</v>
      </c>
      <c r="DG195" s="390">
        <v>3.06</v>
      </c>
      <c r="DH195" s="390">
        <v>2.2400000000000002</v>
      </c>
      <c r="DI195" s="466" t="str">
        <f>IFERROR(IF(Plan1!$O31&lt;&gt;"",IF(Plan1!N$1=6,(Plan1!$O31-CT195)/DB195,IF(Plan1!N$1=7,(Plan1!$O31-CU195)/DC195,IF(Plan1!N$1=8,(Plan1!$O31-CV195)/DD195,IF(Plan1!N$1=9,(Plan1!$O31-CW195)/DE195,IF(Plan1!N$1=10,(Plan1!$O31-CX195)/DF195,IF(Plan1!N$1=11,(Plan1!$O31-CY195)/DG195,IF(Plan1!N$1=12,(Plan1!$O31-CZ195)/DH195,""))))))),""),"σ=0")</f>
        <v/>
      </c>
      <c r="DJ195" s="403"/>
      <c r="DK195" s="382"/>
      <c r="DW195" s="463"/>
      <c r="DX195" s="463"/>
      <c r="FI195" s="463"/>
      <c r="FJ195" s="463"/>
      <c r="FZ195" s="370"/>
      <c r="GF195" s="367"/>
      <c r="GJ195" s="388"/>
    </row>
    <row r="196" spans="14:311" s="369" customFormat="1" ht="15" customHeight="1">
      <c r="N196" s="397"/>
      <c r="O196" s="393"/>
      <c r="P196" s="393"/>
      <c r="Q196" s="393"/>
      <c r="R196" s="393"/>
      <c r="S196" s="393"/>
      <c r="T196" s="393"/>
      <c r="U196" s="393"/>
      <c r="W196" s="393"/>
      <c r="X196" s="393"/>
      <c r="Y196" s="393"/>
      <c r="Z196" s="393"/>
      <c r="AA196" s="393"/>
      <c r="AB196" s="393"/>
      <c r="AC196" s="393"/>
      <c r="AD196" s="393"/>
      <c r="AE196" s="393"/>
      <c r="AG196" s="402"/>
      <c r="AH196" s="402"/>
      <c r="AI196" s="401"/>
      <c r="AJ196" s="401"/>
      <c r="AK196" s="401"/>
      <c r="AL196" s="404"/>
      <c r="AM196" s="413"/>
      <c r="AN196" s="401"/>
      <c r="AO196" s="404"/>
      <c r="AP196" s="401"/>
      <c r="AQ196" s="401"/>
      <c r="AR196" s="401"/>
      <c r="AS196" s="401"/>
      <c r="AT196" s="401"/>
      <c r="AU196" s="401"/>
      <c r="AV196" s="401"/>
      <c r="AW196" s="401"/>
      <c r="AX196" s="401"/>
      <c r="AY196" s="463"/>
      <c r="AZ196" s="463"/>
      <c r="BA196" s="463"/>
      <c r="BB196" s="463"/>
      <c r="BC196" s="463"/>
      <c r="BD196" s="463"/>
      <c r="BE196" s="463"/>
      <c r="BF196" s="463"/>
      <c r="BG196" s="463"/>
      <c r="BH196" s="463"/>
      <c r="BI196" s="463"/>
      <c r="BJ196" s="463"/>
      <c r="BK196" s="463"/>
      <c r="BL196" s="463"/>
      <c r="BM196" s="463"/>
      <c r="BN196" s="463"/>
      <c r="BZ196" s="463"/>
      <c r="CA196" s="403"/>
      <c r="CB196" s="473" t="str">
        <f t="shared" si="5"/>
        <v xml:space="preserve">    4.2.A- EVOCAÇÃO IMEDIATA</v>
      </c>
      <c r="CC196" s="465">
        <v>4.2699999999999996</v>
      </c>
      <c r="CD196" s="465">
        <v>5</v>
      </c>
      <c r="CE196" s="465">
        <v>4.9400000000000004</v>
      </c>
      <c r="CF196" s="465">
        <v>4.72</v>
      </c>
      <c r="CG196" s="465">
        <v>5.27</v>
      </c>
      <c r="CH196" s="465">
        <v>5.6</v>
      </c>
      <c r="CI196" s="390">
        <v>5.65</v>
      </c>
      <c r="CJ196" s="390"/>
      <c r="CK196" s="390">
        <v>1.38</v>
      </c>
      <c r="CL196" s="390">
        <v>1.23</v>
      </c>
      <c r="CM196" s="390">
        <v>1.36</v>
      </c>
      <c r="CN196" s="390">
        <v>0.99</v>
      </c>
      <c r="CO196" s="390">
        <v>1.17</v>
      </c>
      <c r="CP196" s="390">
        <v>1.22</v>
      </c>
      <c r="CQ196" s="390">
        <v>0.79</v>
      </c>
      <c r="CR196" s="466" t="str">
        <f>IFERROR(IF(Plan1!$O32&lt;&gt;"",IF(Plan1!N$1=6,(Plan1!$O32-CC196)/CK196,IF(Plan1!N$1=7,(Plan1!$O32-CD196)/CL196,IF(Plan1!N$1=8,(Plan1!$O32-CE196)/CM196,IF(Plan1!N$1=9,(Plan1!$O32-CF196)/CN196,IF(Plan1!N$1=10,(Plan1!$O32-CG196)/CO196,IF(Plan1!N$1=11,(Plan1!$O32-CH196)/CP196,IF(Plan1!N$1=12,(Plan1!$O32-CI196)/CQ196,""))))))),""),"σ=0")</f>
        <v/>
      </c>
      <c r="CS196" s="388"/>
      <c r="CT196" s="465">
        <v>3.93</v>
      </c>
      <c r="CU196" s="465">
        <v>4.16</v>
      </c>
      <c r="CV196" s="465">
        <v>4.63</v>
      </c>
      <c r="CW196" s="465">
        <v>4.83</v>
      </c>
      <c r="CX196" s="465">
        <v>5.27</v>
      </c>
      <c r="CY196" s="465">
        <v>5</v>
      </c>
      <c r="CZ196" s="465">
        <v>6.04</v>
      </c>
      <c r="DA196" s="390"/>
      <c r="DB196" s="390">
        <v>1.28</v>
      </c>
      <c r="DC196" s="390">
        <v>1.24</v>
      </c>
      <c r="DD196" s="390">
        <v>1.18</v>
      </c>
      <c r="DE196" s="390">
        <v>1.18</v>
      </c>
      <c r="DF196" s="390">
        <v>1.05</v>
      </c>
      <c r="DG196" s="390">
        <v>1.39</v>
      </c>
      <c r="DH196" s="390">
        <v>1.18</v>
      </c>
      <c r="DI196" s="466" t="str">
        <f>IFERROR(IF(Plan1!$O32&lt;&gt;"",IF(Plan1!N$1=6,(Plan1!$O32-CT196)/DB196,IF(Plan1!N$1=7,(Plan1!$O32-CU196)/DC196,IF(Plan1!N$1=8,(Plan1!$O32-CV196)/DD196,IF(Plan1!N$1=9,(Plan1!$O32-CW196)/DE196,IF(Plan1!N$1=10,(Plan1!$O32-CX196)/DF196,IF(Plan1!N$1=11,(Plan1!$O32-CY196)/DG196,IF(Plan1!N$1=12,(Plan1!$O32-CZ196)/DH196,""))))))),""),"σ=0")</f>
        <v/>
      </c>
      <c r="DJ196" s="403"/>
      <c r="DK196" s="382"/>
      <c r="DW196" s="463"/>
      <c r="DX196" s="463"/>
      <c r="FI196" s="463"/>
      <c r="FJ196" s="463"/>
      <c r="FZ196" s="370"/>
      <c r="GF196" s="367"/>
      <c r="GJ196" s="388"/>
    </row>
    <row r="197" spans="14:311" s="369" customFormat="1" ht="15" customHeight="1">
      <c r="N197" s="397"/>
      <c r="O197" s="393"/>
      <c r="P197" s="393"/>
      <c r="Q197" s="393"/>
      <c r="R197" s="393"/>
      <c r="S197" s="393"/>
      <c r="T197" s="393"/>
      <c r="U197" s="393"/>
      <c r="W197" s="393"/>
      <c r="X197" s="393"/>
      <c r="Y197" s="393"/>
      <c r="Z197" s="393"/>
      <c r="AA197" s="393"/>
      <c r="AB197" s="393"/>
      <c r="AC197" s="393"/>
      <c r="AD197" s="393"/>
      <c r="AE197" s="393"/>
      <c r="AG197" s="402"/>
      <c r="AH197" s="402"/>
      <c r="AI197" s="401"/>
      <c r="AJ197" s="401"/>
      <c r="AK197" s="401"/>
      <c r="AL197" s="401"/>
      <c r="AM197" s="413"/>
      <c r="AN197" s="401"/>
      <c r="AO197" s="401"/>
      <c r="AP197" s="401"/>
      <c r="AQ197" s="407"/>
      <c r="AR197" s="407"/>
      <c r="AS197" s="407"/>
      <c r="AT197" s="407"/>
      <c r="AU197" s="407"/>
      <c r="AV197" s="407"/>
      <c r="AW197" s="407"/>
      <c r="AX197" s="407"/>
      <c r="AY197" s="463"/>
      <c r="AZ197" s="463"/>
      <c r="BA197" s="463"/>
      <c r="BB197" s="463"/>
      <c r="BC197" s="463"/>
      <c r="BD197" s="463"/>
      <c r="BE197" s="463"/>
      <c r="BF197" s="463"/>
      <c r="BG197" s="463"/>
      <c r="BH197" s="463"/>
      <c r="BI197" s="463"/>
      <c r="BJ197" s="463"/>
      <c r="BK197" s="463"/>
      <c r="BL197" s="463"/>
      <c r="BM197" s="463"/>
      <c r="BN197" s="463"/>
      <c r="BZ197" s="463"/>
      <c r="CA197" s="470"/>
      <c r="CB197" s="473" t="str">
        <f t="shared" si="5"/>
        <v xml:space="preserve">    4.2.B- EVOCAÇÃO TARDIA</v>
      </c>
      <c r="CC197" s="465">
        <v>2.67</v>
      </c>
      <c r="CD197" s="465">
        <v>3.83</v>
      </c>
      <c r="CE197" s="465">
        <v>3.73</v>
      </c>
      <c r="CF197" s="465">
        <v>3.75</v>
      </c>
      <c r="CG197" s="465">
        <v>3.73</v>
      </c>
      <c r="CH197" s="465">
        <v>4.2</v>
      </c>
      <c r="CI197" s="390">
        <v>4.1500000000000004</v>
      </c>
      <c r="CJ197" s="390"/>
      <c r="CK197" s="390">
        <v>1.58</v>
      </c>
      <c r="CL197" s="390">
        <v>1.17</v>
      </c>
      <c r="CM197" s="390">
        <v>1.62</v>
      </c>
      <c r="CN197" s="390">
        <v>1.29</v>
      </c>
      <c r="CO197" s="390">
        <v>1.43</v>
      </c>
      <c r="CP197" s="390">
        <v>1.22</v>
      </c>
      <c r="CQ197" s="390">
        <v>1.31</v>
      </c>
      <c r="CR197" s="466" t="str">
        <f>IFERROR(IF(Plan1!$O33&lt;&gt;"",IF(Plan1!N$1=6,(Plan1!$O33-CC197)/CK197,IF(Plan1!N$1=7,(Plan1!$O33-CD197)/CL197,IF(Plan1!N$1=8,(Plan1!$O33-CE197)/CM197,IF(Plan1!N$1=9,(Plan1!$O33-CF197)/CN197,IF(Plan1!N$1=10,(Plan1!$O33-CG197)/CO197,IF(Plan1!N$1=11,(Plan1!$O33-CH197)/CP197,IF(Plan1!N$1=12,(Plan1!$O33-CI197)/CQ197,""))))))),""),"σ=0")</f>
        <v/>
      </c>
      <c r="CS197" s="388"/>
      <c r="CT197" s="465">
        <v>3</v>
      </c>
      <c r="CU197" s="465">
        <v>3.42</v>
      </c>
      <c r="CV197" s="465">
        <v>3.41</v>
      </c>
      <c r="CW197" s="465">
        <v>4.17</v>
      </c>
      <c r="CX197" s="465">
        <v>4.33</v>
      </c>
      <c r="CY197" s="465">
        <v>4</v>
      </c>
      <c r="CZ197" s="465">
        <v>5.04</v>
      </c>
      <c r="DA197" s="390"/>
      <c r="DB197" s="390">
        <v>1.39</v>
      </c>
      <c r="DC197" s="390">
        <v>1.41</v>
      </c>
      <c r="DD197" s="390">
        <v>1.81</v>
      </c>
      <c r="DE197" s="390">
        <v>1.37</v>
      </c>
      <c r="DF197" s="390">
        <v>1.54</v>
      </c>
      <c r="DG197" s="390">
        <v>1.89</v>
      </c>
      <c r="DH197" s="390">
        <v>1.37</v>
      </c>
      <c r="DI197" s="466" t="str">
        <f>IFERROR(IF(Plan1!$O33&lt;&gt;"",IF(Plan1!N$1=6,(Plan1!$O33-CT197)/DB197,IF(Plan1!N$1=7,(Plan1!$O33-CU197)/DC197,IF(Plan1!N$1=8,(Plan1!$O33-CV197)/DD197,IF(Plan1!N$1=9,(Plan1!$O33-CW197)/DE197,IF(Plan1!N$1=10,(Plan1!$O33-CX197)/DF197,IF(Plan1!N$1=11,(Plan1!$O33-CY197)/DG197,IF(Plan1!N$1=12,(Plan1!$O33-CZ197)/DH197,""))))))),""),"σ=0")</f>
        <v/>
      </c>
      <c r="DJ197" s="403"/>
      <c r="DK197" s="382"/>
      <c r="DW197" s="463"/>
      <c r="DX197" s="463"/>
      <c r="FI197" s="463"/>
      <c r="FJ197" s="463"/>
      <c r="FZ197" s="370"/>
      <c r="GF197" s="367"/>
      <c r="GJ197" s="388"/>
    </row>
    <row r="198" spans="14:311" s="369" customFormat="1" ht="15" customHeight="1">
      <c r="N198" s="397"/>
      <c r="O198" s="393"/>
      <c r="P198" s="393"/>
      <c r="Q198" s="393"/>
      <c r="R198" s="393"/>
      <c r="S198" s="393"/>
      <c r="T198" s="393"/>
      <c r="U198" s="393"/>
      <c r="W198" s="393"/>
      <c r="X198" s="393"/>
      <c r="Y198" s="393"/>
      <c r="Z198" s="393"/>
      <c r="AA198" s="393"/>
      <c r="AB198" s="393"/>
      <c r="AC198" s="393"/>
      <c r="AD198" s="393"/>
      <c r="AE198" s="393"/>
      <c r="AG198" s="463"/>
      <c r="AH198" s="463"/>
      <c r="AI198" s="407"/>
      <c r="AJ198" s="407"/>
      <c r="AK198" s="407"/>
      <c r="AL198" s="407"/>
      <c r="AM198" s="407"/>
      <c r="AN198" s="407"/>
      <c r="AO198" s="407"/>
      <c r="AP198" s="407"/>
      <c r="AQ198" s="407"/>
      <c r="AR198" s="407"/>
      <c r="AS198" s="407"/>
      <c r="AT198" s="407"/>
      <c r="AU198" s="407"/>
      <c r="AV198" s="407"/>
      <c r="AW198" s="407"/>
      <c r="AX198" s="407"/>
      <c r="AY198" s="463"/>
      <c r="AZ198" s="463"/>
      <c r="BA198" s="463"/>
      <c r="BB198" s="463"/>
      <c r="BC198" s="463"/>
      <c r="BD198" s="463"/>
      <c r="BE198" s="463"/>
      <c r="BF198" s="463"/>
      <c r="BG198" s="463"/>
      <c r="BH198" s="463"/>
      <c r="BI198" s="463"/>
      <c r="BJ198" s="463"/>
      <c r="BK198" s="463"/>
      <c r="BL198" s="463"/>
      <c r="BM198" s="463"/>
      <c r="BN198" s="463"/>
      <c r="BZ198" s="463"/>
      <c r="CA198" s="470"/>
      <c r="CB198" s="473" t="str">
        <f t="shared" si="5"/>
        <v xml:space="preserve">  4.3- MEMÓRIA EPISÓDICA SEMÂNTICA</v>
      </c>
      <c r="CC198" s="465">
        <v>3.57</v>
      </c>
      <c r="CD198" s="465">
        <v>3.9</v>
      </c>
      <c r="CE198" s="465">
        <v>3.82</v>
      </c>
      <c r="CF198" s="465">
        <v>3.97</v>
      </c>
      <c r="CG198" s="465">
        <v>4</v>
      </c>
      <c r="CH198" s="465">
        <v>3.92</v>
      </c>
      <c r="CI198" s="465">
        <v>3.96</v>
      </c>
      <c r="CJ198" s="398"/>
      <c r="CK198" s="390">
        <v>0.5</v>
      </c>
      <c r="CL198" s="390">
        <v>0.3</v>
      </c>
      <c r="CM198" s="390">
        <v>0.46</v>
      </c>
      <c r="CN198" s="390">
        <v>0.17</v>
      </c>
      <c r="CO198" s="405">
        <v>0</v>
      </c>
      <c r="CP198" s="390">
        <v>0.27</v>
      </c>
      <c r="CQ198" s="390">
        <v>0.19</v>
      </c>
      <c r="CR198" s="466" t="str">
        <f>IFERROR(IF(Plan1!$O34&lt;&gt;"",IF(Plan1!N$1=6,(Plan1!$O34-CC198)/CK198,IF(Plan1!N$1=7,(Plan1!$O34-CD198)/CL198,IF(Plan1!N$1=8,(Plan1!$O34-CE198)/CM198,IF(Plan1!N$1=9,(Plan1!$O34-CF198)/CN198,IF(Plan1!N$1=10,(Plan1!$O34-CG198)/CO198,IF(Plan1!N$1=11,(Plan1!$O34-CH198)/CP198,IF(Plan1!N$1=12,(Plan1!$O34-CI198)/CQ198,""))))))),""),"σ=0")</f>
        <v/>
      </c>
      <c r="CS198" s="388"/>
      <c r="CT198" s="465">
        <v>3.37</v>
      </c>
      <c r="CU198" s="465">
        <v>3.52</v>
      </c>
      <c r="CV198" s="465">
        <v>3.81</v>
      </c>
      <c r="CW198" s="465">
        <v>3.9</v>
      </c>
      <c r="CX198" s="465">
        <v>3.9</v>
      </c>
      <c r="CY198" s="465">
        <v>4</v>
      </c>
      <c r="CZ198" s="465">
        <v>3.92</v>
      </c>
      <c r="DA198" s="390"/>
      <c r="DB198" s="390">
        <v>0.72</v>
      </c>
      <c r="DC198" s="390">
        <v>0.56999999999999995</v>
      </c>
      <c r="DD198" s="390">
        <v>0.4</v>
      </c>
      <c r="DE198" s="390">
        <v>0.3</v>
      </c>
      <c r="DF198" s="390">
        <v>0.3</v>
      </c>
      <c r="DG198" s="405">
        <v>0</v>
      </c>
      <c r="DH198" s="390">
        <v>0.27</v>
      </c>
      <c r="DI198" s="466" t="str">
        <f>IFERROR(IF(Plan1!$O34&lt;&gt;"",IF(Plan1!N$1=6,(Plan1!$O34-CT198)/DB198,IF(Plan1!N$1=7,(Plan1!$O34-CU198)/DC198,IF(Plan1!N$1=8,(Plan1!$O34-CV198)/DD198,IF(Plan1!N$1=9,(Plan1!$O34-CW198)/DE198,IF(Plan1!N$1=10,(Plan1!$O34-CX198)/DF198,IF(Plan1!N$1=11,(Plan1!$O34-CY198)/DG198,IF(Plan1!N$1=12,(Plan1!$O34-CZ198)/DH198,""))))))),""),"σ=0")</f>
        <v/>
      </c>
      <c r="DJ198" s="403"/>
      <c r="DK198" s="382"/>
      <c r="DW198" s="463"/>
      <c r="DX198" s="463"/>
      <c r="FI198" s="463"/>
      <c r="FJ198" s="463"/>
      <c r="FZ198" s="370"/>
      <c r="GF198" s="367"/>
      <c r="GJ198" s="388"/>
    </row>
    <row r="199" spans="14:311" s="369" customFormat="1" ht="15" customHeight="1">
      <c r="N199" s="397"/>
      <c r="O199" s="428"/>
      <c r="P199" s="428"/>
      <c r="Q199" s="428"/>
      <c r="R199" s="428"/>
      <c r="S199" s="428"/>
      <c r="T199" s="428"/>
      <c r="U199" s="428"/>
      <c r="W199" s="381"/>
      <c r="X199" s="381"/>
      <c r="Y199" s="381"/>
      <c r="Z199" s="381"/>
      <c r="AA199" s="381"/>
      <c r="AB199" s="381"/>
      <c r="AC199" s="381"/>
      <c r="AD199" s="381"/>
      <c r="AE199" s="381"/>
      <c r="AG199" s="463"/>
      <c r="AH199" s="463"/>
      <c r="AI199" s="407"/>
      <c r="AJ199" s="407"/>
      <c r="AK199" s="407"/>
      <c r="AL199" s="407"/>
      <c r="AM199" s="407"/>
      <c r="AN199" s="407"/>
      <c r="AO199" s="407"/>
      <c r="AP199" s="407"/>
      <c r="AQ199" s="407"/>
      <c r="AR199" s="407"/>
      <c r="AS199" s="407"/>
      <c r="AT199" s="407"/>
      <c r="AU199" s="407"/>
      <c r="AV199" s="407"/>
      <c r="AW199" s="407"/>
      <c r="AX199" s="407"/>
      <c r="AY199" s="463"/>
      <c r="AZ199" s="463"/>
      <c r="BA199" s="463"/>
      <c r="BB199" s="463"/>
      <c r="BC199" s="463"/>
      <c r="BD199" s="463"/>
      <c r="BE199" s="463"/>
      <c r="BF199" s="463"/>
      <c r="BG199" s="463"/>
      <c r="BH199" s="463"/>
      <c r="BI199" s="463"/>
      <c r="BJ199" s="463"/>
      <c r="BK199" s="463"/>
      <c r="BL199" s="463"/>
      <c r="BM199" s="463"/>
      <c r="BN199" s="463"/>
      <c r="BZ199" s="463"/>
      <c r="CA199" s="470"/>
      <c r="CB199" s="473" t="str">
        <f t="shared" si="5"/>
        <v xml:space="preserve">  4.4- MEM EPISÓD SEMÂNT VISUO-ESPACIAL</v>
      </c>
      <c r="CC199" s="390">
        <v>4.63</v>
      </c>
      <c r="CD199" s="465">
        <v>5.37</v>
      </c>
      <c r="CE199" s="465">
        <v>5.97</v>
      </c>
      <c r="CF199" s="465">
        <v>5.66</v>
      </c>
      <c r="CG199" s="465">
        <v>5.77</v>
      </c>
      <c r="CH199" s="390">
        <v>6.52</v>
      </c>
      <c r="CI199" s="390">
        <v>6.5</v>
      </c>
      <c r="CJ199" s="390"/>
      <c r="CK199" s="390">
        <v>1.1200000000000001</v>
      </c>
      <c r="CL199" s="390">
        <v>1.1200000000000001</v>
      </c>
      <c r="CM199" s="390">
        <v>1.61</v>
      </c>
      <c r="CN199" s="390">
        <v>0.97</v>
      </c>
      <c r="CO199" s="390">
        <v>1.1000000000000001</v>
      </c>
      <c r="CP199" s="390">
        <v>1</v>
      </c>
      <c r="CQ199" s="390">
        <v>1.2</v>
      </c>
      <c r="CR199" s="466" t="str">
        <f>IFERROR(IF(Plan1!$O35&lt;&gt;"",IF(Plan1!N$1=6,(Plan1!$O35-CC199)/CK199,IF(Plan1!N$1=7,(Plan1!$O35-CD199)/CL199,IF(Plan1!N$1=8,(Plan1!$O35-CE199)/CM199,IF(Plan1!N$1=9,(Plan1!$O35-CF199)/CN199,IF(Plan1!N$1=10,(Plan1!$O35-CG199)/CO199,IF(Plan1!N$1=11,(Plan1!$O35-CH199)/CP199,IF(Plan1!N$1=12,(Plan1!$O35-CI199)/CQ199,""))))))),""),"σ=0")</f>
        <v/>
      </c>
      <c r="CS199" s="388"/>
      <c r="CT199" s="465">
        <v>4.7699999999999996</v>
      </c>
      <c r="CU199" s="465">
        <v>5.42</v>
      </c>
      <c r="CV199" s="465">
        <v>5.22</v>
      </c>
      <c r="CW199" s="465">
        <v>5.9</v>
      </c>
      <c r="CX199" s="465">
        <v>6.1</v>
      </c>
      <c r="CY199" s="465">
        <v>6.17</v>
      </c>
      <c r="CZ199" s="465">
        <v>6.96</v>
      </c>
      <c r="DA199" s="398"/>
      <c r="DB199" s="390">
        <v>1.1299999999999999</v>
      </c>
      <c r="DC199" s="390">
        <v>1.18</v>
      </c>
      <c r="DD199" s="390">
        <v>1.29</v>
      </c>
      <c r="DE199" s="390">
        <v>1.24</v>
      </c>
      <c r="DF199" s="390">
        <v>1.4</v>
      </c>
      <c r="DG199" s="390">
        <v>1.28</v>
      </c>
      <c r="DH199" s="390">
        <v>1.4</v>
      </c>
      <c r="DI199" s="466" t="str">
        <f>IFERROR(IF(Plan1!$O35&lt;&gt;"",IF(Plan1!N$1=6,(Plan1!$O35-CT199)/DB199,IF(Plan1!N$1=7,(Plan1!$O35-CU199)/DC199,IF(Plan1!N$1=8,(Plan1!$O35-CV199)/DD199,IF(Plan1!N$1=9,(Plan1!$O35-CW199)/DE199,IF(Plan1!N$1=10,(Plan1!$O35-CX199)/DF199,IF(Plan1!N$1=11,(Plan1!$O35-CY199)/DG199,IF(Plan1!N$1=12,(Plan1!$O35-CZ199)/DH199,""))))))),""),"σ=0")</f>
        <v/>
      </c>
      <c r="DJ199" s="403"/>
      <c r="DK199" s="382"/>
      <c r="DW199" s="463"/>
      <c r="DX199" s="463"/>
      <c r="FI199" s="463"/>
      <c r="FJ199" s="463"/>
      <c r="FZ199" s="370"/>
      <c r="GF199" s="367"/>
      <c r="GJ199" s="388"/>
    </row>
    <row r="200" spans="14:311" s="369" customFormat="1" ht="15" customHeight="1">
      <c r="N200" s="372"/>
      <c r="O200" s="372"/>
      <c r="P200" s="372"/>
      <c r="Q200" s="372"/>
      <c r="R200" s="372"/>
      <c r="S200" s="372"/>
      <c r="T200" s="372"/>
      <c r="U200" s="372"/>
      <c r="W200" s="381"/>
      <c r="X200" s="381"/>
      <c r="Y200" s="381"/>
      <c r="Z200" s="381"/>
      <c r="AA200" s="381"/>
      <c r="AB200" s="381"/>
      <c r="AC200" s="381"/>
      <c r="AD200" s="381"/>
      <c r="AE200" s="381"/>
      <c r="AG200" s="469"/>
      <c r="AH200" s="469"/>
      <c r="AI200" s="407"/>
      <c r="AJ200" s="407"/>
      <c r="AK200" s="407"/>
      <c r="AL200" s="407"/>
      <c r="AM200" s="407"/>
      <c r="AN200" s="407"/>
      <c r="AO200" s="407"/>
      <c r="AP200" s="407"/>
      <c r="AQ200" s="407"/>
      <c r="AR200" s="407"/>
      <c r="AS200" s="407"/>
      <c r="AT200" s="407"/>
      <c r="AU200" s="407"/>
      <c r="AV200" s="407"/>
      <c r="AW200" s="407"/>
      <c r="AX200" s="407"/>
      <c r="AY200" s="463"/>
      <c r="AZ200" s="463"/>
      <c r="BA200" s="463"/>
      <c r="BB200" s="463"/>
      <c r="BC200" s="463"/>
      <c r="BD200" s="463"/>
      <c r="BE200" s="463"/>
      <c r="BF200" s="463"/>
      <c r="BG200" s="463"/>
      <c r="BH200" s="463"/>
      <c r="BI200" s="463"/>
      <c r="BJ200" s="463"/>
      <c r="BK200" s="463"/>
      <c r="BL200" s="463"/>
      <c r="BM200" s="463"/>
      <c r="BN200" s="463"/>
      <c r="BZ200" s="463"/>
      <c r="CA200" s="470"/>
      <c r="CB200" s="473" t="str">
        <f t="shared" si="5"/>
        <v>5- LINGUAGEM</v>
      </c>
      <c r="CC200" s="465">
        <v>61.43</v>
      </c>
      <c r="CD200" s="465">
        <v>66.73</v>
      </c>
      <c r="CE200" s="465">
        <v>69.45</v>
      </c>
      <c r="CF200" s="465">
        <v>71.97</v>
      </c>
      <c r="CG200" s="465">
        <v>73.7</v>
      </c>
      <c r="CH200" s="465">
        <v>73.88</v>
      </c>
      <c r="CI200" s="465">
        <v>74.38</v>
      </c>
      <c r="CJ200" s="390"/>
      <c r="CK200" s="390">
        <v>5.9</v>
      </c>
      <c r="CL200" s="390">
        <v>3.23</v>
      </c>
      <c r="CM200" s="390">
        <v>4.1900000000000004</v>
      </c>
      <c r="CN200" s="390">
        <v>3.15</v>
      </c>
      <c r="CO200" s="390">
        <v>1.68</v>
      </c>
      <c r="CP200" s="390">
        <v>2.12</v>
      </c>
      <c r="CQ200" s="390">
        <v>1.89</v>
      </c>
      <c r="CR200" s="466" t="str">
        <f>IFERROR(IF(Plan1!$O36&lt;&gt;"",IF(Plan1!N$1=6,(Plan1!$O36-CC200)/CK200,IF(Plan1!N$1=7,(Plan1!$O36-CD200)/CL200,IF(Plan1!N$1=8,(Plan1!$O36-CE200)/CM200,IF(Plan1!N$1=9,(Plan1!$O36-CF200)/CN200,IF(Plan1!N$1=10,(Plan1!$O36-CG200)/CO200,IF(Plan1!N$1=11,(Plan1!$O36-CH200)/CP200,IF(Plan1!N$1=12,(Plan1!$O36-CI200)/CQ200,""))))))),""),"σ=0")</f>
        <v/>
      </c>
      <c r="CS200" s="388"/>
      <c r="CT200" s="390">
        <v>53.43</v>
      </c>
      <c r="CU200" s="390">
        <v>62.77</v>
      </c>
      <c r="CV200" s="390">
        <v>69.28</v>
      </c>
      <c r="CW200" s="390">
        <v>72.23</v>
      </c>
      <c r="CX200" s="390">
        <v>73.2</v>
      </c>
      <c r="CY200" s="390">
        <v>73.52</v>
      </c>
      <c r="CZ200" s="390">
        <v>73.040000000000006</v>
      </c>
      <c r="DA200" s="390"/>
      <c r="DB200" s="390">
        <v>15.75</v>
      </c>
      <c r="DC200" s="390">
        <v>10.69</v>
      </c>
      <c r="DD200" s="390">
        <v>4.6399999999999997</v>
      </c>
      <c r="DE200" s="390">
        <v>3.95</v>
      </c>
      <c r="DF200" s="390">
        <v>2.48</v>
      </c>
      <c r="DG200" s="390">
        <v>2.5</v>
      </c>
      <c r="DH200" s="390">
        <v>4.72</v>
      </c>
      <c r="DI200" s="466" t="str">
        <f>IFERROR(IF(Plan1!$O36&lt;&gt;"",IF(Plan1!N$1=6,(Plan1!$O36-CT200)/DB200,IF(Plan1!N$1=7,(Plan1!$O36-CU200)/DC200,IF(Plan1!N$1=8,(Plan1!$O36-CV200)/DD200,IF(Plan1!N$1=9,(Plan1!$O36-CW200)/DE200,IF(Plan1!N$1=10,(Plan1!$O36-CX200)/DF200,IF(Plan1!N$1=11,(Plan1!$O36-CY200)/DG200,IF(Plan1!N$1=12,(Plan1!$O36-CZ200)/DH200,""))))))),""),"σ=0")</f>
        <v/>
      </c>
      <c r="DJ200" s="403"/>
      <c r="DK200" s="382"/>
      <c r="DW200" s="463"/>
      <c r="DX200" s="463"/>
      <c r="FI200" s="463"/>
      <c r="FJ200" s="463"/>
      <c r="FZ200" s="370"/>
      <c r="GF200" s="367"/>
      <c r="GJ200" s="388"/>
    </row>
    <row r="201" spans="14:311" s="369" customFormat="1" ht="15" customHeight="1">
      <c r="N201" s="372"/>
      <c r="O201" s="372"/>
      <c r="P201" s="372"/>
      <c r="Q201" s="372"/>
      <c r="R201" s="372"/>
      <c r="S201" s="372"/>
      <c r="T201" s="372"/>
      <c r="U201" s="372"/>
      <c r="W201" s="381"/>
      <c r="X201" s="381"/>
      <c r="Y201" s="381"/>
      <c r="Z201" s="381"/>
      <c r="AA201" s="381"/>
      <c r="AB201" s="381"/>
      <c r="AC201" s="381"/>
      <c r="AD201" s="381"/>
      <c r="AE201" s="381"/>
      <c r="AG201" s="469"/>
      <c r="AH201" s="469"/>
      <c r="AI201" s="407"/>
      <c r="AJ201" s="407"/>
      <c r="AK201" s="407"/>
      <c r="AL201" s="407"/>
      <c r="AM201" s="407"/>
      <c r="AN201" s="407"/>
      <c r="AO201" s="407"/>
      <c r="AP201" s="407"/>
      <c r="AQ201" s="408"/>
      <c r="AR201" s="408"/>
      <c r="AS201" s="408"/>
      <c r="AT201" s="408"/>
      <c r="AU201" s="408"/>
      <c r="AV201" s="409"/>
      <c r="AW201" s="408"/>
      <c r="AX201" s="408"/>
      <c r="AY201" s="463"/>
      <c r="AZ201" s="463"/>
      <c r="BA201" s="463"/>
      <c r="BB201" s="463"/>
      <c r="BC201" s="463"/>
      <c r="BD201" s="463"/>
      <c r="BE201" s="463"/>
      <c r="BF201" s="463"/>
      <c r="BG201" s="463"/>
      <c r="BH201" s="463"/>
      <c r="BI201" s="463"/>
      <c r="BJ201" s="463"/>
      <c r="BK201" s="463"/>
      <c r="BL201" s="463"/>
      <c r="BM201" s="463"/>
      <c r="BN201" s="463"/>
      <c r="BZ201" s="463"/>
      <c r="CA201" s="470"/>
      <c r="CB201" s="473" t="str">
        <f t="shared" si="5"/>
        <v xml:space="preserve">  5.1- LINGUAGEM ORAL</v>
      </c>
      <c r="CC201" s="465">
        <v>24.2</v>
      </c>
      <c r="CD201" s="465">
        <v>26.37</v>
      </c>
      <c r="CE201" s="465">
        <v>27.61</v>
      </c>
      <c r="CF201" s="465">
        <v>29.34</v>
      </c>
      <c r="CG201" s="465">
        <v>30.13</v>
      </c>
      <c r="CH201" s="465">
        <v>30.28</v>
      </c>
      <c r="CI201" s="465">
        <v>30.42</v>
      </c>
      <c r="CJ201" s="390"/>
      <c r="CK201" s="390">
        <v>2.35</v>
      </c>
      <c r="CL201" s="390">
        <v>2.38</v>
      </c>
      <c r="CM201" s="390">
        <v>2.85</v>
      </c>
      <c r="CN201" s="390">
        <v>1.77</v>
      </c>
      <c r="CO201" s="390">
        <v>1.45</v>
      </c>
      <c r="CP201" s="390">
        <v>1.3</v>
      </c>
      <c r="CQ201" s="390">
        <v>1.47</v>
      </c>
      <c r="CR201" s="466" t="str">
        <f>IFERROR(IF(Plan1!$O37&lt;&gt;"",IF(Plan1!N$1=6,(Plan1!$O37-CC201)/CK201,IF(Plan1!N$1=7,(Plan1!$O37-CD201)/CL201,IF(Plan1!N$1=8,(Plan1!$O37-CE201)/CM201,IF(Plan1!N$1=9,(Plan1!$O37-CF201)/CN201,IF(Plan1!N$1=10,(Plan1!$O37-CG201)/CO201,IF(Plan1!N$1=11,(Plan1!$O37-CH201)/CP201,IF(Plan1!N$1=12,(Plan1!$O37-CI201)/CQ201,""))))))),""),"σ=0")</f>
        <v/>
      </c>
      <c r="CS201" s="388"/>
      <c r="CT201" s="390">
        <v>23.87</v>
      </c>
      <c r="CU201" s="390">
        <v>24.48</v>
      </c>
      <c r="CV201" s="390">
        <v>26.94</v>
      </c>
      <c r="CW201" s="390">
        <v>29.23</v>
      </c>
      <c r="CX201" s="390">
        <v>29.53</v>
      </c>
      <c r="CY201" s="390">
        <v>29.79</v>
      </c>
      <c r="CZ201" s="390">
        <v>29.65</v>
      </c>
      <c r="DA201" s="390"/>
      <c r="DB201" s="390">
        <v>3.75</v>
      </c>
      <c r="DC201" s="390">
        <v>2.98</v>
      </c>
      <c r="DD201" s="390">
        <v>2.56</v>
      </c>
      <c r="DE201" s="390">
        <v>2.4700000000000002</v>
      </c>
      <c r="DF201" s="390">
        <v>1.87</v>
      </c>
      <c r="DG201" s="390">
        <v>2.06</v>
      </c>
      <c r="DH201" s="390">
        <v>2.88</v>
      </c>
      <c r="DI201" s="466" t="str">
        <f>IFERROR(IF(Plan1!$O37&lt;&gt;"",IF(Plan1!N$1=6,(Plan1!$O37-CT201)/DB201,IF(Plan1!N$1=7,(Plan1!$O37-CU201)/DC201,IF(Plan1!N$1=8,(Plan1!$O37-CV201)/DD201,IF(Plan1!N$1=9,(Plan1!$O37-CW201)/DE201,IF(Plan1!N$1=10,(Plan1!$O37-CX201)/DF201,IF(Plan1!N$1=11,(Plan1!$O37-CY201)/DG201,IF(Plan1!N$1=12,(Plan1!$O37-CZ201)/DH201,""))))))),""),"σ=0")</f>
        <v/>
      </c>
      <c r="DJ201" s="403"/>
      <c r="DK201" s="382"/>
      <c r="DW201" s="463"/>
      <c r="DX201" s="463"/>
      <c r="FI201" s="463"/>
      <c r="FJ201" s="463"/>
      <c r="FZ201" s="370"/>
      <c r="GF201" s="367"/>
      <c r="GJ201" s="388"/>
      <c r="KI201" s="369" t="s">
        <v>176</v>
      </c>
    </row>
    <row r="202" spans="14:311" s="369" customFormat="1" ht="15" customHeight="1">
      <c r="N202" s="372"/>
      <c r="O202" s="372"/>
      <c r="P202" s="372"/>
      <c r="Q202" s="372"/>
      <c r="R202" s="372"/>
      <c r="S202" s="372"/>
      <c r="T202" s="372"/>
      <c r="U202" s="372"/>
      <c r="V202" s="372"/>
      <c r="W202" s="381"/>
      <c r="X202" s="381"/>
      <c r="Y202" s="381"/>
      <c r="Z202" s="381"/>
      <c r="AA202" s="381"/>
      <c r="AB202" s="381"/>
      <c r="AC202" s="381"/>
      <c r="AD202" s="381"/>
      <c r="AE202" s="381"/>
      <c r="AG202" s="469"/>
      <c r="AH202" s="469"/>
      <c r="AI202" s="408"/>
      <c r="AJ202" s="408"/>
      <c r="AK202" s="408"/>
      <c r="AL202" s="408"/>
      <c r="AM202" s="408"/>
      <c r="AN202" s="408"/>
      <c r="AO202" s="408"/>
      <c r="AP202" s="408"/>
      <c r="AQ202" s="401"/>
      <c r="AR202" s="401"/>
      <c r="AS202" s="401"/>
      <c r="AT202" s="401"/>
      <c r="AU202" s="401"/>
      <c r="AV202" s="401"/>
      <c r="AW202" s="401"/>
      <c r="AX202" s="401"/>
      <c r="AY202" s="463"/>
      <c r="AZ202" s="463"/>
      <c r="BA202" s="463"/>
      <c r="BB202" s="463"/>
      <c r="BC202" s="463"/>
      <c r="BD202" s="463"/>
      <c r="BE202" s="463"/>
      <c r="BF202" s="463"/>
      <c r="BG202" s="463"/>
      <c r="BH202" s="463"/>
      <c r="BI202" s="463"/>
      <c r="BJ202" s="463"/>
      <c r="BK202" s="463"/>
      <c r="BL202" s="463"/>
      <c r="BM202" s="463"/>
      <c r="BN202" s="463"/>
      <c r="BZ202" s="463"/>
      <c r="CA202" s="470"/>
      <c r="CB202" s="473" t="str">
        <f t="shared" si="5"/>
        <v xml:space="preserve">    5.1.A- NOMEAÇÃO</v>
      </c>
      <c r="CC202" s="465">
        <v>8.93</v>
      </c>
      <c r="CD202" s="465">
        <v>8.9700000000000006</v>
      </c>
      <c r="CE202" s="465">
        <v>9</v>
      </c>
      <c r="CF202" s="465">
        <v>8.9700000000000006</v>
      </c>
      <c r="CG202" s="465">
        <v>8.93</v>
      </c>
      <c r="CH202" s="465">
        <v>8.8800000000000008</v>
      </c>
      <c r="CI202" s="465">
        <v>8.9600000000000009</v>
      </c>
      <c r="CJ202" s="390"/>
      <c r="CK202" s="390">
        <v>0.25</v>
      </c>
      <c r="CL202" s="390">
        <v>0.18</v>
      </c>
      <c r="CM202" s="405">
        <v>0</v>
      </c>
      <c r="CN202" s="390">
        <v>0.17</v>
      </c>
      <c r="CO202" s="390">
        <v>0.25</v>
      </c>
      <c r="CP202" s="390">
        <v>0.33</v>
      </c>
      <c r="CQ202" s="390">
        <v>0.19</v>
      </c>
      <c r="CR202" s="466" t="str">
        <f>IFERROR(IF(Plan1!$O38&lt;&gt;"",IF(Plan1!N$1=6,(Plan1!$O38-CC202)/CK202,IF(Plan1!N$1=7,(Plan1!$O38-CD202)/CL202,IF(Plan1!N$1=8,(Plan1!$O38-CE202)/CM202,IF(Plan1!N$1=9,(Plan1!$O38-CF202)/CN202,IF(Plan1!N$1=10,(Plan1!$O38-CG202)/CO202,IF(Plan1!N$1=11,(Plan1!$O38-CH202)/CP202,IF(Plan1!N$1=12,(Plan1!$O38-CI202)/CQ202,""))))))),""),"σ=0")</f>
        <v/>
      </c>
      <c r="CS202" s="388"/>
      <c r="CT202" s="390">
        <v>9</v>
      </c>
      <c r="CU202" s="390">
        <v>9</v>
      </c>
      <c r="CV202" s="390">
        <v>9</v>
      </c>
      <c r="CW202" s="390">
        <v>9</v>
      </c>
      <c r="CX202" s="390">
        <v>9</v>
      </c>
      <c r="CY202" s="390">
        <v>8.9700000000000006</v>
      </c>
      <c r="CZ202" s="390">
        <v>9</v>
      </c>
      <c r="DA202" s="390"/>
      <c r="DB202" s="405">
        <v>0</v>
      </c>
      <c r="DC202" s="405">
        <v>0</v>
      </c>
      <c r="DD202" s="405">
        <v>0</v>
      </c>
      <c r="DE202" s="405">
        <v>0</v>
      </c>
      <c r="DF202" s="405">
        <v>0</v>
      </c>
      <c r="DG202" s="390">
        <v>0.19</v>
      </c>
      <c r="DH202" s="405">
        <v>0</v>
      </c>
      <c r="DI202" s="466" t="str">
        <f>IFERROR(IF(Plan1!$O38&lt;&gt;"",IF(Plan1!N$1=6,(Plan1!$O38-CT202)/DB202,IF(Plan1!N$1=7,(Plan1!$O38-CU202)/DC202,IF(Plan1!N$1=8,(Plan1!$O38-CV202)/DD202,IF(Plan1!N$1=9,(Plan1!$O38-CW202)/DE202,IF(Plan1!N$1=10,(Plan1!$O38-CX202)/DF202,IF(Plan1!N$1=11,(Plan1!$O38-CY202)/DG202,IF(Plan1!N$1=12,(Plan1!$O38-CZ202)/DH202,""))))))),""),"σ=0")</f>
        <v/>
      </c>
      <c r="DJ202" s="403"/>
      <c r="DK202" s="382"/>
      <c r="DW202" s="463"/>
      <c r="DX202" s="463"/>
      <c r="FI202" s="463"/>
      <c r="FJ202" s="463"/>
      <c r="FZ202" s="370"/>
      <c r="GF202" s="367"/>
      <c r="GJ202" s="388"/>
      <c r="KI202" s="589" t="s">
        <v>174</v>
      </c>
      <c r="KJ202" s="589"/>
      <c r="KK202" s="589"/>
      <c r="KL202" s="589"/>
      <c r="KM202" s="589"/>
      <c r="KN202" s="465"/>
      <c r="KO202" s="589" t="s">
        <v>182</v>
      </c>
      <c r="KP202" s="589"/>
      <c r="KQ202" s="589"/>
      <c r="KR202" s="589"/>
      <c r="KS202" s="589"/>
      <c r="KT202" s="465"/>
      <c r="KU202" s="589" t="s">
        <v>183</v>
      </c>
      <c r="KV202" s="589"/>
      <c r="KW202" s="589"/>
      <c r="KX202" s="589"/>
      <c r="KY202" s="589"/>
    </row>
    <row r="203" spans="14:311" s="369" customFormat="1" ht="15" customHeight="1">
      <c r="N203" s="393"/>
      <c r="O203" s="393"/>
      <c r="P203" s="393"/>
      <c r="Q203" s="393"/>
      <c r="R203" s="393"/>
      <c r="S203" s="393"/>
      <c r="T203" s="393"/>
      <c r="U203" s="393"/>
      <c r="V203" s="372"/>
      <c r="W203" s="381"/>
      <c r="X203" s="381"/>
      <c r="Y203" s="381"/>
      <c r="Z203" s="381"/>
      <c r="AA203" s="381"/>
      <c r="AB203" s="381"/>
      <c r="AC203" s="381"/>
      <c r="AD203" s="381"/>
      <c r="AE203" s="381"/>
      <c r="AG203" s="402"/>
      <c r="AH203" s="402"/>
      <c r="AI203" s="413"/>
      <c r="AJ203" s="413"/>
      <c r="AK203" s="401"/>
      <c r="AL203" s="401"/>
      <c r="AM203" s="401"/>
      <c r="AN203" s="401"/>
      <c r="AO203" s="401"/>
      <c r="AP203" s="401"/>
      <c r="AQ203" s="404"/>
      <c r="AR203" s="404"/>
      <c r="AS203" s="404"/>
      <c r="AT203" s="401"/>
      <c r="AU203" s="401"/>
      <c r="AV203" s="404"/>
      <c r="AW203" s="401"/>
      <c r="AX203" s="404"/>
      <c r="AY203" s="463"/>
      <c r="AZ203" s="463"/>
      <c r="BA203" s="463"/>
      <c r="BB203" s="463"/>
      <c r="BC203" s="463"/>
      <c r="BD203" s="463"/>
      <c r="BE203" s="463"/>
      <c r="BF203" s="463"/>
      <c r="BG203" s="463"/>
      <c r="BH203" s="463"/>
      <c r="BI203" s="463"/>
      <c r="BJ203" s="463"/>
      <c r="BK203" s="463"/>
      <c r="BL203" s="463"/>
      <c r="BM203" s="463"/>
      <c r="BN203" s="463"/>
      <c r="BZ203" s="463"/>
      <c r="CA203" s="470"/>
      <c r="CB203" s="473" t="str">
        <f t="shared" si="5"/>
        <v xml:space="preserve">    5.1.B- CONSCIÊNCIA FONOLÓGICA</v>
      </c>
      <c r="CC203" s="465">
        <v>8.93</v>
      </c>
      <c r="CD203" s="465">
        <v>9.23</v>
      </c>
      <c r="CE203" s="465">
        <v>9.1199999999999992</v>
      </c>
      <c r="CF203" s="465">
        <v>9.59</v>
      </c>
      <c r="CG203" s="465">
        <v>9.8000000000000007</v>
      </c>
      <c r="CH203" s="465">
        <v>9.8000000000000007</v>
      </c>
      <c r="CI203" s="465">
        <v>9.81</v>
      </c>
      <c r="CJ203" s="390"/>
      <c r="CK203" s="390">
        <v>1.01</v>
      </c>
      <c r="CL203" s="390">
        <v>1</v>
      </c>
      <c r="CM203" s="390">
        <v>1.08</v>
      </c>
      <c r="CN203" s="390">
        <v>0.97</v>
      </c>
      <c r="CO203" s="390">
        <v>0.4</v>
      </c>
      <c r="CP203" s="390">
        <v>0.64</v>
      </c>
      <c r="CQ203" s="390">
        <v>0.4</v>
      </c>
      <c r="CR203" s="466" t="str">
        <f>IFERROR(IF(Plan1!$O39&lt;&gt;"",IF(Plan1!N$1=6,(Plan1!$O39-CC203)/CK203,IF(Plan1!N$1=7,(Plan1!$O39-CD203)/CL203,IF(Plan1!N$1=8,(Plan1!$O39-CE203)/CM203,IF(Plan1!N$1=9,(Plan1!$O39-CF203)/CN203,IF(Plan1!N$1=10,(Plan1!$O39-CG203)/CO203,IF(Plan1!N$1=11,(Plan1!$O39-CH203)/CP203,IF(Plan1!N$1=12,(Plan1!$O39-CI203)/CQ203,""))))))),""),"σ=0")</f>
        <v/>
      </c>
      <c r="CS203" s="388"/>
      <c r="CT203" s="390">
        <v>8</v>
      </c>
      <c r="CU203" s="390">
        <v>9.19</v>
      </c>
      <c r="CV203" s="390">
        <v>9.5</v>
      </c>
      <c r="CW203" s="390">
        <v>9.77</v>
      </c>
      <c r="CX203" s="390">
        <v>9.8000000000000007</v>
      </c>
      <c r="CY203" s="390">
        <v>9.66</v>
      </c>
      <c r="CZ203" s="390">
        <v>9.65</v>
      </c>
      <c r="DA203" s="390"/>
      <c r="DB203" s="390">
        <v>2.1800000000000002</v>
      </c>
      <c r="DC203" s="390">
        <v>1.85</v>
      </c>
      <c r="DD203" s="390">
        <v>0.84</v>
      </c>
      <c r="DE203" s="390">
        <v>0.5</v>
      </c>
      <c r="DF203" s="390">
        <v>0.41</v>
      </c>
      <c r="DG203" s="390">
        <v>0.61</v>
      </c>
      <c r="DH203" s="390">
        <v>1.06</v>
      </c>
      <c r="DI203" s="466" t="str">
        <f>IFERROR(IF(Plan1!$O39&lt;&gt;"",IF(Plan1!N$1=6,(Plan1!$O39-CT203)/DB203,IF(Plan1!N$1=7,(Plan1!$O39-CU203)/DC203,IF(Plan1!N$1=8,(Plan1!$O39-CV203)/DD203,IF(Plan1!N$1=9,(Plan1!$O39-CW203)/DE203,IF(Plan1!N$1=10,(Plan1!$O39-CX203)/DF203,IF(Plan1!N$1=11,(Plan1!$O39-CY203)/DG203,IF(Plan1!N$1=12,(Plan1!$O39-CZ203)/DH203,""))))))),""),"σ=0")</f>
        <v/>
      </c>
      <c r="DJ203" s="403"/>
      <c r="DK203" s="382"/>
      <c r="DW203" s="463"/>
      <c r="DX203" s="463"/>
      <c r="FI203" s="463"/>
      <c r="FJ203" s="463"/>
      <c r="FZ203" s="370"/>
      <c r="GF203" s="367"/>
      <c r="GJ203" s="388"/>
      <c r="KI203" s="429" t="s">
        <v>139</v>
      </c>
      <c r="KJ203" s="429" t="s">
        <v>103</v>
      </c>
      <c r="KK203" s="429" t="s">
        <v>64</v>
      </c>
      <c r="KL203" s="429" t="s">
        <v>181</v>
      </c>
      <c r="KM203" s="429" t="s">
        <v>0</v>
      </c>
      <c r="KN203" s="395"/>
      <c r="KO203" s="429" t="s">
        <v>139</v>
      </c>
      <c r="KP203" s="429" t="s">
        <v>103</v>
      </c>
      <c r="KQ203" s="429" t="s">
        <v>64</v>
      </c>
      <c r="KR203" s="429" t="s">
        <v>181</v>
      </c>
      <c r="KS203" s="429" t="s">
        <v>0</v>
      </c>
      <c r="KT203" s="465"/>
      <c r="KU203" s="429" t="s">
        <v>139</v>
      </c>
      <c r="KV203" s="429" t="s">
        <v>103</v>
      </c>
      <c r="KW203" s="429" t="s">
        <v>64</v>
      </c>
      <c r="KX203" s="429" t="s">
        <v>181</v>
      </c>
      <c r="KY203" s="429" t="s">
        <v>0</v>
      </c>
    </row>
    <row r="204" spans="14:311" s="369" customFormat="1" ht="15" customHeight="1">
      <c r="N204" s="397"/>
      <c r="O204" s="393"/>
      <c r="P204" s="393"/>
      <c r="Q204" s="397"/>
      <c r="R204" s="397"/>
      <c r="S204" s="393"/>
      <c r="T204" s="393"/>
      <c r="U204" s="397"/>
      <c r="W204" s="381"/>
      <c r="X204" s="381"/>
      <c r="Y204" s="381"/>
      <c r="Z204" s="381"/>
      <c r="AA204" s="381"/>
      <c r="AB204" s="381"/>
      <c r="AC204" s="381"/>
      <c r="AD204" s="381"/>
      <c r="AE204" s="381"/>
      <c r="AG204" s="402"/>
      <c r="AH204" s="402"/>
      <c r="AI204" s="401"/>
      <c r="AJ204" s="413"/>
      <c r="AK204" s="404"/>
      <c r="AL204" s="404"/>
      <c r="AM204" s="401"/>
      <c r="AN204" s="404"/>
      <c r="AO204" s="413"/>
      <c r="AP204" s="404"/>
      <c r="AQ204" s="404"/>
      <c r="AR204" s="401"/>
      <c r="AS204" s="401"/>
      <c r="AT204" s="401"/>
      <c r="AU204" s="401"/>
      <c r="AV204" s="404"/>
      <c r="AW204" s="404"/>
      <c r="AX204" s="404"/>
      <c r="AY204" s="463"/>
      <c r="AZ204" s="463"/>
      <c r="BA204" s="463"/>
      <c r="BB204" s="463"/>
      <c r="BC204" s="463"/>
      <c r="BD204" s="463"/>
      <c r="BE204" s="463"/>
      <c r="BF204" s="463"/>
      <c r="BG204" s="463"/>
      <c r="BH204" s="463"/>
      <c r="BI204" s="463"/>
      <c r="BJ204" s="463"/>
      <c r="BK204" s="463"/>
      <c r="BL204" s="463"/>
      <c r="BM204" s="463"/>
      <c r="BN204" s="463"/>
      <c r="BZ204" s="463"/>
      <c r="CA204" s="403"/>
      <c r="CB204" s="473" t="str">
        <f t="shared" si="5"/>
        <v xml:space="preserve">      5.1.B.1- RIMA</v>
      </c>
      <c r="CC204" s="465">
        <v>3.57</v>
      </c>
      <c r="CD204" s="465">
        <v>3.6</v>
      </c>
      <c r="CE204" s="465">
        <v>3.64</v>
      </c>
      <c r="CF204" s="465">
        <v>3.78</v>
      </c>
      <c r="CG204" s="465">
        <v>3.9</v>
      </c>
      <c r="CH204" s="465">
        <v>3.92</v>
      </c>
      <c r="CI204" s="465">
        <v>3.88</v>
      </c>
      <c r="CJ204" s="390"/>
      <c r="CK204" s="390">
        <v>0.72</v>
      </c>
      <c r="CL204" s="390">
        <v>0.67</v>
      </c>
      <c r="CM204" s="390">
        <v>0.65</v>
      </c>
      <c r="CN204" s="390">
        <v>0.49</v>
      </c>
      <c r="CO204" s="390">
        <v>0.3</v>
      </c>
      <c r="CP204" s="390">
        <v>0.27</v>
      </c>
      <c r="CQ204" s="390">
        <v>0.32</v>
      </c>
      <c r="CR204" s="466" t="str">
        <f>IFERROR(IF(Plan1!$O40&lt;&gt;"",IF(Plan1!N$1=6,(Plan1!$O40-CC204)/CK204,IF(Plan1!N$1=7,(Plan1!$O40-CD204)/CL204,IF(Plan1!N$1=8,(Plan1!$O40-CE204)/CM204,IF(Plan1!N$1=9,(Plan1!$O40-CF204)/CN204,IF(Plan1!N$1=10,(Plan1!$O40-CG204)/CO204,IF(Plan1!N$1=11,(Plan1!$O40-CH204)/CP204,IF(Plan1!N$1=12,(Plan1!$O40-CI204)/CQ204,""))))))),""),"σ=0")</f>
        <v/>
      </c>
      <c r="CS204" s="388"/>
      <c r="CT204" s="390">
        <v>3.1</v>
      </c>
      <c r="CU204" s="390">
        <v>3.71</v>
      </c>
      <c r="CV204" s="390">
        <v>3.78</v>
      </c>
      <c r="CW204" s="390">
        <v>3.83</v>
      </c>
      <c r="CX204" s="390">
        <v>3.87</v>
      </c>
      <c r="CY204" s="390">
        <v>3.76</v>
      </c>
      <c r="CZ204" s="390">
        <v>3.85</v>
      </c>
      <c r="DA204" s="390"/>
      <c r="DB204" s="390">
        <v>1.1499999999999999</v>
      </c>
      <c r="DC204" s="390">
        <v>0.78</v>
      </c>
      <c r="DD204" s="390">
        <v>0.49</v>
      </c>
      <c r="DE204" s="390">
        <v>0.38</v>
      </c>
      <c r="DF204" s="390">
        <v>0.35</v>
      </c>
      <c r="DG204" s="390">
        <v>0.57999999999999996</v>
      </c>
      <c r="DH204" s="390">
        <v>0.54</v>
      </c>
      <c r="DI204" s="466" t="str">
        <f>IFERROR(IF(Plan1!$O40&lt;&gt;"",IF(Plan1!N$1=6,(Plan1!$O40-CT204)/DB204,IF(Plan1!N$1=7,(Plan1!$O40-CU204)/DC204,IF(Plan1!N$1=8,(Plan1!$O40-CV204)/DD204,IF(Plan1!N$1=9,(Plan1!$O40-CW204)/DE204,IF(Plan1!N$1=10,(Plan1!$O40-CX204)/DF204,IF(Plan1!N$1=11,(Plan1!$O40-CY204)/DG204,IF(Plan1!N$1=12,(Plan1!$O40-CZ204)/DH204,""))))))),""),"σ=0")</f>
        <v/>
      </c>
      <c r="DJ204" s="403"/>
      <c r="DK204" s="382"/>
      <c r="DW204" s="463"/>
      <c r="DX204" s="463"/>
      <c r="FI204" s="463"/>
      <c r="FJ204" s="463"/>
      <c r="FZ204" s="370"/>
      <c r="GF204" s="367"/>
      <c r="GJ204" s="388"/>
      <c r="KI204" s="418">
        <v>0</v>
      </c>
      <c r="KJ204" s="418">
        <v>0</v>
      </c>
      <c r="KK204" s="418">
        <v>27.61</v>
      </c>
      <c r="KL204" s="418">
        <v>9.84</v>
      </c>
      <c r="KM204" s="465">
        <f t="shared" ref="KM204:KM231" si="6">(KI204-KK204)/KL204</f>
        <v>-2.8058943089430892</v>
      </c>
      <c r="KN204" s="465"/>
      <c r="KO204" s="418">
        <v>0</v>
      </c>
      <c r="KP204" s="418">
        <v>0</v>
      </c>
      <c r="KQ204" s="465">
        <v>31.27</v>
      </c>
      <c r="KR204" s="465">
        <v>9.6199999999999992</v>
      </c>
      <c r="KS204" s="465">
        <f t="shared" ref="KS204:KS231" si="7">(KO204-KQ204)/KR204</f>
        <v>-3.2505197505197509</v>
      </c>
      <c r="KT204" s="465"/>
      <c r="KU204" s="418">
        <v>0</v>
      </c>
      <c r="KV204" s="418">
        <v>0</v>
      </c>
      <c r="KW204" s="465">
        <v>34.75</v>
      </c>
      <c r="KX204" s="465">
        <v>8.33</v>
      </c>
      <c r="KY204" s="465">
        <f t="shared" ref="KY204:KY231" si="8">(KU204-KW204)/KX204</f>
        <v>-4.1716686674669869</v>
      </c>
    </row>
    <row r="205" spans="14:311" s="369" customFormat="1" ht="15" customHeight="1">
      <c r="N205" s="397"/>
      <c r="O205" s="393"/>
      <c r="P205" s="393"/>
      <c r="Q205" s="397"/>
      <c r="R205" s="397"/>
      <c r="S205" s="393"/>
      <c r="T205" s="393"/>
      <c r="U205" s="397"/>
      <c r="W205" s="381"/>
      <c r="X205" s="381"/>
      <c r="Y205" s="381"/>
      <c r="Z205" s="381"/>
      <c r="AA205" s="381"/>
      <c r="AB205" s="381"/>
      <c r="AC205" s="381"/>
      <c r="AD205" s="381"/>
      <c r="AE205" s="381"/>
      <c r="AG205" s="402"/>
      <c r="AH205" s="402"/>
      <c r="AI205" s="413"/>
      <c r="AJ205" s="413"/>
      <c r="AK205" s="413"/>
      <c r="AL205" s="404"/>
      <c r="AM205" s="401"/>
      <c r="AN205" s="401"/>
      <c r="AO205" s="404"/>
      <c r="AP205" s="404"/>
      <c r="AQ205" s="401"/>
      <c r="AR205" s="401"/>
      <c r="AS205" s="401"/>
      <c r="AT205" s="401"/>
      <c r="AU205" s="401"/>
      <c r="AV205" s="404"/>
      <c r="AW205" s="404"/>
      <c r="AX205" s="404"/>
      <c r="AY205" s="463"/>
      <c r="AZ205" s="463"/>
      <c r="BA205" s="463"/>
      <c r="BB205" s="463"/>
      <c r="BC205" s="463"/>
      <c r="BD205" s="463"/>
      <c r="BE205" s="463"/>
      <c r="BF205" s="463"/>
      <c r="BG205" s="463"/>
      <c r="BH205" s="463"/>
      <c r="BI205" s="463"/>
      <c r="BJ205" s="463"/>
      <c r="BK205" s="463"/>
      <c r="BL205" s="463"/>
      <c r="BM205" s="463"/>
      <c r="BN205" s="463"/>
      <c r="BZ205" s="463"/>
      <c r="CA205" s="403"/>
      <c r="CB205" s="473" t="str">
        <f t="shared" si="5"/>
        <v xml:space="preserve">      5.1.B.2- SUBTRAÇÃO FONÊMICA</v>
      </c>
      <c r="CC205" s="465">
        <v>5.37</v>
      </c>
      <c r="CD205" s="465">
        <v>5.63</v>
      </c>
      <c r="CE205" s="465">
        <v>5.48</v>
      </c>
      <c r="CF205" s="465">
        <v>5.81</v>
      </c>
      <c r="CG205" s="465">
        <v>5.9</v>
      </c>
      <c r="CH205" s="465">
        <v>5.88</v>
      </c>
      <c r="CI205" s="465">
        <v>5.92</v>
      </c>
      <c r="CJ205" s="390"/>
      <c r="CK205" s="390">
        <v>0.76</v>
      </c>
      <c r="CL205" s="390">
        <v>0.71</v>
      </c>
      <c r="CM205" s="390">
        <v>0.75</v>
      </c>
      <c r="CN205" s="390">
        <v>0.59</v>
      </c>
      <c r="CO205" s="390">
        <v>0.3</v>
      </c>
      <c r="CP205" s="390">
        <v>0.6</v>
      </c>
      <c r="CQ205" s="390">
        <v>0.27</v>
      </c>
      <c r="CR205" s="466" t="str">
        <f>IFERROR(IF(Plan1!$O41&lt;&gt;"",IF(Plan1!N$1=6,(Plan1!$O41-CC205)/CK205,IF(Plan1!N$1=7,(Plan1!$O41-CD205)/CL205,IF(Plan1!N$1=8,(Plan1!$O41-CE205)/CM205,IF(Plan1!N$1=9,(Plan1!$O41-CF205)/CN205,IF(Plan1!N$1=10,(Plan1!$O41-CG205)/CO205,IF(Plan1!N$1=11,(Plan1!$O41-CH205)/CP205,IF(Plan1!N$1=12,(Plan1!$O41-CI205)/CQ205,""))))))),""),"σ=0")</f>
        <v/>
      </c>
      <c r="CS205" s="388"/>
      <c r="CT205" s="390">
        <v>4.9000000000000004</v>
      </c>
      <c r="CU205" s="390">
        <v>5.48</v>
      </c>
      <c r="CV205" s="390">
        <v>5.72</v>
      </c>
      <c r="CW205" s="390">
        <v>5.93</v>
      </c>
      <c r="CX205" s="390">
        <v>5.93</v>
      </c>
      <c r="CY205" s="390">
        <v>5.9</v>
      </c>
      <c r="CZ205" s="390">
        <v>5.81</v>
      </c>
      <c r="DA205" s="390"/>
      <c r="DB205" s="390">
        <v>1.73</v>
      </c>
      <c r="DC205" s="390">
        <v>1.5</v>
      </c>
      <c r="DD205" s="390">
        <v>0.57999999999999996</v>
      </c>
      <c r="DE205" s="390">
        <v>0.36</v>
      </c>
      <c r="DF205" s="390">
        <v>0.25</v>
      </c>
      <c r="DG205" s="390">
        <v>0.31</v>
      </c>
      <c r="DH205" s="390">
        <v>0.63</v>
      </c>
      <c r="DI205" s="466" t="str">
        <f>IFERROR(IF(Plan1!$O41&lt;&gt;"",IF(Plan1!N$1=6,(Plan1!$O41-CT205)/DB205,IF(Plan1!N$1=7,(Plan1!$O41-CU205)/DC205,IF(Plan1!N$1=8,(Plan1!$O41-CV205)/DD205,IF(Plan1!N$1=9,(Plan1!$O41-CW205)/DE205,IF(Plan1!N$1=10,(Plan1!$O41-CX205)/DF205,IF(Plan1!N$1=11,(Plan1!$O41-CY205)/DG205,IF(Plan1!N$1=12,(Plan1!$O41-CZ205)/DH205,""))))))),""),"σ=0")</f>
        <v/>
      </c>
      <c r="DJ205" s="403"/>
      <c r="DK205" s="382"/>
      <c r="DW205" s="463"/>
      <c r="DX205" s="463"/>
      <c r="FI205" s="463"/>
      <c r="FJ205" s="463"/>
      <c r="FZ205" s="370"/>
      <c r="GF205" s="367"/>
      <c r="GJ205" s="388"/>
      <c r="KI205" s="418">
        <v>5</v>
      </c>
      <c r="KJ205" s="418">
        <v>1</v>
      </c>
      <c r="KK205" s="418">
        <v>27.61</v>
      </c>
      <c r="KL205" s="418">
        <v>9.84</v>
      </c>
      <c r="KM205" s="465">
        <f t="shared" si="6"/>
        <v>-2.2977642276422765</v>
      </c>
      <c r="KN205" s="465"/>
      <c r="KO205" s="418">
        <v>5</v>
      </c>
      <c r="KP205" s="418">
        <v>1</v>
      </c>
      <c r="KQ205" s="465">
        <v>31.27</v>
      </c>
      <c r="KR205" s="465">
        <v>9.6199999999999992</v>
      </c>
      <c r="KS205" s="465">
        <f t="shared" si="7"/>
        <v>-2.7307692307692308</v>
      </c>
      <c r="KT205" s="465"/>
      <c r="KU205" s="418">
        <v>11</v>
      </c>
      <c r="KV205" s="418">
        <v>1</v>
      </c>
      <c r="KW205" s="465">
        <v>34.75</v>
      </c>
      <c r="KX205" s="465">
        <v>8.33</v>
      </c>
      <c r="KY205" s="465">
        <f t="shared" si="8"/>
        <v>-2.8511404561824731</v>
      </c>
    </row>
    <row r="206" spans="14:311" s="369" customFormat="1" ht="15" customHeight="1">
      <c r="N206" s="397"/>
      <c r="O206" s="397"/>
      <c r="P206" s="393"/>
      <c r="Q206" s="397"/>
      <c r="R206" s="393"/>
      <c r="S206" s="393"/>
      <c r="T206" s="397"/>
      <c r="U206" s="397"/>
      <c r="W206" s="381"/>
      <c r="X206" s="381"/>
      <c r="Y206" s="381"/>
      <c r="Z206" s="381"/>
      <c r="AA206" s="381"/>
      <c r="AB206" s="381"/>
      <c r="AC206" s="381"/>
      <c r="AD206" s="381"/>
      <c r="AE206" s="381"/>
      <c r="AG206" s="402"/>
      <c r="AH206" s="402"/>
      <c r="AI206" s="404"/>
      <c r="AJ206" s="401"/>
      <c r="AK206" s="404"/>
      <c r="AL206" s="401"/>
      <c r="AM206" s="401"/>
      <c r="AN206" s="404"/>
      <c r="AO206" s="404"/>
      <c r="AP206" s="404"/>
      <c r="AQ206" s="404"/>
      <c r="AR206" s="401"/>
      <c r="AS206" s="401"/>
      <c r="AT206" s="401"/>
      <c r="AU206" s="401"/>
      <c r="AV206" s="413"/>
      <c r="AW206" s="401"/>
      <c r="AX206" s="404"/>
      <c r="AY206" s="463"/>
      <c r="AZ206" s="463"/>
      <c r="BA206" s="463"/>
      <c r="BB206" s="463"/>
      <c r="BC206" s="463"/>
      <c r="BD206" s="463"/>
      <c r="BE206" s="463"/>
      <c r="BF206" s="463"/>
      <c r="BG206" s="463"/>
      <c r="BH206" s="463"/>
      <c r="BI206" s="463"/>
      <c r="BJ206" s="463"/>
      <c r="BK206" s="463"/>
      <c r="BL206" s="463"/>
      <c r="BM206" s="463"/>
      <c r="BN206" s="463"/>
      <c r="BZ206" s="463"/>
      <c r="CA206" s="403"/>
      <c r="CB206" s="473" t="str">
        <f t="shared" si="5"/>
        <v xml:space="preserve">    5.1.C- COMPREENSÃO ORAL</v>
      </c>
      <c r="CC206" s="465">
        <v>4.7</v>
      </c>
      <c r="CD206" s="465">
        <v>4.9000000000000004</v>
      </c>
      <c r="CE206" s="465">
        <v>4.88</v>
      </c>
      <c r="CF206" s="465">
        <v>4.72</v>
      </c>
      <c r="CG206" s="465">
        <v>4.87</v>
      </c>
      <c r="CH206" s="465">
        <v>4.76</v>
      </c>
      <c r="CI206" s="465">
        <v>4.8499999999999996</v>
      </c>
      <c r="CJ206" s="390"/>
      <c r="CK206" s="390">
        <v>0.46</v>
      </c>
      <c r="CL206" s="390">
        <v>0.3</v>
      </c>
      <c r="CM206" s="390">
        <v>0.33</v>
      </c>
      <c r="CN206" s="390">
        <v>0.45</v>
      </c>
      <c r="CO206" s="390">
        <v>0.34</v>
      </c>
      <c r="CP206" s="390">
        <v>0.43</v>
      </c>
      <c r="CQ206" s="390">
        <v>0.36</v>
      </c>
      <c r="CR206" s="466" t="str">
        <f>IFERROR(IF(Plan1!$O42&lt;&gt;"",IF(Plan1!N$1=6,(Plan1!$O42-CC206)/CK206,IF(Plan1!N$1=7,(Plan1!$O42-CD206)/CL206,IF(Plan1!N$1=8,(Plan1!$O42-CE206)/CM206,IF(Plan1!N$1=9,(Plan1!$O42-CF206)/CN206,IF(Plan1!N$1=10,(Plan1!$O42-CG206)/CO206,IF(Plan1!N$1=11,(Plan1!$O42-CH206)/CP206,IF(Plan1!N$1=12,(Plan1!$O42-CI206)/CQ206,""))))))),""),"σ=0")</f>
        <v/>
      </c>
      <c r="CS206" s="388"/>
      <c r="CT206" s="390">
        <v>4.97</v>
      </c>
      <c r="CU206" s="390">
        <v>4.97</v>
      </c>
      <c r="CV206" s="390">
        <v>5</v>
      </c>
      <c r="CW206" s="390">
        <v>5</v>
      </c>
      <c r="CX206" s="390">
        <v>4.93</v>
      </c>
      <c r="CY206" s="390">
        <v>4.97</v>
      </c>
      <c r="CZ206" s="390">
        <v>4.96</v>
      </c>
      <c r="DA206" s="390"/>
      <c r="DB206" s="390">
        <v>0.18</v>
      </c>
      <c r="DC206" s="390">
        <v>0.18</v>
      </c>
      <c r="DD206" s="405">
        <v>0</v>
      </c>
      <c r="DE206" s="405">
        <v>0</v>
      </c>
      <c r="DF206" s="390">
        <v>0.25</v>
      </c>
      <c r="DG206" s="390">
        <v>0.19</v>
      </c>
      <c r="DH206" s="390">
        <v>0.2</v>
      </c>
      <c r="DI206" s="466" t="str">
        <f>IFERROR(IF(Plan1!$O42&lt;&gt;"",IF(Plan1!N$1=6,(Plan1!$O42-CT206)/DB206,IF(Plan1!N$1=7,(Plan1!$O42-CU206)/DC206,IF(Plan1!N$1=8,(Plan1!$O42-CV206)/DD206,IF(Plan1!N$1=9,(Plan1!$O42-CW206)/DE206,IF(Plan1!N$1=10,(Plan1!$O42-CX206)/DF206,IF(Plan1!N$1=11,(Plan1!$O42-CY206)/DG206,IF(Plan1!N$1=12,(Plan1!$O42-CZ206)/DH206,""))))))),""),"σ=0")</f>
        <v/>
      </c>
      <c r="DJ206" s="403"/>
      <c r="DK206" s="382"/>
      <c r="DW206" s="463"/>
      <c r="DX206" s="463"/>
      <c r="FI206" s="463"/>
      <c r="FJ206" s="463"/>
      <c r="FZ206" s="370"/>
      <c r="GF206" s="367"/>
      <c r="GJ206" s="388"/>
      <c r="KI206" s="418">
        <v>6</v>
      </c>
      <c r="KJ206" s="418">
        <v>2</v>
      </c>
      <c r="KK206" s="418">
        <v>27.61</v>
      </c>
      <c r="KL206" s="418">
        <v>9.84</v>
      </c>
      <c r="KM206" s="465">
        <f t="shared" si="6"/>
        <v>-2.196138211382114</v>
      </c>
      <c r="KN206" s="465"/>
      <c r="KO206" s="418">
        <v>9</v>
      </c>
      <c r="KP206" s="418">
        <v>2</v>
      </c>
      <c r="KQ206" s="465">
        <v>31.27</v>
      </c>
      <c r="KR206" s="465">
        <v>9.6199999999999992</v>
      </c>
      <c r="KS206" s="465">
        <f t="shared" si="7"/>
        <v>-2.314968814968815</v>
      </c>
      <c r="KT206" s="465"/>
      <c r="KU206" s="418">
        <v>12</v>
      </c>
      <c r="KV206" s="418">
        <v>2</v>
      </c>
      <c r="KW206" s="465">
        <v>34.75</v>
      </c>
      <c r="KX206" s="465">
        <v>8.33</v>
      </c>
      <c r="KY206" s="465">
        <f t="shared" si="8"/>
        <v>-2.73109243697479</v>
      </c>
    </row>
    <row r="207" spans="14:311" s="369" customFormat="1" ht="15" customHeight="1">
      <c r="N207" s="397"/>
      <c r="O207" s="393"/>
      <c r="P207" s="393"/>
      <c r="Q207" s="397"/>
      <c r="R207" s="397"/>
      <c r="S207" s="397"/>
      <c r="T207" s="393"/>
      <c r="U207" s="397"/>
      <c r="W207" s="381"/>
      <c r="X207" s="381"/>
      <c r="Y207" s="381"/>
      <c r="Z207" s="381"/>
      <c r="AA207" s="381"/>
      <c r="AB207" s="381"/>
      <c r="AC207" s="381"/>
      <c r="AD207" s="381"/>
      <c r="AE207" s="381"/>
      <c r="AG207" s="402"/>
      <c r="AH207" s="402"/>
      <c r="AI207" s="401"/>
      <c r="AJ207" s="404"/>
      <c r="AK207" s="404"/>
      <c r="AL207" s="404"/>
      <c r="AM207" s="401"/>
      <c r="AN207" s="401"/>
      <c r="AO207" s="404"/>
      <c r="AP207" s="404"/>
      <c r="AQ207" s="404"/>
      <c r="AR207" s="401"/>
      <c r="AS207" s="401"/>
      <c r="AT207" s="401"/>
      <c r="AU207" s="401"/>
      <c r="AV207" s="404"/>
      <c r="AW207" s="404"/>
      <c r="AX207" s="404"/>
      <c r="AY207" s="463"/>
      <c r="AZ207" s="463"/>
      <c r="BA207" s="463"/>
      <c r="BB207" s="463"/>
      <c r="BC207" s="463"/>
      <c r="BD207" s="463"/>
      <c r="BE207" s="463"/>
      <c r="BF207" s="463"/>
      <c r="BG207" s="463"/>
      <c r="BH207" s="463"/>
      <c r="BI207" s="463"/>
      <c r="BJ207" s="463"/>
      <c r="BK207" s="463"/>
      <c r="BL207" s="463"/>
      <c r="BM207" s="463"/>
      <c r="BN207" s="463"/>
      <c r="BZ207" s="463"/>
      <c r="CA207" s="403"/>
      <c r="CB207" s="473" t="str">
        <f t="shared" si="5"/>
        <v xml:space="preserve">    5.1.D- PROCESSAMENTO INFERENCIAL</v>
      </c>
      <c r="CC207" s="465">
        <v>1.63</v>
      </c>
      <c r="CD207" s="465">
        <v>3.27</v>
      </c>
      <c r="CE207" s="465">
        <v>4.6100000000000003</v>
      </c>
      <c r="CF207" s="465">
        <v>6.06</v>
      </c>
      <c r="CG207" s="465">
        <v>6.53</v>
      </c>
      <c r="CH207" s="465">
        <v>6.84</v>
      </c>
      <c r="CI207" s="465">
        <v>6.81</v>
      </c>
      <c r="CJ207" s="390"/>
      <c r="CK207" s="390">
        <v>2.1</v>
      </c>
      <c r="CL207" s="390">
        <v>2.1800000000000002</v>
      </c>
      <c r="CM207" s="390">
        <v>2.0699999999999998</v>
      </c>
      <c r="CN207" s="390">
        <v>1.7</v>
      </c>
      <c r="CO207" s="390">
        <v>1.3</v>
      </c>
      <c r="CP207" s="390">
        <v>1.06</v>
      </c>
      <c r="CQ207" s="390">
        <v>1.29</v>
      </c>
      <c r="CR207" s="466" t="str">
        <f>IFERROR(IF(Plan1!$O43&lt;&gt;"",IF(Plan1!N$1=6,(Plan1!$O43-CC207)/CK207,IF(Plan1!N$1=7,(Plan1!$O43-CD207)/CL207,IF(Plan1!N$1=8,(Plan1!$O43-CE207)/CM207,IF(Plan1!N$1=9,(Plan1!$O43-CF207)/CN207,IF(Plan1!N$1=10,(Plan1!$O43-CG207)/CO207,IF(Plan1!N$1=11,(Plan1!$O43-CH207)/CP207,IF(Plan1!N$1=12,(Plan1!$O43-CI207)/CQ207,""))))))),""),"σ=0")</f>
        <v/>
      </c>
      <c r="CS207" s="388"/>
      <c r="CT207" s="390">
        <v>1.9</v>
      </c>
      <c r="CU207" s="390">
        <v>1.32</v>
      </c>
      <c r="CV207" s="390">
        <v>3.44</v>
      </c>
      <c r="CW207" s="390">
        <v>5.47</v>
      </c>
      <c r="CX207" s="390">
        <v>5.8</v>
      </c>
      <c r="CY207" s="390">
        <v>6.21</v>
      </c>
      <c r="CZ207" s="390">
        <v>6.08</v>
      </c>
      <c r="DA207" s="390"/>
      <c r="DB207" s="390">
        <v>2.54</v>
      </c>
      <c r="DC207" s="390">
        <v>1.99</v>
      </c>
      <c r="DD207" s="390">
        <v>2.35</v>
      </c>
      <c r="DE207" s="390">
        <v>2.4</v>
      </c>
      <c r="DF207" s="390">
        <v>1.9</v>
      </c>
      <c r="DG207" s="390">
        <v>1.78</v>
      </c>
      <c r="DH207" s="390">
        <v>2.23</v>
      </c>
      <c r="DI207" s="466" t="str">
        <f>IFERROR(IF(Plan1!$O43&lt;&gt;"",IF(Plan1!N$1=6,(Plan1!$O43-CT207)/DB207,IF(Plan1!N$1=7,(Plan1!$O43-CU207)/DC207,IF(Plan1!N$1=8,(Plan1!$O43-CV207)/DD207,IF(Plan1!N$1=9,(Plan1!$O43-CW207)/DE207,IF(Plan1!N$1=10,(Plan1!$O43-CX207)/DF207,IF(Plan1!N$1=11,(Plan1!$O43-CY207)/DG207,IF(Plan1!N$1=12,(Plan1!$O43-CZ207)/DH207,""))))))),""),"σ=0")</f>
        <v/>
      </c>
      <c r="DJ207" s="403"/>
      <c r="DK207" s="382"/>
      <c r="DW207" s="463"/>
      <c r="DX207" s="463"/>
      <c r="FI207" s="463"/>
      <c r="FJ207" s="463"/>
      <c r="FZ207" s="370"/>
      <c r="GF207" s="367"/>
      <c r="GJ207" s="388"/>
      <c r="KI207" s="418">
        <v>7</v>
      </c>
      <c r="KJ207" s="418">
        <v>3</v>
      </c>
      <c r="KK207" s="418">
        <v>27.61</v>
      </c>
      <c r="KL207" s="418">
        <v>9.84</v>
      </c>
      <c r="KM207" s="465">
        <f t="shared" si="6"/>
        <v>-2.094512195121951</v>
      </c>
      <c r="KN207" s="465"/>
      <c r="KO207" s="418">
        <v>10</v>
      </c>
      <c r="KP207" s="418">
        <v>3</v>
      </c>
      <c r="KQ207" s="465">
        <v>31.27</v>
      </c>
      <c r="KR207" s="465">
        <v>9.6199999999999992</v>
      </c>
      <c r="KS207" s="465">
        <f t="shared" si="7"/>
        <v>-2.2110187110187112</v>
      </c>
      <c r="KT207" s="465"/>
      <c r="KU207" s="418">
        <v>15</v>
      </c>
      <c r="KV207" s="418">
        <v>3</v>
      </c>
      <c r="KW207" s="465">
        <v>34.75</v>
      </c>
      <c r="KX207" s="465">
        <v>8.33</v>
      </c>
      <c r="KY207" s="465">
        <f t="shared" si="8"/>
        <v>-2.3709483793517405</v>
      </c>
    </row>
    <row r="208" spans="14:311" s="369" customFormat="1" ht="15" customHeight="1">
      <c r="N208" s="397"/>
      <c r="O208" s="393"/>
      <c r="P208" s="393"/>
      <c r="Q208" s="393"/>
      <c r="R208" s="393"/>
      <c r="S208" s="393"/>
      <c r="T208" s="393"/>
      <c r="U208" s="397"/>
      <c r="W208" s="381"/>
      <c r="X208" s="381"/>
      <c r="Y208" s="381"/>
      <c r="Z208" s="381"/>
      <c r="AA208" s="381"/>
      <c r="AB208" s="381"/>
      <c r="AC208" s="381"/>
      <c r="AD208" s="381"/>
      <c r="AE208" s="381"/>
      <c r="AG208" s="402"/>
      <c r="AH208" s="402"/>
      <c r="AI208" s="401"/>
      <c r="AJ208" s="404"/>
      <c r="AK208" s="404"/>
      <c r="AL208" s="404"/>
      <c r="AM208" s="401"/>
      <c r="AN208" s="401"/>
      <c r="AO208" s="401"/>
      <c r="AP208" s="404"/>
      <c r="AQ208" s="401"/>
      <c r="AR208" s="401"/>
      <c r="AS208" s="401"/>
      <c r="AT208" s="401"/>
      <c r="AU208" s="401"/>
      <c r="AV208" s="404"/>
      <c r="AW208" s="401"/>
      <c r="AX208" s="404"/>
      <c r="AY208" s="463"/>
      <c r="AZ208" s="463"/>
      <c r="BA208" s="463"/>
      <c r="BB208" s="463"/>
      <c r="BC208" s="463"/>
      <c r="BD208" s="463"/>
      <c r="BE208" s="463"/>
      <c r="BF208" s="463"/>
      <c r="BG208" s="463"/>
      <c r="BH208" s="463"/>
      <c r="BI208" s="463"/>
      <c r="BJ208" s="463"/>
      <c r="BK208" s="463"/>
      <c r="BL208" s="463"/>
      <c r="BM208" s="463"/>
      <c r="BN208" s="463"/>
      <c r="BZ208" s="463"/>
      <c r="CA208" s="470"/>
      <c r="CB208" s="473" t="str">
        <f t="shared" si="5"/>
        <v xml:space="preserve">  5.2- LINGUAGEM ESCRITA</v>
      </c>
      <c r="CC208" s="465">
        <v>37.229999999999997</v>
      </c>
      <c r="CD208" s="465">
        <v>40.369999999999997</v>
      </c>
      <c r="CE208" s="465">
        <v>41.85</v>
      </c>
      <c r="CF208" s="465">
        <v>42.63</v>
      </c>
      <c r="CG208" s="465">
        <v>43.57</v>
      </c>
      <c r="CH208" s="465">
        <v>43.6</v>
      </c>
      <c r="CI208" s="465">
        <v>43.96</v>
      </c>
      <c r="CJ208" s="390"/>
      <c r="CK208" s="390">
        <v>4.88</v>
      </c>
      <c r="CL208" s="390">
        <v>2.74</v>
      </c>
      <c r="CM208" s="390">
        <v>2.42</v>
      </c>
      <c r="CN208" s="390">
        <v>2.16</v>
      </c>
      <c r="CO208" s="390">
        <v>1.22</v>
      </c>
      <c r="CP208" s="390">
        <v>1.35</v>
      </c>
      <c r="CQ208" s="390">
        <v>1.07</v>
      </c>
      <c r="CR208" s="466" t="str">
        <f>IFERROR(IF(Plan1!$O44&lt;&gt;"",IF(Plan1!N$1=6,(Plan1!$O44-CC208)/CK208,IF(Plan1!N$1=7,(Plan1!$O44-CD208)/CL208,IF(Plan1!N$1=8,(Plan1!$O44-CE208)/CM208,IF(Plan1!N$1=9,(Plan1!$O44-CF208)/CN208,IF(Plan1!N$1=10,(Plan1!$O44-CG208)/CO208,IF(Plan1!N$1=11,(Plan1!$O44-CH208)/CP208,IF(Plan1!N$1=12,(Plan1!$O44-CI208)/CQ208,""))))))),""),"σ=0")</f>
        <v/>
      </c>
      <c r="CS208" s="388"/>
      <c r="CT208" s="390">
        <v>29.57</v>
      </c>
      <c r="CU208" s="390">
        <v>38.29</v>
      </c>
      <c r="CV208" s="390">
        <v>42.34</v>
      </c>
      <c r="CW208" s="390">
        <v>43</v>
      </c>
      <c r="CX208" s="390">
        <v>43.67</v>
      </c>
      <c r="CY208" s="390">
        <v>43.72</v>
      </c>
      <c r="CZ208" s="390">
        <v>43.38</v>
      </c>
      <c r="DA208" s="390"/>
      <c r="DB208" s="390">
        <v>12.75</v>
      </c>
      <c r="DC208" s="390">
        <v>8.82</v>
      </c>
      <c r="DD208" s="390">
        <v>3.43</v>
      </c>
      <c r="DE208" s="390">
        <v>1.98</v>
      </c>
      <c r="DF208" s="390">
        <v>1.27</v>
      </c>
      <c r="DG208" s="390">
        <v>1.36</v>
      </c>
      <c r="DH208" s="390">
        <v>2.08</v>
      </c>
      <c r="DI208" s="466" t="str">
        <f>IFERROR(IF(Plan1!$O44&lt;&gt;"",IF(Plan1!N$1=6,(Plan1!$O44-CT208)/DB208,IF(Plan1!N$1=7,(Plan1!$O44-CU208)/DC208,IF(Plan1!N$1=8,(Plan1!$O44-CV208)/DD208,IF(Plan1!N$1=9,(Plan1!$O44-CW208)/DE208,IF(Plan1!N$1=10,(Plan1!$O44-CX208)/DF208,IF(Plan1!N$1=11,(Plan1!$O44-CY208)/DG208,IF(Plan1!N$1=12,(Plan1!$O44-CZ208)/DH208,""))))))),""),"σ=0")</f>
        <v/>
      </c>
      <c r="DJ208" s="403"/>
      <c r="DK208" s="382"/>
      <c r="DW208" s="463"/>
      <c r="DX208" s="463"/>
      <c r="FI208" s="463"/>
      <c r="FJ208" s="463"/>
      <c r="FZ208" s="370"/>
      <c r="GF208" s="367"/>
      <c r="GJ208" s="388"/>
      <c r="KI208" s="418">
        <v>8</v>
      </c>
      <c r="KJ208" s="418">
        <v>4</v>
      </c>
      <c r="KK208" s="418">
        <v>27.61</v>
      </c>
      <c r="KL208" s="418">
        <v>9.84</v>
      </c>
      <c r="KM208" s="465">
        <f t="shared" si="6"/>
        <v>-1.9928861788617886</v>
      </c>
      <c r="KN208" s="465"/>
      <c r="KO208" s="418">
        <v>11</v>
      </c>
      <c r="KP208" s="418">
        <v>4</v>
      </c>
      <c r="KQ208" s="465">
        <v>31.27</v>
      </c>
      <c r="KR208" s="465">
        <v>9.6199999999999992</v>
      </c>
      <c r="KS208" s="465">
        <f t="shared" si="7"/>
        <v>-2.1070686070686073</v>
      </c>
      <c r="KT208" s="465"/>
      <c r="KU208" s="418">
        <v>17</v>
      </c>
      <c r="KV208" s="418">
        <v>4</v>
      </c>
      <c r="KW208" s="465">
        <v>34.75</v>
      </c>
      <c r="KX208" s="465">
        <v>8.33</v>
      </c>
      <c r="KY208" s="465">
        <f t="shared" si="8"/>
        <v>-2.1308523409363747</v>
      </c>
    </row>
    <row r="209" spans="14:311" s="369" customFormat="1" ht="15" customHeight="1">
      <c r="N209" s="397"/>
      <c r="O209" s="393"/>
      <c r="P209" s="393"/>
      <c r="Q209" s="397"/>
      <c r="R209" s="397"/>
      <c r="S209" s="397"/>
      <c r="T209" s="393"/>
      <c r="U209" s="397"/>
      <c r="W209" s="381"/>
      <c r="X209" s="381"/>
      <c r="Y209" s="381"/>
      <c r="Z209" s="381"/>
      <c r="AA209" s="381"/>
      <c r="AB209" s="381"/>
      <c r="AC209" s="381"/>
      <c r="AD209" s="381"/>
      <c r="AE209" s="381"/>
      <c r="AG209" s="402"/>
      <c r="AH209" s="402"/>
      <c r="AI209" s="401"/>
      <c r="AJ209" s="404"/>
      <c r="AK209" s="404"/>
      <c r="AL209" s="404"/>
      <c r="AM209" s="401"/>
      <c r="AN209" s="401"/>
      <c r="AO209" s="404"/>
      <c r="AP209" s="404"/>
      <c r="AQ209" s="401"/>
      <c r="AR209" s="401"/>
      <c r="AS209" s="401"/>
      <c r="AT209" s="401"/>
      <c r="AU209" s="401"/>
      <c r="AV209" s="413"/>
      <c r="AW209" s="404"/>
      <c r="AX209" s="404"/>
      <c r="AY209" s="463"/>
      <c r="AZ209" s="463"/>
      <c r="BA209" s="463"/>
      <c r="BB209" s="463"/>
      <c r="BC209" s="463"/>
      <c r="BD209" s="463"/>
      <c r="BE209" s="463"/>
      <c r="BF209" s="463"/>
      <c r="BG209" s="463"/>
      <c r="BH209" s="463"/>
      <c r="BI209" s="463"/>
      <c r="BJ209" s="463"/>
      <c r="BK209" s="463"/>
      <c r="BL209" s="463"/>
      <c r="BM209" s="463"/>
      <c r="BN209" s="463"/>
      <c r="BZ209" s="463"/>
      <c r="CA209" s="470"/>
      <c r="CB209" s="473" t="str">
        <f t="shared" si="5"/>
        <v xml:space="preserve">    5.2.A- LEITURA EM VOZ ALTA</v>
      </c>
      <c r="CC209" s="465">
        <v>14.87</v>
      </c>
      <c r="CD209" s="465">
        <v>15.73</v>
      </c>
      <c r="CE209" s="465">
        <v>15.76</v>
      </c>
      <c r="CF209" s="465">
        <v>16.16</v>
      </c>
      <c r="CG209" s="465">
        <v>16.5</v>
      </c>
      <c r="CH209" s="465">
        <v>16.399999999999999</v>
      </c>
      <c r="CI209" s="465">
        <v>16.420000000000002</v>
      </c>
      <c r="CJ209" s="390"/>
      <c r="CK209" s="390">
        <v>2.25</v>
      </c>
      <c r="CL209" s="390">
        <v>1.2</v>
      </c>
      <c r="CM209" s="390">
        <v>1.22</v>
      </c>
      <c r="CN209" s="390">
        <v>0.84</v>
      </c>
      <c r="CO209" s="390">
        <v>0.56999999999999995</v>
      </c>
      <c r="CP209" s="390">
        <v>0.64</v>
      </c>
      <c r="CQ209" s="390">
        <v>0.5</v>
      </c>
      <c r="CR209" s="466" t="str">
        <f>IFERROR(IF(Plan1!$O45&lt;&gt;"",IF(Plan1!N$1=6,(Plan1!$O45-CC209)/CK209,IF(Plan1!N$1=7,(Plan1!$O45-CD209)/CL209,IF(Plan1!N$1=8,(Plan1!$O45-CE209)/CM209,IF(Plan1!N$1=9,(Plan1!$O45-CF209)/CN209,IF(Plan1!N$1=10,(Plan1!$O45-CG209)/CO209,IF(Plan1!N$1=11,(Plan1!$O45-CH209)/CP209,IF(Plan1!N$1=12,(Plan1!$O45-CI209)/CQ209,""))))))),""),"σ=0")</f>
        <v/>
      </c>
      <c r="CS209" s="388"/>
      <c r="CT209" s="390">
        <v>12</v>
      </c>
      <c r="CU209" s="390">
        <v>15.61</v>
      </c>
      <c r="CV209" s="390">
        <v>16.63</v>
      </c>
      <c r="CW209" s="390">
        <v>16.899999999999999</v>
      </c>
      <c r="CX209" s="390">
        <v>16.899999999999999</v>
      </c>
      <c r="CY209" s="390">
        <v>16.97</v>
      </c>
      <c r="CZ209" s="390">
        <v>16.96</v>
      </c>
      <c r="DA209" s="390"/>
      <c r="DB209" s="390">
        <v>5.72</v>
      </c>
      <c r="DC209" s="390">
        <v>3.52</v>
      </c>
      <c r="DD209" s="390">
        <v>0.71</v>
      </c>
      <c r="DE209" s="390">
        <v>0.3</v>
      </c>
      <c r="DF209" s="390">
        <v>0.3</v>
      </c>
      <c r="DG209" s="390">
        <v>0.19</v>
      </c>
      <c r="DH209" s="390">
        <v>0.2</v>
      </c>
      <c r="DI209" s="466" t="str">
        <f>IFERROR(IF(Plan1!$O45&lt;&gt;"",IF(Plan1!N$1=6,(Plan1!$O45-CT209)/DB209,IF(Plan1!N$1=7,(Plan1!$O45-CU209)/DC209,IF(Plan1!N$1=8,(Plan1!$O45-CV209)/DD209,IF(Plan1!N$1=9,(Plan1!$O45-CW209)/DE209,IF(Plan1!N$1=10,(Plan1!$O45-CX209)/DF209,IF(Plan1!N$1=11,(Plan1!$O45-CY209)/DG209,IF(Plan1!N$1=12,(Plan1!$O45-CZ209)/DH209,""))))))),""),"σ=0")</f>
        <v/>
      </c>
      <c r="DJ209" s="403"/>
      <c r="DK209" s="382"/>
      <c r="DW209" s="463"/>
      <c r="DX209" s="463"/>
      <c r="FI209" s="463"/>
      <c r="FJ209" s="463"/>
      <c r="FZ209" s="370"/>
      <c r="GF209" s="367"/>
      <c r="GJ209" s="388"/>
      <c r="KI209" s="418">
        <v>9</v>
      </c>
      <c r="KJ209" s="418">
        <v>5</v>
      </c>
      <c r="KK209" s="418">
        <v>27.61</v>
      </c>
      <c r="KL209" s="418">
        <v>9.84</v>
      </c>
      <c r="KM209" s="465">
        <f t="shared" si="6"/>
        <v>-1.8912601626016259</v>
      </c>
      <c r="KN209" s="465"/>
      <c r="KO209" s="418">
        <v>12</v>
      </c>
      <c r="KP209" s="418">
        <v>5</v>
      </c>
      <c r="KQ209" s="465">
        <v>31.27</v>
      </c>
      <c r="KR209" s="465">
        <v>9.6199999999999992</v>
      </c>
      <c r="KS209" s="465">
        <f t="shared" si="7"/>
        <v>-2.003118503118503</v>
      </c>
      <c r="KT209" s="465"/>
      <c r="KU209" s="418">
        <v>18</v>
      </c>
      <c r="KV209" s="418">
        <v>5</v>
      </c>
      <c r="KW209" s="465">
        <v>34.75</v>
      </c>
      <c r="KX209" s="465">
        <v>8.33</v>
      </c>
      <c r="KY209" s="465">
        <f t="shared" si="8"/>
        <v>-2.0108043217286915</v>
      </c>
    </row>
    <row r="210" spans="14:311" s="369" customFormat="1" ht="15" customHeight="1">
      <c r="N210" s="397"/>
      <c r="O210" s="393"/>
      <c r="P210" s="393"/>
      <c r="Q210" s="397"/>
      <c r="R210" s="393"/>
      <c r="S210" s="397"/>
      <c r="T210" s="393"/>
      <c r="U210" s="393"/>
      <c r="W210" s="381"/>
      <c r="X210" s="381"/>
      <c r="Y210" s="381"/>
      <c r="Z210" s="381"/>
      <c r="AA210" s="381"/>
      <c r="AB210" s="381"/>
      <c r="AC210" s="381"/>
      <c r="AD210" s="381"/>
      <c r="AE210" s="381"/>
      <c r="AG210" s="402"/>
      <c r="AH210" s="402"/>
      <c r="AI210" s="401"/>
      <c r="AJ210" s="401"/>
      <c r="AK210" s="404"/>
      <c r="AL210" s="401"/>
      <c r="AM210" s="401"/>
      <c r="AN210" s="401"/>
      <c r="AO210" s="401"/>
      <c r="AP210" s="401"/>
      <c r="AQ210" s="404"/>
      <c r="AR210" s="401"/>
      <c r="AS210" s="401"/>
      <c r="AT210" s="401"/>
      <c r="AU210" s="401"/>
      <c r="AV210" s="404"/>
      <c r="AW210" s="404"/>
      <c r="AX210" s="404"/>
      <c r="AY210" s="463"/>
      <c r="AZ210" s="463"/>
      <c r="BA210" s="463"/>
      <c r="BB210" s="463"/>
      <c r="BC210" s="463"/>
      <c r="BD210" s="463"/>
      <c r="BE210" s="463"/>
      <c r="BF210" s="463"/>
      <c r="BG210" s="463"/>
      <c r="BH210" s="463"/>
      <c r="BI210" s="463"/>
      <c r="BJ210" s="463"/>
      <c r="BK210" s="463"/>
      <c r="BL210" s="463"/>
      <c r="BM210" s="463"/>
      <c r="BN210" s="463"/>
      <c r="BZ210" s="463"/>
      <c r="CA210" s="470"/>
      <c r="CB210" s="473" t="str">
        <f t="shared" si="5"/>
        <v xml:space="preserve">      5.2.A.1- SÍLABAS</v>
      </c>
      <c r="CC210" s="465">
        <v>5.63</v>
      </c>
      <c r="CD210" s="465">
        <v>5.97</v>
      </c>
      <c r="CE210" s="465">
        <v>5.88</v>
      </c>
      <c r="CF210" s="465">
        <v>5.97</v>
      </c>
      <c r="CG210" s="465">
        <v>5.97</v>
      </c>
      <c r="CH210" s="465">
        <v>6</v>
      </c>
      <c r="CI210" s="390">
        <v>5.96</v>
      </c>
      <c r="CJ210" s="390"/>
      <c r="CK210" s="390">
        <v>0.85</v>
      </c>
      <c r="CL210" s="390">
        <v>0.18</v>
      </c>
      <c r="CM210" s="390">
        <v>0.41</v>
      </c>
      <c r="CN210" s="390">
        <v>0.17</v>
      </c>
      <c r="CO210" s="390">
        <v>0.18</v>
      </c>
      <c r="CP210" s="405">
        <v>0</v>
      </c>
      <c r="CQ210" s="390">
        <v>0.19</v>
      </c>
      <c r="CR210" s="466" t="str">
        <f>IFERROR(IF(Plan1!$O46&lt;&gt;"",IF(Plan1!N$1=6,(Plan1!$O46-CC210)/CK210,IF(Plan1!N$1=7,(Plan1!$O46-CD210)/CL210,IF(Plan1!N$1=8,(Plan1!$O46-CE210)/CM210,IF(Plan1!N$1=9,(Plan1!$O46-CF210)/CN210,IF(Plan1!N$1=10,(Plan1!$O46-CG210)/CO210,IF(Plan1!N$1=11,(Plan1!$O46-CH210)/CP210,IF(Plan1!N$1=12,(Plan1!$O46-CI210)/CQ210,""))))))),""),"σ=0")</f>
        <v/>
      </c>
      <c r="CS210" s="388"/>
      <c r="CT210" s="390">
        <v>4.37</v>
      </c>
      <c r="CU210" s="390">
        <v>5.61</v>
      </c>
      <c r="CV210" s="390">
        <v>5.94</v>
      </c>
      <c r="CW210" s="390">
        <v>6</v>
      </c>
      <c r="CX210" s="390">
        <v>5.97</v>
      </c>
      <c r="CY210" s="390">
        <v>6</v>
      </c>
      <c r="CZ210" s="390">
        <v>6</v>
      </c>
      <c r="DA210" s="390"/>
      <c r="DB210" s="390">
        <v>1.99</v>
      </c>
      <c r="DC210" s="390">
        <v>1.1200000000000001</v>
      </c>
      <c r="DD210" s="390">
        <v>0.25</v>
      </c>
      <c r="DE210" s="405">
        <v>0</v>
      </c>
      <c r="DF210" s="390">
        <v>0.18</v>
      </c>
      <c r="DG210" s="405">
        <v>0</v>
      </c>
      <c r="DH210" s="405">
        <v>0</v>
      </c>
      <c r="DI210" s="466" t="str">
        <f>IFERROR(IF(Plan1!$O46&lt;&gt;"",IF(Plan1!N$1=6,(Plan1!$O46-CT210)/DB210,IF(Plan1!N$1=7,(Plan1!$O46-CU210)/DC210,IF(Plan1!N$1=8,(Plan1!$O46-CV210)/DD210,IF(Plan1!N$1=9,(Plan1!$O46-CW210)/DE210,IF(Plan1!N$1=10,(Plan1!$O46-CX210)/DF210,IF(Plan1!N$1=11,(Plan1!$O46-CY210)/DG210,IF(Plan1!N$1=12,(Plan1!$O46-CZ210)/DH210,""))))))),""),"σ=0")</f>
        <v/>
      </c>
      <c r="DJ210" s="403"/>
      <c r="DK210" s="382"/>
      <c r="DW210" s="463"/>
      <c r="DX210" s="463"/>
      <c r="FI210" s="463"/>
      <c r="FJ210" s="463"/>
      <c r="FZ210" s="370"/>
      <c r="GF210" s="367"/>
      <c r="GJ210" s="388"/>
      <c r="KI210" s="418">
        <v>10</v>
      </c>
      <c r="KJ210" s="418">
        <v>6</v>
      </c>
      <c r="KK210" s="418">
        <v>27.61</v>
      </c>
      <c r="KL210" s="418">
        <v>9.84</v>
      </c>
      <c r="KM210" s="465">
        <f t="shared" si="6"/>
        <v>-1.7896341463414633</v>
      </c>
      <c r="KN210" s="465"/>
      <c r="KO210" s="418">
        <v>13</v>
      </c>
      <c r="KP210" s="418">
        <v>7</v>
      </c>
      <c r="KQ210" s="465">
        <v>31.27</v>
      </c>
      <c r="KR210" s="465">
        <v>9.6199999999999992</v>
      </c>
      <c r="KS210" s="465">
        <f t="shared" si="7"/>
        <v>-1.8991683991683992</v>
      </c>
      <c r="KT210" s="465"/>
      <c r="KU210" s="418">
        <v>19</v>
      </c>
      <c r="KV210" s="418">
        <v>6</v>
      </c>
      <c r="KW210" s="465">
        <v>34.75</v>
      </c>
      <c r="KX210" s="465">
        <v>8.33</v>
      </c>
      <c r="KY210" s="465">
        <f t="shared" si="8"/>
        <v>-1.8907563025210083</v>
      </c>
    </row>
    <row r="211" spans="14:311" s="369" customFormat="1" ht="15" customHeight="1">
      <c r="N211" s="397"/>
      <c r="O211" s="393"/>
      <c r="P211" s="393"/>
      <c r="Q211" s="397"/>
      <c r="R211" s="397"/>
      <c r="S211" s="393"/>
      <c r="T211" s="393"/>
      <c r="U211" s="397"/>
      <c r="W211" s="381"/>
      <c r="X211" s="381"/>
      <c r="Y211" s="381"/>
      <c r="Z211" s="381"/>
      <c r="AA211" s="381"/>
      <c r="AB211" s="381"/>
      <c r="AC211" s="381"/>
      <c r="AD211" s="381"/>
      <c r="AE211" s="381"/>
      <c r="AG211" s="402"/>
      <c r="AH211" s="402"/>
      <c r="AI211" s="401"/>
      <c r="AJ211" s="401"/>
      <c r="AK211" s="404"/>
      <c r="AL211" s="404"/>
      <c r="AM211" s="401"/>
      <c r="AN211" s="401"/>
      <c r="AO211" s="401"/>
      <c r="AP211" s="404"/>
      <c r="AQ211" s="401"/>
      <c r="AR211" s="401"/>
      <c r="AS211" s="401"/>
      <c r="AT211" s="401"/>
      <c r="AU211" s="401"/>
      <c r="AV211" s="404"/>
      <c r="AW211" s="404"/>
      <c r="AX211" s="404"/>
      <c r="AY211" s="463"/>
      <c r="AZ211" s="463"/>
      <c r="BA211" s="463"/>
      <c r="BB211" s="463"/>
      <c r="BC211" s="463"/>
      <c r="BD211" s="463"/>
      <c r="BE211" s="463"/>
      <c r="BF211" s="463"/>
      <c r="BG211" s="463"/>
      <c r="BH211" s="463"/>
      <c r="BI211" s="463"/>
      <c r="BJ211" s="463"/>
      <c r="BK211" s="463"/>
      <c r="BL211" s="463"/>
      <c r="BM211" s="463"/>
      <c r="BN211" s="463"/>
      <c r="BZ211" s="463"/>
      <c r="CA211" s="470"/>
      <c r="CB211" s="473" t="str">
        <f t="shared" si="5"/>
        <v xml:space="preserve">      5.2.A.2- PALAVRAS</v>
      </c>
      <c r="CC211" s="465">
        <v>5.3</v>
      </c>
      <c r="CD211" s="465">
        <v>5.83</v>
      </c>
      <c r="CE211" s="465">
        <v>5.79</v>
      </c>
      <c r="CF211" s="465">
        <v>5.94</v>
      </c>
      <c r="CG211" s="465">
        <v>6</v>
      </c>
      <c r="CH211" s="465">
        <v>5.92</v>
      </c>
      <c r="CI211" s="465">
        <v>6</v>
      </c>
      <c r="CJ211" s="390"/>
      <c r="CK211" s="390">
        <v>1.1399999999999999</v>
      </c>
      <c r="CL211" s="390">
        <v>0.37</v>
      </c>
      <c r="CM211" s="390">
        <v>0.54</v>
      </c>
      <c r="CN211" s="390">
        <v>0.24</v>
      </c>
      <c r="CO211" s="405">
        <v>0</v>
      </c>
      <c r="CP211" s="390">
        <v>0.27</v>
      </c>
      <c r="CQ211" s="405">
        <v>0</v>
      </c>
      <c r="CR211" s="466" t="str">
        <f>IFERROR(IF(Plan1!$O47&lt;&gt;"",IF(Plan1!N$1=6,(Plan1!$O47-CC211)/CK211,IF(Plan1!N$1=7,(Plan1!$O47-CD211)/CL211,IF(Plan1!N$1=8,(Plan1!$O47-CE211)/CM211,IF(Plan1!N$1=9,(Plan1!$O47-CF211)/CN211,IF(Plan1!N$1=10,(Plan1!$O47-CG211)/CO211,IF(Plan1!N$1=11,(Plan1!$O47-CH211)/CP211,IF(Plan1!N$1=12,(Plan1!$O47-CI211)/CQ211,""))))))),""),"σ=0")</f>
        <v/>
      </c>
      <c r="CS211" s="388"/>
      <c r="CT211" s="390">
        <v>4.03</v>
      </c>
      <c r="CU211" s="390">
        <v>5.55</v>
      </c>
      <c r="CV211" s="390">
        <v>5.94</v>
      </c>
      <c r="CW211" s="390">
        <v>5.9</v>
      </c>
      <c r="CX211" s="390">
        <v>6</v>
      </c>
      <c r="CY211" s="390">
        <v>6</v>
      </c>
      <c r="CZ211" s="390">
        <v>6</v>
      </c>
      <c r="DA211" s="390"/>
      <c r="DB211" s="390">
        <v>2.09</v>
      </c>
      <c r="DC211" s="390">
        <v>1.29</v>
      </c>
      <c r="DD211" s="390">
        <v>0.25</v>
      </c>
      <c r="DE211" s="390">
        <v>0.3</v>
      </c>
      <c r="DF211" s="405">
        <v>0</v>
      </c>
      <c r="DG211" s="405">
        <v>0</v>
      </c>
      <c r="DH211" s="405">
        <v>0</v>
      </c>
      <c r="DI211" s="466" t="str">
        <f>IFERROR(IF(Plan1!$O47&lt;&gt;"",IF(Plan1!N$1=6,(Plan1!$O47-CT211)/DB211,IF(Plan1!N$1=7,(Plan1!$O47-CU211)/DC211,IF(Plan1!N$1=8,(Plan1!$O47-CV211)/DD211,IF(Plan1!N$1=9,(Plan1!$O47-CW211)/DE211,IF(Plan1!N$1=10,(Plan1!$O47-CX211)/DF211,IF(Plan1!N$1=11,(Plan1!$O47-CY211)/DG211,IF(Plan1!N$1=12,(Plan1!$O47-CZ211)/DH211,""))))))),""),"σ=0")</f>
        <v/>
      </c>
      <c r="DJ211" s="403"/>
      <c r="DK211" s="382"/>
      <c r="DW211" s="463"/>
      <c r="DX211" s="463"/>
      <c r="FI211" s="463"/>
      <c r="FJ211" s="463"/>
      <c r="FZ211" s="370"/>
      <c r="GF211" s="367"/>
      <c r="GJ211" s="388"/>
      <c r="KI211" s="418">
        <v>11</v>
      </c>
      <c r="KJ211" s="418">
        <v>7</v>
      </c>
      <c r="KK211" s="418">
        <v>27.61</v>
      </c>
      <c r="KL211" s="418">
        <v>9.84</v>
      </c>
      <c r="KM211" s="465">
        <f t="shared" si="6"/>
        <v>-1.6880081300813008</v>
      </c>
      <c r="KN211" s="465"/>
      <c r="KO211" s="418">
        <v>14</v>
      </c>
      <c r="KP211" s="418">
        <v>8</v>
      </c>
      <c r="KQ211" s="465">
        <v>31.27</v>
      </c>
      <c r="KR211" s="465">
        <v>9.6199999999999992</v>
      </c>
      <c r="KS211" s="465">
        <f t="shared" si="7"/>
        <v>-1.7952182952182953</v>
      </c>
      <c r="KT211" s="465"/>
      <c r="KU211" s="418">
        <v>20</v>
      </c>
      <c r="KV211" s="418">
        <v>7</v>
      </c>
      <c r="KW211" s="465">
        <v>34.75</v>
      </c>
      <c r="KX211" s="465">
        <v>8.33</v>
      </c>
      <c r="KY211" s="465">
        <f t="shared" si="8"/>
        <v>-1.7707082833133254</v>
      </c>
    </row>
    <row r="212" spans="14:311" s="369" customFormat="1" ht="15" customHeight="1">
      <c r="N212" s="397"/>
      <c r="O212" s="393"/>
      <c r="P212" s="393"/>
      <c r="Q212" s="397"/>
      <c r="R212" s="397"/>
      <c r="S212" s="397"/>
      <c r="T212" s="393"/>
      <c r="U212" s="397"/>
      <c r="W212" s="381"/>
      <c r="X212" s="381"/>
      <c r="Y212" s="381"/>
      <c r="Z212" s="381"/>
      <c r="AA212" s="381"/>
      <c r="AB212" s="381"/>
      <c r="AC212" s="381"/>
      <c r="AD212" s="381"/>
      <c r="AE212" s="381"/>
      <c r="AG212" s="402"/>
      <c r="AH212" s="402"/>
      <c r="AI212" s="401"/>
      <c r="AJ212" s="401"/>
      <c r="AK212" s="404"/>
      <c r="AL212" s="401"/>
      <c r="AM212" s="401"/>
      <c r="AN212" s="401"/>
      <c r="AO212" s="404"/>
      <c r="AP212" s="401"/>
      <c r="AQ212" s="404"/>
      <c r="AR212" s="401"/>
      <c r="AS212" s="401"/>
      <c r="AT212" s="401"/>
      <c r="AU212" s="401"/>
      <c r="AV212" s="404"/>
      <c r="AW212" s="401"/>
      <c r="AX212" s="404"/>
      <c r="AY212" s="463"/>
      <c r="AZ212" s="463"/>
      <c r="BA212" s="463"/>
      <c r="BB212" s="463"/>
      <c r="BC212" s="463"/>
      <c r="BD212" s="463"/>
      <c r="BE212" s="463"/>
      <c r="BF212" s="463"/>
      <c r="BG212" s="463"/>
      <c r="BH212" s="463"/>
      <c r="BI212" s="463"/>
      <c r="BJ212" s="463"/>
      <c r="BK212" s="463"/>
      <c r="BL212" s="463"/>
      <c r="BM212" s="463"/>
      <c r="BN212" s="463"/>
      <c r="BZ212" s="463"/>
      <c r="CA212" s="403"/>
      <c r="CB212" s="473" t="str">
        <f t="shared" si="5"/>
        <v xml:space="preserve">      5.2.A.3- PSEUDO-PALAVRAS</v>
      </c>
      <c r="CC212" s="465">
        <v>3.93</v>
      </c>
      <c r="CD212" s="465">
        <v>3.93</v>
      </c>
      <c r="CE212" s="465">
        <v>4.09</v>
      </c>
      <c r="CF212" s="465">
        <v>4.25</v>
      </c>
      <c r="CG212" s="465">
        <v>4.53</v>
      </c>
      <c r="CH212" s="465">
        <v>4.4800000000000004</v>
      </c>
      <c r="CI212" s="465">
        <v>4.46</v>
      </c>
      <c r="CJ212" s="390"/>
      <c r="CK212" s="390">
        <v>0.9</v>
      </c>
      <c r="CL212" s="390">
        <v>1.04</v>
      </c>
      <c r="CM212" s="390">
        <v>0.67</v>
      </c>
      <c r="CN212" s="390">
        <v>0.67</v>
      </c>
      <c r="CO212" s="390">
        <v>0.5</v>
      </c>
      <c r="CP212" s="390">
        <v>0.51</v>
      </c>
      <c r="CQ212" s="390">
        <v>0.5</v>
      </c>
      <c r="CR212" s="466" t="str">
        <f>IFERROR(IF(Plan1!$O48&lt;&gt;"",IF(Plan1!N$1=6,(Plan1!$O48-CC212)/CK212,IF(Plan1!N$1=7,(Plan1!$O48-CD212)/CL212,IF(Plan1!N$1=8,(Plan1!$O48-CE212)/CM212,IF(Plan1!N$1=9,(Plan1!$O48-CF212)/CN212,IF(Plan1!N$1=10,(Plan1!$O48-CG212)/CO212,IF(Plan1!N$1=11,(Plan1!$O48-CH212)/CP212,IF(Plan1!N$1=12,(Plan1!$O48-CI212)/CQ212,""))))))),""),"σ=0")</f>
        <v/>
      </c>
      <c r="CS212" s="388"/>
      <c r="CT212" s="390">
        <v>3.6</v>
      </c>
      <c r="CU212" s="390">
        <v>4.45</v>
      </c>
      <c r="CV212" s="390">
        <v>4.75</v>
      </c>
      <c r="CW212" s="390">
        <v>5</v>
      </c>
      <c r="CX212" s="390">
        <v>4.93</v>
      </c>
      <c r="CY212" s="390">
        <v>4.97</v>
      </c>
      <c r="CZ212" s="390">
        <v>4.96</v>
      </c>
      <c r="DA212" s="390"/>
      <c r="DB212" s="390">
        <v>1.85</v>
      </c>
      <c r="DC212" s="390">
        <v>1.26</v>
      </c>
      <c r="DD212" s="390">
        <v>0.51</v>
      </c>
      <c r="DE212" s="405">
        <v>0</v>
      </c>
      <c r="DF212" s="390">
        <v>0.25</v>
      </c>
      <c r="DG212" s="390">
        <v>0.19</v>
      </c>
      <c r="DH212" s="390">
        <v>0.2</v>
      </c>
      <c r="DI212" s="466" t="str">
        <f>IFERROR(IF(Plan1!$O48&lt;&gt;"",IF(Plan1!N$1=6,(Plan1!$O48-CT212)/DB212,IF(Plan1!N$1=7,(Plan1!$O48-CU212)/DC212,IF(Plan1!N$1=8,(Plan1!$O48-CV212)/DD212,IF(Plan1!N$1=9,(Plan1!$O48-CW212)/DE212,IF(Plan1!N$1=10,(Plan1!$O48-CX212)/DF212,IF(Plan1!N$1=11,(Plan1!$O48-CY212)/DG212,IF(Plan1!N$1=12,(Plan1!$O48-CZ212)/DH212,""))))))),""),"σ=0")</f>
        <v/>
      </c>
      <c r="DJ212" s="403"/>
      <c r="DK212" s="382"/>
      <c r="DW212" s="463"/>
      <c r="DX212" s="463"/>
      <c r="FI212" s="463"/>
      <c r="FJ212" s="463"/>
      <c r="FZ212" s="370"/>
      <c r="GF212" s="367"/>
      <c r="GJ212" s="388"/>
      <c r="KI212" s="418">
        <v>12</v>
      </c>
      <c r="KJ212" s="418">
        <v>8</v>
      </c>
      <c r="KK212" s="418">
        <v>27.61</v>
      </c>
      <c r="KL212" s="418">
        <v>9.84</v>
      </c>
      <c r="KM212" s="465">
        <f t="shared" si="6"/>
        <v>-1.5863821138211383</v>
      </c>
      <c r="KN212" s="465"/>
      <c r="KO212" s="418">
        <v>15</v>
      </c>
      <c r="KP212" s="418">
        <v>9</v>
      </c>
      <c r="KQ212" s="465">
        <v>31.27</v>
      </c>
      <c r="KR212" s="465">
        <v>9.6199999999999992</v>
      </c>
      <c r="KS212" s="465">
        <f t="shared" si="7"/>
        <v>-1.6912681912681913</v>
      </c>
      <c r="KT212" s="465"/>
      <c r="KU212" s="418">
        <v>21</v>
      </c>
      <c r="KV212" s="418">
        <v>8</v>
      </c>
      <c r="KW212" s="465">
        <v>34.75</v>
      </c>
      <c r="KX212" s="465">
        <v>8.33</v>
      </c>
      <c r="KY212" s="465">
        <f t="shared" si="8"/>
        <v>-1.6506602641056423</v>
      </c>
    </row>
    <row r="213" spans="14:311" s="369" customFormat="1" ht="15" customHeight="1">
      <c r="N213" s="397"/>
      <c r="O213" s="393"/>
      <c r="P213" s="393"/>
      <c r="Q213" s="397"/>
      <c r="R213" s="393"/>
      <c r="S213" s="393"/>
      <c r="T213" s="393"/>
      <c r="U213" s="397"/>
      <c r="W213" s="381"/>
      <c r="X213" s="381"/>
      <c r="Y213" s="381"/>
      <c r="Z213" s="381"/>
      <c r="AA213" s="381"/>
      <c r="AB213" s="381"/>
      <c r="AC213" s="381"/>
      <c r="AD213" s="381"/>
      <c r="AE213" s="381"/>
      <c r="AG213" s="469"/>
      <c r="AH213" s="469"/>
      <c r="AI213" s="401"/>
      <c r="AJ213" s="401"/>
      <c r="AK213" s="404"/>
      <c r="AL213" s="404"/>
      <c r="AM213" s="401"/>
      <c r="AN213" s="401"/>
      <c r="AO213" s="404"/>
      <c r="AP213" s="401"/>
      <c r="AQ213" s="401"/>
      <c r="AR213" s="401"/>
      <c r="AS213" s="401"/>
      <c r="AT213" s="401"/>
      <c r="AU213" s="401"/>
      <c r="AV213" s="404"/>
      <c r="AW213" s="404"/>
      <c r="AX213" s="404"/>
      <c r="AY213" s="463"/>
      <c r="AZ213" s="463"/>
      <c r="BA213" s="463"/>
      <c r="BB213" s="463"/>
      <c r="BC213" s="463"/>
      <c r="BD213" s="463"/>
      <c r="BE213" s="463"/>
      <c r="BF213" s="463"/>
      <c r="BG213" s="463"/>
      <c r="BH213" s="463"/>
      <c r="BI213" s="463"/>
      <c r="BJ213" s="463"/>
      <c r="BK213" s="463"/>
      <c r="BL213" s="463"/>
      <c r="BM213" s="463"/>
      <c r="BN213" s="463"/>
      <c r="BZ213" s="463"/>
      <c r="CA213" s="403"/>
      <c r="CB213" s="473" t="str">
        <f t="shared" si="5"/>
        <v xml:space="preserve">    5.2.B- COMPREENSÃO ESCRITA</v>
      </c>
      <c r="CC213" s="465">
        <v>4.8</v>
      </c>
      <c r="CD213" s="465">
        <v>4.97</v>
      </c>
      <c r="CE213" s="465">
        <v>4.97</v>
      </c>
      <c r="CF213" s="465">
        <v>5</v>
      </c>
      <c r="CG213" s="465">
        <v>4.83</v>
      </c>
      <c r="CH213" s="465">
        <v>5</v>
      </c>
      <c r="CI213" s="465">
        <v>5</v>
      </c>
      <c r="CJ213" s="390"/>
      <c r="CK213" s="390">
        <v>0.48</v>
      </c>
      <c r="CL213" s="390">
        <v>0.18</v>
      </c>
      <c r="CM213" s="390">
        <v>0.17</v>
      </c>
      <c r="CN213" s="405">
        <v>0</v>
      </c>
      <c r="CO213" s="390">
        <v>0.91</v>
      </c>
      <c r="CP213" s="405">
        <v>0</v>
      </c>
      <c r="CQ213" s="405">
        <v>0</v>
      </c>
      <c r="CR213" s="466" t="str">
        <f>IFERROR(IF(Plan1!$O49&lt;&gt;"",IF(Plan1!N$1=6,(Plan1!$O49-CC213)/CK213,IF(Plan1!N$1=7,(Plan1!$O49-CD213)/CL213,IF(Plan1!N$1=8,(Plan1!$O49-CE213)/CM213,IF(Plan1!N$1=9,(Plan1!$O49-CF213)/CN213,IF(Plan1!N$1=10,(Plan1!$O49-CG213)/CO213,IF(Plan1!N$1=11,(Plan1!$O49-CH213)/CP213,IF(Plan1!N$1=12,(Plan1!$O49-CI213)/CQ213,""))))))),""),"σ=0")</f>
        <v/>
      </c>
      <c r="CS213" s="388"/>
      <c r="CT213" s="390">
        <v>3.47</v>
      </c>
      <c r="CU213" s="390">
        <v>4.74</v>
      </c>
      <c r="CV213" s="390">
        <v>4.9400000000000004</v>
      </c>
      <c r="CW213" s="390">
        <v>4.97</v>
      </c>
      <c r="CX213" s="390">
        <v>4.97</v>
      </c>
      <c r="CY213" s="390">
        <v>5</v>
      </c>
      <c r="CZ213" s="390">
        <v>5</v>
      </c>
      <c r="DA213" s="390"/>
      <c r="DB213" s="390">
        <v>1.79</v>
      </c>
      <c r="DC213" s="390">
        <v>0.68</v>
      </c>
      <c r="DD213" s="390">
        <v>0.25</v>
      </c>
      <c r="DE213" s="390">
        <v>0.18</v>
      </c>
      <c r="DF213" s="390">
        <v>0.18</v>
      </c>
      <c r="DG213" s="405">
        <v>0</v>
      </c>
      <c r="DH213" s="405">
        <v>0</v>
      </c>
      <c r="DI213" s="466" t="str">
        <f>IFERROR(IF(Plan1!$O49&lt;&gt;"",IF(Plan1!N$1=6,(Plan1!$O49-CT213)/DB213,IF(Plan1!N$1=7,(Plan1!$O49-CU213)/DC213,IF(Plan1!N$1=8,(Plan1!$O49-CV213)/DD213,IF(Plan1!N$1=9,(Plan1!$O49-CW213)/DE213,IF(Plan1!N$1=10,(Plan1!$O49-CX213)/DF213,IF(Plan1!N$1=11,(Plan1!$O49-CY213)/DG213,IF(Plan1!N$1=12,(Plan1!$O49-CZ213)/DH213,""))))))),""),"σ=0")</f>
        <v/>
      </c>
      <c r="DJ213" s="403"/>
      <c r="DK213" s="382"/>
      <c r="DW213" s="463"/>
      <c r="DX213" s="463"/>
      <c r="FI213" s="463"/>
      <c r="FJ213" s="463"/>
      <c r="FZ213" s="370"/>
      <c r="GF213" s="367"/>
      <c r="GJ213" s="388"/>
      <c r="KI213" s="418">
        <v>13</v>
      </c>
      <c r="KJ213" s="418">
        <v>9</v>
      </c>
      <c r="KK213" s="418">
        <v>27.61</v>
      </c>
      <c r="KL213" s="418">
        <v>9.84</v>
      </c>
      <c r="KM213" s="465">
        <f t="shared" si="6"/>
        <v>-1.4847560975609755</v>
      </c>
      <c r="KN213" s="465"/>
      <c r="KO213" s="418">
        <v>16</v>
      </c>
      <c r="KP213" s="418">
        <v>10</v>
      </c>
      <c r="KQ213" s="465">
        <v>31.27</v>
      </c>
      <c r="KR213" s="465">
        <v>9.6199999999999992</v>
      </c>
      <c r="KS213" s="465">
        <f t="shared" si="7"/>
        <v>-1.5873180873180874</v>
      </c>
      <c r="KT213" s="465"/>
      <c r="KU213" s="418">
        <v>22</v>
      </c>
      <c r="KV213" s="418">
        <v>9</v>
      </c>
      <c r="KW213" s="465">
        <v>34.75</v>
      </c>
      <c r="KX213" s="465">
        <v>8.33</v>
      </c>
      <c r="KY213" s="465">
        <f t="shared" si="8"/>
        <v>-1.5306122448979591</v>
      </c>
    </row>
    <row r="214" spans="14:311" s="369" customFormat="1" ht="15" customHeight="1">
      <c r="N214" s="397"/>
      <c r="O214" s="393"/>
      <c r="P214" s="393"/>
      <c r="Q214" s="397"/>
      <c r="R214" s="397"/>
      <c r="S214" s="397"/>
      <c r="T214" s="393"/>
      <c r="U214" s="397"/>
      <c r="W214" s="381"/>
      <c r="X214" s="381"/>
      <c r="Y214" s="381"/>
      <c r="Z214" s="381"/>
      <c r="AA214" s="381"/>
      <c r="AB214" s="381"/>
      <c r="AC214" s="381"/>
      <c r="AD214" s="381"/>
      <c r="AE214" s="381"/>
      <c r="AG214" s="402"/>
      <c r="AH214" s="402"/>
      <c r="AI214" s="401"/>
      <c r="AJ214" s="401"/>
      <c r="AK214" s="401"/>
      <c r="AL214" s="401"/>
      <c r="AM214" s="401"/>
      <c r="AN214" s="401"/>
      <c r="AO214" s="401"/>
      <c r="AP214" s="404"/>
      <c r="AQ214" s="401"/>
      <c r="AR214" s="401"/>
      <c r="AS214" s="401"/>
      <c r="AT214" s="401"/>
      <c r="AU214" s="401"/>
      <c r="AV214" s="404"/>
      <c r="AW214" s="404"/>
      <c r="AX214" s="413"/>
      <c r="AY214" s="463"/>
      <c r="AZ214" s="463"/>
      <c r="BA214" s="463"/>
      <c r="BB214" s="463"/>
      <c r="BC214" s="463"/>
      <c r="BD214" s="463"/>
      <c r="BE214" s="463"/>
      <c r="BF214" s="463"/>
      <c r="BG214" s="463"/>
      <c r="BH214" s="463"/>
      <c r="BI214" s="463"/>
      <c r="BJ214" s="463"/>
      <c r="BK214" s="463"/>
      <c r="BL214" s="463"/>
      <c r="BM214" s="463"/>
      <c r="BN214" s="463"/>
      <c r="BZ214" s="463"/>
      <c r="CA214" s="403"/>
      <c r="CB214" s="473" t="str">
        <f t="shared" si="5"/>
        <v xml:space="preserve">    5.2.C- ESCRITA E PSEUDO-PALAVRAS</v>
      </c>
      <c r="CC214" s="465">
        <v>14.6</v>
      </c>
      <c r="CD214" s="465">
        <v>16.2</v>
      </c>
      <c r="CE214" s="465">
        <v>17.48</v>
      </c>
      <c r="CF214" s="465">
        <v>17.66</v>
      </c>
      <c r="CG214" s="465">
        <v>18.37</v>
      </c>
      <c r="CH214" s="465">
        <v>18.28</v>
      </c>
      <c r="CI214" s="465">
        <v>18.62</v>
      </c>
      <c r="CJ214" s="390"/>
      <c r="CK214" s="390">
        <v>2.5499999999999998</v>
      </c>
      <c r="CL214" s="390">
        <v>1.76</v>
      </c>
      <c r="CM214" s="390">
        <v>1.5</v>
      </c>
      <c r="CN214" s="390">
        <v>1.47</v>
      </c>
      <c r="CO214" s="390">
        <v>0.76</v>
      </c>
      <c r="CP214" s="390">
        <v>0.98</v>
      </c>
      <c r="CQ214" s="390">
        <v>0.75</v>
      </c>
      <c r="CR214" s="466" t="str">
        <f>IFERROR(IF(Plan1!$O50&lt;&gt;"",IF(Plan1!N$1=6,(Plan1!$O50-CC214)/CK214,IF(Plan1!N$1=7,(Plan1!$O50-CD214)/CL214,IF(Plan1!N$1=8,(Plan1!$O50-CE214)/CM214,IF(Plan1!N$1=9,(Plan1!$O50-CF214)/CN214,IF(Plan1!N$1=10,(Plan1!$O50-CG214)/CO214,IF(Plan1!N$1=11,(Plan1!$O50-CH214)/CP214,IF(Plan1!N$1=12,(Plan1!$O50-CI214)/CQ214,""))))))),""),"σ=0")</f>
        <v/>
      </c>
      <c r="CS214" s="388"/>
      <c r="CT214" s="390">
        <v>11.43</v>
      </c>
      <c r="CU214" s="390">
        <v>14.39</v>
      </c>
      <c r="CV214" s="390">
        <v>16.940000000000001</v>
      </c>
      <c r="CW214" s="390">
        <v>17.329999999999998</v>
      </c>
      <c r="CX214" s="390">
        <v>18</v>
      </c>
      <c r="CY214" s="390">
        <v>17.899999999999999</v>
      </c>
      <c r="CZ214" s="390">
        <v>17.690000000000001</v>
      </c>
      <c r="DA214" s="390"/>
      <c r="DB214" s="390">
        <v>5.07</v>
      </c>
      <c r="DC214" s="390">
        <v>4.5199999999999996</v>
      </c>
      <c r="DD214" s="390">
        <v>2.58</v>
      </c>
      <c r="DE214" s="390">
        <v>1.65</v>
      </c>
      <c r="DF214" s="390">
        <v>1.02</v>
      </c>
      <c r="DG214" s="390">
        <v>1.23</v>
      </c>
      <c r="DH214" s="390">
        <v>1.91</v>
      </c>
      <c r="DI214" s="466" t="str">
        <f>IFERROR(IF(Plan1!$O50&lt;&gt;"",IF(Plan1!N$1=6,(Plan1!$O50-CT214)/DB214,IF(Plan1!N$1=7,(Plan1!$O50-CU214)/DC214,IF(Plan1!N$1=8,(Plan1!$O50-CV214)/DD214,IF(Plan1!N$1=9,(Plan1!$O50-CW214)/DE214,IF(Plan1!N$1=10,(Plan1!$O50-CX214)/DF214,IF(Plan1!N$1=11,(Plan1!$O50-CY214)/DG214,IF(Plan1!N$1=12,(Plan1!$O50-CZ214)/DH214,""))))))),""),"σ=0")</f>
        <v/>
      </c>
      <c r="DJ214" s="403"/>
      <c r="DK214" s="382"/>
      <c r="DW214" s="463"/>
      <c r="DX214" s="463"/>
      <c r="FI214" s="463"/>
      <c r="FJ214" s="463"/>
      <c r="FZ214" s="370"/>
      <c r="GF214" s="367"/>
      <c r="GJ214" s="388"/>
      <c r="KI214" s="418">
        <v>14</v>
      </c>
      <c r="KJ214" s="418">
        <v>10</v>
      </c>
      <c r="KK214" s="418">
        <v>27.61</v>
      </c>
      <c r="KL214" s="418">
        <v>9.84</v>
      </c>
      <c r="KM214" s="465">
        <f t="shared" si="6"/>
        <v>-1.3831300813008129</v>
      </c>
      <c r="KN214" s="465"/>
      <c r="KO214" s="418">
        <v>17</v>
      </c>
      <c r="KP214" s="418">
        <v>13</v>
      </c>
      <c r="KQ214" s="465">
        <v>31.27</v>
      </c>
      <c r="KR214" s="465">
        <v>9.6199999999999992</v>
      </c>
      <c r="KS214" s="465">
        <f t="shared" si="7"/>
        <v>-1.4833679833679834</v>
      </c>
      <c r="KT214" s="465"/>
      <c r="KU214" s="418">
        <v>23</v>
      </c>
      <c r="KV214" s="418">
        <v>10</v>
      </c>
      <c r="KW214" s="465">
        <v>34.75</v>
      </c>
      <c r="KX214" s="465">
        <v>8.33</v>
      </c>
      <c r="KY214" s="465">
        <f t="shared" si="8"/>
        <v>-1.4105642256902762</v>
      </c>
    </row>
    <row r="215" spans="14:311" s="369" customFormat="1" ht="15" customHeight="1">
      <c r="N215" s="397"/>
      <c r="O215" s="393"/>
      <c r="P215" s="393"/>
      <c r="Q215" s="397"/>
      <c r="R215" s="393"/>
      <c r="S215" s="393"/>
      <c r="T215" s="393"/>
      <c r="U215" s="397"/>
      <c r="W215" s="381"/>
      <c r="X215" s="381"/>
      <c r="Y215" s="381"/>
      <c r="Z215" s="381"/>
      <c r="AA215" s="381"/>
      <c r="AB215" s="381"/>
      <c r="AC215" s="381"/>
      <c r="AD215" s="381"/>
      <c r="AE215" s="381"/>
      <c r="AG215" s="402"/>
      <c r="AH215" s="402"/>
      <c r="AI215" s="401"/>
      <c r="AJ215" s="401"/>
      <c r="AK215" s="404"/>
      <c r="AL215" s="404"/>
      <c r="AM215" s="401"/>
      <c r="AN215" s="401"/>
      <c r="AO215" s="404"/>
      <c r="AP215" s="401"/>
      <c r="AQ215" s="401"/>
      <c r="AR215" s="401"/>
      <c r="AS215" s="401"/>
      <c r="AT215" s="401"/>
      <c r="AU215" s="401"/>
      <c r="AV215" s="404"/>
      <c r="AW215" s="401"/>
      <c r="AX215" s="404"/>
      <c r="AY215" s="463"/>
      <c r="AZ215" s="463"/>
      <c r="BA215" s="463"/>
      <c r="BB215" s="463"/>
      <c r="BC215" s="463"/>
      <c r="BD215" s="463"/>
      <c r="BE215" s="463"/>
      <c r="BF215" s="463"/>
      <c r="BG215" s="463"/>
      <c r="BH215" s="463"/>
      <c r="BI215" s="463"/>
      <c r="BJ215" s="463"/>
      <c r="BK215" s="463"/>
      <c r="BL215" s="463"/>
      <c r="BM215" s="463"/>
      <c r="BN215" s="463"/>
      <c r="BZ215" s="463"/>
      <c r="CA215" s="403"/>
      <c r="CB215" s="473" t="str">
        <f t="shared" si="5"/>
        <v xml:space="preserve">      5.2.C.1- ESCRITA DE PALAVRAS</v>
      </c>
      <c r="CC215" s="465">
        <v>10.27</v>
      </c>
      <c r="CD215" s="465">
        <v>11.7</v>
      </c>
      <c r="CE215" s="465">
        <v>12.88</v>
      </c>
      <c r="CF215" s="465">
        <v>12.94</v>
      </c>
      <c r="CG215" s="465">
        <v>13.53</v>
      </c>
      <c r="CH215" s="465">
        <v>13.4</v>
      </c>
      <c r="CI215" s="465">
        <v>13.81</v>
      </c>
      <c r="CJ215" s="390"/>
      <c r="CK215" s="390">
        <v>2.2400000000000002</v>
      </c>
      <c r="CL215" s="390">
        <v>1.41</v>
      </c>
      <c r="CM215" s="390">
        <v>1.21</v>
      </c>
      <c r="CN215" s="390">
        <v>1.1599999999999999</v>
      </c>
      <c r="CO215" s="390">
        <v>0.62</v>
      </c>
      <c r="CP215" s="390">
        <v>1</v>
      </c>
      <c r="CQ215" s="390">
        <v>0.4</v>
      </c>
      <c r="CR215" s="466" t="str">
        <f>IFERROR(IF(Plan1!$O51&lt;&gt;"",IF(Plan1!N$1=6,(Plan1!$O51-CC215)/CK215,IF(Plan1!N$1=7,(Plan1!$O51-CD215)/CL215,IF(Plan1!N$1=8,(Plan1!$O51-CE215)/CM215,IF(Plan1!N$1=9,(Plan1!$O51-CF215)/CN215,IF(Plan1!N$1=10,(Plan1!$O51-CG215)/CO215,IF(Plan1!N$1=11,(Plan1!$O51-CH215)/CP215,IF(Plan1!N$1=12,(Plan1!$O51-CI215)/CQ215,""))))))),""),"σ=0")</f>
        <v/>
      </c>
      <c r="CS215" s="388"/>
      <c r="CT215" s="390">
        <v>7.87</v>
      </c>
      <c r="CU215" s="390">
        <v>10.32</v>
      </c>
      <c r="CV215" s="390">
        <v>12.28</v>
      </c>
      <c r="CW215" s="390">
        <v>12.73</v>
      </c>
      <c r="CX215" s="390">
        <v>13.17</v>
      </c>
      <c r="CY215" s="390">
        <v>13.14</v>
      </c>
      <c r="CZ215" s="390">
        <v>13.12</v>
      </c>
      <c r="DA215" s="390"/>
      <c r="DB215" s="390">
        <v>3.68</v>
      </c>
      <c r="DC215" s="390">
        <v>3.38</v>
      </c>
      <c r="DD215" s="390">
        <v>1.87</v>
      </c>
      <c r="DE215" s="390">
        <v>1.17</v>
      </c>
      <c r="DF215" s="390">
        <v>0.95</v>
      </c>
      <c r="DG215" s="390">
        <v>1.06</v>
      </c>
      <c r="DH215" s="390">
        <v>1.53</v>
      </c>
      <c r="DI215" s="466" t="str">
        <f>IFERROR(IF(Plan1!$O51&lt;&gt;"",IF(Plan1!N$1=6,(Plan1!$O51-CT215)/DB215,IF(Plan1!N$1=7,(Plan1!$O51-CU215)/DC215,IF(Plan1!N$1=8,(Plan1!$O51-CV215)/DD215,IF(Plan1!N$1=9,(Plan1!$O51-CW215)/DE215,IF(Plan1!N$1=10,(Plan1!$O51-CX215)/DF215,IF(Plan1!N$1=11,(Plan1!$O51-CY215)/DG215,IF(Plan1!N$1=12,(Plan1!$O51-CZ215)/DH215,""))))))),""),"σ=0")</f>
        <v/>
      </c>
      <c r="DJ215" s="403"/>
      <c r="DK215" s="382"/>
      <c r="DW215" s="463"/>
      <c r="DX215" s="463"/>
      <c r="FI215" s="463"/>
      <c r="FJ215" s="463"/>
      <c r="FZ215" s="370"/>
      <c r="GF215" s="367"/>
      <c r="GJ215" s="388"/>
      <c r="KI215" s="418">
        <v>15</v>
      </c>
      <c r="KJ215" s="418">
        <v>12</v>
      </c>
      <c r="KK215" s="418">
        <v>27.61</v>
      </c>
      <c r="KL215" s="418">
        <v>9.84</v>
      </c>
      <c r="KM215" s="465">
        <f t="shared" si="6"/>
        <v>-1.2815040650406504</v>
      </c>
      <c r="KN215" s="465"/>
      <c r="KO215" s="418">
        <v>18</v>
      </c>
      <c r="KP215" s="418">
        <v>14</v>
      </c>
      <c r="KQ215" s="465">
        <v>31.27</v>
      </c>
      <c r="KR215" s="465">
        <v>9.6199999999999992</v>
      </c>
      <c r="KS215" s="465">
        <f t="shared" si="7"/>
        <v>-1.3794178794178795</v>
      </c>
      <c r="KT215" s="465"/>
      <c r="KU215" s="418">
        <v>24</v>
      </c>
      <c r="KV215" s="418">
        <v>12</v>
      </c>
      <c r="KW215" s="465">
        <v>34.75</v>
      </c>
      <c r="KX215" s="465">
        <v>8.33</v>
      </c>
      <c r="KY215" s="465">
        <f t="shared" si="8"/>
        <v>-1.290516206482593</v>
      </c>
    </row>
    <row r="216" spans="14:311" s="369" customFormat="1" ht="15" customHeight="1">
      <c r="N216" s="397"/>
      <c r="O216" s="393"/>
      <c r="P216" s="393"/>
      <c r="Q216" s="397"/>
      <c r="R216" s="397"/>
      <c r="S216" s="397"/>
      <c r="T216" s="393"/>
      <c r="U216" s="397"/>
      <c r="W216" s="381"/>
      <c r="X216" s="381"/>
      <c r="Y216" s="381"/>
      <c r="Z216" s="381"/>
      <c r="AA216" s="381"/>
      <c r="AB216" s="381"/>
      <c r="AC216" s="381"/>
      <c r="AD216" s="381"/>
      <c r="AE216" s="381"/>
      <c r="AG216" s="402"/>
      <c r="AH216" s="402"/>
      <c r="AI216" s="401"/>
      <c r="AJ216" s="401"/>
      <c r="AK216" s="404"/>
      <c r="AL216" s="401"/>
      <c r="AM216" s="401"/>
      <c r="AN216" s="401"/>
      <c r="AO216" s="404"/>
      <c r="AP216" s="401"/>
      <c r="AQ216" s="404"/>
      <c r="AR216" s="401"/>
      <c r="AS216" s="401"/>
      <c r="AT216" s="401"/>
      <c r="AU216" s="401"/>
      <c r="AV216" s="404"/>
      <c r="AW216" s="404"/>
      <c r="AX216" s="404"/>
      <c r="AY216" s="463"/>
      <c r="AZ216" s="463"/>
      <c r="BA216" s="463"/>
      <c r="BB216" s="463"/>
      <c r="BC216" s="463"/>
      <c r="BD216" s="463"/>
      <c r="BE216" s="463"/>
      <c r="BF216" s="463"/>
      <c r="BG216" s="463"/>
      <c r="BH216" s="463"/>
      <c r="BI216" s="463"/>
      <c r="BJ216" s="463"/>
      <c r="BK216" s="463"/>
      <c r="BL216" s="463"/>
      <c r="BM216" s="463"/>
      <c r="BN216" s="463"/>
      <c r="BZ216" s="463"/>
      <c r="CA216" s="403"/>
      <c r="CB216" s="473" t="str">
        <f t="shared" si="5"/>
        <v xml:space="preserve">      5.2.C.2- ESCRITA DE PSEUDO-PALAVRAS</v>
      </c>
      <c r="CC216" s="390">
        <v>4.33</v>
      </c>
      <c r="CD216" s="465">
        <v>4.5</v>
      </c>
      <c r="CE216" s="465">
        <v>4.6100000000000003</v>
      </c>
      <c r="CF216" s="465">
        <v>4.72</v>
      </c>
      <c r="CG216" s="465">
        <v>4.83</v>
      </c>
      <c r="CH216" s="465">
        <v>4.88</v>
      </c>
      <c r="CI216" s="465">
        <v>4.8099999999999996</v>
      </c>
      <c r="CJ216" s="390"/>
      <c r="CK216" s="390">
        <v>0.75</v>
      </c>
      <c r="CL216" s="390">
        <v>0.77</v>
      </c>
      <c r="CM216" s="390">
        <v>0.7</v>
      </c>
      <c r="CN216" s="390">
        <v>0.52</v>
      </c>
      <c r="CO216" s="390">
        <v>0.37</v>
      </c>
      <c r="CP216" s="390">
        <v>0.33</v>
      </c>
      <c r="CQ216" s="390">
        <v>0.56000000000000005</v>
      </c>
      <c r="CR216" s="466" t="str">
        <f>IFERROR(IF(Plan1!$O52&lt;&gt;"",IF(Plan1!N$1=6,(Plan1!$O52-CC216)/CK216,IF(Plan1!N$1=7,(Plan1!$O52-CD216)/CL216,IF(Plan1!N$1=8,(Plan1!$O52-CE216)/CM216,IF(Plan1!N$1=9,(Plan1!$O52-CF216)/CN216,IF(Plan1!N$1=10,(Plan1!$O52-CG216)/CO216,IF(Plan1!N$1=11,(Plan1!$O52-CH216)/CP216,IF(Plan1!N$1=12,(Plan1!$O52-CI216)/CQ216,""))))))),""),"σ=0")</f>
        <v/>
      </c>
      <c r="CS216" s="388"/>
      <c r="CT216" s="390">
        <v>3.57</v>
      </c>
      <c r="CU216" s="390">
        <v>4.0599999999999996</v>
      </c>
      <c r="CV216" s="390">
        <v>4.66</v>
      </c>
      <c r="CW216" s="390">
        <v>4.5999999999999996</v>
      </c>
      <c r="CX216" s="390">
        <v>4.83</v>
      </c>
      <c r="CY216" s="390">
        <v>4.76</v>
      </c>
      <c r="CZ216" s="390">
        <v>4.58</v>
      </c>
      <c r="DA216" s="390"/>
      <c r="DB216" s="390">
        <v>1.65</v>
      </c>
      <c r="DC216" s="390">
        <v>1.36</v>
      </c>
      <c r="DD216" s="390">
        <v>0.94</v>
      </c>
      <c r="DE216" s="390">
        <v>0.72</v>
      </c>
      <c r="DF216" s="390">
        <v>0.38</v>
      </c>
      <c r="DG216" s="390">
        <v>0.43</v>
      </c>
      <c r="DH216" s="390">
        <v>0.7</v>
      </c>
      <c r="DI216" s="466" t="str">
        <f>IFERROR(IF(Plan1!$O52&lt;&gt;"",IF(Plan1!N$1=6,(Plan1!$O52-CT216)/DB216,IF(Plan1!N$1=7,(Plan1!$O52-CU216)/DC216,IF(Plan1!N$1=8,(Plan1!$O52-CV216)/DD216,IF(Plan1!N$1=9,(Plan1!$O52-CW216)/DE216,IF(Plan1!N$1=10,(Plan1!$O52-CX216)/DF216,IF(Plan1!N$1=11,(Plan1!$O52-CY216)/DG216,IF(Plan1!N$1=12,(Plan1!$O52-CZ216)/DH216,""))))))),""),"σ=0")</f>
        <v/>
      </c>
      <c r="DJ216" s="403"/>
      <c r="DK216" s="382"/>
      <c r="DW216" s="463"/>
      <c r="DX216" s="463"/>
      <c r="FI216" s="463"/>
      <c r="FJ216" s="463"/>
      <c r="FZ216" s="370"/>
      <c r="GF216" s="367"/>
      <c r="GJ216" s="388"/>
      <c r="KI216" s="418">
        <v>16</v>
      </c>
      <c r="KJ216" s="418">
        <v>15</v>
      </c>
      <c r="KK216" s="418">
        <v>27.61</v>
      </c>
      <c r="KL216" s="418">
        <v>9.84</v>
      </c>
      <c r="KM216" s="465">
        <f t="shared" si="6"/>
        <v>-1.1798780487804879</v>
      </c>
      <c r="KN216" s="465"/>
      <c r="KO216" s="418">
        <v>19</v>
      </c>
      <c r="KP216" s="418">
        <v>15</v>
      </c>
      <c r="KQ216" s="465">
        <v>31.27</v>
      </c>
      <c r="KR216" s="465">
        <v>9.6199999999999992</v>
      </c>
      <c r="KS216" s="465">
        <f t="shared" si="7"/>
        <v>-1.2754677754677755</v>
      </c>
      <c r="KT216" s="465"/>
      <c r="KU216" s="418">
        <v>25</v>
      </c>
      <c r="KV216" s="418">
        <v>14</v>
      </c>
      <c r="KW216" s="465">
        <v>34.75</v>
      </c>
      <c r="KX216" s="465">
        <v>8.33</v>
      </c>
      <c r="KY216" s="465">
        <f t="shared" si="8"/>
        <v>-1.1704681872749099</v>
      </c>
    </row>
    <row r="217" spans="14:311" s="369" customFormat="1" ht="15" customHeight="1">
      <c r="N217" s="397"/>
      <c r="O217" s="393"/>
      <c r="P217" s="393"/>
      <c r="Q217" s="393"/>
      <c r="R217" s="393"/>
      <c r="S217" s="393"/>
      <c r="T217" s="393"/>
      <c r="U217" s="397"/>
      <c r="W217" s="381"/>
      <c r="X217" s="381"/>
      <c r="Y217" s="381"/>
      <c r="Z217" s="381"/>
      <c r="AA217" s="381"/>
      <c r="AB217" s="381"/>
      <c r="AC217" s="381"/>
      <c r="AD217" s="381"/>
      <c r="AE217" s="381"/>
      <c r="AG217" s="402"/>
      <c r="AH217" s="402"/>
      <c r="AI217" s="401"/>
      <c r="AJ217" s="401"/>
      <c r="AK217" s="404"/>
      <c r="AL217" s="401"/>
      <c r="AM217" s="401"/>
      <c r="AN217" s="401"/>
      <c r="AO217" s="401"/>
      <c r="AP217" s="401"/>
      <c r="AQ217" s="401"/>
      <c r="AR217" s="401"/>
      <c r="AS217" s="401"/>
      <c r="AT217" s="401"/>
      <c r="AU217" s="401"/>
      <c r="AV217" s="404"/>
      <c r="AW217" s="404"/>
      <c r="AX217" s="404"/>
      <c r="AY217" s="463"/>
      <c r="AZ217" s="463"/>
      <c r="BA217" s="463"/>
      <c r="BB217" s="463"/>
      <c r="BC217" s="463"/>
      <c r="BD217" s="463"/>
      <c r="BE217" s="463"/>
      <c r="BF217" s="463"/>
      <c r="BG217" s="463"/>
      <c r="BH217" s="463"/>
      <c r="BI217" s="463"/>
      <c r="BJ217" s="463"/>
      <c r="BK217" s="463"/>
      <c r="BL217" s="463"/>
      <c r="BM217" s="463"/>
      <c r="BN217" s="463"/>
      <c r="BZ217" s="463"/>
      <c r="CA217" s="403"/>
      <c r="CB217" s="473" t="str">
        <f t="shared" si="5"/>
        <v xml:space="preserve">    5.2.D- ESCRITA ESPONTÂNEA</v>
      </c>
      <c r="CC217" s="465">
        <v>1.23</v>
      </c>
      <c r="CD217" s="465">
        <v>1.7</v>
      </c>
      <c r="CE217" s="465">
        <v>1.82</v>
      </c>
      <c r="CF217" s="465">
        <v>1.84</v>
      </c>
      <c r="CG217" s="465">
        <v>1.9</v>
      </c>
      <c r="CH217" s="465">
        <v>2</v>
      </c>
      <c r="CI217" s="465">
        <v>1.96</v>
      </c>
      <c r="CJ217" s="390"/>
      <c r="CK217" s="390">
        <v>0.67</v>
      </c>
      <c r="CL217" s="390">
        <v>0.53</v>
      </c>
      <c r="CM217" s="390">
        <v>0.39</v>
      </c>
      <c r="CN217" s="390">
        <v>0.36</v>
      </c>
      <c r="CO217" s="390">
        <v>0.3</v>
      </c>
      <c r="CP217" s="405">
        <v>0</v>
      </c>
      <c r="CQ217" s="390">
        <v>0.19</v>
      </c>
      <c r="CR217" s="466" t="str">
        <f>IFERROR(IF(Plan1!$O53&lt;&gt;"",IF(Plan1!N$1=6,(Plan1!$O53-CC217)/CK217,IF(Plan1!N$1=7,(Plan1!$O53-CD217)/CL217,IF(Plan1!N$1=8,(Plan1!$O53-CE217)/CM217,IF(Plan1!N$1=9,(Plan1!$O53-CF217)/CN217,IF(Plan1!N$1=10,(Plan1!$O53-CG217)/CO217,IF(Plan1!N$1=11,(Plan1!$O53-CH217)/CP217,IF(Plan1!N$1=12,(Plan1!$O53-CI217)/CQ217,""))))))),""),"σ=0")</f>
        <v/>
      </c>
      <c r="CS217" s="388"/>
      <c r="CT217" s="390">
        <v>0.97</v>
      </c>
      <c r="CU217" s="390">
        <v>1.68</v>
      </c>
      <c r="CV217" s="390">
        <v>1.84</v>
      </c>
      <c r="CW217" s="390">
        <v>1.83</v>
      </c>
      <c r="CX217" s="390">
        <v>1.8</v>
      </c>
      <c r="CY217" s="390">
        <v>1.9</v>
      </c>
      <c r="CZ217" s="390">
        <v>1.77</v>
      </c>
      <c r="DA217" s="390"/>
      <c r="DB217" s="390">
        <v>0.93</v>
      </c>
      <c r="DC217" s="390">
        <v>0.6</v>
      </c>
      <c r="DD217" s="390">
        <v>0.37</v>
      </c>
      <c r="DE217" s="390">
        <v>0.46</v>
      </c>
      <c r="DF217" s="390">
        <v>0.48</v>
      </c>
      <c r="DG217" s="390">
        <v>0.31</v>
      </c>
      <c r="DH217" s="390">
        <v>0.43</v>
      </c>
      <c r="DI217" s="466" t="str">
        <f>IFERROR(IF(Plan1!$O53&lt;&gt;"",IF(Plan1!N$1=6,(Plan1!$O53-CT217)/DB217,IF(Plan1!N$1=7,(Plan1!$O53-CU217)/DC217,IF(Plan1!N$1=8,(Plan1!$O53-CV217)/DD217,IF(Plan1!N$1=9,(Plan1!$O53-CW217)/DE217,IF(Plan1!N$1=10,(Plan1!$O53-CX217)/DF217,IF(Plan1!N$1=11,(Plan1!$O53-CY217)/DG217,IF(Plan1!N$1=12,(Plan1!$O53-CZ217)/DH217,""))))))),""),"σ=0")</f>
        <v/>
      </c>
      <c r="DJ217" s="470"/>
      <c r="DK217" s="382"/>
      <c r="DW217" s="463"/>
      <c r="DX217" s="463"/>
      <c r="FI217" s="463"/>
      <c r="FJ217" s="463"/>
      <c r="FZ217" s="370"/>
      <c r="GF217" s="367"/>
      <c r="GJ217" s="388"/>
      <c r="KI217" s="418">
        <v>17</v>
      </c>
      <c r="KJ217" s="418">
        <v>17</v>
      </c>
      <c r="KK217" s="418">
        <v>27.61</v>
      </c>
      <c r="KL217" s="418">
        <v>9.84</v>
      </c>
      <c r="KM217" s="465">
        <f t="shared" si="6"/>
        <v>-1.0782520325203251</v>
      </c>
      <c r="KN217" s="465"/>
      <c r="KO217" s="418">
        <v>20</v>
      </c>
      <c r="KP217" s="418">
        <v>16</v>
      </c>
      <c r="KQ217" s="465">
        <v>31.27</v>
      </c>
      <c r="KR217" s="465">
        <v>9.6199999999999992</v>
      </c>
      <c r="KS217" s="465">
        <f t="shared" si="7"/>
        <v>-1.1715176715176716</v>
      </c>
      <c r="KT217" s="465"/>
      <c r="KU217" s="418">
        <v>26</v>
      </c>
      <c r="KV217" s="418">
        <v>16</v>
      </c>
      <c r="KW217" s="465">
        <v>34.75</v>
      </c>
      <c r="KX217" s="465">
        <v>8.33</v>
      </c>
      <c r="KY217" s="465">
        <f t="shared" si="8"/>
        <v>-1.0504201680672269</v>
      </c>
    </row>
    <row r="218" spans="14:311" s="369" customFormat="1" ht="15" customHeight="1">
      <c r="N218" s="397"/>
      <c r="O218" s="393"/>
      <c r="P218" s="393"/>
      <c r="Q218" s="397"/>
      <c r="R218" s="397"/>
      <c r="S218" s="397"/>
      <c r="T218" s="393"/>
      <c r="U218" s="397"/>
      <c r="W218" s="381"/>
      <c r="X218" s="381"/>
      <c r="Y218" s="381"/>
      <c r="Z218" s="381"/>
      <c r="AA218" s="381"/>
      <c r="AB218" s="381"/>
      <c r="AC218" s="381"/>
      <c r="AD218" s="381"/>
      <c r="AE218" s="381"/>
      <c r="AG218" s="402"/>
      <c r="AH218" s="402"/>
      <c r="AI218" s="401"/>
      <c r="AJ218" s="401"/>
      <c r="AK218" s="401"/>
      <c r="AL218" s="401"/>
      <c r="AM218" s="401"/>
      <c r="AN218" s="401"/>
      <c r="AO218" s="404"/>
      <c r="AP218" s="401"/>
      <c r="AQ218" s="401"/>
      <c r="AR218" s="401"/>
      <c r="AS218" s="401"/>
      <c r="AT218" s="401"/>
      <c r="AU218" s="401"/>
      <c r="AV218" s="404"/>
      <c r="AW218" s="404"/>
      <c r="AX218" s="413"/>
      <c r="AY218" s="463"/>
      <c r="AZ218" s="463"/>
      <c r="BA218" s="463"/>
      <c r="BB218" s="463"/>
      <c r="BC218" s="463"/>
      <c r="BD218" s="463"/>
      <c r="BE218" s="463"/>
      <c r="BF218" s="463"/>
      <c r="BG218" s="463"/>
      <c r="BH218" s="463"/>
      <c r="BI218" s="463"/>
      <c r="BJ218" s="463"/>
      <c r="BK218" s="463"/>
      <c r="BL218" s="463"/>
      <c r="BM218" s="463"/>
      <c r="BN218" s="463"/>
      <c r="BZ218" s="463"/>
      <c r="CA218" s="403"/>
      <c r="CB218" s="473" t="str">
        <f t="shared" si="5"/>
        <v xml:space="preserve">    5.2.E- ESCRITA COPIADA</v>
      </c>
      <c r="CC218" s="465">
        <v>1.73</v>
      </c>
      <c r="CD218" s="465">
        <v>1.77</v>
      </c>
      <c r="CE218" s="465">
        <v>1.82</v>
      </c>
      <c r="CF218" s="465">
        <v>1.97</v>
      </c>
      <c r="CG218" s="465">
        <v>1.97</v>
      </c>
      <c r="CH218" s="465">
        <v>1.92</v>
      </c>
      <c r="CI218" s="465">
        <v>1.96</v>
      </c>
      <c r="CJ218" s="390"/>
      <c r="CK218" s="390">
        <v>0.52</v>
      </c>
      <c r="CL218" s="390">
        <v>0.43</v>
      </c>
      <c r="CM218" s="390">
        <v>0.39</v>
      </c>
      <c r="CN218" s="390">
        <v>0.17</v>
      </c>
      <c r="CO218" s="390">
        <v>0.18</v>
      </c>
      <c r="CP218" s="390">
        <v>0.27</v>
      </c>
      <c r="CQ218" s="390">
        <v>0.19</v>
      </c>
      <c r="CR218" s="466" t="str">
        <f>IFERROR(IF(Plan1!$O54&lt;&gt;"",IF(Plan1!N$1=6,(Plan1!$O54-CC218)/CK218,IF(Plan1!N$1=7,(Plan1!$O54-CD218)/CL218,IF(Plan1!N$1=8,(Plan1!$O54-CE218)/CM218,IF(Plan1!N$1=9,(Plan1!$O54-CF218)/CN218,IF(Plan1!N$1=10,(Plan1!$O54-CG218)/CO218,IF(Plan1!N$1=11,(Plan1!$O54-CH218)/CP218,IF(Plan1!N$1=12,(Plan1!$O54-CI218)/CQ218,""))))))),""),"σ=0")</f>
        <v/>
      </c>
      <c r="CS218" s="388"/>
      <c r="CT218" s="390">
        <v>1.7</v>
      </c>
      <c r="CU218" s="390">
        <v>1.87</v>
      </c>
      <c r="CV218" s="390">
        <v>2</v>
      </c>
      <c r="CW218" s="390">
        <v>1.97</v>
      </c>
      <c r="CX218" s="390">
        <v>2</v>
      </c>
      <c r="CY218" s="390">
        <v>1.97</v>
      </c>
      <c r="CZ218" s="390">
        <v>1.96</v>
      </c>
      <c r="DA218" s="390"/>
      <c r="DB218" s="390">
        <v>0.6</v>
      </c>
      <c r="DC218" s="390">
        <v>0.43</v>
      </c>
      <c r="DD218" s="405">
        <v>0</v>
      </c>
      <c r="DE218" s="390">
        <v>0.18</v>
      </c>
      <c r="DF218" s="405">
        <v>0</v>
      </c>
      <c r="DG218" s="390">
        <v>0.19</v>
      </c>
      <c r="DH218" s="390">
        <v>0.2</v>
      </c>
      <c r="DI218" s="466" t="str">
        <f>IFERROR(IF(Plan1!$O54&lt;&gt;"",IF(Plan1!N$1=6,(Plan1!$O54-CT218)/DB218,IF(Plan1!N$1=7,(Plan1!$O54-CU218)/DC218,IF(Plan1!N$1=8,(Plan1!$O54-CV218)/DD218,IF(Plan1!N$1=9,(Plan1!$O54-CW218)/DE218,IF(Plan1!N$1=10,(Plan1!$O54-CX218)/DF218,IF(Plan1!N$1=11,(Plan1!$O54-CY218)/DG218,IF(Plan1!N$1=12,(Plan1!$O54-CZ218)/DH218,""))))))),""),"σ=0")</f>
        <v/>
      </c>
      <c r="DJ218" s="470"/>
      <c r="DK218" s="382"/>
      <c r="DW218" s="463"/>
      <c r="DX218" s="463"/>
      <c r="FI218" s="463"/>
      <c r="FJ218" s="463"/>
      <c r="FZ218" s="370"/>
      <c r="GF218" s="367"/>
      <c r="GJ218" s="388"/>
      <c r="KI218" s="418">
        <v>18</v>
      </c>
      <c r="KJ218" s="418">
        <v>20</v>
      </c>
      <c r="KK218" s="418">
        <v>27.61</v>
      </c>
      <c r="KL218" s="418">
        <v>9.84</v>
      </c>
      <c r="KM218" s="465">
        <f t="shared" si="6"/>
        <v>-0.97662601626016254</v>
      </c>
      <c r="KN218" s="465"/>
      <c r="KO218" s="418">
        <v>21</v>
      </c>
      <c r="KP218" s="418">
        <v>17</v>
      </c>
      <c r="KQ218" s="465">
        <v>31.27</v>
      </c>
      <c r="KR218" s="465">
        <v>9.6199999999999992</v>
      </c>
      <c r="KS218" s="465">
        <f t="shared" si="7"/>
        <v>-1.0675675675675675</v>
      </c>
      <c r="KT218" s="465"/>
      <c r="KU218" s="418">
        <v>27</v>
      </c>
      <c r="KV218" s="418">
        <v>18</v>
      </c>
      <c r="KW218" s="465">
        <v>34.75</v>
      </c>
      <c r="KX218" s="465">
        <v>8.33</v>
      </c>
      <c r="KY218" s="465">
        <f t="shared" si="8"/>
        <v>-0.93037214885954378</v>
      </c>
    </row>
    <row r="219" spans="14:311" s="369" customFormat="1" ht="15" customHeight="1">
      <c r="N219" s="397"/>
      <c r="O219" s="393"/>
      <c r="P219" s="393"/>
      <c r="Q219" s="397"/>
      <c r="R219" s="397"/>
      <c r="S219" s="397"/>
      <c r="T219" s="393"/>
      <c r="U219" s="397"/>
      <c r="W219" s="381"/>
      <c r="X219" s="381"/>
      <c r="Y219" s="381"/>
      <c r="Z219" s="381"/>
      <c r="AA219" s="381"/>
      <c r="AB219" s="381"/>
      <c r="AC219" s="381"/>
      <c r="AD219" s="381"/>
      <c r="AE219" s="381"/>
      <c r="AG219" s="402"/>
      <c r="AH219" s="402"/>
      <c r="AI219" s="401"/>
      <c r="AJ219" s="401"/>
      <c r="AK219" s="404"/>
      <c r="AL219" s="401"/>
      <c r="AM219" s="404"/>
      <c r="AN219" s="401"/>
      <c r="AO219" s="404"/>
      <c r="AP219" s="401"/>
      <c r="AQ219" s="401"/>
      <c r="AR219" s="401"/>
      <c r="AS219" s="401"/>
      <c r="AT219" s="401"/>
      <c r="AU219" s="401"/>
      <c r="AV219" s="404"/>
      <c r="AW219" s="401"/>
      <c r="AX219" s="404"/>
      <c r="AY219" s="463"/>
      <c r="AZ219" s="463"/>
      <c r="BA219" s="463"/>
      <c r="BB219" s="463"/>
      <c r="BC219" s="463"/>
      <c r="BD219" s="463"/>
      <c r="BE219" s="463"/>
      <c r="BF219" s="463"/>
      <c r="BG219" s="463"/>
      <c r="BH219" s="463"/>
      <c r="BI219" s="463"/>
      <c r="BJ219" s="463"/>
      <c r="BK219" s="463"/>
      <c r="BL219" s="463"/>
      <c r="BM219" s="463"/>
      <c r="BN219" s="463"/>
      <c r="BZ219" s="463"/>
      <c r="CA219" s="403"/>
      <c r="CB219" s="473" t="str">
        <f t="shared" si="5"/>
        <v>6- HABILIDADES VISUO-CONSTRUTIVAS</v>
      </c>
      <c r="CC219" s="465">
        <v>19.37</v>
      </c>
      <c r="CD219" s="465">
        <v>19.57</v>
      </c>
      <c r="CE219" s="465">
        <v>20.88</v>
      </c>
      <c r="CF219" s="465">
        <v>21.19</v>
      </c>
      <c r="CG219" s="465">
        <v>21.57</v>
      </c>
      <c r="CH219" s="465">
        <v>21.32</v>
      </c>
      <c r="CI219" s="465">
        <v>21.81</v>
      </c>
      <c r="CJ219" s="390"/>
      <c r="CK219" s="390">
        <v>2.61</v>
      </c>
      <c r="CL219" s="390">
        <v>2.16</v>
      </c>
      <c r="CM219" s="390">
        <v>1.96</v>
      </c>
      <c r="CN219" s="390">
        <v>2.3199999999999998</v>
      </c>
      <c r="CO219" s="390">
        <v>2.54</v>
      </c>
      <c r="CP219" s="390">
        <v>1.84</v>
      </c>
      <c r="CQ219" s="390">
        <v>2</v>
      </c>
      <c r="CR219" s="466" t="str">
        <f>IFERROR(IF(Plan1!$O55&lt;&gt;"",IF(Plan1!N$1=6,(Plan1!$O55-CC219)/CK219,IF(Plan1!N$1=7,(Plan1!$O55-CD219)/CL219,IF(Plan1!N$1=8,(Plan1!$O55-CE219)/CM219,IF(Plan1!N$1=9,(Plan1!$O55-CF219)/CN219,IF(Plan1!N$1=10,(Plan1!$O55-CG219)/CO219,IF(Plan1!N$1=11,(Plan1!$O55-CH219)/CP219,IF(Plan1!N$1=12,(Plan1!$O55-CI219)/CQ219,""))))))),""),"σ=0")</f>
        <v/>
      </c>
      <c r="CS219" s="388"/>
      <c r="CT219" s="465">
        <v>14.63</v>
      </c>
      <c r="CU219" s="465">
        <v>19</v>
      </c>
      <c r="CV219" s="465">
        <v>18.559999999999999</v>
      </c>
      <c r="CW219" s="465">
        <v>20.07</v>
      </c>
      <c r="CX219" s="390">
        <v>20.37</v>
      </c>
      <c r="CY219" s="390">
        <v>21.83</v>
      </c>
      <c r="CZ219" s="390">
        <v>21.15</v>
      </c>
      <c r="DA219" s="390"/>
      <c r="DB219" s="390">
        <v>3.49</v>
      </c>
      <c r="DC219" s="390">
        <v>3.11</v>
      </c>
      <c r="DD219" s="390">
        <v>3.3</v>
      </c>
      <c r="DE219" s="390">
        <v>2.4500000000000002</v>
      </c>
      <c r="DF219" s="390">
        <v>2.17</v>
      </c>
      <c r="DG219" s="390">
        <v>1.95</v>
      </c>
      <c r="DH219" s="390">
        <v>1.71</v>
      </c>
      <c r="DI219" s="466" t="str">
        <f>IFERROR(IF(Plan1!$O55&lt;&gt;"",IF(Plan1!N$1=6,(Plan1!$O55-CT219)/DB219,IF(Plan1!N$1=7,(Plan1!$O55-CU219)/DC219,IF(Plan1!N$1=8,(Plan1!$O55-CV219)/DD219,IF(Plan1!N$1=9,(Plan1!$O55-CW219)/DE219,IF(Plan1!N$1=10,(Plan1!$O55-CX219)/DF219,IF(Plan1!N$1=11,(Plan1!$O55-CY219)/DG219,IF(Plan1!N$1=12,(Plan1!$O55-CZ219)/DH219,""))))))),""),"σ=0")</f>
        <v/>
      </c>
      <c r="DJ219" s="403"/>
      <c r="DK219" s="382"/>
      <c r="DW219" s="463"/>
      <c r="DX219" s="463"/>
      <c r="FI219" s="463"/>
      <c r="FJ219" s="463"/>
      <c r="FZ219" s="370"/>
      <c r="GF219" s="367"/>
      <c r="GJ219" s="388"/>
      <c r="KI219" s="418">
        <v>19</v>
      </c>
      <c r="KJ219" s="418">
        <v>25</v>
      </c>
      <c r="KK219" s="418">
        <v>27.61</v>
      </c>
      <c r="KL219" s="418">
        <v>9.84</v>
      </c>
      <c r="KM219" s="465">
        <f t="shared" si="6"/>
        <v>-0.875</v>
      </c>
      <c r="KN219" s="465"/>
      <c r="KO219" s="418">
        <v>22</v>
      </c>
      <c r="KP219" s="418">
        <v>18</v>
      </c>
      <c r="KQ219" s="465">
        <v>31.27</v>
      </c>
      <c r="KR219" s="465">
        <v>9.6199999999999992</v>
      </c>
      <c r="KS219" s="465">
        <f t="shared" si="7"/>
        <v>-0.9636174636174637</v>
      </c>
      <c r="KT219" s="465"/>
      <c r="KU219" s="418">
        <v>28</v>
      </c>
      <c r="KV219" s="418">
        <v>20</v>
      </c>
      <c r="KW219" s="465">
        <v>34.75</v>
      </c>
      <c r="KX219" s="465">
        <v>8.33</v>
      </c>
      <c r="KY219" s="465">
        <f t="shared" si="8"/>
        <v>-0.81032412965186074</v>
      </c>
    </row>
    <row r="220" spans="14:311" s="369" customFormat="1" ht="15" customHeight="1">
      <c r="N220" s="397"/>
      <c r="O220" s="393"/>
      <c r="P220" s="393"/>
      <c r="Q220" s="397"/>
      <c r="R220" s="393"/>
      <c r="S220" s="393"/>
      <c r="T220" s="393"/>
      <c r="U220" s="393"/>
      <c r="W220" s="381"/>
      <c r="X220" s="381"/>
      <c r="Y220" s="381"/>
      <c r="Z220" s="381"/>
      <c r="AA220" s="381"/>
      <c r="AB220" s="381"/>
      <c r="AC220" s="381"/>
      <c r="AD220" s="381"/>
      <c r="AE220" s="381"/>
      <c r="AG220" s="402"/>
      <c r="AH220" s="402"/>
      <c r="AI220" s="401"/>
      <c r="AJ220" s="401"/>
      <c r="AK220" s="404"/>
      <c r="AL220" s="404"/>
      <c r="AM220" s="413"/>
      <c r="AN220" s="401"/>
      <c r="AO220" s="404"/>
      <c r="AP220" s="401"/>
      <c r="AQ220" s="401"/>
      <c r="AR220" s="401"/>
      <c r="AS220" s="401"/>
      <c r="AT220" s="401"/>
      <c r="AU220" s="401"/>
      <c r="AV220" s="401"/>
      <c r="AW220" s="401"/>
      <c r="AX220" s="401"/>
      <c r="AY220" s="463"/>
      <c r="AZ220" s="463"/>
      <c r="BA220" s="463"/>
      <c r="BB220" s="463"/>
      <c r="BC220" s="463"/>
      <c r="BD220" s="463"/>
      <c r="BE220" s="463"/>
      <c r="BF220" s="463"/>
      <c r="BG220" s="463"/>
      <c r="BH220" s="463"/>
      <c r="BI220" s="463"/>
      <c r="BJ220" s="463"/>
      <c r="BK220" s="463"/>
      <c r="BL220" s="463"/>
      <c r="BM220" s="463"/>
      <c r="BN220" s="463"/>
      <c r="BZ220" s="463"/>
      <c r="CA220" s="403"/>
      <c r="CB220" s="473" t="str">
        <f t="shared" si="5"/>
        <v xml:space="preserve">  6.1- CÓPIA DE FIGURAS QUADRADO</v>
      </c>
      <c r="CC220" s="465">
        <v>5.57</v>
      </c>
      <c r="CD220" s="465">
        <v>5.47</v>
      </c>
      <c r="CE220" s="465">
        <v>5.7</v>
      </c>
      <c r="CF220" s="465">
        <v>5.78</v>
      </c>
      <c r="CG220" s="465">
        <v>5.8</v>
      </c>
      <c r="CH220" s="465">
        <v>5.84</v>
      </c>
      <c r="CI220" s="465">
        <v>5.73</v>
      </c>
      <c r="CJ220" s="390"/>
      <c r="CK220" s="390">
        <v>0.62</v>
      </c>
      <c r="CL220" s="390">
        <v>0.81</v>
      </c>
      <c r="CM220" s="390">
        <v>0.57999999999999996</v>
      </c>
      <c r="CN220" s="390">
        <v>0.49</v>
      </c>
      <c r="CO220" s="390">
        <v>0.55000000000000004</v>
      </c>
      <c r="CP220" s="390">
        <v>0.37</v>
      </c>
      <c r="CQ220" s="390">
        <v>0.66</v>
      </c>
      <c r="CR220" s="466" t="str">
        <f>IFERROR(IF(Plan1!$O56&lt;&gt;"",IF(Plan1!N$1=6,(Plan1!$O56-CC220)/CK220,IF(Plan1!N$1=7,(Plan1!$O56-CD220)/CL220,IF(Plan1!N$1=8,(Plan1!$O56-CE220)/CM220,IF(Plan1!N$1=9,(Plan1!$O56-CF220)/CN220,IF(Plan1!N$1=10,(Plan1!$O56-CG220)/CO220,IF(Plan1!N$1=11,(Plan1!$O56-CH220)/CP220,IF(Plan1!N$1=12,(Plan1!$O56-CI220)/CQ220,""))))))),""),"σ=0")</f>
        <v/>
      </c>
      <c r="CS220" s="388"/>
      <c r="CT220" s="465">
        <v>4.33</v>
      </c>
      <c r="CU220" s="465">
        <v>5.32</v>
      </c>
      <c r="CV220" s="465">
        <v>5.25</v>
      </c>
      <c r="CW220" s="465">
        <v>5.5</v>
      </c>
      <c r="CX220" s="390">
        <v>5.4</v>
      </c>
      <c r="CY220" s="390">
        <v>5.76</v>
      </c>
      <c r="CZ220" s="390">
        <v>5.35</v>
      </c>
      <c r="DA220" s="390"/>
      <c r="DB220" s="390">
        <v>1.0900000000000001</v>
      </c>
      <c r="DC220" s="390">
        <v>0.87</v>
      </c>
      <c r="DD220" s="390">
        <v>0.67</v>
      </c>
      <c r="DE220" s="390">
        <v>0.63</v>
      </c>
      <c r="DF220" s="390">
        <v>0.72</v>
      </c>
      <c r="DG220" s="390">
        <v>0.57999999999999996</v>
      </c>
      <c r="DH220" s="390">
        <v>0.8</v>
      </c>
      <c r="DI220" s="466" t="str">
        <f>IFERROR(IF(Plan1!$O56&lt;&gt;"",IF(Plan1!N$1=6,(Plan1!$O56-CT220)/DB220,IF(Plan1!N$1=7,(Plan1!$O56-CU220)/DC220,IF(Plan1!N$1=8,(Plan1!$O56-CV220)/DD220,IF(Plan1!N$1=9,(Plan1!$O56-CW220)/DE220,IF(Plan1!N$1=10,(Plan1!$O56-CX220)/DF220,IF(Plan1!N$1=11,(Plan1!$O56-CY220)/DG220,IF(Plan1!N$1=12,(Plan1!$O56-CZ220)/DH220,""))))))),""),"σ=0")</f>
        <v/>
      </c>
      <c r="DJ220" s="403"/>
      <c r="DK220" s="382"/>
      <c r="DW220" s="463"/>
      <c r="DX220" s="463"/>
      <c r="FI220" s="463"/>
      <c r="FJ220" s="463"/>
      <c r="FZ220" s="370"/>
      <c r="GF220" s="367"/>
      <c r="GJ220" s="388"/>
      <c r="KI220" s="418">
        <v>20</v>
      </c>
      <c r="KJ220" s="418">
        <v>27</v>
      </c>
      <c r="KK220" s="418">
        <v>27.61</v>
      </c>
      <c r="KL220" s="418">
        <v>9.84</v>
      </c>
      <c r="KM220" s="465">
        <f t="shared" si="6"/>
        <v>-0.77337398373983735</v>
      </c>
      <c r="KN220" s="465"/>
      <c r="KO220" s="418">
        <v>23</v>
      </c>
      <c r="KP220" s="418">
        <v>20</v>
      </c>
      <c r="KQ220" s="465">
        <v>31.27</v>
      </c>
      <c r="KR220" s="465">
        <v>9.6199999999999992</v>
      </c>
      <c r="KS220" s="465">
        <f t="shared" si="7"/>
        <v>-0.85966735966735974</v>
      </c>
      <c r="KT220" s="465"/>
      <c r="KU220" s="418">
        <v>29</v>
      </c>
      <c r="KV220" s="418">
        <v>22</v>
      </c>
      <c r="KW220" s="465">
        <v>34.75</v>
      </c>
      <c r="KX220" s="465">
        <v>8.33</v>
      </c>
      <c r="KY220" s="465">
        <f t="shared" si="8"/>
        <v>-0.69027611044417769</v>
      </c>
    </row>
    <row r="221" spans="14:311" s="369" customFormat="1" ht="15" customHeight="1">
      <c r="N221" s="397"/>
      <c r="O221" s="393"/>
      <c r="P221" s="393"/>
      <c r="Q221" s="397"/>
      <c r="R221" s="397"/>
      <c r="S221" s="397"/>
      <c r="T221" s="393"/>
      <c r="U221" s="397"/>
      <c r="W221" s="381"/>
      <c r="X221" s="381"/>
      <c r="Y221" s="381"/>
      <c r="Z221" s="381"/>
      <c r="AA221" s="381"/>
      <c r="AB221" s="381"/>
      <c r="AC221" s="381"/>
      <c r="AD221" s="381"/>
      <c r="AE221" s="381"/>
      <c r="AG221" s="402"/>
      <c r="AH221" s="402"/>
      <c r="AI221" s="401"/>
      <c r="AJ221" s="401"/>
      <c r="AK221" s="401"/>
      <c r="AL221" s="401"/>
      <c r="AM221" s="413"/>
      <c r="AN221" s="401"/>
      <c r="AO221" s="401"/>
      <c r="AP221" s="401"/>
      <c r="AQ221" s="407"/>
      <c r="AR221" s="407"/>
      <c r="AS221" s="407"/>
      <c r="AT221" s="407"/>
      <c r="AU221" s="407"/>
      <c r="AV221" s="407"/>
      <c r="AW221" s="407"/>
      <c r="AX221" s="407"/>
      <c r="AY221" s="463"/>
      <c r="AZ221" s="463"/>
      <c r="BA221" s="463"/>
      <c r="BB221" s="463"/>
      <c r="BC221" s="463"/>
      <c r="BD221" s="463"/>
      <c r="BE221" s="463"/>
      <c r="BF221" s="463"/>
      <c r="BG221" s="463"/>
      <c r="BH221" s="463"/>
      <c r="BI221" s="463"/>
      <c r="BJ221" s="463"/>
      <c r="BK221" s="463"/>
      <c r="BL221" s="463"/>
      <c r="BM221" s="463"/>
      <c r="BN221" s="463"/>
      <c r="BZ221" s="463"/>
      <c r="CA221" s="403"/>
      <c r="CB221" s="473" t="str">
        <f t="shared" si="5"/>
        <v xml:space="preserve">  6.2- CÓPIA DE FIGURAS LOSANGO</v>
      </c>
      <c r="CC221" s="465">
        <v>4.37</v>
      </c>
      <c r="CD221" s="465">
        <v>4.37</v>
      </c>
      <c r="CE221" s="465">
        <v>4.6100000000000003</v>
      </c>
      <c r="CF221" s="465">
        <v>4.66</v>
      </c>
      <c r="CG221" s="465">
        <v>4.63</v>
      </c>
      <c r="CH221" s="465">
        <v>4.88</v>
      </c>
      <c r="CI221" s="465">
        <v>4.8499999999999996</v>
      </c>
      <c r="CJ221" s="390"/>
      <c r="CK221" s="390">
        <v>1.0900000000000001</v>
      </c>
      <c r="CL221" s="390">
        <v>0.8</v>
      </c>
      <c r="CM221" s="390">
        <v>0.74</v>
      </c>
      <c r="CN221" s="390">
        <v>0.7</v>
      </c>
      <c r="CO221" s="390">
        <v>0.71</v>
      </c>
      <c r="CP221" s="390">
        <v>0.33</v>
      </c>
      <c r="CQ221" s="390">
        <v>0.36</v>
      </c>
      <c r="CR221" s="466" t="str">
        <f>IFERROR(IF(Plan1!$O57&lt;&gt;"",IF(Plan1!N$1=6,(Plan1!$O57-CC221)/CK221,IF(Plan1!N$1=7,(Plan1!$O57-CD221)/CL221,IF(Plan1!N$1=8,(Plan1!$O57-CE221)/CM221,IF(Plan1!N$1=9,(Plan1!$O57-CF221)/CN221,IF(Plan1!N$1=10,(Plan1!$O57-CG221)/CO221,IF(Plan1!N$1=11,(Plan1!$O57-CH221)/CP221,IF(Plan1!N$1=12,(Plan1!$O57-CI221)/CQ221,""))))))),""),"σ=0")</f>
        <v/>
      </c>
      <c r="CS221" s="388"/>
      <c r="CT221" s="465">
        <v>2.97</v>
      </c>
      <c r="CU221" s="465">
        <v>4.13</v>
      </c>
      <c r="CV221" s="465">
        <v>4.09</v>
      </c>
      <c r="CW221" s="465">
        <v>4.4000000000000004</v>
      </c>
      <c r="CX221" s="390">
        <v>4.4000000000000004</v>
      </c>
      <c r="CY221" s="390">
        <v>4.62</v>
      </c>
      <c r="CZ221" s="390">
        <v>4.46</v>
      </c>
      <c r="DA221" s="390"/>
      <c r="DB221" s="390">
        <v>1.24</v>
      </c>
      <c r="DC221" s="390">
        <v>1.02</v>
      </c>
      <c r="DD221" s="390">
        <v>1.06</v>
      </c>
      <c r="DE221" s="390">
        <v>0.72</v>
      </c>
      <c r="DF221" s="390">
        <v>0.67</v>
      </c>
      <c r="DG221" s="390">
        <v>0.56000000000000005</v>
      </c>
      <c r="DH221" s="390">
        <v>0.65</v>
      </c>
      <c r="DI221" s="466" t="str">
        <f>IFERROR(IF(Plan1!$O57&lt;&gt;"",IF(Plan1!N$1=6,(Plan1!$O57-CT221)/DB221,IF(Plan1!N$1=7,(Plan1!$O57-CU221)/DC221,IF(Plan1!N$1=8,(Plan1!$O57-CV221)/DD221,IF(Plan1!N$1=9,(Plan1!$O57-CW221)/DE221,IF(Plan1!N$1=10,(Plan1!$O57-CX221)/DF221,IF(Plan1!N$1=11,(Plan1!$O57-CY221)/DG221,IF(Plan1!N$1=12,(Plan1!$O57-CZ221)/DH221,""))))))),""),"σ=0")</f>
        <v/>
      </c>
      <c r="DJ221" s="403"/>
      <c r="DK221" s="382"/>
      <c r="DW221" s="463"/>
      <c r="DX221" s="463"/>
      <c r="FI221" s="463"/>
      <c r="FJ221" s="463"/>
      <c r="FZ221" s="370"/>
      <c r="GF221" s="367"/>
      <c r="GJ221" s="388"/>
      <c r="KI221" s="418">
        <v>21</v>
      </c>
      <c r="KJ221" s="418">
        <v>30</v>
      </c>
      <c r="KK221" s="418">
        <v>27.61</v>
      </c>
      <c r="KL221" s="418">
        <v>9.84</v>
      </c>
      <c r="KM221" s="465">
        <f t="shared" si="6"/>
        <v>-0.6717479674796748</v>
      </c>
      <c r="KN221" s="465"/>
      <c r="KO221" s="418">
        <v>24</v>
      </c>
      <c r="KP221" s="418">
        <v>22</v>
      </c>
      <c r="KQ221" s="465">
        <v>31.27</v>
      </c>
      <c r="KR221" s="465">
        <v>9.6199999999999992</v>
      </c>
      <c r="KS221" s="465">
        <f t="shared" si="7"/>
        <v>-0.75571725571725579</v>
      </c>
      <c r="KT221" s="465"/>
      <c r="KU221" s="418">
        <v>30</v>
      </c>
      <c r="KV221" s="418">
        <v>25</v>
      </c>
      <c r="KW221" s="465">
        <v>34.75</v>
      </c>
      <c r="KX221" s="465">
        <v>8.33</v>
      </c>
      <c r="KY221" s="465">
        <f t="shared" si="8"/>
        <v>-0.57022809123649454</v>
      </c>
    </row>
    <row r="222" spans="14:311" s="369" customFormat="1" ht="15" customHeight="1">
      <c r="N222" s="397"/>
      <c r="O222" s="393"/>
      <c r="P222" s="393"/>
      <c r="Q222" s="393"/>
      <c r="R222" s="393"/>
      <c r="S222" s="393"/>
      <c r="T222" s="397"/>
      <c r="U222" s="393"/>
      <c r="W222" s="381"/>
      <c r="X222" s="381"/>
      <c r="Y222" s="381"/>
      <c r="Z222" s="381"/>
      <c r="AA222" s="381"/>
      <c r="AB222" s="381"/>
      <c r="AC222" s="381"/>
      <c r="AD222" s="381"/>
      <c r="AE222" s="381"/>
      <c r="AG222" s="463"/>
      <c r="AH222" s="463"/>
      <c r="AI222" s="407"/>
      <c r="AJ222" s="407"/>
      <c r="AK222" s="407"/>
      <c r="AL222" s="407"/>
      <c r="AM222" s="407"/>
      <c r="AN222" s="407"/>
      <c r="AO222" s="407"/>
      <c r="AP222" s="407"/>
      <c r="AQ222" s="407"/>
      <c r="AR222" s="407"/>
      <c r="AS222" s="407"/>
      <c r="AT222" s="407"/>
      <c r="AU222" s="407"/>
      <c r="AV222" s="407"/>
      <c r="AW222" s="407"/>
      <c r="AX222" s="407"/>
      <c r="AY222" s="463"/>
      <c r="AZ222" s="463"/>
      <c r="BA222" s="463"/>
      <c r="BB222" s="463"/>
      <c r="BC222" s="463"/>
      <c r="BD222" s="463"/>
      <c r="BE222" s="463"/>
      <c r="BF222" s="463"/>
      <c r="BG222" s="463"/>
      <c r="BH222" s="463"/>
      <c r="BI222" s="463"/>
      <c r="BJ222" s="463"/>
      <c r="BK222" s="463"/>
      <c r="BL222" s="463"/>
      <c r="BM222" s="463"/>
      <c r="BN222" s="463"/>
      <c r="BZ222" s="463"/>
      <c r="CA222" s="403"/>
      <c r="CB222" s="473" t="str">
        <f t="shared" si="5"/>
        <v xml:space="preserve">  6.3- CÓPIA DE FIGURAS MARGARIDA</v>
      </c>
      <c r="CC222" s="465">
        <v>5.67</v>
      </c>
      <c r="CD222" s="465">
        <v>5.73</v>
      </c>
      <c r="CE222" s="465">
        <v>6.3</v>
      </c>
      <c r="CF222" s="465">
        <v>6.31</v>
      </c>
      <c r="CG222" s="465">
        <v>6.47</v>
      </c>
      <c r="CH222" s="465">
        <v>6.24</v>
      </c>
      <c r="CI222" s="465">
        <v>6.73</v>
      </c>
      <c r="CJ222" s="390"/>
      <c r="CK222" s="390">
        <v>1.0900000000000001</v>
      </c>
      <c r="CL222" s="390">
        <v>1.2</v>
      </c>
      <c r="CM222" s="390">
        <v>1.21</v>
      </c>
      <c r="CN222" s="390">
        <v>0.99</v>
      </c>
      <c r="CO222" s="390">
        <v>1.35</v>
      </c>
      <c r="CP222" s="390">
        <v>1.45</v>
      </c>
      <c r="CQ222" s="390">
        <v>0.96</v>
      </c>
      <c r="CR222" s="466" t="str">
        <f>IFERROR(IF(Plan1!$O58&lt;&gt;"",IF(Plan1!N$1=6,(Plan1!$O58-CC222)/CK222,IF(Plan1!N$1=7,(Plan1!$O58-CD222)/CL222,IF(Plan1!N$1=8,(Plan1!$O58-CE222)/CM222,IF(Plan1!N$1=9,(Plan1!$O58-CF222)/CN222,IF(Plan1!N$1=10,(Plan1!$O58-CG222)/CO222,IF(Plan1!N$1=11,(Plan1!$O58-CH222)/CP222,IF(Plan1!N$1=12,(Plan1!$O58-CI222)/CQ222,""))))))),""),"σ=0")</f>
        <v/>
      </c>
      <c r="CS222" s="388"/>
      <c r="CT222" s="465">
        <v>4.7699999999999996</v>
      </c>
      <c r="CU222" s="465">
        <v>6</v>
      </c>
      <c r="CV222" s="465">
        <v>5.59</v>
      </c>
      <c r="CW222" s="465">
        <v>6.1</v>
      </c>
      <c r="CX222" s="390">
        <v>6.03</v>
      </c>
      <c r="CY222" s="390">
        <v>6.9</v>
      </c>
      <c r="CZ222" s="390">
        <v>6.96</v>
      </c>
      <c r="DA222" s="390"/>
      <c r="DB222" s="390">
        <v>1.19</v>
      </c>
      <c r="DC222" s="390">
        <v>1.44</v>
      </c>
      <c r="DD222" s="390">
        <v>1.36</v>
      </c>
      <c r="DE222" s="390">
        <v>1.47</v>
      </c>
      <c r="DF222" s="390">
        <v>1.4</v>
      </c>
      <c r="DG222" s="390">
        <v>1.32</v>
      </c>
      <c r="DH222" s="390">
        <v>1.08</v>
      </c>
      <c r="DI222" s="466" t="str">
        <f>IFERROR(IF(Plan1!$O58&lt;&gt;"",IF(Plan1!N$1=6,(Plan1!$O58-CT222)/DB222,IF(Plan1!N$1=7,(Plan1!$O58-CU222)/DC222,IF(Plan1!N$1=8,(Plan1!$O58-CV222)/DD222,IF(Plan1!N$1=9,(Plan1!$O58-CW222)/DE222,IF(Plan1!N$1=10,(Plan1!$O58-CX222)/DF222,IF(Plan1!N$1=11,(Plan1!$O58-CY222)/DG222,IF(Plan1!N$1=12,(Plan1!$O58-CZ222)/DH222,""))))))),""),"σ=0")</f>
        <v/>
      </c>
      <c r="DJ222" s="403"/>
      <c r="DK222" s="382"/>
      <c r="DW222" s="463"/>
      <c r="DX222" s="463"/>
      <c r="FI222" s="463"/>
      <c r="FJ222" s="463"/>
      <c r="FZ222" s="370"/>
      <c r="GF222" s="367"/>
      <c r="GJ222" s="388"/>
      <c r="KI222" s="418">
        <v>22</v>
      </c>
      <c r="KJ222" s="418">
        <v>35</v>
      </c>
      <c r="KK222" s="418">
        <v>27.61</v>
      </c>
      <c r="KL222" s="418">
        <v>9.84</v>
      </c>
      <c r="KM222" s="465">
        <f t="shared" si="6"/>
        <v>-0.57012195121951215</v>
      </c>
      <c r="KN222" s="465"/>
      <c r="KO222" s="418">
        <v>25</v>
      </c>
      <c r="KP222" s="418">
        <v>23</v>
      </c>
      <c r="KQ222" s="465">
        <v>31.27</v>
      </c>
      <c r="KR222" s="465">
        <v>9.6199999999999992</v>
      </c>
      <c r="KS222" s="465">
        <f t="shared" si="7"/>
        <v>-0.65176715176715183</v>
      </c>
      <c r="KT222" s="465"/>
      <c r="KU222" s="418">
        <v>31</v>
      </c>
      <c r="KV222" s="418">
        <v>27</v>
      </c>
      <c r="KW222" s="465">
        <v>34.75</v>
      </c>
      <c r="KX222" s="465">
        <v>8.33</v>
      </c>
      <c r="KY222" s="465">
        <f t="shared" si="8"/>
        <v>-0.4501800720288115</v>
      </c>
    </row>
    <row r="223" spans="14:311" s="369" customFormat="1" ht="15" customHeight="1">
      <c r="N223" s="397"/>
      <c r="O223" s="393"/>
      <c r="P223" s="393"/>
      <c r="Q223" s="393"/>
      <c r="R223" s="393"/>
      <c r="S223" s="393"/>
      <c r="T223" s="393"/>
      <c r="U223" s="393"/>
      <c r="W223" s="393"/>
      <c r="X223" s="393"/>
      <c r="Y223" s="393"/>
      <c r="Z223" s="393"/>
      <c r="AA223" s="393"/>
      <c r="AB223" s="393"/>
      <c r="AC223" s="393"/>
      <c r="AD223" s="393"/>
      <c r="AE223" s="393"/>
      <c r="AG223" s="463"/>
      <c r="AH223" s="463"/>
      <c r="AI223" s="407"/>
      <c r="AJ223" s="407"/>
      <c r="AK223" s="407"/>
      <c r="AL223" s="407"/>
      <c r="AM223" s="407"/>
      <c r="AN223" s="407"/>
      <c r="AO223" s="407"/>
      <c r="AP223" s="407"/>
      <c r="AQ223" s="407"/>
      <c r="AR223" s="407"/>
      <c r="AS223" s="407"/>
      <c r="AT223" s="407"/>
      <c r="AU223" s="407"/>
      <c r="AV223" s="407"/>
      <c r="AW223" s="407"/>
      <c r="AX223" s="407"/>
      <c r="AY223" s="463"/>
      <c r="AZ223" s="463"/>
      <c r="BA223" s="463"/>
      <c r="BB223" s="463"/>
      <c r="BC223" s="463"/>
      <c r="BD223" s="463"/>
      <c r="BE223" s="463"/>
      <c r="BF223" s="463"/>
      <c r="BG223" s="463"/>
      <c r="BH223" s="463"/>
      <c r="BI223" s="463"/>
      <c r="BJ223" s="463"/>
      <c r="BK223" s="463"/>
      <c r="BL223" s="463"/>
      <c r="BM223" s="463"/>
      <c r="BN223" s="463"/>
      <c r="BZ223" s="463"/>
      <c r="CA223" s="403"/>
      <c r="CB223" s="473" t="str">
        <f t="shared" si="5"/>
        <v xml:space="preserve">  6.4- CÓPIA DE FIGURAS FIGURA DUPLA</v>
      </c>
      <c r="CC223" s="465">
        <v>3.77</v>
      </c>
      <c r="CD223" s="465">
        <v>4</v>
      </c>
      <c r="CE223" s="465">
        <v>4.2699999999999996</v>
      </c>
      <c r="CF223" s="465">
        <v>4.4400000000000004</v>
      </c>
      <c r="CG223" s="465">
        <v>4.67</v>
      </c>
      <c r="CH223" s="465">
        <v>4.3600000000000003</v>
      </c>
      <c r="CI223" s="465">
        <v>4.5</v>
      </c>
      <c r="CJ223" s="390"/>
      <c r="CK223" s="390">
        <v>1</v>
      </c>
      <c r="CL223" s="390">
        <v>0.98</v>
      </c>
      <c r="CM223" s="390">
        <v>0.71</v>
      </c>
      <c r="CN223" s="390">
        <v>1.1000000000000001</v>
      </c>
      <c r="CO223" s="390">
        <v>0.6</v>
      </c>
      <c r="CP223" s="390">
        <v>0.81</v>
      </c>
      <c r="CQ223" s="390">
        <v>0.81</v>
      </c>
      <c r="CR223" s="466" t="str">
        <f>IFERROR(IF(Plan1!$O59&lt;&gt;"",IF(Plan1!N$1=6,(Plan1!$O59-CC223)/CK223,IF(Plan1!N$1=7,(Plan1!$O59-CD223)/CL223,IF(Plan1!N$1=8,(Plan1!$O59-CE223)/CM223,IF(Plan1!N$1=9,(Plan1!$O59-CF223)/CN223,IF(Plan1!N$1=10,(Plan1!$O59-CG223)/CO223,IF(Plan1!N$1=11,(Plan1!$O59-CH223)/CP223,IF(Plan1!N$1=12,(Plan1!$O59-CI223)/CQ223,""))))))),""),"σ=0")</f>
        <v/>
      </c>
      <c r="CS223" s="388"/>
      <c r="CT223" s="465">
        <v>2.5299999999999998</v>
      </c>
      <c r="CU223" s="465">
        <v>3.55</v>
      </c>
      <c r="CV223" s="465">
        <v>3.63</v>
      </c>
      <c r="CW223" s="465">
        <v>4.07</v>
      </c>
      <c r="CX223" s="390">
        <v>4.53</v>
      </c>
      <c r="CY223" s="390">
        <v>4.55</v>
      </c>
      <c r="CZ223" s="390">
        <v>4.38</v>
      </c>
      <c r="DA223" s="390"/>
      <c r="DB223" s="390">
        <v>1.1399999999999999</v>
      </c>
      <c r="DC223" s="390">
        <v>1.21</v>
      </c>
      <c r="DD223" s="390">
        <v>1.34</v>
      </c>
      <c r="DE223" s="390">
        <v>1.1100000000000001</v>
      </c>
      <c r="DF223" s="390">
        <v>0.82</v>
      </c>
      <c r="DG223" s="390">
        <v>0.78</v>
      </c>
      <c r="DH223" s="390">
        <v>0.75</v>
      </c>
      <c r="DI223" s="466" t="str">
        <f>IFERROR(IF(Plan1!$O59&lt;&gt;"",IF(Plan1!N$1=6,(Plan1!$O59-CT223)/DB223,IF(Plan1!N$1=7,(Plan1!$O59-CU223)/DC223,IF(Plan1!N$1=8,(Plan1!$O59-CV223)/DD223,IF(Plan1!N$1=9,(Plan1!$O59-CW223)/DE223,IF(Plan1!N$1=10,(Plan1!$O59-CX223)/DF223,IF(Plan1!N$1=11,(Plan1!$O59-CY223)/DG223,IF(Plan1!N$1=12,(Plan1!$O59-CZ223)/DH223,""))))))),""),"σ=0")</f>
        <v/>
      </c>
      <c r="DJ223" s="403"/>
      <c r="DK223" s="382"/>
      <c r="DW223" s="463"/>
      <c r="DX223" s="463"/>
      <c r="FI223" s="463"/>
      <c r="FJ223" s="463"/>
      <c r="FZ223" s="370"/>
      <c r="GF223" s="367"/>
      <c r="GJ223" s="388"/>
      <c r="KI223" s="418">
        <v>23</v>
      </c>
      <c r="KJ223" s="418">
        <v>37</v>
      </c>
      <c r="KK223" s="418">
        <v>27.61</v>
      </c>
      <c r="KL223" s="418">
        <v>9.84</v>
      </c>
      <c r="KM223" s="465">
        <f t="shared" si="6"/>
        <v>-0.46849593495934955</v>
      </c>
      <c r="KN223" s="465"/>
      <c r="KO223" s="418">
        <v>26</v>
      </c>
      <c r="KP223" s="418">
        <v>25</v>
      </c>
      <c r="KQ223" s="465">
        <v>31.27</v>
      </c>
      <c r="KR223" s="465">
        <v>9.6199999999999992</v>
      </c>
      <c r="KS223" s="465">
        <f t="shared" si="7"/>
        <v>-0.54781704781704776</v>
      </c>
      <c r="KT223" s="465"/>
      <c r="KU223" s="418">
        <v>32</v>
      </c>
      <c r="KV223" s="418">
        <v>30</v>
      </c>
      <c r="KW223" s="465">
        <v>34.75</v>
      </c>
      <c r="KX223" s="465">
        <v>8.33</v>
      </c>
      <c r="KY223" s="465">
        <f t="shared" si="8"/>
        <v>-0.33013205282112845</v>
      </c>
    </row>
    <row r="224" spans="14:311" s="369" customFormat="1" ht="15" customHeight="1">
      <c r="N224" s="397"/>
      <c r="O224" s="393"/>
      <c r="P224" s="393"/>
      <c r="Q224" s="393"/>
      <c r="R224" s="393"/>
      <c r="S224" s="393"/>
      <c r="T224" s="393"/>
      <c r="U224" s="393"/>
      <c r="W224" s="393"/>
      <c r="X224" s="393"/>
      <c r="Y224" s="393"/>
      <c r="Z224" s="393"/>
      <c r="AA224" s="393"/>
      <c r="AB224" s="393"/>
      <c r="AC224" s="393"/>
      <c r="AD224" s="393"/>
      <c r="AE224" s="393"/>
      <c r="AG224" s="469"/>
      <c r="AH224" s="469"/>
      <c r="AI224" s="407"/>
      <c r="AJ224" s="407"/>
      <c r="AK224" s="407"/>
      <c r="AL224" s="407"/>
      <c r="AM224" s="407"/>
      <c r="AN224" s="407"/>
      <c r="AO224" s="407"/>
      <c r="AP224" s="407"/>
      <c r="AQ224" s="407"/>
      <c r="AR224" s="407"/>
      <c r="AS224" s="407"/>
      <c r="AT224" s="407"/>
      <c r="AU224" s="407"/>
      <c r="AV224" s="407"/>
      <c r="AW224" s="407"/>
      <c r="AX224" s="407"/>
      <c r="AY224" s="463"/>
      <c r="AZ224" s="463"/>
      <c r="BA224" s="463"/>
      <c r="BB224" s="463"/>
      <c r="BC224" s="463"/>
      <c r="BD224" s="463"/>
      <c r="BE224" s="463"/>
      <c r="BF224" s="463"/>
      <c r="BG224" s="463"/>
      <c r="BH224" s="463"/>
      <c r="BI224" s="463"/>
      <c r="BJ224" s="463"/>
      <c r="BK224" s="463"/>
      <c r="BL224" s="463"/>
      <c r="BM224" s="463"/>
      <c r="BN224" s="463"/>
      <c r="BZ224" s="463"/>
      <c r="CA224" s="403"/>
      <c r="CB224" s="473" t="str">
        <f t="shared" si="5"/>
        <v xml:space="preserve">  6.5- Tempo habilidades visuo-construtivas</v>
      </c>
      <c r="CC224" s="465">
        <v>111.72</v>
      </c>
      <c r="CD224" s="465">
        <v>111.1</v>
      </c>
      <c r="CE224" s="465">
        <v>112.35</v>
      </c>
      <c r="CF224" s="465">
        <v>119.2</v>
      </c>
      <c r="CG224" s="465">
        <v>114.85</v>
      </c>
      <c r="CH224" s="465">
        <v>123.34</v>
      </c>
      <c r="CI224" s="465">
        <v>97.45</v>
      </c>
      <c r="CJ224" s="390"/>
      <c r="CK224" s="390">
        <v>36.43</v>
      </c>
      <c r="CL224" s="390">
        <v>38.520000000000003</v>
      </c>
      <c r="CM224" s="390">
        <v>48.37</v>
      </c>
      <c r="CN224" s="390">
        <v>47.15</v>
      </c>
      <c r="CO224" s="390">
        <v>63.4</v>
      </c>
      <c r="CP224" s="390">
        <v>67.709999999999994</v>
      </c>
      <c r="CQ224" s="390">
        <v>50.82</v>
      </c>
      <c r="CR224" s="466" t="str">
        <f>IFERROR(IF(Plan1!$O60&lt;&gt;"",-1*(IF(Plan1!N$1=6,(Plan1!$O60-CC224)/CK224,IF(Plan1!N$1=7,(Plan1!$O60-CD224)/CL224,IF(Plan1!N$1=8,(Plan1!$O60-CE224)/CM224,IF(Plan1!N$1=9,(Plan1!$O60-CF224)/CN224,IF(Plan1!N$1=10,(Plan1!$O60-CG224)/CO224,IF(Plan1!N$1=11,(Plan1!$O60-CH224)/CP224,IF(Plan1!N$1=12,(Plan1!$O60-CI224)/CQ224,"")))))))),""),"σ=0")</f>
        <v/>
      </c>
      <c r="CS224" s="388"/>
      <c r="CT224" s="465">
        <v>96.85</v>
      </c>
      <c r="CU224" s="465">
        <v>131.53</v>
      </c>
      <c r="CV224" s="465">
        <v>118.33</v>
      </c>
      <c r="CW224" s="465">
        <v>100.9</v>
      </c>
      <c r="CX224" s="390">
        <v>134.5</v>
      </c>
      <c r="CY224" s="390">
        <v>119.21</v>
      </c>
      <c r="CZ224" s="390">
        <v>93.89</v>
      </c>
      <c r="DA224" s="390"/>
      <c r="DB224" s="390">
        <v>32.86</v>
      </c>
      <c r="DC224" s="390">
        <v>44.11</v>
      </c>
      <c r="DD224" s="390">
        <v>34.82</v>
      </c>
      <c r="DE224" s="390">
        <v>43.94</v>
      </c>
      <c r="DF224" s="390">
        <v>43.72</v>
      </c>
      <c r="DG224" s="390">
        <v>51.35</v>
      </c>
      <c r="DH224" s="390">
        <v>43.74</v>
      </c>
      <c r="DI224" s="466" t="str">
        <f>IFERROR(IF(Plan1!$O60&lt;&gt;"",-1*(IF(Plan1!N$1=6,(Plan1!$O60-CT224)/DB224,IF(Plan1!N$1=7,(Plan1!$O60-CU224)/DC224,IF(Plan1!N$1=8,(Plan1!$O60-CV224)/DD224,IF(Plan1!N$1=9,(Plan1!$O60-CW224)/DE224,IF(Plan1!N$1=10,(Plan1!$O60-CX224)/DF224,IF(Plan1!N$1=11,(Plan1!$O60-CY224)/DG224,IF(Plan1!N$1=12,(Plan1!$O60-CZ224)/DH224,"")))))))),""),"σ=0")</f>
        <v/>
      </c>
      <c r="DJ224" s="403"/>
      <c r="DK224" s="382"/>
      <c r="DW224" s="463"/>
      <c r="DX224" s="463"/>
      <c r="FI224" s="463"/>
      <c r="FJ224" s="463"/>
      <c r="FZ224" s="370"/>
      <c r="GF224" s="367"/>
      <c r="GJ224" s="388"/>
      <c r="KI224" s="418">
        <v>24</v>
      </c>
      <c r="KJ224" s="418">
        <v>40</v>
      </c>
      <c r="KK224" s="418">
        <v>27.61</v>
      </c>
      <c r="KL224" s="418">
        <v>9.84</v>
      </c>
      <c r="KM224" s="465">
        <f t="shared" si="6"/>
        <v>-0.36686991869918695</v>
      </c>
      <c r="KN224" s="465"/>
      <c r="KO224" s="418">
        <v>27</v>
      </c>
      <c r="KP224" s="418">
        <v>30</v>
      </c>
      <c r="KQ224" s="465">
        <v>31.27</v>
      </c>
      <c r="KR224" s="465">
        <v>9.6199999999999992</v>
      </c>
      <c r="KS224" s="465">
        <f t="shared" si="7"/>
        <v>-0.44386694386694386</v>
      </c>
      <c r="KT224" s="465"/>
      <c r="KU224" s="418">
        <v>33</v>
      </c>
      <c r="KV224" s="418">
        <v>35</v>
      </c>
      <c r="KW224" s="465">
        <v>34.75</v>
      </c>
      <c r="KX224" s="465">
        <v>8.33</v>
      </c>
      <c r="KY224" s="465">
        <f t="shared" si="8"/>
        <v>-0.21008403361344538</v>
      </c>
    </row>
    <row r="225" spans="14:311" s="369" customFormat="1" ht="15" customHeight="1">
      <c r="N225" s="397"/>
      <c r="O225" s="393"/>
      <c r="P225" s="393"/>
      <c r="Q225" s="393"/>
      <c r="R225" s="393"/>
      <c r="S225" s="393"/>
      <c r="T225" s="393"/>
      <c r="U225" s="393"/>
      <c r="W225" s="393"/>
      <c r="X225" s="393"/>
      <c r="Y225" s="393"/>
      <c r="Z225" s="393"/>
      <c r="AA225" s="393"/>
      <c r="AB225" s="393"/>
      <c r="AC225" s="393"/>
      <c r="AD225" s="393"/>
      <c r="AE225" s="393"/>
      <c r="AG225" s="469"/>
      <c r="AH225" s="469"/>
      <c r="AI225" s="407"/>
      <c r="AJ225" s="407"/>
      <c r="AK225" s="407"/>
      <c r="AL225" s="407"/>
      <c r="AM225" s="407"/>
      <c r="AN225" s="407"/>
      <c r="AO225" s="407"/>
      <c r="AP225" s="407"/>
      <c r="AQ225" s="408"/>
      <c r="AR225" s="408"/>
      <c r="AS225" s="408"/>
      <c r="AT225" s="408"/>
      <c r="AU225" s="408"/>
      <c r="AV225" s="409"/>
      <c r="AW225" s="408"/>
      <c r="AX225" s="408"/>
      <c r="AY225" s="463"/>
      <c r="AZ225" s="463"/>
      <c r="BA225" s="463"/>
      <c r="BB225" s="463"/>
      <c r="BC225" s="463"/>
      <c r="BD225" s="463"/>
      <c r="BE225" s="463"/>
      <c r="BF225" s="463"/>
      <c r="BG225" s="463"/>
      <c r="BH225" s="463"/>
      <c r="BI225" s="463"/>
      <c r="BJ225" s="463"/>
      <c r="BK225" s="463"/>
      <c r="BL225" s="463"/>
      <c r="BM225" s="463"/>
      <c r="BN225" s="463"/>
      <c r="BZ225" s="463"/>
      <c r="CA225" s="403"/>
      <c r="CB225" s="473" t="str">
        <f t="shared" si="5"/>
        <v>7- HABILIDADES ARITMÉTICAS</v>
      </c>
      <c r="CC225" s="465">
        <v>7.83</v>
      </c>
      <c r="CD225" s="465">
        <v>10.92</v>
      </c>
      <c r="CE225" s="465">
        <v>18.88</v>
      </c>
      <c r="CF225" s="465">
        <v>23.45</v>
      </c>
      <c r="CG225" s="465">
        <v>24.23</v>
      </c>
      <c r="CH225" s="465">
        <v>24.71</v>
      </c>
      <c r="CI225" s="465">
        <v>24.73</v>
      </c>
      <c r="CJ225" s="390"/>
      <c r="CK225" s="390">
        <v>3.01</v>
      </c>
      <c r="CL225" s="390">
        <v>3.06</v>
      </c>
      <c r="CM225" s="390">
        <v>4.88</v>
      </c>
      <c r="CN225" s="390">
        <v>2.33</v>
      </c>
      <c r="CO225" s="390">
        <v>1.85</v>
      </c>
      <c r="CP225" s="390">
        <v>0.69</v>
      </c>
      <c r="CQ225" s="390">
        <v>0.66</v>
      </c>
      <c r="CR225" s="466" t="str">
        <f>IFERROR(IF(Plan1!$O61&lt;&gt;"",IF(Plan1!N$1=6,(Plan1!$O61-CC225)/CK225,IF(Plan1!N$1=7,(Plan1!$O61-CD225)/CL225,IF(Plan1!N$1=8,(Plan1!$O61-CE225)/CM225,IF(Plan1!N$1=9,(Plan1!$O61-CF225)/CN225,IF(Plan1!N$1=10,(Plan1!$O61-CG225)/CO225,IF(Plan1!N$1=11,(Plan1!$O61-CH225)/CP225,IF(Plan1!N$1=12,(Plan1!$O61-CI225)/CQ225,""))))))),""),"σ=0")</f>
        <v/>
      </c>
      <c r="CS225" s="388"/>
      <c r="CT225" s="390">
        <v>7.2</v>
      </c>
      <c r="CU225" s="390">
        <v>10.08</v>
      </c>
      <c r="CV225" s="390">
        <v>18.53</v>
      </c>
      <c r="CW225" s="390">
        <v>23.02</v>
      </c>
      <c r="CX225" s="390">
        <v>23.2</v>
      </c>
      <c r="CY225" s="390">
        <v>23.66</v>
      </c>
      <c r="CZ225" s="390">
        <v>23.23</v>
      </c>
      <c r="DA225" s="390"/>
      <c r="DB225" s="390">
        <v>4.22</v>
      </c>
      <c r="DC225" s="390">
        <v>4.75</v>
      </c>
      <c r="DD225" s="390">
        <v>4.87</v>
      </c>
      <c r="DE225" s="390">
        <v>2.44</v>
      </c>
      <c r="DF225" s="390">
        <v>2.5499999999999998</v>
      </c>
      <c r="DG225" s="390">
        <v>1.91</v>
      </c>
      <c r="DH225" s="390">
        <v>2.78</v>
      </c>
      <c r="DI225" s="466" t="str">
        <f>IFERROR(IF(Plan1!$O61&lt;&gt;"",IF(Plan1!N$1=6,(Plan1!$O61-CT225)/DB225,IF(Plan1!N$1=7,(Plan1!$O61-CU225)/DC225,IF(Plan1!N$1=8,(Plan1!$O61-CV225)/DD225,IF(Plan1!N$1=9,(Plan1!$O61-CW225)/DE225,IF(Plan1!N$1=10,(Plan1!$O61-CX225)/DF225,IF(Plan1!N$1=11,(Plan1!$O61-CY225)/DG225,IF(Plan1!N$1=12,(Plan1!$O61-CZ225)/DH225,""))))))),""),"σ=0")</f>
        <v/>
      </c>
      <c r="DJ225" s="403"/>
      <c r="DK225" s="382"/>
      <c r="DW225" s="463"/>
      <c r="DX225" s="463"/>
      <c r="FI225" s="463"/>
      <c r="FJ225" s="463"/>
      <c r="FZ225" s="370"/>
      <c r="GF225" s="367"/>
      <c r="GJ225" s="388"/>
      <c r="KI225" s="418">
        <v>25</v>
      </c>
      <c r="KJ225" s="418">
        <v>43</v>
      </c>
      <c r="KK225" s="418">
        <v>27.61</v>
      </c>
      <c r="KL225" s="418">
        <v>9.84</v>
      </c>
      <c r="KM225" s="465">
        <f t="shared" si="6"/>
        <v>-0.26524390243902435</v>
      </c>
      <c r="KN225" s="465"/>
      <c r="KO225" s="418">
        <v>28</v>
      </c>
      <c r="KP225" s="418">
        <v>35</v>
      </c>
      <c r="KQ225" s="465">
        <v>31.27</v>
      </c>
      <c r="KR225" s="465">
        <v>9.6199999999999992</v>
      </c>
      <c r="KS225" s="465">
        <f t="shared" si="7"/>
        <v>-0.33991683991683991</v>
      </c>
      <c r="KT225" s="465"/>
      <c r="KU225" s="418">
        <v>34</v>
      </c>
      <c r="KV225" s="418">
        <v>37</v>
      </c>
      <c r="KW225" s="465">
        <v>34.75</v>
      </c>
      <c r="KX225" s="465">
        <v>8.33</v>
      </c>
      <c r="KY225" s="465">
        <f t="shared" si="8"/>
        <v>-9.003601440576231E-2</v>
      </c>
    </row>
    <row r="226" spans="14:311" s="369" customFormat="1" ht="15" customHeight="1">
      <c r="N226" s="397"/>
      <c r="O226" s="393"/>
      <c r="P226" s="393"/>
      <c r="Q226" s="393"/>
      <c r="R226" s="393"/>
      <c r="S226" s="393"/>
      <c r="T226" s="393"/>
      <c r="U226" s="393"/>
      <c r="W226" s="393"/>
      <c r="X226" s="393"/>
      <c r="Y226" s="393"/>
      <c r="Z226" s="393"/>
      <c r="AA226" s="393"/>
      <c r="AB226" s="393"/>
      <c r="AC226" s="393"/>
      <c r="AD226" s="393"/>
      <c r="AE226" s="393"/>
      <c r="AG226" s="469"/>
      <c r="AH226" s="469"/>
      <c r="AI226" s="408"/>
      <c r="AJ226" s="408"/>
      <c r="AK226" s="408"/>
      <c r="AL226" s="408"/>
      <c r="AM226" s="408"/>
      <c r="AN226" s="408"/>
      <c r="AO226" s="408"/>
      <c r="AP226" s="408"/>
      <c r="AQ226" s="401"/>
      <c r="AR226" s="401"/>
      <c r="AS226" s="401"/>
      <c r="AT226" s="401"/>
      <c r="AU226" s="401"/>
      <c r="AV226" s="401"/>
      <c r="AW226" s="401"/>
      <c r="AX226" s="401"/>
      <c r="AY226" s="463"/>
      <c r="AZ226" s="463"/>
      <c r="BA226" s="463"/>
      <c r="BB226" s="463"/>
      <c r="BC226" s="463"/>
      <c r="BD226" s="463"/>
      <c r="BE226" s="463"/>
      <c r="BF226" s="463"/>
      <c r="BG226" s="463"/>
      <c r="BH226" s="463"/>
      <c r="BI226" s="463"/>
      <c r="BJ226" s="463"/>
      <c r="BK226" s="463"/>
      <c r="BL226" s="463"/>
      <c r="BM226" s="463"/>
      <c r="BN226" s="463"/>
      <c r="BZ226" s="463"/>
      <c r="CA226" s="470"/>
      <c r="CB226" s="473" t="str">
        <f t="shared" si="5"/>
        <v xml:space="preserve">  7.1- CONTAGEM DE PALITOS</v>
      </c>
      <c r="CC226" s="465">
        <v>0.97</v>
      </c>
      <c r="CD226" s="465">
        <v>0.97</v>
      </c>
      <c r="CE226" s="465">
        <v>1</v>
      </c>
      <c r="CF226" s="465">
        <v>1</v>
      </c>
      <c r="CG226" s="465">
        <v>0.97</v>
      </c>
      <c r="CH226" s="465">
        <v>1</v>
      </c>
      <c r="CI226" s="465">
        <v>0.96</v>
      </c>
      <c r="CJ226" s="390"/>
      <c r="CK226" s="390">
        <v>0.18</v>
      </c>
      <c r="CL226" s="390">
        <v>0.18</v>
      </c>
      <c r="CM226" s="405">
        <v>0</v>
      </c>
      <c r="CN226" s="405">
        <v>0</v>
      </c>
      <c r="CO226" s="390">
        <v>0.18</v>
      </c>
      <c r="CP226" s="405">
        <v>0</v>
      </c>
      <c r="CQ226" s="390">
        <v>0.19</v>
      </c>
      <c r="CR226" s="466" t="str">
        <f>IFERROR(IF(Plan1!$O62&lt;&gt;"",IF(Plan1!N$1=6,(Plan1!$O62-CC226)/CK226,IF(Plan1!N$1=7,(Plan1!$O62-CD226)/CL226,IF(Plan1!N$1=8,(Plan1!$O62-CE226)/CM226,IF(Plan1!N$1=9,(Plan1!$O62-CF226)/CN226,IF(Plan1!N$1=10,(Plan1!$O62-CG226)/CO226,IF(Plan1!N$1=11,(Plan1!$O62-CH226)/CP226,IF(Plan1!N$1=12,(Plan1!$O62-CI226)/CQ226,""))))))),""),"σ=0")</f>
        <v/>
      </c>
      <c r="CS226" s="388"/>
      <c r="CT226" s="390">
        <v>1</v>
      </c>
      <c r="CU226" s="390">
        <v>1</v>
      </c>
      <c r="CV226" s="390">
        <v>1</v>
      </c>
      <c r="CW226" s="390">
        <v>1</v>
      </c>
      <c r="CX226" s="390">
        <v>1</v>
      </c>
      <c r="CY226" s="390">
        <v>1</v>
      </c>
      <c r="CZ226" s="390">
        <v>0.92</v>
      </c>
      <c r="DA226" s="390"/>
      <c r="DB226" s="405">
        <v>0</v>
      </c>
      <c r="DC226" s="405">
        <v>0</v>
      </c>
      <c r="DD226" s="405">
        <v>0</v>
      </c>
      <c r="DE226" s="405">
        <v>0</v>
      </c>
      <c r="DF226" s="405">
        <v>0</v>
      </c>
      <c r="DG226" s="405">
        <v>0</v>
      </c>
      <c r="DH226" s="390">
        <v>0.27</v>
      </c>
      <c r="DI226" s="466" t="str">
        <f>IFERROR(IF(Plan1!$O62&lt;&gt;"",IF(Plan1!N$1=6,(Plan1!$O62-CT226)/DB226,IF(Plan1!N$1=7,(Plan1!$O62-CU226)/DC226,IF(Plan1!N$1=8,(Plan1!$O62-CV226)/DD226,IF(Plan1!N$1=9,(Plan1!$O62-CW226)/DE226,IF(Plan1!N$1=10,(Plan1!$O62-CX226)/DF226,IF(Plan1!N$1=11,(Plan1!$O62-CY226)/DG226,IF(Plan1!N$1=12,(Plan1!$O62-CZ226)/DH226,""))))))),""),"σ=0")</f>
        <v/>
      </c>
      <c r="DJ226" s="403"/>
      <c r="DK226" s="382"/>
      <c r="DW226" s="463"/>
      <c r="DX226" s="463"/>
      <c r="FI226" s="463"/>
      <c r="FJ226" s="463"/>
      <c r="FZ226" s="370"/>
      <c r="GF226" s="367"/>
      <c r="GJ226" s="388"/>
      <c r="KI226" s="418">
        <v>26</v>
      </c>
      <c r="KJ226" s="418">
        <v>45</v>
      </c>
      <c r="KK226" s="418">
        <v>27.61</v>
      </c>
      <c r="KL226" s="418">
        <v>9.84</v>
      </c>
      <c r="KM226" s="465">
        <f t="shared" si="6"/>
        <v>-0.16361788617886172</v>
      </c>
      <c r="KN226" s="465"/>
      <c r="KO226" s="418">
        <v>29</v>
      </c>
      <c r="KP226" s="418">
        <v>37</v>
      </c>
      <c r="KQ226" s="465">
        <v>31.27</v>
      </c>
      <c r="KR226" s="465">
        <v>9.6199999999999992</v>
      </c>
      <c r="KS226" s="465">
        <f t="shared" si="7"/>
        <v>-0.23596673596673595</v>
      </c>
      <c r="KT226" s="465"/>
      <c r="KU226" s="418">
        <v>35</v>
      </c>
      <c r="KV226" s="418">
        <v>40</v>
      </c>
      <c r="KW226" s="465">
        <v>34.75</v>
      </c>
      <c r="KX226" s="465">
        <v>8.33</v>
      </c>
      <c r="KY226" s="465">
        <f t="shared" si="8"/>
        <v>3.0012004801920768E-2</v>
      </c>
    </row>
    <row r="227" spans="14:311" s="369" customFormat="1" ht="15" customHeight="1">
      <c r="N227" s="397"/>
      <c r="O227" s="393"/>
      <c r="P227" s="393"/>
      <c r="Q227" s="393"/>
      <c r="R227" s="393"/>
      <c r="S227" s="393"/>
      <c r="T227" s="393"/>
      <c r="U227" s="393"/>
      <c r="W227" s="393"/>
      <c r="X227" s="393"/>
      <c r="Y227" s="393"/>
      <c r="Z227" s="393"/>
      <c r="AA227" s="393"/>
      <c r="AB227" s="393"/>
      <c r="AC227" s="393"/>
      <c r="AD227" s="393"/>
      <c r="AE227" s="393"/>
      <c r="AG227" s="402"/>
      <c r="AH227" s="402"/>
      <c r="AI227" s="401"/>
      <c r="AJ227" s="413"/>
      <c r="AK227" s="401"/>
      <c r="AL227" s="401"/>
      <c r="AM227" s="401"/>
      <c r="AN227" s="401"/>
      <c r="AO227" s="404"/>
      <c r="AP227" s="401"/>
      <c r="AQ227" s="404"/>
      <c r="AR227" s="401"/>
      <c r="AS227" s="401"/>
      <c r="AT227" s="401"/>
      <c r="AU227" s="401"/>
      <c r="AV227" s="404"/>
      <c r="AW227" s="404"/>
      <c r="AX227" s="404"/>
      <c r="AY227" s="463"/>
      <c r="AZ227" s="463"/>
      <c r="BA227" s="463"/>
      <c r="BB227" s="463"/>
      <c r="BC227" s="463"/>
      <c r="BD227" s="463"/>
      <c r="BE227" s="463"/>
      <c r="BF227" s="463"/>
      <c r="BG227" s="463"/>
      <c r="BH227" s="463"/>
      <c r="BI227" s="463"/>
      <c r="BJ227" s="463"/>
      <c r="BK227" s="463"/>
      <c r="BL227" s="463"/>
      <c r="BM227" s="463"/>
      <c r="BN227" s="463"/>
      <c r="BZ227" s="463"/>
      <c r="CA227" s="403"/>
      <c r="CB227" s="473" t="str">
        <f t="shared" si="5"/>
        <v xml:space="preserve">  7.2- CÁLCULOS MATEMÁTICOS </v>
      </c>
      <c r="CC227" s="465">
        <v>6.86</v>
      </c>
      <c r="CD227" s="465">
        <v>9.9499999999999993</v>
      </c>
      <c r="CE227" s="465">
        <v>17.88</v>
      </c>
      <c r="CF227" s="465">
        <v>22.45</v>
      </c>
      <c r="CG227" s="390">
        <v>23.27</v>
      </c>
      <c r="CH227" s="465">
        <v>23.71</v>
      </c>
      <c r="CI227" s="465">
        <v>23.77</v>
      </c>
      <c r="CJ227" s="390"/>
      <c r="CK227" s="390">
        <v>3</v>
      </c>
      <c r="CL227" s="390">
        <v>3.02</v>
      </c>
      <c r="CM227" s="390">
        <v>4.88</v>
      </c>
      <c r="CN227" s="390">
        <v>2.33</v>
      </c>
      <c r="CO227" s="390">
        <v>1.83</v>
      </c>
      <c r="CP227" s="390">
        <v>0.69</v>
      </c>
      <c r="CQ227" s="390">
        <v>0.65</v>
      </c>
      <c r="CR227" s="466" t="str">
        <f>IFERROR(IF(Plan1!$O63&lt;&gt;"",IF(Plan1!N$1=6,(Plan1!$O63-CC227)/CK227,IF(Plan1!N$1=7,(Plan1!$O63-CD227)/CL227,IF(Plan1!N$1=8,(Plan1!$O63-CE227)/CM227,IF(Plan1!N$1=9,(Plan1!$O63-CF227)/CN227,IF(Plan1!N$1=10,(Plan1!$O63-CG227)/CO227,IF(Plan1!N$1=11,(Plan1!$O63-CH227)/CP227,IF(Plan1!N$1=12,(Plan1!$O63-CI227)/CQ227,""))))))),""),"σ=0")</f>
        <v/>
      </c>
      <c r="CS227" s="388"/>
      <c r="CT227" s="390">
        <v>6.2</v>
      </c>
      <c r="CU227" s="390">
        <v>9.08</v>
      </c>
      <c r="CV227" s="390">
        <v>17.53</v>
      </c>
      <c r="CW227" s="390">
        <v>22.02</v>
      </c>
      <c r="CX227" s="390">
        <v>22.2</v>
      </c>
      <c r="CY227" s="390">
        <v>22.66</v>
      </c>
      <c r="CZ227" s="390">
        <v>22.31</v>
      </c>
      <c r="DA227" s="390"/>
      <c r="DB227" s="390">
        <v>4.22</v>
      </c>
      <c r="DC227" s="390">
        <v>4.75</v>
      </c>
      <c r="DD227" s="390">
        <v>4.87</v>
      </c>
      <c r="DE227" s="390">
        <v>2.44</v>
      </c>
      <c r="DF227" s="390">
        <v>2.5499999999999998</v>
      </c>
      <c r="DG227" s="390">
        <v>1.91</v>
      </c>
      <c r="DH227" s="390">
        <v>2.81</v>
      </c>
      <c r="DI227" s="466" t="str">
        <f>IFERROR(IF(Plan1!$O63&lt;&gt;"",IF(Plan1!N$1=6,(Plan1!$O63-CT227)/DB227,IF(Plan1!N$1=7,(Plan1!$O63-CU227)/DC227,IF(Plan1!N$1=8,(Plan1!$O63-CV227)/DD227,IF(Plan1!N$1=9,(Plan1!$O63-CW227)/DE227,IF(Plan1!N$1=10,(Plan1!$O63-CX227)/DF227,IF(Plan1!N$1=11,(Plan1!$O63-CY227)/DG227,IF(Plan1!N$1=12,(Plan1!$O63-CZ227)/DH227,""))))))),""),"σ=0")</f>
        <v/>
      </c>
      <c r="DJ227" s="403"/>
      <c r="DK227" s="382"/>
      <c r="DW227" s="463"/>
      <c r="DX227" s="463"/>
      <c r="FI227" s="463"/>
      <c r="FJ227" s="463"/>
      <c r="FZ227" s="370"/>
      <c r="GF227" s="367"/>
      <c r="GJ227" s="388"/>
      <c r="KI227" s="418">
        <v>28</v>
      </c>
      <c r="KJ227" s="418">
        <v>50</v>
      </c>
      <c r="KK227" s="418">
        <v>27.61</v>
      </c>
      <c r="KL227" s="418">
        <v>9.84</v>
      </c>
      <c r="KM227" s="465">
        <f t="shared" si="6"/>
        <v>3.9634146341463471E-2</v>
      </c>
      <c r="KN227" s="465"/>
      <c r="KO227" s="418">
        <v>30</v>
      </c>
      <c r="KP227" s="418">
        <v>40</v>
      </c>
      <c r="KQ227" s="465">
        <v>31.27</v>
      </c>
      <c r="KR227" s="465">
        <v>9.6199999999999992</v>
      </c>
      <c r="KS227" s="465">
        <f t="shared" si="7"/>
        <v>-0.132016632016632</v>
      </c>
      <c r="KT227" s="465"/>
      <c r="KU227" s="418">
        <v>36</v>
      </c>
      <c r="KV227" s="418">
        <v>45</v>
      </c>
      <c r="KW227" s="465">
        <v>34.75</v>
      </c>
      <c r="KX227" s="465">
        <v>8.33</v>
      </c>
      <c r="KY227" s="465">
        <f t="shared" si="8"/>
        <v>0.15006002400960383</v>
      </c>
    </row>
    <row r="228" spans="14:311" s="369" customFormat="1" ht="15" customHeight="1">
      <c r="N228" s="397"/>
      <c r="O228" s="393"/>
      <c r="P228" s="393"/>
      <c r="Q228" s="393"/>
      <c r="R228" s="393"/>
      <c r="S228" s="393"/>
      <c r="T228" s="393"/>
      <c r="U228" s="393"/>
      <c r="W228" s="393"/>
      <c r="X228" s="393"/>
      <c r="Y228" s="393"/>
      <c r="Z228" s="393"/>
      <c r="AA228" s="393"/>
      <c r="AB228" s="393"/>
      <c r="AC228" s="393"/>
      <c r="AD228" s="393"/>
      <c r="AE228" s="393"/>
      <c r="AG228" s="402"/>
      <c r="AH228" s="402"/>
      <c r="AI228" s="413"/>
      <c r="AJ228" s="413"/>
      <c r="AK228" s="404"/>
      <c r="AL228" s="401"/>
      <c r="AM228" s="401"/>
      <c r="AN228" s="401"/>
      <c r="AO228" s="413"/>
      <c r="AP228" s="404"/>
      <c r="AQ228" s="401"/>
      <c r="AR228" s="401"/>
      <c r="AS228" s="401"/>
      <c r="AT228" s="401"/>
      <c r="AU228" s="401"/>
      <c r="AV228" s="404"/>
      <c r="AW228" s="404"/>
      <c r="AX228" s="404"/>
      <c r="AY228" s="463"/>
      <c r="AZ228" s="463"/>
      <c r="BA228" s="463"/>
      <c r="BB228" s="463"/>
      <c r="BC228" s="463"/>
      <c r="BD228" s="463"/>
      <c r="BE228" s="463"/>
      <c r="BF228" s="463"/>
      <c r="BG228" s="463"/>
      <c r="BH228" s="463"/>
      <c r="BI228" s="463"/>
      <c r="BJ228" s="463"/>
      <c r="BK228" s="463"/>
      <c r="BL228" s="463"/>
      <c r="BM228" s="463"/>
      <c r="BN228" s="463"/>
      <c r="BZ228" s="463"/>
      <c r="CA228" s="403"/>
      <c r="CB228" s="473" t="str">
        <f t="shared" si="5"/>
        <v>8- FUNÇÕES EXECUTIVAS</v>
      </c>
      <c r="CC228" s="465"/>
      <c r="CD228" s="465"/>
      <c r="CE228" s="465"/>
      <c r="CF228" s="465"/>
      <c r="CG228" s="390"/>
      <c r="CH228" s="465"/>
      <c r="CI228" s="465"/>
      <c r="CJ228" s="390"/>
      <c r="CK228" s="390"/>
      <c r="CL228" s="390"/>
      <c r="CM228" s="390"/>
      <c r="CN228" s="390"/>
      <c r="CO228" s="390"/>
      <c r="CP228" s="390"/>
      <c r="CQ228" s="390"/>
      <c r="CR228" s="466" t="str">
        <f>IFERROR(IF(Plan1!$O64&lt;&gt;"",IF(Plan1!N$1=6,(Plan1!$O64-CC228)/CK228,IF(Plan1!N$1=7,(Plan1!$O64-CD228)/CL228,IF(Plan1!N$1=8,(Plan1!$O64-CE228)/CM228,IF(Plan1!N$1=9,(Plan1!$O64-CF228)/CN228,IF(Plan1!N$1=10,(Plan1!$O64-CG228)/CO228,IF(Plan1!N$1=11,(Plan1!$O64-CH228)/CP228,IF(Plan1!N$1=12,(Plan1!$O64-CI228)/CQ228,""))))))),""),"σ=0")</f>
        <v/>
      </c>
      <c r="CS228" s="388"/>
      <c r="CT228" s="390"/>
      <c r="CU228" s="390"/>
      <c r="CV228" s="390"/>
      <c r="CW228" s="390"/>
      <c r="CX228" s="390"/>
      <c r="CY228" s="390"/>
      <c r="CZ228" s="390"/>
      <c r="DA228" s="390"/>
      <c r="DB228" s="390"/>
      <c r="DC228" s="390"/>
      <c r="DD228" s="390"/>
      <c r="DE228" s="390"/>
      <c r="DF228" s="390"/>
      <c r="DG228" s="390"/>
      <c r="DH228" s="390"/>
      <c r="DI228" s="466" t="str">
        <f>IFERROR(IF(Plan1!$O64&lt;&gt;"",IF(Plan1!N$1=6,(Plan1!$O64-CT228)/DB228,IF(Plan1!N$1=7,(Plan1!$O64-CU228)/DC228,IF(Plan1!N$1=8,(Plan1!$O64-CV228)/DD228,IF(Plan1!N$1=9,(Plan1!$O64-CW228)/DE228,IF(Plan1!N$1=10,(Plan1!$O64-CX228)/DF228,IF(Plan1!N$1=11,(Plan1!$O64-CY228)/DG228,IF(Plan1!N$1=12,(Plan1!$O64-CZ228)/DH228,""))))))),""),"σ=0")</f>
        <v/>
      </c>
      <c r="DJ228" s="403"/>
      <c r="DK228" s="382"/>
      <c r="DW228" s="463"/>
      <c r="DX228" s="463"/>
      <c r="FI228" s="463"/>
      <c r="FJ228" s="463"/>
      <c r="FZ228" s="370"/>
      <c r="GF228" s="367"/>
      <c r="GJ228" s="388"/>
      <c r="KI228" s="418">
        <v>29</v>
      </c>
      <c r="KJ228" s="418">
        <v>52</v>
      </c>
      <c r="KK228" s="418">
        <v>27.61</v>
      </c>
      <c r="KL228" s="418">
        <v>9.84</v>
      </c>
      <c r="KM228" s="465">
        <f t="shared" si="6"/>
        <v>0.14126016260162608</v>
      </c>
      <c r="KN228" s="465"/>
      <c r="KO228" s="418">
        <v>31</v>
      </c>
      <c r="KP228" s="418">
        <v>43</v>
      </c>
      <c r="KQ228" s="465">
        <v>31.27</v>
      </c>
      <c r="KR228" s="465">
        <v>9.6199999999999992</v>
      </c>
      <c r="KS228" s="465">
        <f t="shared" si="7"/>
        <v>-2.8066528066528023E-2</v>
      </c>
      <c r="KT228" s="465"/>
      <c r="KU228" s="418">
        <v>37</v>
      </c>
      <c r="KV228" s="418">
        <v>50</v>
      </c>
      <c r="KW228" s="465">
        <v>34.75</v>
      </c>
      <c r="KX228" s="465">
        <v>8.33</v>
      </c>
      <c r="KY228" s="465">
        <f t="shared" si="8"/>
        <v>0.27010804321728693</v>
      </c>
    </row>
    <row r="229" spans="14:311" s="369" customFormat="1" ht="15" customHeight="1">
      <c r="N229" s="397"/>
      <c r="O229" s="393"/>
      <c r="P229" s="393"/>
      <c r="Q229" s="393"/>
      <c r="R229" s="393"/>
      <c r="S229" s="393"/>
      <c r="T229" s="393"/>
      <c r="U229" s="393"/>
      <c r="W229" s="393"/>
      <c r="X229" s="393"/>
      <c r="Y229" s="393"/>
      <c r="Z229" s="393"/>
      <c r="AA229" s="393"/>
      <c r="AB229" s="393"/>
      <c r="AC229" s="393"/>
      <c r="AD229" s="393"/>
      <c r="AE229" s="393"/>
      <c r="AG229" s="402"/>
      <c r="AH229" s="402"/>
      <c r="AI229" s="404"/>
      <c r="AJ229" s="413"/>
      <c r="AK229" s="404"/>
      <c r="AL229" s="404"/>
      <c r="AM229" s="401"/>
      <c r="AN229" s="404"/>
      <c r="AO229" s="404"/>
      <c r="AP229" s="404"/>
      <c r="AQ229" s="404"/>
      <c r="AR229" s="401"/>
      <c r="AS229" s="401"/>
      <c r="AT229" s="401"/>
      <c r="AU229" s="401"/>
      <c r="AV229" s="404"/>
      <c r="AW229" s="401"/>
      <c r="AX229" s="404"/>
      <c r="AY229" s="463"/>
      <c r="AZ229" s="463"/>
      <c r="BA229" s="463"/>
      <c r="BB229" s="463"/>
      <c r="BC229" s="463"/>
      <c r="BD229" s="463"/>
      <c r="BE229" s="463"/>
      <c r="BF229" s="463"/>
      <c r="BG229" s="463"/>
      <c r="BH229" s="463"/>
      <c r="BI229" s="463"/>
      <c r="BJ229" s="463"/>
      <c r="BK229" s="463"/>
      <c r="BL229" s="463"/>
      <c r="BM229" s="463"/>
      <c r="BN229" s="463"/>
      <c r="BZ229" s="463"/>
      <c r="CA229" s="403"/>
      <c r="CB229" s="473" t="str">
        <f t="shared" si="5"/>
        <v xml:space="preserve">  8.1- FLUÊNCIA VERBAL</v>
      </c>
      <c r="CC229" s="465">
        <v>16.399999999999999</v>
      </c>
      <c r="CD229" s="465">
        <v>20.43</v>
      </c>
      <c r="CE229" s="465">
        <v>22.21</v>
      </c>
      <c r="CF229" s="465">
        <v>24.06</v>
      </c>
      <c r="CG229" s="465">
        <v>25.07</v>
      </c>
      <c r="CH229" s="465">
        <v>27.16</v>
      </c>
      <c r="CI229" s="465">
        <v>29.5</v>
      </c>
      <c r="CJ229" s="390"/>
      <c r="CK229" s="390">
        <v>5.16</v>
      </c>
      <c r="CL229" s="390">
        <v>4.8499999999999996</v>
      </c>
      <c r="CM229" s="390">
        <v>5.49</v>
      </c>
      <c r="CN229" s="390">
        <v>6.35</v>
      </c>
      <c r="CO229" s="390">
        <v>6.72</v>
      </c>
      <c r="CP229" s="390">
        <v>6.05</v>
      </c>
      <c r="CQ229" s="390">
        <v>5.67</v>
      </c>
      <c r="CR229" s="466" t="str">
        <f>IFERROR(IF(Plan1!$O65&lt;&gt;"",IF(Plan1!N$1=6,(Plan1!$O65-CC229)/CK229,IF(Plan1!N$1=7,(Plan1!$O65-CD229)/CL229,IF(Plan1!N$1=8,(Plan1!$O65-CE229)/CM229,IF(Plan1!N$1=9,(Plan1!$O65-CF229)/CN229,IF(Plan1!N$1=10,(Plan1!$O65-CG229)/CO229,IF(Plan1!N$1=11,(Plan1!$O65-CH229)/CP229,IF(Plan1!N$1=12,(Plan1!$O65-CI229)/CQ229,""))))))),""),"σ=0")</f>
        <v/>
      </c>
      <c r="CS229" s="388"/>
      <c r="CT229" s="390">
        <v>14.5</v>
      </c>
      <c r="CU229" s="390">
        <v>15.45</v>
      </c>
      <c r="CV229" s="390">
        <v>19.47</v>
      </c>
      <c r="CW229" s="390">
        <v>22.13</v>
      </c>
      <c r="CX229" s="390">
        <v>22.6</v>
      </c>
      <c r="CY229" s="390">
        <v>23.79</v>
      </c>
      <c r="CZ229" s="390">
        <v>27.31</v>
      </c>
      <c r="DA229" s="390"/>
      <c r="DB229" s="390">
        <v>5.47</v>
      </c>
      <c r="DC229" s="390">
        <v>3.61</v>
      </c>
      <c r="DD229" s="390">
        <v>5.28</v>
      </c>
      <c r="DE229" s="390">
        <v>5.9</v>
      </c>
      <c r="DF229" s="390">
        <v>5.57</v>
      </c>
      <c r="DG229" s="390">
        <v>6.08</v>
      </c>
      <c r="DH229" s="390">
        <v>6.91</v>
      </c>
      <c r="DI229" s="466" t="str">
        <f>IFERROR(IF(Plan1!$O65&lt;&gt;"",IF(Plan1!N$1=6,(Plan1!$O65-CT229)/DB229,IF(Plan1!N$1=7,(Plan1!$O65-CU229)/DC229,IF(Plan1!N$1=8,(Plan1!$O65-CV229)/DD229,IF(Plan1!N$1=9,(Plan1!$O65-CW229)/DE229,IF(Plan1!N$1=10,(Plan1!$O65-CX229)/DF229,IF(Plan1!N$1=11,(Plan1!$O65-CY229)/DG229,IF(Plan1!N$1=12,(Plan1!$O65-CZ229)/DH229,""))))))),""),"σ=0")</f>
        <v/>
      </c>
      <c r="DJ229" s="403"/>
      <c r="DK229" s="382"/>
      <c r="DW229" s="463"/>
      <c r="DX229" s="463"/>
      <c r="FI229" s="463"/>
      <c r="FJ229" s="463"/>
      <c r="FZ229" s="370"/>
      <c r="GF229" s="367"/>
      <c r="GJ229" s="388"/>
      <c r="KI229" s="418">
        <v>30</v>
      </c>
      <c r="KJ229" s="418">
        <v>55</v>
      </c>
      <c r="KK229" s="418">
        <v>27.61</v>
      </c>
      <c r="KL229" s="418">
        <v>9.84</v>
      </c>
      <c r="KM229" s="465">
        <f t="shared" si="6"/>
        <v>0.24288617886178868</v>
      </c>
      <c r="KN229" s="465"/>
      <c r="KO229" s="418">
        <v>32</v>
      </c>
      <c r="KP229" s="418">
        <v>45</v>
      </c>
      <c r="KQ229" s="465">
        <v>31.27</v>
      </c>
      <c r="KR229" s="465">
        <v>9.6199999999999992</v>
      </c>
      <c r="KS229" s="465">
        <f t="shared" si="7"/>
        <v>7.5883575883575929E-2</v>
      </c>
      <c r="KT229" s="465"/>
      <c r="KU229" s="419">
        <v>38</v>
      </c>
      <c r="KV229" s="418">
        <v>55</v>
      </c>
      <c r="KW229" s="465">
        <v>34.75</v>
      </c>
      <c r="KX229" s="465">
        <v>8.33</v>
      </c>
      <c r="KY229" s="465">
        <f t="shared" si="8"/>
        <v>0.39015606242496997</v>
      </c>
    </row>
    <row r="230" spans="14:311" s="369" customFormat="1" ht="15" customHeight="1">
      <c r="N230" s="397"/>
      <c r="O230" s="393"/>
      <c r="P230" s="393"/>
      <c r="Q230" s="393"/>
      <c r="R230" s="393"/>
      <c r="S230" s="393"/>
      <c r="T230" s="393"/>
      <c r="U230" s="393"/>
      <c r="W230" s="393"/>
      <c r="X230" s="393"/>
      <c r="Y230" s="393"/>
      <c r="Z230" s="393"/>
      <c r="AA230" s="393"/>
      <c r="AB230" s="393"/>
      <c r="AC230" s="393"/>
      <c r="AD230" s="393"/>
      <c r="AE230" s="393"/>
      <c r="AG230" s="402"/>
      <c r="AH230" s="402"/>
      <c r="AI230" s="404"/>
      <c r="AJ230" s="401"/>
      <c r="AK230" s="404"/>
      <c r="AL230" s="404"/>
      <c r="AM230" s="401"/>
      <c r="AN230" s="401"/>
      <c r="AO230" s="401"/>
      <c r="AP230" s="404"/>
      <c r="AQ230" s="401"/>
      <c r="AR230" s="401"/>
      <c r="AS230" s="401"/>
      <c r="AT230" s="401"/>
      <c r="AU230" s="401"/>
      <c r="AV230" s="404"/>
      <c r="AW230" s="404"/>
      <c r="AX230" s="404"/>
      <c r="AY230" s="463"/>
      <c r="AZ230" s="463"/>
      <c r="BA230" s="463"/>
      <c r="BB230" s="463"/>
      <c r="BC230" s="463"/>
      <c r="BD230" s="463"/>
      <c r="BE230" s="463"/>
      <c r="BF230" s="463"/>
      <c r="BG230" s="463"/>
      <c r="BH230" s="463"/>
      <c r="BI230" s="463"/>
      <c r="BJ230" s="463"/>
      <c r="BK230" s="463"/>
      <c r="BL230" s="463"/>
      <c r="BM230" s="463"/>
      <c r="BN230" s="463"/>
      <c r="BZ230" s="463"/>
      <c r="CA230" s="403"/>
      <c r="CB230" s="473" t="str">
        <f t="shared" si="5"/>
        <v xml:space="preserve">    8.1.A- FLUÊNCIA VERBAL ORTOGRÁFICA</v>
      </c>
      <c r="CC230" s="465">
        <v>5.33</v>
      </c>
      <c r="CD230" s="465">
        <v>6.57</v>
      </c>
      <c r="CE230" s="465">
        <v>7.84</v>
      </c>
      <c r="CF230" s="465">
        <v>8.75</v>
      </c>
      <c r="CG230" s="465">
        <v>8.43</v>
      </c>
      <c r="CH230" s="465">
        <v>9.8800000000000008</v>
      </c>
      <c r="CI230" s="465">
        <v>10.77</v>
      </c>
      <c r="CJ230" s="390"/>
      <c r="CK230" s="390">
        <v>2.23</v>
      </c>
      <c r="CL230" s="390">
        <v>2.5099999999999998</v>
      </c>
      <c r="CM230" s="390">
        <v>3.03</v>
      </c>
      <c r="CN230" s="390">
        <v>3.52</v>
      </c>
      <c r="CO230" s="390">
        <v>3.36</v>
      </c>
      <c r="CP230" s="390">
        <v>2.89</v>
      </c>
      <c r="CQ230" s="390">
        <v>3.12</v>
      </c>
      <c r="CR230" s="466" t="str">
        <f>IFERROR(IF(Plan1!$O66&lt;&gt;"",IF(Plan1!N$1=6,(Plan1!$O66-CC230)/CK230,IF(Plan1!N$1=7,(Plan1!$O66-CD230)/CL230,IF(Plan1!N$1=8,(Plan1!$O66-CE230)/CM230,IF(Plan1!N$1=9,(Plan1!$O66-CF230)/CN230,IF(Plan1!N$1=10,(Plan1!$O66-CG230)/CO230,IF(Plan1!N$1=11,(Plan1!$O66-CH230)/CP230,IF(Plan1!N$1=12,(Plan1!$O66-CI230)/CQ230,""))))))),""),"σ=0")</f>
        <v/>
      </c>
      <c r="CS230" s="388"/>
      <c r="CT230" s="390">
        <v>4.87</v>
      </c>
      <c r="CU230" s="390">
        <v>5.71</v>
      </c>
      <c r="CV230" s="390">
        <v>7.16</v>
      </c>
      <c r="CW230" s="390">
        <v>8.0299999999999994</v>
      </c>
      <c r="CX230" s="390">
        <v>8.9700000000000006</v>
      </c>
      <c r="CY230" s="390">
        <v>9.52</v>
      </c>
      <c r="CZ230" s="390">
        <v>11.19</v>
      </c>
      <c r="DA230" s="390"/>
      <c r="DB230" s="390">
        <v>2.21</v>
      </c>
      <c r="DC230" s="390">
        <v>1.8</v>
      </c>
      <c r="DD230" s="390">
        <v>2.64</v>
      </c>
      <c r="DE230" s="390">
        <v>2.72</v>
      </c>
      <c r="DF230" s="390">
        <v>2.85</v>
      </c>
      <c r="DG230" s="390">
        <v>3.24</v>
      </c>
      <c r="DH230" s="390">
        <v>3.35</v>
      </c>
      <c r="DI230" s="466" t="str">
        <f>IFERROR(IF(Plan1!$O66&lt;&gt;"",IF(Plan1!N$1=6,(Plan1!$O66-CT230)/DB230,IF(Plan1!N$1=7,(Plan1!$O66-CU230)/DC230,IF(Plan1!N$1=8,(Plan1!$O66-CV230)/DD230,IF(Plan1!N$1=9,(Plan1!$O66-CW230)/DE230,IF(Plan1!N$1=10,(Plan1!$O66-CX230)/DF230,IF(Plan1!N$1=11,(Plan1!$O66-CY230)/DG230,IF(Plan1!N$1=12,(Plan1!$O66-CZ230)/DH230,""))))))),""),"σ=0")</f>
        <v/>
      </c>
      <c r="DJ230" s="403"/>
      <c r="DK230" s="382"/>
      <c r="DW230" s="463"/>
      <c r="DX230" s="463"/>
      <c r="FI230" s="463"/>
      <c r="FJ230" s="463"/>
      <c r="FZ230" s="370"/>
      <c r="GF230" s="367"/>
      <c r="GJ230" s="388"/>
      <c r="KI230" s="418">
        <v>31</v>
      </c>
      <c r="KJ230" s="418">
        <v>57</v>
      </c>
      <c r="KK230" s="418">
        <v>27.61</v>
      </c>
      <c r="KL230" s="418">
        <v>9.84</v>
      </c>
      <c r="KM230" s="465">
        <f t="shared" si="6"/>
        <v>0.3445121951219513</v>
      </c>
      <c r="KN230" s="465"/>
      <c r="KO230" s="418">
        <v>33</v>
      </c>
      <c r="KP230" s="418">
        <v>47</v>
      </c>
      <c r="KQ230" s="465">
        <v>31.27</v>
      </c>
      <c r="KR230" s="465">
        <v>9.6199999999999992</v>
      </c>
      <c r="KS230" s="465">
        <f t="shared" si="7"/>
        <v>0.1798336798336799</v>
      </c>
      <c r="KT230" s="465"/>
      <c r="KU230" s="422">
        <v>39</v>
      </c>
      <c r="KV230" s="418">
        <v>60</v>
      </c>
      <c r="KW230" s="465">
        <v>34.75</v>
      </c>
      <c r="KX230" s="465">
        <v>8.33</v>
      </c>
      <c r="KY230" s="465">
        <f t="shared" si="8"/>
        <v>0.51020408163265307</v>
      </c>
    </row>
    <row r="231" spans="14:311" s="369" customFormat="1" ht="15" customHeight="1">
      <c r="N231" s="397"/>
      <c r="O231" s="393"/>
      <c r="P231" s="393"/>
      <c r="Q231" s="393"/>
      <c r="R231" s="393"/>
      <c r="S231" s="393"/>
      <c r="T231" s="393"/>
      <c r="U231" s="393"/>
      <c r="W231" s="393"/>
      <c r="X231" s="393"/>
      <c r="Y231" s="393"/>
      <c r="Z231" s="393"/>
      <c r="AA231" s="393"/>
      <c r="AB231" s="393"/>
      <c r="AC231" s="393"/>
      <c r="AD231" s="393"/>
      <c r="AE231" s="393"/>
      <c r="AG231" s="402"/>
      <c r="AH231" s="402"/>
      <c r="AI231" s="401"/>
      <c r="AJ231" s="404"/>
      <c r="AK231" s="404"/>
      <c r="AL231" s="404"/>
      <c r="AM231" s="401"/>
      <c r="AN231" s="401"/>
      <c r="AO231" s="404"/>
      <c r="AP231" s="404"/>
      <c r="AQ231" s="404"/>
      <c r="AR231" s="401"/>
      <c r="AS231" s="401"/>
      <c r="AT231" s="401"/>
      <c r="AU231" s="401"/>
      <c r="AV231" s="413"/>
      <c r="AW231" s="404"/>
      <c r="AX231" s="404"/>
      <c r="AY231" s="463"/>
      <c r="AZ231" s="463"/>
      <c r="BA231" s="463"/>
      <c r="BB231" s="463"/>
      <c r="BC231" s="463"/>
      <c r="BD231" s="463"/>
      <c r="BE231" s="463"/>
      <c r="BF231" s="463"/>
      <c r="BG231" s="463"/>
      <c r="BH231" s="463"/>
      <c r="BI231" s="463"/>
      <c r="BJ231" s="463"/>
      <c r="BK231" s="463"/>
      <c r="BL231" s="463"/>
      <c r="BM231" s="463"/>
      <c r="BN231" s="463"/>
      <c r="BZ231" s="463"/>
      <c r="CA231" s="403"/>
      <c r="CB231" s="473" t="str">
        <f t="shared" si="5"/>
        <v xml:space="preserve">    8.1.B- FLUÊNCIA VERBAL SEMÂNTICA</v>
      </c>
      <c r="CC231" s="465">
        <v>11.07</v>
      </c>
      <c r="CD231" s="465">
        <v>13.87</v>
      </c>
      <c r="CE231" s="465">
        <v>14.61</v>
      </c>
      <c r="CF231" s="465">
        <v>15.31</v>
      </c>
      <c r="CG231" s="465">
        <v>16.63</v>
      </c>
      <c r="CH231" s="465">
        <v>17.28</v>
      </c>
      <c r="CI231" s="465">
        <v>18.73</v>
      </c>
      <c r="CJ231" s="390"/>
      <c r="CK231" s="390">
        <v>4.4000000000000004</v>
      </c>
      <c r="CL231" s="390">
        <v>3.61</v>
      </c>
      <c r="CM231" s="390">
        <v>4</v>
      </c>
      <c r="CN231" s="390">
        <v>4.09</v>
      </c>
      <c r="CO231" s="390">
        <v>5.1100000000000003</v>
      </c>
      <c r="CP231" s="390">
        <v>4.3</v>
      </c>
      <c r="CQ231" s="390">
        <v>4.7300000000000004</v>
      </c>
      <c r="CR231" s="466" t="str">
        <f>IFERROR(IF(Plan1!$O67&lt;&gt;"",IF(Plan1!N$1=6,(Plan1!$O67-CC231)/CK231,IF(Plan1!N$1=7,(Plan1!$O67-CD231)/CL231,IF(Plan1!N$1=8,(Plan1!$O67-CE231)/CM231,IF(Plan1!N$1=9,(Plan1!$O67-CF231)/CN231,IF(Plan1!N$1=10,(Plan1!$O67-CG231)/CO231,IF(Plan1!N$1=11,(Plan1!$O67-CH231)/CP231,IF(Plan1!N$1=12,(Plan1!$O67-CI231)/CQ231,""))))))),""),"σ=0")</f>
        <v/>
      </c>
      <c r="CS231" s="388"/>
      <c r="CT231" s="390">
        <v>9.6300000000000008</v>
      </c>
      <c r="CU231" s="390">
        <v>9.74</v>
      </c>
      <c r="CV231" s="390">
        <v>12.31</v>
      </c>
      <c r="CW231" s="390">
        <v>14.1</v>
      </c>
      <c r="CX231" s="390">
        <v>13.63</v>
      </c>
      <c r="CY231" s="390">
        <v>14.28</v>
      </c>
      <c r="CZ231" s="390">
        <v>16.12</v>
      </c>
      <c r="DA231" s="390"/>
      <c r="DB231" s="390">
        <v>4.07</v>
      </c>
      <c r="DC231" s="390">
        <v>2.68</v>
      </c>
      <c r="DD231" s="390">
        <v>3.82</v>
      </c>
      <c r="DE231" s="390">
        <v>4.62</v>
      </c>
      <c r="DF231" s="390">
        <v>3.66</v>
      </c>
      <c r="DG231" s="390">
        <v>3.73</v>
      </c>
      <c r="DH231" s="390">
        <v>4.82</v>
      </c>
      <c r="DI231" s="466" t="str">
        <f>IFERROR(IF(Plan1!$O67&lt;&gt;"",IF(Plan1!N$1=6,(Plan1!$O67-CT231)/DB231,IF(Plan1!N$1=7,(Plan1!$O67-CU231)/DC231,IF(Plan1!N$1=8,(Plan1!$O67-CV231)/DD231,IF(Plan1!N$1=9,(Plan1!$O67-CW231)/DE231,IF(Plan1!N$1=10,(Plan1!$O67-CX231)/DF231,IF(Plan1!N$1=11,(Plan1!$O67-CY231)/DG231,IF(Plan1!N$1=12,(Plan1!$O67-CZ231)/DH231,""))))))),""),"σ=0")</f>
        <v/>
      </c>
      <c r="DJ231" s="403"/>
      <c r="DK231" s="382"/>
      <c r="DW231" s="463"/>
      <c r="DX231" s="463"/>
      <c r="FI231" s="463"/>
      <c r="FJ231" s="463"/>
      <c r="FZ231" s="370"/>
      <c r="GF231" s="367"/>
      <c r="GJ231" s="388"/>
      <c r="KI231" s="418">
        <v>32</v>
      </c>
      <c r="KJ231" s="418">
        <v>60</v>
      </c>
      <c r="KK231" s="418">
        <v>27.61</v>
      </c>
      <c r="KL231" s="418">
        <v>9.84</v>
      </c>
      <c r="KM231" s="465">
        <f t="shared" si="6"/>
        <v>0.4461382113821139</v>
      </c>
      <c r="KN231" s="465"/>
      <c r="KO231" s="418">
        <v>34</v>
      </c>
      <c r="KP231" s="418">
        <v>50</v>
      </c>
      <c r="KQ231" s="465">
        <v>31.27</v>
      </c>
      <c r="KR231" s="465">
        <v>9.6199999999999992</v>
      </c>
      <c r="KS231" s="465">
        <f t="shared" si="7"/>
        <v>0.28378378378378383</v>
      </c>
      <c r="KT231" s="465"/>
      <c r="KU231" s="422">
        <v>40</v>
      </c>
      <c r="KV231" s="418">
        <v>70</v>
      </c>
      <c r="KW231" s="465">
        <v>34.75</v>
      </c>
      <c r="KX231" s="465">
        <v>8.33</v>
      </c>
      <c r="KY231" s="465">
        <f t="shared" si="8"/>
        <v>0.63025210084033612</v>
      </c>
    </row>
    <row r="232" spans="14:311" s="369" customFormat="1" ht="15" customHeight="1">
      <c r="N232" s="397"/>
      <c r="O232" s="393"/>
      <c r="P232" s="393"/>
      <c r="Q232" s="393"/>
      <c r="R232" s="393"/>
      <c r="S232" s="393"/>
      <c r="T232" s="393"/>
      <c r="U232" s="393"/>
      <c r="W232" s="393"/>
      <c r="X232" s="393"/>
      <c r="Y232" s="393"/>
      <c r="Z232" s="393"/>
      <c r="AA232" s="393"/>
      <c r="AB232" s="393"/>
      <c r="AC232" s="393"/>
      <c r="AD232" s="393"/>
      <c r="AE232" s="393"/>
      <c r="AG232" s="402"/>
      <c r="AH232" s="402"/>
      <c r="AI232" s="401"/>
      <c r="AJ232" s="404"/>
      <c r="AK232" s="404"/>
      <c r="AL232" s="401"/>
      <c r="AM232" s="401"/>
      <c r="AN232" s="401"/>
      <c r="AO232" s="401"/>
      <c r="AP232" s="404"/>
      <c r="AQ232" s="401"/>
      <c r="AR232" s="401"/>
      <c r="AS232" s="401"/>
      <c r="AT232" s="401"/>
      <c r="AU232" s="401"/>
      <c r="AV232" s="404"/>
      <c r="AW232" s="401"/>
      <c r="AX232" s="404"/>
      <c r="AY232" s="463"/>
      <c r="AZ232" s="463"/>
      <c r="BA232" s="463"/>
      <c r="BB232" s="463"/>
      <c r="BC232" s="463"/>
      <c r="BD232" s="463"/>
      <c r="BE232" s="463"/>
      <c r="BF232" s="463"/>
      <c r="BG232" s="463"/>
      <c r="BH232" s="463"/>
      <c r="BI232" s="463"/>
      <c r="BJ232" s="463"/>
      <c r="BK232" s="463"/>
      <c r="BL232" s="463"/>
      <c r="BM232" s="463"/>
      <c r="BN232" s="463"/>
      <c r="BZ232" s="463"/>
      <c r="CA232" s="403"/>
      <c r="CB232" s="473" t="str">
        <f t="shared" si="5"/>
        <v xml:space="preserve">  8.2- TAREFA GO-NO-GO</v>
      </c>
      <c r="CC232" s="465">
        <v>49.93</v>
      </c>
      <c r="CD232" s="465">
        <v>52.8</v>
      </c>
      <c r="CE232" s="465">
        <v>53.91</v>
      </c>
      <c r="CF232" s="390">
        <v>56.41</v>
      </c>
      <c r="CG232" s="465">
        <v>55.67</v>
      </c>
      <c r="CH232" s="465">
        <v>58.36</v>
      </c>
      <c r="CI232" s="465">
        <v>58.54</v>
      </c>
      <c r="CK232" s="390">
        <v>6.68</v>
      </c>
      <c r="CL232" s="390">
        <v>7.18</v>
      </c>
      <c r="CM232" s="390">
        <v>4.17</v>
      </c>
      <c r="CN232" s="390">
        <v>3.77</v>
      </c>
      <c r="CO232" s="390">
        <v>5.93</v>
      </c>
      <c r="CP232" s="390">
        <v>3.32</v>
      </c>
      <c r="CQ232" s="390">
        <v>1.67</v>
      </c>
      <c r="CR232" s="466" t="str">
        <f>IFERROR(IF(Plan1!$O68&lt;&gt;"",IF(Plan1!N$1=6,(Plan1!$O68-CC232)/CK232,IF(Plan1!N$1=7,(Plan1!$O68-CD232)/CL232,IF(Plan1!N$1=8,(Plan1!$O68-CE232)/CM232,IF(Plan1!N$1=9,(Plan1!$O68-CF232)/CN232,IF(Plan1!N$1=10,(Plan1!$O68-CG232)/CO232,IF(Plan1!N$1=11,(Plan1!$O68-CH232)/CP232,IF(Plan1!N$1=12,(Plan1!$O68-CI232)/CQ232,""))))))),""),"σ=0")</f>
        <v/>
      </c>
      <c r="CS232" s="388"/>
      <c r="CT232" s="390">
        <v>54.73</v>
      </c>
      <c r="CU232" s="390">
        <v>56.16</v>
      </c>
      <c r="CV232" s="390">
        <v>55.97</v>
      </c>
      <c r="CW232" s="390">
        <v>57.83</v>
      </c>
      <c r="CX232" s="390">
        <v>56.63</v>
      </c>
      <c r="CY232" s="390">
        <v>58</v>
      </c>
      <c r="CZ232" s="390">
        <v>58.65</v>
      </c>
      <c r="DA232" s="390"/>
      <c r="DB232" s="390">
        <v>3.37</v>
      </c>
      <c r="DC232" s="390">
        <v>3.07</v>
      </c>
      <c r="DD232" s="390">
        <v>3.52</v>
      </c>
      <c r="DE232" s="390">
        <v>2.56</v>
      </c>
      <c r="DF232" s="390">
        <v>4.09</v>
      </c>
      <c r="DG232" s="390">
        <v>2.5299999999999998</v>
      </c>
      <c r="DH232" s="390">
        <v>1.72</v>
      </c>
      <c r="DI232" s="466" t="str">
        <f>IFERROR(IF(Plan1!$O68&lt;&gt;"",IF(Plan1!N$1=6,(Plan1!$O68-CT232)/DB232,IF(Plan1!N$1=7,(Plan1!$O68-CU232)/DC232,IF(Plan1!N$1=8,(Plan1!$O68-CV232)/DD232,IF(Plan1!N$1=9,(Plan1!$O68-CW232)/DE232,IF(Plan1!N$1=10,(Plan1!$O68-CX232)/DF232,IF(Plan1!N$1=11,(Plan1!$O68-CY232)/DG232,IF(Plan1!N$1=12,(Plan1!$O68-CZ232)/DH232,""))))))),""),"σ=0")</f>
        <v/>
      </c>
      <c r="DJ232" s="403"/>
      <c r="DK232" s="382"/>
      <c r="DW232" s="463"/>
      <c r="DX232" s="463"/>
      <c r="FI232" s="463"/>
      <c r="FJ232" s="463"/>
      <c r="FY232" s="370"/>
      <c r="GE232" s="367"/>
      <c r="GI232" s="388"/>
      <c r="KH232" s="418">
        <v>33</v>
      </c>
      <c r="KI232" s="418">
        <v>62</v>
      </c>
      <c r="KJ232" s="418">
        <v>27.61</v>
      </c>
      <c r="KK232" s="418">
        <v>9.84</v>
      </c>
      <c r="KL232" s="465">
        <f t="shared" ref="KL232:KL245" si="9">(KH232-KJ232)/KK232</f>
        <v>0.5477642276422765</v>
      </c>
      <c r="KM232" s="465"/>
      <c r="KN232" s="418">
        <v>35</v>
      </c>
      <c r="KO232" s="418">
        <v>56</v>
      </c>
      <c r="KP232" s="465">
        <v>31.27</v>
      </c>
      <c r="KQ232" s="465">
        <v>9.6199999999999992</v>
      </c>
      <c r="KR232" s="465">
        <f t="shared" ref="KR232:KR243" si="10">(KN232-KP232)/KQ232</f>
        <v>0.38773388773388778</v>
      </c>
      <c r="KS232" s="465"/>
      <c r="KT232" s="422">
        <v>41</v>
      </c>
      <c r="KU232" s="418">
        <v>75</v>
      </c>
      <c r="KV232" s="465">
        <v>34.75</v>
      </c>
      <c r="KW232" s="465">
        <v>8.33</v>
      </c>
      <c r="KX232" s="465">
        <f t="shared" ref="KX232:KX238" si="11">(KT232-KV232)/KW232</f>
        <v>0.75030012004801916</v>
      </c>
    </row>
    <row r="233" spans="14:311" s="369" customFormat="1" ht="15" customHeight="1">
      <c r="N233" s="397"/>
      <c r="O233" s="393"/>
      <c r="P233" s="393"/>
      <c r="Q233" s="393"/>
      <c r="R233" s="393"/>
      <c r="S233" s="393"/>
      <c r="T233" s="393"/>
      <c r="U233" s="393"/>
      <c r="W233" s="393"/>
      <c r="X233" s="393"/>
      <c r="Y233" s="393"/>
      <c r="Z233" s="393"/>
      <c r="AA233" s="393"/>
      <c r="AB233" s="393"/>
      <c r="AC233" s="393"/>
      <c r="AD233" s="393"/>
      <c r="AE233" s="393"/>
      <c r="AG233" s="402"/>
      <c r="AH233" s="402"/>
      <c r="AI233" s="401"/>
      <c r="AJ233" s="401"/>
      <c r="AK233" s="404"/>
      <c r="AL233" s="404"/>
      <c r="AM233" s="401"/>
      <c r="AN233" s="401"/>
      <c r="AO233" s="404"/>
      <c r="AP233" s="404"/>
      <c r="AQ233" s="404"/>
      <c r="AR233" s="401"/>
      <c r="AS233" s="401"/>
      <c r="AT233" s="401"/>
      <c r="AU233" s="401"/>
      <c r="AV233" s="404"/>
      <c r="AW233" s="404"/>
      <c r="AX233" s="404"/>
      <c r="AY233" s="463"/>
      <c r="AZ233" s="463"/>
      <c r="BA233" s="463"/>
      <c r="BB233" s="463"/>
      <c r="BC233" s="463"/>
      <c r="BD233" s="463"/>
      <c r="BE233" s="463"/>
      <c r="BF233" s="463"/>
      <c r="BG233" s="463"/>
      <c r="BH233" s="463"/>
      <c r="BI233" s="463"/>
      <c r="BJ233" s="463"/>
      <c r="BK233" s="463"/>
      <c r="BL233" s="463"/>
      <c r="BM233" s="463"/>
      <c r="BN233" s="463"/>
      <c r="BZ233" s="463"/>
      <c r="CA233" s="403"/>
      <c r="CB233" s="473" t="str">
        <f t="shared" si="5"/>
        <v>9- TEMPO DE APLICAÇÃO (em segundos)</v>
      </c>
      <c r="CC233" s="463">
        <f t="shared" ref="CC233:CI233" si="12">SUM(CC177:CC232)</f>
        <v>895.73000000000013</v>
      </c>
      <c r="CD233" s="463">
        <f t="shared" si="12"/>
        <v>951.23000000000025</v>
      </c>
      <c r="CE233" s="463">
        <f t="shared" si="12"/>
        <v>1022.2000000000003</v>
      </c>
      <c r="CF233" s="463">
        <f t="shared" si="12"/>
        <v>1063.7100000000003</v>
      </c>
      <c r="CG233" s="463">
        <f t="shared" si="12"/>
        <v>1108.5600000000004</v>
      </c>
      <c r="CH233" s="463">
        <f t="shared" si="12"/>
        <v>1082.3499999999999</v>
      </c>
      <c r="CI233" s="463">
        <f t="shared" si="12"/>
        <v>1056.05</v>
      </c>
      <c r="CK233" s="463">
        <f t="shared" ref="CK233:CQ233" si="13">SUM(CK177:CK232)</f>
        <v>200.37</v>
      </c>
      <c r="CL233" s="463">
        <f t="shared" si="13"/>
        <v>193.00000000000003</v>
      </c>
      <c r="CM233" s="463">
        <f t="shared" si="13"/>
        <v>192.42999999999995</v>
      </c>
      <c r="CN233" s="463">
        <f t="shared" si="13"/>
        <v>182.22000000000003</v>
      </c>
      <c r="CO233" s="463">
        <f t="shared" si="13"/>
        <v>337.39000000000016</v>
      </c>
      <c r="CP233" s="463">
        <f t="shared" si="13"/>
        <v>175.64</v>
      </c>
      <c r="CQ233" s="463">
        <f t="shared" si="13"/>
        <v>146.10999999999996</v>
      </c>
      <c r="CR233" s="466" t="str">
        <f>IFERROR(IF(Plan1!$O69&lt;&gt;"",-1*(IF(Plan1!N$1=6,(Plan1!$O69-CC233)/CK233,IF(Plan1!N$1=7,(Plan1!$O69-CD233)/CL233,IF(Plan1!N$1=8,(Plan1!$O69-CE233)/CM233,IF(Plan1!N$1=9,(Plan1!$O69-CF233)/CN233,IF(Plan1!N$1=10,(Plan1!$O69-CG233)/CO233,IF(Plan1!N$1=11,(Plan1!$O69-CH233)/CP233,IF(Plan1!N$1=12,(Plan1!$O69-CI233)/CQ233,"")))))))),""),"σ=0")</f>
        <v/>
      </c>
      <c r="CS233" s="388"/>
      <c r="CT233" s="463">
        <f t="shared" ref="CT233:CZ233" si="14">SUM(CT177:CT232)</f>
        <v>845.33000000000038</v>
      </c>
      <c r="CU233" s="463">
        <f t="shared" si="14"/>
        <v>975.03000000000031</v>
      </c>
      <c r="CV233" s="463">
        <f t="shared" si="14"/>
        <v>1002.2100000000003</v>
      </c>
      <c r="CW233" s="463">
        <f t="shared" si="14"/>
        <v>1045.4100000000001</v>
      </c>
      <c r="CX233" s="463">
        <f t="shared" si="14"/>
        <v>1087.8499999999999</v>
      </c>
      <c r="CY233" s="463">
        <f t="shared" si="14"/>
        <v>1081.8600000000001</v>
      </c>
      <c r="CZ233" s="463">
        <f t="shared" si="14"/>
        <v>1085</v>
      </c>
      <c r="DA233" s="463"/>
      <c r="DB233" s="463">
        <f t="shared" ref="DB233:DH233" si="15">SUM(DB177:DB232)</f>
        <v>257.38</v>
      </c>
      <c r="DC233" s="463">
        <f t="shared" si="15"/>
        <v>245.96000000000009</v>
      </c>
      <c r="DD233" s="463">
        <f t="shared" si="15"/>
        <v>194.87000000000003</v>
      </c>
      <c r="DE233" s="463">
        <f t="shared" si="15"/>
        <v>175.62000000000003</v>
      </c>
      <c r="DF233" s="463">
        <f t="shared" si="15"/>
        <v>173.56000000000003</v>
      </c>
      <c r="DG233" s="463">
        <f t="shared" si="15"/>
        <v>187.26000000000002</v>
      </c>
      <c r="DH233" s="463">
        <f t="shared" si="15"/>
        <v>175.47000000000003</v>
      </c>
      <c r="DI233" s="466" t="str">
        <f>IFERROR(IF(Plan1!$O69&lt;&gt;"",-1*(IF(Plan1!N$1=6,(Plan1!$O69-CT233)/DB233,IF(Plan1!N$1=7,(Plan1!$O69-CU233)/DC233,IF(Plan1!N$1=8,(Plan1!$O69-CV233)/DD233,IF(Plan1!N$1=9,(Plan1!$O69-CW233)/DE233,IF(Plan1!N$1=10,(Plan1!$O69-CX233)/DF233,IF(Plan1!N$1=11,(Plan1!$O69-CY233)/DG233,IF(Plan1!N$1=12,(Plan1!$O69-CZ233)/DH233,"")))))))),""),"σ=0")</f>
        <v/>
      </c>
      <c r="DW233" s="463"/>
      <c r="DX233" s="463"/>
      <c r="FI233" s="463"/>
      <c r="FJ233" s="463"/>
      <c r="FY233" s="370"/>
      <c r="GE233" s="367"/>
      <c r="GI233" s="388"/>
      <c r="KH233" s="418">
        <v>34</v>
      </c>
      <c r="KI233" s="418">
        <v>65</v>
      </c>
      <c r="KJ233" s="418">
        <v>27.61</v>
      </c>
      <c r="KK233" s="418">
        <v>9.84</v>
      </c>
      <c r="KL233" s="465">
        <f t="shared" si="9"/>
        <v>0.64939024390243905</v>
      </c>
      <c r="KM233" s="465"/>
      <c r="KN233" s="418">
        <v>36</v>
      </c>
      <c r="KO233" s="418">
        <v>60</v>
      </c>
      <c r="KP233" s="465">
        <v>31.27</v>
      </c>
      <c r="KQ233" s="465">
        <v>9.6199999999999992</v>
      </c>
      <c r="KR233" s="465">
        <f t="shared" si="10"/>
        <v>0.49168399168399179</v>
      </c>
      <c r="KS233" s="465"/>
      <c r="KT233" s="422">
        <v>42</v>
      </c>
      <c r="KU233" s="418">
        <v>80</v>
      </c>
      <c r="KV233" s="465">
        <v>34.75</v>
      </c>
      <c r="KW233" s="465">
        <v>8.33</v>
      </c>
      <c r="KX233" s="465">
        <f t="shared" si="11"/>
        <v>0.87034813925570231</v>
      </c>
    </row>
    <row r="234" spans="14:311" s="369" customFormat="1" ht="15" customHeight="1">
      <c r="N234" s="397"/>
      <c r="O234" s="393"/>
      <c r="P234" s="393"/>
      <c r="Q234" s="393"/>
      <c r="R234" s="393"/>
      <c r="S234" s="393"/>
      <c r="T234" s="393"/>
      <c r="U234" s="393"/>
      <c r="W234" s="393"/>
      <c r="X234" s="393"/>
      <c r="Y234" s="393"/>
      <c r="Z234" s="393"/>
      <c r="AA234" s="393"/>
      <c r="AB234" s="393"/>
      <c r="AC234" s="393"/>
      <c r="AD234" s="393"/>
      <c r="AE234" s="393"/>
      <c r="AG234" s="402"/>
      <c r="AH234" s="402"/>
      <c r="AI234" s="401"/>
      <c r="AJ234" s="401"/>
      <c r="AK234" s="404"/>
      <c r="AL234" s="404"/>
      <c r="AM234" s="401"/>
      <c r="AN234" s="401"/>
      <c r="AO234" s="401"/>
      <c r="AP234" s="401"/>
      <c r="AQ234" s="401"/>
      <c r="AR234" s="401"/>
      <c r="AS234" s="401"/>
      <c r="AT234" s="401"/>
      <c r="AU234" s="401"/>
      <c r="AV234" s="404"/>
      <c r="AW234" s="404"/>
      <c r="AX234" s="404"/>
      <c r="AY234" s="463"/>
      <c r="AZ234" s="463"/>
      <c r="BA234" s="463"/>
      <c r="BB234" s="463"/>
      <c r="BC234" s="463"/>
      <c r="BD234" s="463"/>
      <c r="BE234" s="463"/>
      <c r="BF234" s="463"/>
      <c r="BG234" s="463"/>
      <c r="BH234" s="463"/>
      <c r="BI234" s="463"/>
      <c r="BJ234" s="463"/>
      <c r="BK234" s="463"/>
      <c r="BL234" s="463"/>
      <c r="BM234" s="463"/>
      <c r="BN234" s="463"/>
      <c r="BZ234" s="463"/>
      <c r="CA234" s="388"/>
      <c r="CB234" s="428"/>
      <c r="CS234" s="388"/>
      <c r="DW234" s="463"/>
      <c r="DX234" s="463"/>
      <c r="FI234" s="463"/>
      <c r="FJ234" s="463"/>
      <c r="FY234" s="370"/>
      <c r="GE234" s="367"/>
      <c r="GI234" s="388"/>
      <c r="KH234" s="418">
        <v>35</v>
      </c>
      <c r="KI234" s="418">
        <v>68</v>
      </c>
      <c r="KJ234" s="418">
        <v>27.61</v>
      </c>
      <c r="KK234" s="418">
        <v>9.84</v>
      </c>
      <c r="KL234" s="465">
        <f t="shared" si="9"/>
        <v>0.7510162601626017</v>
      </c>
      <c r="KM234" s="465"/>
      <c r="KN234" s="418">
        <v>37</v>
      </c>
      <c r="KO234" s="418">
        <v>67</v>
      </c>
      <c r="KP234" s="465">
        <v>31.27</v>
      </c>
      <c r="KQ234" s="465">
        <v>9.6199999999999992</v>
      </c>
      <c r="KR234" s="465">
        <f t="shared" si="10"/>
        <v>0.59563409563409575</v>
      </c>
      <c r="KS234" s="465"/>
      <c r="KT234" s="422">
        <v>43</v>
      </c>
      <c r="KU234" s="418">
        <v>90</v>
      </c>
      <c r="KV234" s="465">
        <v>34.75</v>
      </c>
      <c r="KW234" s="465">
        <v>8.33</v>
      </c>
      <c r="KX234" s="465">
        <f t="shared" si="11"/>
        <v>0.99039615846338536</v>
      </c>
    </row>
    <row r="235" spans="14:311" s="369" customFormat="1" ht="15" customHeight="1">
      <c r="N235" s="397"/>
      <c r="O235" s="393"/>
      <c r="P235" s="393"/>
      <c r="Q235" s="393"/>
      <c r="R235" s="393"/>
      <c r="S235" s="393"/>
      <c r="T235" s="393"/>
      <c r="U235" s="393"/>
      <c r="W235" s="393"/>
      <c r="X235" s="393"/>
      <c r="Y235" s="393"/>
      <c r="Z235" s="393"/>
      <c r="AA235" s="393"/>
      <c r="AB235" s="393"/>
      <c r="AC235" s="393"/>
      <c r="AD235" s="393"/>
      <c r="AE235" s="393"/>
      <c r="AG235" s="402"/>
      <c r="AH235" s="402"/>
      <c r="AI235" s="401"/>
      <c r="AJ235" s="401"/>
      <c r="AK235" s="404"/>
      <c r="AL235" s="401"/>
      <c r="AM235" s="401"/>
      <c r="AN235" s="401"/>
      <c r="AO235" s="404"/>
      <c r="AP235" s="404"/>
      <c r="AQ235" s="401"/>
      <c r="AR235" s="401"/>
      <c r="AS235" s="401"/>
      <c r="AT235" s="401"/>
      <c r="AU235" s="401"/>
      <c r="AV235" s="404"/>
      <c r="AW235" s="401"/>
      <c r="AX235" s="404"/>
      <c r="AY235" s="463"/>
      <c r="AZ235" s="463"/>
      <c r="BA235" s="463"/>
      <c r="BB235" s="463"/>
      <c r="BC235" s="463"/>
      <c r="BD235" s="463"/>
      <c r="BE235" s="463"/>
      <c r="BF235" s="463"/>
      <c r="BG235" s="463"/>
      <c r="BH235" s="463"/>
      <c r="BI235" s="463"/>
      <c r="BJ235" s="463"/>
      <c r="BK235" s="463"/>
      <c r="BL235" s="463"/>
      <c r="BM235" s="463"/>
      <c r="BN235" s="463"/>
      <c r="BZ235" s="463"/>
      <c r="CA235" s="388"/>
      <c r="CB235" s="428"/>
      <c r="CS235" s="388"/>
      <c r="DW235" s="463"/>
      <c r="DX235" s="463"/>
      <c r="FI235" s="463"/>
      <c r="FJ235" s="463"/>
      <c r="FY235" s="370"/>
      <c r="GE235" s="367"/>
      <c r="GI235" s="388"/>
      <c r="KH235" s="418">
        <v>36</v>
      </c>
      <c r="KI235" s="418">
        <v>70</v>
      </c>
      <c r="KJ235" s="418">
        <v>27.61</v>
      </c>
      <c r="KK235" s="418">
        <v>9.84</v>
      </c>
      <c r="KL235" s="465">
        <f t="shared" si="9"/>
        <v>0.85264227642276424</v>
      </c>
      <c r="KM235" s="465"/>
      <c r="KN235" s="418">
        <v>38</v>
      </c>
      <c r="KO235" s="418">
        <v>70</v>
      </c>
      <c r="KP235" s="465">
        <v>31.27</v>
      </c>
      <c r="KQ235" s="465">
        <v>9.6199999999999992</v>
      </c>
      <c r="KR235" s="465">
        <f t="shared" si="10"/>
        <v>0.69958419958419971</v>
      </c>
      <c r="KS235" s="465"/>
      <c r="KT235" s="422">
        <v>44</v>
      </c>
      <c r="KU235" s="418">
        <v>93</v>
      </c>
      <c r="KV235" s="465">
        <v>34.75</v>
      </c>
      <c r="KW235" s="465">
        <v>8.33</v>
      </c>
      <c r="KX235" s="465">
        <f t="shared" si="11"/>
        <v>1.1104441776710685</v>
      </c>
    </row>
    <row r="236" spans="14:311" s="369" customFormat="1" ht="15" customHeight="1">
      <c r="N236" s="397"/>
      <c r="O236" s="393"/>
      <c r="P236" s="393"/>
      <c r="Q236" s="393"/>
      <c r="R236" s="393"/>
      <c r="S236" s="393"/>
      <c r="T236" s="393"/>
      <c r="U236" s="393"/>
      <c r="W236" s="393"/>
      <c r="X236" s="393"/>
      <c r="Y236" s="393"/>
      <c r="Z236" s="393"/>
      <c r="AA236" s="393"/>
      <c r="AB236" s="393"/>
      <c r="AC236" s="393"/>
      <c r="AD236" s="393"/>
      <c r="AE236" s="393"/>
      <c r="AG236" s="402"/>
      <c r="AH236" s="402"/>
      <c r="AI236" s="401"/>
      <c r="AJ236" s="401"/>
      <c r="AK236" s="404"/>
      <c r="AL236" s="404"/>
      <c r="AM236" s="401"/>
      <c r="AN236" s="401"/>
      <c r="AO236" s="401"/>
      <c r="AP236" s="401"/>
      <c r="AQ236" s="404"/>
      <c r="AR236" s="401"/>
      <c r="AS236" s="401"/>
      <c r="AT236" s="401"/>
      <c r="AU236" s="401"/>
      <c r="AV236" s="404"/>
      <c r="AW236" s="404"/>
      <c r="AX236" s="404"/>
      <c r="AY236" s="463"/>
      <c r="AZ236" s="463"/>
      <c r="BA236" s="463"/>
      <c r="BB236" s="463"/>
      <c r="BC236" s="463"/>
      <c r="BD236" s="463"/>
      <c r="BE236" s="463"/>
      <c r="BF236" s="463"/>
      <c r="BG236" s="463"/>
      <c r="BH236" s="463"/>
      <c r="BI236" s="463"/>
      <c r="BJ236" s="463"/>
      <c r="BK236" s="463"/>
      <c r="BL236" s="463"/>
      <c r="BM236" s="463"/>
      <c r="BN236" s="463"/>
      <c r="BZ236" s="463"/>
      <c r="CA236" s="388"/>
      <c r="CB236" s="428"/>
      <c r="CS236" s="388"/>
      <c r="DW236" s="463"/>
      <c r="DX236" s="463"/>
      <c r="FI236" s="463"/>
      <c r="FJ236" s="463"/>
      <c r="FY236" s="370"/>
      <c r="GE236" s="367"/>
      <c r="GI236" s="388"/>
      <c r="KH236" s="418">
        <v>37</v>
      </c>
      <c r="KI236" s="418">
        <v>75</v>
      </c>
      <c r="KJ236" s="418">
        <v>27.61</v>
      </c>
      <c r="KK236" s="418">
        <v>9.84</v>
      </c>
      <c r="KL236" s="465">
        <f t="shared" si="9"/>
        <v>0.9542682926829269</v>
      </c>
      <c r="KM236" s="465"/>
      <c r="KN236" s="418">
        <v>39</v>
      </c>
      <c r="KO236" s="418">
        <v>75</v>
      </c>
      <c r="KP236" s="465">
        <v>31.27</v>
      </c>
      <c r="KQ236" s="465">
        <v>9.6199999999999992</v>
      </c>
      <c r="KR236" s="465">
        <f t="shared" si="10"/>
        <v>0.80353430353430366</v>
      </c>
      <c r="KS236" s="465"/>
      <c r="KT236" s="422">
        <v>45</v>
      </c>
      <c r="KU236" s="418">
        <v>95</v>
      </c>
      <c r="KV236" s="465">
        <v>34.75</v>
      </c>
      <c r="KW236" s="465">
        <v>8.33</v>
      </c>
      <c r="KX236" s="465">
        <f t="shared" si="11"/>
        <v>1.2304921968787514</v>
      </c>
    </row>
    <row r="237" spans="14:311" s="369" customFormat="1" ht="15" customHeight="1">
      <c r="N237" s="397"/>
      <c r="O237" s="393"/>
      <c r="P237" s="393"/>
      <c r="Q237" s="393"/>
      <c r="R237" s="393"/>
      <c r="S237" s="393"/>
      <c r="T237" s="393"/>
      <c r="U237" s="393"/>
      <c r="W237" s="393"/>
      <c r="X237" s="393"/>
      <c r="Y237" s="393"/>
      <c r="Z237" s="393"/>
      <c r="AA237" s="393"/>
      <c r="AB237" s="393"/>
      <c r="AC237" s="393"/>
      <c r="AD237" s="393"/>
      <c r="AE237" s="393"/>
      <c r="AG237" s="469"/>
      <c r="AH237" s="469"/>
      <c r="AI237" s="401"/>
      <c r="AJ237" s="430"/>
      <c r="AK237" s="404"/>
      <c r="AL237" s="401"/>
      <c r="AM237" s="401"/>
      <c r="AN237" s="401"/>
      <c r="AO237" s="404"/>
      <c r="AP237" s="404"/>
      <c r="AQ237" s="401"/>
      <c r="AR237" s="401"/>
      <c r="AS237" s="404"/>
      <c r="AT237" s="401"/>
      <c r="AU237" s="401"/>
      <c r="AV237" s="404"/>
      <c r="AW237" s="404"/>
      <c r="AX237" s="404"/>
      <c r="AY237" s="463"/>
      <c r="AZ237" s="463"/>
      <c r="BA237" s="463"/>
      <c r="BB237" s="463"/>
      <c r="BC237" s="463"/>
      <c r="BD237" s="463"/>
      <c r="BE237" s="463"/>
      <c r="BF237" s="463"/>
      <c r="BG237" s="463"/>
      <c r="BH237" s="463"/>
      <c r="BI237" s="463"/>
      <c r="BJ237" s="463"/>
      <c r="BK237" s="463"/>
      <c r="BL237" s="463"/>
      <c r="BM237" s="463"/>
      <c r="BN237" s="463"/>
      <c r="BZ237" s="463"/>
      <c r="CA237" s="388"/>
      <c r="CB237" s="428"/>
      <c r="CS237" s="388"/>
      <c r="DW237" s="463"/>
      <c r="DX237" s="463"/>
      <c r="FI237" s="463"/>
      <c r="FJ237" s="463"/>
      <c r="FY237" s="370"/>
      <c r="GE237" s="367"/>
      <c r="GI237" s="388"/>
      <c r="KH237" s="418">
        <v>38</v>
      </c>
      <c r="KI237" s="418">
        <v>80</v>
      </c>
      <c r="KJ237" s="418">
        <v>27.61</v>
      </c>
      <c r="KK237" s="418">
        <v>9.84</v>
      </c>
      <c r="KL237" s="465">
        <f t="shared" si="9"/>
        <v>1.0558943089430894</v>
      </c>
      <c r="KM237" s="465"/>
      <c r="KN237" s="418">
        <v>40</v>
      </c>
      <c r="KO237" s="418">
        <v>80</v>
      </c>
      <c r="KP237" s="465">
        <v>31.27</v>
      </c>
      <c r="KQ237" s="465">
        <v>9.6199999999999992</v>
      </c>
      <c r="KR237" s="465">
        <f t="shared" si="10"/>
        <v>0.90748440748440762</v>
      </c>
      <c r="KS237" s="465"/>
      <c r="KT237" s="419">
        <v>46</v>
      </c>
      <c r="KU237" s="418">
        <v>99</v>
      </c>
      <c r="KV237" s="465">
        <v>34.75</v>
      </c>
      <c r="KW237" s="465">
        <v>8.33</v>
      </c>
      <c r="KX237" s="465">
        <f t="shared" si="11"/>
        <v>1.3505402160864346</v>
      </c>
    </row>
    <row r="238" spans="14:311" s="369" customFormat="1" ht="15" customHeight="1">
      <c r="N238" s="397"/>
      <c r="O238" s="393"/>
      <c r="P238" s="393"/>
      <c r="Q238" s="393"/>
      <c r="R238" s="393"/>
      <c r="S238" s="393"/>
      <c r="T238" s="393"/>
      <c r="U238" s="393"/>
      <c r="W238" s="393"/>
      <c r="X238" s="393"/>
      <c r="Y238" s="393"/>
      <c r="Z238" s="393"/>
      <c r="AA238" s="393"/>
      <c r="AB238" s="393"/>
      <c r="AC238" s="393"/>
      <c r="AD238" s="393"/>
      <c r="AE238" s="393"/>
      <c r="AG238" s="402"/>
      <c r="AH238" s="402"/>
      <c r="AI238" s="401"/>
      <c r="AJ238" s="401"/>
      <c r="AK238" s="404"/>
      <c r="AL238" s="404"/>
      <c r="AM238" s="401"/>
      <c r="AN238" s="401"/>
      <c r="AO238" s="404"/>
      <c r="AP238" s="401"/>
      <c r="AQ238" s="401"/>
      <c r="AR238" s="401"/>
      <c r="AS238" s="401"/>
      <c r="AT238" s="401"/>
      <c r="AU238" s="401"/>
      <c r="AV238" s="404"/>
      <c r="AW238" s="401"/>
      <c r="AX238" s="404"/>
      <c r="AY238" s="463"/>
      <c r="AZ238" s="463"/>
      <c r="BA238" s="463"/>
      <c r="BB238" s="463"/>
      <c r="BC238" s="463"/>
      <c r="BD238" s="463"/>
      <c r="BE238" s="463"/>
      <c r="BF238" s="463"/>
      <c r="BG238" s="463"/>
      <c r="BH238" s="463"/>
      <c r="BI238" s="463"/>
      <c r="BJ238" s="463"/>
      <c r="BK238" s="463"/>
      <c r="BL238" s="463"/>
      <c r="BM238" s="463"/>
      <c r="BN238" s="463"/>
      <c r="BZ238" s="463"/>
      <c r="CA238" s="388"/>
      <c r="CB238" s="428"/>
      <c r="CS238" s="388"/>
      <c r="DW238" s="463"/>
      <c r="DX238" s="463"/>
      <c r="FI238" s="463"/>
      <c r="FJ238" s="463"/>
      <c r="FY238" s="370"/>
      <c r="GE238" s="367"/>
      <c r="GI238" s="388"/>
      <c r="KH238" s="418">
        <v>39</v>
      </c>
      <c r="KI238" s="418">
        <v>85</v>
      </c>
      <c r="KJ238" s="418">
        <v>27.61</v>
      </c>
      <c r="KK238" s="418">
        <v>9.84</v>
      </c>
      <c r="KL238" s="465">
        <f t="shared" si="9"/>
        <v>1.1575203252032522</v>
      </c>
      <c r="KM238" s="465"/>
      <c r="KN238" s="418">
        <v>41</v>
      </c>
      <c r="KO238" s="418">
        <v>84</v>
      </c>
      <c r="KP238" s="465">
        <v>31.27</v>
      </c>
      <c r="KQ238" s="465">
        <v>9.6199999999999992</v>
      </c>
      <c r="KR238" s="465">
        <f t="shared" si="10"/>
        <v>1.0114345114345116</v>
      </c>
      <c r="KS238" s="465"/>
      <c r="KT238" s="419">
        <v>47</v>
      </c>
      <c r="KU238" s="418">
        <v>100</v>
      </c>
      <c r="KV238" s="465">
        <v>34.75</v>
      </c>
      <c r="KW238" s="465">
        <v>8.33</v>
      </c>
      <c r="KX238" s="465">
        <f t="shared" si="11"/>
        <v>1.4705882352941175</v>
      </c>
    </row>
    <row r="239" spans="14:311" s="369" customFormat="1" ht="15" customHeight="1">
      <c r="N239" s="397"/>
      <c r="O239" s="393"/>
      <c r="P239" s="393"/>
      <c r="Q239" s="393"/>
      <c r="R239" s="393"/>
      <c r="S239" s="393"/>
      <c r="T239" s="393"/>
      <c r="U239" s="393"/>
      <c r="W239" s="393"/>
      <c r="X239" s="393"/>
      <c r="Y239" s="393"/>
      <c r="Z239" s="393"/>
      <c r="AA239" s="393"/>
      <c r="AB239" s="393"/>
      <c r="AC239" s="393"/>
      <c r="AD239" s="393"/>
      <c r="AE239" s="393"/>
      <c r="AG239" s="402"/>
      <c r="AH239" s="402"/>
      <c r="AI239" s="401"/>
      <c r="AJ239" s="401"/>
      <c r="AK239" s="404"/>
      <c r="AL239" s="401"/>
      <c r="AM239" s="401"/>
      <c r="AN239" s="401"/>
      <c r="AO239" s="401"/>
      <c r="AP239" s="401"/>
      <c r="AQ239" s="404"/>
      <c r="AR239" s="401"/>
      <c r="AS239" s="401"/>
      <c r="AT239" s="401"/>
      <c r="AU239" s="401"/>
      <c r="AV239" s="404"/>
      <c r="AW239" s="404"/>
      <c r="AX239" s="404"/>
      <c r="AY239" s="463"/>
      <c r="AZ239" s="463"/>
      <c r="BA239" s="463"/>
      <c r="BB239" s="463"/>
      <c r="BC239" s="463"/>
      <c r="BD239" s="463"/>
      <c r="BE239" s="463"/>
      <c r="BF239" s="463"/>
      <c r="BG239" s="463"/>
      <c r="BH239" s="463"/>
      <c r="BI239" s="463"/>
      <c r="BJ239" s="463"/>
      <c r="BK239" s="463"/>
      <c r="BL239" s="463"/>
      <c r="BM239" s="463"/>
      <c r="BN239" s="463"/>
      <c r="BZ239" s="463"/>
      <c r="CA239" s="388"/>
      <c r="CB239" s="428"/>
      <c r="CS239" s="388"/>
      <c r="DW239" s="463"/>
      <c r="DX239" s="463"/>
      <c r="FI239" s="463"/>
      <c r="FJ239" s="463"/>
      <c r="FY239" s="370"/>
      <c r="GE239" s="367"/>
      <c r="GI239" s="388"/>
      <c r="KH239" s="418">
        <v>40</v>
      </c>
      <c r="KI239" s="418">
        <v>87</v>
      </c>
      <c r="KJ239" s="418">
        <v>27.61</v>
      </c>
      <c r="KK239" s="418">
        <v>9.84</v>
      </c>
      <c r="KL239" s="465">
        <f t="shared" si="9"/>
        <v>1.2591463414634148</v>
      </c>
      <c r="KM239" s="465"/>
      <c r="KN239" s="418">
        <v>42</v>
      </c>
      <c r="KO239" s="418">
        <v>90</v>
      </c>
      <c r="KP239" s="465">
        <v>31.27</v>
      </c>
      <c r="KQ239" s="465">
        <v>9.6199999999999992</v>
      </c>
      <c r="KR239" s="465">
        <f t="shared" si="10"/>
        <v>1.1153846153846154</v>
      </c>
      <c r="KS239" s="465"/>
      <c r="KT239" s="465"/>
      <c r="KU239" s="465"/>
      <c r="KV239" s="465"/>
      <c r="KW239" s="465"/>
      <c r="KX239" s="465"/>
    </row>
    <row r="240" spans="14:311" s="369" customFormat="1" ht="15" customHeight="1">
      <c r="N240" s="397"/>
      <c r="O240" s="393"/>
      <c r="P240" s="393"/>
      <c r="Q240" s="393"/>
      <c r="R240" s="393"/>
      <c r="S240" s="393"/>
      <c r="T240" s="393"/>
      <c r="U240" s="393"/>
      <c r="W240" s="393"/>
      <c r="X240" s="393"/>
      <c r="Y240" s="393"/>
      <c r="Z240" s="393"/>
      <c r="AA240" s="393"/>
      <c r="AB240" s="393"/>
      <c r="AC240" s="393"/>
      <c r="AD240" s="393"/>
      <c r="AE240" s="393"/>
      <c r="AG240" s="402"/>
      <c r="AH240" s="402"/>
      <c r="AI240" s="401"/>
      <c r="AJ240" s="401"/>
      <c r="AK240" s="401"/>
      <c r="AL240" s="404"/>
      <c r="AM240" s="401"/>
      <c r="AN240" s="401"/>
      <c r="AO240" s="404"/>
      <c r="AP240" s="401"/>
      <c r="AQ240" s="401"/>
      <c r="AR240" s="401"/>
      <c r="AS240" s="401"/>
      <c r="AT240" s="401"/>
      <c r="AU240" s="401"/>
      <c r="AV240" s="404"/>
      <c r="AW240" s="404"/>
      <c r="AX240" s="413"/>
      <c r="AY240" s="463"/>
      <c r="AZ240" s="463"/>
      <c r="BA240" s="463"/>
      <c r="BB240" s="463"/>
      <c r="BC240" s="463"/>
      <c r="BD240" s="463"/>
      <c r="BE240" s="463"/>
      <c r="BF240" s="463"/>
      <c r="BG240" s="463"/>
      <c r="BH240" s="463"/>
      <c r="BI240" s="463"/>
      <c r="BJ240" s="463"/>
      <c r="BK240" s="463"/>
      <c r="BL240" s="463"/>
      <c r="BM240" s="463"/>
      <c r="BN240" s="463"/>
      <c r="BZ240" s="463"/>
      <c r="CA240" s="388"/>
      <c r="CB240" s="428"/>
      <c r="CS240" s="388"/>
      <c r="DW240" s="463"/>
      <c r="DX240" s="463"/>
      <c r="FI240" s="463"/>
      <c r="FJ240" s="463"/>
      <c r="FY240" s="370"/>
      <c r="GE240" s="367"/>
      <c r="GI240" s="388"/>
      <c r="KH240" s="418">
        <v>41</v>
      </c>
      <c r="KI240" s="418">
        <v>90</v>
      </c>
      <c r="KJ240" s="418">
        <v>27.61</v>
      </c>
      <c r="KK240" s="418">
        <v>9.84</v>
      </c>
      <c r="KL240" s="465">
        <f t="shared" si="9"/>
        <v>1.3607723577235773</v>
      </c>
      <c r="KM240" s="465"/>
      <c r="KN240" s="418">
        <v>43</v>
      </c>
      <c r="KO240" s="418">
        <v>95</v>
      </c>
      <c r="KP240" s="465">
        <v>31.27</v>
      </c>
      <c r="KQ240" s="465">
        <v>9.6199999999999992</v>
      </c>
      <c r="KR240" s="465">
        <f t="shared" si="10"/>
        <v>1.2193347193347195</v>
      </c>
      <c r="KS240" s="465"/>
      <c r="KT240" s="465"/>
      <c r="KU240" s="465"/>
      <c r="KV240" s="465"/>
      <c r="KW240" s="465"/>
      <c r="KX240" s="465"/>
    </row>
    <row r="241" spans="14:310" s="369" customFormat="1" ht="15" customHeight="1">
      <c r="N241" s="397"/>
      <c r="O241" s="393"/>
      <c r="P241" s="393"/>
      <c r="Q241" s="393"/>
      <c r="R241" s="393"/>
      <c r="S241" s="393"/>
      <c r="T241" s="393"/>
      <c r="U241" s="393"/>
      <c r="W241" s="393"/>
      <c r="X241" s="393"/>
      <c r="Y241" s="393"/>
      <c r="Z241" s="393"/>
      <c r="AA241" s="393"/>
      <c r="AB241" s="393"/>
      <c r="AC241" s="393"/>
      <c r="AD241" s="393"/>
      <c r="AE241" s="393"/>
      <c r="AG241" s="402"/>
      <c r="AH241" s="402"/>
      <c r="AI241" s="401"/>
      <c r="AJ241" s="401"/>
      <c r="AK241" s="404"/>
      <c r="AL241" s="401"/>
      <c r="AM241" s="401"/>
      <c r="AN241" s="401"/>
      <c r="AO241" s="404"/>
      <c r="AP241" s="401"/>
      <c r="AQ241" s="401"/>
      <c r="AR241" s="401"/>
      <c r="AS241" s="401"/>
      <c r="AT241" s="401"/>
      <c r="AU241" s="401"/>
      <c r="AV241" s="404"/>
      <c r="AW241" s="404"/>
      <c r="AX241" s="404"/>
      <c r="AY241" s="463"/>
      <c r="AZ241" s="463"/>
      <c r="BA241" s="463"/>
      <c r="BB241" s="463"/>
      <c r="BC241" s="463"/>
      <c r="BD241" s="463"/>
      <c r="BE241" s="463"/>
      <c r="BF241" s="463"/>
      <c r="BG241" s="463"/>
      <c r="BH241" s="463"/>
      <c r="BI241" s="463"/>
      <c r="BJ241" s="463"/>
      <c r="BK241" s="463"/>
      <c r="BL241" s="463"/>
      <c r="BM241" s="463"/>
      <c r="BN241" s="463"/>
      <c r="BZ241" s="463"/>
      <c r="CA241" s="388"/>
      <c r="CB241" s="428"/>
      <c r="CS241" s="388"/>
      <c r="DW241" s="463"/>
      <c r="DX241" s="463"/>
      <c r="FI241" s="463"/>
      <c r="FJ241" s="463"/>
      <c r="FY241" s="370"/>
      <c r="GE241" s="367"/>
      <c r="GI241" s="388"/>
      <c r="KH241" s="418">
        <v>42</v>
      </c>
      <c r="KI241" s="418">
        <v>94</v>
      </c>
      <c r="KJ241" s="418">
        <v>27.61</v>
      </c>
      <c r="KK241" s="418">
        <v>9.84</v>
      </c>
      <c r="KL241" s="465">
        <f t="shared" si="9"/>
        <v>1.4623983739837398</v>
      </c>
      <c r="KM241" s="465"/>
      <c r="KN241" s="418">
        <v>44</v>
      </c>
      <c r="KO241" s="418">
        <v>97</v>
      </c>
      <c r="KP241" s="465">
        <v>31.27</v>
      </c>
      <c r="KQ241" s="465">
        <v>9.6199999999999992</v>
      </c>
      <c r="KR241" s="465">
        <f t="shared" si="10"/>
        <v>1.3232848232848233</v>
      </c>
      <c r="KS241" s="465"/>
      <c r="KT241" s="465"/>
      <c r="KU241" s="465"/>
      <c r="KV241" s="465"/>
      <c r="KW241" s="465"/>
      <c r="KX241" s="465"/>
    </row>
    <row r="242" spans="14:310" s="369" customFormat="1" ht="15" customHeight="1">
      <c r="N242" s="397"/>
      <c r="O242" s="393"/>
      <c r="P242" s="393"/>
      <c r="Q242" s="393"/>
      <c r="R242" s="393"/>
      <c r="S242" s="393"/>
      <c r="T242" s="393"/>
      <c r="U242" s="393"/>
      <c r="W242" s="393"/>
      <c r="X242" s="393"/>
      <c r="Y242" s="393"/>
      <c r="Z242" s="393"/>
      <c r="AA242" s="393"/>
      <c r="AB242" s="393"/>
      <c r="AC242" s="393"/>
      <c r="AD242" s="393"/>
      <c r="AE242" s="393"/>
      <c r="AG242" s="402"/>
      <c r="AH242" s="402"/>
      <c r="AI242" s="401"/>
      <c r="AJ242" s="401"/>
      <c r="AK242" s="404"/>
      <c r="AL242" s="401"/>
      <c r="AM242" s="401"/>
      <c r="AN242" s="401"/>
      <c r="AO242" s="404"/>
      <c r="AP242" s="401"/>
      <c r="AQ242" s="401"/>
      <c r="AR242" s="401"/>
      <c r="AS242" s="401"/>
      <c r="AT242" s="401"/>
      <c r="AU242" s="401"/>
      <c r="AV242" s="404"/>
      <c r="AW242" s="401"/>
      <c r="AX242" s="401"/>
      <c r="AY242" s="463"/>
      <c r="AZ242" s="463"/>
      <c r="BA242" s="463"/>
      <c r="BB242" s="463"/>
      <c r="BC242" s="463"/>
      <c r="BD242" s="463"/>
      <c r="BE242" s="463"/>
      <c r="BF242" s="463"/>
      <c r="BG242" s="463"/>
      <c r="BH242" s="463"/>
      <c r="BI242" s="463"/>
      <c r="BJ242" s="463"/>
      <c r="BK242" s="463"/>
      <c r="BL242" s="463"/>
      <c r="BM242" s="463"/>
      <c r="BN242" s="463"/>
      <c r="BZ242" s="463"/>
      <c r="CA242" s="388"/>
      <c r="CB242" s="428"/>
      <c r="DW242" s="463"/>
      <c r="DX242" s="463"/>
      <c r="FI242" s="463"/>
      <c r="FJ242" s="463"/>
      <c r="FY242" s="370"/>
      <c r="GE242" s="367"/>
      <c r="GI242" s="388"/>
      <c r="KH242" s="418">
        <v>43</v>
      </c>
      <c r="KI242" s="418">
        <v>97</v>
      </c>
      <c r="KJ242" s="418">
        <v>27.61</v>
      </c>
      <c r="KK242" s="418">
        <v>9.84</v>
      </c>
      <c r="KL242" s="465">
        <f t="shared" si="9"/>
        <v>1.5640243902439026</v>
      </c>
      <c r="KM242" s="465"/>
      <c r="KN242" s="418">
        <v>45</v>
      </c>
      <c r="KO242" s="418">
        <v>99</v>
      </c>
      <c r="KP242" s="465">
        <v>31.27</v>
      </c>
      <c r="KQ242" s="465">
        <v>9.6199999999999992</v>
      </c>
      <c r="KR242" s="465">
        <f t="shared" si="10"/>
        <v>1.4272349272349274</v>
      </c>
      <c r="KS242" s="465"/>
      <c r="KT242" s="465"/>
      <c r="KU242" s="465"/>
      <c r="KV242" s="465"/>
      <c r="KW242" s="465"/>
      <c r="KX242" s="465"/>
    </row>
    <row r="243" spans="14:310" s="369" customFormat="1" ht="15" customHeight="1">
      <c r="N243" s="397"/>
      <c r="O243" s="393"/>
      <c r="P243" s="393"/>
      <c r="Q243" s="393"/>
      <c r="R243" s="393"/>
      <c r="S243" s="393"/>
      <c r="T243" s="393"/>
      <c r="U243" s="393"/>
      <c r="W243" s="393"/>
      <c r="X243" s="393"/>
      <c r="Y243" s="393"/>
      <c r="Z243" s="393"/>
      <c r="AA243" s="393"/>
      <c r="AB243" s="393"/>
      <c r="AC243" s="393"/>
      <c r="AD243" s="393"/>
      <c r="AE243" s="393"/>
      <c r="AG243" s="402"/>
      <c r="AH243" s="402"/>
      <c r="AI243" s="401"/>
      <c r="AJ243" s="401"/>
      <c r="AK243" s="404"/>
      <c r="AL243" s="401"/>
      <c r="AM243" s="413"/>
      <c r="AN243" s="401"/>
      <c r="AO243" s="404"/>
      <c r="AP243" s="401"/>
      <c r="AQ243" s="401"/>
      <c r="AR243" s="401"/>
      <c r="AS243" s="401"/>
      <c r="AT243" s="401"/>
      <c r="AU243" s="401"/>
      <c r="AV243" s="404"/>
      <c r="AW243" s="404"/>
      <c r="AX243" s="467"/>
      <c r="AY243" s="463"/>
      <c r="AZ243" s="463"/>
      <c r="BA243" s="463"/>
      <c r="BB243" s="463"/>
      <c r="BC243" s="463"/>
      <c r="BD243" s="463"/>
      <c r="BE243" s="463"/>
      <c r="BF243" s="463"/>
      <c r="BG243" s="463"/>
      <c r="BH243" s="463"/>
      <c r="BI243" s="463"/>
      <c r="BJ243" s="463"/>
      <c r="BK243" s="463"/>
      <c r="BL243" s="463"/>
      <c r="BM243" s="463"/>
      <c r="BN243" s="463"/>
      <c r="BZ243" s="463"/>
      <c r="CA243" s="388"/>
      <c r="CB243" s="428"/>
      <c r="DW243" s="463"/>
      <c r="DX243" s="463"/>
      <c r="FI243" s="463"/>
      <c r="FJ243" s="463"/>
      <c r="FY243" s="370"/>
      <c r="GE243" s="367"/>
      <c r="GI243" s="388"/>
      <c r="KH243" s="418">
        <v>44</v>
      </c>
      <c r="KI243" s="418">
        <v>98</v>
      </c>
      <c r="KJ243" s="418">
        <v>27.61</v>
      </c>
      <c r="KK243" s="418">
        <v>9.84</v>
      </c>
      <c r="KL243" s="465">
        <f t="shared" si="9"/>
        <v>1.6656504065040652</v>
      </c>
      <c r="KM243" s="465"/>
      <c r="KN243" s="418">
        <v>47</v>
      </c>
      <c r="KO243" s="418">
        <v>100</v>
      </c>
      <c r="KP243" s="465">
        <v>31.27</v>
      </c>
      <c r="KQ243" s="465">
        <v>9.6199999999999992</v>
      </c>
      <c r="KR243" s="465">
        <f t="shared" si="10"/>
        <v>1.6351351351351353</v>
      </c>
      <c r="KS243" s="465"/>
      <c r="KT243" s="465"/>
      <c r="KU243" s="465"/>
      <c r="KV243" s="465"/>
      <c r="KW243" s="465"/>
      <c r="KX243" s="465"/>
    </row>
    <row r="244" spans="14:310" s="369" customFormat="1" ht="15" customHeight="1">
      <c r="N244" s="397"/>
      <c r="O244" s="393"/>
      <c r="P244" s="393"/>
      <c r="Q244" s="393"/>
      <c r="R244" s="393"/>
      <c r="S244" s="393"/>
      <c r="T244" s="393"/>
      <c r="U244" s="393"/>
      <c r="W244" s="393"/>
      <c r="X244" s="393"/>
      <c r="Y244" s="393"/>
      <c r="Z244" s="393"/>
      <c r="AA244" s="393"/>
      <c r="AB244" s="393"/>
      <c r="AC244" s="393"/>
      <c r="AD244" s="393"/>
      <c r="AE244" s="393"/>
      <c r="AG244" s="402"/>
      <c r="AH244" s="402"/>
      <c r="AI244" s="401"/>
      <c r="AJ244" s="401"/>
      <c r="AK244" s="401"/>
      <c r="AL244" s="404"/>
      <c r="AM244" s="413"/>
      <c r="AN244" s="401"/>
      <c r="AO244" s="404"/>
      <c r="AP244" s="401"/>
      <c r="AQ244" s="401"/>
      <c r="AR244" s="404"/>
      <c r="AS244" s="401"/>
      <c r="AT244" s="401"/>
      <c r="AU244" s="401"/>
      <c r="AV244" s="401"/>
      <c r="AW244" s="401"/>
      <c r="AX244" s="401"/>
      <c r="AY244" s="463"/>
      <c r="AZ244" s="463"/>
      <c r="BA244" s="463"/>
      <c r="BB244" s="463"/>
      <c r="BC244" s="463"/>
      <c r="BD244" s="463"/>
      <c r="BE244" s="463"/>
      <c r="BF244" s="463"/>
      <c r="BG244" s="463"/>
      <c r="BH244" s="463"/>
      <c r="BI244" s="463"/>
      <c r="BJ244" s="463"/>
      <c r="BK244" s="463"/>
      <c r="BL244" s="463"/>
      <c r="BM244" s="463"/>
      <c r="BN244" s="463"/>
      <c r="BZ244" s="463"/>
      <c r="CA244" s="388"/>
      <c r="CB244" s="428"/>
      <c r="DW244" s="463"/>
      <c r="DX244" s="463"/>
      <c r="FI244" s="463"/>
      <c r="FJ244" s="463"/>
      <c r="FY244" s="370"/>
      <c r="GE244" s="367"/>
      <c r="GI244" s="388"/>
      <c r="KH244" s="418">
        <v>45</v>
      </c>
      <c r="KI244" s="418">
        <v>99</v>
      </c>
      <c r="KJ244" s="418">
        <v>27.61</v>
      </c>
      <c r="KK244" s="418">
        <v>9.84</v>
      </c>
      <c r="KL244" s="465">
        <f t="shared" si="9"/>
        <v>1.7672764227642277</v>
      </c>
      <c r="KM244" s="465"/>
      <c r="KN244" s="465"/>
      <c r="KO244" s="465"/>
      <c r="KP244" s="465"/>
      <c r="KQ244" s="465"/>
      <c r="KR244" s="465"/>
      <c r="KS244" s="465"/>
      <c r="KT244" s="465"/>
      <c r="KU244" s="465"/>
      <c r="KV244" s="465"/>
      <c r="KW244" s="465"/>
      <c r="KX244" s="465"/>
    </row>
    <row r="245" spans="14:310" s="369" customFormat="1" ht="15" customHeight="1">
      <c r="N245" s="397"/>
      <c r="O245" s="393"/>
      <c r="P245" s="393"/>
      <c r="Q245" s="393"/>
      <c r="R245" s="393"/>
      <c r="S245" s="393"/>
      <c r="T245" s="393"/>
      <c r="U245" s="393"/>
      <c r="W245" s="393"/>
      <c r="X245" s="393"/>
      <c r="Y245" s="393"/>
      <c r="Z245" s="393"/>
      <c r="AA245" s="393"/>
      <c r="AB245" s="393"/>
      <c r="AC245" s="393"/>
      <c r="AD245" s="393"/>
      <c r="AE245" s="393"/>
      <c r="AG245" s="402"/>
      <c r="AH245" s="402"/>
      <c r="AI245" s="401"/>
      <c r="AJ245" s="401"/>
      <c r="AK245" s="401"/>
      <c r="AL245" s="401"/>
      <c r="AM245" s="413"/>
      <c r="AN245" s="401"/>
      <c r="AO245" s="401"/>
      <c r="AP245" s="401"/>
      <c r="AQ245" s="407"/>
      <c r="AR245" s="407"/>
      <c r="AS245" s="407"/>
      <c r="AT245" s="407"/>
      <c r="AU245" s="407"/>
      <c r="AV245" s="407"/>
      <c r="AW245" s="407"/>
      <c r="AX245" s="407"/>
      <c r="AY245" s="463"/>
      <c r="AZ245" s="463"/>
      <c r="BA245" s="463"/>
      <c r="BB245" s="463"/>
      <c r="BC245" s="463"/>
      <c r="BD245" s="463"/>
      <c r="BE245" s="463"/>
      <c r="BF245" s="463"/>
      <c r="BG245" s="463"/>
      <c r="BH245" s="463"/>
      <c r="BI245" s="463"/>
      <c r="BJ245" s="463"/>
      <c r="BK245" s="463"/>
      <c r="BL245" s="463"/>
      <c r="BM245" s="463"/>
      <c r="BN245" s="463"/>
      <c r="BZ245" s="463"/>
      <c r="CA245" s="388"/>
      <c r="CB245" s="428"/>
      <c r="DW245" s="463"/>
      <c r="DX245" s="463"/>
      <c r="FI245" s="463"/>
      <c r="FJ245" s="463"/>
      <c r="FY245" s="370"/>
      <c r="GE245" s="367"/>
      <c r="GI245" s="388"/>
      <c r="KH245" s="418">
        <v>47</v>
      </c>
      <c r="KI245" s="418">
        <v>100</v>
      </c>
      <c r="KJ245" s="418">
        <v>27.61</v>
      </c>
      <c r="KK245" s="418">
        <v>9.84</v>
      </c>
      <c r="KL245" s="465">
        <f t="shared" si="9"/>
        <v>1.970528455284553</v>
      </c>
      <c r="KM245" s="465"/>
      <c r="KN245" s="465"/>
      <c r="KO245" s="465"/>
      <c r="KP245" s="465"/>
      <c r="KQ245" s="465"/>
      <c r="KR245" s="465"/>
      <c r="KS245" s="465"/>
      <c r="KT245" s="465"/>
      <c r="KU245" s="465"/>
      <c r="KV245" s="465"/>
      <c r="KW245" s="465"/>
      <c r="KX245" s="465"/>
    </row>
    <row r="246" spans="14:310" s="369" customFormat="1" ht="15" customHeight="1">
      <c r="N246" s="397"/>
      <c r="O246" s="393"/>
      <c r="P246" s="393"/>
      <c r="Q246" s="393"/>
      <c r="R246" s="393"/>
      <c r="S246" s="393"/>
      <c r="T246" s="393"/>
      <c r="U246" s="393"/>
      <c r="W246" s="393"/>
      <c r="X246" s="393"/>
      <c r="Y246" s="393"/>
      <c r="Z246" s="393"/>
      <c r="AA246" s="393"/>
      <c r="AB246" s="393"/>
      <c r="AC246" s="393"/>
      <c r="AD246" s="393"/>
      <c r="AE246" s="393"/>
      <c r="AG246" s="463"/>
      <c r="AH246" s="463"/>
      <c r="AI246" s="407"/>
      <c r="AJ246" s="407"/>
      <c r="AK246" s="407"/>
      <c r="AL246" s="407"/>
      <c r="AM246" s="407"/>
      <c r="AN246" s="407"/>
      <c r="AO246" s="407"/>
      <c r="AP246" s="407"/>
      <c r="AQ246" s="407"/>
      <c r="AR246" s="407"/>
      <c r="AS246" s="407"/>
      <c r="AT246" s="407"/>
      <c r="AU246" s="407"/>
      <c r="AV246" s="407"/>
      <c r="AW246" s="407"/>
      <c r="AX246" s="407"/>
      <c r="AY246" s="463"/>
      <c r="AZ246" s="463"/>
      <c r="BA246" s="463"/>
      <c r="BB246" s="463"/>
      <c r="BC246" s="463"/>
      <c r="BD246" s="463"/>
      <c r="BE246" s="463"/>
      <c r="BF246" s="463"/>
      <c r="BG246" s="463"/>
      <c r="BH246" s="463"/>
      <c r="BI246" s="463"/>
      <c r="BJ246" s="463"/>
      <c r="BK246" s="463"/>
      <c r="BL246" s="463"/>
      <c r="BM246" s="463"/>
      <c r="BN246" s="463"/>
      <c r="BZ246" s="463"/>
      <c r="CA246" s="388"/>
      <c r="CB246" s="428"/>
      <c r="DW246" s="463"/>
      <c r="DX246" s="463"/>
      <c r="FI246" s="463"/>
      <c r="FJ246" s="463"/>
      <c r="FY246" s="370"/>
      <c r="GE246" s="367"/>
      <c r="GI246" s="388"/>
      <c r="KH246" s="465" t="s">
        <v>184</v>
      </c>
      <c r="KI246" s="465"/>
      <c r="KJ246" s="465"/>
      <c r="KK246" s="465"/>
      <c r="KL246" s="465"/>
      <c r="KM246" s="465"/>
      <c r="KN246" s="465"/>
      <c r="KO246" s="465"/>
      <c r="KP246" s="465"/>
      <c r="KQ246" s="465"/>
      <c r="KR246" s="465"/>
      <c r="KS246" s="465"/>
      <c r="KT246" s="465"/>
      <c r="KU246" s="465"/>
      <c r="KV246" s="465"/>
      <c r="KW246" s="465"/>
      <c r="KX246" s="465"/>
    </row>
    <row r="247" spans="14:310" s="369" customFormat="1" ht="15" customHeight="1">
      <c r="N247" s="397"/>
      <c r="O247" s="393"/>
      <c r="P247" s="393"/>
      <c r="Q247" s="393"/>
      <c r="R247" s="393"/>
      <c r="S247" s="393"/>
      <c r="T247" s="393"/>
      <c r="U247" s="393"/>
      <c r="W247" s="393"/>
      <c r="X247" s="393"/>
      <c r="Y247" s="393"/>
      <c r="Z247" s="393"/>
      <c r="AA247" s="393"/>
      <c r="AB247" s="393"/>
      <c r="AC247" s="393"/>
      <c r="AD247" s="393"/>
      <c r="AE247" s="393"/>
      <c r="AG247" s="463"/>
      <c r="AH247" s="463"/>
      <c r="AI247" s="407"/>
      <c r="AJ247" s="407"/>
      <c r="AK247" s="407"/>
      <c r="AL247" s="407"/>
      <c r="AM247" s="407"/>
      <c r="AN247" s="407"/>
      <c r="AO247" s="407"/>
      <c r="AP247" s="407"/>
      <c r="AQ247" s="407"/>
      <c r="AR247" s="407"/>
      <c r="AS247" s="407"/>
      <c r="AT247" s="407"/>
      <c r="AU247" s="407"/>
      <c r="AV247" s="407"/>
      <c r="AW247" s="407"/>
      <c r="AX247" s="407"/>
      <c r="AY247" s="463"/>
      <c r="AZ247" s="463"/>
      <c r="BA247" s="463"/>
      <c r="BB247" s="463"/>
      <c r="BC247" s="463"/>
      <c r="BD247" s="463"/>
      <c r="BE247" s="463"/>
      <c r="BF247" s="463"/>
      <c r="BG247" s="463"/>
      <c r="BH247" s="463"/>
      <c r="BI247" s="463"/>
      <c r="BJ247" s="463"/>
      <c r="BK247" s="463"/>
      <c r="BL247" s="463"/>
      <c r="BM247" s="463"/>
      <c r="BN247" s="463"/>
      <c r="BZ247" s="463"/>
      <c r="CA247" s="388"/>
      <c r="CB247" s="428"/>
      <c r="DW247" s="463"/>
      <c r="DX247" s="463"/>
      <c r="FI247" s="463"/>
      <c r="FJ247" s="463"/>
      <c r="FY247" s="370"/>
      <c r="GE247" s="367"/>
      <c r="GI247" s="388"/>
      <c r="KH247" s="589" t="s">
        <v>185</v>
      </c>
      <c r="KI247" s="589"/>
      <c r="KJ247" s="589"/>
      <c r="KK247" s="589"/>
      <c r="KL247" s="589"/>
    </row>
    <row r="248" spans="14:310" s="369" customFormat="1" ht="15" customHeight="1">
      <c r="N248" s="397"/>
      <c r="O248" s="393"/>
      <c r="P248" s="393"/>
      <c r="Q248" s="393"/>
      <c r="R248" s="393"/>
      <c r="S248" s="393"/>
      <c r="T248" s="393"/>
      <c r="U248" s="393"/>
      <c r="W248" s="393"/>
      <c r="X248" s="393"/>
      <c r="Y248" s="393"/>
      <c r="Z248" s="393"/>
      <c r="AA248" s="393"/>
      <c r="AB248" s="393"/>
      <c r="AC248" s="393"/>
      <c r="AD248" s="393"/>
      <c r="AE248" s="393"/>
      <c r="AG248" s="469"/>
      <c r="AH248" s="469"/>
      <c r="AI248" s="407"/>
      <c r="AJ248" s="407"/>
      <c r="AK248" s="407"/>
      <c r="AL248" s="407"/>
      <c r="AM248" s="407"/>
      <c r="AN248" s="407"/>
      <c r="AO248" s="407"/>
      <c r="AP248" s="407"/>
      <c r="AQ248" s="407"/>
      <c r="AR248" s="407"/>
      <c r="AS248" s="407"/>
      <c r="AT248" s="407"/>
      <c r="AU248" s="407"/>
      <c r="AV248" s="407"/>
      <c r="AW248" s="407"/>
      <c r="AX248" s="407"/>
      <c r="AY248" s="463"/>
      <c r="AZ248" s="463"/>
      <c r="BA248" s="463"/>
      <c r="BB248" s="463"/>
      <c r="BC248" s="463"/>
      <c r="BD248" s="463"/>
      <c r="BE248" s="463"/>
      <c r="BF248" s="463"/>
      <c r="BG248" s="463"/>
      <c r="BH248" s="463"/>
      <c r="BI248" s="463"/>
      <c r="BJ248" s="463"/>
      <c r="BK248" s="463"/>
      <c r="BL248" s="463"/>
      <c r="BM248" s="463"/>
      <c r="BN248" s="463"/>
      <c r="BZ248" s="463"/>
      <c r="CA248" s="388"/>
      <c r="CB248" s="428"/>
      <c r="DW248" s="463"/>
      <c r="DX248" s="463"/>
      <c r="FI248" s="463"/>
      <c r="FJ248" s="463"/>
      <c r="FY248" s="370"/>
      <c r="GE248" s="367"/>
      <c r="GI248" s="388"/>
      <c r="KH248" s="429" t="s">
        <v>139</v>
      </c>
      <c r="KI248" s="429" t="s">
        <v>103</v>
      </c>
      <c r="KJ248" s="429" t="s">
        <v>64</v>
      </c>
      <c r="KK248" s="429" t="s">
        <v>181</v>
      </c>
      <c r="KL248" s="429" t="s">
        <v>0</v>
      </c>
    </row>
    <row r="249" spans="14:310" s="369" customFormat="1" ht="15" customHeight="1">
      <c r="N249" s="397"/>
      <c r="O249" s="393"/>
      <c r="P249" s="393"/>
      <c r="Q249" s="393"/>
      <c r="R249" s="393"/>
      <c r="S249" s="393"/>
      <c r="T249" s="393"/>
      <c r="U249" s="393"/>
      <c r="W249" s="393"/>
      <c r="X249" s="393"/>
      <c r="Y249" s="393"/>
      <c r="Z249" s="393"/>
      <c r="AA249" s="393"/>
      <c r="AB249" s="393"/>
      <c r="AC249" s="393"/>
      <c r="AD249" s="393"/>
      <c r="AE249" s="393"/>
      <c r="AG249" s="469"/>
      <c r="AH249" s="469"/>
      <c r="AI249" s="407"/>
      <c r="AJ249" s="407"/>
      <c r="AK249" s="407"/>
      <c r="AL249" s="407"/>
      <c r="AM249" s="407"/>
      <c r="AN249" s="407"/>
      <c r="AO249" s="407"/>
      <c r="AP249" s="407"/>
      <c r="AQ249" s="408"/>
      <c r="AR249" s="408"/>
      <c r="AS249" s="408"/>
      <c r="AT249" s="408"/>
      <c r="AU249" s="408"/>
      <c r="AV249" s="409"/>
      <c r="AW249" s="408"/>
      <c r="AX249" s="408"/>
      <c r="AY249" s="463"/>
      <c r="AZ249" s="463"/>
      <c r="BA249" s="463"/>
      <c r="BB249" s="463"/>
      <c r="BC249" s="463"/>
      <c r="BD249" s="463"/>
      <c r="BE249" s="463"/>
      <c r="BF249" s="463"/>
      <c r="BG249" s="463"/>
      <c r="BH249" s="463"/>
      <c r="BI249" s="463"/>
      <c r="BJ249" s="463"/>
      <c r="BK249" s="463"/>
      <c r="BL249" s="463"/>
      <c r="BM249" s="463"/>
      <c r="BN249" s="463"/>
      <c r="BZ249" s="463"/>
      <c r="CA249" s="388"/>
      <c r="CB249" s="428"/>
      <c r="DW249" s="463"/>
      <c r="DX249" s="463"/>
      <c r="FI249" s="463"/>
      <c r="FJ249" s="463"/>
      <c r="FY249" s="370"/>
      <c r="GE249" s="367"/>
      <c r="GI249" s="388"/>
      <c r="KH249" s="418">
        <v>1</v>
      </c>
      <c r="KI249" s="418">
        <v>0</v>
      </c>
      <c r="KJ249" s="465">
        <v>33.71</v>
      </c>
      <c r="KK249" s="465">
        <v>8.8699999999999992</v>
      </c>
      <c r="KL249" s="465">
        <f t="shared" ref="KL249:KL269" si="16">(KH249-KJ249)/KK249</f>
        <v>-3.6877113866967308</v>
      </c>
    </row>
    <row r="250" spans="14:310" s="369" customFormat="1" ht="15" customHeight="1">
      <c r="N250" s="372"/>
      <c r="O250" s="372"/>
      <c r="P250" s="372"/>
      <c r="Q250" s="372"/>
      <c r="R250" s="372"/>
      <c r="S250" s="372"/>
      <c r="T250" s="372"/>
      <c r="U250" s="372"/>
      <c r="W250" s="381"/>
      <c r="X250" s="381"/>
      <c r="Y250" s="381"/>
      <c r="Z250" s="381"/>
      <c r="AA250" s="381"/>
      <c r="AB250" s="381"/>
      <c r="AC250" s="381"/>
      <c r="AD250" s="381"/>
      <c r="AE250" s="381"/>
      <c r="AG250" s="469"/>
      <c r="AH250" s="469"/>
      <c r="AI250" s="408"/>
      <c r="AJ250" s="408"/>
      <c r="AK250" s="408"/>
      <c r="AL250" s="408"/>
      <c r="AM250" s="408"/>
      <c r="AN250" s="408"/>
      <c r="AO250" s="408"/>
      <c r="AP250" s="408"/>
      <c r="AQ250" s="404"/>
      <c r="AR250" s="401"/>
      <c r="AS250" s="401"/>
      <c r="AT250" s="401"/>
      <c r="AU250" s="401"/>
      <c r="AV250" s="401"/>
      <c r="AW250" s="401"/>
      <c r="AX250" s="401"/>
      <c r="AY250" s="463"/>
      <c r="AZ250" s="463"/>
      <c r="BA250" s="463"/>
      <c r="BB250" s="463"/>
      <c r="BC250" s="463"/>
      <c r="BD250" s="463"/>
      <c r="BE250" s="463"/>
      <c r="BF250" s="463"/>
      <c r="BG250" s="463"/>
      <c r="BH250" s="463"/>
      <c r="BI250" s="463"/>
      <c r="BJ250" s="463"/>
      <c r="BK250" s="463"/>
      <c r="BL250" s="463"/>
      <c r="BM250" s="463"/>
      <c r="BN250" s="463"/>
      <c r="BZ250" s="463"/>
      <c r="CA250" s="388"/>
      <c r="CB250" s="428"/>
      <c r="DW250" s="463"/>
      <c r="DX250" s="463"/>
      <c r="FI250" s="463"/>
      <c r="FJ250" s="463"/>
      <c r="FY250" s="370"/>
      <c r="GE250" s="367"/>
      <c r="GI250" s="388"/>
      <c r="KH250" s="418">
        <v>9</v>
      </c>
      <c r="KI250" s="465">
        <v>1</v>
      </c>
      <c r="KJ250" s="465">
        <v>33.71</v>
      </c>
      <c r="KK250" s="465">
        <v>8.8699999999999992</v>
      </c>
      <c r="KL250" s="465">
        <f t="shared" si="16"/>
        <v>-2.7857948139797073</v>
      </c>
    </row>
    <row r="251" spans="14:310" s="369" customFormat="1" ht="15" customHeight="1">
      <c r="N251" s="463"/>
      <c r="O251" s="463"/>
      <c r="P251" s="463"/>
      <c r="Q251" s="463"/>
      <c r="R251" s="463"/>
      <c r="S251" s="463"/>
      <c r="T251" s="463"/>
      <c r="U251" s="463"/>
      <c r="W251" s="381"/>
      <c r="X251" s="381"/>
      <c r="Y251" s="381"/>
      <c r="Z251" s="381"/>
      <c r="AA251" s="381"/>
      <c r="AB251" s="381"/>
      <c r="AC251" s="381"/>
      <c r="AD251" s="381"/>
      <c r="AE251" s="381"/>
      <c r="AG251" s="402"/>
      <c r="AH251" s="402"/>
      <c r="AI251" s="401"/>
      <c r="AJ251" s="413"/>
      <c r="AK251" s="401"/>
      <c r="AL251" s="401"/>
      <c r="AM251" s="401"/>
      <c r="AN251" s="401"/>
      <c r="AO251" s="401"/>
      <c r="AP251" s="401"/>
      <c r="AQ251" s="401"/>
      <c r="AR251" s="404"/>
      <c r="AS251" s="401"/>
      <c r="AT251" s="401"/>
      <c r="AU251" s="401"/>
      <c r="AV251" s="404"/>
      <c r="AW251" s="401"/>
      <c r="AX251" s="404"/>
      <c r="AY251" s="463"/>
      <c r="AZ251" s="463"/>
      <c r="BA251" s="463"/>
      <c r="BB251" s="463"/>
      <c r="BC251" s="463"/>
      <c r="BD251" s="463"/>
      <c r="BE251" s="463"/>
      <c r="BF251" s="463"/>
      <c r="BG251" s="463"/>
      <c r="BH251" s="463"/>
      <c r="BI251" s="463"/>
      <c r="BJ251" s="463"/>
      <c r="BK251" s="463"/>
      <c r="BL251" s="463"/>
      <c r="BM251" s="463"/>
      <c r="BN251" s="463"/>
      <c r="BZ251" s="463"/>
      <c r="CA251" s="388"/>
      <c r="CB251" s="428"/>
      <c r="DW251" s="463"/>
      <c r="DX251" s="463"/>
      <c r="FI251" s="463"/>
      <c r="FJ251" s="463"/>
      <c r="FY251" s="370"/>
      <c r="GE251" s="367"/>
      <c r="GI251" s="388"/>
      <c r="KH251" s="418">
        <v>16</v>
      </c>
      <c r="KI251" s="465">
        <v>5</v>
      </c>
      <c r="KJ251" s="465">
        <v>33.71</v>
      </c>
      <c r="KK251" s="465">
        <v>8.8699999999999992</v>
      </c>
      <c r="KL251" s="465">
        <f t="shared" si="16"/>
        <v>-1.9966178128523113</v>
      </c>
    </row>
    <row r="252" spans="14:310" s="369" customFormat="1" ht="15" customHeight="1">
      <c r="N252" s="397"/>
      <c r="O252" s="393"/>
      <c r="P252" s="393"/>
      <c r="Q252" s="393"/>
      <c r="R252" s="393"/>
      <c r="S252" s="393"/>
      <c r="T252" s="397"/>
      <c r="U252" s="393"/>
      <c r="V252" s="372"/>
      <c r="W252" s="381"/>
      <c r="X252" s="381"/>
      <c r="Y252" s="381"/>
      <c r="Z252" s="381"/>
      <c r="AA252" s="381"/>
      <c r="AB252" s="381"/>
      <c r="AC252" s="381"/>
      <c r="AD252" s="381"/>
      <c r="AE252" s="381"/>
      <c r="AG252" s="402"/>
      <c r="AH252" s="402"/>
      <c r="AI252" s="413"/>
      <c r="AJ252" s="413"/>
      <c r="AK252" s="404"/>
      <c r="AL252" s="404"/>
      <c r="AM252" s="401"/>
      <c r="AN252" s="401"/>
      <c r="AO252" s="413"/>
      <c r="AP252" s="404"/>
      <c r="AQ252" s="404"/>
      <c r="AR252" s="404"/>
      <c r="AS252" s="401"/>
      <c r="AT252" s="401"/>
      <c r="AU252" s="401"/>
      <c r="AV252" s="404"/>
      <c r="AW252" s="404"/>
      <c r="AX252" s="404"/>
      <c r="AY252" s="463"/>
      <c r="AZ252" s="463"/>
      <c r="BA252" s="463"/>
      <c r="BB252" s="463"/>
      <c r="BC252" s="463"/>
      <c r="BD252" s="463"/>
      <c r="BE252" s="463"/>
      <c r="BF252" s="463"/>
      <c r="BG252" s="463"/>
      <c r="BH252" s="463"/>
      <c r="BI252" s="463"/>
      <c r="BJ252" s="463"/>
      <c r="BK252" s="463"/>
      <c r="BL252" s="463"/>
      <c r="BM252" s="463"/>
      <c r="BN252" s="463"/>
      <c r="BZ252" s="463"/>
      <c r="CA252" s="388"/>
      <c r="CB252" s="428"/>
      <c r="DW252" s="463"/>
      <c r="DX252" s="463"/>
      <c r="FI252" s="463"/>
      <c r="FJ252" s="463"/>
      <c r="FY252" s="370"/>
      <c r="GE252" s="367"/>
      <c r="GI252" s="388"/>
      <c r="KH252" s="418">
        <v>19</v>
      </c>
      <c r="KI252" s="465">
        <v>10</v>
      </c>
      <c r="KJ252" s="465">
        <v>33.71</v>
      </c>
      <c r="KK252" s="465">
        <v>8.8699999999999992</v>
      </c>
      <c r="KL252" s="465">
        <f t="shared" si="16"/>
        <v>-1.6583990980834276</v>
      </c>
    </row>
    <row r="253" spans="14:310" s="369" customFormat="1" ht="15" customHeight="1">
      <c r="N253" s="397"/>
      <c r="O253" s="397"/>
      <c r="P253" s="393"/>
      <c r="Q253" s="393"/>
      <c r="R253" s="393"/>
      <c r="S253" s="393"/>
      <c r="T253" s="393"/>
      <c r="U253" s="393"/>
      <c r="W253" s="381"/>
      <c r="X253" s="381"/>
      <c r="Y253" s="381"/>
      <c r="Z253" s="381"/>
      <c r="AA253" s="381"/>
      <c r="AB253" s="381"/>
      <c r="AC253" s="381"/>
      <c r="AD253" s="381"/>
      <c r="AE253" s="381"/>
      <c r="AG253" s="402"/>
      <c r="AH253" s="402"/>
      <c r="AI253" s="404"/>
      <c r="AJ253" s="413"/>
      <c r="AK253" s="413"/>
      <c r="AL253" s="404"/>
      <c r="AM253" s="401"/>
      <c r="AN253" s="401"/>
      <c r="AO253" s="401"/>
      <c r="AP253" s="404"/>
      <c r="AQ253" s="401"/>
      <c r="AR253" s="401"/>
      <c r="AS253" s="401"/>
      <c r="AT253" s="401"/>
      <c r="AU253" s="401"/>
      <c r="AV253" s="404"/>
      <c r="AW253" s="401"/>
      <c r="AX253" s="404"/>
      <c r="AY253" s="463"/>
      <c r="AZ253" s="463"/>
      <c r="BA253" s="463"/>
      <c r="BB253" s="463"/>
      <c r="BC253" s="463"/>
      <c r="BD253" s="463"/>
      <c r="BE253" s="463"/>
      <c r="BF253" s="463"/>
      <c r="BG253" s="463"/>
      <c r="BH253" s="463"/>
      <c r="BI253" s="463"/>
      <c r="BJ253" s="463"/>
      <c r="BK253" s="463"/>
      <c r="BL253" s="463"/>
      <c r="BM253" s="463"/>
      <c r="BN253" s="463"/>
      <c r="BZ253" s="463"/>
      <c r="CA253" s="382"/>
      <c r="CB253" s="428"/>
      <c r="DW253" s="463"/>
      <c r="DX253" s="463"/>
      <c r="FI253" s="463"/>
      <c r="FJ253" s="463"/>
      <c r="FY253" s="370"/>
      <c r="GE253" s="367"/>
      <c r="GI253" s="388"/>
      <c r="KH253" s="418">
        <v>27</v>
      </c>
      <c r="KI253" s="465">
        <v>20</v>
      </c>
      <c r="KJ253" s="465">
        <v>33.71</v>
      </c>
      <c r="KK253" s="465">
        <v>8.8699999999999992</v>
      </c>
      <c r="KL253" s="465">
        <f t="shared" si="16"/>
        <v>-0.75648252536640381</v>
      </c>
    </row>
    <row r="254" spans="14:310" s="369" customFormat="1" ht="15" customHeight="1">
      <c r="N254" s="397"/>
      <c r="O254" s="393"/>
      <c r="P254" s="393"/>
      <c r="Q254" s="397"/>
      <c r="R254" s="397"/>
      <c r="S254" s="393"/>
      <c r="T254" s="393"/>
      <c r="U254" s="393"/>
      <c r="W254" s="381"/>
      <c r="X254" s="381"/>
      <c r="Y254" s="381"/>
      <c r="Z254" s="381"/>
      <c r="AA254" s="381"/>
      <c r="AB254" s="381"/>
      <c r="AC254" s="381"/>
      <c r="AD254" s="381"/>
      <c r="AE254" s="381"/>
      <c r="AG254" s="402"/>
      <c r="AH254" s="402"/>
      <c r="AI254" s="401"/>
      <c r="AJ254" s="401"/>
      <c r="AK254" s="404"/>
      <c r="AL254" s="401"/>
      <c r="AM254" s="401"/>
      <c r="AN254" s="401"/>
      <c r="AO254" s="401"/>
      <c r="AP254" s="404"/>
      <c r="AQ254" s="404"/>
      <c r="AR254" s="404"/>
      <c r="AS254" s="401"/>
      <c r="AT254" s="401"/>
      <c r="AU254" s="401"/>
      <c r="AV254" s="404"/>
      <c r="AW254" s="404"/>
      <c r="AX254" s="404"/>
      <c r="AY254" s="463"/>
      <c r="AZ254" s="463"/>
      <c r="BA254" s="463"/>
      <c r="BB254" s="463"/>
      <c r="BC254" s="463"/>
      <c r="BD254" s="463"/>
      <c r="BE254" s="463"/>
      <c r="BF254" s="463"/>
      <c r="BG254" s="463"/>
      <c r="BH254" s="463"/>
      <c r="BI254" s="463"/>
      <c r="BJ254" s="463"/>
      <c r="BK254" s="463"/>
      <c r="BL254" s="463"/>
      <c r="BM254" s="463"/>
      <c r="BN254" s="463"/>
      <c r="BZ254" s="463"/>
      <c r="CA254" s="382"/>
      <c r="CB254" s="428"/>
      <c r="DW254" s="463"/>
      <c r="DX254" s="463"/>
      <c r="FI254" s="463"/>
      <c r="FJ254" s="463"/>
      <c r="FY254" s="370"/>
      <c r="GE254" s="367"/>
      <c r="GI254" s="388"/>
      <c r="KH254" s="418">
        <v>28</v>
      </c>
      <c r="KI254" s="465">
        <v>25</v>
      </c>
      <c r="KJ254" s="465">
        <v>33.71</v>
      </c>
      <c r="KK254" s="465">
        <v>8.8699999999999992</v>
      </c>
      <c r="KL254" s="465">
        <f t="shared" si="16"/>
        <v>-0.64374295377677582</v>
      </c>
    </row>
    <row r="255" spans="14:310" s="369" customFormat="1" ht="15" customHeight="1">
      <c r="N255" s="397"/>
      <c r="O255" s="393"/>
      <c r="P255" s="393"/>
      <c r="Q255" s="393"/>
      <c r="R255" s="393"/>
      <c r="S255" s="397"/>
      <c r="T255" s="393"/>
      <c r="U255" s="393"/>
      <c r="W255" s="381"/>
      <c r="X255" s="381"/>
      <c r="Y255" s="381"/>
      <c r="Z255" s="381"/>
      <c r="AA255" s="381"/>
      <c r="AB255" s="381"/>
      <c r="AC255" s="381"/>
      <c r="AD255" s="381"/>
      <c r="AE255" s="381"/>
      <c r="AG255" s="402"/>
      <c r="AH255" s="402"/>
      <c r="AI255" s="401"/>
      <c r="AJ255" s="404"/>
      <c r="AK255" s="404"/>
      <c r="AL255" s="404"/>
      <c r="AM255" s="401"/>
      <c r="AN255" s="401"/>
      <c r="AO255" s="404"/>
      <c r="AP255" s="404"/>
      <c r="AQ255" s="401"/>
      <c r="AR255" s="401"/>
      <c r="AS255" s="401"/>
      <c r="AT255" s="401"/>
      <c r="AU255" s="401"/>
      <c r="AV255" s="401"/>
      <c r="AW255" s="404"/>
      <c r="AX255" s="404"/>
      <c r="AY255" s="463"/>
      <c r="AZ255" s="463"/>
      <c r="BA255" s="463"/>
      <c r="BB255" s="463"/>
      <c r="BC255" s="463"/>
      <c r="BD255" s="463"/>
      <c r="BE255" s="463"/>
      <c r="BF255" s="463"/>
      <c r="BG255" s="463"/>
      <c r="BH255" s="463"/>
      <c r="BI255" s="463"/>
      <c r="BJ255" s="463"/>
      <c r="BK255" s="463"/>
      <c r="BL255" s="463"/>
      <c r="BM255" s="463"/>
      <c r="BN255" s="463"/>
      <c r="BZ255" s="463"/>
      <c r="CA255" s="388"/>
      <c r="CB255" s="428"/>
      <c r="DW255" s="463"/>
      <c r="DX255" s="463"/>
      <c r="FI255" s="463"/>
      <c r="FJ255" s="463"/>
      <c r="FY255" s="370"/>
      <c r="GE255" s="367"/>
      <c r="GI255" s="388"/>
      <c r="KH255" s="418">
        <v>30</v>
      </c>
      <c r="KI255" s="465">
        <v>30</v>
      </c>
      <c r="KJ255" s="465">
        <v>33.71</v>
      </c>
      <c r="KK255" s="465">
        <v>8.8699999999999992</v>
      </c>
      <c r="KL255" s="465">
        <f t="shared" si="16"/>
        <v>-0.41826381059751988</v>
      </c>
    </row>
    <row r="256" spans="14:310" s="369" customFormat="1" ht="15" customHeight="1">
      <c r="N256" s="397"/>
      <c r="O256" s="393"/>
      <c r="P256" s="393"/>
      <c r="Q256" s="393"/>
      <c r="R256" s="397"/>
      <c r="S256" s="397"/>
      <c r="T256" s="393"/>
      <c r="U256" s="393"/>
      <c r="W256" s="381"/>
      <c r="X256" s="381"/>
      <c r="Y256" s="381"/>
      <c r="Z256" s="381"/>
      <c r="AA256" s="381"/>
      <c r="AB256" s="381"/>
      <c r="AC256" s="381"/>
      <c r="AD256" s="381"/>
      <c r="AE256" s="381"/>
      <c r="AG256" s="402"/>
      <c r="AH256" s="402"/>
      <c r="AI256" s="401"/>
      <c r="AJ256" s="401"/>
      <c r="AK256" s="404"/>
      <c r="AL256" s="404"/>
      <c r="AM256" s="401"/>
      <c r="AN256" s="401"/>
      <c r="AO256" s="401"/>
      <c r="AP256" s="404"/>
      <c r="AQ256" s="404"/>
      <c r="AR256" s="401"/>
      <c r="AS256" s="401"/>
      <c r="AT256" s="401"/>
      <c r="AU256" s="401"/>
      <c r="AV256" s="404"/>
      <c r="AW256" s="401"/>
      <c r="AX256" s="404"/>
      <c r="AY256" s="463"/>
      <c r="AZ256" s="463"/>
      <c r="BA256" s="463"/>
      <c r="BB256" s="463"/>
      <c r="BC256" s="463"/>
      <c r="BD256" s="463"/>
      <c r="BE256" s="463"/>
      <c r="BF256" s="463"/>
      <c r="BG256" s="463"/>
      <c r="BH256" s="463"/>
      <c r="BI256" s="463"/>
      <c r="BJ256" s="463"/>
      <c r="BK256" s="463"/>
      <c r="BL256" s="463"/>
      <c r="BM256" s="463"/>
      <c r="BN256" s="463"/>
      <c r="BZ256" s="463"/>
      <c r="CA256" s="388"/>
      <c r="CB256" s="428"/>
      <c r="DW256" s="463"/>
      <c r="DX256" s="463"/>
      <c r="FI256" s="463"/>
      <c r="FJ256" s="463"/>
      <c r="FY256" s="370"/>
      <c r="GE256" s="367"/>
      <c r="GI256" s="388"/>
      <c r="KH256" s="418">
        <v>33</v>
      </c>
      <c r="KI256" s="465">
        <v>35</v>
      </c>
      <c r="KJ256" s="465">
        <v>33.71</v>
      </c>
      <c r="KK256" s="465">
        <v>8.8699999999999992</v>
      </c>
      <c r="KL256" s="465">
        <f t="shared" si="16"/>
        <v>-8.0045095828635948E-2</v>
      </c>
    </row>
    <row r="257" spans="14:298" s="369" customFormat="1" ht="15" customHeight="1">
      <c r="N257" s="397"/>
      <c r="O257" s="397"/>
      <c r="P257" s="393"/>
      <c r="Q257" s="393"/>
      <c r="R257" s="393"/>
      <c r="S257" s="393"/>
      <c r="T257" s="393"/>
      <c r="U257" s="393"/>
      <c r="W257" s="381"/>
      <c r="X257" s="381"/>
      <c r="Y257" s="381"/>
      <c r="Z257" s="381"/>
      <c r="AA257" s="381"/>
      <c r="AB257" s="381"/>
      <c r="AC257" s="381"/>
      <c r="AD257" s="381"/>
      <c r="AE257" s="381"/>
      <c r="AG257" s="402"/>
      <c r="AH257" s="402"/>
      <c r="AI257" s="401"/>
      <c r="AJ257" s="401"/>
      <c r="AK257" s="404"/>
      <c r="AL257" s="401"/>
      <c r="AM257" s="401"/>
      <c r="AN257" s="401"/>
      <c r="AO257" s="404"/>
      <c r="AP257" s="401"/>
      <c r="AQ257" s="401"/>
      <c r="AR257" s="401"/>
      <c r="AS257" s="401"/>
      <c r="AT257" s="401"/>
      <c r="AU257" s="401"/>
      <c r="AV257" s="401"/>
      <c r="AW257" s="404"/>
      <c r="AX257" s="404"/>
      <c r="AY257" s="463"/>
      <c r="AZ257" s="463"/>
      <c r="BA257" s="463"/>
      <c r="BB257" s="463"/>
      <c r="BC257" s="463"/>
      <c r="BD257" s="463"/>
      <c r="BE257" s="463"/>
      <c r="BF257" s="463"/>
      <c r="BG257" s="463"/>
      <c r="BH257" s="463"/>
      <c r="BI257" s="463"/>
      <c r="BJ257" s="463"/>
      <c r="BK257" s="463"/>
      <c r="BL257" s="463"/>
      <c r="BM257" s="463"/>
      <c r="BN257" s="463"/>
      <c r="BZ257" s="463"/>
      <c r="CA257" s="388"/>
      <c r="CB257" s="428"/>
      <c r="DW257" s="463"/>
      <c r="DX257" s="463"/>
      <c r="FI257" s="463"/>
      <c r="FJ257" s="463"/>
      <c r="FY257" s="370"/>
      <c r="GE257" s="367"/>
      <c r="GI257" s="388"/>
      <c r="KH257" s="418">
        <v>34</v>
      </c>
      <c r="KI257" s="465">
        <v>40</v>
      </c>
      <c r="KJ257" s="465">
        <v>33.71</v>
      </c>
      <c r="KK257" s="465">
        <v>8.8699999999999992</v>
      </c>
      <c r="KL257" s="465">
        <f t="shared" si="16"/>
        <v>3.2694475760992013E-2</v>
      </c>
    </row>
    <row r="258" spans="14:298" s="369" customFormat="1" ht="15" customHeight="1">
      <c r="N258" s="397"/>
      <c r="O258" s="393"/>
      <c r="P258" s="393"/>
      <c r="Q258" s="393"/>
      <c r="R258" s="393"/>
      <c r="S258" s="397"/>
      <c r="T258" s="393"/>
      <c r="U258" s="393"/>
      <c r="W258" s="381"/>
      <c r="X258" s="381"/>
      <c r="Y258" s="381"/>
      <c r="Z258" s="381"/>
      <c r="AA258" s="381"/>
      <c r="AB258" s="381"/>
      <c r="AC258" s="381"/>
      <c r="AD258" s="381"/>
      <c r="AE258" s="381"/>
      <c r="AG258" s="402"/>
      <c r="AH258" s="402"/>
      <c r="AI258" s="401"/>
      <c r="AJ258" s="430"/>
      <c r="AK258" s="404"/>
      <c r="AL258" s="404"/>
      <c r="AM258" s="401"/>
      <c r="AN258" s="401"/>
      <c r="AO258" s="401"/>
      <c r="AP258" s="404"/>
      <c r="AQ258" s="401"/>
      <c r="AR258" s="401"/>
      <c r="AS258" s="404"/>
      <c r="AT258" s="401"/>
      <c r="AU258" s="401"/>
      <c r="AV258" s="404"/>
      <c r="AW258" s="404"/>
      <c r="AX258" s="404"/>
      <c r="AY258" s="463"/>
      <c r="AZ258" s="463"/>
      <c r="BA258" s="463"/>
      <c r="BB258" s="463"/>
      <c r="BC258" s="463"/>
      <c r="BD258" s="463"/>
      <c r="BE258" s="463"/>
      <c r="BF258" s="463"/>
      <c r="BG258" s="463"/>
      <c r="BH258" s="463"/>
      <c r="BI258" s="463"/>
      <c r="BJ258" s="463"/>
      <c r="BK258" s="463"/>
      <c r="BL258" s="463"/>
      <c r="BM258" s="463"/>
      <c r="BN258" s="463"/>
      <c r="BZ258" s="463"/>
      <c r="CA258" s="388"/>
      <c r="CB258" s="428"/>
      <c r="DW258" s="463"/>
      <c r="DX258" s="463"/>
      <c r="FI258" s="463"/>
      <c r="FJ258" s="463"/>
      <c r="FY258" s="370"/>
      <c r="GE258" s="367"/>
      <c r="GI258" s="388"/>
      <c r="KH258" s="418">
        <v>36</v>
      </c>
      <c r="KI258" s="465">
        <v>50</v>
      </c>
      <c r="KJ258" s="465">
        <v>33.71</v>
      </c>
      <c r="KK258" s="465">
        <v>8.8699999999999992</v>
      </c>
      <c r="KL258" s="465">
        <f t="shared" si="16"/>
        <v>0.25817361894024793</v>
      </c>
    </row>
    <row r="259" spans="14:298" s="369" customFormat="1" ht="15" customHeight="1">
      <c r="N259" s="397"/>
      <c r="O259" s="393"/>
      <c r="P259" s="393"/>
      <c r="Q259" s="393"/>
      <c r="R259" s="393"/>
      <c r="S259" s="393"/>
      <c r="T259" s="393"/>
      <c r="U259" s="393"/>
      <c r="W259" s="381"/>
      <c r="X259" s="381"/>
      <c r="Y259" s="381"/>
      <c r="Z259" s="381"/>
      <c r="AA259" s="381"/>
      <c r="AB259" s="381"/>
      <c r="AC259" s="381"/>
      <c r="AD259" s="381"/>
      <c r="AE259" s="381"/>
      <c r="AG259" s="402"/>
      <c r="AH259" s="402"/>
      <c r="AI259" s="401"/>
      <c r="AJ259" s="401"/>
      <c r="AK259" s="404"/>
      <c r="AL259" s="404"/>
      <c r="AM259" s="401"/>
      <c r="AN259" s="401"/>
      <c r="AO259" s="404"/>
      <c r="AP259" s="401"/>
      <c r="AQ259" s="404"/>
      <c r="AR259" s="401"/>
      <c r="AS259" s="401"/>
      <c r="AT259" s="401"/>
      <c r="AU259" s="401"/>
      <c r="AV259" s="404"/>
      <c r="AW259" s="401"/>
      <c r="AX259" s="404"/>
      <c r="AY259" s="463"/>
      <c r="AZ259" s="463"/>
      <c r="BA259" s="463"/>
      <c r="BB259" s="463"/>
      <c r="BC259" s="463"/>
      <c r="BD259" s="463"/>
      <c r="BE259" s="463"/>
      <c r="BF259" s="463"/>
      <c r="BG259" s="463"/>
      <c r="BH259" s="463"/>
      <c r="BI259" s="463"/>
      <c r="BJ259" s="463"/>
      <c r="BK259" s="463"/>
      <c r="BL259" s="463"/>
      <c r="BM259" s="463"/>
      <c r="BN259" s="463"/>
      <c r="BZ259" s="463"/>
      <c r="CA259" s="388"/>
      <c r="CB259" s="428"/>
      <c r="DW259" s="463"/>
      <c r="DX259" s="463"/>
      <c r="FI259" s="463"/>
      <c r="FJ259" s="463"/>
      <c r="FY259" s="370"/>
      <c r="GE259" s="367"/>
      <c r="GI259" s="388"/>
      <c r="KH259" s="419">
        <v>37</v>
      </c>
      <c r="KI259" s="465">
        <v>55</v>
      </c>
      <c r="KJ259" s="465">
        <v>33.71</v>
      </c>
      <c r="KK259" s="465">
        <v>8.8699999999999992</v>
      </c>
      <c r="KL259" s="465">
        <f t="shared" si="16"/>
        <v>0.37091319052987592</v>
      </c>
    </row>
    <row r="260" spans="14:298" s="369" customFormat="1" ht="15" customHeight="1">
      <c r="N260" s="397"/>
      <c r="O260" s="393"/>
      <c r="P260" s="393"/>
      <c r="Q260" s="393"/>
      <c r="R260" s="393"/>
      <c r="S260" s="397"/>
      <c r="T260" s="393"/>
      <c r="U260" s="393"/>
      <c r="W260" s="381"/>
      <c r="X260" s="381"/>
      <c r="Y260" s="381"/>
      <c r="Z260" s="381"/>
      <c r="AA260" s="381"/>
      <c r="AB260" s="381"/>
      <c r="AC260" s="381"/>
      <c r="AD260" s="381"/>
      <c r="AE260" s="381"/>
      <c r="AG260" s="402"/>
      <c r="AH260" s="402"/>
      <c r="AI260" s="401"/>
      <c r="AJ260" s="401"/>
      <c r="AK260" s="404"/>
      <c r="AL260" s="401"/>
      <c r="AM260" s="401"/>
      <c r="AN260" s="401"/>
      <c r="AO260" s="404"/>
      <c r="AP260" s="404"/>
      <c r="AQ260" s="401"/>
      <c r="AR260" s="401"/>
      <c r="AS260" s="401"/>
      <c r="AT260" s="401"/>
      <c r="AU260" s="401"/>
      <c r="AV260" s="404"/>
      <c r="AW260" s="404"/>
      <c r="AX260" s="401"/>
      <c r="AY260" s="463"/>
      <c r="AZ260" s="463"/>
      <c r="BA260" s="463"/>
      <c r="BB260" s="463"/>
      <c r="BC260" s="463"/>
      <c r="BD260" s="463"/>
      <c r="BE260" s="463"/>
      <c r="BF260" s="463"/>
      <c r="BG260" s="463"/>
      <c r="BH260" s="463"/>
      <c r="BI260" s="463"/>
      <c r="BJ260" s="463"/>
      <c r="BK260" s="463"/>
      <c r="BL260" s="463"/>
      <c r="BM260" s="463"/>
      <c r="BN260" s="463"/>
      <c r="BZ260" s="463"/>
      <c r="CA260" s="388"/>
      <c r="CB260" s="428"/>
      <c r="DW260" s="463"/>
      <c r="DX260" s="463"/>
      <c r="FI260" s="463"/>
      <c r="FJ260" s="463"/>
      <c r="FY260" s="370"/>
      <c r="GE260" s="367"/>
      <c r="GI260" s="388"/>
      <c r="KH260" s="422">
        <v>38</v>
      </c>
      <c r="KI260" s="465">
        <v>60</v>
      </c>
      <c r="KJ260" s="465">
        <v>33.71</v>
      </c>
      <c r="KK260" s="465">
        <v>8.8699999999999992</v>
      </c>
      <c r="KL260" s="465">
        <f t="shared" si="16"/>
        <v>0.48365276211950387</v>
      </c>
    </row>
    <row r="261" spans="14:298" s="369" customFormat="1" ht="15" customHeight="1">
      <c r="N261" s="397"/>
      <c r="O261" s="393"/>
      <c r="P261" s="393"/>
      <c r="Q261" s="393"/>
      <c r="R261" s="393"/>
      <c r="S261" s="393"/>
      <c r="T261" s="393"/>
      <c r="U261" s="393"/>
      <c r="W261" s="381"/>
      <c r="X261" s="381"/>
      <c r="Y261" s="381"/>
      <c r="Z261" s="381"/>
      <c r="AA261" s="381"/>
      <c r="AB261" s="381"/>
      <c r="AC261" s="381"/>
      <c r="AD261" s="381"/>
      <c r="AE261" s="381"/>
      <c r="AG261" s="469"/>
      <c r="AH261" s="469"/>
      <c r="AI261" s="401"/>
      <c r="AJ261" s="401"/>
      <c r="AK261" s="404"/>
      <c r="AL261" s="404"/>
      <c r="AM261" s="401"/>
      <c r="AN261" s="401"/>
      <c r="AO261" s="401"/>
      <c r="AP261" s="401"/>
      <c r="AQ261" s="401"/>
      <c r="AR261" s="401"/>
      <c r="AS261" s="401"/>
      <c r="AT261" s="401"/>
      <c r="AU261" s="401"/>
      <c r="AV261" s="404"/>
      <c r="AW261" s="404"/>
      <c r="AX261" s="413"/>
      <c r="AY261" s="463"/>
      <c r="AZ261" s="463"/>
      <c r="BA261" s="463"/>
      <c r="BB261" s="463"/>
      <c r="BC261" s="463"/>
      <c r="BD261" s="463"/>
      <c r="BE261" s="463"/>
      <c r="BF261" s="463"/>
      <c r="BG261" s="463"/>
      <c r="BH261" s="463"/>
      <c r="BI261" s="463"/>
      <c r="BJ261" s="463"/>
      <c r="BK261" s="463"/>
      <c r="BL261" s="463"/>
      <c r="BM261" s="463"/>
      <c r="BN261" s="463"/>
      <c r="BZ261" s="463"/>
      <c r="CA261" s="388"/>
      <c r="CB261" s="428"/>
      <c r="DW261" s="463"/>
      <c r="DX261" s="463"/>
      <c r="FI261" s="463"/>
      <c r="FJ261" s="463"/>
      <c r="FY261" s="370"/>
      <c r="GE261" s="367"/>
      <c r="GI261" s="388"/>
      <c r="KH261" s="422">
        <v>39</v>
      </c>
      <c r="KI261" s="465">
        <v>65</v>
      </c>
      <c r="KJ261" s="465">
        <v>33.71</v>
      </c>
      <c r="KK261" s="465">
        <v>8.8699999999999992</v>
      </c>
      <c r="KL261" s="465">
        <f t="shared" si="16"/>
        <v>0.59639233370913192</v>
      </c>
    </row>
    <row r="262" spans="14:298" s="369" customFormat="1" ht="15" customHeight="1">
      <c r="N262" s="397"/>
      <c r="O262" s="397"/>
      <c r="P262" s="393"/>
      <c r="Q262" s="393"/>
      <c r="R262" s="393"/>
      <c r="S262" s="397"/>
      <c r="T262" s="393"/>
      <c r="U262" s="393"/>
      <c r="W262" s="381"/>
      <c r="X262" s="381"/>
      <c r="Y262" s="381"/>
      <c r="Z262" s="381"/>
      <c r="AA262" s="381"/>
      <c r="AB262" s="381"/>
      <c r="AC262" s="381"/>
      <c r="AD262" s="381"/>
      <c r="AE262" s="381"/>
      <c r="AG262" s="402"/>
      <c r="AH262" s="402"/>
      <c r="AI262" s="401"/>
      <c r="AJ262" s="401"/>
      <c r="AK262" s="401"/>
      <c r="AL262" s="401"/>
      <c r="AM262" s="401"/>
      <c r="AN262" s="401"/>
      <c r="AO262" s="404"/>
      <c r="AP262" s="401"/>
      <c r="AQ262" s="401"/>
      <c r="AR262" s="401"/>
      <c r="AS262" s="401"/>
      <c r="AT262" s="401"/>
      <c r="AU262" s="401"/>
      <c r="AV262" s="404"/>
      <c r="AW262" s="401"/>
      <c r="AX262" s="404"/>
      <c r="AY262" s="463"/>
      <c r="AZ262" s="463"/>
      <c r="BA262" s="463"/>
      <c r="BB262" s="463"/>
      <c r="BC262" s="463"/>
      <c r="BD262" s="463"/>
      <c r="BE262" s="463"/>
      <c r="BF262" s="463"/>
      <c r="BG262" s="463"/>
      <c r="BH262" s="463"/>
      <c r="BI262" s="463"/>
      <c r="BJ262" s="463"/>
      <c r="BK262" s="463"/>
      <c r="BL262" s="463"/>
      <c r="BM262" s="463"/>
      <c r="BN262" s="463"/>
      <c r="BZ262" s="463"/>
      <c r="CA262" s="388"/>
      <c r="CB262" s="428"/>
      <c r="DW262" s="463"/>
      <c r="DX262" s="463"/>
      <c r="FI262" s="463"/>
      <c r="FJ262" s="463"/>
      <c r="FY262" s="370"/>
      <c r="GE262" s="367"/>
      <c r="GI262" s="388"/>
      <c r="KH262" s="422">
        <v>40</v>
      </c>
      <c r="KI262" s="465">
        <v>70</v>
      </c>
      <c r="KJ262" s="465">
        <v>33.71</v>
      </c>
      <c r="KK262" s="465">
        <v>8.8699999999999992</v>
      </c>
      <c r="KL262" s="465">
        <f t="shared" si="16"/>
        <v>0.7091319052987598</v>
      </c>
    </row>
    <row r="263" spans="14:298" s="369" customFormat="1" ht="15" customHeight="1">
      <c r="N263" s="397"/>
      <c r="O263" s="393"/>
      <c r="P263" s="393"/>
      <c r="Q263" s="393"/>
      <c r="R263" s="393"/>
      <c r="S263" s="393"/>
      <c r="T263" s="393"/>
      <c r="U263" s="393"/>
      <c r="W263" s="381"/>
      <c r="X263" s="381"/>
      <c r="Y263" s="381"/>
      <c r="Z263" s="381"/>
      <c r="AA263" s="381"/>
      <c r="AB263" s="381"/>
      <c r="AC263" s="381"/>
      <c r="AD263" s="381"/>
      <c r="AE263" s="381"/>
      <c r="AG263" s="402"/>
      <c r="AH263" s="402"/>
      <c r="AI263" s="401"/>
      <c r="AJ263" s="401"/>
      <c r="AK263" s="404"/>
      <c r="AL263" s="404"/>
      <c r="AM263" s="401"/>
      <c r="AN263" s="401"/>
      <c r="AO263" s="404"/>
      <c r="AP263" s="401"/>
      <c r="AQ263" s="404"/>
      <c r="AR263" s="401"/>
      <c r="AS263" s="401"/>
      <c r="AT263" s="401"/>
      <c r="AU263" s="401"/>
      <c r="AV263" s="404"/>
      <c r="AW263" s="404"/>
      <c r="AX263" s="404"/>
      <c r="AY263" s="463"/>
      <c r="AZ263" s="463"/>
      <c r="BA263" s="463"/>
      <c r="BB263" s="463"/>
      <c r="BC263" s="463"/>
      <c r="BD263" s="463"/>
      <c r="BE263" s="463"/>
      <c r="BF263" s="463"/>
      <c r="BG263" s="463"/>
      <c r="BH263" s="463"/>
      <c r="BI263" s="463"/>
      <c r="BJ263" s="463"/>
      <c r="BK263" s="463"/>
      <c r="BL263" s="463"/>
      <c r="BM263" s="463"/>
      <c r="BN263" s="463"/>
      <c r="BZ263" s="463"/>
      <c r="CA263" s="388"/>
      <c r="CB263" s="428"/>
      <c r="DW263" s="463"/>
      <c r="DX263" s="463"/>
      <c r="FI263" s="463"/>
      <c r="FJ263" s="463"/>
      <c r="FY263" s="370"/>
      <c r="GE263" s="367"/>
      <c r="GI263" s="388"/>
      <c r="KH263" s="422">
        <v>41</v>
      </c>
      <c r="KI263" s="465">
        <v>75</v>
      </c>
      <c r="KJ263" s="465">
        <v>33.71</v>
      </c>
      <c r="KK263" s="465">
        <v>8.8699999999999992</v>
      </c>
      <c r="KL263" s="465">
        <f t="shared" si="16"/>
        <v>0.8218714768883878</v>
      </c>
    </row>
    <row r="264" spans="14:298" s="369" customFormat="1" ht="15" customHeight="1">
      <c r="N264" s="397"/>
      <c r="O264" s="393"/>
      <c r="P264" s="393"/>
      <c r="Q264" s="393"/>
      <c r="R264" s="393"/>
      <c r="S264" s="397"/>
      <c r="T264" s="393"/>
      <c r="U264" s="393"/>
      <c r="W264" s="381"/>
      <c r="X264" s="381"/>
      <c r="Y264" s="381"/>
      <c r="Z264" s="381"/>
      <c r="AA264" s="381"/>
      <c r="AB264" s="381"/>
      <c r="AC264" s="381"/>
      <c r="AD264" s="381"/>
      <c r="AE264" s="381"/>
      <c r="AG264" s="402"/>
      <c r="AH264" s="402"/>
      <c r="AI264" s="401"/>
      <c r="AJ264" s="401"/>
      <c r="AK264" s="404"/>
      <c r="AL264" s="401"/>
      <c r="AM264" s="401"/>
      <c r="AN264" s="401"/>
      <c r="AO264" s="401"/>
      <c r="AP264" s="401"/>
      <c r="AQ264" s="401"/>
      <c r="AR264" s="401"/>
      <c r="AS264" s="401"/>
      <c r="AT264" s="401"/>
      <c r="AU264" s="401"/>
      <c r="AV264" s="404"/>
      <c r="AW264" s="404"/>
      <c r="AX264" s="404"/>
      <c r="AY264" s="463"/>
      <c r="AZ264" s="463"/>
      <c r="BA264" s="463"/>
      <c r="BB264" s="463"/>
      <c r="BC264" s="463"/>
      <c r="BD264" s="463"/>
      <c r="BE264" s="463"/>
      <c r="BF264" s="463"/>
      <c r="BG264" s="463"/>
      <c r="BH264" s="463"/>
      <c r="BI264" s="463"/>
      <c r="BJ264" s="463"/>
      <c r="BK264" s="463"/>
      <c r="BL264" s="463"/>
      <c r="BM264" s="463"/>
      <c r="BN264" s="463"/>
      <c r="BZ264" s="463"/>
      <c r="CA264" s="388"/>
      <c r="CB264" s="428"/>
      <c r="DW264" s="463"/>
      <c r="DX264" s="463"/>
      <c r="FI264" s="463"/>
      <c r="FJ264" s="463"/>
      <c r="FY264" s="370"/>
      <c r="GE264" s="367"/>
      <c r="GI264" s="388"/>
      <c r="KH264" s="422">
        <v>42</v>
      </c>
      <c r="KI264" s="465">
        <v>80</v>
      </c>
      <c r="KJ264" s="465">
        <v>33.71</v>
      </c>
      <c r="KK264" s="465">
        <v>8.8699999999999992</v>
      </c>
      <c r="KL264" s="465">
        <f t="shared" si="16"/>
        <v>0.93461104847801579</v>
      </c>
    </row>
    <row r="265" spans="14:298" s="369" customFormat="1" ht="15" customHeight="1">
      <c r="N265" s="397"/>
      <c r="O265" s="393"/>
      <c r="P265" s="393"/>
      <c r="Q265" s="393"/>
      <c r="R265" s="397"/>
      <c r="S265" s="393"/>
      <c r="T265" s="393"/>
      <c r="U265" s="393"/>
      <c r="W265" s="381"/>
      <c r="X265" s="381"/>
      <c r="Y265" s="381"/>
      <c r="Z265" s="381"/>
      <c r="AA265" s="381"/>
      <c r="AB265" s="381"/>
      <c r="AC265" s="381"/>
      <c r="AD265" s="381"/>
      <c r="AE265" s="381"/>
      <c r="AG265" s="402"/>
      <c r="AH265" s="402"/>
      <c r="AI265" s="401"/>
      <c r="AJ265" s="401"/>
      <c r="AK265" s="404"/>
      <c r="AL265" s="404"/>
      <c r="AM265" s="401"/>
      <c r="AN265" s="401"/>
      <c r="AO265" s="404"/>
      <c r="AP265" s="404"/>
      <c r="AQ265" s="401"/>
      <c r="AR265" s="401"/>
      <c r="AS265" s="401"/>
      <c r="AT265" s="401"/>
      <c r="AU265" s="401"/>
      <c r="AV265" s="404"/>
      <c r="AW265" s="404"/>
      <c r="AX265" s="404"/>
      <c r="AY265" s="463"/>
      <c r="AZ265" s="463"/>
      <c r="BA265" s="463"/>
      <c r="BB265" s="463"/>
      <c r="BC265" s="463"/>
      <c r="BD265" s="463"/>
      <c r="BE265" s="463"/>
      <c r="BF265" s="463"/>
      <c r="BG265" s="463"/>
      <c r="BH265" s="463"/>
      <c r="BI265" s="463"/>
      <c r="BJ265" s="463"/>
      <c r="BK265" s="463"/>
      <c r="BL265" s="463"/>
      <c r="BM265" s="463"/>
      <c r="BN265" s="463"/>
      <c r="BZ265" s="463"/>
      <c r="CA265" s="388"/>
      <c r="CB265" s="428"/>
      <c r="DW265" s="463"/>
      <c r="DX265" s="463"/>
      <c r="FI265" s="463"/>
      <c r="FJ265" s="463"/>
      <c r="FY265" s="370"/>
      <c r="GE265" s="367"/>
      <c r="GI265" s="388"/>
      <c r="KH265" s="422">
        <v>43</v>
      </c>
      <c r="KI265" s="465">
        <v>90</v>
      </c>
      <c r="KJ265" s="465">
        <v>33.71</v>
      </c>
      <c r="KK265" s="465">
        <v>8.8699999999999992</v>
      </c>
      <c r="KL265" s="465">
        <f t="shared" si="16"/>
        <v>1.0473506200676437</v>
      </c>
    </row>
    <row r="266" spans="14:298" s="369" customFormat="1" ht="15" customHeight="1">
      <c r="N266" s="397"/>
      <c r="O266" s="393"/>
      <c r="P266" s="393"/>
      <c r="Q266" s="393"/>
      <c r="R266" s="393"/>
      <c r="S266" s="397"/>
      <c r="T266" s="393"/>
      <c r="U266" s="393"/>
      <c r="W266" s="381"/>
      <c r="X266" s="381"/>
      <c r="Y266" s="381"/>
      <c r="Z266" s="381"/>
      <c r="AA266" s="381"/>
      <c r="AB266" s="381"/>
      <c r="AC266" s="381"/>
      <c r="AD266" s="381"/>
      <c r="AE266" s="381"/>
      <c r="AG266" s="402"/>
      <c r="AH266" s="402"/>
      <c r="AI266" s="401"/>
      <c r="AJ266" s="401"/>
      <c r="AK266" s="401"/>
      <c r="AL266" s="401"/>
      <c r="AM266" s="401"/>
      <c r="AN266" s="401"/>
      <c r="AO266" s="404"/>
      <c r="AP266" s="401"/>
      <c r="AQ266" s="401"/>
      <c r="AR266" s="401"/>
      <c r="AS266" s="401"/>
      <c r="AT266" s="401"/>
      <c r="AU266" s="401"/>
      <c r="AV266" s="401"/>
      <c r="AW266" s="401"/>
      <c r="AX266" s="413"/>
      <c r="AY266" s="463"/>
      <c r="AZ266" s="463"/>
      <c r="BA266" s="463"/>
      <c r="BB266" s="463"/>
      <c r="BC266" s="463"/>
      <c r="BD266" s="463"/>
      <c r="BE266" s="463"/>
      <c r="BF266" s="463"/>
      <c r="BG266" s="463"/>
      <c r="BH266" s="463"/>
      <c r="BI266" s="463"/>
      <c r="BJ266" s="463"/>
      <c r="BK266" s="463"/>
      <c r="BL266" s="463"/>
      <c r="BM266" s="463"/>
      <c r="BN266" s="463"/>
      <c r="BZ266" s="463"/>
      <c r="CA266" s="388"/>
      <c r="CB266" s="428"/>
      <c r="DW266" s="463"/>
      <c r="DX266" s="463"/>
      <c r="FI266" s="463"/>
      <c r="FJ266" s="463"/>
      <c r="FY266" s="370"/>
      <c r="GE266" s="367"/>
      <c r="GI266" s="388"/>
      <c r="KH266" s="422">
        <v>44</v>
      </c>
      <c r="KI266" s="465">
        <v>95</v>
      </c>
      <c r="KJ266" s="465">
        <v>33.71</v>
      </c>
      <c r="KK266" s="465">
        <v>8.8699999999999992</v>
      </c>
      <c r="KL266" s="465">
        <f t="shared" si="16"/>
        <v>1.1600901916572717</v>
      </c>
    </row>
    <row r="267" spans="14:298" s="369" customFormat="1" ht="15" customHeight="1">
      <c r="N267" s="397"/>
      <c r="O267" s="397"/>
      <c r="P267" s="393"/>
      <c r="Q267" s="393"/>
      <c r="R267" s="393"/>
      <c r="S267" s="393"/>
      <c r="T267" s="393"/>
      <c r="U267" s="393"/>
      <c r="W267" s="381"/>
      <c r="X267" s="381"/>
      <c r="Y267" s="381"/>
      <c r="Z267" s="381"/>
      <c r="AA267" s="381"/>
      <c r="AB267" s="381"/>
      <c r="AC267" s="381"/>
      <c r="AD267" s="381"/>
      <c r="AE267" s="381"/>
      <c r="AG267" s="402"/>
      <c r="AH267" s="402"/>
      <c r="AI267" s="401"/>
      <c r="AJ267" s="401"/>
      <c r="AK267" s="404"/>
      <c r="AL267" s="401"/>
      <c r="AM267" s="401"/>
      <c r="AN267" s="401"/>
      <c r="AO267" s="404"/>
      <c r="AP267" s="401"/>
      <c r="AQ267" s="404"/>
      <c r="AR267" s="401"/>
      <c r="AS267" s="401"/>
      <c r="AT267" s="401"/>
      <c r="AU267" s="401"/>
      <c r="AV267" s="404"/>
      <c r="AW267" s="404"/>
      <c r="AX267" s="404"/>
      <c r="AY267" s="463"/>
      <c r="AZ267" s="463"/>
      <c r="BA267" s="463"/>
      <c r="BB267" s="463"/>
      <c r="BC267" s="463"/>
      <c r="BD267" s="463"/>
      <c r="BE267" s="463"/>
      <c r="BF267" s="463"/>
      <c r="BG267" s="463"/>
      <c r="BH267" s="463"/>
      <c r="BI267" s="463"/>
      <c r="BJ267" s="463"/>
      <c r="BK267" s="463"/>
      <c r="BL267" s="463"/>
      <c r="BM267" s="463"/>
      <c r="BN267" s="463"/>
      <c r="BZ267" s="463"/>
      <c r="CA267" s="388"/>
      <c r="CB267" s="428"/>
      <c r="DW267" s="463"/>
      <c r="DX267" s="463"/>
      <c r="FI267" s="463"/>
      <c r="FJ267" s="463"/>
      <c r="KH267" s="422">
        <v>45</v>
      </c>
      <c r="KI267" s="465">
        <v>98</v>
      </c>
      <c r="KJ267" s="465">
        <v>33.71</v>
      </c>
      <c r="KK267" s="465">
        <v>8.8699999999999992</v>
      </c>
      <c r="KL267" s="465">
        <f t="shared" si="16"/>
        <v>1.2728297632468997</v>
      </c>
    </row>
    <row r="268" spans="14:298" s="369" customFormat="1" ht="15" customHeight="1">
      <c r="N268" s="397"/>
      <c r="O268" s="393"/>
      <c r="P268" s="393"/>
      <c r="Q268" s="393"/>
      <c r="R268" s="393"/>
      <c r="S268" s="397"/>
      <c r="T268" s="393"/>
      <c r="U268" s="393"/>
      <c r="W268" s="381"/>
      <c r="X268" s="381"/>
      <c r="Y268" s="381"/>
      <c r="Z268" s="381"/>
      <c r="AA268" s="381"/>
      <c r="AB268" s="381"/>
      <c r="AC268" s="381"/>
      <c r="AD268" s="381"/>
      <c r="AE268" s="381"/>
      <c r="AG268" s="402"/>
      <c r="AH268" s="402"/>
      <c r="AI268" s="401"/>
      <c r="AJ268" s="401"/>
      <c r="AK268" s="404"/>
      <c r="AL268" s="404"/>
      <c r="AM268" s="401"/>
      <c r="AN268" s="401"/>
      <c r="AO268" s="404"/>
      <c r="AP268" s="401"/>
      <c r="AQ268" s="401"/>
      <c r="AR268" s="401"/>
      <c r="AS268" s="401"/>
      <c r="AT268" s="401"/>
      <c r="AU268" s="401"/>
      <c r="AV268" s="401"/>
      <c r="AW268" s="401"/>
      <c r="AX268" s="401"/>
      <c r="AY268" s="463"/>
      <c r="AZ268" s="463"/>
      <c r="BA268" s="463"/>
      <c r="BB268" s="463"/>
      <c r="BC268" s="463"/>
      <c r="BD268" s="463"/>
      <c r="BE268" s="463"/>
      <c r="BF268" s="463"/>
      <c r="BG268" s="463"/>
      <c r="BH268" s="463"/>
      <c r="BI268" s="463"/>
      <c r="BJ268" s="463"/>
      <c r="BK268" s="463"/>
      <c r="BL268" s="463"/>
      <c r="BM268" s="463"/>
      <c r="BN268" s="463"/>
      <c r="BZ268" s="463"/>
      <c r="CA268" s="388"/>
      <c r="CB268" s="428"/>
      <c r="DW268" s="463"/>
      <c r="DX268" s="463"/>
      <c r="FI268" s="463"/>
      <c r="FJ268" s="463"/>
      <c r="KH268" s="419">
        <v>46</v>
      </c>
      <c r="KI268" s="465">
        <v>99</v>
      </c>
      <c r="KJ268" s="465">
        <v>33.71</v>
      </c>
      <c r="KK268" s="465">
        <v>8.8699999999999992</v>
      </c>
      <c r="KL268" s="465">
        <f t="shared" si="16"/>
        <v>1.3855693348365277</v>
      </c>
    </row>
    <row r="269" spans="14:298" s="369" customFormat="1" ht="15" customHeight="1">
      <c r="N269" s="397"/>
      <c r="O269" s="393"/>
      <c r="P269" s="393"/>
      <c r="Q269" s="393"/>
      <c r="R269" s="393"/>
      <c r="S269" s="393"/>
      <c r="T269" s="393"/>
      <c r="U269" s="393"/>
      <c r="W269" s="381"/>
      <c r="X269" s="381"/>
      <c r="Y269" s="381"/>
      <c r="Z269" s="381"/>
      <c r="AA269" s="381"/>
      <c r="AB269" s="381"/>
      <c r="AC269" s="381"/>
      <c r="AD269" s="381"/>
      <c r="AE269" s="381"/>
      <c r="AG269" s="402"/>
      <c r="AH269" s="402"/>
      <c r="AI269" s="401"/>
      <c r="AJ269" s="401"/>
      <c r="AK269" s="401"/>
      <c r="AL269" s="401"/>
      <c r="AM269" s="401"/>
      <c r="AN269" s="401"/>
      <c r="AO269" s="401"/>
      <c r="AP269" s="401"/>
      <c r="AQ269" s="407"/>
      <c r="AR269" s="407"/>
      <c r="AS269" s="407"/>
      <c r="AT269" s="407"/>
      <c r="AU269" s="407"/>
      <c r="AV269" s="407"/>
      <c r="AW269" s="407"/>
      <c r="AX269" s="407"/>
      <c r="AY269" s="463"/>
      <c r="AZ269" s="463"/>
      <c r="BA269" s="463"/>
      <c r="BB269" s="463"/>
      <c r="BC269" s="463"/>
      <c r="BD269" s="463"/>
      <c r="BE269" s="463"/>
      <c r="BF269" s="463"/>
      <c r="BG269" s="463"/>
      <c r="BH269" s="463"/>
      <c r="BI269" s="463"/>
      <c r="BJ269" s="463"/>
      <c r="BK269" s="463"/>
      <c r="BL269" s="463"/>
      <c r="BM269" s="463"/>
      <c r="BN269" s="463"/>
      <c r="BZ269" s="463"/>
      <c r="CA269" s="388"/>
      <c r="CB269" s="428"/>
      <c r="DW269" s="463"/>
      <c r="DX269" s="463"/>
      <c r="FI269" s="463"/>
      <c r="FJ269" s="463"/>
      <c r="KH269" s="419">
        <v>47</v>
      </c>
      <c r="KI269" s="465">
        <v>100</v>
      </c>
      <c r="KJ269" s="465">
        <v>33.71</v>
      </c>
      <c r="KK269" s="465">
        <v>8.8699999999999992</v>
      </c>
      <c r="KL269" s="465">
        <f t="shared" si="16"/>
        <v>1.4983089064261557</v>
      </c>
    </row>
    <row r="270" spans="14:298" s="369" customFormat="1" ht="15" customHeight="1">
      <c r="N270" s="397"/>
      <c r="O270" s="393"/>
      <c r="P270" s="393"/>
      <c r="Q270" s="393"/>
      <c r="R270" s="393"/>
      <c r="S270" s="397"/>
      <c r="T270" s="393"/>
      <c r="U270" s="393"/>
      <c r="W270" s="381"/>
      <c r="X270" s="381"/>
      <c r="Y270" s="381"/>
      <c r="Z270" s="381"/>
      <c r="AA270" s="381"/>
      <c r="AB270" s="381"/>
      <c r="AC270" s="381"/>
      <c r="AD270" s="381"/>
      <c r="AE270" s="381"/>
      <c r="AG270" s="463"/>
      <c r="AH270" s="463"/>
      <c r="AI270" s="407"/>
      <c r="AJ270" s="407"/>
      <c r="AK270" s="407"/>
      <c r="AL270" s="407"/>
      <c r="AM270" s="407"/>
      <c r="AN270" s="407"/>
      <c r="AO270" s="407"/>
      <c r="AP270" s="407"/>
      <c r="AQ270" s="407"/>
      <c r="AR270" s="407"/>
      <c r="AS270" s="407"/>
      <c r="AT270" s="407"/>
      <c r="AU270" s="407"/>
      <c r="AV270" s="407"/>
      <c r="AW270" s="407"/>
      <c r="AX270" s="407"/>
      <c r="AY270" s="463"/>
      <c r="AZ270" s="463"/>
      <c r="BA270" s="463"/>
      <c r="BB270" s="463"/>
      <c r="BC270" s="463"/>
      <c r="BD270" s="463"/>
      <c r="BE270" s="463"/>
      <c r="BF270" s="463"/>
      <c r="BG270" s="463"/>
      <c r="BH270" s="463"/>
      <c r="BI270" s="463"/>
      <c r="BJ270" s="463"/>
      <c r="BK270" s="463"/>
      <c r="BL270" s="463"/>
      <c r="BM270" s="463"/>
      <c r="BN270" s="463"/>
      <c r="BZ270" s="463"/>
      <c r="CA270" s="388"/>
      <c r="CB270" s="428"/>
      <c r="DW270" s="463"/>
      <c r="DX270" s="463"/>
      <c r="FI270" s="463"/>
      <c r="FJ270" s="463"/>
    </row>
    <row r="271" spans="14:298" s="369" customFormat="1" ht="15" customHeight="1">
      <c r="N271" s="397"/>
      <c r="O271" s="393"/>
      <c r="P271" s="393"/>
      <c r="Q271" s="393"/>
      <c r="R271" s="393"/>
      <c r="S271" s="393"/>
      <c r="T271" s="393"/>
      <c r="U271" s="393"/>
      <c r="W271" s="393"/>
      <c r="X271" s="393"/>
      <c r="Y271" s="393"/>
      <c r="Z271" s="393"/>
      <c r="AA271" s="393"/>
      <c r="AB271" s="393"/>
      <c r="AC271" s="393"/>
      <c r="AD271" s="393"/>
      <c r="AE271" s="393"/>
      <c r="AG271" s="463"/>
      <c r="AH271" s="463"/>
      <c r="AI271" s="407"/>
      <c r="AJ271" s="407"/>
      <c r="AK271" s="407"/>
      <c r="AL271" s="407"/>
      <c r="AM271" s="407"/>
      <c r="AN271" s="407"/>
      <c r="AO271" s="407"/>
      <c r="AP271" s="407"/>
      <c r="AQ271" s="407"/>
      <c r="AR271" s="407"/>
      <c r="AS271" s="407"/>
      <c r="AT271" s="407"/>
      <c r="AU271" s="407"/>
      <c r="AV271" s="407"/>
      <c r="AW271" s="407"/>
      <c r="AX271" s="407"/>
      <c r="AY271" s="463"/>
      <c r="AZ271" s="463"/>
      <c r="BA271" s="463"/>
      <c r="BB271" s="463"/>
      <c r="BC271" s="463"/>
      <c r="BD271" s="463"/>
      <c r="BE271" s="463"/>
      <c r="BF271" s="463"/>
      <c r="BG271" s="463"/>
      <c r="BH271" s="463"/>
      <c r="BI271" s="463"/>
      <c r="BJ271" s="463"/>
      <c r="BK271" s="463"/>
      <c r="BL271" s="463"/>
      <c r="BM271" s="463"/>
      <c r="BN271" s="463"/>
      <c r="BZ271" s="463"/>
      <c r="CA271" s="388"/>
      <c r="CB271" s="428"/>
      <c r="DW271" s="463"/>
      <c r="DX271" s="463"/>
      <c r="FI271" s="463"/>
      <c r="FJ271" s="463"/>
    </row>
    <row r="272" spans="14:298" s="369" customFormat="1" ht="15" customHeight="1">
      <c r="N272" s="397"/>
      <c r="O272" s="393"/>
      <c r="P272" s="393"/>
      <c r="Q272" s="393"/>
      <c r="R272" s="393"/>
      <c r="S272" s="393"/>
      <c r="T272" s="393"/>
      <c r="U272" s="393"/>
      <c r="W272" s="393"/>
      <c r="X272" s="393"/>
      <c r="Y272" s="393"/>
      <c r="Z272" s="393"/>
      <c r="AA272" s="393"/>
      <c r="AB272" s="393"/>
      <c r="AC272" s="393"/>
      <c r="AD272" s="393"/>
      <c r="AE272" s="393"/>
      <c r="AG272" s="469"/>
      <c r="AH272" s="469"/>
      <c r="AI272" s="407"/>
      <c r="AJ272" s="407"/>
      <c r="AK272" s="407"/>
      <c r="AL272" s="407"/>
      <c r="AM272" s="407"/>
      <c r="AN272" s="407"/>
      <c r="AO272" s="407"/>
      <c r="AP272" s="407"/>
      <c r="AQ272" s="407"/>
      <c r="AR272" s="407"/>
      <c r="AS272" s="407"/>
      <c r="AT272" s="407"/>
      <c r="AU272" s="407"/>
      <c r="AV272" s="407"/>
      <c r="AW272" s="407"/>
      <c r="AX272" s="407"/>
      <c r="AY272" s="463"/>
      <c r="AZ272" s="463"/>
      <c r="BA272" s="463"/>
      <c r="BB272" s="463"/>
      <c r="BC272" s="463"/>
      <c r="BD272" s="463"/>
      <c r="BE272" s="463"/>
      <c r="BF272" s="463"/>
      <c r="BG272" s="463"/>
      <c r="BH272" s="463"/>
      <c r="BI272" s="463"/>
      <c r="BJ272" s="463"/>
      <c r="BK272" s="463"/>
      <c r="BL272" s="463"/>
      <c r="BM272" s="463"/>
      <c r="BN272" s="463"/>
      <c r="BZ272" s="463"/>
      <c r="CA272" s="388"/>
      <c r="CB272" s="428"/>
      <c r="DW272" s="463"/>
      <c r="DX272" s="463"/>
      <c r="FI272" s="463"/>
      <c r="FJ272" s="463"/>
    </row>
    <row r="273" spans="14:166" s="369" customFormat="1" ht="15" customHeight="1">
      <c r="N273" s="397"/>
      <c r="O273" s="393"/>
      <c r="P273" s="393"/>
      <c r="Q273" s="393"/>
      <c r="R273" s="393"/>
      <c r="S273" s="393"/>
      <c r="T273" s="393"/>
      <c r="U273" s="393"/>
      <c r="W273" s="393"/>
      <c r="X273" s="393"/>
      <c r="Y273" s="393"/>
      <c r="Z273" s="393"/>
      <c r="AA273" s="393"/>
      <c r="AB273" s="393"/>
      <c r="AC273" s="393"/>
      <c r="AD273" s="393"/>
      <c r="AE273" s="393"/>
      <c r="AG273" s="469"/>
      <c r="AH273" s="469"/>
      <c r="AI273" s="407"/>
      <c r="AJ273" s="407"/>
      <c r="AK273" s="407"/>
      <c r="AL273" s="407"/>
      <c r="AM273" s="407"/>
      <c r="AN273" s="407"/>
      <c r="AO273" s="407"/>
      <c r="AP273" s="407"/>
      <c r="AQ273" s="408"/>
      <c r="AR273" s="408"/>
      <c r="AS273" s="408"/>
      <c r="AT273" s="408"/>
      <c r="AU273" s="408"/>
      <c r="AV273" s="409"/>
      <c r="AW273" s="408"/>
      <c r="AX273" s="408"/>
      <c r="AY273" s="463"/>
      <c r="AZ273" s="463"/>
      <c r="BA273" s="463"/>
      <c r="BB273" s="463"/>
      <c r="BC273" s="463"/>
      <c r="BD273" s="463"/>
      <c r="BE273" s="463"/>
      <c r="BF273" s="463"/>
      <c r="BG273" s="463"/>
      <c r="BH273" s="463"/>
      <c r="BI273" s="463"/>
      <c r="BJ273" s="463"/>
      <c r="BK273" s="463"/>
      <c r="BL273" s="463"/>
      <c r="BM273" s="463"/>
      <c r="BN273" s="463"/>
      <c r="BZ273" s="463"/>
      <c r="CA273" s="388"/>
      <c r="CB273" s="428"/>
      <c r="DW273" s="463"/>
      <c r="DX273" s="463"/>
      <c r="FI273" s="463"/>
      <c r="FJ273" s="463"/>
    </row>
    <row r="274" spans="14:166" s="369" customFormat="1" ht="15" customHeight="1">
      <c r="N274" s="397"/>
      <c r="O274" s="393"/>
      <c r="P274" s="393"/>
      <c r="Q274" s="393"/>
      <c r="R274" s="393"/>
      <c r="S274" s="393"/>
      <c r="T274" s="393"/>
      <c r="U274" s="393"/>
      <c r="W274" s="393"/>
      <c r="X274" s="393"/>
      <c r="Y274" s="393"/>
      <c r="Z274" s="393"/>
      <c r="AA274" s="393"/>
      <c r="AB274" s="393"/>
      <c r="AC274" s="393"/>
      <c r="AD274" s="393"/>
      <c r="AE274" s="393"/>
      <c r="AG274" s="469"/>
      <c r="AH274" s="469"/>
      <c r="AI274" s="408"/>
      <c r="AJ274" s="408"/>
      <c r="AK274" s="408"/>
      <c r="AL274" s="408"/>
      <c r="AM274" s="408"/>
      <c r="AN274" s="408"/>
      <c r="AO274" s="408"/>
      <c r="AP274" s="408"/>
      <c r="AQ274" s="401"/>
      <c r="AR274" s="401"/>
      <c r="AS274" s="401"/>
      <c r="AT274" s="401"/>
      <c r="AU274" s="401"/>
      <c r="AV274" s="401"/>
      <c r="AW274" s="401"/>
      <c r="AX274" s="401"/>
      <c r="AY274" s="463"/>
      <c r="AZ274" s="463"/>
      <c r="BA274" s="463"/>
      <c r="BB274" s="463"/>
      <c r="BC274" s="463"/>
      <c r="BD274" s="463"/>
      <c r="BE274" s="463"/>
      <c r="BF274" s="463"/>
      <c r="BG274" s="463"/>
      <c r="BH274" s="463"/>
      <c r="BI274" s="463"/>
      <c r="BJ274" s="463"/>
      <c r="BK274" s="463"/>
      <c r="BL274" s="463"/>
      <c r="BM274" s="463"/>
      <c r="BN274" s="463"/>
      <c r="BZ274" s="463"/>
      <c r="CA274" s="388"/>
      <c r="CB274" s="428"/>
      <c r="DW274" s="463"/>
      <c r="DX274" s="463"/>
      <c r="FI274" s="463"/>
      <c r="FJ274" s="463"/>
    </row>
    <row r="275" spans="14:166" s="369" customFormat="1" ht="15" customHeight="1">
      <c r="N275" s="397"/>
      <c r="O275" s="393"/>
      <c r="P275" s="393"/>
      <c r="Q275" s="393"/>
      <c r="R275" s="393"/>
      <c r="S275" s="393"/>
      <c r="T275" s="393"/>
      <c r="U275" s="393"/>
      <c r="W275" s="393"/>
      <c r="X275" s="393"/>
      <c r="Y275" s="393"/>
      <c r="Z275" s="393"/>
      <c r="AA275" s="393"/>
      <c r="AB275" s="393"/>
      <c r="AC275" s="393"/>
      <c r="AD275" s="393"/>
      <c r="AE275" s="393"/>
      <c r="AG275" s="402"/>
      <c r="AH275" s="402"/>
      <c r="AI275" s="401"/>
      <c r="AJ275" s="401"/>
      <c r="AK275" s="401"/>
      <c r="AL275" s="401"/>
      <c r="AM275" s="401"/>
      <c r="AN275" s="401"/>
      <c r="AO275" s="401"/>
      <c r="AP275" s="401"/>
      <c r="AQ275" s="401"/>
      <c r="AR275" s="404"/>
      <c r="AS275" s="401"/>
      <c r="AT275" s="401"/>
      <c r="AU275" s="401"/>
      <c r="AV275" s="404"/>
      <c r="AW275" s="401"/>
      <c r="AX275" s="404"/>
      <c r="AY275" s="463"/>
      <c r="AZ275" s="463"/>
      <c r="BA275" s="463"/>
      <c r="BB275" s="463"/>
      <c r="BC275" s="463"/>
      <c r="BD275" s="463"/>
      <c r="BE275" s="463"/>
      <c r="BF275" s="463"/>
      <c r="BG275" s="463"/>
      <c r="BH275" s="463"/>
      <c r="BI275" s="463"/>
      <c r="BJ275" s="463"/>
      <c r="BK275" s="463"/>
      <c r="BL275" s="463"/>
      <c r="BM275" s="463"/>
      <c r="BN275" s="463"/>
      <c r="BZ275" s="463"/>
      <c r="CA275" s="463"/>
      <c r="CB275" s="428"/>
      <c r="DW275" s="463"/>
      <c r="DX275" s="463"/>
      <c r="FI275" s="463"/>
      <c r="FJ275" s="463"/>
    </row>
    <row r="276" spans="14:166" s="369" customFormat="1" ht="15" customHeight="1">
      <c r="N276" s="397"/>
      <c r="O276" s="393"/>
      <c r="P276" s="393"/>
      <c r="Q276" s="393"/>
      <c r="R276" s="393"/>
      <c r="S276" s="393"/>
      <c r="T276" s="393"/>
      <c r="U276" s="393"/>
      <c r="W276" s="393"/>
      <c r="X276" s="393"/>
      <c r="Y276" s="393"/>
      <c r="Z276" s="393"/>
      <c r="AA276" s="393"/>
      <c r="AB276" s="393"/>
      <c r="AC276" s="393"/>
      <c r="AD276" s="393"/>
      <c r="AE276" s="393"/>
      <c r="AG276" s="402"/>
      <c r="AH276" s="402"/>
      <c r="AI276" s="401"/>
      <c r="AJ276" s="401"/>
      <c r="AK276" s="404"/>
      <c r="AL276" s="404"/>
      <c r="AM276" s="401"/>
      <c r="AN276" s="401"/>
      <c r="AO276" s="404"/>
      <c r="AP276" s="404"/>
      <c r="AQ276" s="401"/>
      <c r="AR276" s="401"/>
      <c r="AS276" s="401"/>
      <c r="AT276" s="401"/>
      <c r="AU276" s="401"/>
      <c r="AV276" s="404"/>
      <c r="AW276" s="404"/>
      <c r="AX276" s="404"/>
      <c r="AY276" s="463"/>
      <c r="AZ276" s="463"/>
      <c r="BA276" s="463"/>
      <c r="BB276" s="463"/>
      <c r="BC276" s="463"/>
      <c r="BD276" s="463"/>
      <c r="BE276" s="463"/>
      <c r="BF276" s="463"/>
      <c r="BG276" s="463"/>
      <c r="BH276" s="463"/>
      <c r="BI276" s="463"/>
      <c r="BJ276" s="463"/>
      <c r="BK276" s="463"/>
      <c r="BL276" s="463"/>
      <c r="BM276" s="463"/>
      <c r="BN276" s="463"/>
      <c r="BZ276" s="463"/>
      <c r="CA276" s="463"/>
      <c r="CB276" s="428"/>
      <c r="DW276" s="463"/>
      <c r="DX276" s="463"/>
      <c r="FI276" s="463"/>
      <c r="FJ276" s="463"/>
    </row>
    <row r="277" spans="14:166" s="369" customFormat="1" ht="15" customHeight="1">
      <c r="N277" s="397"/>
      <c r="O277" s="393"/>
      <c r="P277" s="393"/>
      <c r="Q277" s="393"/>
      <c r="R277" s="393"/>
      <c r="S277" s="393"/>
      <c r="T277" s="393"/>
      <c r="U277" s="393"/>
      <c r="W277" s="393"/>
      <c r="X277" s="393"/>
      <c r="Y277" s="393"/>
      <c r="Z277" s="393"/>
      <c r="AA277" s="393"/>
      <c r="AB277" s="393"/>
      <c r="AC277" s="393"/>
      <c r="AD277" s="393"/>
      <c r="AE277" s="393"/>
      <c r="AG277" s="402"/>
      <c r="AH277" s="402"/>
      <c r="AI277" s="404"/>
      <c r="AJ277" s="401"/>
      <c r="AK277" s="404"/>
      <c r="AL277" s="401"/>
      <c r="AM277" s="401"/>
      <c r="AN277" s="401"/>
      <c r="AO277" s="404"/>
      <c r="AP277" s="404"/>
      <c r="AQ277" s="404"/>
      <c r="AR277" s="401"/>
      <c r="AS277" s="401"/>
      <c r="AT277" s="401"/>
      <c r="AU277" s="401"/>
      <c r="AV277" s="404"/>
      <c r="AW277" s="401"/>
      <c r="AX277" s="467"/>
      <c r="AY277" s="463"/>
      <c r="AZ277" s="463"/>
      <c r="BA277" s="463"/>
      <c r="BB277" s="463"/>
      <c r="BC277" s="463"/>
      <c r="BD277" s="463"/>
      <c r="BE277" s="463"/>
      <c r="BF277" s="463"/>
      <c r="BG277" s="463"/>
      <c r="BH277" s="463"/>
      <c r="BI277" s="463"/>
      <c r="BJ277" s="463"/>
      <c r="BK277" s="463"/>
      <c r="BL277" s="463"/>
      <c r="BM277" s="463"/>
      <c r="BN277" s="463"/>
      <c r="BZ277" s="463"/>
      <c r="CA277" s="463"/>
      <c r="CB277" s="428"/>
      <c r="DW277" s="463"/>
      <c r="DX277" s="463"/>
      <c r="FI277" s="463"/>
      <c r="FJ277" s="463"/>
    </row>
    <row r="278" spans="14:166" s="369" customFormat="1" ht="15" customHeight="1">
      <c r="N278" s="397"/>
      <c r="O278" s="393"/>
      <c r="P278" s="393"/>
      <c r="Q278" s="393"/>
      <c r="R278" s="393"/>
      <c r="S278" s="393"/>
      <c r="T278" s="393"/>
      <c r="U278" s="393"/>
      <c r="W278" s="393"/>
      <c r="X278" s="393"/>
      <c r="Y278" s="393"/>
      <c r="Z278" s="393"/>
      <c r="AA278" s="393"/>
      <c r="AB278" s="393"/>
      <c r="AC278" s="393"/>
      <c r="AD278" s="393"/>
      <c r="AE278" s="393"/>
      <c r="AG278" s="402"/>
      <c r="AH278" s="402"/>
      <c r="AI278" s="401"/>
      <c r="AJ278" s="401"/>
      <c r="AK278" s="401"/>
      <c r="AL278" s="404"/>
      <c r="AM278" s="401"/>
      <c r="AN278" s="401"/>
      <c r="AO278" s="401"/>
      <c r="AP278" s="401"/>
      <c r="AQ278" s="401"/>
      <c r="AR278" s="404"/>
      <c r="AS278" s="401"/>
      <c r="AT278" s="401"/>
      <c r="AU278" s="401"/>
      <c r="AV278" s="401"/>
      <c r="AW278" s="404"/>
      <c r="AX278" s="404"/>
      <c r="AY278" s="463"/>
      <c r="AZ278" s="463"/>
      <c r="BA278" s="463"/>
      <c r="BB278" s="463"/>
      <c r="BC278" s="463"/>
      <c r="BD278" s="463"/>
      <c r="BE278" s="463"/>
      <c r="BF278" s="463"/>
      <c r="BG278" s="463"/>
      <c r="BH278" s="463"/>
      <c r="BI278" s="463"/>
      <c r="BJ278" s="463"/>
      <c r="BK278" s="463"/>
      <c r="BL278" s="463"/>
      <c r="BM278" s="463"/>
      <c r="BN278" s="463"/>
      <c r="BZ278" s="463"/>
      <c r="CA278" s="463"/>
      <c r="CB278" s="428"/>
      <c r="DW278" s="463"/>
      <c r="DX278" s="463"/>
      <c r="FI278" s="463"/>
      <c r="FJ278" s="463"/>
    </row>
    <row r="279" spans="14:166" s="369" customFormat="1" ht="15" customHeight="1">
      <c r="N279" s="397"/>
      <c r="O279" s="393"/>
      <c r="P279" s="393"/>
      <c r="Q279" s="393"/>
      <c r="R279" s="393"/>
      <c r="S279" s="393"/>
      <c r="T279" s="393"/>
      <c r="U279" s="393"/>
      <c r="W279" s="393"/>
      <c r="X279" s="393"/>
      <c r="Y279" s="393"/>
      <c r="Z279" s="393"/>
      <c r="AA279" s="393"/>
      <c r="AB279" s="393"/>
      <c r="AC279" s="393"/>
      <c r="AD279" s="393"/>
      <c r="AE279" s="393"/>
      <c r="AG279" s="402"/>
      <c r="AH279" s="402"/>
      <c r="AI279" s="401"/>
      <c r="AJ279" s="401"/>
      <c r="AK279" s="404"/>
      <c r="AL279" s="404"/>
      <c r="AM279" s="401"/>
      <c r="AN279" s="401"/>
      <c r="AO279" s="401"/>
      <c r="AP279" s="404"/>
      <c r="AQ279" s="401"/>
      <c r="AR279" s="401"/>
      <c r="AS279" s="401"/>
      <c r="AT279" s="401"/>
      <c r="AU279" s="401"/>
      <c r="AV279" s="404"/>
      <c r="AW279" s="404"/>
      <c r="AX279" s="404"/>
      <c r="AY279" s="463"/>
      <c r="AZ279" s="463"/>
      <c r="BA279" s="463"/>
      <c r="BB279" s="463"/>
      <c r="BC279" s="463"/>
      <c r="BD279" s="463"/>
      <c r="BE279" s="463"/>
      <c r="BF279" s="463"/>
      <c r="BG279" s="463"/>
      <c r="BH279" s="463"/>
      <c r="BI279" s="463"/>
      <c r="BJ279" s="463"/>
      <c r="BK279" s="463"/>
      <c r="BL279" s="463"/>
      <c r="BM279" s="463"/>
      <c r="BN279" s="463"/>
      <c r="BZ279" s="463"/>
      <c r="CA279" s="463"/>
      <c r="CB279" s="428"/>
      <c r="DW279" s="463"/>
      <c r="DX279" s="463"/>
      <c r="FI279" s="463"/>
      <c r="FJ279" s="463"/>
    </row>
    <row r="280" spans="14:166" s="369" customFormat="1" ht="15" customHeight="1">
      <c r="N280" s="397"/>
      <c r="O280" s="393"/>
      <c r="P280" s="393"/>
      <c r="Q280" s="393"/>
      <c r="R280" s="393"/>
      <c r="S280" s="393"/>
      <c r="T280" s="393"/>
      <c r="U280" s="393"/>
      <c r="W280" s="393"/>
      <c r="X280" s="393"/>
      <c r="Y280" s="393"/>
      <c r="Z280" s="393"/>
      <c r="AA280" s="393"/>
      <c r="AB280" s="393"/>
      <c r="AC280" s="393"/>
      <c r="AD280" s="393"/>
      <c r="AE280" s="393"/>
      <c r="AG280" s="402"/>
      <c r="AH280" s="402"/>
      <c r="AI280" s="401"/>
      <c r="AJ280" s="401"/>
      <c r="AK280" s="404"/>
      <c r="AL280" s="401"/>
      <c r="AM280" s="401"/>
      <c r="AN280" s="401"/>
      <c r="AO280" s="404"/>
      <c r="AP280" s="404"/>
      <c r="AQ280" s="404"/>
      <c r="AR280" s="401"/>
      <c r="AS280" s="401"/>
      <c r="AT280" s="401"/>
      <c r="AU280" s="401"/>
      <c r="AV280" s="404"/>
      <c r="AW280" s="401"/>
      <c r="AX280" s="404"/>
      <c r="AY280" s="463"/>
      <c r="AZ280" s="463"/>
      <c r="BA280" s="463"/>
      <c r="BB280" s="463"/>
      <c r="BC280" s="463"/>
      <c r="BD280" s="463"/>
      <c r="BE280" s="463"/>
      <c r="BF280" s="463"/>
      <c r="BG280" s="463"/>
      <c r="BH280" s="463"/>
      <c r="BI280" s="463"/>
      <c r="BJ280" s="463"/>
      <c r="BK280" s="463"/>
      <c r="BL280" s="463"/>
      <c r="BM280" s="463"/>
      <c r="BN280" s="463"/>
      <c r="BZ280" s="463"/>
      <c r="CA280" s="463"/>
      <c r="CB280" s="428"/>
      <c r="DW280" s="463"/>
      <c r="DX280" s="463"/>
      <c r="FI280" s="463"/>
      <c r="FJ280" s="463"/>
    </row>
    <row r="281" spans="14:166" s="369" customFormat="1" ht="15" customHeight="1">
      <c r="N281" s="397"/>
      <c r="O281" s="393"/>
      <c r="P281" s="393"/>
      <c r="Q281" s="393"/>
      <c r="R281" s="393"/>
      <c r="S281" s="393"/>
      <c r="T281" s="393"/>
      <c r="U281" s="393"/>
      <c r="W281" s="393"/>
      <c r="X281" s="393"/>
      <c r="Y281" s="393"/>
      <c r="Z281" s="393"/>
      <c r="AA281" s="393"/>
      <c r="AB281" s="393"/>
      <c r="AC281" s="393"/>
      <c r="AD281" s="393"/>
      <c r="AE281" s="393"/>
      <c r="AG281" s="402"/>
      <c r="AH281" s="402"/>
      <c r="AI281" s="401"/>
      <c r="AJ281" s="401"/>
      <c r="AK281" s="404"/>
      <c r="AL281" s="404"/>
      <c r="AM281" s="401"/>
      <c r="AN281" s="401"/>
      <c r="AO281" s="401"/>
      <c r="AP281" s="404"/>
      <c r="AQ281" s="401"/>
      <c r="AR281" s="401"/>
      <c r="AS281" s="401"/>
      <c r="AT281" s="401"/>
      <c r="AU281" s="401"/>
      <c r="AV281" s="404"/>
      <c r="AW281" s="404"/>
      <c r="AX281" s="404"/>
      <c r="AY281" s="463"/>
      <c r="AZ281" s="463"/>
      <c r="BA281" s="463"/>
      <c r="BB281" s="463"/>
      <c r="BC281" s="463"/>
      <c r="BD281" s="463"/>
      <c r="BE281" s="463"/>
      <c r="BF281" s="463"/>
      <c r="BG281" s="463"/>
      <c r="BH281" s="463"/>
      <c r="BI281" s="463"/>
      <c r="BJ281" s="463"/>
      <c r="BK281" s="463"/>
      <c r="BL281" s="463"/>
      <c r="BM281" s="463"/>
      <c r="BN281" s="463"/>
      <c r="BZ281" s="463"/>
      <c r="CA281" s="463"/>
      <c r="CB281" s="428"/>
      <c r="DW281" s="463"/>
      <c r="DX281" s="463"/>
      <c r="FI281" s="463"/>
      <c r="FJ281" s="463"/>
    </row>
    <row r="282" spans="14:166" s="369" customFormat="1" ht="15" customHeight="1">
      <c r="N282" s="397"/>
      <c r="O282" s="393"/>
      <c r="P282" s="393"/>
      <c r="Q282" s="393"/>
      <c r="R282" s="393"/>
      <c r="S282" s="393"/>
      <c r="T282" s="393"/>
      <c r="U282" s="393"/>
      <c r="W282" s="393"/>
      <c r="X282" s="393"/>
      <c r="Y282" s="393"/>
      <c r="Z282" s="393"/>
      <c r="AA282" s="393"/>
      <c r="AB282" s="393"/>
      <c r="AC282" s="393"/>
      <c r="AD282" s="393"/>
      <c r="AE282" s="393"/>
      <c r="AG282" s="402"/>
      <c r="AH282" s="402"/>
      <c r="AI282" s="401"/>
      <c r="AJ282" s="401"/>
      <c r="AK282" s="404"/>
      <c r="AL282" s="401"/>
      <c r="AM282" s="401"/>
      <c r="AN282" s="401"/>
      <c r="AO282" s="404"/>
      <c r="AP282" s="401"/>
      <c r="AQ282" s="404"/>
      <c r="AR282" s="401"/>
      <c r="AS282" s="401"/>
      <c r="AT282" s="401"/>
      <c r="AU282" s="401"/>
      <c r="AV282" s="404"/>
      <c r="AW282" s="404"/>
      <c r="AX282" s="404"/>
      <c r="AY282" s="463"/>
      <c r="AZ282" s="463"/>
      <c r="BA282" s="463"/>
      <c r="BB282" s="463"/>
      <c r="BC282" s="463"/>
      <c r="BD282" s="463"/>
      <c r="BE282" s="463"/>
      <c r="BF282" s="463"/>
      <c r="BG282" s="463"/>
      <c r="BH282" s="463"/>
      <c r="BI282" s="463"/>
      <c r="BJ282" s="463"/>
      <c r="BK282" s="463"/>
      <c r="BL282" s="463"/>
      <c r="BM282" s="463"/>
      <c r="BN282" s="463"/>
      <c r="BZ282" s="463"/>
      <c r="CA282" s="463"/>
      <c r="CB282" s="428"/>
      <c r="DW282" s="463"/>
      <c r="DX282" s="463"/>
      <c r="FI282" s="463"/>
      <c r="FJ282" s="463"/>
    </row>
    <row r="283" spans="14:166" s="369" customFormat="1" ht="15" customHeight="1">
      <c r="N283" s="397"/>
      <c r="O283" s="393"/>
      <c r="P283" s="393"/>
      <c r="Q283" s="393"/>
      <c r="R283" s="393"/>
      <c r="S283" s="393"/>
      <c r="T283" s="393"/>
      <c r="U283" s="393"/>
      <c r="W283" s="393"/>
      <c r="X283" s="393"/>
      <c r="Y283" s="393"/>
      <c r="Z283" s="393"/>
      <c r="AA283" s="393"/>
      <c r="AB283" s="393"/>
      <c r="AC283" s="393"/>
      <c r="AD283" s="393"/>
      <c r="AE283" s="393"/>
      <c r="AG283" s="402"/>
      <c r="AH283" s="402"/>
      <c r="AI283" s="401"/>
      <c r="AJ283" s="401"/>
      <c r="AK283" s="404"/>
      <c r="AL283" s="404"/>
      <c r="AM283" s="401"/>
      <c r="AN283" s="401"/>
      <c r="AO283" s="401"/>
      <c r="AP283" s="401"/>
      <c r="AQ283" s="401"/>
      <c r="AR283" s="401"/>
      <c r="AS283" s="401"/>
      <c r="AT283" s="401"/>
      <c r="AU283" s="401"/>
      <c r="AV283" s="404"/>
      <c r="AW283" s="401"/>
      <c r="AX283" s="404"/>
      <c r="AY283" s="463"/>
      <c r="AZ283" s="463"/>
      <c r="BA283" s="463"/>
      <c r="BB283" s="463"/>
      <c r="BC283" s="463"/>
      <c r="BD283" s="463"/>
      <c r="BE283" s="463"/>
      <c r="BF283" s="463"/>
      <c r="BG283" s="463"/>
      <c r="BH283" s="463"/>
      <c r="BI283" s="463"/>
      <c r="BJ283" s="463"/>
      <c r="BK283" s="463"/>
      <c r="BL283" s="463"/>
      <c r="BM283" s="463"/>
      <c r="BN283" s="463"/>
      <c r="BZ283" s="463"/>
      <c r="CA283" s="463"/>
      <c r="CB283" s="428"/>
      <c r="DW283" s="463"/>
      <c r="DX283" s="463"/>
      <c r="FI283" s="463"/>
      <c r="FJ283" s="463"/>
    </row>
    <row r="284" spans="14:166" s="369" customFormat="1" ht="15" customHeight="1">
      <c r="N284" s="397"/>
      <c r="O284" s="393"/>
      <c r="P284" s="393"/>
      <c r="Q284" s="393"/>
      <c r="R284" s="393"/>
      <c r="S284" s="393"/>
      <c r="T284" s="393"/>
      <c r="U284" s="393"/>
      <c r="W284" s="393"/>
      <c r="X284" s="393"/>
      <c r="Y284" s="393"/>
      <c r="Z284" s="393"/>
      <c r="AA284" s="393"/>
      <c r="AB284" s="393"/>
      <c r="AC284" s="393"/>
      <c r="AD284" s="393"/>
      <c r="AE284" s="393"/>
      <c r="AG284" s="402"/>
      <c r="AH284" s="402"/>
      <c r="AI284" s="401"/>
      <c r="AJ284" s="401"/>
      <c r="AK284" s="401"/>
      <c r="AL284" s="404"/>
      <c r="AM284" s="401"/>
      <c r="AN284" s="401"/>
      <c r="AO284" s="404"/>
      <c r="AP284" s="404"/>
      <c r="AQ284" s="401"/>
      <c r="AR284" s="401"/>
      <c r="AS284" s="401"/>
      <c r="AT284" s="401"/>
      <c r="AU284" s="401"/>
      <c r="AV284" s="404"/>
      <c r="AW284" s="404"/>
      <c r="AX284" s="404"/>
      <c r="AY284" s="463"/>
      <c r="AZ284" s="463"/>
      <c r="BA284" s="463"/>
      <c r="BB284" s="463"/>
      <c r="BC284" s="463"/>
      <c r="BD284" s="463"/>
      <c r="BE284" s="463"/>
      <c r="BF284" s="463"/>
      <c r="BG284" s="463"/>
      <c r="BH284" s="463"/>
      <c r="BI284" s="463"/>
      <c r="BJ284" s="463"/>
      <c r="BK284" s="463"/>
      <c r="BL284" s="463"/>
      <c r="BM284" s="463"/>
      <c r="BN284" s="463"/>
      <c r="BZ284" s="463"/>
      <c r="CA284" s="463"/>
      <c r="CB284" s="428"/>
      <c r="DW284" s="463"/>
      <c r="DX284" s="463"/>
      <c r="FI284" s="463"/>
      <c r="FJ284" s="463"/>
    </row>
    <row r="285" spans="14:166" s="369" customFormat="1" ht="15" customHeight="1">
      <c r="N285" s="397"/>
      <c r="O285" s="393"/>
      <c r="P285" s="393"/>
      <c r="Q285" s="393"/>
      <c r="R285" s="393"/>
      <c r="S285" s="393"/>
      <c r="T285" s="393"/>
      <c r="U285" s="393"/>
      <c r="W285" s="393"/>
      <c r="X285" s="393"/>
      <c r="Y285" s="393"/>
      <c r="Z285" s="393"/>
      <c r="AA285" s="393"/>
      <c r="AB285" s="393"/>
      <c r="AC285" s="393"/>
      <c r="AD285" s="393"/>
      <c r="AE285" s="393"/>
      <c r="AG285" s="469"/>
      <c r="AH285" s="469"/>
      <c r="AI285" s="401"/>
      <c r="AJ285" s="401"/>
      <c r="AK285" s="404"/>
      <c r="AL285" s="401"/>
      <c r="AM285" s="401"/>
      <c r="AN285" s="401"/>
      <c r="AO285" s="404"/>
      <c r="AP285" s="401"/>
      <c r="AQ285" s="401"/>
      <c r="AR285" s="401"/>
      <c r="AS285" s="401"/>
      <c r="AT285" s="401"/>
      <c r="AU285" s="401"/>
      <c r="AV285" s="404"/>
      <c r="AW285" s="404"/>
      <c r="AX285" s="404"/>
      <c r="AY285" s="463"/>
      <c r="AZ285" s="463"/>
      <c r="BA285" s="463"/>
      <c r="BB285" s="463"/>
      <c r="BC285" s="463"/>
      <c r="BD285" s="463"/>
      <c r="BE285" s="463"/>
      <c r="BF285" s="463"/>
      <c r="BG285" s="463"/>
      <c r="BH285" s="463"/>
      <c r="BI285" s="463"/>
      <c r="BJ285" s="463"/>
      <c r="BK285" s="463"/>
      <c r="BL285" s="463"/>
      <c r="BM285" s="463"/>
      <c r="BN285" s="463"/>
      <c r="BZ285" s="463"/>
      <c r="CA285" s="463"/>
      <c r="CB285" s="428"/>
      <c r="DW285" s="463"/>
      <c r="DX285" s="463"/>
      <c r="FI285" s="463"/>
      <c r="FJ285" s="463"/>
    </row>
    <row r="286" spans="14:166" s="369" customFormat="1" ht="15" customHeight="1">
      <c r="N286" s="397"/>
      <c r="O286" s="393"/>
      <c r="P286" s="393"/>
      <c r="Q286" s="393"/>
      <c r="R286" s="393"/>
      <c r="S286" s="393"/>
      <c r="T286" s="393"/>
      <c r="U286" s="393"/>
      <c r="W286" s="393"/>
      <c r="X286" s="393"/>
      <c r="Y286" s="393"/>
      <c r="Z286" s="393"/>
      <c r="AA286" s="393"/>
      <c r="AB286" s="393"/>
      <c r="AC286" s="393"/>
      <c r="AD286" s="393"/>
      <c r="AE286" s="393"/>
      <c r="AG286" s="402"/>
      <c r="AH286" s="402"/>
      <c r="AI286" s="401"/>
      <c r="AJ286" s="401"/>
      <c r="AK286" s="404"/>
      <c r="AL286" s="404"/>
      <c r="AM286" s="401"/>
      <c r="AN286" s="401"/>
      <c r="AO286" s="401"/>
      <c r="AP286" s="401"/>
      <c r="AQ286" s="404"/>
      <c r="AR286" s="401"/>
      <c r="AS286" s="401"/>
      <c r="AT286" s="401"/>
      <c r="AU286" s="401"/>
      <c r="AV286" s="404"/>
      <c r="AW286" s="404"/>
      <c r="AX286" s="404"/>
      <c r="AY286" s="463"/>
      <c r="AZ286" s="463"/>
      <c r="BA286" s="463"/>
      <c r="BB286" s="463"/>
      <c r="BC286" s="463"/>
      <c r="BD286" s="463"/>
      <c r="BE286" s="463"/>
      <c r="BF286" s="463"/>
      <c r="BG286" s="463"/>
      <c r="BH286" s="463"/>
      <c r="BI286" s="463"/>
      <c r="BJ286" s="463"/>
      <c r="BK286" s="463"/>
      <c r="BL286" s="463"/>
      <c r="BM286" s="463"/>
      <c r="BN286" s="463"/>
      <c r="BZ286" s="463"/>
      <c r="CA286" s="463"/>
      <c r="CB286" s="428"/>
      <c r="DW286" s="463"/>
      <c r="DX286" s="463"/>
      <c r="FI286" s="463"/>
      <c r="FJ286" s="463"/>
    </row>
    <row r="287" spans="14:166" s="369" customFormat="1" ht="15" customHeight="1">
      <c r="N287" s="397"/>
      <c r="O287" s="393"/>
      <c r="P287" s="393"/>
      <c r="Q287" s="393"/>
      <c r="R287" s="393"/>
      <c r="S287" s="393"/>
      <c r="T287" s="393"/>
      <c r="U287" s="393"/>
      <c r="W287" s="393"/>
      <c r="X287" s="393"/>
      <c r="Y287" s="393"/>
      <c r="Z287" s="393"/>
      <c r="AA287" s="393"/>
      <c r="AB287" s="393"/>
      <c r="AC287" s="393"/>
      <c r="AD287" s="393"/>
      <c r="AE287" s="393"/>
      <c r="AG287" s="402"/>
      <c r="AH287" s="402"/>
      <c r="AI287" s="401"/>
      <c r="AJ287" s="401"/>
      <c r="AK287" s="404"/>
      <c r="AL287" s="401"/>
      <c r="AM287" s="401"/>
      <c r="AN287" s="401"/>
      <c r="AO287" s="404"/>
      <c r="AP287" s="404"/>
      <c r="AQ287" s="401"/>
      <c r="AR287" s="401"/>
      <c r="AS287" s="401"/>
      <c r="AT287" s="401"/>
      <c r="AU287" s="401"/>
      <c r="AV287" s="404"/>
      <c r="AW287" s="401"/>
      <c r="AX287" s="401"/>
      <c r="AY287" s="463"/>
      <c r="AZ287" s="463"/>
      <c r="BA287" s="463"/>
      <c r="BB287" s="463"/>
      <c r="BC287" s="463"/>
      <c r="BD287" s="463"/>
      <c r="BE287" s="463"/>
      <c r="BF287" s="463"/>
      <c r="BG287" s="463"/>
      <c r="BH287" s="463"/>
      <c r="BI287" s="463"/>
      <c r="BJ287" s="463"/>
      <c r="BK287" s="463"/>
      <c r="BL287" s="463"/>
      <c r="BM287" s="463"/>
      <c r="BN287" s="463"/>
      <c r="BZ287" s="463"/>
      <c r="CA287" s="463"/>
      <c r="CB287" s="428"/>
      <c r="DW287" s="463"/>
      <c r="DX287" s="463"/>
      <c r="FI287" s="463"/>
      <c r="FJ287" s="463"/>
    </row>
    <row r="288" spans="14:166" s="369" customFormat="1" ht="15" customHeight="1">
      <c r="N288" s="397"/>
      <c r="O288" s="393"/>
      <c r="P288" s="393"/>
      <c r="Q288" s="393"/>
      <c r="R288" s="393"/>
      <c r="S288" s="393"/>
      <c r="T288" s="393"/>
      <c r="U288" s="393"/>
      <c r="W288" s="393"/>
      <c r="X288" s="393"/>
      <c r="Y288" s="393"/>
      <c r="Z288" s="393"/>
      <c r="AA288" s="393"/>
      <c r="AB288" s="393"/>
      <c r="AC288" s="393"/>
      <c r="AD288" s="393"/>
      <c r="AE288" s="393"/>
      <c r="AG288" s="402"/>
      <c r="AH288" s="402"/>
      <c r="AI288" s="401"/>
      <c r="AJ288" s="401"/>
      <c r="AK288" s="404"/>
      <c r="AL288" s="404"/>
      <c r="AM288" s="401"/>
      <c r="AN288" s="401"/>
      <c r="AO288" s="404"/>
      <c r="AP288" s="401"/>
      <c r="AQ288" s="401"/>
      <c r="AR288" s="401"/>
      <c r="AS288" s="401"/>
      <c r="AT288" s="401"/>
      <c r="AU288" s="401"/>
      <c r="AV288" s="404"/>
      <c r="AW288" s="404"/>
      <c r="AX288" s="404"/>
      <c r="AY288" s="463"/>
      <c r="AZ288" s="463"/>
      <c r="BA288" s="463"/>
      <c r="BB288" s="463"/>
      <c r="BC288" s="463"/>
      <c r="BD288" s="463"/>
      <c r="BE288" s="463"/>
      <c r="BF288" s="463"/>
      <c r="BG288" s="463"/>
      <c r="BH288" s="463"/>
      <c r="BI288" s="463"/>
      <c r="BJ288" s="463"/>
      <c r="BK288" s="463"/>
      <c r="BL288" s="463"/>
      <c r="BM288" s="463"/>
      <c r="BN288" s="463"/>
      <c r="BZ288" s="463"/>
      <c r="CA288" s="463"/>
      <c r="CB288" s="428"/>
      <c r="DW288" s="463"/>
      <c r="DX288" s="463"/>
      <c r="FI288" s="463"/>
      <c r="FJ288" s="463"/>
    </row>
    <row r="289" spans="14:166" s="369" customFormat="1" ht="15" customHeight="1">
      <c r="N289" s="397"/>
      <c r="O289" s="393"/>
      <c r="P289" s="393"/>
      <c r="Q289" s="393"/>
      <c r="R289" s="393"/>
      <c r="S289" s="393"/>
      <c r="T289" s="393"/>
      <c r="U289" s="393"/>
      <c r="W289" s="393"/>
      <c r="X289" s="393"/>
      <c r="Y289" s="393"/>
      <c r="Z289" s="393"/>
      <c r="AA289" s="393"/>
      <c r="AB289" s="393"/>
      <c r="AC289" s="393"/>
      <c r="AD289" s="393"/>
      <c r="AE289" s="393"/>
      <c r="AG289" s="402"/>
      <c r="AH289" s="402"/>
      <c r="AI289" s="401"/>
      <c r="AJ289" s="401"/>
      <c r="AK289" s="401"/>
      <c r="AL289" s="401"/>
      <c r="AM289" s="401"/>
      <c r="AN289" s="401"/>
      <c r="AO289" s="404"/>
      <c r="AP289" s="401"/>
      <c r="AQ289" s="401"/>
      <c r="AR289" s="401"/>
      <c r="AS289" s="404"/>
      <c r="AT289" s="401"/>
      <c r="AU289" s="401"/>
      <c r="AV289" s="404"/>
      <c r="AW289" s="404"/>
      <c r="AX289" s="404"/>
      <c r="AY289" s="463"/>
      <c r="AZ289" s="463"/>
      <c r="BA289" s="463"/>
      <c r="BB289" s="463"/>
      <c r="BC289" s="463"/>
      <c r="BD289" s="463"/>
      <c r="BE289" s="463"/>
      <c r="BF289" s="463"/>
      <c r="BG289" s="463"/>
      <c r="BH289" s="463"/>
      <c r="BI289" s="463"/>
      <c r="BJ289" s="463"/>
      <c r="BK289" s="463"/>
      <c r="BL289" s="463"/>
      <c r="BM289" s="463"/>
      <c r="BN289" s="463"/>
      <c r="BZ289" s="463"/>
      <c r="CA289" s="463"/>
      <c r="CB289" s="428"/>
      <c r="DW289" s="463"/>
      <c r="DX289" s="463"/>
      <c r="FI289" s="463"/>
      <c r="FJ289" s="463"/>
    </row>
    <row r="290" spans="14:166" s="369" customFormat="1" ht="15" customHeight="1">
      <c r="N290" s="397"/>
      <c r="O290" s="393"/>
      <c r="P290" s="393"/>
      <c r="Q290" s="393"/>
      <c r="R290" s="393"/>
      <c r="S290" s="393"/>
      <c r="T290" s="393"/>
      <c r="U290" s="393"/>
      <c r="W290" s="393"/>
      <c r="X290" s="393"/>
      <c r="Y290" s="393"/>
      <c r="Z290" s="393"/>
      <c r="AA290" s="393"/>
      <c r="AB290" s="393"/>
      <c r="AC290" s="393"/>
      <c r="AD290" s="393"/>
      <c r="AE290" s="393"/>
      <c r="AG290" s="402"/>
      <c r="AH290" s="402"/>
      <c r="AI290" s="401"/>
      <c r="AJ290" s="401"/>
      <c r="AK290" s="404"/>
      <c r="AL290" s="404"/>
      <c r="AM290" s="401"/>
      <c r="AN290" s="401"/>
      <c r="AO290" s="404"/>
      <c r="AP290" s="401"/>
      <c r="AQ290" s="404"/>
      <c r="AR290" s="401"/>
      <c r="AS290" s="401"/>
      <c r="AT290" s="401"/>
      <c r="AU290" s="401"/>
      <c r="AV290" s="404"/>
      <c r="AW290" s="404"/>
      <c r="AX290" s="404"/>
      <c r="AY290" s="463"/>
      <c r="AZ290" s="463"/>
      <c r="BA290" s="463"/>
      <c r="BB290" s="463"/>
      <c r="BC290" s="463"/>
      <c r="BD290" s="463"/>
      <c r="BE290" s="463"/>
      <c r="BF290" s="463"/>
      <c r="BG290" s="463"/>
      <c r="BH290" s="463"/>
      <c r="BI290" s="463"/>
      <c r="BJ290" s="463"/>
      <c r="BK290" s="463"/>
      <c r="BL290" s="463"/>
      <c r="BM290" s="463"/>
      <c r="BN290" s="463"/>
      <c r="BZ290" s="463"/>
      <c r="CA290" s="463"/>
      <c r="CB290" s="428"/>
      <c r="DW290" s="463"/>
      <c r="DX290" s="463"/>
      <c r="FI290" s="463"/>
      <c r="FJ290" s="463"/>
    </row>
    <row r="291" spans="14:166" s="369" customFormat="1" ht="15" customHeight="1">
      <c r="N291" s="397"/>
      <c r="O291" s="393"/>
      <c r="P291" s="393"/>
      <c r="Q291" s="393"/>
      <c r="R291" s="393"/>
      <c r="S291" s="393"/>
      <c r="T291" s="393"/>
      <c r="U291" s="393"/>
      <c r="W291" s="393"/>
      <c r="X291" s="393"/>
      <c r="Y291" s="393"/>
      <c r="Z291" s="393"/>
      <c r="AA291" s="393"/>
      <c r="AB291" s="393"/>
      <c r="AC291" s="393"/>
      <c r="AD291" s="393"/>
      <c r="AE291" s="393"/>
      <c r="AG291" s="402"/>
      <c r="AH291" s="402"/>
      <c r="AI291" s="401"/>
      <c r="AJ291" s="401"/>
      <c r="AK291" s="404"/>
      <c r="AL291" s="401"/>
      <c r="AM291" s="401"/>
      <c r="AN291" s="401"/>
      <c r="AO291" s="404"/>
      <c r="AP291" s="401"/>
      <c r="AQ291" s="401"/>
      <c r="AR291" s="401"/>
      <c r="AS291" s="401"/>
      <c r="AT291" s="401"/>
      <c r="AU291" s="401"/>
      <c r="AV291" s="404"/>
      <c r="AW291" s="401"/>
      <c r="AX291" s="467"/>
      <c r="AY291" s="463"/>
      <c r="AZ291" s="463"/>
      <c r="BA291" s="463"/>
      <c r="BB291" s="463"/>
      <c r="BC291" s="463"/>
      <c r="BD291" s="463"/>
      <c r="BE291" s="463"/>
      <c r="BF291" s="463"/>
      <c r="BG291" s="463"/>
      <c r="BH291" s="463"/>
      <c r="BI291" s="463"/>
      <c r="BJ291" s="463"/>
      <c r="BK291" s="463"/>
      <c r="BL291" s="463"/>
      <c r="BM291" s="463"/>
      <c r="BN291" s="463"/>
      <c r="BZ291" s="463"/>
      <c r="CA291" s="463"/>
      <c r="CB291" s="428"/>
      <c r="DW291" s="463"/>
      <c r="DX291" s="463"/>
      <c r="FI291" s="463"/>
      <c r="FJ291" s="463"/>
    </row>
    <row r="292" spans="14:166" s="369" customFormat="1" ht="15" customHeight="1">
      <c r="N292" s="397"/>
      <c r="O292" s="393"/>
      <c r="P292" s="393"/>
      <c r="Q292" s="393"/>
      <c r="R292" s="393"/>
      <c r="S292" s="393"/>
      <c r="T292" s="393"/>
      <c r="U292" s="393"/>
      <c r="W292" s="393"/>
      <c r="X292" s="393"/>
      <c r="Y292" s="393"/>
      <c r="Z292" s="393"/>
      <c r="AA292" s="393"/>
      <c r="AB292" s="393"/>
      <c r="AC292" s="393"/>
      <c r="AD292" s="393"/>
      <c r="AE292" s="393"/>
      <c r="AG292" s="402"/>
      <c r="AH292" s="402"/>
      <c r="AI292" s="401"/>
      <c r="AJ292" s="401"/>
      <c r="AK292" s="401"/>
      <c r="AL292" s="404"/>
      <c r="AM292" s="401"/>
      <c r="AN292" s="401"/>
      <c r="AO292" s="404"/>
      <c r="AP292" s="401"/>
      <c r="AQ292" s="401"/>
      <c r="AR292" s="401"/>
      <c r="AS292" s="401"/>
      <c r="AT292" s="401"/>
      <c r="AU292" s="401"/>
      <c r="AV292" s="401"/>
      <c r="AW292" s="401"/>
      <c r="AX292" s="401"/>
      <c r="AY292" s="463"/>
      <c r="AZ292" s="463"/>
      <c r="BA292" s="463"/>
      <c r="BB292" s="463"/>
      <c r="BC292" s="463"/>
      <c r="BD292" s="463"/>
      <c r="BE292" s="463"/>
      <c r="BF292" s="463"/>
      <c r="BG292" s="463"/>
      <c r="BH292" s="463"/>
      <c r="BI292" s="463"/>
      <c r="BJ292" s="463"/>
      <c r="BK292" s="463"/>
      <c r="BL292" s="463"/>
      <c r="BM292" s="463"/>
      <c r="BN292" s="463"/>
      <c r="BZ292" s="463"/>
      <c r="CA292" s="463"/>
      <c r="CB292" s="428"/>
      <c r="DW292" s="463"/>
      <c r="DX292" s="463"/>
      <c r="FI292" s="463"/>
      <c r="FJ292" s="463"/>
    </row>
    <row r="293" spans="14:166" s="369" customFormat="1" ht="15" customHeight="1">
      <c r="N293" s="397"/>
      <c r="O293" s="393"/>
      <c r="P293" s="393"/>
      <c r="Q293" s="393"/>
      <c r="R293" s="393"/>
      <c r="S293" s="393"/>
      <c r="T293" s="393"/>
      <c r="U293" s="393"/>
      <c r="W293" s="393"/>
      <c r="X293" s="393"/>
      <c r="Y293" s="393"/>
      <c r="Z293" s="393"/>
      <c r="AA293" s="393"/>
      <c r="AB293" s="393"/>
      <c r="AC293" s="393"/>
      <c r="AD293" s="393"/>
      <c r="AE293" s="393"/>
      <c r="AG293" s="402"/>
      <c r="AH293" s="402"/>
      <c r="AI293" s="401"/>
      <c r="AJ293" s="401"/>
      <c r="AK293" s="401"/>
      <c r="AL293" s="401"/>
      <c r="AM293" s="401"/>
      <c r="AN293" s="401"/>
      <c r="AO293" s="401"/>
      <c r="AP293" s="401"/>
      <c r="AQ293" s="408"/>
      <c r="AR293" s="408"/>
      <c r="AS293" s="408"/>
      <c r="AT293" s="408"/>
      <c r="AU293" s="408"/>
      <c r="AV293" s="408"/>
      <c r="AW293" s="408"/>
      <c r="AX293" s="408"/>
      <c r="AY293" s="463"/>
      <c r="AZ293" s="463"/>
      <c r="BA293" s="463"/>
      <c r="BB293" s="463"/>
      <c r="BC293" s="463"/>
      <c r="BD293" s="463"/>
      <c r="BE293" s="463"/>
      <c r="BF293" s="463"/>
      <c r="BG293" s="463"/>
      <c r="BH293" s="463"/>
      <c r="BI293" s="463"/>
      <c r="BJ293" s="463"/>
      <c r="BK293" s="463"/>
      <c r="BL293" s="463"/>
      <c r="BM293" s="463"/>
      <c r="BN293" s="463"/>
      <c r="BZ293" s="463"/>
      <c r="CA293" s="463"/>
      <c r="CB293" s="428"/>
      <c r="DW293" s="463"/>
      <c r="DX293" s="463"/>
      <c r="FI293" s="463"/>
      <c r="FJ293" s="463"/>
    </row>
    <row r="294" spans="14:166" s="369" customFormat="1" ht="15" customHeight="1">
      <c r="N294" s="397"/>
      <c r="O294" s="393"/>
      <c r="P294" s="393"/>
      <c r="Q294" s="393"/>
      <c r="R294" s="393"/>
      <c r="S294" s="393"/>
      <c r="T294" s="393"/>
      <c r="U294" s="393"/>
      <c r="W294" s="393"/>
      <c r="X294" s="393"/>
      <c r="Y294" s="393"/>
      <c r="Z294" s="393"/>
      <c r="AA294" s="393"/>
      <c r="AB294" s="393"/>
      <c r="AC294" s="393"/>
      <c r="AD294" s="393"/>
      <c r="AE294" s="393"/>
      <c r="AG294" s="402"/>
      <c r="AH294" s="402"/>
      <c r="AI294" s="408"/>
      <c r="AJ294" s="408"/>
      <c r="AK294" s="408"/>
      <c r="AL294" s="408"/>
      <c r="AM294" s="408"/>
      <c r="AN294" s="408"/>
      <c r="AO294" s="408"/>
      <c r="AP294" s="408"/>
      <c r="AQ294" s="407"/>
      <c r="AR294" s="407"/>
      <c r="AS294" s="407"/>
      <c r="AT294" s="407"/>
      <c r="AU294" s="407"/>
      <c r="AV294" s="407"/>
      <c r="AW294" s="407"/>
      <c r="AX294" s="407"/>
      <c r="AY294" s="463"/>
      <c r="AZ294" s="463"/>
      <c r="BA294" s="463"/>
      <c r="BB294" s="463"/>
      <c r="BC294" s="463"/>
      <c r="BD294" s="463"/>
      <c r="BE294" s="463"/>
      <c r="BF294" s="463"/>
      <c r="BG294" s="463"/>
      <c r="BH294" s="463"/>
      <c r="BI294" s="463"/>
      <c r="BJ294" s="463"/>
      <c r="BK294" s="463"/>
      <c r="BL294" s="463"/>
      <c r="BM294" s="463"/>
      <c r="BN294" s="463"/>
      <c r="BZ294" s="463"/>
      <c r="CA294" s="463"/>
      <c r="CB294" s="428"/>
      <c r="DW294" s="463"/>
      <c r="DX294" s="463"/>
      <c r="FI294" s="463"/>
      <c r="FJ294" s="463"/>
    </row>
    <row r="295" spans="14:166" s="369" customFormat="1" ht="15" customHeight="1">
      <c r="N295" s="397"/>
      <c r="O295" s="393"/>
      <c r="P295" s="393"/>
      <c r="Q295" s="393"/>
      <c r="R295" s="393"/>
      <c r="S295" s="393"/>
      <c r="T295" s="393"/>
      <c r="U295" s="393"/>
      <c r="W295" s="393"/>
      <c r="X295" s="393"/>
      <c r="Y295" s="393"/>
      <c r="Z295" s="393"/>
      <c r="AA295" s="393"/>
      <c r="AB295" s="393"/>
      <c r="AC295" s="393"/>
      <c r="AD295" s="393"/>
      <c r="AE295" s="393"/>
      <c r="AG295" s="463"/>
      <c r="AH295" s="463"/>
      <c r="AI295" s="407"/>
      <c r="AJ295" s="407"/>
      <c r="AK295" s="407"/>
      <c r="AL295" s="407"/>
      <c r="AM295" s="407"/>
      <c r="AN295" s="407"/>
      <c r="AO295" s="407"/>
      <c r="AP295" s="407"/>
      <c r="AQ295" s="407"/>
      <c r="AR295" s="407"/>
      <c r="AS295" s="407"/>
      <c r="AT295" s="407"/>
      <c r="AU295" s="407"/>
      <c r="AV295" s="407"/>
      <c r="AW295" s="407"/>
      <c r="AX295" s="407"/>
      <c r="AY295" s="463"/>
      <c r="AZ295" s="463"/>
      <c r="BA295" s="463"/>
      <c r="BB295" s="463"/>
      <c r="BC295" s="463"/>
      <c r="BD295" s="463"/>
      <c r="BE295" s="463"/>
      <c r="BF295" s="463"/>
      <c r="BG295" s="463"/>
      <c r="BH295" s="463"/>
      <c r="BI295" s="463"/>
      <c r="BJ295" s="463"/>
      <c r="BK295" s="463"/>
      <c r="BL295" s="463"/>
      <c r="BM295" s="463"/>
      <c r="BN295" s="463"/>
      <c r="BZ295" s="463"/>
      <c r="CA295" s="463"/>
      <c r="CB295" s="428"/>
      <c r="DW295" s="463"/>
      <c r="DX295" s="463"/>
      <c r="FI295" s="463"/>
      <c r="FJ295" s="463"/>
    </row>
    <row r="296" spans="14:166" s="369" customFormat="1" ht="15" customHeight="1">
      <c r="N296" s="397"/>
      <c r="O296" s="393"/>
      <c r="P296" s="393"/>
      <c r="Q296" s="393"/>
      <c r="R296" s="393"/>
      <c r="S296" s="393"/>
      <c r="T296" s="393"/>
      <c r="U296" s="393"/>
      <c r="W296" s="393"/>
      <c r="X296" s="393"/>
      <c r="Y296" s="393"/>
      <c r="Z296" s="393"/>
      <c r="AA296" s="393"/>
      <c r="AB296" s="393"/>
      <c r="AC296" s="393"/>
      <c r="AD296" s="393"/>
      <c r="AE296" s="393"/>
      <c r="AG296" s="469"/>
      <c r="AH296" s="469"/>
      <c r="AI296" s="407"/>
      <c r="AJ296" s="407"/>
      <c r="AK296" s="407"/>
      <c r="AL296" s="407"/>
      <c r="AM296" s="407"/>
      <c r="AN296" s="407"/>
      <c r="AO296" s="407"/>
      <c r="AP296" s="407"/>
      <c r="AQ296" s="407"/>
      <c r="AR296" s="407"/>
      <c r="AS296" s="407"/>
      <c r="AT296" s="407"/>
      <c r="AU296" s="407"/>
      <c r="AV296" s="407"/>
      <c r="AW296" s="407"/>
      <c r="AX296" s="407"/>
      <c r="AY296" s="463"/>
      <c r="AZ296" s="463"/>
      <c r="BA296" s="463"/>
      <c r="BB296" s="463"/>
      <c r="BC296" s="463"/>
      <c r="BD296" s="463"/>
      <c r="BE296" s="463"/>
      <c r="BF296" s="463"/>
      <c r="BG296" s="463"/>
      <c r="BH296" s="463"/>
      <c r="BI296" s="463"/>
      <c r="BJ296" s="463"/>
      <c r="BK296" s="463"/>
      <c r="BL296" s="463"/>
      <c r="BM296" s="463"/>
      <c r="BN296" s="463"/>
      <c r="BZ296" s="463"/>
      <c r="CA296" s="463"/>
      <c r="CB296" s="428"/>
      <c r="DW296" s="463"/>
      <c r="DX296" s="463"/>
      <c r="FI296" s="463"/>
      <c r="FJ296" s="463"/>
    </row>
    <row r="297" spans="14:166" s="369" customFormat="1" ht="15" customHeight="1">
      <c r="N297" s="397"/>
      <c r="O297" s="393"/>
      <c r="P297" s="393"/>
      <c r="Q297" s="393"/>
      <c r="R297" s="393"/>
      <c r="S297" s="393"/>
      <c r="T297" s="393"/>
      <c r="U297" s="393"/>
      <c r="W297" s="393"/>
      <c r="X297" s="393"/>
      <c r="Y297" s="393"/>
      <c r="Z297" s="393"/>
      <c r="AA297" s="393"/>
      <c r="AB297" s="393"/>
      <c r="AC297" s="393"/>
      <c r="AD297" s="393"/>
      <c r="AE297" s="393"/>
      <c r="AG297" s="469"/>
      <c r="AH297" s="469"/>
      <c r="AI297" s="407"/>
      <c r="AJ297" s="407"/>
      <c r="AK297" s="407"/>
      <c r="AL297" s="407"/>
      <c r="AM297" s="407"/>
      <c r="AN297" s="407"/>
      <c r="AO297" s="407"/>
      <c r="AP297" s="407"/>
      <c r="AQ297" s="408"/>
      <c r="AR297" s="408"/>
      <c r="AS297" s="408"/>
      <c r="AT297" s="408"/>
      <c r="AU297" s="408"/>
      <c r="AV297" s="409"/>
      <c r="AW297" s="408"/>
      <c r="AX297" s="408"/>
      <c r="AY297" s="463"/>
      <c r="AZ297" s="463"/>
      <c r="BA297" s="463"/>
      <c r="BB297" s="463"/>
      <c r="BC297" s="463"/>
      <c r="BD297" s="463"/>
      <c r="BE297" s="463"/>
      <c r="BF297" s="463"/>
      <c r="BG297" s="463"/>
      <c r="BH297" s="463"/>
      <c r="BI297" s="463"/>
      <c r="BJ297" s="463"/>
      <c r="BK297" s="463"/>
      <c r="BL297" s="463"/>
      <c r="BM297" s="463"/>
      <c r="BN297" s="463"/>
      <c r="BZ297" s="463"/>
      <c r="CA297" s="463"/>
      <c r="CB297" s="428"/>
      <c r="DW297" s="463"/>
      <c r="DX297" s="463"/>
      <c r="FI297" s="463"/>
      <c r="FJ297" s="463"/>
    </row>
    <row r="298" spans="14:166" s="369" customFormat="1" ht="15" customHeight="1">
      <c r="N298" s="397"/>
      <c r="O298" s="393"/>
      <c r="P298" s="393"/>
      <c r="Q298" s="393"/>
      <c r="R298" s="393"/>
      <c r="S298" s="393"/>
      <c r="T298" s="393"/>
      <c r="U298" s="393"/>
      <c r="W298" s="393"/>
      <c r="X298" s="393"/>
      <c r="Y298" s="393"/>
      <c r="Z298" s="393"/>
      <c r="AA298" s="393"/>
      <c r="AB298" s="393"/>
      <c r="AC298" s="393"/>
      <c r="AD298" s="393"/>
      <c r="AE298" s="393"/>
      <c r="AG298" s="469"/>
      <c r="AH298" s="469"/>
      <c r="AI298" s="408"/>
      <c r="AJ298" s="408"/>
      <c r="AK298" s="408"/>
      <c r="AL298" s="408"/>
      <c r="AM298" s="408"/>
      <c r="AN298" s="408"/>
      <c r="AO298" s="408"/>
      <c r="AP298" s="408"/>
      <c r="AQ298" s="404"/>
      <c r="AR298" s="401"/>
      <c r="AS298" s="431"/>
      <c r="AT298" s="401"/>
      <c r="AU298" s="401"/>
      <c r="AV298" s="401"/>
      <c r="AW298" s="401"/>
      <c r="AX298" s="401"/>
      <c r="AY298" s="463"/>
      <c r="AZ298" s="463"/>
      <c r="BA298" s="463"/>
      <c r="BB298" s="463"/>
      <c r="BC298" s="463"/>
      <c r="BD298" s="463"/>
      <c r="BE298" s="463"/>
      <c r="BF298" s="463"/>
      <c r="BG298" s="463"/>
      <c r="BH298" s="463"/>
      <c r="BI298" s="463"/>
      <c r="BJ298" s="463"/>
      <c r="BK298" s="463"/>
      <c r="BL298" s="463"/>
      <c r="BM298" s="463"/>
      <c r="BN298" s="463"/>
      <c r="BZ298" s="463"/>
      <c r="CA298" s="463"/>
      <c r="CB298" s="428"/>
      <c r="DW298" s="463"/>
      <c r="DX298" s="463"/>
      <c r="FI298" s="463"/>
      <c r="FJ298" s="463"/>
    </row>
    <row r="299" spans="14:166" s="369" customFormat="1" ht="15" customHeight="1">
      <c r="N299" s="432"/>
      <c r="O299" s="372"/>
      <c r="P299" s="372"/>
      <c r="Q299" s="372"/>
      <c r="R299" s="372"/>
      <c r="S299" s="432"/>
      <c r="T299" s="372"/>
      <c r="U299" s="372"/>
      <c r="W299" s="381"/>
      <c r="X299" s="381"/>
      <c r="Y299" s="381"/>
      <c r="Z299" s="381"/>
      <c r="AA299" s="381"/>
      <c r="AB299" s="381"/>
      <c r="AC299" s="381"/>
      <c r="AD299" s="381"/>
      <c r="AE299" s="381"/>
      <c r="AG299" s="402"/>
      <c r="AH299" s="402"/>
      <c r="AI299" s="401"/>
      <c r="AJ299" s="401"/>
      <c r="AK299" s="401"/>
      <c r="AL299" s="401"/>
      <c r="AM299" s="401"/>
      <c r="AN299" s="401"/>
      <c r="AO299" s="401"/>
      <c r="AP299" s="401"/>
      <c r="AQ299" s="430"/>
      <c r="AR299" s="430"/>
      <c r="AS299" s="431"/>
      <c r="AT299" s="401"/>
      <c r="AU299" s="401"/>
      <c r="AV299" s="404"/>
      <c r="AW299" s="401"/>
      <c r="AX299" s="404"/>
      <c r="AY299" s="463"/>
      <c r="AZ299" s="463"/>
      <c r="BA299" s="463"/>
      <c r="BB299" s="463"/>
      <c r="BC299" s="463"/>
      <c r="BD299" s="463"/>
      <c r="BE299" s="463"/>
      <c r="BF299" s="463"/>
      <c r="BG299" s="463"/>
      <c r="BH299" s="463"/>
      <c r="BI299" s="463"/>
      <c r="BJ299" s="463"/>
      <c r="BK299" s="463"/>
      <c r="BL299" s="463"/>
      <c r="BM299" s="463"/>
      <c r="BN299" s="463"/>
      <c r="BZ299" s="463"/>
      <c r="CA299" s="463"/>
      <c r="CB299" s="428"/>
      <c r="DW299" s="463"/>
      <c r="DX299" s="463"/>
      <c r="FI299" s="463"/>
      <c r="FJ299" s="463"/>
    </row>
    <row r="300" spans="14:166" s="369" customFormat="1" ht="15" customHeight="1">
      <c r="N300" s="372"/>
      <c r="O300" s="372"/>
      <c r="P300" s="372"/>
      <c r="Q300" s="372"/>
      <c r="R300" s="372"/>
      <c r="S300" s="372"/>
      <c r="T300" s="372"/>
      <c r="U300" s="372"/>
      <c r="W300" s="381"/>
      <c r="X300" s="381"/>
      <c r="Y300" s="381"/>
      <c r="Z300" s="381"/>
      <c r="AA300" s="381"/>
      <c r="AB300" s="381"/>
      <c r="AC300" s="381"/>
      <c r="AD300" s="381"/>
      <c r="AE300" s="381"/>
      <c r="AG300" s="402"/>
      <c r="AH300" s="402"/>
      <c r="AI300" s="401"/>
      <c r="AJ300" s="401"/>
      <c r="AK300" s="404"/>
      <c r="AL300" s="401"/>
      <c r="AM300" s="401"/>
      <c r="AN300" s="401"/>
      <c r="AO300" s="404"/>
      <c r="AP300" s="401"/>
      <c r="AQ300" s="404"/>
      <c r="AR300" s="401"/>
      <c r="AS300" s="431"/>
      <c r="AT300" s="401"/>
      <c r="AU300" s="401"/>
      <c r="AV300" s="404"/>
      <c r="AW300" s="404"/>
      <c r="AX300" s="404"/>
      <c r="AY300" s="463"/>
      <c r="AZ300" s="463"/>
      <c r="BA300" s="463"/>
      <c r="BB300" s="463"/>
      <c r="BC300" s="463"/>
      <c r="BD300" s="463"/>
      <c r="BE300" s="463"/>
      <c r="BF300" s="463"/>
      <c r="BG300" s="463"/>
      <c r="BH300" s="463"/>
      <c r="BI300" s="463"/>
      <c r="BJ300" s="463"/>
      <c r="BK300" s="463"/>
      <c r="BL300" s="463"/>
      <c r="BM300" s="463"/>
      <c r="BN300" s="463"/>
      <c r="BZ300" s="463"/>
      <c r="CA300" s="463"/>
      <c r="CB300" s="428"/>
      <c r="DW300" s="463"/>
      <c r="DX300" s="463"/>
      <c r="FI300" s="463"/>
      <c r="FJ300" s="463"/>
    </row>
    <row r="301" spans="14:166" s="369" customFormat="1" ht="15" customHeight="1">
      <c r="N301" s="372"/>
      <c r="O301" s="372"/>
      <c r="P301" s="372"/>
      <c r="Q301" s="372"/>
      <c r="R301" s="372"/>
      <c r="S301" s="372"/>
      <c r="T301" s="372"/>
      <c r="U301" s="372"/>
      <c r="W301" s="381"/>
      <c r="X301" s="381"/>
      <c r="Y301" s="381"/>
      <c r="Z301" s="381"/>
      <c r="AA301" s="381"/>
      <c r="AB301" s="381"/>
      <c r="AC301" s="381"/>
      <c r="AD301" s="381"/>
      <c r="AE301" s="381"/>
      <c r="AG301" s="402"/>
      <c r="AH301" s="402"/>
      <c r="AI301" s="430"/>
      <c r="AJ301" s="401"/>
      <c r="AK301" s="404"/>
      <c r="AL301" s="404"/>
      <c r="AM301" s="401"/>
      <c r="AN301" s="401"/>
      <c r="AO301" s="430"/>
      <c r="AP301" s="404"/>
      <c r="AQ301" s="430"/>
      <c r="AR301" s="430"/>
      <c r="AS301" s="431"/>
      <c r="AT301" s="401"/>
      <c r="AU301" s="401"/>
      <c r="AV301" s="404"/>
      <c r="AW301" s="404"/>
      <c r="AX301" s="404"/>
      <c r="AY301" s="463"/>
      <c r="AZ301" s="463"/>
      <c r="BA301" s="463"/>
      <c r="BB301" s="463"/>
      <c r="BC301" s="463"/>
      <c r="BD301" s="463"/>
      <c r="BE301" s="463"/>
      <c r="BF301" s="463"/>
      <c r="BG301" s="463"/>
      <c r="BH301" s="463"/>
      <c r="BI301" s="463"/>
      <c r="BJ301" s="463"/>
      <c r="BK301" s="463"/>
      <c r="BL301" s="463"/>
      <c r="BM301" s="463"/>
      <c r="BN301" s="463"/>
      <c r="BZ301" s="463"/>
      <c r="CA301" s="463"/>
      <c r="CB301" s="428"/>
      <c r="DW301" s="463"/>
      <c r="DX301" s="463"/>
      <c r="FI301" s="463"/>
      <c r="FJ301" s="463"/>
    </row>
    <row r="302" spans="14:166" s="369" customFormat="1" ht="15" customHeight="1">
      <c r="N302" s="372"/>
      <c r="O302" s="372"/>
      <c r="P302" s="372"/>
      <c r="Q302" s="372"/>
      <c r="R302" s="372"/>
      <c r="S302" s="372"/>
      <c r="T302" s="372"/>
      <c r="U302" s="372"/>
      <c r="W302" s="381"/>
      <c r="X302" s="381"/>
      <c r="Y302" s="381"/>
      <c r="Z302" s="381"/>
      <c r="AA302" s="381"/>
      <c r="AB302" s="381"/>
      <c r="AC302" s="381"/>
      <c r="AD302" s="381"/>
      <c r="AE302" s="381"/>
      <c r="AG302" s="402"/>
      <c r="AH302" s="402"/>
      <c r="AI302" s="430"/>
      <c r="AJ302" s="401"/>
      <c r="AK302" s="404"/>
      <c r="AL302" s="404"/>
      <c r="AM302" s="401"/>
      <c r="AN302" s="401"/>
      <c r="AO302" s="430"/>
      <c r="AP302" s="401"/>
      <c r="AQ302" s="430"/>
      <c r="AR302" s="430"/>
      <c r="AS302" s="431"/>
      <c r="AT302" s="401"/>
      <c r="AU302" s="401"/>
      <c r="AV302" s="404"/>
      <c r="AW302" s="401"/>
      <c r="AX302" s="404"/>
      <c r="AY302" s="463"/>
      <c r="AZ302" s="463"/>
      <c r="BA302" s="463"/>
      <c r="BB302" s="463"/>
      <c r="BC302" s="463"/>
      <c r="BD302" s="463"/>
      <c r="BE302" s="463"/>
      <c r="BF302" s="463"/>
      <c r="BG302" s="463"/>
      <c r="BH302" s="463"/>
      <c r="BI302" s="463"/>
      <c r="BJ302" s="463"/>
      <c r="BK302" s="463"/>
      <c r="BL302" s="463"/>
      <c r="BM302" s="463"/>
      <c r="BN302" s="463"/>
      <c r="BZ302" s="463"/>
      <c r="CA302" s="463"/>
      <c r="CB302" s="428"/>
      <c r="DW302" s="463"/>
      <c r="DX302" s="463"/>
      <c r="FI302" s="463"/>
      <c r="FJ302" s="463"/>
    </row>
    <row r="303" spans="14:166" s="369" customFormat="1" ht="15" customHeight="1">
      <c r="N303" s="393"/>
      <c r="O303" s="393"/>
      <c r="P303" s="393"/>
      <c r="Q303" s="393"/>
      <c r="R303" s="393"/>
      <c r="S303" s="393"/>
      <c r="T303" s="393"/>
      <c r="U303" s="393"/>
      <c r="V303" s="372"/>
      <c r="W303" s="381"/>
      <c r="X303" s="381"/>
      <c r="Y303" s="381"/>
      <c r="Z303" s="381"/>
      <c r="AA303" s="381"/>
      <c r="AB303" s="381"/>
      <c r="AC303" s="381"/>
      <c r="AD303" s="381"/>
      <c r="AE303" s="381"/>
      <c r="AG303" s="402"/>
      <c r="AH303" s="402"/>
      <c r="AI303" s="430"/>
      <c r="AJ303" s="401"/>
      <c r="AK303" s="404"/>
      <c r="AL303" s="401"/>
      <c r="AM303" s="401"/>
      <c r="AN303" s="401"/>
      <c r="AO303" s="401"/>
      <c r="AP303" s="401"/>
      <c r="AQ303" s="404"/>
      <c r="AR303" s="401"/>
      <c r="AS303" s="430"/>
      <c r="AT303" s="401"/>
      <c r="AU303" s="401"/>
      <c r="AV303" s="404"/>
      <c r="AW303" s="404"/>
      <c r="AX303" s="431"/>
      <c r="AY303" s="463"/>
      <c r="AZ303" s="463"/>
      <c r="BA303" s="463"/>
      <c r="BB303" s="463"/>
      <c r="BC303" s="463"/>
      <c r="BD303" s="463"/>
      <c r="BE303" s="463"/>
      <c r="BF303" s="463"/>
      <c r="BG303" s="463"/>
      <c r="BH303" s="463"/>
      <c r="BI303" s="463"/>
      <c r="BJ303" s="463"/>
      <c r="BK303" s="463"/>
      <c r="BL303" s="463"/>
      <c r="BM303" s="463"/>
      <c r="BN303" s="463"/>
      <c r="BZ303" s="463"/>
      <c r="CA303" s="463"/>
      <c r="CB303" s="428"/>
      <c r="DW303" s="463"/>
      <c r="DX303" s="463"/>
      <c r="FI303" s="463"/>
      <c r="FJ303" s="463"/>
    </row>
    <row r="304" spans="14:166" s="369" customFormat="1" ht="15" customHeight="1">
      <c r="N304" s="397"/>
      <c r="O304" s="393"/>
      <c r="P304" s="393"/>
      <c r="Q304" s="393"/>
      <c r="R304" s="393"/>
      <c r="S304" s="393"/>
      <c r="T304" s="393"/>
      <c r="U304" s="393"/>
      <c r="V304" s="372"/>
      <c r="W304" s="381"/>
      <c r="X304" s="381"/>
      <c r="Y304" s="381"/>
      <c r="Z304" s="381"/>
      <c r="AA304" s="381"/>
      <c r="AB304" s="381"/>
      <c r="AC304" s="381"/>
      <c r="AD304" s="381"/>
      <c r="AE304" s="381"/>
      <c r="AG304" s="402"/>
      <c r="AH304" s="402"/>
      <c r="AI304" s="401"/>
      <c r="AJ304" s="401"/>
      <c r="AK304" s="404"/>
      <c r="AL304" s="404"/>
      <c r="AM304" s="401"/>
      <c r="AN304" s="401"/>
      <c r="AO304" s="430"/>
      <c r="AP304" s="430"/>
      <c r="AQ304" s="401"/>
      <c r="AR304" s="401"/>
      <c r="AS304" s="401"/>
      <c r="AT304" s="401"/>
      <c r="AU304" s="401"/>
      <c r="AV304" s="401"/>
      <c r="AW304" s="404"/>
      <c r="AX304" s="404"/>
      <c r="AY304" s="463"/>
      <c r="AZ304" s="463"/>
      <c r="BA304" s="463"/>
      <c r="BB304" s="463"/>
      <c r="BC304" s="463"/>
      <c r="BD304" s="463"/>
      <c r="BE304" s="463"/>
      <c r="BF304" s="463"/>
      <c r="BG304" s="463"/>
      <c r="BH304" s="463"/>
      <c r="BI304" s="463"/>
      <c r="BJ304" s="463"/>
      <c r="BK304" s="463"/>
      <c r="BL304" s="463"/>
      <c r="BM304" s="463"/>
      <c r="BN304" s="463"/>
      <c r="BZ304" s="463"/>
      <c r="CA304" s="463"/>
      <c r="CB304" s="428"/>
      <c r="DW304" s="463"/>
      <c r="DX304" s="463"/>
      <c r="FI304" s="463"/>
      <c r="FJ304" s="463"/>
    </row>
    <row r="305" spans="14:166" s="369" customFormat="1" ht="15" customHeight="1">
      <c r="N305" s="397"/>
      <c r="O305" s="393"/>
      <c r="P305" s="393"/>
      <c r="Q305" s="397"/>
      <c r="R305" s="393"/>
      <c r="S305" s="393"/>
      <c r="T305" s="393"/>
      <c r="U305" s="397"/>
      <c r="W305" s="381"/>
      <c r="X305" s="381"/>
      <c r="Y305" s="381"/>
      <c r="Z305" s="381"/>
      <c r="AA305" s="381"/>
      <c r="AB305" s="381"/>
      <c r="AC305" s="381"/>
      <c r="AD305" s="381"/>
      <c r="AE305" s="381"/>
      <c r="AG305" s="402"/>
      <c r="AH305" s="402"/>
      <c r="AI305" s="401"/>
      <c r="AJ305" s="401"/>
      <c r="AK305" s="404"/>
      <c r="AL305" s="401"/>
      <c r="AM305" s="401"/>
      <c r="AN305" s="401"/>
      <c r="AO305" s="404"/>
      <c r="AP305" s="404"/>
      <c r="AQ305" s="401"/>
      <c r="AR305" s="401"/>
      <c r="AS305" s="401"/>
      <c r="AT305" s="401"/>
      <c r="AU305" s="401"/>
      <c r="AV305" s="404"/>
      <c r="AW305" s="404"/>
      <c r="AX305" s="401"/>
      <c r="AY305" s="463"/>
      <c r="AZ305" s="463"/>
      <c r="BA305" s="463"/>
      <c r="BB305" s="463"/>
      <c r="BC305" s="463"/>
      <c r="BD305" s="463"/>
      <c r="BE305" s="463"/>
      <c r="BF305" s="463"/>
      <c r="BG305" s="463"/>
      <c r="BH305" s="463"/>
      <c r="BI305" s="463"/>
      <c r="BJ305" s="463"/>
      <c r="BK305" s="463"/>
      <c r="BL305" s="463"/>
      <c r="BM305" s="463"/>
      <c r="BN305" s="463"/>
      <c r="BZ305" s="463"/>
      <c r="CA305" s="463"/>
      <c r="CB305" s="428"/>
      <c r="DW305" s="463"/>
      <c r="DX305" s="463"/>
      <c r="FI305" s="463"/>
      <c r="FJ305" s="463"/>
    </row>
    <row r="306" spans="14:166" s="369" customFormat="1" ht="15" customHeight="1">
      <c r="N306" s="397"/>
      <c r="O306" s="393"/>
      <c r="P306" s="393"/>
      <c r="Q306" s="393"/>
      <c r="R306" s="397"/>
      <c r="S306" s="393"/>
      <c r="T306" s="393"/>
      <c r="U306" s="397"/>
      <c r="W306" s="381"/>
      <c r="X306" s="381"/>
      <c r="Y306" s="381"/>
      <c r="Z306" s="381"/>
      <c r="AA306" s="381"/>
      <c r="AB306" s="381"/>
      <c r="AC306" s="381"/>
      <c r="AD306" s="381"/>
      <c r="AE306" s="381"/>
      <c r="AG306" s="402"/>
      <c r="AH306" s="402"/>
      <c r="AI306" s="401"/>
      <c r="AJ306" s="401"/>
      <c r="AK306" s="404"/>
      <c r="AL306" s="404"/>
      <c r="AM306" s="401"/>
      <c r="AN306" s="401"/>
      <c r="AO306" s="401"/>
      <c r="AP306" s="401"/>
      <c r="AQ306" s="404"/>
      <c r="AR306" s="401"/>
      <c r="AS306" s="401"/>
      <c r="AT306" s="401"/>
      <c r="AU306" s="401"/>
      <c r="AV306" s="404"/>
      <c r="AW306" s="404"/>
      <c r="AX306" s="404"/>
      <c r="AY306" s="463"/>
      <c r="AZ306" s="463"/>
      <c r="BA306" s="463"/>
      <c r="BB306" s="463"/>
      <c r="BC306" s="463"/>
      <c r="BD306" s="463"/>
      <c r="BE306" s="463"/>
      <c r="BF306" s="463"/>
      <c r="BG306" s="463"/>
      <c r="BH306" s="463"/>
      <c r="BI306" s="463"/>
      <c r="BJ306" s="463"/>
      <c r="BK306" s="463"/>
      <c r="BL306" s="463"/>
      <c r="BM306" s="463"/>
      <c r="BN306" s="463"/>
      <c r="BZ306" s="463"/>
      <c r="CA306" s="463"/>
      <c r="CB306" s="428"/>
      <c r="DW306" s="463"/>
      <c r="DX306" s="463"/>
      <c r="FI306" s="463"/>
      <c r="FJ306" s="463"/>
    </row>
    <row r="307" spans="14:166" s="369" customFormat="1" ht="15" customHeight="1">
      <c r="N307" s="397"/>
      <c r="O307" s="393"/>
      <c r="P307" s="393"/>
      <c r="Q307" s="397"/>
      <c r="R307" s="393"/>
      <c r="S307" s="397"/>
      <c r="T307" s="393"/>
      <c r="U307" s="397"/>
      <c r="W307" s="381"/>
      <c r="X307" s="381"/>
      <c r="Y307" s="381"/>
      <c r="Z307" s="381"/>
      <c r="AA307" s="381"/>
      <c r="AB307" s="381"/>
      <c r="AC307" s="381"/>
      <c r="AD307" s="381"/>
      <c r="AE307" s="381"/>
      <c r="AG307" s="402"/>
      <c r="AH307" s="402"/>
      <c r="AI307" s="401"/>
      <c r="AJ307" s="401"/>
      <c r="AK307" s="404"/>
      <c r="AL307" s="404"/>
      <c r="AM307" s="401"/>
      <c r="AN307" s="401"/>
      <c r="AO307" s="404"/>
      <c r="AP307" s="404"/>
      <c r="AQ307" s="401"/>
      <c r="AR307" s="401"/>
      <c r="AS307" s="401"/>
      <c r="AT307" s="401"/>
      <c r="AU307" s="401"/>
      <c r="AV307" s="404"/>
      <c r="AW307" s="404"/>
      <c r="AX307" s="404"/>
      <c r="AY307" s="463"/>
      <c r="AZ307" s="463"/>
      <c r="BA307" s="463"/>
      <c r="BB307" s="463"/>
      <c r="BC307" s="463"/>
      <c r="BD307" s="463"/>
      <c r="BE307" s="463"/>
      <c r="BF307" s="463"/>
      <c r="BG307" s="463"/>
      <c r="BH307" s="463"/>
      <c r="BI307" s="463"/>
      <c r="BJ307" s="463"/>
      <c r="BK307" s="463"/>
      <c r="BL307" s="463"/>
      <c r="BM307" s="463"/>
      <c r="BN307" s="463"/>
      <c r="BZ307" s="463"/>
      <c r="CA307" s="463"/>
      <c r="CB307" s="428"/>
      <c r="DW307" s="463"/>
      <c r="DX307" s="463"/>
      <c r="FI307" s="463"/>
      <c r="FJ307" s="463"/>
    </row>
    <row r="308" spans="14:166" s="369" customFormat="1" ht="15" customHeight="1">
      <c r="N308" s="397"/>
      <c r="O308" s="393"/>
      <c r="P308" s="393"/>
      <c r="Q308" s="397"/>
      <c r="R308" s="393"/>
      <c r="S308" s="393"/>
      <c r="T308" s="393"/>
      <c r="U308" s="397"/>
      <c r="W308" s="381"/>
      <c r="X308" s="381"/>
      <c r="Y308" s="381"/>
      <c r="Z308" s="381"/>
      <c r="AA308" s="381"/>
      <c r="AB308" s="381"/>
      <c r="AC308" s="381"/>
      <c r="AD308" s="381"/>
      <c r="AE308" s="381"/>
      <c r="AG308" s="402"/>
      <c r="AH308" s="402"/>
      <c r="AI308" s="401"/>
      <c r="AJ308" s="401"/>
      <c r="AK308" s="404"/>
      <c r="AL308" s="401"/>
      <c r="AM308" s="401"/>
      <c r="AN308" s="401"/>
      <c r="AO308" s="401"/>
      <c r="AP308" s="401"/>
      <c r="AQ308" s="401"/>
      <c r="AR308" s="401"/>
      <c r="AS308" s="401"/>
      <c r="AT308" s="401"/>
      <c r="AU308" s="401"/>
      <c r="AV308" s="404"/>
      <c r="AW308" s="431"/>
      <c r="AX308" s="401"/>
      <c r="AY308" s="463"/>
      <c r="AZ308" s="463"/>
      <c r="BA308" s="463"/>
      <c r="BB308" s="463"/>
      <c r="BC308" s="463"/>
      <c r="BD308" s="463"/>
      <c r="BE308" s="463"/>
      <c r="BF308" s="463"/>
      <c r="BG308" s="463"/>
      <c r="BH308" s="463"/>
      <c r="BI308" s="463"/>
      <c r="BJ308" s="463"/>
      <c r="BK308" s="463"/>
      <c r="BL308" s="463"/>
      <c r="BM308" s="463"/>
      <c r="BN308" s="463"/>
      <c r="BZ308" s="463"/>
      <c r="CA308" s="463"/>
      <c r="CB308" s="428"/>
      <c r="DW308" s="463"/>
      <c r="DX308" s="463"/>
      <c r="FI308" s="463"/>
      <c r="FJ308" s="463"/>
    </row>
    <row r="309" spans="14:166" s="369" customFormat="1" ht="15" customHeight="1">
      <c r="N309" s="397"/>
      <c r="O309" s="393"/>
      <c r="P309" s="393"/>
      <c r="Q309" s="393"/>
      <c r="R309" s="397"/>
      <c r="S309" s="393"/>
      <c r="T309" s="393"/>
      <c r="U309" s="397"/>
      <c r="W309" s="381"/>
      <c r="X309" s="381"/>
      <c r="Y309" s="381"/>
      <c r="Z309" s="381"/>
      <c r="AA309" s="381"/>
      <c r="AB309" s="381"/>
      <c r="AC309" s="381"/>
      <c r="AD309" s="381"/>
      <c r="AE309" s="381"/>
      <c r="AG309" s="469"/>
      <c r="AH309" s="469"/>
      <c r="AI309" s="401"/>
      <c r="AJ309" s="401"/>
      <c r="AK309" s="404"/>
      <c r="AL309" s="404"/>
      <c r="AM309" s="401"/>
      <c r="AN309" s="401"/>
      <c r="AO309" s="404"/>
      <c r="AP309" s="401"/>
      <c r="AQ309" s="404"/>
      <c r="AR309" s="401"/>
      <c r="AS309" s="401"/>
      <c r="AT309" s="401"/>
      <c r="AU309" s="401"/>
      <c r="AV309" s="404"/>
      <c r="AW309" s="404"/>
      <c r="AX309" s="404"/>
      <c r="AY309" s="463"/>
      <c r="AZ309" s="463"/>
      <c r="BA309" s="463"/>
      <c r="BB309" s="463"/>
      <c r="BC309" s="463"/>
      <c r="BD309" s="463"/>
      <c r="BE309" s="463"/>
      <c r="BF309" s="463"/>
      <c r="BG309" s="463"/>
      <c r="BH309" s="463"/>
      <c r="BI309" s="463"/>
      <c r="BJ309" s="463"/>
      <c r="BK309" s="463"/>
      <c r="BL309" s="463"/>
      <c r="BM309" s="463"/>
      <c r="BN309" s="463"/>
      <c r="BZ309" s="463"/>
      <c r="CA309" s="463"/>
      <c r="CB309" s="428"/>
      <c r="DW309" s="463"/>
      <c r="DX309" s="463"/>
      <c r="FI309" s="463"/>
      <c r="FJ309" s="463"/>
    </row>
    <row r="310" spans="14:166" s="369" customFormat="1" ht="15" customHeight="1">
      <c r="N310" s="397"/>
      <c r="O310" s="393"/>
      <c r="P310" s="393"/>
      <c r="Q310" s="397"/>
      <c r="R310" s="393"/>
      <c r="S310" s="393"/>
      <c r="T310" s="393"/>
      <c r="U310" s="393"/>
      <c r="W310" s="381"/>
      <c r="X310" s="381"/>
      <c r="Y310" s="381"/>
      <c r="Z310" s="381"/>
      <c r="AA310" s="381"/>
      <c r="AB310" s="381"/>
      <c r="AC310" s="381"/>
      <c r="AD310" s="381"/>
      <c r="AE310" s="381"/>
      <c r="AG310" s="402"/>
      <c r="AH310" s="402"/>
      <c r="AI310" s="401"/>
      <c r="AJ310" s="401"/>
      <c r="AK310" s="404"/>
      <c r="AL310" s="401"/>
      <c r="AM310" s="401"/>
      <c r="AN310" s="401"/>
      <c r="AO310" s="404"/>
      <c r="AP310" s="404"/>
      <c r="AQ310" s="401"/>
      <c r="AR310" s="401"/>
      <c r="AS310" s="404"/>
      <c r="AT310" s="401"/>
      <c r="AU310" s="401"/>
      <c r="AV310" s="404"/>
      <c r="AW310" s="404"/>
      <c r="AX310" s="404"/>
      <c r="AY310" s="463"/>
      <c r="AZ310" s="463"/>
      <c r="BA310" s="463"/>
      <c r="BB310" s="463"/>
      <c r="BC310" s="463"/>
      <c r="BD310" s="463"/>
      <c r="BE310" s="463"/>
      <c r="BF310" s="463"/>
      <c r="BG310" s="463"/>
      <c r="BH310" s="463"/>
      <c r="BI310" s="463"/>
      <c r="BJ310" s="463"/>
      <c r="BK310" s="463"/>
      <c r="BL310" s="463"/>
      <c r="BM310" s="463"/>
      <c r="BN310" s="463"/>
      <c r="BZ310" s="463"/>
      <c r="CA310" s="463"/>
      <c r="CB310" s="428"/>
      <c r="DW310" s="463"/>
      <c r="DX310" s="463"/>
      <c r="FI310" s="463"/>
      <c r="FJ310" s="463"/>
    </row>
    <row r="311" spans="14:166" s="369" customFormat="1" ht="15" customHeight="1">
      <c r="N311" s="397"/>
      <c r="O311" s="393"/>
      <c r="P311" s="393"/>
      <c r="Q311" s="393"/>
      <c r="R311" s="397"/>
      <c r="S311" s="393"/>
      <c r="T311" s="393"/>
      <c r="U311" s="397"/>
      <c r="W311" s="381"/>
      <c r="X311" s="381"/>
      <c r="Y311" s="381"/>
      <c r="Z311" s="381"/>
      <c r="AA311" s="381"/>
      <c r="AB311" s="381"/>
      <c r="AC311" s="381"/>
      <c r="AD311" s="381"/>
      <c r="AE311" s="381"/>
      <c r="AG311" s="402"/>
      <c r="AH311" s="402"/>
      <c r="AI311" s="401"/>
      <c r="AJ311" s="401"/>
      <c r="AK311" s="401"/>
      <c r="AL311" s="404"/>
      <c r="AM311" s="401"/>
      <c r="AN311" s="401"/>
      <c r="AO311" s="401"/>
      <c r="AP311" s="401"/>
      <c r="AQ311" s="401"/>
      <c r="AR311" s="401"/>
      <c r="AS311" s="401"/>
      <c r="AT311" s="401"/>
      <c r="AU311" s="401"/>
      <c r="AV311" s="404"/>
      <c r="AW311" s="401"/>
      <c r="AX311" s="404"/>
      <c r="AY311" s="463"/>
      <c r="AZ311" s="463"/>
      <c r="BA311" s="463"/>
      <c r="BB311" s="463"/>
      <c r="BC311" s="463"/>
      <c r="BD311" s="463"/>
      <c r="BE311" s="463"/>
      <c r="BF311" s="463"/>
      <c r="BG311" s="463"/>
      <c r="BH311" s="463"/>
      <c r="BI311" s="463"/>
      <c r="BJ311" s="463"/>
      <c r="BK311" s="463"/>
      <c r="BL311" s="463"/>
      <c r="BM311" s="463"/>
      <c r="BN311" s="463"/>
      <c r="BZ311" s="463"/>
      <c r="CA311" s="463"/>
      <c r="CB311" s="428"/>
      <c r="DW311" s="463"/>
      <c r="DX311" s="463"/>
      <c r="FI311" s="463"/>
      <c r="FJ311" s="463"/>
    </row>
    <row r="312" spans="14:166" s="369" customFormat="1" ht="15" customHeight="1">
      <c r="N312" s="397"/>
      <c r="O312" s="393"/>
      <c r="P312" s="393"/>
      <c r="Q312" s="397"/>
      <c r="R312" s="393"/>
      <c r="S312" s="397"/>
      <c r="T312" s="393"/>
      <c r="U312" s="397"/>
      <c r="V312" s="368"/>
      <c r="W312" s="381"/>
      <c r="X312" s="381"/>
      <c r="Y312" s="381"/>
      <c r="Z312" s="381"/>
      <c r="AA312" s="381"/>
      <c r="AB312" s="381"/>
      <c r="AC312" s="381"/>
      <c r="AD312" s="381"/>
      <c r="AE312" s="381"/>
      <c r="AG312" s="402"/>
      <c r="AH312" s="402"/>
      <c r="AI312" s="401"/>
      <c r="AJ312" s="401"/>
      <c r="AK312" s="404"/>
      <c r="AL312" s="401"/>
      <c r="AM312" s="401"/>
      <c r="AN312" s="401"/>
      <c r="AO312" s="404"/>
      <c r="AP312" s="401"/>
      <c r="AQ312" s="401"/>
      <c r="AR312" s="401"/>
      <c r="AS312" s="401"/>
      <c r="AT312" s="401"/>
      <c r="AU312" s="401"/>
      <c r="AV312" s="401"/>
      <c r="AW312" s="404"/>
      <c r="AX312" s="404"/>
      <c r="AY312" s="463"/>
      <c r="AZ312" s="463"/>
      <c r="BA312" s="463"/>
      <c r="BB312" s="463"/>
      <c r="BC312" s="463"/>
      <c r="BD312" s="463"/>
      <c r="BE312" s="463"/>
      <c r="BF312" s="463"/>
      <c r="BG312" s="463"/>
      <c r="BH312" s="463"/>
      <c r="BI312" s="463"/>
      <c r="BJ312" s="463"/>
      <c r="BK312" s="463"/>
      <c r="BL312" s="463"/>
      <c r="BM312" s="463"/>
      <c r="BN312" s="463"/>
      <c r="BZ312" s="463"/>
      <c r="CA312" s="463"/>
      <c r="CB312" s="428"/>
      <c r="DW312" s="463"/>
      <c r="DX312" s="463"/>
      <c r="FI312" s="463"/>
      <c r="FJ312" s="463"/>
    </row>
    <row r="313" spans="14:166" s="369" customFormat="1" ht="15" customHeight="1">
      <c r="N313" s="397"/>
      <c r="O313" s="393"/>
      <c r="P313" s="393"/>
      <c r="Q313" s="397"/>
      <c r="R313" s="397"/>
      <c r="S313" s="393"/>
      <c r="T313" s="393"/>
      <c r="U313" s="397"/>
      <c r="W313" s="381"/>
      <c r="X313" s="381"/>
      <c r="Y313" s="381"/>
      <c r="Z313" s="381"/>
      <c r="AA313" s="381"/>
      <c r="AB313" s="381"/>
      <c r="AC313" s="381"/>
      <c r="AD313" s="381"/>
      <c r="AE313" s="381"/>
      <c r="AG313" s="402"/>
      <c r="AH313" s="402"/>
      <c r="AI313" s="401"/>
      <c r="AJ313" s="401"/>
      <c r="AK313" s="404"/>
      <c r="AL313" s="404"/>
      <c r="AM313" s="401"/>
      <c r="AN313" s="401"/>
      <c r="AO313" s="404"/>
      <c r="AP313" s="401"/>
      <c r="AQ313" s="404"/>
      <c r="AR313" s="401"/>
      <c r="AS313" s="401"/>
      <c r="AT313" s="401"/>
      <c r="AU313" s="401"/>
      <c r="AV313" s="404"/>
      <c r="AW313" s="404"/>
      <c r="AX313" s="401"/>
      <c r="AY313" s="463"/>
      <c r="AZ313" s="463"/>
      <c r="BA313" s="463"/>
      <c r="BB313" s="463"/>
      <c r="BC313" s="463"/>
      <c r="BD313" s="463"/>
      <c r="BE313" s="463"/>
      <c r="BF313" s="463"/>
      <c r="BG313" s="463"/>
      <c r="BH313" s="463"/>
      <c r="BI313" s="463"/>
      <c r="BJ313" s="463"/>
      <c r="BK313" s="463"/>
      <c r="BL313" s="463"/>
      <c r="BM313" s="463"/>
      <c r="BN313" s="463"/>
      <c r="BZ313" s="463"/>
      <c r="CA313" s="463"/>
      <c r="CB313" s="428"/>
      <c r="DW313" s="463"/>
      <c r="DX313" s="463"/>
      <c r="FI313" s="463"/>
      <c r="FJ313" s="463"/>
    </row>
    <row r="314" spans="14:166" s="369" customFormat="1" ht="15" customHeight="1">
      <c r="N314" s="397"/>
      <c r="O314" s="393"/>
      <c r="P314" s="393"/>
      <c r="Q314" s="393"/>
      <c r="R314" s="393"/>
      <c r="S314" s="393"/>
      <c r="T314" s="393"/>
      <c r="U314" s="397"/>
      <c r="W314" s="381"/>
      <c r="X314" s="381"/>
      <c r="Y314" s="381"/>
      <c r="Z314" s="381"/>
      <c r="AA314" s="381"/>
      <c r="AB314" s="381"/>
      <c r="AC314" s="381"/>
      <c r="AD314" s="381"/>
      <c r="AE314" s="381"/>
      <c r="AG314" s="402"/>
      <c r="AH314" s="402"/>
      <c r="AI314" s="401"/>
      <c r="AJ314" s="401"/>
      <c r="AK314" s="401"/>
      <c r="AL314" s="401"/>
      <c r="AM314" s="401"/>
      <c r="AN314" s="401"/>
      <c r="AO314" s="404"/>
      <c r="AP314" s="404"/>
      <c r="AQ314" s="401"/>
      <c r="AR314" s="401"/>
      <c r="AS314" s="401"/>
      <c r="AT314" s="401"/>
      <c r="AU314" s="401"/>
      <c r="AV314" s="404"/>
      <c r="AW314" s="404"/>
      <c r="AX314" s="404"/>
      <c r="AY314" s="463"/>
      <c r="AZ314" s="463"/>
      <c r="BA314" s="463"/>
      <c r="BB314" s="463"/>
      <c r="BC314" s="463"/>
      <c r="BD314" s="463"/>
      <c r="BE314" s="463"/>
      <c r="BF314" s="463"/>
      <c r="BG314" s="463"/>
      <c r="BH314" s="463"/>
      <c r="BI314" s="463"/>
      <c r="BJ314" s="463"/>
      <c r="BK314" s="463"/>
      <c r="BL314" s="463"/>
      <c r="BM314" s="463"/>
      <c r="BN314" s="463"/>
      <c r="BZ314" s="463"/>
      <c r="CA314" s="463"/>
      <c r="CB314" s="428"/>
      <c r="DW314" s="463"/>
      <c r="DX314" s="463"/>
      <c r="FI314" s="463"/>
      <c r="FJ314" s="463"/>
    </row>
    <row r="315" spans="14:166" s="369" customFormat="1" ht="15" customHeight="1">
      <c r="N315" s="397"/>
      <c r="O315" s="393"/>
      <c r="P315" s="393"/>
      <c r="Q315" s="397"/>
      <c r="R315" s="397"/>
      <c r="S315" s="393"/>
      <c r="T315" s="393"/>
      <c r="U315" s="397"/>
      <c r="W315" s="381"/>
      <c r="X315" s="381"/>
      <c r="Y315" s="381"/>
      <c r="Z315" s="381"/>
      <c r="AA315" s="381"/>
      <c r="AB315" s="381"/>
      <c r="AC315" s="381"/>
      <c r="AD315" s="381"/>
      <c r="AE315" s="381"/>
      <c r="AG315" s="402"/>
      <c r="AH315" s="402"/>
      <c r="AI315" s="401"/>
      <c r="AJ315" s="401"/>
      <c r="AK315" s="404"/>
      <c r="AL315" s="401"/>
      <c r="AM315" s="401"/>
      <c r="AN315" s="401"/>
      <c r="AO315" s="404"/>
      <c r="AP315" s="401"/>
      <c r="AQ315" s="401"/>
      <c r="AR315" s="401"/>
      <c r="AS315" s="404"/>
      <c r="AT315" s="401"/>
      <c r="AU315" s="401"/>
      <c r="AV315" s="404"/>
      <c r="AW315" s="404"/>
      <c r="AX315" s="404"/>
      <c r="AY315" s="463"/>
      <c r="AZ315" s="463"/>
      <c r="BA315" s="463"/>
      <c r="BB315" s="463"/>
      <c r="BC315" s="463"/>
      <c r="BD315" s="463"/>
      <c r="BE315" s="463"/>
      <c r="BF315" s="463"/>
      <c r="BG315" s="463"/>
      <c r="BH315" s="463"/>
      <c r="BI315" s="463"/>
      <c r="BJ315" s="463"/>
      <c r="BK315" s="463"/>
      <c r="BL315" s="463"/>
      <c r="BM315" s="463"/>
      <c r="BN315" s="463"/>
      <c r="BZ315" s="463"/>
      <c r="CA315" s="463"/>
      <c r="CB315" s="428"/>
      <c r="DW315" s="463"/>
      <c r="DX315" s="463"/>
      <c r="FI315" s="463"/>
      <c r="FJ315" s="463"/>
    </row>
    <row r="316" spans="14:166" s="369" customFormat="1" ht="15" customHeight="1">
      <c r="N316" s="397"/>
      <c r="O316" s="393"/>
      <c r="P316" s="393"/>
      <c r="Q316" s="397"/>
      <c r="R316" s="393"/>
      <c r="S316" s="393"/>
      <c r="T316" s="393"/>
      <c r="U316" s="397"/>
      <c r="W316" s="381"/>
      <c r="X316" s="381"/>
      <c r="Y316" s="381"/>
      <c r="Z316" s="381"/>
      <c r="AA316" s="381"/>
      <c r="AB316" s="381"/>
      <c r="AC316" s="381"/>
      <c r="AD316" s="381"/>
      <c r="AE316" s="381"/>
      <c r="AG316" s="402"/>
      <c r="AH316" s="402"/>
      <c r="AI316" s="401"/>
      <c r="AJ316" s="401"/>
      <c r="AK316" s="404"/>
      <c r="AL316" s="404"/>
      <c r="AM316" s="401"/>
      <c r="AN316" s="401"/>
      <c r="AO316" s="404"/>
      <c r="AP316" s="401"/>
      <c r="AQ316" s="401"/>
      <c r="AR316" s="401"/>
      <c r="AS316" s="401"/>
      <c r="AT316" s="401"/>
      <c r="AU316" s="401"/>
      <c r="AV316" s="401"/>
      <c r="AW316" s="401"/>
      <c r="AX316" s="401"/>
      <c r="AY316" s="463"/>
      <c r="AZ316" s="463"/>
      <c r="BA316" s="463"/>
      <c r="BB316" s="463"/>
      <c r="BC316" s="463"/>
      <c r="BD316" s="463"/>
      <c r="BE316" s="463"/>
      <c r="BF316" s="463"/>
      <c r="BG316" s="463"/>
      <c r="BH316" s="463"/>
      <c r="BI316" s="463"/>
      <c r="BJ316" s="463"/>
      <c r="BK316" s="463"/>
      <c r="BL316" s="463"/>
      <c r="BM316" s="463"/>
      <c r="BN316" s="463"/>
      <c r="BZ316" s="463"/>
      <c r="CA316" s="463"/>
      <c r="CB316" s="428"/>
      <c r="DW316" s="463"/>
      <c r="DX316" s="463"/>
      <c r="FI316" s="463"/>
      <c r="FJ316" s="463"/>
    </row>
    <row r="317" spans="14:166" s="369" customFormat="1" ht="15" customHeight="1">
      <c r="N317" s="397"/>
      <c r="O317" s="393"/>
      <c r="P317" s="393"/>
      <c r="Q317" s="393"/>
      <c r="R317" s="397"/>
      <c r="S317" s="393"/>
      <c r="T317" s="393"/>
      <c r="U317" s="397"/>
      <c r="W317" s="381"/>
      <c r="X317" s="381"/>
      <c r="Y317" s="381"/>
      <c r="Z317" s="381"/>
      <c r="AA317" s="381"/>
      <c r="AB317" s="381"/>
      <c r="AC317" s="381"/>
      <c r="AD317" s="381"/>
      <c r="AE317" s="381"/>
      <c r="AG317" s="402"/>
      <c r="AH317" s="402"/>
      <c r="AI317" s="401"/>
      <c r="AJ317" s="401"/>
      <c r="AK317" s="401"/>
      <c r="AL317" s="401"/>
      <c r="AM317" s="401"/>
      <c r="AN317" s="401"/>
      <c r="AO317" s="401"/>
      <c r="AP317" s="401"/>
      <c r="AQ317" s="407"/>
      <c r="AR317" s="407"/>
      <c r="AS317" s="407"/>
      <c r="AT317" s="407"/>
      <c r="AU317" s="407"/>
      <c r="AV317" s="407"/>
      <c r="AW317" s="407"/>
      <c r="AX317" s="407"/>
      <c r="AY317" s="463"/>
      <c r="AZ317" s="463"/>
      <c r="BA317" s="463"/>
      <c r="BB317" s="463"/>
      <c r="BC317" s="463"/>
      <c r="BD317" s="463"/>
      <c r="BE317" s="463"/>
      <c r="BF317" s="463"/>
      <c r="BG317" s="463"/>
      <c r="BH317" s="463"/>
      <c r="BI317" s="463"/>
      <c r="BJ317" s="463"/>
      <c r="BK317" s="463"/>
      <c r="BL317" s="463"/>
      <c r="BM317" s="463"/>
      <c r="BN317" s="463"/>
      <c r="BZ317" s="463"/>
      <c r="CA317" s="463"/>
      <c r="CB317" s="428"/>
      <c r="DW317" s="463"/>
      <c r="DX317" s="463"/>
      <c r="FI317" s="463"/>
      <c r="FJ317" s="463"/>
    </row>
    <row r="318" spans="14:166" s="369" customFormat="1" ht="15" customHeight="1">
      <c r="N318" s="397"/>
      <c r="O318" s="393"/>
      <c r="P318" s="393"/>
      <c r="Q318" s="397"/>
      <c r="R318" s="393"/>
      <c r="S318" s="393"/>
      <c r="T318" s="393"/>
      <c r="U318" s="397"/>
      <c r="W318" s="381"/>
      <c r="X318" s="381"/>
      <c r="Y318" s="381"/>
      <c r="Z318" s="381"/>
      <c r="AA318" s="381"/>
      <c r="AB318" s="381"/>
      <c r="AC318" s="381"/>
      <c r="AD318" s="381"/>
      <c r="AE318" s="381"/>
      <c r="AG318" s="463"/>
      <c r="AH318" s="463"/>
      <c r="AI318" s="407"/>
      <c r="AJ318" s="407"/>
      <c r="AK318" s="407"/>
      <c r="AL318" s="407"/>
      <c r="AM318" s="407"/>
      <c r="AN318" s="407"/>
      <c r="AO318" s="407"/>
      <c r="AP318" s="407"/>
      <c r="AQ318" s="407"/>
      <c r="AR318" s="407"/>
      <c r="AS318" s="407"/>
      <c r="AT318" s="407"/>
      <c r="AU318" s="407"/>
      <c r="AV318" s="407"/>
      <c r="AW318" s="407"/>
      <c r="AX318" s="407"/>
      <c r="AY318" s="463"/>
      <c r="AZ318" s="463"/>
      <c r="BA318" s="463"/>
      <c r="BB318" s="463"/>
      <c r="BC318" s="463"/>
      <c r="BD318" s="463"/>
      <c r="BE318" s="463"/>
      <c r="BF318" s="463"/>
      <c r="BG318" s="463"/>
      <c r="BH318" s="463"/>
      <c r="BI318" s="463"/>
      <c r="BJ318" s="463"/>
      <c r="BK318" s="463"/>
      <c r="BL318" s="463"/>
      <c r="BM318" s="463"/>
      <c r="BN318" s="463"/>
      <c r="BZ318" s="463"/>
      <c r="CA318" s="463"/>
      <c r="CB318" s="428"/>
      <c r="DW318" s="463"/>
      <c r="DX318" s="463"/>
      <c r="FI318" s="463"/>
      <c r="FJ318" s="463"/>
    </row>
    <row r="319" spans="14:166" s="369" customFormat="1" ht="15" customHeight="1">
      <c r="N319" s="397"/>
      <c r="O319" s="393"/>
      <c r="P319" s="393"/>
      <c r="Q319" s="397"/>
      <c r="R319" s="393"/>
      <c r="S319" s="393"/>
      <c r="T319" s="393"/>
      <c r="U319" s="397"/>
      <c r="W319" s="381"/>
      <c r="X319" s="381"/>
      <c r="Y319" s="381"/>
      <c r="Z319" s="381"/>
      <c r="AA319" s="381"/>
      <c r="AB319" s="381"/>
      <c r="AC319" s="381"/>
      <c r="AD319" s="381"/>
      <c r="AE319" s="381"/>
      <c r="AG319" s="463"/>
      <c r="AH319" s="463"/>
      <c r="AI319" s="407"/>
      <c r="AJ319" s="407"/>
      <c r="AK319" s="407"/>
      <c r="AL319" s="407"/>
      <c r="AM319" s="407"/>
      <c r="AN319" s="407"/>
      <c r="AO319" s="407"/>
      <c r="AP319" s="407"/>
      <c r="AQ319" s="407"/>
      <c r="AR319" s="407"/>
      <c r="AS319" s="407"/>
      <c r="AT319" s="407"/>
      <c r="AU319" s="407"/>
      <c r="AV319" s="407"/>
      <c r="AW319" s="407"/>
      <c r="AX319" s="407"/>
      <c r="AY319" s="463"/>
      <c r="AZ319" s="463"/>
      <c r="BA319" s="463"/>
      <c r="BB319" s="463"/>
      <c r="BC319" s="463"/>
      <c r="BD319" s="463"/>
      <c r="BE319" s="463"/>
      <c r="BF319" s="463"/>
      <c r="BG319" s="463"/>
      <c r="BH319" s="463"/>
      <c r="BI319" s="463"/>
      <c r="BJ319" s="463"/>
      <c r="BK319" s="463"/>
      <c r="BL319" s="463"/>
      <c r="BM319" s="463"/>
      <c r="BN319" s="463"/>
      <c r="BZ319" s="463"/>
      <c r="CA319" s="463"/>
      <c r="CB319" s="428"/>
      <c r="DW319" s="463"/>
      <c r="DX319" s="463"/>
      <c r="FI319" s="463"/>
      <c r="FJ319" s="463"/>
    </row>
    <row r="320" spans="14:166" s="369" customFormat="1" ht="15" customHeight="1">
      <c r="N320" s="397"/>
      <c r="O320" s="393"/>
      <c r="P320" s="393"/>
      <c r="Q320" s="393"/>
      <c r="R320" s="397"/>
      <c r="S320" s="393"/>
      <c r="T320" s="393"/>
      <c r="U320" s="397"/>
      <c r="W320" s="381"/>
      <c r="X320" s="381"/>
      <c r="Y320" s="381"/>
      <c r="Z320" s="381"/>
      <c r="AA320" s="381"/>
      <c r="AB320" s="381"/>
      <c r="AC320" s="381"/>
      <c r="AD320" s="381"/>
      <c r="AE320" s="381"/>
      <c r="AG320" s="469"/>
      <c r="AH320" s="469"/>
      <c r="AI320" s="407"/>
      <c r="AJ320" s="407"/>
      <c r="AK320" s="407"/>
      <c r="AL320" s="407"/>
      <c r="AM320" s="407"/>
      <c r="AN320" s="407"/>
      <c r="AO320" s="407"/>
      <c r="AP320" s="407"/>
      <c r="AQ320" s="407"/>
      <c r="AR320" s="407"/>
      <c r="AS320" s="407"/>
      <c r="AT320" s="407"/>
      <c r="AU320" s="407"/>
      <c r="AV320" s="407"/>
      <c r="AW320" s="407"/>
      <c r="AX320" s="407"/>
      <c r="AY320" s="463"/>
      <c r="AZ320" s="463"/>
      <c r="BA320" s="463"/>
      <c r="BB320" s="463"/>
      <c r="BC320" s="463"/>
      <c r="BD320" s="463"/>
      <c r="BE320" s="463"/>
      <c r="BF320" s="463"/>
      <c r="BG320" s="463"/>
      <c r="BH320" s="463"/>
      <c r="BI320" s="463"/>
      <c r="BJ320" s="463"/>
      <c r="BK320" s="463"/>
      <c r="BL320" s="463"/>
      <c r="BM320" s="463"/>
      <c r="BN320" s="463"/>
      <c r="BZ320" s="463"/>
      <c r="CA320" s="463"/>
      <c r="CB320" s="428"/>
      <c r="DW320" s="463"/>
      <c r="DX320" s="463"/>
      <c r="FI320" s="463"/>
      <c r="FJ320" s="463"/>
    </row>
    <row r="321" spans="14:166" s="369" customFormat="1" ht="15" customHeight="1">
      <c r="N321" s="397"/>
      <c r="O321" s="393"/>
      <c r="P321" s="393"/>
      <c r="Q321" s="397"/>
      <c r="R321" s="393"/>
      <c r="S321" s="393"/>
      <c r="T321" s="393"/>
      <c r="U321" s="397"/>
      <c r="W321" s="381"/>
      <c r="X321" s="381"/>
      <c r="Y321" s="381"/>
      <c r="Z321" s="381"/>
      <c r="AA321" s="381"/>
      <c r="AB321" s="381"/>
      <c r="AC321" s="381"/>
      <c r="AD321" s="381"/>
      <c r="AE321" s="381"/>
      <c r="AG321" s="469"/>
      <c r="AH321" s="469"/>
      <c r="AI321" s="407"/>
      <c r="AJ321" s="407"/>
      <c r="AK321" s="407"/>
      <c r="AL321" s="407"/>
      <c r="AM321" s="407"/>
      <c r="AN321" s="407"/>
      <c r="AO321" s="407"/>
      <c r="AP321" s="407"/>
      <c r="AQ321" s="408"/>
      <c r="AR321" s="408"/>
      <c r="AS321" s="408"/>
      <c r="AT321" s="408"/>
      <c r="AU321" s="408"/>
      <c r="AV321" s="409"/>
      <c r="AW321" s="408"/>
      <c r="AX321" s="408"/>
      <c r="AY321" s="463"/>
      <c r="AZ321" s="463"/>
      <c r="BA321" s="463"/>
      <c r="BB321" s="463"/>
      <c r="BC321" s="463"/>
      <c r="BD321" s="463"/>
      <c r="BE321" s="463"/>
      <c r="BF321" s="463"/>
      <c r="BG321" s="463"/>
      <c r="BH321" s="463"/>
      <c r="BI321" s="463"/>
      <c r="BJ321" s="463"/>
      <c r="BK321" s="463"/>
      <c r="BL321" s="463"/>
      <c r="BM321" s="463"/>
      <c r="BN321" s="463"/>
      <c r="BZ321" s="463"/>
      <c r="CA321" s="463"/>
      <c r="CB321" s="428"/>
      <c r="DW321" s="463"/>
      <c r="DX321" s="463"/>
      <c r="FI321" s="463"/>
      <c r="FJ321" s="463"/>
    </row>
    <row r="322" spans="14:166" s="369" customFormat="1" ht="15" customHeight="1">
      <c r="N322" s="397"/>
      <c r="O322" s="393"/>
      <c r="P322" s="393"/>
      <c r="Q322" s="393"/>
      <c r="R322" s="393"/>
      <c r="S322" s="397"/>
      <c r="T322" s="393"/>
      <c r="U322" s="393"/>
      <c r="W322" s="381"/>
      <c r="X322" s="381"/>
      <c r="Y322" s="381"/>
      <c r="Z322" s="381"/>
      <c r="AA322" s="381"/>
      <c r="AB322" s="381"/>
      <c r="AC322" s="381"/>
      <c r="AD322" s="381"/>
      <c r="AE322" s="381"/>
      <c r="AG322" s="469"/>
      <c r="AH322" s="469"/>
      <c r="AI322" s="408"/>
      <c r="AJ322" s="408"/>
      <c r="AK322" s="408"/>
      <c r="AL322" s="408"/>
      <c r="AM322" s="408"/>
      <c r="AN322" s="408"/>
      <c r="AO322" s="408"/>
      <c r="AP322" s="408"/>
      <c r="AQ322" s="401"/>
      <c r="AR322" s="404"/>
      <c r="AS322" s="401"/>
      <c r="AT322" s="401"/>
      <c r="AU322" s="401"/>
      <c r="AV322" s="401"/>
      <c r="AW322" s="401"/>
      <c r="AX322" s="401"/>
      <c r="AY322" s="463"/>
      <c r="AZ322" s="463"/>
      <c r="BA322" s="463"/>
      <c r="BB322" s="463"/>
      <c r="BC322" s="463"/>
      <c r="BD322" s="463"/>
      <c r="BE322" s="463"/>
      <c r="BF322" s="463"/>
      <c r="BG322" s="463"/>
      <c r="BH322" s="463"/>
      <c r="BI322" s="463"/>
      <c r="BJ322" s="463"/>
      <c r="BK322" s="463"/>
      <c r="BL322" s="463"/>
      <c r="BM322" s="463"/>
      <c r="BN322" s="463"/>
      <c r="BZ322" s="463"/>
      <c r="CA322" s="463"/>
      <c r="CB322" s="428"/>
      <c r="DW322" s="463"/>
      <c r="DX322" s="463"/>
      <c r="FI322" s="463"/>
      <c r="FJ322" s="463"/>
    </row>
    <row r="323" spans="14:166" s="369" customFormat="1" ht="15" customHeight="1">
      <c r="N323" s="397"/>
      <c r="O323" s="393"/>
      <c r="P323" s="393"/>
      <c r="Q323" s="393"/>
      <c r="R323" s="393"/>
      <c r="S323" s="393"/>
      <c r="T323" s="393"/>
      <c r="U323" s="393"/>
      <c r="W323" s="393"/>
      <c r="X323" s="393"/>
      <c r="Y323" s="393"/>
      <c r="Z323" s="393"/>
      <c r="AA323" s="393"/>
      <c r="AB323" s="393"/>
      <c r="AC323" s="393"/>
      <c r="AD323" s="393"/>
      <c r="AE323" s="393"/>
      <c r="AG323" s="402"/>
      <c r="AH323" s="402"/>
      <c r="AI323" s="401"/>
      <c r="AJ323" s="401"/>
      <c r="AK323" s="401"/>
      <c r="AL323" s="401"/>
      <c r="AM323" s="401"/>
      <c r="AN323" s="401"/>
      <c r="AO323" s="401"/>
      <c r="AP323" s="401"/>
      <c r="AQ323" s="401"/>
      <c r="AR323" s="401"/>
      <c r="AS323" s="401"/>
      <c r="AT323" s="401"/>
      <c r="AU323" s="401"/>
      <c r="AV323" s="404"/>
      <c r="AW323" s="404"/>
      <c r="AX323" s="401"/>
      <c r="AY323" s="463"/>
      <c r="AZ323" s="463"/>
      <c r="BA323" s="463"/>
      <c r="BB323" s="463"/>
      <c r="BC323" s="463"/>
      <c r="BD323" s="463"/>
      <c r="BE323" s="463"/>
      <c r="BF323" s="463"/>
      <c r="BG323" s="463"/>
      <c r="BH323" s="463"/>
      <c r="BI323" s="463"/>
      <c r="BJ323" s="463"/>
      <c r="BK323" s="463"/>
      <c r="BL323" s="463"/>
      <c r="BM323" s="463"/>
      <c r="BN323" s="463"/>
      <c r="BZ323" s="463"/>
      <c r="CA323" s="463"/>
      <c r="CB323" s="428"/>
      <c r="DW323" s="463"/>
      <c r="DX323" s="463"/>
      <c r="FI323" s="463"/>
      <c r="FJ323" s="463"/>
    </row>
    <row r="324" spans="14:166" s="369" customFormat="1" ht="15" customHeight="1">
      <c r="N324" s="397"/>
      <c r="O324" s="393"/>
      <c r="P324" s="393"/>
      <c r="Q324" s="393"/>
      <c r="R324" s="393"/>
      <c r="S324" s="393"/>
      <c r="T324" s="393"/>
      <c r="U324" s="393"/>
      <c r="W324" s="393"/>
      <c r="X324" s="393"/>
      <c r="Y324" s="393"/>
      <c r="Z324" s="393"/>
      <c r="AA324" s="393"/>
      <c r="AB324" s="393"/>
      <c r="AC324" s="393"/>
      <c r="AD324" s="393"/>
      <c r="AE324" s="393"/>
      <c r="AG324" s="402"/>
      <c r="AH324" s="402"/>
      <c r="AI324" s="404"/>
      <c r="AJ324" s="401"/>
      <c r="AK324" s="404"/>
      <c r="AL324" s="401"/>
      <c r="AM324" s="401"/>
      <c r="AN324" s="401"/>
      <c r="AO324" s="404"/>
      <c r="AP324" s="404"/>
      <c r="AQ324" s="431"/>
      <c r="AR324" s="401"/>
      <c r="AS324" s="401"/>
      <c r="AT324" s="401"/>
      <c r="AU324" s="401"/>
      <c r="AV324" s="404"/>
      <c r="AW324" s="401"/>
      <c r="AX324" s="404"/>
      <c r="AY324" s="463"/>
      <c r="AZ324" s="463"/>
      <c r="BA324" s="463"/>
      <c r="BB324" s="463"/>
      <c r="BC324" s="463"/>
      <c r="BD324" s="463"/>
      <c r="BE324" s="463"/>
      <c r="BF324" s="463"/>
      <c r="BG324" s="463"/>
      <c r="BH324" s="463"/>
      <c r="BI324" s="463"/>
      <c r="BJ324" s="463"/>
      <c r="BK324" s="463"/>
      <c r="BL324" s="463"/>
      <c r="BM324" s="463"/>
      <c r="BN324" s="463"/>
      <c r="BZ324" s="463"/>
      <c r="CA324" s="463"/>
      <c r="CB324" s="428"/>
      <c r="DW324" s="463"/>
      <c r="DX324" s="463"/>
      <c r="FI324" s="463"/>
      <c r="FJ324" s="463"/>
    </row>
    <row r="325" spans="14:166" s="369" customFormat="1" ht="15" customHeight="1">
      <c r="N325" s="397"/>
      <c r="O325" s="393"/>
      <c r="P325" s="393"/>
      <c r="Q325" s="393"/>
      <c r="R325" s="393"/>
      <c r="S325" s="393"/>
      <c r="T325" s="393"/>
      <c r="U325" s="393"/>
      <c r="W325" s="393"/>
      <c r="X325" s="393"/>
      <c r="Y325" s="393"/>
      <c r="Z325" s="393"/>
      <c r="AA325" s="393"/>
      <c r="AB325" s="393"/>
      <c r="AC325" s="393"/>
      <c r="AD325" s="393"/>
      <c r="AE325" s="393"/>
      <c r="AG325" s="402"/>
      <c r="AH325" s="402"/>
      <c r="AI325" s="401"/>
      <c r="AJ325" s="401"/>
      <c r="AK325" s="401"/>
      <c r="AL325" s="404"/>
      <c r="AM325" s="401"/>
      <c r="AN325" s="401"/>
      <c r="AO325" s="401"/>
      <c r="AP325" s="404"/>
      <c r="AQ325" s="401"/>
      <c r="AR325" s="401"/>
      <c r="AS325" s="401"/>
      <c r="AT325" s="401"/>
      <c r="AU325" s="401"/>
      <c r="AV325" s="404"/>
      <c r="AW325" s="404"/>
      <c r="AX325" s="404"/>
      <c r="AY325" s="463"/>
      <c r="AZ325" s="463"/>
      <c r="BA325" s="463"/>
      <c r="BB325" s="463"/>
      <c r="BC325" s="463"/>
      <c r="BD325" s="463"/>
      <c r="BE325" s="463"/>
      <c r="BF325" s="463"/>
      <c r="BG325" s="463"/>
      <c r="BH325" s="463"/>
      <c r="BI325" s="463"/>
      <c r="BJ325" s="463"/>
      <c r="BK325" s="463"/>
      <c r="BL325" s="463"/>
      <c r="BM325" s="463"/>
      <c r="BN325" s="463"/>
      <c r="BZ325" s="463"/>
      <c r="CA325" s="463"/>
      <c r="CB325" s="428"/>
      <c r="DW325" s="463"/>
      <c r="DX325" s="463"/>
      <c r="FI325" s="463"/>
      <c r="FJ325" s="463"/>
    </row>
    <row r="326" spans="14:166" s="369" customFormat="1" ht="15" customHeight="1">
      <c r="N326" s="397"/>
      <c r="O326" s="393"/>
      <c r="P326" s="393"/>
      <c r="Q326" s="393"/>
      <c r="R326" s="393"/>
      <c r="S326" s="393"/>
      <c r="T326" s="393"/>
      <c r="U326" s="393"/>
      <c r="W326" s="393"/>
      <c r="X326" s="393"/>
      <c r="Y326" s="393"/>
      <c r="Z326" s="393"/>
      <c r="AA326" s="393"/>
      <c r="AB326" s="393"/>
      <c r="AC326" s="393"/>
      <c r="AD326" s="393"/>
      <c r="AE326" s="393"/>
      <c r="AG326" s="402"/>
      <c r="AH326" s="402"/>
      <c r="AI326" s="401"/>
      <c r="AJ326" s="404"/>
      <c r="AK326" s="404"/>
      <c r="AL326" s="401"/>
      <c r="AM326" s="401"/>
      <c r="AN326" s="401"/>
      <c r="AO326" s="401"/>
      <c r="AP326" s="404"/>
      <c r="AQ326" s="404"/>
      <c r="AR326" s="401"/>
      <c r="AS326" s="401"/>
      <c r="AT326" s="401"/>
      <c r="AU326" s="401"/>
      <c r="AV326" s="401"/>
      <c r="AW326" s="404"/>
      <c r="AX326" s="404"/>
      <c r="AY326" s="463"/>
      <c r="AZ326" s="463"/>
      <c r="BA326" s="463"/>
      <c r="BB326" s="463"/>
      <c r="BC326" s="463"/>
      <c r="BD326" s="463"/>
      <c r="BE326" s="463"/>
      <c r="BF326" s="463"/>
      <c r="BG326" s="463"/>
      <c r="BH326" s="463"/>
      <c r="BI326" s="463"/>
      <c r="BJ326" s="463"/>
      <c r="BK326" s="463"/>
      <c r="BL326" s="463"/>
      <c r="BM326" s="463"/>
      <c r="BN326" s="463"/>
      <c r="BZ326" s="463"/>
      <c r="CA326" s="463"/>
      <c r="CB326" s="428"/>
      <c r="DW326" s="463"/>
      <c r="DX326" s="463"/>
      <c r="FI326" s="463"/>
      <c r="FJ326" s="463"/>
    </row>
    <row r="327" spans="14:166" s="369" customFormat="1" ht="15" customHeight="1">
      <c r="N327" s="397"/>
      <c r="O327" s="393"/>
      <c r="P327" s="393"/>
      <c r="Q327" s="393"/>
      <c r="R327" s="393"/>
      <c r="S327" s="393"/>
      <c r="T327" s="393"/>
      <c r="U327" s="393"/>
      <c r="W327" s="393"/>
      <c r="X327" s="393"/>
      <c r="Y327" s="393"/>
      <c r="Z327" s="393"/>
      <c r="AA327" s="393"/>
      <c r="AB327" s="393"/>
      <c r="AC327" s="393"/>
      <c r="AD327" s="393"/>
      <c r="AE327" s="393"/>
      <c r="AG327" s="402"/>
      <c r="AH327" s="402"/>
      <c r="AI327" s="401"/>
      <c r="AJ327" s="401"/>
      <c r="AK327" s="404"/>
      <c r="AL327" s="404"/>
      <c r="AM327" s="401"/>
      <c r="AN327" s="401"/>
      <c r="AO327" s="401"/>
      <c r="AP327" s="401"/>
      <c r="AQ327" s="401"/>
      <c r="AR327" s="401"/>
      <c r="AS327" s="401"/>
      <c r="AT327" s="401"/>
      <c r="AU327" s="401"/>
      <c r="AV327" s="404"/>
      <c r="AW327" s="401"/>
      <c r="AX327" s="404"/>
      <c r="AY327" s="463"/>
      <c r="AZ327" s="463"/>
      <c r="BA327" s="463"/>
      <c r="BB327" s="463"/>
      <c r="BC327" s="463"/>
      <c r="BD327" s="463"/>
      <c r="BE327" s="463"/>
      <c r="BF327" s="463"/>
      <c r="BG327" s="463"/>
      <c r="BH327" s="463"/>
      <c r="BI327" s="463"/>
      <c r="BJ327" s="463"/>
      <c r="BK327" s="463"/>
      <c r="BL327" s="463"/>
      <c r="BM327" s="463"/>
      <c r="BN327" s="463"/>
      <c r="BZ327" s="463"/>
      <c r="CA327" s="463"/>
      <c r="CB327" s="428"/>
      <c r="DW327" s="463"/>
      <c r="DX327" s="463"/>
      <c r="FI327" s="463"/>
      <c r="FJ327" s="463"/>
    </row>
    <row r="328" spans="14:166" s="369" customFormat="1" ht="15" customHeight="1">
      <c r="N328" s="397"/>
      <c r="O328" s="393"/>
      <c r="P328" s="393"/>
      <c r="Q328" s="393"/>
      <c r="R328" s="393"/>
      <c r="S328" s="393"/>
      <c r="T328" s="393"/>
      <c r="U328" s="393"/>
      <c r="W328" s="393"/>
      <c r="X328" s="393"/>
      <c r="Y328" s="393"/>
      <c r="Z328" s="393"/>
      <c r="AA328" s="393"/>
      <c r="AB328" s="393"/>
      <c r="AC328" s="393"/>
      <c r="AD328" s="393"/>
      <c r="AE328" s="393"/>
      <c r="AG328" s="402"/>
      <c r="AH328" s="402"/>
      <c r="AI328" s="401"/>
      <c r="AJ328" s="401"/>
      <c r="AK328" s="404"/>
      <c r="AL328" s="401"/>
      <c r="AM328" s="401"/>
      <c r="AN328" s="401"/>
      <c r="AO328" s="404"/>
      <c r="AP328" s="404"/>
      <c r="AQ328" s="401"/>
      <c r="AR328" s="401"/>
      <c r="AS328" s="401"/>
      <c r="AT328" s="401"/>
      <c r="AU328" s="401"/>
      <c r="AV328" s="404"/>
      <c r="AW328" s="404"/>
      <c r="AX328" s="404"/>
      <c r="AY328" s="463"/>
      <c r="AZ328" s="463"/>
      <c r="BA328" s="463"/>
      <c r="BB328" s="463"/>
      <c r="BC328" s="463"/>
      <c r="BD328" s="463"/>
      <c r="BE328" s="463"/>
      <c r="BF328" s="463"/>
      <c r="BG328" s="463"/>
      <c r="BH328" s="463"/>
      <c r="BI328" s="463"/>
      <c r="BJ328" s="463"/>
      <c r="BK328" s="463"/>
      <c r="BL328" s="463"/>
      <c r="BM328" s="463"/>
      <c r="BN328" s="463"/>
      <c r="BZ328" s="463"/>
      <c r="CA328" s="463"/>
      <c r="CB328" s="428"/>
      <c r="DW328" s="463"/>
      <c r="DX328" s="463"/>
      <c r="FI328" s="463"/>
      <c r="FJ328" s="463"/>
    </row>
    <row r="329" spans="14:166" s="369" customFormat="1" ht="15" customHeight="1">
      <c r="N329" s="397"/>
      <c r="O329" s="393"/>
      <c r="P329" s="393"/>
      <c r="Q329" s="393"/>
      <c r="R329" s="393"/>
      <c r="S329" s="393"/>
      <c r="T329" s="393"/>
      <c r="U329" s="393"/>
      <c r="W329" s="393"/>
      <c r="X329" s="393"/>
      <c r="Y329" s="393"/>
      <c r="Z329" s="393"/>
      <c r="AA329" s="393"/>
      <c r="AB329" s="393"/>
      <c r="AC329" s="393"/>
      <c r="AD329" s="393"/>
      <c r="AE329" s="393"/>
      <c r="AG329" s="402"/>
      <c r="AH329" s="402"/>
      <c r="AI329" s="401"/>
      <c r="AJ329" s="430"/>
      <c r="AK329" s="404"/>
      <c r="AL329" s="404"/>
      <c r="AM329" s="401"/>
      <c r="AN329" s="401"/>
      <c r="AO329" s="401"/>
      <c r="AP329" s="401"/>
      <c r="AQ329" s="404"/>
      <c r="AR329" s="401"/>
      <c r="AS329" s="401"/>
      <c r="AT329" s="401"/>
      <c r="AU329" s="401"/>
      <c r="AV329" s="404"/>
      <c r="AW329" s="401"/>
      <c r="AX329" s="404"/>
      <c r="AY329" s="463"/>
      <c r="AZ329" s="463"/>
      <c r="BA329" s="463"/>
      <c r="BB329" s="463"/>
      <c r="BC329" s="463"/>
      <c r="BD329" s="463"/>
      <c r="BE329" s="463"/>
      <c r="BF329" s="463"/>
      <c r="BG329" s="463"/>
      <c r="BH329" s="463"/>
      <c r="BI329" s="463"/>
      <c r="BJ329" s="463"/>
      <c r="BK329" s="463"/>
      <c r="BL329" s="463"/>
      <c r="BM329" s="463"/>
      <c r="BN329" s="463"/>
      <c r="BZ329" s="463"/>
      <c r="CA329" s="463"/>
      <c r="CB329" s="428"/>
      <c r="DW329" s="463"/>
      <c r="DX329" s="463"/>
      <c r="FI329" s="463"/>
      <c r="FJ329" s="463"/>
    </row>
    <row r="330" spans="14:166" s="369" customFormat="1" ht="15" customHeight="1">
      <c r="N330" s="397"/>
      <c r="O330" s="393"/>
      <c r="P330" s="393"/>
      <c r="Q330" s="393"/>
      <c r="R330" s="393"/>
      <c r="S330" s="393"/>
      <c r="T330" s="393"/>
      <c r="U330" s="393"/>
      <c r="W330" s="393"/>
      <c r="X330" s="393"/>
      <c r="Y330" s="393"/>
      <c r="Z330" s="393"/>
      <c r="AA330" s="393"/>
      <c r="AB330" s="393"/>
      <c r="AC330" s="393"/>
      <c r="AD330" s="393"/>
      <c r="AE330" s="393"/>
      <c r="AG330" s="402"/>
      <c r="AH330" s="402"/>
      <c r="AI330" s="401"/>
      <c r="AJ330" s="401"/>
      <c r="AK330" s="404"/>
      <c r="AL330" s="404"/>
      <c r="AM330" s="401"/>
      <c r="AN330" s="401"/>
      <c r="AO330" s="404"/>
      <c r="AP330" s="404"/>
      <c r="AQ330" s="401"/>
      <c r="AR330" s="401"/>
      <c r="AS330" s="401"/>
      <c r="AT330" s="401"/>
      <c r="AU330" s="401"/>
      <c r="AV330" s="404"/>
      <c r="AW330" s="404"/>
      <c r="AX330" s="404"/>
      <c r="AY330" s="463"/>
      <c r="AZ330" s="463"/>
      <c r="BA330" s="463"/>
      <c r="BB330" s="463"/>
      <c r="BC330" s="463"/>
      <c r="BD330" s="463"/>
      <c r="BE330" s="463"/>
      <c r="BF330" s="463"/>
      <c r="BG330" s="463"/>
      <c r="BH330" s="463"/>
      <c r="BI330" s="463"/>
      <c r="BJ330" s="463"/>
      <c r="BK330" s="463"/>
      <c r="BL330" s="463"/>
      <c r="BM330" s="463"/>
      <c r="BN330" s="463"/>
      <c r="BZ330" s="463"/>
      <c r="CA330" s="463"/>
      <c r="CB330" s="428"/>
      <c r="DW330" s="463"/>
      <c r="DX330" s="463"/>
      <c r="FI330" s="463"/>
      <c r="FJ330" s="463"/>
    </row>
    <row r="331" spans="14:166" s="369" customFormat="1" ht="15" customHeight="1">
      <c r="N331" s="397"/>
      <c r="O331" s="393"/>
      <c r="P331" s="393"/>
      <c r="Q331" s="393"/>
      <c r="R331" s="393"/>
      <c r="S331" s="393"/>
      <c r="T331" s="393"/>
      <c r="U331" s="393"/>
      <c r="W331" s="393"/>
      <c r="X331" s="393"/>
      <c r="Y331" s="393"/>
      <c r="Z331" s="393"/>
      <c r="AA331" s="393"/>
      <c r="AB331" s="393"/>
      <c r="AC331" s="393"/>
      <c r="AD331" s="393"/>
      <c r="AE331" s="393"/>
      <c r="AG331" s="402"/>
      <c r="AH331" s="402"/>
      <c r="AI331" s="401"/>
      <c r="AJ331" s="401"/>
      <c r="AK331" s="404"/>
      <c r="AL331" s="401"/>
      <c r="AM331" s="401"/>
      <c r="AN331" s="401"/>
      <c r="AO331" s="401"/>
      <c r="AP331" s="401"/>
      <c r="AQ331" s="401"/>
      <c r="AR331" s="401"/>
      <c r="AS331" s="401"/>
      <c r="AT331" s="401"/>
      <c r="AU331" s="401"/>
      <c r="AV331" s="404"/>
      <c r="AW331" s="404"/>
      <c r="AX331" s="404"/>
      <c r="AY331" s="463"/>
      <c r="AZ331" s="463"/>
      <c r="BA331" s="463"/>
      <c r="BB331" s="463"/>
      <c r="BC331" s="463"/>
      <c r="BD331" s="463"/>
      <c r="BE331" s="463"/>
      <c r="BF331" s="463"/>
      <c r="BG331" s="463"/>
      <c r="BH331" s="463"/>
      <c r="BI331" s="463"/>
      <c r="BJ331" s="463"/>
      <c r="BK331" s="463"/>
      <c r="BL331" s="463"/>
      <c r="BM331" s="463"/>
      <c r="BN331" s="463"/>
      <c r="BZ331" s="463"/>
      <c r="CA331" s="463"/>
      <c r="CB331" s="428"/>
      <c r="DW331" s="463"/>
      <c r="DX331" s="463"/>
      <c r="FI331" s="463"/>
      <c r="FJ331" s="463"/>
    </row>
    <row r="332" spans="14:166" s="369" customFormat="1" ht="15" customHeight="1">
      <c r="N332" s="397"/>
      <c r="O332" s="393"/>
      <c r="P332" s="393"/>
      <c r="Q332" s="393"/>
      <c r="R332" s="393"/>
      <c r="S332" s="393"/>
      <c r="T332" s="393"/>
      <c r="U332" s="393"/>
      <c r="W332" s="393"/>
      <c r="X332" s="393"/>
      <c r="Y332" s="393"/>
      <c r="Z332" s="393"/>
      <c r="AA332" s="393"/>
      <c r="AB332" s="393"/>
      <c r="AC332" s="393"/>
      <c r="AD332" s="393"/>
      <c r="AE332" s="393"/>
      <c r="AG332" s="402"/>
      <c r="AH332" s="402"/>
      <c r="AI332" s="401"/>
      <c r="AJ332" s="401"/>
      <c r="AK332" s="404"/>
      <c r="AL332" s="404"/>
      <c r="AM332" s="401"/>
      <c r="AN332" s="401"/>
      <c r="AO332" s="404"/>
      <c r="AP332" s="401"/>
      <c r="AQ332" s="404"/>
      <c r="AR332" s="401"/>
      <c r="AS332" s="404"/>
      <c r="AT332" s="401"/>
      <c r="AU332" s="401"/>
      <c r="AV332" s="404"/>
      <c r="AW332" s="401"/>
      <c r="AX332" s="404"/>
      <c r="AY332" s="463"/>
      <c r="AZ332" s="463"/>
      <c r="BA332" s="463"/>
      <c r="BB332" s="463"/>
      <c r="BC332" s="463"/>
      <c r="BD332" s="463"/>
      <c r="BE332" s="463"/>
      <c r="BF332" s="463"/>
      <c r="BG332" s="463"/>
      <c r="BH332" s="463"/>
      <c r="BI332" s="463"/>
      <c r="BJ332" s="463"/>
      <c r="BK332" s="463"/>
      <c r="BL332" s="463"/>
      <c r="BM332" s="463"/>
      <c r="BN332" s="463"/>
      <c r="BZ332" s="463"/>
      <c r="CA332" s="463"/>
      <c r="CB332" s="428"/>
      <c r="DW332" s="463"/>
      <c r="DX332" s="463"/>
      <c r="FI332" s="463"/>
      <c r="FJ332" s="463"/>
    </row>
    <row r="333" spans="14:166" s="369" customFormat="1" ht="15" customHeight="1">
      <c r="N333" s="397"/>
      <c r="O333" s="393"/>
      <c r="P333" s="393"/>
      <c r="Q333" s="393"/>
      <c r="R333" s="393"/>
      <c r="S333" s="393"/>
      <c r="T333" s="393"/>
      <c r="U333" s="393"/>
      <c r="W333" s="393"/>
      <c r="X333" s="393"/>
      <c r="Y333" s="393"/>
      <c r="Z333" s="393"/>
      <c r="AA333" s="393"/>
      <c r="AB333" s="393"/>
      <c r="AC333" s="393"/>
      <c r="AD333" s="393"/>
      <c r="AE333" s="393"/>
      <c r="AG333" s="469"/>
      <c r="AH333" s="469"/>
      <c r="AI333" s="401"/>
      <c r="AJ333" s="401"/>
      <c r="AK333" s="404"/>
      <c r="AL333" s="401"/>
      <c r="AM333" s="401"/>
      <c r="AN333" s="401"/>
      <c r="AO333" s="401"/>
      <c r="AP333" s="404"/>
      <c r="AQ333" s="401"/>
      <c r="AR333" s="401"/>
      <c r="AS333" s="401"/>
      <c r="AT333" s="401"/>
      <c r="AU333" s="401"/>
      <c r="AV333" s="404"/>
      <c r="AW333" s="404"/>
      <c r="AX333" s="404"/>
      <c r="AY333" s="463"/>
      <c r="AZ333" s="463"/>
      <c r="BA333" s="463"/>
      <c r="BB333" s="463"/>
      <c r="BC333" s="463"/>
      <c r="BD333" s="463"/>
      <c r="BE333" s="463"/>
      <c r="BF333" s="463"/>
      <c r="BG333" s="463"/>
      <c r="BH333" s="463"/>
      <c r="BI333" s="463"/>
      <c r="BJ333" s="463"/>
      <c r="BK333" s="463"/>
      <c r="BL333" s="463"/>
      <c r="BM333" s="463"/>
      <c r="BN333" s="463"/>
      <c r="BZ333" s="463"/>
      <c r="CA333" s="463"/>
      <c r="CB333" s="428"/>
      <c r="DW333" s="463"/>
      <c r="DX333" s="463"/>
      <c r="FI333" s="463"/>
      <c r="FJ333" s="463"/>
    </row>
    <row r="334" spans="14:166" s="369" customFormat="1" ht="15" customHeight="1">
      <c r="N334" s="397"/>
      <c r="O334" s="393"/>
      <c r="P334" s="393"/>
      <c r="Q334" s="393"/>
      <c r="R334" s="393"/>
      <c r="S334" s="393"/>
      <c r="T334" s="393"/>
      <c r="U334" s="393"/>
      <c r="W334" s="393"/>
      <c r="X334" s="393"/>
      <c r="Y334" s="393"/>
      <c r="Z334" s="393"/>
      <c r="AA334" s="393"/>
      <c r="AB334" s="393"/>
      <c r="AC334" s="393"/>
      <c r="AD334" s="393"/>
      <c r="AE334" s="393"/>
      <c r="AG334" s="402"/>
      <c r="AH334" s="402"/>
      <c r="AI334" s="401"/>
      <c r="AJ334" s="401"/>
      <c r="AK334" s="401"/>
      <c r="AL334" s="404"/>
      <c r="AM334" s="401"/>
      <c r="AN334" s="401"/>
      <c r="AO334" s="404"/>
      <c r="AP334" s="401"/>
      <c r="AQ334" s="401"/>
      <c r="AR334" s="401"/>
      <c r="AS334" s="401"/>
      <c r="AT334" s="401"/>
      <c r="AU334" s="401"/>
      <c r="AV334" s="404"/>
      <c r="AW334" s="404"/>
      <c r="AX334" s="401"/>
      <c r="AY334" s="463"/>
      <c r="AZ334" s="463"/>
      <c r="BA334" s="463"/>
      <c r="BB334" s="463"/>
      <c r="BC334" s="463"/>
      <c r="BD334" s="463"/>
      <c r="BE334" s="463"/>
      <c r="BF334" s="463"/>
      <c r="BG334" s="463"/>
      <c r="BH334" s="463"/>
      <c r="BI334" s="463"/>
      <c r="BJ334" s="463"/>
      <c r="BK334" s="463"/>
      <c r="BL334" s="463"/>
      <c r="BM334" s="463"/>
      <c r="BN334" s="463"/>
      <c r="BZ334" s="463"/>
      <c r="CA334" s="463"/>
      <c r="CB334" s="428"/>
      <c r="DW334" s="463"/>
      <c r="DX334" s="463"/>
      <c r="FI334" s="463"/>
      <c r="FJ334" s="463"/>
    </row>
    <row r="335" spans="14:166" s="369" customFormat="1" ht="15" customHeight="1">
      <c r="N335" s="397"/>
      <c r="O335" s="393"/>
      <c r="P335" s="393"/>
      <c r="Q335" s="393"/>
      <c r="R335" s="393"/>
      <c r="S335" s="393"/>
      <c r="T335" s="393"/>
      <c r="U335" s="393"/>
      <c r="W335" s="393"/>
      <c r="X335" s="393"/>
      <c r="Y335" s="393"/>
      <c r="Z335" s="393"/>
      <c r="AA335" s="393"/>
      <c r="AB335" s="393"/>
      <c r="AC335" s="393"/>
      <c r="AD335" s="393"/>
      <c r="AE335" s="393"/>
      <c r="AG335" s="402"/>
      <c r="AH335" s="402"/>
      <c r="AI335" s="401"/>
      <c r="AJ335" s="401"/>
      <c r="AK335" s="404"/>
      <c r="AL335" s="401"/>
      <c r="AM335" s="401"/>
      <c r="AN335" s="401"/>
      <c r="AO335" s="404"/>
      <c r="AP335" s="401"/>
      <c r="AQ335" s="401"/>
      <c r="AR335" s="401"/>
      <c r="AS335" s="401"/>
      <c r="AT335" s="401"/>
      <c r="AU335" s="401"/>
      <c r="AV335" s="404"/>
      <c r="AW335" s="404"/>
      <c r="AX335" s="404"/>
      <c r="AY335" s="463"/>
      <c r="AZ335" s="463"/>
      <c r="BA335" s="463"/>
      <c r="BB335" s="463"/>
      <c r="BC335" s="463"/>
      <c r="BD335" s="463"/>
      <c r="BE335" s="463"/>
      <c r="BF335" s="463"/>
      <c r="BG335" s="463"/>
      <c r="BH335" s="463"/>
      <c r="BI335" s="463"/>
      <c r="BJ335" s="463"/>
      <c r="BK335" s="463"/>
      <c r="BL335" s="463"/>
      <c r="BM335" s="463"/>
      <c r="BN335" s="463"/>
      <c r="BZ335" s="463"/>
      <c r="CA335" s="463"/>
      <c r="CB335" s="428"/>
      <c r="DW335" s="463"/>
      <c r="DX335" s="463"/>
      <c r="FI335" s="463"/>
      <c r="FJ335" s="463"/>
    </row>
    <row r="336" spans="14:166" s="369" customFormat="1" ht="15" customHeight="1">
      <c r="N336" s="397"/>
      <c r="O336" s="393"/>
      <c r="P336" s="393"/>
      <c r="Q336" s="393"/>
      <c r="R336" s="393"/>
      <c r="S336" s="393"/>
      <c r="T336" s="393"/>
      <c r="U336" s="393"/>
      <c r="W336" s="393"/>
      <c r="X336" s="393"/>
      <c r="Y336" s="393"/>
      <c r="Z336" s="393"/>
      <c r="AA336" s="393"/>
      <c r="AB336" s="393"/>
      <c r="AC336" s="393"/>
      <c r="AD336" s="393"/>
      <c r="AE336" s="393"/>
      <c r="AG336" s="402"/>
      <c r="AH336" s="402"/>
      <c r="AI336" s="401"/>
      <c r="AJ336" s="401"/>
      <c r="AK336" s="404"/>
      <c r="AL336" s="404"/>
      <c r="AM336" s="401"/>
      <c r="AN336" s="401"/>
      <c r="AO336" s="404"/>
      <c r="AP336" s="404"/>
      <c r="AQ336" s="404"/>
      <c r="AR336" s="401"/>
      <c r="AS336" s="401"/>
      <c r="AT336" s="401"/>
      <c r="AU336" s="401"/>
      <c r="AV336" s="404"/>
      <c r="AW336" s="404"/>
      <c r="AX336" s="404"/>
      <c r="AY336" s="463"/>
      <c r="AZ336" s="463"/>
      <c r="BA336" s="463"/>
      <c r="BB336" s="463"/>
      <c r="BC336" s="463"/>
      <c r="BD336" s="463"/>
      <c r="BE336" s="463"/>
      <c r="BF336" s="463"/>
      <c r="BG336" s="463"/>
      <c r="BH336" s="463"/>
      <c r="BI336" s="463"/>
      <c r="BJ336" s="463"/>
      <c r="BK336" s="463"/>
      <c r="BL336" s="463"/>
      <c r="BM336" s="463"/>
      <c r="BN336" s="463"/>
      <c r="BZ336" s="463"/>
      <c r="CA336" s="463"/>
      <c r="CB336" s="428"/>
      <c r="DW336" s="463"/>
      <c r="DX336" s="463"/>
      <c r="FI336" s="463"/>
      <c r="FJ336" s="463"/>
    </row>
    <row r="337" spans="14:166" s="369" customFormat="1" ht="15" customHeight="1">
      <c r="N337" s="397"/>
      <c r="O337" s="393"/>
      <c r="P337" s="393"/>
      <c r="Q337" s="393"/>
      <c r="R337" s="393"/>
      <c r="S337" s="393"/>
      <c r="T337" s="393"/>
      <c r="U337" s="393"/>
      <c r="W337" s="393"/>
      <c r="X337" s="393"/>
      <c r="Y337" s="393"/>
      <c r="Z337" s="393"/>
      <c r="AA337" s="393"/>
      <c r="AB337" s="393"/>
      <c r="AC337" s="393"/>
      <c r="AD337" s="393"/>
      <c r="AE337" s="393"/>
      <c r="AG337" s="402"/>
      <c r="AH337" s="402"/>
      <c r="AI337" s="401"/>
      <c r="AJ337" s="401"/>
      <c r="AK337" s="401"/>
      <c r="AL337" s="404"/>
      <c r="AM337" s="401"/>
      <c r="AN337" s="401"/>
      <c r="AO337" s="404"/>
      <c r="AP337" s="401"/>
      <c r="AQ337" s="401"/>
      <c r="AR337" s="401"/>
      <c r="AS337" s="404"/>
      <c r="AT337" s="401"/>
      <c r="AU337" s="401"/>
      <c r="AV337" s="404"/>
      <c r="AW337" s="401"/>
      <c r="AX337" s="404"/>
      <c r="AY337" s="463"/>
      <c r="AZ337" s="463"/>
      <c r="BA337" s="463"/>
      <c r="BB337" s="463"/>
      <c r="BC337" s="463"/>
      <c r="BD337" s="463"/>
      <c r="BE337" s="463"/>
      <c r="BF337" s="463"/>
      <c r="BG337" s="463"/>
      <c r="BH337" s="463"/>
      <c r="BI337" s="463"/>
      <c r="BJ337" s="463"/>
      <c r="BK337" s="463"/>
      <c r="BL337" s="463"/>
      <c r="BM337" s="463"/>
      <c r="BN337" s="463"/>
      <c r="BZ337" s="463"/>
      <c r="CA337" s="463"/>
      <c r="CB337" s="428"/>
      <c r="DW337" s="463"/>
      <c r="DX337" s="463"/>
      <c r="FI337" s="463"/>
      <c r="FJ337" s="463"/>
    </row>
    <row r="338" spans="14:166" s="369" customFormat="1" ht="15" customHeight="1">
      <c r="N338" s="397"/>
      <c r="O338" s="393"/>
      <c r="P338" s="393"/>
      <c r="Q338" s="393"/>
      <c r="R338" s="393"/>
      <c r="S338" s="393"/>
      <c r="T338" s="393"/>
      <c r="U338" s="393"/>
      <c r="W338" s="393"/>
      <c r="X338" s="393"/>
      <c r="Y338" s="393"/>
      <c r="Z338" s="393"/>
      <c r="AA338" s="393"/>
      <c r="AB338" s="393"/>
      <c r="AC338" s="393"/>
      <c r="AD338" s="393"/>
      <c r="AE338" s="393"/>
      <c r="AG338" s="402"/>
      <c r="AH338" s="402"/>
      <c r="AI338" s="401"/>
      <c r="AJ338" s="401"/>
      <c r="AK338" s="404"/>
      <c r="AL338" s="401"/>
      <c r="AM338" s="401"/>
      <c r="AN338" s="401"/>
      <c r="AO338" s="404"/>
      <c r="AP338" s="401"/>
      <c r="AQ338" s="401"/>
      <c r="AR338" s="401"/>
      <c r="AS338" s="401"/>
      <c r="AT338" s="401"/>
      <c r="AU338" s="401"/>
      <c r="AV338" s="401"/>
      <c r="AW338" s="404"/>
      <c r="AX338" s="401"/>
      <c r="AY338" s="463"/>
      <c r="AZ338" s="463"/>
      <c r="BA338" s="463"/>
      <c r="BB338" s="463"/>
      <c r="BC338" s="463"/>
      <c r="BD338" s="463"/>
      <c r="BE338" s="463"/>
      <c r="BF338" s="463"/>
      <c r="BG338" s="463"/>
      <c r="BH338" s="463"/>
      <c r="BI338" s="463"/>
      <c r="BJ338" s="463"/>
      <c r="BK338" s="463"/>
      <c r="BL338" s="463"/>
      <c r="BM338" s="463"/>
      <c r="BN338" s="463"/>
      <c r="BZ338" s="463"/>
      <c r="CA338" s="463"/>
      <c r="CB338" s="428"/>
      <c r="DW338" s="463"/>
      <c r="DX338" s="463"/>
      <c r="FI338" s="463"/>
      <c r="FJ338" s="463"/>
    </row>
    <row r="339" spans="14:166" s="369" customFormat="1" ht="15" customHeight="1">
      <c r="N339" s="397"/>
      <c r="O339" s="393"/>
      <c r="P339" s="393"/>
      <c r="Q339" s="393"/>
      <c r="R339" s="393"/>
      <c r="S339" s="393"/>
      <c r="T339" s="393"/>
      <c r="U339" s="393"/>
      <c r="W339" s="393"/>
      <c r="X339" s="393"/>
      <c r="Y339" s="393"/>
      <c r="Z339" s="393"/>
      <c r="AA339" s="393"/>
      <c r="AB339" s="393"/>
      <c r="AC339" s="393"/>
      <c r="AD339" s="393"/>
      <c r="AE339" s="393"/>
      <c r="AG339" s="402"/>
      <c r="AH339" s="402"/>
      <c r="AI339" s="401"/>
      <c r="AJ339" s="401"/>
      <c r="AK339" s="404"/>
      <c r="AL339" s="401"/>
      <c r="AM339" s="401"/>
      <c r="AN339" s="401"/>
      <c r="AO339" s="404"/>
      <c r="AP339" s="401"/>
      <c r="AQ339" s="401"/>
      <c r="AR339" s="401"/>
      <c r="AS339" s="401"/>
      <c r="AT339" s="401"/>
      <c r="AU339" s="401"/>
      <c r="AV339" s="404"/>
      <c r="AW339" s="404"/>
      <c r="AX339" s="404"/>
      <c r="AY339" s="463"/>
      <c r="AZ339" s="463"/>
      <c r="BA339" s="463"/>
      <c r="BB339" s="463"/>
      <c r="BC339" s="463"/>
      <c r="BD339" s="463"/>
      <c r="BE339" s="463"/>
      <c r="BF339" s="463"/>
      <c r="BG339" s="463"/>
      <c r="BH339" s="463"/>
      <c r="BI339" s="463"/>
      <c r="BJ339" s="463"/>
      <c r="BK339" s="463"/>
      <c r="BL339" s="463"/>
      <c r="BM339" s="463"/>
      <c r="BN339" s="463"/>
      <c r="BZ339" s="463"/>
      <c r="CA339" s="463"/>
      <c r="CB339" s="428"/>
      <c r="DW339" s="463"/>
      <c r="DX339" s="463"/>
      <c r="FI339" s="463"/>
      <c r="FJ339" s="463"/>
    </row>
    <row r="340" spans="14:166" s="369" customFormat="1" ht="15" customHeight="1">
      <c r="N340" s="397"/>
      <c r="O340" s="393"/>
      <c r="P340" s="393"/>
      <c r="Q340" s="393"/>
      <c r="R340" s="393"/>
      <c r="S340" s="393"/>
      <c r="T340" s="393"/>
      <c r="U340" s="393"/>
      <c r="W340" s="393"/>
      <c r="X340" s="393"/>
      <c r="Y340" s="393"/>
      <c r="Z340" s="393"/>
      <c r="AA340" s="393"/>
      <c r="AB340" s="393"/>
      <c r="AC340" s="393"/>
      <c r="AD340" s="393"/>
      <c r="AE340" s="393"/>
      <c r="AG340" s="402"/>
      <c r="AH340" s="402"/>
      <c r="AI340" s="401"/>
      <c r="AJ340" s="401"/>
      <c r="AK340" s="401"/>
      <c r="AL340" s="404"/>
      <c r="AM340" s="401"/>
      <c r="AN340" s="401"/>
      <c r="AO340" s="404"/>
      <c r="AP340" s="433"/>
      <c r="AQ340" s="401"/>
      <c r="AR340" s="401"/>
      <c r="AS340" s="401"/>
      <c r="AT340" s="401"/>
      <c r="AU340" s="401"/>
      <c r="AV340" s="401"/>
      <c r="AW340" s="401"/>
      <c r="AX340" s="401"/>
      <c r="AY340" s="463"/>
      <c r="AZ340" s="463"/>
      <c r="BA340" s="463"/>
      <c r="BB340" s="463"/>
      <c r="BC340" s="463"/>
      <c r="BD340" s="463"/>
      <c r="BE340" s="463"/>
      <c r="BF340" s="463"/>
      <c r="BG340" s="463"/>
      <c r="BH340" s="463"/>
      <c r="BI340" s="463"/>
      <c r="BJ340" s="463"/>
      <c r="BK340" s="463"/>
      <c r="BL340" s="463"/>
      <c r="BM340" s="463"/>
      <c r="BN340" s="463"/>
      <c r="BZ340" s="463"/>
      <c r="CA340" s="463"/>
      <c r="CB340" s="428"/>
      <c r="DW340" s="463"/>
      <c r="DX340" s="463"/>
      <c r="FI340" s="463"/>
      <c r="FJ340" s="463"/>
    </row>
    <row r="341" spans="14:166" s="369" customFormat="1" ht="15" customHeight="1">
      <c r="N341" s="397"/>
      <c r="O341" s="393"/>
      <c r="P341" s="393"/>
      <c r="Q341" s="393"/>
      <c r="R341" s="393"/>
      <c r="S341" s="393"/>
      <c r="T341" s="393"/>
      <c r="U341" s="393"/>
      <c r="W341" s="393"/>
      <c r="X341" s="393"/>
      <c r="Y341" s="393"/>
      <c r="Z341" s="393"/>
      <c r="AA341" s="393"/>
      <c r="AB341" s="393"/>
      <c r="AC341" s="393"/>
      <c r="AD341" s="393"/>
      <c r="AE341" s="393"/>
      <c r="AG341" s="402"/>
      <c r="AH341" s="402"/>
      <c r="AI341" s="401"/>
      <c r="AJ341" s="401"/>
      <c r="AK341" s="401"/>
      <c r="AL341" s="401"/>
      <c r="AM341" s="401"/>
      <c r="AN341" s="401"/>
      <c r="AO341" s="401"/>
      <c r="AP341" s="401"/>
      <c r="AQ341" s="407"/>
      <c r="AR341" s="407"/>
      <c r="AS341" s="407"/>
      <c r="AT341" s="407"/>
      <c r="AU341" s="407"/>
      <c r="AV341" s="407"/>
      <c r="AW341" s="407"/>
      <c r="AX341" s="407"/>
      <c r="AY341" s="463"/>
      <c r="AZ341" s="463"/>
      <c r="BA341" s="463"/>
      <c r="BB341" s="463"/>
      <c r="BC341" s="463"/>
      <c r="BD341" s="463"/>
      <c r="BE341" s="463"/>
      <c r="BF341" s="463"/>
      <c r="BG341" s="463"/>
      <c r="BH341" s="463"/>
      <c r="BI341" s="463"/>
      <c r="BJ341" s="463"/>
      <c r="BK341" s="463"/>
      <c r="BL341" s="463"/>
      <c r="BM341" s="463"/>
      <c r="BN341" s="463"/>
      <c r="BZ341" s="463"/>
      <c r="CA341" s="463"/>
      <c r="CB341" s="428"/>
      <c r="DW341" s="463"/>
      <c r="DX341" s="463"/>
      <c r="FI341" s="463"/>
      <c r="FJ341" s="463"/>
    </row>
    <row r="342" spans="14:166" s="369" customFormat="1" ht="15" customHeight="1">
      <c r="N342" s="397"/>
      <c r="O342" s="393"/>
      <c r="P342" s="393"/>
      <c r="Q342" s="393"/>
      <c r="R342" s="393"/>
      <c r="S342" s="393"/>
      <c r="T342" s="393"/>
      <c r="U342" s="393"/>
      <c r="W342" s="393"/>
      <c r="X342" s="393"/>
      <c r="Y342" s="393"/>
      <c r="Z342" s="393"/>
      <c r="AA342" s="393"/>
      <c r="AB342" s="393"/>
      <c r="AC342" s="393"/>
      <c r="AD342" s="393"/>
      <c r="AE342" s="393"/>
      <c r="AG342" s="463"/>
      <c r="AH342" s="463"/>
      <c r="AI342" s="407"/>
      <c r="AJ342" s="407"/>
      <c r="AK342" s="407"/>
      <c r="AL342" s="407"/>
      <c r="AM342" s="407"/>
      <c r="AN342" s="407"/>
      <c r="AO342" s="407"/>
      <c r="AP342" s="407"/>
      <c r="AQ342" s="407"/>
      <c r="AR342" s="407"/>
      <c r="AS342" s="407"/>
      <c r="AT342" s="407"/>
      <c r="AU342" s="407"/>
      <c r="AV342" s="407"/>
      <c r="AW342" s="407"/>
      <c r="AX342" s="407"/>
      <c r="AY342" s="463"/>
      <c r="AZ342" s="463"/>
      <c r="BA342" s="463"/>
      <c r="BB342" s="463"/>
      <c r="BC342" s="463"/>
      <c r="BD342" s="463"/>
      <c r="BE342" s="463"/>
      <c r="BF342" s="463"/>
      <c r="BG342" s="463"/>
      <c r="BH342" s="463"/>
      <c r="BI342" s="463"/>
      <c r="BJ342" s="463"/>
      <c r="BK342" s="463"/>
      <c r="BL342" s="463"/>
      <c r="BM342" s="463"/>
      <c r="BN342" s="463"/>
      <c r="BZ342" s="463"/>
      <c r="CA342" s="463"/>
      <c r="CB342" s="428"/>
      <c r="DW342" s="463"/>
      <c r="DX342" s="463"/>
      <c r="FI342" s="463"/>
      <c r="FJ342" s="463"/>
    </row>
    <row r="343" spans="14:166" s="369" customFormat="1" ht="15" customHeight="1">
      <c r="N343" s="397"/>
      <c r="O343" s="393"/>
      <c r="P343" s="393"/>
      <c r="Q343" s="393"/>
      <c r="R343" s="393"/>
      <c r="S343" s="393"/>
      <c r="T343" s="393"/>
      <c r="U343" s="393"/>
      <c r="W343" s="393"/>
      <c r="X343" s="393"/>
      <c r="Y343" s="393"/>
      <c r="Z343" s="393"/>
      <c r="AA343" s="393"/>
      <c r="AB343" s="393"/>
      <c r="AC343" s="393"/>
      <c r="AD343" s="393"/>
      <c r="AE343" s="393"/>
      <c r="AG343" s="463"/>
      <c r="AH343" s="463"/>
      <c r="AI343" s="407"/>
      <c r="AJ343" s="407"/>
      <c r="AK343" s="407"/>
      <c r="AL343" s="407"/>
      <c r="AM343" s="407"/>
      <c r="AN343" s="407"/>
      <c r="AO343" s="407"/>
      <c r="AP343" s="407"/>
      <c r="AQ343" s="407"/>
      <c r="AR343" s="407"/>
      <c r="AS343" s="407"/>
      <c r="AT343" s="407"/>
      <c r="AU343" s="407"/>
      <c r="AV343" s="407"/>
      <c r="AW343" s="407"/>
      <c r="AX343" s="407"/>
      <c r="AY343" s="463"/>
      <c r="AZ343" s="463"/>
      <c r="BA343" s="463"/>
      <c r="BB343" s="463"/>
      <c r="BC343" s="463"/>
      <c r="BD343" s="463"/>
      <c r="BE343" s="463"/>
      <c r="BF343" s="463"/>
      <c r="BG343" s="463"/>
      <c r="BH343" s="463"/>
      <c r="BI343" s="463"/>
      <c r="BJ343" s="463"/>
      <c r="BK343" s="463"/>
      <c r="BL343" s="463"/>
      <c r="BM343" s="463"/>
      <c r="BN343" s="463"/>
      <c r="BZ343" s="463"/>
      <c r="CA343" s="463"/>
      <c r="CB343" s="428"/>
      <c r="DW343" s="463"/>
      <c r="DX343" s="463"/>
      <c r="FI343" s="463"/>
      <c r="FJ343" s="463"/>
    </row>
    <row r="344" spans="14:166" s="369" customFormat="1" ht="15" customHeight="1">
      <c r="N344" s="397"/>
      <c r="O344" s="393"/>
      <c r="P344" s="393"/>
      <c r="Q344" s="393"/>
      <c r="R344" s="393"/>
      <c r="S344" s="393"/>
      <c r="T344" s="393"/>
      <c r="U344" s="393"/>
      <c r="W344" s="393"/>
      <c r="X344" s="393"/>
      <c r="Y344" s="393"/>
      <c r="Z344" s="393"/>
      <c r="AA344" s="393"/>
      <c r="AB344" s="393"/>
      <c r="AC344" s="393"/>
      <c r="AD344" s="393"/>
      <c r="AE344" s="393"/>
      <c r="AG344" s="469"/>
      <c r="AH344" s="469"/>
      <c r="AI344" s="407"/>
      <c r="AJ344" s="407"/>
      <c r="AK344" s="407"/>
      <c r="AL344" s="407"/>
      <c r="AM344" s="407"/>
      <c r="AN344" s="407"/>
      <c r="AO344" s="407"/>
      <c r="AP344" s="407"/>
      <c r="AQ344" s="407"/>
      <c r="AR344" s="407"/>
      <c r="AS344" s="407"/>
      <c r="AT344" s="407"/>
      <c r="AU344" s="407"/>
      <c r="AV344" s="407"/>
      <c r="AW344" s="407"/>
      <c r="AX344" s="407"/>
      <c r="AY344" s="463"/>
      <c r="AZ344" s="463"/>
      <c r="BA344" s="463"/>
      <c r="BB344" s="463"/>
      <c r="BC344" s="463"/>
      <c r="BD344" s="463"/>
      <c r="BE344" s="463"/>
      <c r="BF344" s="463"/>
      <c r="BG344" s="463"/>
      <c r="BH344" s="463"/>
      <c r="BI344" s="463"/>
      <c r="BJ344" s="463"/>
      <c r="BK344" s="463"/>
      <c r="BL344" s="463"/>
      <c r="BM344" s="463"/>
      <c r="BN344" s="463"/>
      <c r="BZ344" s="463"/>
      <c r="CA344" s="463"/>
      <c r="CB344" s="428"/>
      <c r="DW344" s="463"/>
      <c r="DX344" s="463"/>
      <c r="FI344" s="463"/>
      <c r="FJ344" s="463"/>
    </row>
    <row r="345" spans="14:166" s="369" customFormat="1" ht="15" customHeight="1">
      <c r="N345" s="397"/>
      <c r="O345" s="393"/>
      <c r="P345" s="393"/>
      <c r="Q345" s="393"/>
      <c r="R345" s="393"/>
      <c r="S345" s="393"/>
      <c r="T345" s="393"/>
      <c r="U345" s="393"/>
      <c r="W345" s="393"/>
      <c r="X345" s="393"/>
      <c r="Y345" s="393"/>
      <c r="Z345" s="393"/>
      <c r="AA345" s="393"/>
      <c r="AB345" s="393"/>
      <c r="AC345" s="393"/>
      <c r="AD345" s="393"/>
      <c r="AE345" s="393"/>
      <c r="AG345" s="469"/>
      <c r="AH345" s="469"/>
      <c r="AI345" s="407"/>
      <c r="AJ345" s="407"/>
      <c r="AK345" s="407"/>
      <c r="AL345" s="407"/>
      <c r="AM345" s="407"/>
      <c r="AN345" s="407"/>
      <c r="AO345" s="407"/>
      <c r="AP345" s="407"/>
      <c r="AQ345" s="408"/>
      <c r="AR345" s="408"/>
      <c r="AS345" s="408"/>
      <c r="AT345" s="408"/>
      <c r="AU345" s="408"/>
      <c r="AV345" s="409"/>
      <c r="AW345" s="408"/>
      <c r="AX345" s="408"/>
      <c r="AY345" s="463"/>
      <c r="AZ345" s="463"/>
      <c r="BA345" s="463"/>
      <c r="BB345" s="463"/>
      <c r="BC345" s="463"/>
      <c r="BD345" s="463"/>
      <c r="BE345" s="463"/>
      <c r="BF345" s="463"/>
      <c r="BG345" s="463"/>
      <c r="BH345" s="463"/>
      <c r="BI345" s="463"/>
      <c r="BJ345" s="463"/>
      <c r="BK345" s="463"/>
      <c r="BL345" s="463"/>
      <c r="BM345" s="463"/>
      <c r="BN345" s="463"/>
      <c r="BZ345" s="463"/>
      <c r="CA345" s="463"/>
      <c r="CB345" s="428"/>
      <c r="DW345" s="463"/>
      <c r="DX345" s="463"/>
      <c r="FI345" s="463"/>
      <c r="FJ345" s="463"/>
    </row>
    <row r="346" spans="14:166" s="369" customFormat="1" ht="15" customHeight="1">
      <c r="N346" s="397"/>
      <c r="O346" s="393"/>
      <c r="P346" s="393"/>
      <c r="Q346" s="393"/>
      <c r="R346" s="393"/>
      <c r="S346" s="393"/>
      <c r="T346" s="393"/>
      <c r="U346" s="393"/>
      <c r="W346" s="393"/>
      <c r="X346" s="393"/>
      <c r="Y346" s="393"/>
      <c r="Z346" s="393"/>
      <c r="AA346" s="393"/>
      <c r="AB346" s="393"/>
      <c r="AC346" s="393"/>
      <c r="AD346" s="393"/>
      <c r="AE346" s="393"/>
      <c r="AG346" s="469"/>
      <c r="AH346" s="469"/>
      <c r="AI346" s="408"/>
      <c r="AJ346" s="408"/>
      <c r="AK346" s="408"/>
      <c r="AL346" s="408"/>
      <c r="AM346" s="408"/>
      <c r="AN346" s="408"/>
      <c r="AO346" s="408"/>
      <c r="AP346" s="408"/>
      <c r="AQ346" s="410"/>
      <c r="AR346" s="410"/>
      <c r="AS346" s="410"/>
      <c r="AT346" s="410"/>
      <c r="AU346" s="410"/>
      <c r="AV346" s="410"/>
      <c r="AW346" s="410"/>
      <c r="AX346" s="410"/>
      <c r="AY346" s="463"/>
      <c r="AZ346" s="463"/>
      <c r="BA346" s="463"/>
      <c r="BB346" s="463"/>
      <c r="BC346" s="463"/>
      <c r="BD346" s="463"/>
      <c r="BE346" s="463"/>
      <c r="BF346" s="463"/>
      <c r="BG346" s="463"/>
      <c r="BH346" s="463"/>
      <c r="BI346" s="463"/>
      <c r="BJ346" s="463"/>
      <c r="BK346" s="463"/>
      <c r="BL346" s="463"/>
      <c r="BM346" s="463"/>
      <c r="BN346" s="463"/>
      <c r="BZ346" s="463"/>
      <c r="CA346" s="463"/>
      <c r="CB346" s="428"/>
      <c r="DW346" s="463"/>
      <c r="DX346" s="463"/>
      <c r="FI346" s="463"/>
      <c r="FJ346" s="463"/>
    </row>
    <row r="347" spans="14:166" s="369" customFormat="1" ht="15" customHeight="1">
      <c r="N347" s="397"/>
      <c r="O347" s="393"/>
      <c r="P347" s="393"/>
      <c r="Q347" s="393"/>
      <c r="R347" s="393"/>
      <c r="S347" s="393"/>
      <c r="T347" s="393"/>
      <c r="U347" s="393"/>
      <c r="W347" s="393"/>
      <c r="X347" s="393"/>
      <c r="Y347" s="393"/>
      <c r="Z347" s="393"/>
      <c r="AA347" s="393"/>
      <c r="AB347" s="393"/>
      <c r="AC347" s="393"/>
      <c r="AD347" s="393"/>
      <c r="AE347" s="393"/>
      <c r="AG347" s="402"/>
      <c r="AH347" s="402"/>
      <c r="AI347" s="401"/>
      <c r="AJ347" s="401"/>
      <c r="AK347" s="401"/>
      <c r="AL347" s="401"/>
      <c r="AM347" s="401"/>
      <c r="AN347" s="401"/>
      <c r="AO347" s="401"/>
      <c r="AP347" s="401"/>
      <c r="AQ347" s="410"/>
      <c r="AR347" s="410"/>
      <c r="AS347" s="410"/>
      <c r="AT347" s="410"/>
      <c r="AU347" s="410"/>
      <c r="AV347" s="434"/>
      <c r="AW347" s="410"/>
      <c r="AX347" s="434"/>
      <c r="AY347" s="463"/>
      <c r="AZ347" s="463"/>
      <c r="BA347" s="463"/>
      <c r="BB347" s="463"/>
      <c r="BC347" s="463"/>
      <c r="BD347" s="463"/>
      <c r="BE347" s="463"/>
      <c r="BF347" s="463"/>
      <c r="BG347" s="463"/>
      <c r="BH347" s="463"/>
      <c r="BI347" s="463"/>
      <c r="BJ347" s="463"/>
      <c r="BK347" s="463"/>
      <c r="BL347" s="463"/>
      <c r="BM347" s="463"/>
      <c r="BN347" s="463"/>
      <c r="BZ347" s="463"/>
      <c r="CA347" s="463"/>
      <c r="CB347" s="428"/>
      <c r="DW347" s="463"/>
      <c r="DX347" s="463"/>
      <c r="FI347" s="463"/>
      <c r="FJ347" s="463"/>
    </row>
    <row r="348" spans="14:166" s="369" customFormat="1" ht="15" customHeight="1">
      <c r="N348" s="397"/>
      <c r="O348" s="393"/>
      <c r="P348" s="393"/>
      <c r="Q348" s="393"/>
      <c r="R348" s="393"/>
      <c r="S348" s="393"/>
      <c r="T348" s="393"/>
      <c r="U348" s="393"/>
      <c r="W348" s="393"/>
      <c r="X348" s="393"/>
      <c r="Y348" s="393"/>
      <c r="Z348" s="393"/>
      <c r="AA348" s="393"/>
      <c r="AB348" s="393"/>
      <c r="AC348" s="393"/>
      <c r="AD348" s="393"/>
      <c r="AE348" s="393"/>
      <c r="AG348" s="402"/>
      <c r="AH348" s="402"/>
      <c r="AI348" s="404"/>
      <c r="AJ348" s="401"/>
      <c r="AK348" s="404"/>
      <c r="AL348" s="404"/>
      <c r="AM348" s="401"/>
      <c r="AN348" s="401"/>
      <c r="AO348" s="401"/>
      <c r="AP348" s="404"/>
      <c r="AQ348" s="410"/>
      <c r="AR348" s="410"/>
      <c r="AS348" s="410"/>
      <c r="AT348" s="410"/>
      <c r="AU348" s="410"/>
      <c r="AV348" s="434"/>
      <c r="AW348" s="434"/>
      <c r="AX348" s="434"/>
      <c r="AY348" s="463"/>
      <c r="AZ348" s="463"/>
      <c r="BA348" s="463"/>
      <c r="BB348" s="463"/>
      <c r="BC348" s="463"/>
      <c r="BD348" s="463"/>
      <c r="BE348" s="463"/>
      <c r="BF348" s="463"/>
      <c r="BG348" s="463"/>
      <c r="BH348" s="463"/>
      <c r="BI348" s="463"/>
      <c r="BJ348" s="463"/>
      <c r="BK348" s="463"/>
      <c r="BL348" s="463"/>
      <c r="BM348" s="463"/>
      <c r="BN348" s="463"/>
      <c r="BZ348" s="463"/>
      <c r="CA348" s="463"/>
      <c r="CB348" s="428"/>
      <c r="DW348" s="463"/>
      <c r="DX348" s="463"/>
      <c r="FI348" s="463"/>
      <c r="FJ348" s="463"/>
    </row>
    <row r="349" spans="14:166" s="369" customFormat="1" ht="15" customHeight="1">
      <c r="N349" s="372"/>
      <c r="O349" s="372"/>
      <c r="P349" s="372"/>
      <c r="Q349" s="372"/>
      <c r="R349" s="372"/>
      <c r="S349" s="372"/>
      <c r="T349" s="372"/>
      <c r="U349" s="372"/>
      <c r="W349" s="381"/>
      <c r="X349" s="381"/>
      <c r="Y349" s="381"/>
      <c r="Z349" s="381"/>
      <c r="AA349" s="381"/>
      <c r="AB349" s="381"/>
      <c r="AC349" s="381"/>
      <c r="AD349" s="381"/>
      <c r="AE349" s="381"/>
      <c r="AG349" s="402"/>
      <c r="AH349" s="402"/>
      <c r="AI349" s="401"/>
      <c r="AJ349" s="404"/>
      <c r="AK349" s="404"/>
      <c r="AL349" s="401"/>
      <c r="AM349" s="401"/>
      <c r="AN349" s="401"/>
      <c r="AO349" s="401"/>
      <c r="AP349" s="404"/>
      <c r="AQ349" s="434"/>
      <c r="AR349" s="410"/>
      <c r="AS349" s="410"/>
      <c r="AT349" s="410"/>
      <c r="AU349" s="410"/>
      <c r="AV349" s="434"/>
      <c r="AW349" s="410"/>
      <c r="AX349" s="434"/>
      <c r="AY349" s="463"/>
      <c r="AZ349" s="463"/>
      <c r="BA349" s="463"/>
      <c r="BB349" s="463"/>
      <c r="BC349" s="463"/>
      <c r="BD349" s="463"/>
      <c r="BE349" s="463"/>
      <c r="BF349" s="463"/>
      <c r="BG349" s="463"/>
      <c r="BH349" s="463"/>
      <c r="BI349" s="463"/>
      <c r="BJ349" s="463"/>
      <c r="BK349" s="463"/>
      <c r="BL349" s="463"/>
      <c r="BM349" s="463"/>
      <c r="BN349" s="463"/>
      <c r="BZ349" s="463"/>
      <c r="CA349" s="463"/>
      <c r="CB349" s="428"/>
      <c r="DW349" s="463"/>
      <c r="DX349" s="463"/>
      <c r="FI349" s="463"/>
      <c r="FJ349" s="463"/>
    </row>
    <row r="350" spans="14:166" s="369" customFormat="1" ht="15" customHeight="1">
      <c r="N350" s="463"/>
      <c r="O350" s="463"/>
      <c r="P350" s="463"/>
      <c r="Q350" s="463"/>
      <c r="R350" s="463"/>
      <c r="S350" s="463"/>
      <c r="T350" s="463"/>
      <c r="U350" s="463"/>
      <c r="W350" s="381"/>
      <c r="X350" s="381"/>
      <c r="Y350" s="381"/>
      <c r="Z350" s="381"/>
      <c r="AA350" s="381"/>
      <c r="AB350" s="381"/>
      <c r="AC350" s="381"/>
      <c r="AD350" s="381"/>
      <c r="AE350" s="381"/>
      <c r="AG350" s="402"/>
      <c r="AH350" s="402"/>
      <c r="AI350" s="401"/>
      <c r="AJ350" s="404"/>
      <c r="AK350" s="401"/>
      <c r="AL350" s="404"/>
      <c r="AM350" s="401"/>
      <c r="AN350" s="401"/>
      <c r="AO350" s="401"/>
      <c r="AP350" s="401"/>
      <c r="AQ350" s="435"/>
      <c r="AR350" s="410"/>
      <c r="AS350" s="410"/>
      <c r="AT350" s="410"/>
      <c r="AU350" s="410"/>
      <c r="AV350" s="434"/>
      <c r="AW350" s="434"/>
      <c r="AX350" s="434"/>
      <c r="AY350" s="463"/>
      <c r="AZ350" s="463"/>
      <c r="BA350" s="463"/>
      <c r="BB350" s="463"/>
      <c r="BC350" s="463"/>
      <c r="BD350" s="463"/>
      <c r="BE350" s="463"/>
      <c r="BF350" s="463"/>
      <c r="BG350" s="463"/>
      <c r="BH350" s="463"/>
      <c r="BI350" s="463"/>
      <c r="BJ350" s="463"/>
      <c r="BK350" s="463"/>
      <c r="BL350" s="463"/>
      <c r="BM350" s="463"/>
      <c r="BN350" s="463"/>
      <c r="BZ350" s="463"/>
      <c r="CA350" s="463"/>
      <c r="CB350" s="428"/>
      <c r="DW350" s="463"/>
      <c r="DX350" s="463"/>
      <c r="FI350" s="463"/>
      <c r="FJ350" s="463"/>
    </row>
    <row r="351" spans="14:166" s="369" customFormat="1" ht="15" customHeight="1">
      <c r="N351" s="397"/>
      <c r="O351" s="393"/>
      <c r="P351" s="393"/>
      <c r="Q351" s="393"/>
      <c r="R351" s="393"/>
      <c r="S351" s="393"/>
      <c r="T351" s="393"/>
      <c r="U351" s="393"/>
      <c r="W351" s="381"/>
      <c r="X351" s="381"/>
      <c r="Y351" s="381"/>
      <c r="Z351" s="381"/>
      <c r="AA351" s="381"/>
      <c r="AB351" s="381"/>
      <c r="AC351" s="381"/>
      <c r="AD351" s="381"/>
      <c r="AE351" s="381"/>
      <c r="AG351" s="402"/>
      <c r="AH351" s="402"/>
      <c r="AI351" s="401"/>
      <c r="AJ351" s="401"/>
      <c r="AK351" s="404"/>
      <c r="AL351" s="401"/>
      <c r="AM351" s="401"/>
      <c r="AN351" s="401"/>
      <c r="AO351" s="404"/>
      <c r="AP351" s="404"/>
      <c r="AQ351" s="435"/>
      <c r="AR351" s="410"/>
      <c r="AS351" s="436"/>
      <c r="AT351" s="410"/>
      <c r="AU351" s="410"/>
      <c r="AV351" s="434"/>
      <c r="AW351" s="434"/>
      <c r="AX351" s="434"/>
      <c r="AY351" s="463"/>
      <c r="AZ351" s="463"/>
      <c r="BA351" s="463"/>
      <c r="BB351" s="463"/>
      <c r="BC351" s="463"/>
      <c r="BD351" s="463"/>
      <c r="BE351" s="463"/>
      <c r="BF351" s="463"/>
      <c r="BG351" s="463"/>
      <c r="BH351" s="463"/>
      <c r="BI351" s="463"/>
      <c r="BJ351" s="463"/>
      <c r="BK351" s="463"/>
      <c r="BL351" s="463"/>
      <c r="BM351" s="463"/>
      <c r="BN351" s="463"/>
      <c r="BZ351" s="463"/>
      <c r="CA351" s="463"/>
      <c r="CB351" s="428"/>
      <c r="DW351" s="463"/>
      <c r="DX351" s="463"/>
      <c r="FI351" s="463"/>
      <c r="FJ351" s="463"/>
    </row>
    <row r="352" spans="14:166" s="369" customFormat="1" ht="15" customHeight="1">
      <c r="N352" s="397"/>
      <c r="O352" s="397"/>
      <c r="P352" s="393"/>
      <c r="Q352" s="393"/>
      <c r="R352" s="393"/>
      <c r="S352" s="393"/>
      <c r="T352" s="397"/>
      <c r="U352" s="393"/>
      <c r="V352" s="372"/>
      <c r="W352" s="381"/>
      <c r="X352" s="381"/>
      <c r="Y352" s="381"/>
      <c r="Z352" s="381"/>
      <c r="AA352" s="381"/>
      <c r="AB352" s="381"/>
      <c r="AC352" s="381"/>
      <c r="AD352" s="381"/>
      <c r="AE352" s="381"/>
      <c r="AG352" s="402"/>
      <c r="AH352" s="402"/>
      <c r="AI352" s="401"/>
      <c r="AJ352" s="401"/>
      <c r="AK352" s="404"/>
      <c r="AL352" s="404"/>
      <c r="AM352" s="401"/>
      <c r="AN352" s="401"/>
      <c r="AO352" s="401"/>
      <c r="AP352" s="401"/>
      <c r="AQ352" s="434"/>
      <c r="AR352" s="410"/>
      <c r="AS352" s="436"/>
      <c r="AT352" s="410"/>
      <c r="AU352" s="410"/>
      <c r="AV352" s="410"/>
      <c r="AW352" s="410"/>
      <c r="AX352" s="434"/>
      <c r="AY352" s="463"/>
      <c r="AZ352" s="463"/>
      <c r="BA352" s="463"/>
      <c r="BB352" s="463"/>
      <c r="BC352" s="463"/>
      <c r="BD352" s="463"/>
      <c r="BE352" s="463"/>
      <c r="BF352" s="463"/>
      <c r="BG352" s="463"/>
      <c r="BH352" s="463"/>
      <c r="BI352" s="463"/>
      <c r="BJ352" s="463"/>
      <c r="BK352" s="463"/>
      <c r="BL352" s="463"/>
      <c r="BM352" s="463"/>
      <c r="BN352" s="463"/>
      <c r="BZ352" s="463"/>
      <c r="CA352" s="463"/>
      <c r="CB352" s="428"/>
      <c r="DW352" s="463"/>
      <c r="DX352" s="463"/>
      <c r="FI352" s="463"/>
      <c r="FJ352" s="463"/>
    </row>
    <row r="353" spans="14:166" s="369" customFormat="1" ht="15" customHeight="1">
      <c r="N353" s="397"/>
      <c r="O353" s="393"/>
      <c r="P353" s="393"/>
      <c r="Q353" s="393"/>
      <c r="R353" s="393"/>
      <c r="S353" s="393"/>
      <c r="T353" s="393"/>
      <c r="U353" s="393"/>
      <c r="W353" s="381"/>
      <c r="X353" s="381"/>
      <c r="Y353" s="381"/>
      <c r="Z353" s="381"/>
      <c r="AA353" s="381"/>
      <c r="AB353" s="381"/>
      <c r="AC353" s="381"/>
      <c r="AD353" s="381"/>
      <c r="AE353" s="381"/>
      <c r="AG353" s="402"/>
      <c r="AH353" s="402"/>
      <c r="AI353" s="401"/>
      <c r="AJ353" s="401"/>
      <c r="AK353" s="404"/>
      <c r="AL353" s="404"/>
      <c r="AM353" s="401"/>
      <c r="AN353" s="401"/>
      <c r="AO353" s="401"/>
      <c r="AP353" s="404"/>
      <c r="AQ353" s="410"/>
      <c r="AR353" s="410"/>
      <c r="AS353" s="436"/>
      <c r="AT353" s="410"/>
      <c r="AU353" s="410"/>
      <c r="AV353" s="434"/>
      <c r="AW353" s="434"/>
      <c r="AX353" s="434"/>
      <c r="AY353" s="463"/>
      <c r="AZ353" s="463"/>
      <c r="BA353" s="463"/>
      <c r="BB353" s="463"/>
      <c r="BC353" s="463"/>
      <c r="BD353" s="463"/>
      <c r="BE353" s="463"/>
      <c r="BF353" s="463"/>
      <c r="BG353" s="463"/>
      <c r="BH353" s="463"/>
      <c r="BI353" s="463"/>
      <c r="BJ353" s="463"/>
      <c r="BK353" s="463"/>
      <c r="BL353" s="463"/>
      <c r="BM353" s="463"/>
      <c r="BN353" s="463"/>
      <c r="BZ353" s="463"/>
      <c r="CA353" s="463"/>
      <c r="CB353" s="428"/>
      <c r="DW353" s="463"/>
      <c r="DX353" s="463"/>
      <c r="FI353" s="463"/>
      <c r="FJ353" s="463"/>
    </row>
    <row r="354" spans="14:166" s="369" customFormat="1" ht="15" customHeight="1">
      <c r="N354" s="397"/>
      <c r="O354" s="393"/>
      <c r="P354" s="393"/>
      <c r="Q354" s="393"/>
      <c r="R354" s="393"/>
      <c r="S354" s="393"/>
      <c r="T354" s="393"/>
      <c r="U354" s="393"/>
      <c r="W354" s="381"/>
      <c r="X354" s="381"/>
      <c r="Y354" s="381"/>
      <c r="Z354" s="381"/>
      <c r="AA354" s="381"/>
      <c r="AB354" s="381"/>
      <c r="AC354" s="381"/>
      <c r="AD354" s="381"/>
      <c r="AE354" s="381"/>
      <c r="AG354" s="402"/>
      <c r="AH354" s="402"/>
      <c r="AI354" s="401"/>
      <c r="AJ354" s="401"/>
      <c r="AK354" s="404"/>
      <c r="AL354" s="401"/>
      <c r="AM354" s="401"/>
      <c r="AN354" s="401"/>
      <c r="AO354" s="401"/>
      <c r="AP354" s="401"/>
      <c r="AQ354" s="410"/>
      <c r="AR354" s="410"/>
      <c r="AS354" s="436"/>
      <c r="AT354" s="410"/>
      <c r="AU354" s="410"/>
      <c r="AV354" s="434"/>
      <c r="AW354" s="410"/>
      <c r="AX354" s="434"/>
      <c r="AY354" s="463"/>
      <c r="AZ354" s="463"/>
      <c r="BA354" s="463"/>
      <c r="BB354" s="463"/>
      <c r="BC354" s="463"/>
      <c r="BD354" s="463"/>
      <c r="BE354" s="463"/>
      <c r="BF354" s="463"/>
      <c r="BG354" s="463"/>
      <c r="BH354" s="463"/>
      <c r="BI354" s="463"/>
      <c r="BJ354" s="463"/>
      <c r="BK354" s="463"/>
      <c r="BL354" s="463"/>
      <c r="BM354" s="463"/>
      <c r="BN354" s="463"/>
      <c r="BZ354" s="463"/>
      <c r="CA354" s="463"/>
      <c r="CB354" s="428"/>
      <c r="DW354" s="463"/>
      <c r="DX354" s="463"/>
      <c r="FI354" s="463"/>
      <c r="FJ354" s="463"/>
    </row>
    <row r="355" spans="14:166" s="369" customFormat="1" ht="15" customHeight="1">
      <c r="N355" s="397"/>
      <c r="O355" s="393"/>
      <c r="P355" s="393"/>
      <c r="Q355" s="393"/>
      <c r="R355" s="393"/>
      <c r="S355" s="393"/>
      <c r="T355" s="393"/>
      <c r="U355" s="393"/>
      <c r="W355" s="381"/>
      <c r="X355" s="381"/>
      <c r="Y355" s="381"/>
      <c r="Z355" s="381"/>
      <c r="AA355" s="381"/>
      <c r="AB355" s="381"/>
      <c r="AC355" s="381"/>
      <c r="AD355" s="381"/>
      <c r="AE355" s="381"/>
      <c r="AG355" s="402"/>
      <c r="AH355" s="402"/>
      <c r="AI355" s="401"/>
      <c r="AJ355" s="401"/>
      <c r="AK355" s="404"/>
      <c r="AL355" s="404"/>
      <c r="AM355" s="401"/>
      <c r="AN355" s="401"/>
      <c r="AO355" s="401"/>
      <c r="AP355" s="401"/>
      <c r="AQ355" s="434"/>
      <c r="AR355" s="410"/>
      <c r="AS355" s="436"/>
      <c r="AT355" s="410"/>
      <c r="AU355" s="410"/>
      <c r="AV355" s="434"/>
      <c r="AW355" s="434"/>
      <c r="AX355" s="434"/>
      <c r="AY355" s="463"/>
      <c r="AZ355" s="463"/>
      <c r="BA355" s="463"/>
      <c r="BB355" s="463"/>
      <c r="BC355" s="463"/>
      <c r="BD355" s="463"/>
      <c r="BE355" s="463"/>
      <c r="BF355" s="463"/>
      <c r="BG355" s="463"/>
      <c r="BH355" s="463"/>
      <c r="BI355" s="463"/>
      <c r="BJ355" s="463"/>
      <c r="BK355" s="463"/>
      <c r="BL355" s="463"/>
      <c r="BM355" s="463"/>
      <c r="BN355" s="463"/>
      <c r="BZ355" s="463"/>
      <c r="CA355" s="463"/>
      <c r="CB355" s="428"/>
      <c r="DW355" s="463"/>
      <c r="DX355" s="463"/>
      <c r="FI355" s="463"/>
      <c r="FJ355" s="463"/>
    </row>
    <row r="356" spans="14:166" s="369" customFormat="1" ht="15" customHeight="1">
      <c r="N356" s="397"/>
      <c r="O356" s="393"/>
      <c r="P356" s="393"/>
      <c r="Q356" s="393"/>
      <c r="R356" s="393"/>
      <c r="S356" s="393"/>
      <c r="T356" s="393"/>
      <c r="U356" s="393"/>
      <c r="W356" s="381"/>
      <c r="X356" s="381"/>
      <c r="Y356" s="381"/>
      <c r="Z356" s="381"/>
      <c r="AA356" s="381"/>
      <c r="AB356" s="381"/>
      <c r="AC356" s="381"/>
      <c r="AD356" s="381"/>
      <c r="AE356" s="381"/>
      <c r="AG356" s="402"/>
      <c r="AH356" s="402"/>
      <c r="AI356" s="401"/>
      <c r="AJ356" s="401"/>
      <c r="AK356" s="401"/>
      <c r="AL356" s="401"/>
      <c r="AM356" s="401"/>
      <c r="AN356" s="401"/>
      <c r="AO356" s="401"/>
      <c r="AP356" s="404"/>
      <c r="AQ356" s="410"/>
      <c r="AR356" s="410"/>
      <c r="AS356" s="436"/>
      <c r="AT356" s="410"/>
      <c r="AU356" s="410"/>
      <c r="AV356" s="434"/>
      <c r="AW356" s="434"/>
      <c r="AX356" s="434"/>
      <c r="AY356" s="463"/>
      <c r="AZ356" s="463"/>
      <c r="BA356" s="463"/>
      <c r="BB356" s="463"/>
      <c r="BC356" s="463"/>
      <c r="BD356" s="463"/>
      <c r="BE356" s="463"/>
      <c r="BF356" s="463"/>
      <c r="BG356" s="463"/>
      <c r="BH356" s="463"/>
      <c r="BI356" s="463"/>
      <c r="BJ356" s="463"/>
      <c r="BK356" s="463"/>
      <c r="BL356" s="463"/>
      <c r="BM356" s="463"/>
      <c r="BN356" s="463"/>
      <c r="BZ356" s="463"/>
      <c r="CA356" s="463"/>
      <c r="CB356" s="428"/>
      <c r="DW356" s="463"/>
      <c r="DX356" s="463"/>
      <c r="FI356" s="463"/>
      <c r="FJ356" s="463"/>
    </row>
    <row r="357" spans="14:166" s="369" customFormat="1" ht="15" customHeight="1">
      <c r="N357" s="397"/>
      <c r="O357" s="397"/>
      <c r="P357" s="393"/>
      <c r="Q357" s="393"/>
      <c r="R357" s="393"/>
      <c r="S357" s="393"/>
      <c r="T357" s="393"/>
      <c r="U357" s="393"/>
      <c r="W357" s="381"/>
      <c r="X357" s="381"/>
      <c r="Y357" s="381"/>
      <c r="Z357" s="381"/>
      <c r="AA357" s="381"/>
      <c r="AB357" s="381"/>
      <c r="AC357" s="381"/>
      <c r="AD357" s="381"/>
      <c r="AE357" s="381"/>
      <c r="AG357" s="469"/>
      <c r="AH357" s="469"/>
      <c r="AI357" s="401"/>
      <c r="AJ357" s="401"/>
      <c r="AK357" s="404"/>
      <c r="AL357" s="404"/>
      <c r="AM357" s="401"/>
      <c r="AN357" s="401"/>
      <c r="AO357" s="401"/>
      <c r="AP357" s="401"/>
      <c r="AQ357" s="410"/>
      <c r="AR357" s="410"/>
      <c r="AS357" s="436"/>
      <c r="AT357" s="410"/>
      <c r="AU357" s="410"/>
      <c r="AV357" s="434"/>
      <c r="AW357" s="434"/>
      <c r="AX357" s="434"/>
      <c r="AY357" s="463"/>
      <c r="AZ357" s="463"/>
      <c r="BA357" s="463"/>
      <c r="BB357" s="463"/>
      <c r="BC357" s="463"/>
      <c r="BD357" s="463"/>
      <c r="BE357" s="463"/>
      <c r="BF357" s="463"/>
      <c r="BG357" s="463"/>
      <c r="BH357" s="463"/>
      <c r="BI357" s="463"/>
      <c r="BJ357" s="463"/>
      <c r="BK357" s="463"/>
      <c r="BL357" s="463"/>
      <c r="BM357" s="463"/>
      <c r="BN357" s="463"/>
      <c r="BZ357" s="463"/>
      <c r="CA357" s="463"/>
      <c r="CB357" s="428"/>
      <c r="DW357" s="463"/>
      <c r="DX357" s="463"/>
      <c r="FI357" s="463"/>
      <c r="FJ357" s="463"/>
    </row>
    <row r="358" spans="14:166" s="369" customFormat="1" ht="15" customHeight="1">
      <c r="N358" s="397"/>
      <c r="O358" s="393"/>
      <c r="P358" s="393"/>
      <c r="Q358" s="393"/>
      <c r="R358" s="393"/>
      <c r="S358" s="393"/>
      <c r="T358" s="393"/>
      <c r="U358" s="393"/>
      <c r="W358" s="381"/>
      <c r="X358" s="381"/>
      <c r="Y358" s="381"/>
      <c r="Z358" s="381"/>
      <c r="AA358" s="381"/>
      <c r="AB358" s="381"/>
      <c r="AC358" s="381"/>
      <c r="AD358" s="381"/>
      <c r="AE358" s="381"/>
      <c r="AG358" s="402"/>
      <c r="AH358" s="402"/>
      <c r="AI358" s="401"/>
      <c r="AJ358" s="401"/>
      <c r="AK358" s="404"/>
      <c r="AL358" s="401"/>
      <c r="AM358" s="401"/>
      <c r="AN358" s="401"/>
      <c r="AO358" s="401"/>
      <c r="AP358" s="401"/>
      <c r="AQ358" s="410"/>
      <c r="AR358" s="410"/>
      <c r="AS358" s="436"/>
      <c r="AT358" s="410"/>
      <c r="AU358" s="410"/>
      <c r="AV358" s="410"/>
      <c r="AW358" s="410"/>
      <c r="AX358" s="434"/>
      <c r="AY358" s="463"/>
      <c r="AZ358" s="463"/>
      <c r="BA358" s="463"/>
      <c r="BB358" s="463"/>
      <c r="BC358" s="463"/>
      <c r="BD358" s="463"/>
      <c r="BE358" s="463"/>
      <c r="BF358" s="463"/>
      <c r="BG358" s="463"/>
      <c r="BH358" s="463"/>
      <c r="BI358" s="463"/>
      <c r="BJ358" s="463"/>
      <c r="BK358" s="463"/>
      <c r="BL358" s="463"/>
      <c r="BM358" s="463"/>
      <c r="BN358" s="463"/>
      <c r="BZ358" s="463"/>
      <c r="CA358" s="463"/>
      <c r="CB358" s="428"/>
      <c r="DW358" s="463"/>
      <c r="DX358" s="463"/>
      <c r="FI358" s="463"/>
      <c r="FJ358" s="463"/>
    </row>
    <row r="359" spans="14:166" s="369" customFormat="1" ht="15" customHeight="1">
      <c r="N359" s="397"/>
      <c r="O359" s="393"/>
      <c r="P359" s="393"/>
      <c r="Q359" s="393"/>
      <c r="R359" s="393"/>
      <c r="S359" s="393"/>
      <c r="T359" s="393"/>
      <c r="U359" s="393"/>
      <c r="W359" s="381"/>
      <c r="X359" s="381"/>
      <c r="Y359" s="381"/>
      <c r="Z359" s="381"/>
      <c r="AA359" s="381"/>
      <c r="AB359" s="381"/>
      <c r="AC359" s="381"/>
      <c r="AD359" s="381"/>
      <c r="AE359" s="381"/>
      <c r="AG359" s="402"/>
      <c r="AH359" s="402"/>
      <c r="AI359" s="401"/>
      <c r="AJ359" s="401"/>
      <c r="AK359" s="404"/>
      <c r="AL359" s="404"/>
      <c r="AM359" s="401"/>
      <c r="AN359" s="401"/>
      <c r="AO359" s="401"/>
      <c r="AP359" s="404"/>
      <c r="AQ359" s="434"/>
      <c r="AR359" s="410"/>
      <c r="AS359" s="434"/>
      <c r="AT359" s="410"/>
      <c r="AU359" s="410"/>
      <c r="AV359" s="434"/>
      <c r="AW359" s="434"/>
      <c r="AX359" s="434"/>
      <c r="AY359" s="463"/>
      <c r="AZ359" s="463"/>
      <c r="BA359" s="463"/>
      <c r="BB359" s="463"/>
      <c r="BC359" s="463"/>
      <c r="BD359" s="463"/>
      <c r="BE359" s="463"/>
      <c r="BF359" s="463"/>
      <c r="BG359" s="463"/>
      <c r="BH359" s="463"/>
      <c r="BI359" s="463"/>
      <c r="BJ359" s="463"/>
      <c r="BK359" s="463"/>
      <c r="BL359" s="463"/>
      <c r="BM359" s="463"/>
      <c r="BN359" s="463"/>
      <c r="BZ359" s="463"/>
      <c r="CA359" s="463"/>
      <c r="CB359" s="428"/>
      <c r="DW359" s="463"/>
      <c r="DX359" s="463"/>
      <c r="FI359" s="463"/>
      <c r="FJ359" s="463"/>
    </row>
    <row r="360" spans="14:166" s="369" customFormat="1" ht="15" customHeight="1">
      <c r="N360" s="397"/>
      <c r="O360" s="393"/>
      <c r="P360" s="393"/>
      <c r="Q360" s="393"/>
      <c r="R360" s="393"/>
      <c r="S360" s="393"/>
      <c r="T360" s="393"/>
      <c r="U360" s="393"/>
      <c r="W360" s="381"/>
      <c r="X360" s="381"/>
      <c r="Y360" s="381"/>
      <c r="Z360" s="381"/>
      <c r="AA360" s="381"/>
      <c r="AB360" s="381"/>
      <c r="AC360" s="381"/>
      <c r="AD360" s="381"/>
      <c r="AE360" s="381"/>
      <c r="AG360" s="402"/>
      <c r="AH360" s="402"/>
      <c r="AI360" s="401"/>
      <c r="AJ360" s="401"/>
      <c r="AK360" s="401"/>
      <c r="AL360" s="404"/>
      <c r="AM360" s="401"/>
      <c r="AN360" s="401"/>
      <c r="AO360" s="401"/>
      <c r="AP360" s="401"/>
      <c r="AQ360" s="410"/>
      <c r="AR360" s="410"/>
      <c r="AS360" s="436"/>
      <c r="AT360" s="410"/>
      <c r="AU360" s="410"/>
      <c r="AV360" s="434"/>
      <c r="AW360" s="434"/>
      <c r="AX360" s="434"/>
      <c r="AY360" s="463"/>
      <c r="AZ360" s="463"/>
      <c r="BA360" s="463"/>
      <c r="BB360" s="463"/>
      <c r="BC360" s="463"/>
      <c r="BD360" s="463"/>
      <c r="BE360" s="463"/>
      <c r="BF360" s="463"/>
      <c r="BG360" s="463"/>
      <c r="BH360" s="463"/>
      <c r="BI360" s="463"/>
      <c r="BJ360" s="463"/>
      <c r="BK360" s="463"/>
      <c r="BL360" s="463"/>
      <c r="BM360" s="463"/>
      <c r="BN360" s="463"/>
      <c r="BZ360" s="463"/>
      <c r="CA360" s="463"/>
      <c r="CB360" s="428"/>
      <c r="DW360" s="463"/>
      <c r="DX360" s="463"/>
      <c r="FI360" s="463"/>
      <c r="FJ360" s="463"/>
    </row>
    <row r="361" spans="14:166" s="369" customFormat="1" ht="15" customHeight="1">
      <c r="N361" s="397"/>
      <c r="O361" s="393"/>
      <c r="P361" s="393"/>
      <c r="Q361" s="393"/>
      <c r="R361" s="393"/>
      <c r="S361" s="393"/>
      <c r="T361" s="393"/>
      <c r="U361" s="393"/>
      <c r="W361" s="381"/>
      <c r="X361" s="381"/>
      <c r="Y361" s="381"/>
      <c r="Z361" s="381"/>
      <c r="AA361" s="381"/>
      <c r="AB361" s="381"/>
      <c r="AC361" s="381"/>
      <c r="AD361" s="381"/>
      <c r="AE361" s="381"/>
      <c r="AG361" s="402"/>
      <c r="AH361" s="402"/>
      <c r="AI361" s="401"/>
      <c r="AJ361" s="401"/>
      <c r="AK361" s="404"/>
      <c r="AL361" s="401"/>
      <c r="AM361" s="401"/>
      <c r="AN361" s="401"/>
      <c r="AO361" s="401"/>
      <c r="AP361" s="401"/>
      <c r="AQ361" s="410"/>
      <c r="AR361" s="410"/>
      <c r="AS361" s="436"/>
      <c r="AT361" s="410"/>
      <c r="AU361" s="410"/>
      <c r="AV361" s="434"/>
      <c r="AW361" s="434"/>
      <c r="AX361" s="410"/>
      <c r="AY361" s="463"/>
      <c r="AZ361" s="463"/>
      <c r="BA361" s="463"/>
      <c r="BB361" s="463"/>
      <c r="BC361" s="463"/>
      <c r="BD361" s="463"/>
      <c r="BE361" s="463"/>
      <c r="BF361" s="463"/>
      <c r="BG361" s="463"/>
      <c r="BH361" s="463"/>
      <c r="BI361" s="463"/>
      <c r="BJ361" s="463"/>
      <c r="BK361" s="463"/>
      <c r="BL361" s="463"/>
      <c r="BM361" s="463"/>
      <c r="BN361" s="463"/>
      <c r="BZ361" s="463"/>
      <c r="CA361" s="463"/>
      <c r="CB361" s="428"/>
      <c r="DW361" s="463"/>
      <c r="DX361" s="463"/>
      <c r="FI361" s="463"/>
      <c r="FJ361" s="463"/>
    </row>
    <row r="362" spans="14:166" s="369" customFormat="1" ht="15" customHeight="1">
      <c r="N362" s="397"/>
      <c r="O362" s="393"/>
      <c r="P362" s="393"/>
      <c r="Q362" s="393"/>
      <c r="R362" s="393"/>
      <c r="S362" s="393"/>
      <c r="T362" s="393"/>
      <c r="U362" s="393"/>
      <c r="W362" s="381"/>
      <c r="X362" s="381"/>
      <c r="Y362" s="381"/>
      <c r="Z362" s="381"/>
      <c r="AA362" s="381"/>
      <c r="AB362" s="381"/>
      <c r="AC362" s="381"/>
      <c r="AD362" s="381"/>
      <c r="AE362" s="381"/>
      <c r="AG362" s="402"/>
      <c r="AH362" s="402"/>
      <c r="AI362" s="401"/>
      <c r="AJ362" s="401"/>
      <c r="AK362" s="404"/>
      <c r="AL362" s="404"/>
      <c r="AM362" s="401"/>
      <c r="AN362" s="401"/>
      <c r="AO362" s="401"/>
      <c r="AP362" s="401"/>
      <c r="AQ362" s="410"/>
      <c r="AR362" s="410"/>
      <c r="AS362" s="434"/>
      <c r="AT362" s="410"/>
      <c r="AU362" s="410"/>
      <c r="AV362" s="434"/>
      <c r="AW362" s="434"/>
      <c r="AX362" s="434"/>
      <c r="AY362" s="463"/>
      <c r="AZ362" s="463"/>
      <c r="BA362" s="463"/>
      <c r="BB362" s="463"/>
      <c r="BC362" s="463"/>
      <c r="BD362" s="463"/>
      <c r="BE362" s="463"/>
      <c r="BF362" s="463"/>
      <c r="BG362" s="463"/>
      <c r="BH362" s="463"/>
      <c r="BI362" s="463"/>
      <c r="BJ362" s="463"/>
      <c r="BK362" s="463"/>
      <c r="BL362" s="463"/>
      <c r="BM362" s="463"/>
      <c r="BN362" s="463"/>
      <c r="BZ362" s="463"/>
      <c r="CA362" s="463"/>
      <c r="CB362" s="428"/>
      <c r="DW362" s="463"/>
      <c r="DX362" s="463"/>
      <c r="FI362" s="463"/>
      <c r="FJ362" s="463"/>
    </row>
    <row r="363" spans="14:166" s="369" customFormat="1" ht="15" customHeight="1">
      <c r="N363" s="397"/>
      <c r="O363" s="393"/>
      <c r="P363" s="393"/>
      <c r="Q363" s="393"/>
      <c r="R363" s="393"/>
      <c r="S363" s="393"/>
      <c r="T363" s="393"/>
      <c r="U363" s="393"/>
      <c r="W363" s="381"/>
      <c r="X363" s="381"/>
      <c r="Y363" s="381"/>
      <c r="Z363" s="381"/>
      <c r="AA363" s="381"/>
      <c r="AB363" s="381"/>
      <c r="AC363" s="381"/>
      <c r="AD363" s="381"/>
      <c r="AE363" s="381"/>
      <c r="AG363" s="402"/>
      <c r="AH363" s="402"/>
      <c r="AI363" s="401"/>
      <c r="AJ363" s="401"/>
      <c r="AK363" s="401"/>
      <c r="AL363" s="401"/>
      <c r="AM363" s="401"/>
      <c r="AN363" s="401"/>
      <c r="AO363" s="401"/>
      <c r="AP363" s="404"/>
      <c r="AQ363" s="410"/>
      <c r="AR363" s="410"/>
      <c r="AS363" s="436"/>
      <c r="AT363" s="410"/>
      <c r="AU363" s="410"/>
      <c r="AV363" s="434"/>
      <c r="AW363" s="410"/>
      <c r="AX363" s="434"/>
      <c r="AY363" s="463"/>
      <c r="AZ363" s="463"/>
      <c r="BA363" s="463"/>
      <c r="BB363" s="463"/>
      <c r="BC363" s="463"/>
      <c r="BD363" s="463"/>
      <c r="BE363" s="463"/>
      <c r="BF363" s="463"/>
      <c r="BG363" s="463"/>
      <c r="BH363" s="463"/>
      <c r="BI363" s="463"/>
      <c r="BJ363" s="463"/>
      <c r="BK363" s="463"/>
      <c r="BL363" s="463"/>
      <c r="BM363" s="463"/>
      <c r="BN363" s="463"/>
      <c r="BZ363" s="463"/>
      <c r="CA363" s="463"/>
      <c r="CB363" s="428"/>
      <c r="DW363" s="463"/>
      <c r="DX363" s="463"/>
      <c r="FI363" s="463"/>
      <c r="FJ363" s="463"/>
    </row>
    <row r="364" spans="14:166" s="369" customFormat="1" ht="15" customHeight="1">
      <c r="N364" s="397"/>
      <c r="O364" s="393"/>
      <c r="P364" s="393"/>
      <c r="Q364" s="393"/>
      <c r="R364" s="393"/>
      <c r="S364" s="393"/>
      <c r="T364" s="393"/>
      <c r="U364" s="393"/>
      <c r="W364" s="381"/>
      <c r="X364" s="381"/>
      <c r="Y364" s="381"/>
      <c r="Z364" s="381"/>
      <c r="AA364" s="381"/>
      <c r="AB364" s="381"/>
      <c r="AC364" s="381"/>
      <c r="AD364" s="381"/>
      <c r="AE364" s="381"/>
      <c r="AG364" s="402"/>
      <c r="AH364" s="402"/>
      <c r="AI364" s="401"/>
      <c r="AJ364" s="401"/>
      <c r="AK364" s="404"/>
      <c r="AL364" s="404"/>
      <c r="AM364" s="401"/>
      <c r="AN364" s="401"/>
      <c r="AO364" s="401"/>
      <c r="AP364" s="401"/>
      <c r="AQ364" s="410"/>
      <c r="AR364" s="410"/>
      <c r="AS364" s="436"/>
      <c r="AT364" s="410"/>
      <c r="AU364" s="410"/>
      <c r="AV364" s="410"/>
      <c r="AW364" s="437"/>
      <c r="AX364" s="437"/>
      <c r="AY364" s="463"/>
      <c r="AZ364" s="463"/>
      <c r="BA364" s="463"/>
      <c r="BB364" s="463"/>
      <c r="BC364" s="463"/>
      <c r="BD364" s="463"/>
      <c r="BE364" s="463"/>
      <c r="BF364" s="463"/>
      <c r="BG364" s="463"/>
      <c r="BH364" s="463"/>
      <c r="BI364" s="463"/>
      <c r="BJ364" s="463"/>
      <c r="BK364" s="463"/>
      <c r="BL364" s="463"/>
      <c r="BM364" s="463"/>
      <c r="BN364" s="463"/>
      <c r="BZ364" s="463"/>
      <c r="CA364" s="463"/>
      <c r="CB364" s="428"/>
      <c r="DW364" s="463"/>
      <c r="DX364" s="463"/>
      <c r="FI364" s="463"/>
      <c r="FJ364" s="463"/>
    </row>
    <row r="365" spans="14:166" s="369" customFormat="1" ht="15" customHeight="1">
      <c r="N365" s="397"/>
      <c r="O365" s="393"/>
      <c r="P365" s="393"/>
      <c r="Q365" s="393"/>
      <c r="R365" s="393"/>
      <c r="S365" s="393"/>
      <c r="T365" s="393"/>
      <c r="U365" s="393"/>
      <c r="W365" s="381"/>
      <c r="X365" s="381"/>
      <c r="Y365" s="381"/>
      <c r="Z365" s="381"/>
      <c r="AA365" s="381"/>
      <c r="AB365" s="381"/>
      <c r="AC365" s="381"/>
      <c r="AD365" s="381"/>
      <c r="AE365" s="381"/>
      <c r="AG365" s="402"/>
      <c r="AH365" s="402"/>
      <c r="AI365" s="401"/>
      <c r="AJ365" s="401"/>
      <c r="AK365" s="401"/>
      <c r="AL365" s="401"/>
      <c r="AM365" s="401"/>
      <c r="AN365" s="401"/>
      <c r="AO365" s="401"/>
      <c r="AP365" s="401"/>
      <c r="AQ365" s="407"/>
      <c r="AR365" s="407"/>
      <c r="AS365" s="407"/>
      <c r="AT365" s="407"/>
      <c r="AU365" s="407"/>
      <c r="AV365" s="407"/>
      <c r="AW365" s="407"/>
      <c r="AX365" s="407"/>
      <c r="AY365" s="463"/>
      <c r="AZ365" s="463"/>
      <c r="BA365" s="463"/>
      <c r="BB365" s="463"/>
      <c r="BC365" s="463"/>
      <c r="BD365" s="463"/>
      <c r="BE365" s="463"/>
      <c r="BF365" s="463"/>
      <c r="BG365" s="463"/>
      <c r="BH365" s="463"/>
      <c r="BI365" s="463"/>
      <c r="BJ365" s="463"/>
      <c r="BK365" s="463"/>
      <c r="BL365" s="463"/>
      <c r="BM365" s="463"/>
      <c r="BN365" s="463"/>
      <c r="BZ365" s="463"/>
      <c r="CA365" s="463"/>
      <c r="CB365" s="428"/>
      <c r="DW365" s="463"/>
      <c r="DX365" s="463"/>
      <c r="FI365" s="463"/>
      <c r="FJ365" s="463"/>
    </row>
    <row r="366" spans="14:166" s="369" customFormat="1" ht="15" customHeight="1">
      <c r="N366" s="397"/>
      <c r="O366" s="393"/>
      <c r="P366" s="393"/>
      <c r="Q366" s="393"/>
      <c r="R366" s="393"/>
      <c r="S366" s="397"/>
      <c r="T366" s="393"/>
      <c r="U366" s="393"/>
      <c r="W366" s="381"/>
      <c r="X366" s="381"/>
      <c r="Y366" s="381"/>
      <c r="Z366" s="381"/>
      <c r="AA366" s="381"/>
      <c r="AB366" s="381"/>
      <c r="AC366" s="381"/>
      <c r="AD366" s="381"/>
      <c r="AE366" s="381"/>
      <c r="AG366" s="463"/>
      <c r="AH366" s="463"/>
      <c r="AI366" s="407"/>
      <c r="AJ366" s="407"/>
      <c r="AK366" s="407"/>
      <c r="AL366" s="407"/>
      <c r="AM366" s="407"/>
      <c r="AN366" s="407"/>
      <c r="AO366" s="407"/>
      <c r="AP366" s="407"/>
      <c r="AQ366" s="407"/>
      <c r="AR366" s="407"/>
      <c r="AS366" s="407"/>
      <c r="AT366" s="407"/>
      <c r="AU366" s="407"/>
      <c r="AV366" s="407"/>
      <c r="AW366" s="407"/>
      <c r="AX366" s="407"/>
      <c r="AY366" s="463"/>
      <c r="AZ366" s="463"/>
      <c r="BA366" s="463"/>
      <c r="BB366" s="463"/>
      <c r="BC366" s="463"/>
      <c r="BD366" s="463"/>
      <c r="BE366" s="463"/>
      <c r="BF366" s="463"/>
      <c r="BG366" s="463"/>
      <c r="BH366" s="463"/>
      <c r="BI366" s="463"/>
      <c r="BJ366" s="463"/>
      <c r="BK366" s="463"/>
      <c r="BL366" s="463"/>
      <c r="BM366" s="463"/>
      <c r="BN366" s="463"/>
      <c r="BZ366" s="463"/>
      <c r="CA366" s="463"/>
      <c r="CB366" s="428"/>
      <c r="DW366" s="463"/>
      <c r="DX366" s="463"/>
      <c r="FI366" s="463"/>
      <c r="FJ366" s="463"/>
    </row>
    <row r="367" spans="14:166" s="369" customFormat="1" ht="15" customHeight="1">
      <c r="N367" s="397"/>
      <c r="O367" s="393"/>
      <c r="P367" s="393"/>
      <c r="Q367" s="393"/>
      <c r="R367" s="393"/>
      <c r="S367" s="393"/>
      <c r="T367" s="393"/>
      <c r="U367" s="393"/>
      <c r="W367" s="381"/>
      <c r="X367" s="381"/>
      <c r="Y367" s="381"/>
      <c r="Z367" s="381"/>
      <c r="AA367" s="381"/>
      <c r="AB367" s="381"/>
      <c r="AC367" s="381"/>
      <c r="AD367" s="381"/>
      <c r="AE367" s="381"/>
      <c r="AG367" s="463"/>
      <c r="AH367" s="463"/>
      <c r="AI367" s="407"/>
      <c r="AJ367" s="407"/>
      <c r="AK367" s="407"/>
      <c r="AL367" s="407"/>
      <c r="AM367" s="407"/>
      <c r="AN367" s="407"/>
      <c r="AO367" s="407"/>
      <c r="AP367" s="407"/>
      <c r="AQ367" s="407"/>
      <c r="AR367" s="407"/>
      <c r="AS367" s="407"/>
      <c r="AT367" s="407"/>
      <c r="AU367" s="407"/>
      <c r="AV367" s="407"/>
      <c r="AW367" s="407"/>
      <c r="AX367" s="407"/>
      <c r="AY367" s="463"/>
      <c r="AZ367" s="463"/>
      <c r="BA367" s="463"/>
      <c r="BB367" s="463"/>
      <c r="BC367" s="463"/>
      <c r="BD367" s="463"/>
      <c r="BE367" s="463"/>
      <c r="BF367" s="463"/>
      <c r="BG367" s="463"/>
      <c r="BH367" s="463"/>
      <c r="BI367" s="463"/>
      <c r="BJ367" s="463"/>
      <c r="BK367" s="463"/>
      <c r="BL367" s="463"/>
      <c r="BM367" s="463"/>
      <c r="BN367" s="463"/>
      <c r="BZ367" s="463"/>
      <c r="CA367" s="463"/>
      <c r="CB367" s="428"/>
      <c r="DW367" s="463"/>
      <c r="DX367" s="463"/>
      <c r="FI367" s="463"/>
      <c r="FJ367" s="463"/>
    </row>
    <row r="368" spans="14:166" s="369" customFormat="1" ht="15" customHeight="1">
      <c r="N368" s="397"/>
      <c r="O368" s="393"/>
      <c r="P368" s="393"/>
      <c r="Q368" s="393"/>
      <c r="R368" s="393"/>
      <c r="S368" s="393"/>
      <c r="T368" s="393"/>
      <c r="U368" s="393"/>
      <c r="W368" s="381"/>
      <c r="X368" s="381"/>
      <c r="Y368" s="381"/>
      <c r="Z368" s="381"/>
      <c r="AA368" s="381"/>
      <c r="AB368" s="381"/>
      <c r="AC368" s="381"/>
      <c r="AD368" s="381"/>
      <c r="AE368" s="381"/>
      <c r="AG368" s="469"/>
      <c r="AH368" s="469"/>
      <c r="AI368" s="407"/>
      <c r="AJ368" s="407"/>
      <c r="AK368" s="407"/>
      <c r="AL368" s="407"/>
      <c r="AM368" s="407"/>
      <c r="AN368" s="407"/>
      <c r="AO368" s="407"/>
      <c r="AP368" s="407"/>
      <c r="AQ368" s="407"/>
      <c r="AR368" s="407"/>
      <c r="AS368" s="407"/>
      <c r="AT368" s="407"/>
      <c r="AU368" s="407"/>
      <c r="AV368" s="407"/>
      <c r="AW368" s="407"/>
      <c r="AX368" s="407"/>
      <c r="AY368" s="463"/>
      <c r="AZ368" s="463"/>
      <c r="BA368" s="463"/>
      <c r="BB368" s="463"/>
      <c r="BC368" s="463"/>
      <c r="BD368" s="463"/>
      <c r="BE368" s="463"/>
      <c r="BF368" s="463"/>
      <c r="BG368" s="463"/>
      <c r="BH368" s="463"/>
      <c r="BI368" s="463"/>
      <c r="BJ368" s="463"/>
      <c r="BK368" s="463"/>
      <c r="BL368" s="463"/>
      <c r="BM368" s="463"/>
      <c r="BN368" s="463"/>
      <c r="BZ368" s="463"/>
      <c r="CA368" s="463"/>
      <c r="CB368" s="428"/>
      <c r="DW368" s="463"/>
      <c r="DX368" s="463"/>
      <c r="FI368" s="463"/>
      <c r="FJ368" s="463"/>
    </row>
    <row r="369" spans="14:166" s="369" customFormat="1" ht="15" customHeight="1">
      <c r="N369" s="397"/>
      <c r="O369" s="393"/>
      <c r="P369" s="393"/>
      <c r="Q369" s="393"/>
      <c r="R369" s="393"/>
      <c r="S369" s="393"/>
      <c r="T369" s="393"/>
      <c r="U369" s="393"/>
      <c r="W369" s="381"/>
      <c r="X369" s="381"/>
      <c r="Y369" s="381"/>
      <c r="Z369" s="381"/>
      <c r="AA369" s="381"/>
      <c r="AB369" s="381"/>
      <c r="AC369" s="381"/>
      <c r="AD369" s="381"/>
      <c r="AE369" s="381"/>
      <c r="AG369" s="469"/>
      <c r="AH369" s="469"/>
      <c r="AI369" s="407"/>
      <c r="AJ369" s="407"/>
      <c r="AK369" s="407"/>
      <c r="AL369" s="407"/>
      <c r="AM369" s="407"/>
      <c r="AN369" s="407"/>
      <c r="AO369" s="407"/>
      <c r="AP369" s="407"/>
      <c r="AQ369" s="408"/>
      <c r="AR369" s="408"/>
      <c r="AS369" s="408"/>
      <c r="AT369" s="408"/>
      <c r="AU369" s="408"/>
      <c r="AV369" s="409"/>
      <c r="AW369" s="408"/>
      <c r="AX369" s="408"/>
      <c r="AY369" s="463"/>
      <c r="AZ369" s="463"/>
      <c r="BA369" s="463"/>
      <c r="BB369" s="463"/>
      <c r="BC369" s="463"/>
      <c r="BD369" s="463"/>
      <c r="BE369" s="463"/>
      <c r="BF369" s="463"/>
      <c r="BG369" s="463"/>
      <c r="BH369" s="463"/>
      <c r="BI369" s="463"/>
      <c r="BJ369" s="463"/>
      <c r="BK369" s="463"/>
      <c r="BL369" s="463"/>
      <c r="BM369" s="463"/>
      <c r="BN369" s="463"/>
      <c r="BZ369" s="463"/>
      <c r="CA369" s="463"/>
      <c r="CB369" s="428"/>
      <c r="DW369" s="463"/>
      <c r="DX369" s="463"/>
      <c r="FI369" s="463"/>
      <c r="FJ369" s="463"/>
    </row>
    <row r="370" spans="14:166" s="369" customFormat="1" ht="15" customHeight="1">
      <c r="N370" s="397"/>
      <c r="O370" s="438"/>
      <c r="P370" s="438"/>
      <c r="Q370" s="438"/>
      <c r="R370" s="438"/>
      <c r="S370" s="438"/>
      <c r="T370" s="438"/>
      <c r="U370" s="438"/>
      <c r="W370" s="438"/>
      <c r="X370" s="438"/>
      <c r="Y370" s="438"/>
      <c r="Z370" s="438"/>
      <c r="AA370" s="438"/>
      <c r="AB370" s="438"/>
      <c r="AC370" s="438"/>
      <c r="AD370" s="438"/>
      <c r="AE370" s="438"/>
      <c r="AG370" s="469"/>
      <c r="AH370" s="469"/>
      <c r="AI370" s="408"/>
      <c r="AJ370" s="408"/>
      <c r="AK370" s="408"/>
      <c r="AL370" s="408"/>
      <c r="AM370" s="408"/>
      <c r="AN370" s="408"/>
      <c r="AO370" s="408"/>
      <c r="AP370" s="408"/>
      <c r="AQ370" s="401"/>
      <c r="AR370" s="401"/>
      <c r="AS370" s="401"/>
      <c r="AT370" s="401"/>
      <c r="AU370" s="401"/>
      <c r="AV370" s="401"/>
      <c r="AW370" s="401"/>
      <c r="AX370" s="401"/>
      <c r="AY370" s="463"/>
      <c r="AZ370" s="463"/>
      <c r="BA370" s="463"/>
      <c r="BB370" s="463"/>
      <c r="BC370" s="463"/>
      <c r="BD370" s="463"/>
      <c r="BE370" s="463"/>
      <c r="BF370" s="463"/>
      <c r="BG370" s="463"/>
      <c r="BH370" s="463"/>
      <c r="BI370" s="463"/>
      <c r="BJ370" s="463"/>
      <c r="BK370" s="463"/>
      <c r="BL370" s="463"/>
      <c r="BM370" s="463"/>
      <c r="BN370" s="463"/>
      <c r="BZ370" s="463"/>
      <c r="CA370" s="463"/>
      <c r="CB370" s="428"/>
      <c r="DW370" s="463"/>
      <c r="DX370" s="463"/>
      <c r="FI370" s="463"/>
      <c r="FJ370" s="463"/>
    </row>
    <row r="371" spans="14:166" s="369" customFormat="1" ht="15" customHeight="1">
      <c r="N371" s="397"/>
      <c r="O371" s="438"/>
      <c r="P371" s="438"/>
      <c r="Q371" s="438"/>
      <c r="R371" s="438"/>
      <c r="S371" s="438"/>
      <c r="T371" s="438"/>
      <c r="U371" s="438"/>
      <c r="W371" s="438"/>
      <c r="X371" s="438"/>
      <c r="Y371" s="438"/>
      <c r="Z371" s="438"/>
      <c r="AA371" s="438"/>
      <c r="AB371" s="438"/>
      <c r="AC371" s="438"/>
      <c r="AD371" s="438"/>
      <c r="AE371" s="438"/>
      <c r="AG371" s="402"/>
      <c r="AH371" s="402"/>
      <c r="AI371" s="401"/>
      <c r="AJ371" s="401"/>
      <c r="AK371" s="401"/>
      <c r="AL371" s="401"/>
      <c r="AM371" s="401"/>
      <c r="AN371" s="401"/>
      <c r="AO371" s="401"/>
      <c r="AP371" s="401"/>
      <c r="AQ371" s="401"/>
      <c r="AR371" s="401"/>
      <c r="AS371" s="401"/>
      <c r="AT371" s="401"/>
      <c r="AU371" s="401"/>
      <c r="AV371" s="404"/>
      <c r="AW371" s="404"/>
      <c r="AX371" s="404"/>
      <c r="AY371" s="463"/>
      <c r="AZ371" s="463"/>
      <c r="BA371" s="463"/>
      <c r="BB371" s="463"/>
      <c r="BC371" s="463"/>
      <c r="BD371" s="463"/>
      <c r="BE371" s="463"/>
      <c r="BF371" s="463"/>
      <c r="BG371" s="463"/>
      <c r="BH371" s="463"/>
      <c r="BI371" s="463"/>
      <c r="BJ371" s="463"/>
      <c r="BK371" s="463"/>
      <c r="BL371" s="463"/>
      <c r="BM371" s="463"/>
      <c r="BN371" s="463"/>
      <c r="BZ371" s="463"/>
      <c r="CA371" s="463"/>
      <c r="CB371" s="428"/>
      <c r="DW371" s="463"/>
      <c r="DX371" s="463"/>
      <c r="FI371" s="463"/>
      <c r="FJ371" s="463"/>
    </row>
    <row r="372" spans="14:166" s="369" customFormat="1" ht="15" customHeight="1">
      <c r="N372" s="397"/>
      <c r="O372" s="438"/>
      <c r="P372" s="438"/>
      <c r="Q372" s="438"/>
      <c r="R372" s="438"/>
      <c r="S372" s="438"/>
      <c r="T372" s="438"/>
      <c r="U372" s="438"/>
      <c r="W372" s="438"/>
      <c r="X372" s="438"/>
      <c r="Y372" s="438"/>
      <c r="Z372" s="438"/>
      <c r="AA372" s="438"/>
      <c r="AB372" s="438"/>
      <c r="AC372" s="438"/>
      <c r="AD372" s="438"/>
      <c r="AE372" s="438"/>
      <c r="AG372" s="402"/>
      <c r="AH372" s="402"/>
      <c r="AI372" s="401"/>
      <c r="AJ372" s="401"/>
      <c r="AK372" s="404"/>
      <c r="AL372" s="404"/>
      <c r="AM372" s="401"/>
      <c r="AN372" s="401"/>
      <c r="AO372" s="401"/>
      <c r="AP372" s="404"/>
      <c r="AQ372" s="401"/>
      <c r="AR372" s="401"/>
      <c r="AS372" s="401"/>
      <c r="AT372" s="401"/>
      <c r="AU372" s="401"/>
      <c r="AV372" s="404"/>
      <c r="AW372" s="401"/>
      <c r="AX372" s="404"/>
      <c r="AY372" s="463"/>
      <c r="AZ372" s="463"/>
      <c r="BA372" s="463"/>
      <c r="BB372" s="463"/>
      <c r="BC372" s="463"/>
      <c r="BD372" s="463"/>
      <c r="BE372" s="463"/>
      <c r="BF372" s="463"/>
      <c r="BG372" s="463"/>
      <c r="BH372" s="463"/>
      <c r="BI372" s="463"/>
      <c r="BJ372" s="463"/>
      <c r="BK372" s="463"/>
      <c r="BL372" s="463"/>
      <c r="BM372" s="463"/>
      <c r="BN372" s="463"/>
      <c r="BZ372" s="463"/>
      <c r="CA372" s="463"/>
      <c r="CB372" s="428"/>
      <c r="DW372" s="463"/>
      <c r="DX372" s="463"/>
      <c r="FI372" s="463"/>
      <c r="FJ372" s="463"/>
    </row>
    <row r="373" spans="14:166" s="369" customFormat="1" ht="15" customHeight="1">
      <c r="N373" s="397"/>
      <c r="O373" s="438"/>
      <c r="P373" s="438"/>
      <c r="Q373" s="438"/>
      <c r="R373" s="438"/>
      <c r="S373" s="438"/>
      <c r="T373" s="438"/>
      <c r="U373" s="438"/>
      <c r="W373" s="438"/>
      <c r="X373" s="438"/>
      <c r="Y373" s="438"/>
      <c r="Z373" s="438"/>
      <c r="AA373" s="438"/>
      <c r="AB373" s="438"/>
      <c r="AC373" s="438"/>
      <c r="AD373" s="438"/>
      <c r="AE373" s="438"/>
      <c r="AG373" s="402"/>
      <c r="AH373" s="402"/>
      <c r="AI373" s="401"/>
      <c r="AJ373" s="404"/>
      <c r="AK373" s="404"/>
      <c r="AL373" s="401"/>
      <c r="AM373" s="401"/>
      <c r="AN373" s="401"/>
      <c r="AO373" s="401"/>
      <c r="AP373" s="401"/>
      <c r="AQ373" s="401"/>
      <c r="AR373" s="401"/>
      <c r="AS373" s="401"/>
      <c r="AT373" s="401"/>
      <c r="AU373" s="401"/>
      <c r="AV373" s="404"/>
      <c r="AW373" s="404"/>
      <c r="AX373" s="404"/>
      <c r="AY373" s="463"/>
      <c r="AZ373" s="463"/>
      <c r="BA373" s="463"/>
      <c r="BB373" s="463"/>
      <c r="BC373" s="463"/>
      <c r="BD373" s="463"/>
      <c r="BE373" s="463"/>
      <c r="BF373" s="463"/>
      <c r="BG373" s="463"/>
      <c r="BH373" s="463"/>
      <c r="BI373" s="463"/>
      <c r="BJ373" s="463"/>
      <c r="BK373" s="463"/>
      <c r="BL373" s="463"/>
      <c r="BM373" s="463"/>
      <c r="BN373" s="463"/>
      <c r="BZ373" s="463"/>
      <c r="CA373" s="463"/>
      <c r="CB373" s="428"/>
      <c r="DW373" s="463"/>
      <c r="DX373" s="463"/>
      <c r="FI373" s="463"/>
      <c r="FJ373" s="463"/>
    </row>
    <row r="374" spans="14:166" s="369" customFormat="1" ht="15" customHeight="1">
      <c r="N374" s="397"/>
      <c r="O374" s="438"/>
      <c r="P374" s="438"/>
      <c r="Q374" s="438"/>
      <c r="R374" s="438"/>
      <c r="S374" s="438"/>
      <c r="T374" s="438"/>
      <c r="U374" s="438"/>
      <c r="W374" s="438"/>
      <c r="X374" s="438"/>
      <c r="Y374" s="438"/>
      <c r="Z374" s="438"/>
      <c r="AA374" s="438"/>
      <c r="AB374" s="438"/>
      <c r="AC374" s="438"/>
      <c r="AD374" s="438"/>
      <c r="AE374" s="438"/>
      <c r="AG374" s="402"/>
      <c r="AH374" s="402"/>
      <c r="AI374" s="401"/>
      <c r="AJ374" s="404"/>
      <c r="AK374" s="404"/>
      <c r="AL374" s="404"/>
      <c r="AM374" s="401"/>
      <c r="AN374" s="401"/>
      <c r="AO374" s="401"/>
      <c r="AP374" s="404"/>
      <c r="AQ374" s="404"/>
      <c r="AR374" s="401"/>
      <c r="AS374" s="401"/>
      <c r="AT374" s="401"/>
      <c r="AU374" s="401"/>
      <c r="AV374" s="404"/>
      <c r="AW374" s="401"/>
      <c r="AX374" s="404"/>
      <c r="AY374" s="463"/>
      <c r="AZ374" s="463"/>
      <c r="BA374" s="463"/>
      <c r="BB374" s="463"/>
      <c r="BC374" s="463"/>
      <c r="BD374" s="463"/>
      <c r="BE374" s="463"/>
      <c r="BF374" s="463"/>
      <c r="BG374" s="463"/>
      <c r="BH374" s="463"/>
      <c r="BI374" s="463"/>
      <c r="BJ374" s="463"/>
      <c r="BK374" s="463"/>
      <c r="BL374" s="463"/>
      <c r="BM374" s="463"/>
      <c r="BN374" s="463"/>
      <c r="BZ374" s="463"/>
      <c r="CA374" s="463"/>
      <c r="CB374" s="428"/>
      <c r="DW374" s="463"/>
      <c r="DX374" s="463"/>
      <c r="FI374" s="463"/>
      <c r="FJ374" s="463"/>
    </row>
    <row r="375" spans="14:166" s="369" customFormat="1" ht="15" customHeight="1">
      <c r="N375" s="397"/>
      <c r="O375" s="438"/>
      <c r="P375" s="438"/>
      <c r="Q375" s="438"/>
      <c r="R375" s="438"/>
      <c r="S375" s="438"/>
      <c r="T375" s="438"/>
      <c r="U375" s="438"/>
      <c r="W375" s="438"/>
      <c r="X375" s="438"/>
      <c r="Y375" s="438"/>
      <c r="Z375" s="438"/>
      <c r="AA375" s="438"/>
      <c r="AB375" s="438"/>
      <c r="AC375" s="438"/>
      <c r="AD375" s="438"/>
      <c r="AE375" s="438"/>
      <c r="AG375" s="402"/>
      <c r="AH375" s="402"/>
      <c r="AI375" s="401"/>
      <c r="AJ375" s="401"/>
      <c r="AK375" s="404"/>
      <c r="AL375" s="401"/>
      <c r="AM375" s="401"/>
      <c r="AN375" s="401"/>
      <c r="AO375" s="401"/>
      <c r="AP375" s="401"/>
      <c r="AQ375" s="401"/>
      <c r="AR375" s="401"/>
      <c r="AS375" s="401"/>
      <c r="AT375" s="401"/>
      <c r="AU375" s="401"/>
      <c r="AV375" s="404"/>
      <c r="AW375" s="404"/>
      <c r="AX375" s="404"/>
      <c r="AY375" s="463"/>
      <c r="AZ375" s="463"/>
      <c r="BA375" s="463"/>
      <c r="BB375" s="463"/>
      <c r="BC375" s="463"/>
      <c r="BD375" s="463"/>
      <c r="BE375" s="463"/>
      <c r="BF375" s="463"/>
      <c r="BG375" s="463"/>
      <c r="BH375" s="463"/>
      <c r="BI375" s="463"/>
      <c r="BJ375" s="463"/>
      <c r="BK375" s="463"/>
      <c r="BL375" s="463"/>
      <c r="BM375" s="463"/>
      <c r="BN375" s="463"/>
      <c r="BZ375" s="463"/>
      <c r="CA375" s="463"/>
      <c r="CB375" s="428"/>
      <c r="DW375" s="463"/>
      <c r="DX375" s="463"/>
      <c r="FI375" s="463"/>
      <c r="FJ375" s="463"/>
    </row>
    <row r="376" spans="14:166" s="369" customFormat="1" ht="15" customHeight="1">
      <c r="N376" s="397"/>
      <c r="O376" s="438"/>
      <c r="P376" s="438"/>
      <c r="Q376" s="438"/>
      <c r="R376" s="438"/>
      <c r="S376" s="438"/>
      <c r="T376" s="438"/>
      <c r="U376" s="438"/>
      <c r="W376" s="438"/>
      <c r="X376" s="438"/>
      <c r="Y376" s="438"/>
      <c r="Z376" s="438"/>
      <c r="AA376" s="438"/>
      <c r="AB376" s="438"/>
      <c r="AC376" s="438"/>
      <c r="AD376" s="438"/>
      <c r="AE376" s="438"/>
      <c r="AG376" s="402"/>
      <c r="AH376" s="402"/>
      <c r="AI376" s="401"/>
      <c r="AJ376" s="401"/>
      <c r="AK376" s="401"/>
      <c r="AL376" s="404"/>
      <c r="AM376" s="401"/>
      <c r="AN376" s="401"/>
      <c r="AO376" s="404"/>
      <c r="AP376" s="404"/>
      <c r="AQ376" s="401"/>
      <c r="AR376" s="401"/>
      <c r="AS376" s="401"/>
      <c r="AT376" s="401"/>
      <c r="AU376" s="401"/>
      <c r="AV376" s="404"/>
      <c r="AW376" s="404"/>
      <c r="AX376" s="404"/>
      <c r="AY376" s="463"/>
      <c r="AZ376" s="463"/>
      <c r="BA376" s="463"/>
      <c r="BB376" s="463"/>
      <c r="BC376" s="463"/>
      <c r="BD376" s="463"/>
      <c r="BE376" s="463"/>
      <c r="BF376" s="463"/>
      <c r="BG376" s="463"/>
      <c r="BH376" s="463"/>
      <c r="BI376" s="463"/>
      <c r="BJ376" s="463"/>
      <c r="BK376" s="463"/>
      <c r="BL376" s="463"/>
      <c r="BM376" s="463"/>
      <c r="BN376" s="463"/>
      <c r="BZ376" s="463"/>
      <c r="CA376" s="463"/>
      <c r="CB376" s="428"/>
      <c r="DW376" s="463"/>
      <c r="DX376" s="463"/>
      <c r="FI376" s="463"/>
      <c r="FJ376" s="463"/>
    </row>
    <row r="377" spans="14:166" s="369" customFormat="1" ht="15" customHeight="1">
      <c r="N377" s="397"/>
      <c r="O377" s="438"/>
      <c r="P377" s="438"/>
      <c r="Q377" s="438"/>
      <c r="R377" s="438"/>
      <c r="S377" s="438"/>
      <c r="T377" s="438"/>
      <c r="U377" s="438"/>
      <c r="W377" s="438"/>
      <c r="X377" s="438"/>
      <c r="Y377" s="438"/>
      <c r="Z377" s="438"/>
      <c r="AA377" s="438"/>
      <c r="AB377" s="438"/>
      <c r="AC377" s="438"/>
      <c r="AD377" s="438"/>
      <c r="AE377" s="438"/>
      <c r="AG377" s="402"/>
      <c r="AH377" s="402"/>
      <c r="AI377" s="401"/>
      <c r="AJ377" s="401"/>
      <c r="AK377" s="404"/>
      <c r="AL377" s="401"/>
      <c r="AM377" s="401"/>
      <c r="AN377" s="401"/>
      <c r="AO377" s="401"/>
      <c r="AP377" s="401"/>
      <c r="AQ377" s="401"/>
      <c r="AR377" s="401"/>
      <c r="AS377" s="401"/>
      <c r="AT377" s="401"/>
      <c r="AU377" s="401"/>
      <c r="AV377" s="404"/>
      <c r="AW377" s="401"/>
      <c r="AX377" s="404"/>
      <c r="AY377" s="463"/>
      <c r="AZ377" s="463"/>
      <c r="BA377" s="463"/>
      <c r="BB377" s="463"/>
      <c r="BC377" s="463"/>
      <c r="BD377" s="463"/>
      <c r="BE377" s="463"/>
      <c r="BF377" s="463"/>
      <c r="BG377" s="463"/>
      <c r="BH377" s="463"/>
      <c r="BI377" s="463"/>
      <c r="BJ377" s="463"/>
      <c r="BK377" s="463"/>
      <c r="BL377" s="463"/>
      <c r="BM377" s="463"/>
      <c r="BN377" s="463"/>
      <c r="BZ377" s="463"/>
      <c r="CA377" s="463"/>
      <c r="CB377" s="428"/>
      <c r="DW377" s="463"/>
      <c r="DX377" s="463"/>
      <c r="FI377" s="463"/>
      <c r="FJ377" s="463"/>
    </row>
    <row r="378" spans="14:166" s="369" customFormat="1" ht="15" customHeight="1">
      <c r="N378" s="397"/>
      <c r="O378" s="438"/>
      <c r="P378" s="438"/>
      <c r="Q378" s="438"/>
      <c r="R378" s="438"/>
      <c r="S378" s="438"/>
      <c r="T378" s="438"/>
      <c r="U378" s="438"/>
      <c r="W378" s="438"/>
      <c r="X378" s="438"/>
      <c r="Y378" s="438"/>
      <c r="Z378" s="438"/>
      <c r="AA378" s="438"/>
      <c r="AB378" s="438"/>
      <c r="AC378" s="438"/>
      <c r="AD378" s="438"/>
      <c r="AE378" s="438"/>
      <c r="AG378" s="402"/>
      <c r="AH378" s="402"/>
      <c r="AI378" s="404"/>
      <c r="AJ378" s="431"/>
      <c r="AK378" s="404"/>
      <c r="AL378" s="404"/>
      <c r="AM378" s="404"/>
      <c r="AN378" s="401"/>
      <c r="AO378" s="404"/>
      <c r="AP378" s="401"/>
      <c r="AQ378" s="404"/>
      <c r="AR378" s="401"/>
      <c r="AS378" s="401"/>
      <c r="AT378" s="401"/>
      <c r="AU378" s="401"/>
      <c r="AV378" s="404"/>
      <c r="AW378" s="404"/>
      <c r="AX378" s="404"/>
      <c r="AY378" s="463"/>
      <c r="AZ378" s="463"/>
      <c r="BA378" s="463"/>
      <c r="BB378" s="463"/>
      <c r="BC378" s="463"/>
      <c r="BD378" s="463"/>
      <c r="BE378" s="463"/>
      <c r="BF378" s="463"/>
      <c r="BG378" s="463"/>
      <c r="BH378" s="463"/>
      <c r="BI378" s="463"/>
      <c r="BJ378" s="463"/>
      <c r="BK378" s="463"/>
      <c r="BL378" s="463"/>
      <c r="BM378" s="463"/>
      <c r="BN378" s="463"/>
      <c r="BZ378" s="463"/>
      <c r="CA378" s="463"/>
      <c r="CB378" s="428"/>
      <c r="DW378" s="463"/>
      <c r="DX378" s="463"/>
      <c r="FI378" s="463"/>
      <c r="FJ378" s="463"/>
    </row>
    <row r="379" spans="14:166" s="369" customFormat="1" ht="15" customHeight="1">
      <c r="N379" s="397"/>
      <c r="O379" s="438"/>
      <c r="P379" s="438"/>
      <c r="Q379" s="438"/>
      <c r="R379" s="438"/>
      <c r="S379" s="438"/>
      <c r="T379" s="438"/>
      <c r="U379" s="438"/>
      <c r="W379" s="438"/>
      <c r="X379" s="438"/>
      <c r="Y379" s="438"/>
      <c r="Z379" s="438"/>
      <c r="AA379" s="438"/>
      <c r="AB379" s="438"/>
      <c r="AC379" s="438"/>
      <c r="AD379" s="438"/>
      <c r="AE379" s="438"/>
      <c r="AG379" s="402"/>
      <c r="AH379" s="402"/>
      <c r="AI379" s="401"/>
      <c r="AJ379" s="401"/>
      <c r="AK379" s="401"/>
      <c r="AL379" s="401"/>
      <c r="AM379" s="401"/>
      <c r="AN379" s="401"/>
      <c r="AO379" s="401"/>
      <c r="AP379" s="404"/>
      <c r="AQ379" s="401"/>
      <c r="AR379" s="401"/>
      <c r="AS379" s="401"/>
      <c r="AT379" s="401"/>
      <c r="AU379" s="401"/>
      <c r="AV379" s="404"/>
      <c r="AW379" s="401"/>
      <c r="AX379" s="404"/>
      <c r="AY379" s="463"/>
      <c r="AZ379" s="463"/>
      <c r="BA379" s="463"/>
      <c r="BB379" s="463"/>
      <c r="BC379" s="463"/>
      <c r="BD379" s="463"/>
      <c r="BE379" s="463"/>
      <c r="BF379" s="463"/>
      <c r="BG379" s="463"/>
      <c r="BH379" s="463"/>
      <c r="BI379" s="463"/>
      <c r="BJ379" s="463"/>
      <c r="BK379" s="463"/>
      <c r="BL379" s="463"/>
      <c r="BM379" s="463"/>
      <c r="BN379" s="463"/>
      <c r="BZ379" s="463"/>
      <c r="CA379" s="463"/>
      <c r="CB379" s="428"/>
      <c r="DW379" s="463"/>
      <c r="DX379" s="463"/>
      <c r="FI379" s="463"/>
      <c r="FJ379" s="463"/>
    </row>
    <row r="380" spans="14:166" s="369" customFormat="1" ht="15" customHeight="1">
      <c r="N380" s="397"/>
      <c r="O380" s="438"/>
      <c r="P380" s="438"/>
      <c r="Q380" s="438"/>
      <c r="R380" s="438"/>
      <c r="S380" s="438"/>
      <c r="T380" s="438"/>
      <c r="U380" s="438"/>
      <c r="W380" s="438"/>
      <c r="X380" s="438"/>
      <c r="Y380" s="438"/>
      <c r="Z380" s="438"/>
      <c r="AA380" s="438"/>
      <c r="AB380" s="438"/>
      <c r="AC380" s="438"/>
      <c r="AD380" s="438"/>
      <c r="AE380" s="438"/>
      <c r="AG380" s="402"/>
      <c r="AH380" s="402"/>
      <c r="AI380" s="401"/>
      <c r="AJ380" s="401"/>
      <c r="AK380" s="404"/>
      <c r="AL380" s="404"/>
      <c r="AM380" s="401"/>
      <c r="AN380" s="401"/>
      <c r="AO380" s="404"/>
      <c r="AP380" s="401"/>
      <c r="AQ380" s="401"/>
      <c r="AR380" s="401"/>
      <c r="AS380" s="401"/>
      <c r="AT380" s="401"/>
      <c r="AU380" s="401"/>
      <c r="AV380" s="404"/>
      <c r="AW380" s="404"/>
      <c r="AX380" s="404"/>
      <c r="AY380" s="463"/>
      <c r="AZ380" s="463"/>
      <c r="BA380" s="463"/>
      <c r="BB380" s="463"/>
      <c r="BC380" s="463"/>
      <c r="BD380" s="463"/>
      <c r="BE380" s="463"/>
      <c r="BF380" s="463"/>
      <c r="BG380" s="463"/>
      <c r="BH380" s="463"/>
      <c r="BI380" s="463"/>
      <c r="BJ380" s="463"/>
      <c r="BK380" s="463"/>
      <c r="BL380" s="463"/>
      <c r="BM380" s="463"/>
      <c r="BN380" s="463"/>
      <c r="BZ380" s="463"/>
      <c r="CA380" s="463"/>
      <c r="CB380" s="428"/>
      <c r="DW380" s="463"/>
      <c r="DX380" s="463"/>
      <c r="FI380" s="463"/>
      <c r="FJ380" s="463"/>
    </row>
    <row r="381" spans="14:166" s="369" customFormat="1" ht="15" customHeight="1">
      <c r="N381" s="397"/>
      <c r="O381" s="438"/>
      <c r="P381" s="438"/>
      <c r="Q381" s="438"/>
      <c r="R381" s="438"/>
      <c r="S381" s="438"/>
      <c r="T381" s="438"/>
      <c r="U381" s="438"/>
      <c r="W381" s="438"/>
      <c r="X381" s="438"/>
      <c r="Y381" s="438"/>
      <c r="Z381" s="438"/>
      <c r="AA381" s="438"/>
      <c r="AB381" s="438"/>
      <c r="AC381" s="438"/>
      <c r="AD381" s="438"/>
      <c r="AE381" s="438"/>
      <c r="AG381" s="469"/>
      <c r="AH381" s="469"/>
      <c r="AI381" s="401"/>
      <c r="AJ381" s="401"/>
      <c r="AK381" s="404"/>
      <c r="AL381" s="404"/>
      <c r="AM381" s="401"/>
      <c r="AN381" s="401"/>
      <c r="AO381" s="404"/>
      <c r="AP381" s="404"/>
      <c r="AQ381" s="401"/>
      <c r="AR381" s="401"/>
      <c r="AS381" s="404"/>
      <c r="AT381" s="401"/>
      <c r="AU381" s="401"/>
      <c r="AV381" s="404"/>
      <c r="AW381" s="404"/>
      <c r="AX381" s="404"/>
      <c r="AY381" s="463"/>
      <c r="AZ381" s="463"/>
      <c r="BA381" s="463"/>
      <c r="BB381" s="463"/>
      <c r="BC381" s="463"/>
      <c r="BD381" s="463"/>
      <c r="BE381" s="463"/>
      <c r="BF381" s="463"/>
      <c r="BG381" s="463"/>
      <c r="BH381" s="463"/>
      <c r="BI381" s="463"/>
      <c r="BJ381" s="463"/>
      <c r="BK381" s="463"/>
      <c r="BL381" s="463"/>
      <c r="BM381" s="463"/>
      <c r="BN381" s="463"/>
      <c r="BZ381" s="463"/>
      <c r="CA381" s="463"/>
      <c r="CB381" s="428"/>
      <c r="DW381" s="463"/>
      <c r="DX381" s="463"/>
      <c r="FI381" s="463"/>
      <c r="FJ381" s="463"/>
    </row>
    <row r="382" spans="14:166" s="369" customFormat="1" ht="15" customHeight="1">
      <c r="N382" s="397"/>
      <c r="O382" s="438"/>
      <c r="P382" s="438"/>
      <c r="Q382" s="438"/>
      <c r="R382" s="438"/>
      <c r="S382" s="438"/>
      <c r="T382" s="438"/>
      <c r="U382" s="438"/>
      <c r="W382" s="438"/>
      <c r="X382" s="438"/>
      <c r="Y382" s="438"/>
      <c r="Z382" s="438"/>
      <c r="AA382" s="438"/>
      <c r="AB382" s="438"/>
      <c r="AC382" s="438"/>
      <c r="AD382" s="438"/>
      <c r="AE382" s="438"/>
      <c r="AG382" s="402"/>
      <c r="AH382" s="402"/>
      <c r="AI382" s="401"/>
      <c r="AJ382" s="401"/>
      <c r="AK382" s="404"/>
      <c r="AL382" s="401"/>
      <c r="AM382" s="401"/>
      <c r="AN382" s="401"/>
      <c r="AO382" s="401"/>
      <c r="AP382" s="401"/>
      <c r="AQ382" s="404"/>
      <c r="AR382" s="401"/>
      <c r="AS382" s="401"/>
      <c r="AT382" s="401"/>
      <c r="AU382" s="401"/>
      <c r="AV382" s="404"/>
      <c r="AW382" s="404"/>
      <c r="AX382" s="404"/>
      <c r="AY382" s="463"/>
      <c r="AZ382" s="463"/>
      <c r="BA382" s="463"/>
      <c r="BB382" s="463"/>
      <c r="BC382" s="463"/>
      <c r="BD382" s="463"/>
      <c r="BE382" s="463"/>
      <c r="BF382" s="463"/>
      <c r="BG382" s="463"/>
      <c r="BH382" s="463"/>
      <c r="BI382" s="463"/>
      <c r="BJ382" s="463"/>
      <c r="BK382" s="463"/>
      <c r="BL382" s="463"/>
      <c r="BM382" s="463"/>
      <c r="BN382" s="463"/>
      <c r="BZ382" s="463"/>
      <c r="CA382" s="463"/>
      <c r="CB382" s="428"/>
      <c r="DW382" s="463"/>
      <c r="DX382" s="463"/>
      <c r="FI382" s="463"/>
      <c r="FJ382" s="463"/>
    </row>
    <row r="383" spans="14:166" s="369" customFormat="1" ht="15" customHeight="1">
      <c r="N383" s="397"/>
      <c r="O383" s="438"/>
      <c r="P383" s="438"/>
      <c r="Q383" s="438"/>
      <c r="R383" s="438"/>
      <c r="S383" s="438"/>
      <c r="T383" s="438"/>
      <c r="U383" s="438"/>
      <c r="W383" s="438"/>
      <c r="X383" s="438"/>
      <c r="Y383" s="438"/>
      <c r="Z383" s="438"/>
      <c r="AA383" s="438"/>
      <c r="AB383" s="438"/>
      <c r="AC383" s="438"/>
      <c r="AD383" s="438"/>
      <c r="AE383" s="438"/>
      <c r="AG383" s="402"/>
      <c r="AH383" s="402"/>
      <c r="AI383" s="401"/>
      <c r="AJ383" s="401"/>
      <c r="AK383" s="401"/>
      <c r="AL383" s="404"/>
      <c r="AM383" s="401"/>
      <c r="AN383" s="401"/>
      <c r="AO383" s="404"/>
      <c r="AP383" s="401"/>
      <c r="AQ383" s="401"/>
      <c r="AR383" s="401"/>
      <c r="AS383" s="401"/>
      <c r="AT383" s="401"/>
      <c r="AU383" s="401"/>
      <c r="AV383" s="404"/>
      <c r="AW383" s="401"/>
      <c r="AX383" s="404"/>
      <c r="AY383" s="463"/>
      <c r="AZ383" s="463"/>
      <c r="BA383" s="463"/>
      <c r="BB383" s="463"/>
      <c r="BC383" s="463"/>
      <c r="BD383" s="463"/>
      <c r="BE383" s="463"/>
      <c r="BF383" s="463"/>
      <c r="BG383" s="463"/>
      <c r="BH383" s="463"/>
      <c r="BI383" s="463"/>
      <c r="BJ383" s="463"/>
      <c r="BK383" s="463"/>
      <c r="BL383" s="463"/>
      <c r="BM383" s="463"/>
      <c r="BN383" s="463"/>
      <c r="BZ383" s="463"/>
      <c r="CA383" s="463"/>
      <c r="CB383" s="428"/>
      <c r="DW383" s="463"/>
      <c r="DX383" s="463"/>
      <c r="FI383" s="463"/>
      <c r="FJ383" s="463"/>
    </row>
    <row r="384" spans="14:166" s="369" customFormat="1" ht="15" customHeight="1">
      <c r="N384" s="397"/>
      <c r="O384" s="438"/>
      <c r="P384" s="438"/>
      <c r="Q384" s="438"/>
      <c r="R384" s="438"/>
      <c r="S384" s="438"/>
      <c r="T384" s="438"/>
      <c r="U384" s="438"/>
      <c r="W384" s="438"/>
      <c r="X384" s="438"/>
      <c r="Y384" s="438"/>
      <c r="Z384" s="438"/>
      <c r="AA384" s="438"/>
      <c r="AB384" s="438"/>
      <c r="AC384" s="438"/>
      <c r="AD384" s="438"/>
      <c r="AE384" s="438"/>
      <c r="AG384" s="402"/>
      <c r="AH384" s="402"/>
      <c r="AI384" s="401"/>
      <c r="AJ384" s="401"/>
      <c r="AK384" s="404"/>
      <c r="AL384" s="401"/>
      <c r="AM384" s="401"/>
      <c r="AN384" s="401"/>
      <c r="AO384" s="404"/>
      <c r="AP384" s="401"/>
      <c r="AQ384" s="401"/>
      <c r="AR384" s="401"/>
      <c r="AS384" s="404"/>
      <c r="AT384" s="401"/>
      <c r="AU384" s="401"/>
      <c r="AV384" s="404"/>
      <c r="AW384" s="404"/>
      <c r="AX384" s="404"/>
      <c r="AY384" s="463"/>
      <c r="AZ384" s="463"/>
      <c r="BA384" s="463"/>
      <c r="BB384" s="463"/>
      <c r="BC384" s="463"/>
      <c r="BD384" s="463"/>
      <c r="BE384" s="463"/>
      <c r="BF384" s="463"/>
      <c r="BG384" s="463"/>
      <c r="BH384" s="463"/>
      <c r="BI384" s="463"/>
      <c r="BJ384" s="463"/>
      <c r="BK384" s="463"/>
      <c r="BL384" s="463"/>
      <c r="BM384" s="463"/>
      <c r="BN384" s="463"/>
      <c r="BZ384" s="463"/>
      <c r="CA384" s="463"/>
      <c r="CB384" s="428"/>
      <c r="DW384" s="463"/>
      <c r="DX384" s="463"/>
      <c r="FI384" s="463"/>
      <c r="FJ384" s="463"/>
    </row>
    <row r="385" spans="14:166" s="369" customFormat="1" ht="15" customHeight="1">
      <c r="N385" s="397"/>
      <c r="O385" s="438"/>
      <c r="P385" s="438"/>
      <c r="Q385" s="438"/>
      <c r="R385" s="438"/>
      <c r="S385" s="438"/>
      <c r="T385" s="438"/>
      <c r="U385" s="438"/>
      <c r="W385" s="438"/>
      <c r="X385" s="438"/>
      <c r="Y385" s="438"/>
      <c r="Z385" s="438"/>
      <c r="AA385" s="438"/>
      <c r="AB385" s="438"/>
      <c r="AC385" s="438"/>
      <c r="AD385" s="438"/>
      <c r="AE385" s="438"/>
      <c r="AG385" s="402"/>
      <c r="AH385" s="402"/>
      <c r="AI385" s="401"/>
      <c r="AJ385" s="401"/>
      <c r="AK385" s="404"/>
      <c r="AL385" s="404"/>
      <c r="AM385" s="401"/>
      <c r="AN385" s="401"/>
      <c r="AO385" s="404"/>
      <c r="AP385" s="404"/>
      <c r="AQ385" s="401"/>
      <c r="AR385" s="401"/>
      <c r="AS385" s="401"/>
      <c r="AT385" s="401"/>
      <c r="AU385" s="401"/>
      <c r="AV385" s="404"/>
      <c r="AW385" s="404"/>
      <c r="AX385" s="401"/>
      <c r="AY385" s="463"/>
      <c r="AZ385" s="463"/>
      <c r="BA385" s="463"/>
      <c r="BB385" s="463"/>
      <c r="BC385" s="463"/>
      <c r="BD385" s="463"/>
      <c r="BE385" s="463"/>
      <c r="BF385" s="463"/>
      <c r="BG385" s="463"/>
      <c r="BH385" s="463"/>
      <c r="BI385" s="463"/>
      <c r="BJ385" s="463"/>
      <c r="BK385" s="463"/>
      <c r="BL385" s="463"/>
      <c r="BM385" s="463"/>
      <c r="BN385" s="463"/>
      <c r="BZ385" s="463"/>
      <c r="CA385" s="463"/>
      <c r="CB385" s="428"/>
      <c r="DW385" s="463"/>
      <c r="DX385" s="463"/>
      <c r="FI385" s="463"/>
      <c r="FJ385" s="463"/>
    </row>
    <row r="386" spans="14:166" s="369" customFormat="1" ht="15" customHeight="1">
      <c r="N386" s="397"/>
      <c r="O386" s="438"/>
      <c r="P386" s="438"/>
      <c r="Q386" s="438"/>
      <c r="R386" s="438"/>
      <c r="S386" s="438"/>
      <c r="T386" s="438"/>
      <c r="U386" s="438"/>
      <c r="W386" s="438"/>
      <c r="X386" s="438"/>
      <c r="Y386" s="438"/>
      <c r="Z386" s="438"/>
      <c r="AA386" s="438"/>
      <c r="AB386" s="438"/>
      <c r="AC386" s="438"/>
      <c r="AD386" s="438"/>
      <c r="AE386" s="438"/>
      <c r="AG386" s="402"/>
      <c r="AH386" s="402"/>
      <c r="AI386" s="401"/>
      <c r="AJ386" s="401"/>
      <c r="AK386" s="401"/>
      <c r="AL386" s="404"/>
      <c r="AM386" s="401"/>
      <c r="AN386" s="401"/>
      <c r="AO386" s="404"/>
      <c r="AP386" s="401"/>
      <c r="AQ386" s="404"/>
      <c r="AR386" s="401"/>
      <c r="AS386" s="401"/>
      <c r="AT386" s="401"/>
      <c r="AU386" s="401"/>
      <c r="AV386" s="401"/>
      <c r="AW386" s="404"/>
      <c r="AX386" s="404"/>
      <c r="AY386" s="463"/>
      <c r="AZ386" s="463"/>
      <c r="BA386" s="463"/>
      <c r="BB386" s="463"/>
      <c r="BC386" s="463"/>
      <c r="BD386" s="463"/>
      <c r="BE386" s="463"/>
      <c r="BF386" s="463"/>
      <c r="BG386" s="463"/>
      <c r="BH386" s="463"/>
      <c r="BI386" s="463"/>
      <c r="BJ386" s="463"/>
      <c r="BK386" s="463"/>
      <c r="BL386" s="463"/>
      <c r="BM386" s="463"/>
      <c r="BN386" s="463"/>
      <c r="BZ386" s="463"/>
      <c r="CA386" s="463"/>
      <c r="CB386" s="428"/>
      <c r="DW386" s="463"/>
      <c r="DX386" s="463"/>
      <c r="FI386" s="463"/>
      <c r="FJ386" s="463"/>
    </row>
    <row r="387" spans="14:166" s="369" customFormat="1" ht="15" customHeight="1">
      <c r="N387" s="397"/>
      <c r="O387" s="438"/>
      <c r="P387" s="438"/>
      <c r="Q387" s="438"/>
      <c r="R387" s="438"/>
      <c r="S387" s="438"/>
      <c r="T387" s="438"/>
      <c r="U387" s="438"/>
      <c r="W387" s="438"/>
      <c r="X387" s="438"/>
      <c r="Y387" s="438"/>
      <c r="Z387" s="438"/>
      <c r="AA387" s="438"/>
      <c r="AB387" s="438"/>
      <c r="AC387" s="438"/>
      <c r="AD387" s="438"/>
      <c r="AE387" s="438"/>
      <c r="AG387" s="402"/>
      <c r="AH387" s="402"/>
      <c r="AI387" s="401"/>
      <c r="AJ387" s="401"/>
      <c r="AK387" s="404"/>
      <c r="AL387" s="401"/>
      <c r="AM387" s="401"/>
      <c r="AN387" s="401"/>
      <c r="AO387" s="404"/>
      <c r="AP387" s="401"/>
      <c r="AQ387" s="401"/>
      <c r="AR387" s="401"/>
      <c r="AS387" s="404"/>
      <c r="AT387" s="401"/>
      <c r="AU387" s="401"/>
      <c r="AV387" s="404"/>
      <c r="AW387" s="404"/>
      <c r="AX387" s="404"/>
      <c r="AY387" s="463"/>
      <c r="AZ387" s="463"/>
      <c r="BA387" s="463"/>
      <c r="BB387" s="463"/>
      <c r="BC387" s="463"/>
      <c r="BD387" s="463"/>
      <c r="BE387" s="463"/>
      <c r="BF387" s="463"/>
      <c r="BG387" s="463"/>
      <c r="BH387" s="463"/>
      <c r="BI387" s="463"/>
      <c r="BJ387" s="463"/>
      <c r="BK387" s="463"/>
      <c r="BL387" s="463"/>
      <c r="BM387" s="463"/>
      <c r="BN387" s="463"/>
      <c r="BZ387" s="463"/>
      <c r="CA387" s="463"/>
      <c r="CB387" s="428"/>
      <c r="DW387" s="463"/>
      <c r="DX387" s="463"/>
      <c r="FI387" s="463"/>
      <c r="FJ387" s="463"/>
    </row>
    <row r="388" spans="14:166" s="369" customFormat="1" ht="15" customHeight="1">
      <c r="N388" s="397"/>
      <c r="O388" s="438"/>
      <c r="P388" s="438"/>
      <c r="Q388" s="438"/>
      <c r="R388" s="438"/>
      <c r="S388" s="438"/>
      <c r="T388" s="438"/>
      <c r="U388" s="438"/>
      <c r="W388" s="438"/>
      <c r="X388" s="438"/>
      <c r="Y388" s="438"/>
      <c r="Z388" s="438"/>
      <c r="AA388" s="438"/>
      <c r="AB388" s="438"/>
      <c r="AC388" s="438"/>
      <c r="AD388" s="438"/>
      <c r="AE388" s="438"/>
      <c r="AG388" s="402"/>
      <c r="AH388" s="402"/>
      <c r="AI388" s="401"/>
      <c r="AJ388" s="401"/>
      <c r="AK388" s="401"/>
      <c r="AL388" s="404"/>
      <c r="AM388" s="401"/>
      <c r="AN388" s="401"/>
      <c r="AO388" s="401"/>
      <c r="AP388" s="401"/>
      <c r="AQ388" s="401"/>
      <c r="AR388" s="401"/>
      <c r="AS388" s="401"/>
      <c r="AT388" s="401"/>
      <c r="AU388" s="401"/>
      <c r="AV388" s="401"/>
      <c r="AW388" s="401"/>
      <c r="AX388" s="401"/>
      <c r="AY388" s="463"/>
      <c r="AZ388" s="463"/>
      <c r="BA388" s="463"/>
      <c r="BB388" s="463"/>
      <c r="BC388" s="463"/>
      <c r="BD388" s="463"/>
      <c r="BE388" s="463"/>
      <c r="BF388" s="463"/>
      <c r="BG388" s="463"/>
      <c r="BH388" s="463"/>
      <c r="BI388" s="463"/>
      <c r="BJ388" s="463"/>
      <c r="BK388" s="463"/>
      <c r="BL388" s="463"/>
      <c r="BM388" s="463"/>
      <c r="BN388" s="463"/>
      <c r="BZ388" s="463"/>
      <c r="CA388" s="463"/>
      <c r="CB388" s="428"/>
      <c r="DW388" s="463"/>
      <c r="DX388" s="463"/>
      <c r="FI388" s="463"/>
      <c r="FJ388" s="463"/>
    </row>
    <row r="389" spans="14:166" s="369" customFormat="1" ht="15" customHeight="1">
      <c r="N389" s="397"/>
      <c r="O389" s="438"/>
      <c r="P389" s="438"/>
      <c r="Q389" s="438"/>
      <c r="R389" s="438"/>
      <c r="S389" s="438"/>
      <c r="T389" s="438"/>
      <c r="U389" s="438"/>
      <c r="W389" s="438"/>
      <c r="X389" s="438"/>
      <c r="Y389" s="438"/>
      <c r="Z389" s="438"/>
      <c r="AA389" s="438"/>
      <c r="AB389" s="438"/>
      <c r="AC389" s="438"/>
      <c r="AD389" s="438"/>
      <c r="AE389" s="438"/>
      <c r="AG389" s="402"/>
      <c r="AH389" s="402"/>
      <c r="AI389" s="401"/>
      <c r="AJ389" s="401"/>
      <c r="AK389" s="401"/>
      <c r="AL389" s="401"/>
      <c r="AM389" s="401"/>
      <c r="AN389" s="401"/>
      <c r="AO389" s="401"/>
      <c r="AP389" s="401"/>
      <c r="AQ389" s="408"/>
      <c r="AR389" s="408"/>
      <c r="AS389" s="408"/>
      <c r="AT389" s="408"/>
      <c r="AU389" s="408"/>
      <c r="AV389" s="408"/>
      <c r="AW389" s="408"/>
      <c r="AX389" s="408"/>
      <c r="AY389" s="463"/>
      <c r="AZ389" s="463"/>
      <c r="BA389" s="463"/>
      <c r="BB389" s="463"/>
      <c r="BC389" s="463"/>
      <c r="BD389" s="463"/>
      <c r="BE389" s="463"/>
      <c r="BF389" s="463"/>
      <c r="BG389" s="463"/>
      <c r="BH389" s="463"/>
      <c r="BI389" s="463"/>
      <c r="BJ389" s="463"/>
      <c r="BK389" s="463"/>
      <c r="BL389" s="463"/>
      <c r="BM389" s="463"/>
      <c r="BN389" s="463"/>
      <c r="BZ389" s="463"/>
      <c r="CA389" s="463"/>
      <c r="CB389" s="428"/>
      <c r="DW389" s="463"/>
      <c r="DX389" s="463"/>
      <c r="FI389" s="463"/>
      <c r="FJ389" s="463"/>
    </row>
    <row r="390" spans="14:166" s="369" customFormat="1" ht="15" customHeight="1">
      <c r="N390" s="397"/>
      <c r="O390" s="438"/>
      <c r="P390" s="438"/>
      <c r="Q390" s="438"/>
      <c r="R390" s="438"/>
      <c r="S390" s="438"/>
      <c r="T390" s="438"/>
      <c r="U390" s="438"/>
      <c r="W390" s="438"/>
      <c r="X390" s="438"/>
      <c r="Y390" s="438"/>
      <c r="Z390" s="438"/>
      <c r="AA390" s="438"/>
      <c r="AB390" s="438"/>
      <c r="AC390" s="438"/>
      <c r="AD390" s="438"/>
      <c r="AE390" s="438"/>
      <c r="AG390" s="402"/>
      <c r="AH390" s="402"/>
      <c r="AI390" s="408"/>
      <c r="AJ390" s="408"/>
      <c r="AK390" s="408"/>
      <c r="AL390" s="408"/>
      <c r="AM390" s="408"/>
      <c r="AN390" s="408"/>
      <c r="AO390" s="408"/>
      <c r="AP390" s="408"/>
      <c r="AQ390" s="407"/>
      <c r="AR390" s="407"/>
      <c r="AS390" s="407"/>
      <c r="AT390" s="407"/>
      <c r="AU390" s="407"/>
      <c r="AV390" s="407"/>
      <c r="AW390" s="407"/>
      <c r="AX390" s="407"/>
      <c r="AY390" s="463"/>
      <c r="AZ390" s="463"/>
      <c r="BA390" s="463"/>
      <c r="BB390" s="463"/>
      <c r="BC390" s="463"/>
      <c r="BD390" s="463"/>
      <c r="BE390" s="463"/>
      <c r="BF390" s="463"/>
      <c r="BG390" s="463"/>
      <c r="BH390" s="463"/>
      <c r="BI390" s="463"/>
      <c r="BJ390" s="463"/>
      <c r="BK390" s="463"/>
      <c r="BL390" s="463"/>
      <c r="BM390" s="463"/>
      <c r="BN390" s="463"/>
      <c r="BZ390" s="463"/>
      <c r="CA390" s="463"/>
      <c r="CB390" s="428"/>
      <c r="DW390" s="463"/>
      <c r="DX390" s="463"/>
      <c r="FI390" s="463"/>
      <c r="FJ390" s="463"/>
    </row>
    <row r="391" spans="14:166" s="369" customFormat="1" ht="15" customHeight="1">
      <c r="N391" s="397"/>
      <c r="O391" s="438"/>
      <c r="P391" s="438"/>
      <c r="Q391" s="438"/>
      <c r="R391" s="438"/>
      <c r="S391" s="438"/>
      <c r="T391" s="438"/>
      <c r="U391" s="438"/>
      <c r="W391" s="438"/>
      <c r="X391" s="438"/>
      <c r="Y391" s="438"/>
      <c r="Z391" s="438"/>
      <c r="AA391" s="438"/>
      <c r="AB391" s="438"/>
      <c r="AC391" s="438"/>
      <c r="AD391" s="438"/>
      <c r="AE391" s="438"/>
      <c r="AG391" s="463"/>
      <c r="AH391" s="463"/>
      <c r="AI391" s="407"/>
      <c r="AJ391" s="407"/>
      <c r="AK391" s="407"/>
      <c r="AL391" s="407"/>
      <c r="AM391" s="407"/>
      <c r="AN391" s="407"/>
      <c r="AO391" s="407"/>
      <c r="AP391" s="407"/>
      <c r="AQ391" s="407"/>
      <c r="AR391" s="407"/>
      <c r="AS391" s="407"/>
      <c r="AT391" s="407"/>
      <c r="AU391" s="407"/>
      <c r="AV391" s="407"/>
      <c r="AW391" s="407"/>
      <c r="AX391" s="407"/>
      <c r="AY391" s="463"/>
      <c r="AZ391" s="463"/>
      <c r="BA391" s="463"/>
      <c r="BB391" s="463"/>
      <c r="BC391" s="463"/>
      <c r="BD391" s="463"/>
      <c r="BE391" s="463"/>
      <c r="BF391" s="463"/>
      <c r="BG391" s="463"/>
      <c r="BH391" s="463"/>
      <c r="BI391" s="463"/>
      <c r="BJ391" s="463"/>
      <c r="BK391" s="463"/>
      <c r="BL391" s="463"/>
      <c r="BM391" s="463"/>
      <c r="BN391" s="463"/>
      <c r="BZ391" s="463"/>
      <c r="CA391" s="463"/>
      <c r="CB391" s="428"/>
      <c r="DW391" s="463"/>
      <c r="DX391" s="463"/>
      <c r="FI391" s="463"/>
      <c r="FJ391" s="463"/>
    </row>
    <row r="392" spans="14:166" s="369" customFormat="1" ht="15" customHeight="1">
      <c r="N392" s="397"/>
      <c r="O392" s="438"/>
      <c r="P392" s="438"/>
      <c r="Q392" s="438"/>
      <c r="R392" s="438"/>
      <c r="S392" s="438"/>
      <c r="T392" s="438"/>
      <c r="U392" s="438"/>
      <c r="W392" s="438"/>
      <c r="X392" s="438"/>
      <c r="Y392" s="438"/>
      <c r="Z392" s="438"/>
      <c r="AA392" s="438"/>
      <c r="AB392" s="438"/>
      <c r="AC392" s="438"/>
      <c r="AD392" s="438"/>
      <c r="AE392" s="438"/>
      <c r="AG392" s="469"/>
      <c r="AH392" s="469"/>
      <c r="AI392" s="407"/>
      <c r="AJ392" s="407"/>
      <c r="AK392" s="407"/>
      <c r="AL392" s="407"/>
      <c r="AM392" s="407"/>
      <c r="AN392" s="407"/>
      <c r="AO392" s="407"/>
      <c r="AP392" s="407"/>
      <c r="AQ392" s="407"/>
      <c r="AR392" s="407"/>
      <c r="AS392" s="407"/>
      <c r="AT392" s="407"/>
      <c r="AU392" s="407"/>
      <c r="AV392" s="407"/>
      <c r="AW392" s="407"/>
      <c r="AX392" s="407"/>
      <c r="AY392" s="463"/>
      <c r="AZ392" s="463"/>
      <c r="BA392" s="463"/>
      <c r="BB392" s="463"/>
      <c r="BC392" s="463"/>
      <c r="BD392" s="463"/>
      <c r="BE392" s="463"/>
      <c r="BF392" s="463"/>
      <c r="BG392" s="463"/>
      <c r="BH392" s="463"/>
      <c r="BI392" s="463"/>
      <c r="BJ392" s="463"/>
      <c r="BK392" s="463"/>
      <c r="BL392" s="463"/>
      <c r="BM392" s="463"/>
      <c r="BN392" s="463"/>
      <c r="BZ392" s="463"/>
      <c r="CA392" s="463"/>
      <c r="CB392" s="428"/>
      <c r="DW392" s="463"/>
      <c r="DX392" s="463"/>
      <c r="FI392" s="463"/>
      <c r="FJ392" s="463"/>
    </row>
    <row r="393" spans="14:166" s="369" customFormat="1" ht="15" customHeight="1">
      <c r="N393" s="397"/>
      <c r="O393" s="438"/>
      <c r="P393" s="438"/>
      <c r="Q393" s="438"/>
      <c r="R393" s="438"/>
      <c r="S393" s="438"/>
      <c r="T393" s="438"/>
      <c r="U393" s="438"/>
      <c r="W393" s="438"/>
      <c r="X393" s="438"/>
      <c r="Y393" s="438"/>
      <c r="Z393" s="438"/>
      <c r="AA393" s="438"/>
      <c r="AB393" s="438"/>
      <c r="AC393" s="438"/>
      <c r="AD393" s="438"/>
      <c r="AE393" s="438"/>
      <c r="AG393" s="469"/>
      <c r="AH393" s="469"/>
      <c r="AI393" s="407"/>
      <c r="AJ393" s="407"/>
      <c r="AK393" s="407"/>
      <c r="AL393" s="407"/>
      <c r="AM393" s="407"/>
      <c r="AN393" s="407"/>
      <c r="AO393" s="407"/>
      <c r="AP393" s="407"/>
      <c r="AQ393" s="408"/>
      <c r="AR393" s="408"/>
      <c r="AS393" s="408"/>
      <c r="AT393" s="408"/>
      <c r="AU393" s="408"/>
      <c r="AV393" s="409"/>
      <c r="AW393" s="408"/>
      <c r="AX393" s="408"/>
      <c r="AY393" s="463"/>
      <c r="AZ393" s="463"/>
      <c r="BA393" s="463"/>
      <c r="BB393" s="463"/>
      <c r="BC393" s="463"/>
      <c r="BD393" s="463"/>
      <c r="BE393" s="463"/>
      <c r="BF393" s="463"/>
      <c r="BG393" s="463"/>
      <c r="BH393" s="463"/>
      <c r="BI393" s="463"/>
      <c r="BJ393" s="463"/>
      <c r="BK393" s="463"/>
      <c r="BL393" s="463"/>
      <c r="BM393" s="463"/>
      <c r="BN393" s="463"/>
      <c r="BZ393" s="463"/>
      <c r="CA393" s="463"/>
      <c r="CB393" s="428"/>
      <c r="DW393" s="463"/>
      <c r="DX393" s="463"/>
      <c r="FI393" s="463"/>
      <c r="FJ393" s="463"/>
    </row>
    <row r="394" spans="14:166" s="369" customFormat="1" ht="15" customHeight="1">
      <c r="N394" s="397"/>
      <c r="O394" s="438"/>
      <c r="P394" s="438"/>
      <c r="Q394" s="438"/>
      <c r="R394" s="438"/>
      <c r="S394" s="438"/>
      <c r="T394" s="438"/>
      <c r="U394" s="438"/>
      <c r="W394" s="438"/>
      <c r="X394" s="438"/>
      <c r="Y394" s="438"/>
      <c r="Z394" s="438"/>
      <c r="AA394" s="438"/>
      <c r="AB394" s="438"/>
      <c r="AC394" s="438"/>
      <c r="AD394" s="438"/>
      <c r="AE394" s="438"/>
      <c r="AG394" s="469"/>
      <c r="AH394" s="469"/>
      <c r="AI394" s="408"/>
      <c r="AJ394" s="408"/>
      <c r="AK394" s="408"/>
      <c r="AL394" s="408"/>
      <c r="AM394" s="408"/>
      <c r="AN394" s="408"/>
      <c r="AO394" s="408"/>
      <c r="AP394" s="408"/>
      <c r="AQ394" s="401"/>
      <c r="AR394" s="401"/>
      <c r="AS394" s="401"/>
      <c r="AT394" s="401"/>
      <c r="AU394" s="401"/>
      <c r="AV394" s="401"/>
      <c r="AW394" s="401"/>
      <c r="AX394" s="430"/>
      <c r="AY394" s="463"/>
      <c r="AZ394" s="463"/>
      <c r="BA394" s="463"/>
      <c r="BB394" s="463"/>
      <c r="BC394" s="463"/>
      <c r="BD394" s="463"/>
      <c r="BE394" s="463"/>
      <c r="BF394" s="463"/>
      <c r="BG394" s="463"/>
      <c r="BH394" s="463"/>
      <c r="BI394" s="463"/>
      <c r="BJ394" s="463"/>
      <c r="BK394" s="463"/>
      <c r="BL394" s="463"/>
      <c r="BM394" s="463"/>
      <c r="BN394" s="463"/>
      <c r="BZ394" s="463"/>
      <c r="CA394" s="463"/>
      <c r="CB394" s="428"/>
      <c r="DW394" s="463"/>
      <c r="DX394" s="463"/>
      <c r="FI394" s="463"/>
      <c r="FJ394" s="463"/>
    </row>
    <row r="395" spans="14:166" s="369" customFormat="1" ht="15" customHeight="1">
      <c r="N395" s="397"/>
      <c r="O395" s="438"/>
      <c r="P395" s="438"/>
      <c r="Q395" s="438"/>
      <c r="R395" s="438"/>
      <c r="S395" s="438"/>
      <c r="T395" s="438"/>
      <c r="U395" s="438"/>
      <c r="W395" s="438"/>
      <c r="X395" s="438"/>
      <c r="Y395" s="438"/>
      <c r="Z395" s="438"/>
      <c r="AA395" s="438"/>
      <c r="AB395" s="438"/>
      <c r="AC395" s="438"/>
      <c r="AD395" s="438"/>
      <c r="AE395" s="438"/>
      <c r="AG395" s="402"/>
      <c r="AH395" s="402"/>
      <c r="AI395" s="401"/>
      <c r="AJ395" s="401"/>
      <c r="AK395" s="401"/>
      <c r="AL395" s="401"/>
      <c r="AM395" s="401"/>
      <c r="AN395" s="401"/>
      <c r="AO395" s="401"/>
      <c r="AP395" s="401"/>
      <c r="AQ395" s="401"/>
      <c r="AR395" s="401"/>
      <c r="AS395" s="401"/>
      <c r="AT395" s="401"/>
      <c r="AU395" s="401"/>
      <c r="AV395" s="404"/>
      <c r="AW395" s="401"/>
      <c r="AX395" s="431"/>
      <c r="AY395" s="463"/>
      <c r="AZ395" s="463"/>
      <c r="BA395" s="463"/>
      <c r="BB395" s="463"/>
      <c r="BC395" s="463"/>
      <c r="BD395" s="463"/>
      <c r="BE395" s="463"/>
      <c r="BF395" s="463"/>
      <c r="BG395" s="463"/>
      <c r="BH395" s="463"/>
      <c r="BI395" s="463"/>
      <c r="BJ395" s="463"/>
      <c r="BK395" s="463"/>
      <c r="BL395" s="463"/>
      <c r="BM395" s="463"/>
      <c r="BN395" s="463"/>
      <c r="BZ395" s="463"/>
      <c r="CA395" s="463"/>
      <c r="CB395" s="428"/>
      <c r="DW395" s="463"/>
      <c r="DX395" s="463"/>
      <c r="FI395" s="463"/>
      <c r="FJ395" s="463"/>
    </row>
    <row r="396" spans="14:166" s="369" customFormat="1" ht="15" customHeight="1">
      <c r="N396" s="397"/>
      <c r="O396" s="438"/>
      <c r="P396" s="438"/>
      <c r="Q396" s="438"/>
      <c r="R396" s="438"/>
      <c r="S396" s="438"/>
      <c r="T396" s="438"/>
      <c r="U396" s="438"/>
      <c r="W396" s="438"/>
      <c r="X396" s="438"/>
      <c r="Y396" s="438"/>
      <c r="Z396" s="438"/>
      <c r="AA396" s="438"/>
      <c r="AB396" s="438"/>
      <c r="AC396" s="438"/>
      <c r="AD396" s="438"/>
      <c r="AE396" s="438"/>
      <c r="AG396" s="402"/>
      <c r="AH396" s="402"/>
      <c r="AI396" s="401"/>
      <c r="AJ396" s="401"/>
      <c r="AK396" s="404"/>
      <c r="AL396" s="401"/>
      <c r="AM396" s="401"/>
      <c r="AN396" s="401"/>
      <c r="AO396" s="401"/>
      <c r="AP396" s="401"/>
      <c r="AQ396" s="401"/>
      <c r="AR396" s="401"/>
      <c r="AS396" s="401"/>
      <c r="AT396" s="401"/>
      <c r="AU396" s="401"/>
      <c r="AV396" s="467"/>
      <c r="AW396" s="404"/>
      <c r="AX396" s="404"/>
      <c r="AY396" s="463"/>
      <c r="AZ396" s="463"/>
      <c r="BA396" s="463"/>
      <c r="BB396" s="463"/>
      <c r="BC396" s="463"/>
      <c r="BD396" s="463"/>
      <c r="BE396" s="463"/>
      <c r="BF396" s="463"/>
      <c r="BG396" s="463"/>
      <c r="BH396" s="463"/>
      <c r="BI396" s="463"/>
      <c r="BJ396" s="463"/>
      <c r="BK396" s="463"/>
      <c r="BL396" s="463"/>
      <c r="BM396" s="463"/>
      <c r="BN396" s="463"/>
      <c r="BZ396" s="463"/>
      <c r="CA396" s="463"/>
      <c r="CB396" s="428"/>
      <c r="DW396" s="463"/>
      <c r="DX396" s="463"/>
      <c r="FI396" s="463"/>
      <c r="FJ396" s="463"/>
    </row>
    <row r="397" spans="14:166" s="369" customFormat="1" ht="15" customHeight="1">
      <c r="N397" s="397"/>
      <c r="O397" s="438"/>
      <c r="P397" s="438"/>
      <c r="Q397" s="438"/>
      <c r="R397" s="438"/>
      <c r="S397" s="438"/>
      <c r="T397" s="438"/>
      <c r="U397" s="438"/>
      <c r="W397" s="438"/>
      <c r="X397" s="438"/>
      <c r="Y397" s="438"/>
      <c r="Z397" s="438"/>
      <c r="AA397" s="438"/>
      <c r="AB397" s="438"/>
      <c r="AC397" s="438"/>
      <c r="AD397" s="438"/>
      <c r="AE397" s="438"/>
      <c r="AG397" s="402"/>
      <c r="AH397" s="402"/>
      <c r="AI397" s="401"/>
      <c r="AJ397" s="404"/>
      <c r="AK397" s="401"/>
      <c r="AL397" s="404"/>
      <c r="AM397" s="401"/>
      <c r="AN397" s="401"/>
      <c r="AO397" s="401"/>
      <c r="AP397" s="404"/>
      <c r="AQ397" s="404"/>
      <c r="AR397" s="401"/>
      <c r="AS397" s="401"/>
      <c r="AT397" s="401"/>
      <c r="AU397" s="401"/>
      <c r="AV397" s="404"/>
      <c r="AW397" s="401"/>
      <c r="AX397" s="404"/>
      <c r="AY397" s="463"/>
      <c r="AZ397" s="463"/>
      <c r="BA397" s="463"/>
      <c r="BB397" s="463"/>
      <c r="BC397" s="463"/>
      <c r="BD397" s="463"/>
      <c r="BE397" s="463"/>
      <c r="BF397" s="463"/>
      <c r="BG397" s="463"/>
      <c r="BH397" s="463"/>
      <c r="BI397" s="463"/>
      <c r="BJ397" s="463"/>
      <c r="BK397" s="463"/>
      <c r="BL397" s="463"/>
      <c r="BM397" s="463"/>
      <c r="BN397" s="463"/>
      <c r="BZ397" s="463"/>
      <c r="CA397" s="463"/>
      <c r="CB397" s="428"/>
      <c r="DW397" s="463"/>
      <c r="DX397" s="463"/>
      <c r="FI397" s="463"/>
      <c r="FJ397" s="463"/>
    </row>
    <row r="398" spans="14:166" s="369" customFormat="1" ht="15" customHeight="1">
      <c r="N398" s="432"/>
      <c r="O398" s="439"/>
      <c r="P398" s="439"/>
      <c r="Q398" s="439"/>
      <c r="R398" s="439"/>
      <c r="S398" s="439"/>
      <c r="T398" s="439"/>
      <c r="U398" s="439"/>
      <c r="W398" s="381"/>
      <c r="X398" s="381"/>
      <c r="Y398" s="381"/>
      <c r="Z398" s="381"/>
      <c r="AA398" s="381"/>
      <c r="AB398" s="381"/>
      <c r="AC398" s="381"/>
      <c r="AD398" s="381"/>
      <c r="AE398" s="381"/>
      <c r="AG398" s="402"/>
      <c r="AH398" s="402"/>
      <c r="AI398" s="401"/>
      <c r="AJ398" s="404"/>
      <c r="AK398" s="404"/>
      <c r="AL398" s="401"/>
      <c r="AM398" s="401"/>
      <c r="AN398" s="401"/>
      <c r="AO398" s="404"/>
      <c r="AP398" s="430"/>
      <c r="AQ398" s="401"/>
      <c r="AR398" s="401"/>
      <c r="AS398" s="401"/>
      <c r="AT398" s="401"/>
      <c r="AU398" s="401"/>
      <c r="AV398" s="404"/>
      <c r="AW398" s="404"/>
      <c r="AX398" s="404"/>
      <c r="AY398" s="463"/>
      <c r="AZ398" s="463"/>
      <c r="BA398" s="463"/>
      <c r="BB398" s="463"/>
      <c r="BC398" s="463"/>
      <c r="BD398" s="463"/>
      <c r="BE398" s="463"/>
      <c r="BF398" s="463"/>
      <c r="BG398" s="463"/>
      <c r="BH398" s="463"/>
      <c r="BI398" s="463"/>
      <c r="BJ398" s="463"/>
      <c r="BK398" s="463"/>
      <c r="BL398" s="463"/>
      <c r="BM398" s="463"/>
      <c r="BN398" s="463"/>
      <c r="BZ398" s="463"/>
      <c r="CA398" s="463"/>
      <c r="CB398" s="428"/>
      <c r="DW398" s="463"/>
      <c r="DX398" s="463"/>
      <c r="FI398" s="463"/>
      <c r="FJ398" s="463"/>
    </row>
    <row r="399" spans="14:166" s="369" customFormat="1" ht="15" customHeight="1">
      <c r="N399" s="372"/>
      <c r="O399" s="372"/>
      <c r="P399" s="372"/>
      <c r="Q399" s="372"/>
      <c r="R399" s="372"/>
      <c r="S399" s="372"/>
      <c r="T399" s="372"/>
      <c r="U399" s="372"/>
      <c r="W399" s="381"/>
      <c r="X399" s="381"/>
      <c r="Y399" s="381"/>
      <c r="Z399" s="381"/>
      <c r="AA399" s="381"/>
      <c r="AB399" s="381"/>
      <c r="AC399" s="381"/>
      <c r="AD399" s="381"/>
      <c r="AE399" s="381"/>
      <c r="AG399" s="402"/>
      <c r="AH399" s="402"/>
      <c r="AI399" s="401"/>
      <c r="AJ399" s="401"/>
      <c r="AK399" s="404"/>
      <c r="AL399" s="404"/>
      <c r="AM399" s="401"/>
      <c r="AN399" s="401"/>
      <c r="AO399" s="401"/>
      <c r="AP399" s="404"/>
      <c r="AQ399" s="430"/>
      <c r="AR399" s="401"/>
      <c r="AS399" s="401"/>
      <c r="AT399" s="401"/>
      <c r="AU399" s="401"/>
      <c r="AV399" s="467"/>
      <c r="AW399" s="401"/>
      <c r="AX399" s="404"/>
      <c r="AY399" s="463"/>
      <c r="AZ399" s="463"/>
      <c r="BA399" s="463"/>
      <c r="BB399" s="463"/>
      <c r="BC399" s="463"/>
      <c r="BD399" s="463"/>
      <c r="BE399" s="463"/>
      <c r="BF399" s="463"/>
      <c r="BG399" s="463"/>
      <c r="BH399" s="463"/>
      <c r="BI399" s="463"/>
      <c r="BJ399" s="463"/>
      <c r="BK399" s="463"/>
      <c r="BL399" s="463"/>
      <c r="BM399" s="463"/>
      <c r="BN399" s="463"/>
      <c r="BZ399" s="463"/>
      <c r="CA399" s="463"/>
      <c r="CB399" s="428"/>
      <c r="DW399" s="463"/>
      <c r="DX399" s="463"/>
      <c r="FI399" s="463"/>
      <c r="FJ399" s="463"/>
    </row>
    <row r="400" spans="14:166" s="369" customFormat="1" ht="15" customHeight="1">
      <c r="N400" s="372"/>
      <c r="O400" s="372"/>
      <c r="P400" s="372"/>
      <c r="Q400" s="372"/>
      <c r="R400" s="372"/>
      <c r="S400" s="372"/>
      <c r="T400" s="372"/>
      <c r="U400" s="372"/>
      <c r="W400" s="381"/>
      <c r="X400" s="381"/>
      <c r="Y400" s="381"/>
      <c r="Z400" s="381"/>
      <c r="AA400" s="381"/>
      <c r="AB400" s="381"/>
      <c r="AC400" s="381"/>
      <c r="AD400" s="381"/>
      <c r="AE400" s="381"/>
      <c r="AG400" s="402"/>
      <c r="AH400" s="402"/>
      <c r="AI400" s="401"/>
      <c r="AJ400" s="401"/>
      <c r="AK400" s="404"/>
      <c r="AL400" s="401"/>
      <c r="AM400" s="401"/>
      <c r="AN400" s="401"/>
      <c r="AO400" s="401"/>
      <c r="AP400" s="401"/>
      <c r="AQ400" s="404"/>
      <c r="AR400" s="401"/>
      <c r="AS400" s="401"/>
      <c r="AT400" s="401"/>
      <c r="AU400" s="401"/>
      <c r="AV400" s="404"/>
      <c r="AW400" s="404"/>
      <c r="AX400" s="404"/>
      <c r="AY400" s="463"/>
      <c r="AZ400" s="463"/>
      <c r="BA400" s="463"/>
      <c r="BB400" s="463"/>
      <c r="BC400" s="463"/>
      <c r="BD400" s="463"/>
      <c r="BE400" s="463"/>
      <c r="BF400" s="463"/>
      <c r="BG400" s="463"/>
      <c r="BH400" s="463"/>
      <c r="BI400" s="463"/>
      <c r="BJ400" s="463"/>
      <c r="BK400" s="463"/>
      <c r="BL400" s="463"/>
      <c r="BM400" s="463"/>
      <c r="BN400" s="463"/>
      <c r="BZ400" s="463"/>
      <c r="CA400" s="463"/>
      <c r="CB400" s="428"/>
      <c r="DW400" s="463"/>
      <c r="DX400" s="463"/>
      <c r="FI400" s="463"/>
      <c r="FJ400" s="463"/>
    </row>
    <row r="401" spans="14:166" s="369" customFormat="1" ht="15" customHeight="1">
      <c r="N401" s="372"/>
      <c r="O401" s="372"/>
      <c r="P401" s="372"/>
      <c r="Q401" s="372"/>
      <c r="R401" s="372"/>
      <c r="S401" s="372"/>
      <c r="T401" s="372"/>
      <c r="U401" s="372"/>
      <c r="W401" s="381"/>
      <c r="X401" s="381"/>
      <c r="Y401" s="381"/>
      <c r="Z401" s="381"/>
      <c r="AA401" s="381"/>
      <c r="AB401" s="381"/>
      <c r="AC401" s="381"/>
      <c r="AD401" s="381"/>
      <c r="AE401" s="381"/>
      <c r="AG401" s="402"/>
      <c r="AH401" s="402"/>
      <c r="AI401" s="401"/>
      <c r="AJ401" s="401"/>
      <c r="AK401" s="404"/>
      <c r="AL401" s="404"/>
      <c r="AM401" s="401"/>
      <c r="AN401" s="401"/>
      <c r="AO401" s="404"/>
      <c r="AP401" s="401"/>
      <c r="AQ401" s="401"/>
      <c r="AR401" s="401"/>
      <c r="AS401" s="401"/>
      <c r="AT401" s="401"/>
      <c r="AU401" s="401"/>
      <c r="AV401" s="404"/>
      <c r="AW401" s="404"/>
      <c r="AX401" s="404"/>
      <c r="AY401" s="463"/>
      <c r="AZ401" s="463"/>
      <c r="BA401" s="463"/>
      <c r="BB401" s="463"/>
      <c r="BC401" s="463"/>
      <c r="BD401" s="463"/>
      <c r="BE401" s="463"/>
      <c r="BF401" s="463"/>
      <c r="BG401" s="463"/>
      <c r="BH401" s="463"/>
      <c r="BI401" s="463"/>
      <c r="BJ401" s="463"/>
      <c r="BK401" s="463"/>
      <c r="BL401" s="463"/>
      <c r="BM401" s="463"/>
      <c r="BN401" s="463"/>
      <c r="BZ401" s="463"/>
      <c r="CA401" s="463"/>
      <c r="CB401" s="428"/>
      <c r="DW401" s="463"/>
      <c r="DX401" s="463"/>
      <c r="FI401" s="463"/>
      <c r="FJ401" s="463"/>
    </row>
    <row r="402" spans="14:166" s="369" customFormat="1" ht="15" customHeight="1">
      <c r="N402" s="393"/>
      <c r="O402" s="393"/>
      <c r="P402" s="393"/>
      <c r="Q402" s="393"/>
      <c r="R402" s="393"/>
      <c r="S402" s="393"/>
      <c r="T402" s="393"/>
      <c r="U402" s="393"/>
      <c r="W402" s="381"/>
      <c r="X402" s="381"/>
      <c r="Y402" s="381"/>
      <c r="Z402" s="381"/>
      <c r="AA402" s="381"/>
      <c r="AB402" s="381"/>
      <c r="AC402" s="381"/>
      <c r="AD402" s="381"/>
      <c r="AE402" s="381"/>
      <c r="AG402" s="402"/>
      <c r="AH402" s="402"/>
      <c r="AI402" s="401"/>
      <c r="AJ402" s="401"/>
      <c r="AK402" s="404"/>
      <c r="AL402" s="401"/>
      <c r="AM402" s="401"/>
      <c r="AN402" s="401"/>
      <c r="AO402" s="401"/>
      <c r="AP402" s="404"/>
      <c r="AQ402" s="401"/>
      <c r="AR402" s="401"/>
      <c r="AS402" s="404"/>
      <c r="AT402" s="401"/>
      <c r="AU402" s="401"/>
      <c r="AV402" s="404"/>
      <c r="AW402" s="401"/>
      <c r="AX402" s="404"/>
      <c r="AY402" s="463"/>
      <c r="AZ402" s="463"/>
      <c r="BA402" s="463"/>
      <c r="BB402" s="463"/>
      <c r="BC402" s="463"/>
      <c r="BD402" s="463"/>
      <c r="BE402" s="463"/>
      <c r="BF402" s="463"/>
      <c r="BG402" s="463"/>
      <c r="BH402" s="463"/>
      <c r="BI402" s="463"/>
      <c r="BJ402" s="463"/>
      <c r="BK402" s="463"/>
      <c r="BL402" s="463"/>
      <c r="BM402" s="463"/>
      <c r="BN402" s="463"/>
      <c r="BZ402" s="463"/>
      <c r="CA402" s="463"/>
      <c r="CB402" s="428"/>
      <c r="DW402" s="463"/>
      <c r="DX402" s="463"/>
      <c r="FI402" s="463"/>
      <c r="FJ402" s="463"/>
    </row>
    <row r="403" spans="14:166" s="369" customFormat="1" ht="15" customHeight="1">
      <c r="N403" s="397"/>
      <c r="O403" s="393"/>
      <c r="P403" s="393"/>
      <c r="Q403" s="393"/>
      <c r="R403" s="397"/>
      <c r="S403" s="393"/>
      <c r="T403" s="393"/>
      <c r="U403" s="393"/>
      <c r="W403" s="381"/>
      <c r="X403" s="381"/>
      <c r="Y403" s="381"/>
      <c r="Z403" s="381"/>
      <c r="AA403" s="381"/>
      <c r="AB403" s="381"/>
      <c r="AC403" s="381"/>
      <c r="AD403" s="381"/>
      <c r="AE403" s="381"/>
      <c r="AG403" s="402"/>
      <c r="AH403" s="402"/>
      <c r="AI403" s="401"/>
      <c r="AJ403" s="401"/>
      <c r="AK403" s="404"/>
      <c r="AL403" s="404"/>
      <c r="AM403" s="401"/>
      <c r="AN403" s="401"/>
      <c r="AO403" s="404"/>
      <c r="AP403" s="401"/>
      <c r="AQ403" s="401"/>
      <c r="AR403" s="401"/>
      <c r="AS403" s="401"/>
      <c r="AT403" s="401"/>
      <c r="AU403" s="401"/>
      <c r="AV403" s="404"/>
      <c r="AW403" s="404"/>
      <c r="AX403" s="404"/>
      <c r="AY403" s="463"/>
      <c r="AZ403" s="463"/>
      <c r="BA403" s="463"/>
      <c r="BB403" s="463"/>
      <c r="BC403" s="463"/>
      <c r="BD403" s="463"/>
      <c r="BE403" s="463"/>
      <c r="BF403" s="463"/>
      <c r="BG403" s="463"/>
      <c r="BH403" s="463"/>
      <c r="BI403" s="463"/>
      <c r="BJ403" s="463"/>
      <c r="BK403" s="463"/>
      <c r="BL403" s="463"/>
      <c r="BM403" s="463"/>
      <c r="BN403" s="463"/>
      <c r="BZ403" s="463"/>
      <c r="CA403" s="463"/>
      <c r="CB403" s="428"/>
      <c r="DW403" s="463"/>
      <c r="DX403" s="463"/>
      <c r="FI403" s="463"/>
      <c r="FJ403" s="463"/>
    </row>
    <row r="404" spans="14:166" s="369" customFormat="1" ht="15" customHeight="1">
      <c r="N404" s="397"/>
      <c r="O404" s="397"/>
      <c r="P404" s="393"/>
      <c r="Q404" s="393"/>
      <c r="R404" s="397"/>
      <c r="S404" s="393"/>
      <c r="T404" s="393"/>
      <c r="U404" s="393"/>
      <c r="W404" s="381"/>
      <c r="X404" s="381"/>
      <c r="Y404" s="381"/>
      <c r="Z404" s="381"/>
      <c r="AA404" s="381"/>
      <c r="AB404" s="381"/>
      <c r="AC404" s="381"/>
      <c r="AD404" s="381"/>
      <c r="AE404" s="381"/>
      <c r="AG404" s="402"/>
      <c r="AH404" s="402"/>
      <c r="AI404" s="401"/>
      <c r="AJ404" s="401"/>
      <c r="AK404" s="404"/>
      <c r="AL404" s="404"/>
      <c r="AM404" s="401"/>
      <c r="AN404" s="401"/>
      <c r="AO404" s="401"/>
      <c r="AP404" s="404"/>
      <c r="AQ404" s="404"/>
      <c r="AR404" s="401"/>
      <c r="AS404" s="401"/>
      <c r="AT404" s="401"/>
      <c r="AU404" s="401"/>
      <c r="AV404" s="404"/>
      <c r="AW404" s="404"/>
      <c r="AX404" s="404"/>
      <c r="AY404" s="463"/>
      <c r="AZ404" s="463"/>
      <c r="BA404" s="463"/>
      <c r="BB404" s="463"/>
      <c r="BC404" s="463"/>
      <c r="BD404" s="463"/>
      <c r="BE404" s="463"/>
      <c r="BF404" s="463"/>
      <c r="BG404" s="463"/>
      <c r="BH404" s="463"/>
      <c r="BI404" s="463"/>
      <c r="BJ404" s="463"/>
      <c r="BK404" s="463"/>
      <c r="BL404" s="463"/>
      <c r="BM404" s="463"/>
      <c r="BN404" s="463"/>
      <c r="BZ404" s="463"/>
      <c r="CA404" s="463"/>
      <c r="CB404" s="428"/>
      <c r="DW404" s="463"/>
      <c r="DX404" s="463"/>
      <c r="FI404" s="463"/>
      <c r="FJ404" s="463"/>
    </row>
    <row r="405" spans="14:166" s="369" customFormat="1" ht="15" customHeight="1">
      <c r="N405" s="397"/>
      <c r="O405" s="393"/>
      <c r="P405" s="393"/>
      <c r="Q405" s="397"/>
      <c r="R405" s="397"/>
      <c r="S405" s="393"/>
      <c r="T405" s="393"/>
      <c r="U405" s="397"/>
      <c r="V405" s="440"/>
      <c r="W405" s="381"/>
      <c r="X405" s="381"/>
      <c r="Y405" s="381"/>
      <c r="Z405" s="381"/>
      <c r="AA405" s="381"/>
      <c r="AB405" s="381"/>
      <c r="AC405" s="381"/>
      <c r="AD405" s="381"/>
      <c r="AE405" s="381"/>
      <c r="AG405" s="469"/>
      <c r="AH405" s="469"/>
      <c r="AI405" s="401"/>
      <c r="AJ405" s="401"/>
      <c r="AK405" s="404"/>
      <c r="AL405" s="401"/>
      <c r="AM405" s="401"/>
      <c r="AN405" s="401"/>
      <c r="AO405" s="404"/>
      <c r="AP405" s="401"/>
      <c r="AQ405" s="401"/>
      <c r="AR405" s="401"/>
      <c r="AS405" s="401"/>
      <c r="AT405" s="401"/>
      <c r="AU405" s="401"/>
      <c r="AV405" s="404"/>
      <c r="AW405" s="401"/>
      <c r="AX405" s="404"/>
      <c r="AY405" s="463"/>
      <c r="AZ405" s="463"/>
      <c r="BA405" s="463"/>
      <c r="BB405" s="463"/>
      <c r="BC405" s="463"/>
      <c r="BD405" s="463"/>
      <c r="BE405" s="463"/>
      <c r="BF405" s="463"/>
      <c r="BG405" s="463"/>
      <c r="BH405" s="463"/>
      <c r="BI405" s="463"/>
      <c r="BJ405" s="463"/>
      <c r="BK405" s="463"/>
      <c r="BL405" s="463"/>
      <c r="BM405" s="463"/>
      <c r="BN405" s="463"/>
      <c r="BZ405" s="463"/>
      <c r="CA405" s="463"/>
      <c r="CB405" s="428"/>
      <c r="DW405" s="463"/>
      <c r="DX405" s="463"/>
      <c r="FI405" s="463"/>
      <c r="FJ405" s="463"/>
    </row>
    <row r="406" spans="14:166" s="369" customFormat="1" ht="15" customHeight="1">
      <c r="N406" s="397"/>
      <c r="O406" s="393"/>
      <c r="P406" s="393"/>
      <c r="Q406" s="397"/>
      <c r="R406" s="393"/>
      <c r="S406" s="393"/>
      <c r="T406" s="393"/>
      <c r="U406" s="397"/>
      <c r="V406" s="372"/>
      <c r="W406" s="381"/>
      <c r="X406" s="381"/>
      <c r="Y406" s="381"/>
      <c r="Z406" s="381"/>
      <c r="AA406" s="381"/>
      <c r="AB406" s="381"/>
      <c r="AC406" s="381"/>
      <c r="AD406" s="381"/>
      <c r="AE406" s="381"/>
      <c r="AG406" s="402"/>
      <c r="AH406" s="402"/>
      <c r="AI406" s="401"/>
      <c r="AJ406" s="401"/>
      <c r="AK406" s="401"/>
      <c r="AL406" s="404"/>
      <c r="AM406" s="401"/>
      <c r="AN406" s="401"/>
      <c r="AO406" s="404"/>
      <c r="AP406" s="401"/>
      <c r="AQ406" s="401"/>
      <c r="AR406" s="401"/>
      <c r="AS406" s="401"/>
      <c r="AT406" s="401"/>
      <c r="AU406" s="401"/>
      <c r="AV406" s="401"/>
      <c r="AW406" s="404"/>
      <c r="AX406" s="431"/>
      <c r="AY406" s="463"/>
      <c r="AZ406" s="463"/>
      <c r="BA406" s="463"/>
      <c r="BB406" s="463"/>
      <c r="BC406" s="463"/>
      <c r="BD406" s="463"/>
      <c r="BE406" s="463"/>
      <c r="BF406" s="463"/>
      <c r="BG406" s="463"/>
      <c r="BH406" s="463"/>
      <c r="BI406" s="463"/>
      <c r="BJ406" s="463"/>
      <c r="BK406" s="463"/>
      <c r="BL406" s="463"/>
      <c r="BM406" s="463"/>
      <c r="BN406" s="463"/>
      <c r="BZ406" s="463"/>
      <c r="CA406" s="463"/>
      <c r="CB406" s="428"/>
      <c r="DW406" s="463"/>
      <c r="DX406" s="463"/>
      <c r="FI406" s="463"/>
      <c r="FJ406" s="463"/>
    </row>
    <row r="407" spans="14:166" s="369" customFormat="1" ht="15" customHeight="1">
      <c r="N407" s="397"/>
      <c r="O407" s="393"/>
      <c r="P407" s="393"/>
      <c r="Q407" s="397"/>
      <c r="R407" s="397"/>
      <c r="S407" s="393"/>
      <c r="T407" s="393"/>
      <c r="U407" s="397"/>
      <c r="V407" s="432"/>
      <c r="W407" s="381"/>
      <c r="X407" s="381"/>
      <c r="Y407" s="381"/>
      <c r="Z407" s="381"/>
      <c r="AA407" s="381"/>
      <c r="AB407" s="381"/>
      <c r="AC407" s="381"/>
      <c r="AD407" s="381"/>
      <c r="AE407" s="381"/>
      <c r="AG407" s="402"/>
      <c r="AH407" s="402"/>
      <c r="AI407" s="401"/>
      <c r="AJ407" s="401"/>
      <c r="AK407" s="404"/>
      <c r="AL407" s="401"/>
      <c r="AM407" s="401"/>
      <c r="AN407" s="401"/>
      <c r="AO407" s="404"/>
      <c r="AP407" s="404"/>
      <c r="AQ407" s="401"/>
      <c r="AR407" s="401"/>
      <c r="AS407" s="404"/>
      <c r="AT407" s="401"/>
      <c r="AU407" s="401"/>
      <c r="AV407" s="404"/>
      <c r="AW407" s="404"/>
      <c r="AX407" s="404"/>
      <c r="AY407" s="463"/>
      <c r="AZ407" s="463"/>
      <c r="BA407" s="463"/>
      <c r="BB407" s="463"/>
      <c r="BC407" s="463"/>
      <c r="BD407" s="463"/>
      <c r="BE407" s="463"/>
      <c r="BF407" s="463"/>
      <c r="BG407" s="463"/>
      <c r="BH407" s="463"/>
      <c r="BI407" s="463"/>
      <c r="BJ407" s="463"/>
      <c r="BK407" s="463"/>
      <c r="BL407" s="463"/>
      <c r="BM407" s="463"/>
      <c r="BN407" s="463"/>
      <c r="BZ407" s="463"/>
      <c r="CA407" s="463"/>
      <c r="CB407" s="428"/>
      <c r="DW407" s="463"/>
      <c r="DX407" s="463"/>
      <c r="FI407" s="463"/>
      <c r="FJ407" s="463"/>
    </row>
    <row r="408" spans="14:166" s="369" customFormat="1" ht="15" customHeight="1">
      <c r="N408" s="397"/>
      <c r="O408" s="393"/>
      <c r="P408" s="393"/>
      <c r="Q408" s="393"/>
      <c r="R408" s="393"/>
      <c r="S408" s="393"/>
      <c r="T408" s="393"/>
      <c r="U408" s="397"/>
      <c r="V408" s="432"/>
      <c r="W408" s="381"/>
      <c r="X408" s="381"/>
      <c r="Y408" s="381"/>
      <c r="Z408" s="381"/>
      <c r="AA408" s="381"/>
      <c r="AB408" s="381"/>
      <c r="AC408" s="381"/>
      <c r="AD408" s="381"/>
      <c r="AE408" s="381"/>
      <c r="AG408" s="402"/>
      <c r="AH408" s="402"/>
      <c r="AI408" s="401"/>
      <c r="AJ408" s="401"/>
      <c r="AK408" s="404"/>
      <c r="AL408" s="404"/>
      <c r="AM408" s="401"/>
      <c r="AN408" s="401"/>
      <c r="AO408" s="404"/>
      <c r="AP408" s="401"/>
      <c r="AQ408" s="401"/>
      <c r="AR408" s="401"/>
      <c r="AS408" s="401"/>
      <c r="AT408" s="401"/>
      <c r="AU408" s="401"/>
      <c r="AV408" s="404"/>
      <c r="AW408" s="404"/>
      <c r="AX408" s="404"/>
      <c r="AY408" s="463"/>
      <c r="AZ408" s="463"/>
      <c r="BA408" s="463"/>
      <c r="BB408" s="463"/>
      <c r="BC408" s="463"/>
      <c r="BD408" s="463"/>
      <c r="BE408" s="463"/>
      <c r="BF408" s="463"/>
      <c r="BG408" s="463"/>
      <c r="BH408" s="463"/>
      <c r="BI408" s="463"/>
      <c r="BJ408" s="463"/>
      <c r="BK408" s="463"/>
      <c r="BL408" s="463"/>
      <c r="BM408" s="463"/>
      <c r="BN408" s="463"/>
      <c r="BZ408" s="463"/>
      <c r="CA408" s="463"/>
      <c r="CB408" s="428"/>
      <c r="DW408" s="463"/>
      <c r="DX408" s="463"/>
      <c r="FI408" s="463"/>
      <c r="FJ408" s="463"/>
    </row>
    <row r="409" spans="14:166" s="369" customFormat="1" ht="15" customHeight="1">
      <c r="N409" s="397"/>
      <c r="O409" s="393"/>
      <c r="P409" s="393"/>
      <c r="Q409" s="397"/>
      <c r="R409" s="397"/>
      <c r="S409" s="393"/>
      <c r="T409" s="393"/>
      <c r="U409" s="393"/>
      <c r="V409" s="432"/>
      <c r="W409" s="381"/>
      <c r="X409" s="381"/>
      <c r="Y409" s="381"/>
      <c r="Z409" s="381"/>
      <c r="AA409" s="381"/>
      <c r="AB409" s="381"/>
      <c r="AC409" s="381"/>
      <c r="AD409" s="381"/>
      <c r="AE409" s="381"/>
      <c r="AG409" s="402"/>
      <c r="AH409" s="402"/>
      <c r="AI409" s="401"/>
      <c r="AJ409" s="401"/>
      <c r="AK409" s="401"/>
      <c r="AL409" s="404"/>
      <c r="AM409" s="401"/>
      <c r="AN409" s="401"/>
      <c r="AO409" s="404"/>
      <c r="AP409" s="401"/>
      <c r="AQ409" s="404"/>
      <c r="AR409" s="401"/>
      <c r="AS409" s="404"/>
      <c r="AT409" s="401"/>
      <c r="AU409" s="401"/>
      <c r="AV409" s="404"/>
      <c r="AW409" s="404"/>
      <c r="AX409" s="404"/>
      <c r="AY409" s="463"/>
      <c r="AZ409" s="463"/>
      <c r="BA409" s="463"/>
      <c r="BB409" s="463"/>
      <c r="BC409" s="463"/>
      <c r="BD409" s="463"/>
      <c r="BE409" s="463"/>
      <c r="BF409" s="463"/>
      <c r="BG409" s="463"/>
      <c r="BH409" s="463"/>
      <c r="BI409" s="463"/>
      <c r="BJ409" s="463"/>
      <c r="BK409" s="463"/>
      <c r="BL409" s="463"/>
      <c r="BM409" s="463"/>
      <c r="BN409" s="463"/>
      <c r="BZ409" s="463"/>
      <c r="CA409" s="463"/>
      <c r="CB409" s="428"/>
      <c r="DW409" s="463"/>
      <c r="DX409" s="463"/>
      <c r="FI409" s="463"/>
      <c r="FJ409" s="463"/>
    </row>
    <row r="410" spans="14:166" s="369" customFormat="1" ht="15" customHeight="1">
      <c r="N410" s="397"/>
      <c r="O410" s="393"/>
      <c r="P410" s="393"/>
      <c r="Q410" s="397"/>
      <c r="R410" s="397"/>
      <c r="S410" s="393"/>
      <c r="T410" s="393"/>
      <c r="U410" s="397"/>
      <c r="V410" s="432"/>
      <c r="W410" s="381"/>
      <c r="X410" s="381"/>
      <c r="Y410" s="381"/>
      <c r="Z410" s="381"/>
      <c r="AA410" s="381"/>
      <c r="AB410" s="381"/>
      <c r="AC410" s="381"/>
      <c r="AD410" s="381"/>
      <c r="AE410" s="381"/>
      <c r="AG410" s="402"/>
      <c r="AH410" s="402"/>
      <c r="AI410" s="401"/>
      <c r="AJ410" s="401"/>
      <c r="AK410" s="404"/>
      <c r="AL410" s="404"/>
      <c r="AM410" s="401"/>
      <c r="AN410" s="401"/>
      <c r="AO410" s="404"/>
      <c r="AP410" s="404"/>
      <c r="AQ410" s="401"/>
      <c r="AR410" s="401"/>
      <c r="AS410" s="401"/>
      <c r="AT410" s="401"/>
      <c r="AU410" s="401"/>
      <c r="AV410" s="404"/>
      <c r="AW410" s="401"/>
      <c r="AX410" s="404"/>
      <c r="AY410" s="463"/>
      <c r="AZ410" s="463"/>
      <c r="BA410" s="463"/>
      <c r="BB410" s="463"/>
      <c r="BC410" s="463"/>
      <c r="BD410" s="463"/>
      <c r="BE410" s="463"/>
      <c r="BF410" s="463"/>
      <c r="BG410" s="463"/>
      <c r="BH410" s="463"/>
      <c r="BI410" s="463"/>
      <c r="BJ410" s="463"/>
      <c r="BK410" s="463"/>
      <c r="BL410" s="463"/>
      <c r="BM410" s="463"/>
      <c r="BN410" s="463"/>
      <c r="BZ410" s="463"/>
      <c r="CA410" s="463"/>
      <c r="CB410" s="428"/>
      <c r="DW410" s="463"/>
      <c r="DX410" s="463"/>
      <c r="FI410" s="463"/>
      <c r="FJ410" s="463"/>
    </row>
    <row r="411" spans="14:166" s="369" customFormat="1" ht="15" customHeight="1">
      <c r="N411" s="397"/>
      <c r="O411" s="393"/>
      <c r="P411" s="393"/>
      <c r="Q411" s="397"/>
      <c r="R411" s="393"/>
      <c r="S411" s="393"/>
      <c r="T411" s="393"/>
      <c r="U411" s="397"/>
      <c r="V411" s="372"/>
      <c r="W411" s="381"/>
      <c r="X411" s="381"/>
      <c r="Y411" s="381"/>
      <c r="Z411" s="381"/>
      <c r="AA411" s="381"/>
      <c r="AB411" s="381"/>
      <c r="AC411" s="381"/>
      <c r="AD411" s="381"/>
      <c r="AE411" s="381"/>
      <c r="AG411" s="402"/>
      <c r="AH411" s="402"/>
      <c r="AI411" s="401"/>
      <c r="AJ411" s="401"/>
      <c r="AK411" s="401"/>
      <c r="AL411" s="401"/>
      <c r="AM411" s="401"/>
      <c r="AN411" s="401"/>
      <c r="AO411" s="404"/>
      <c r="AP411" s="401"/>
      <c r="AQ411" s="401"/>
      <c r="AR411" s="401"/>
      <c r="AS411" s="404"/>
      <c r="AT411" s="401"/>
      <c r="AU411" s="401"/>
      <c r="AV411" s="401"/>
      <c r="AW411" s="401"/>
      <c r="AX411" s="431"/>
      <c r="AY411" s="463"/>
      <c r="AZ411" s="463"/>
      <c r="BA411" s="463"/>
      <c r="BB411" s="463"/>
      <c r="BC411" s="463"/>
      <c r="BD411" s="463"/>
      <c r="BE411" s="463"/>
      <c r="BF411" s="463"/>
      <c r="BG411" s="463"/>
      <c r="BH411" s="463"/>
      <c r="BI411" s="463"/>
      <c r="BJ411" s="463"/>
      <c r="BK411" s="463"/>
      <c r="BL411" s="463"/>
      <c r="BM411" s="463"/>
      <c r="BN411" s="463"/>
      <c r="BZ411" s="463"/>
      <c r="CA411" s="463"/>
      <c r="CB411" s="428"/>
      <c r="DW411" s="463"/>
      <c r="DX411" s="463"/>
      <c r="FI411" s="463"/>
      <c r="FJ411" s="463"/>
    </row>
    <row r="412" spans="14:166" s="369" customFormat="1" ht="15" customHeight="1">
      <c r="N412" s="397"/>
      <c r="O412" s="393"/>
      <c r="P412" s="393"/>
      <c r="Q412" s="393"/>
      <c r="R412" s="397"/>
      <c r="S412" s="393"/>
      <c r="T412" s="393"/>
      <c r="U412" s="397"/>
      <c r="V412" s="432"/>
      <c r="W412" s="381"/>
      <c r="X412" s="381"/>
      <c r="Y412" s="381"/>
      <c r="Z412" s="381"/>
      <c r="AA412" s="381"/>
      <c r="AB412" s="381"/>
      <c r="AC412" s="381"/>
      <c r="AD412" s="381"/>
      <c r="AE412" s="381"/>
      <c r="AG412" s="402"/>
      <c r="AH412" s="402"/>
      <c r="AI412" s="401"/>
      <c r="AJ412" s="401"/>
      <c r="AK412" s="404"/>
      <c r="AL412" s="404"/>
      <c r="AM412" s="401"/>
      <c r="AN412" s="401"/>
      <c r="AO412" s="404"/>
      <c r="AP412" s="401"/>
      <c r="AQ412" s="401"/>
      <c r="AR412" s="401"/>
      <c r="AS412" s="401"/>
      <c r="AT412" s="401"/>
      <c r="AU412" s="401"/>
      <c r="AV412" s="401"/>
      <c r="AW412" s="401"/>
      <c r="AX412" s="430"/>
      <c r="AY412" s="463"/>
      <c r="AZ412" s="463"/>
      <c r="BA412" s="463"/>
      <c r="BB412" s="463"/>
      <c r="BC412" s="463"/>
      <c r="BD412" s="463"/>
      <c r="BE412" s="463"/>
      <c r="BF412" s="463"/>
      <c r="BG412" s="463"/>
      <c r="BH412" s="463"/>
      <c r="BI412" s="463"/>
      <c r="BJ412" s="463"/>
      <c r="BK412" s="463"/>
      <c r="BL412" s="463"/>
      <c r="BM412" s="463"/>
      <c r="BN412" s="463"/>
      <c r="BZ412" s="463"/>
      <c r="CA412" s="463"/>
      <c r="CB412" s="428"/>
      <c r="DW412" s="463"/>
      <c r="DX412" s="463"/>
      <c r="FI412" s="463"/>
      <c r="FJ412" s="463"/>
    </row>
    <row r="413" spans="14:166" s="369" customFormat="1" ht="15" customHeight="1">
      <c r="N413" s="397"/>
      <c r="O413" s="393"/>
      <c r="P413" s="393"/>
      <c r="Q413" s="397"/>
      <c r="R413" s="397"/>
      <c r="S413" s="393"/>
      <c r="T413" s="393"/>
      <c r="U413" s="397"/>
      <c r="V413" s="432"/>
      <c r="W413" s="381"/>
      <c r="X413" s="381"/>
      <c r="Y413" s="381"/>
      <c r="Z413" s="381"/>
      <c r="AA413" s="381"/>
      <c r="AB413" s="381"/>
      <c r="AC413" s="381"/>
      <c r="AD413" s="381"/>
      <c r="AE413" s="381"/>
      <c r="AG413" s="402"/>
      <c r="AH413" s="402"/>
      <c r="AI413" s="401"/>
      <c r="AJ413" s="401"/>
      <c r="AK413" s="401"/>
      <c r="AL413" s="401"/>
      <c r="AM413" s="401"/>
      <c r="AN413" s="401"/>
      <c r="AO413" s="401"/>
      <c r="AP413" s="401"/>
      <c r="AQ413" s="407"/>
      <c r="AR413" s="407"/>
      <c r="AS413" s="407"/>
      <c r="AT413" s="407"/>
      <c r="AU413" s="407"/>
      <c r="AV413" s="407"/>
      <c r="AW413" s="407"/>
      <c r="AX413" s="407"/>
      <c r="AY413" s="463"/>
      <c r="AZ413" s="463"/>
      <c r="BA413" s="463"/>
      <c r="BB413" s="463"/>
      <c r="BC413" s="463"/>
      <c r="BD413" s="463"/>
      <c r="BE413" s="463"/>
      <c r="BF413" s="463"/>
      <c r="BG413" s="463"/>
      <c r="BH413" s="463"/>
      <c r="BI413" s="463"/>
      <c r="BJ413" s="463"/>
      <c r="BK413" s="463"/>
      <c r="BL413" s="463"/>
      <c r="BM413" s="463"/>
      <c r="BN413" s="463"/>
      <c r="BZ413" s="463"/>
      <c r="CA413" s="463"/>
      <c r="CB413" s="428"/>
      <c r="DW413" s="463"/>
      <c r="DX413" s="463"/>
      <c r="FI413" s="463"/>
      <c r="FJ413" s="463"/>
    </row>
    <row r="414" spans="14:166" s="369" customFormat="1" ht="15" customHeight="1">
      <c r="N414" s="397"/>
      <c r="O414" s="393"/>
      <c r="P414" s="393"/>
      <c r="Q414" s="397"/>
      <c r="R414" s="393"/>
      <c r="S414" s="393"/>
      <c r="T414" s="393"/>
      <c r="U414" s="397"/>
      <c r="V414" s="432"/>
      <c r="W414" s="381"/>
      <c r="X414" s="381"/>
      <c r="Y414" s="381"/>
      <c r="Z414" s="381"/>
      <c r="AA414" s="381"/>
      <c r="AB414" s="381"/>
      <c r="AC414" s="381"/>
      <c r="AD414" s="381"/>
      <c r="AE414" s="381"/>
      <c r="AG414" s="463"/>
      <c r="AH414" s="463"/>
      <c r="AI414" s="407"/>
      <c r="AJ414" s="407"/>
      <c r="AK414" s="407"/>
      <c r="AL414" s="407"/>
      <c r="AM414" s="407"/>
      <c r="AN414" s="407"/>
      <c r="AO414" s="407"/>
      <c r="AP414" s="407"/>
      <c r="AQ414" s="407"/>
      <c r="AR414" s="407"/>
      <c r="AS414" s="407"/>
      <c r="AT414" s="407"/>
      <c r="AU414" s="407"/>
      <c r="AV414" s="407"/>
      <c r="AW414" s="407"/>
      <c r="AX414" s="407"/>
      <c r="AY414" s="463"/>
      <c r="AZ414" s="463"/>
      <c r="BA414" s="463"/>
      <c r="BB414" s="463"/>
      <c r="BC414" s="463"/>
      <c r="BD414" s="463"/>
      <c r="BE414" s="463"/>
      <c r="BF414" s="463"/>
      <c r="BG414" s="463"/>
      <c r="BH414" s="463"/>
      <c r="BI414" s="463"/>
      <c r="BJ414" s="463"/>
      <c r="BK414" s="463"/>
      <c r="BL414" s="463"/>
      <c r="BM414" s="463"/>
      <c r="BN414" s="463"/>
      <c r="BZ414" s="463"/>
      <c r="CA414" s="463"/>
      <c r="CB414" s="428"/>
      <c r="DW414" s="463"/>
      <c r="DX414" s="463"/>
      <c r="FI414" s="463"/>
      <c r="FJ414" s="463"/>
    </row>
    <row r="415" spans="14:166" s="369" customFormat="1" ht="15" customHeight="1">
      <c r="N415" s="397"/>
      <c r="O415" s="393"/>
      <c r="P415" s="393"/>
      <c r="Q415" s="393"/>
      <c r="R415" s="397"/>
      <c r="S415" s="393"/>
      <c r="T415" s="393"/>
      <c r="U415" s="397"/>
      <c r="V415" s="432"/>
      <c r="W415" s="381"/>
      <c r="X415" s="381"/>
      <c r="Y415" s="381"/>
      <c r="Z415" s="381"/>
      <c r="AA415" s="381"/>
      <c r="AB415" s="381"/>
      <c r="AC415" s="381"/>
      <c r="AD415" s="381"/>
      <c r="AE415" s="381"/>
      <c r="AG415" s="463"/>
      <c r="AH415" s="463"/>
      <c r="AI415" s="407"/>
      <c r="AJ415" s="407"/>
      <c r="AK415" s="407"/>
      <c r="AL415" s="407"/>
      <c r="AM415" s="407"/>
      <c r="AN415" s="407"/>
      <c r="AO415" s="407"/>
      <c r="AP415" s="407"/>
      <c r="AQ415" s="407"/>
      <c r="AR415" s="407"/>
      <c r="AS415" s="407"/>
      <c r="AT415" s="407"/>
      <c r="AU415" s="407"/>
      <c r="AV415" s="407"/>
      <c r="AW415" s="407"/>
      <c r="AX415" s="407"/>
      <c r="AY415" s="463"/>
      <c r="AZ415" s="463"/>
      <c r="BA415" s="463"/>
      <c r="BB415" s="463"/>
      <c r="BC415" s="463"/>
      <c r="BD415" s="463"/>
      <c r="BE415" s="463"/>
      <c r="BF415" s="463"/>
      <c r="BG415" s="463"/>
      <c r="BH415" s="463"/>
      <c r="BI415" s="463"/>
      <c r="BJ415" s="463"/>
      <c r="BK415" s="463"/>
      <c r="BL415" s="463"/>
      <c r="BM415" s="463"/>
      <c r="BN415" s="463"/>
      <c r="BZ415" s="463"/>
      <c r="CA415" s="463"/>
      <c r="CB415" s="428"/>
      <c r="DW415" s="463"/>
      <c r="DX415" s="463"/>
      <c r="FI415" s="463"/>
      <c r="FJ415" s="463"/>
    </row>
    <row r="416" spans="14:166" s="369" customFormat="1" ht="15" customHeight="1">
      <c r="N416" s="397"/>
      <c r="O416" s="393"/>
      <c r="P416" s="393"/>
      <c r="Q416" s="397"/>
      <c r="R416" s="397"/>
      <c r="S416" s="393"/>
      <c r="T416" s="393"/>
      <c r="U416" s="397"/>
      <c r="V416" s="432"/>
      <c r="W416" s="381"/>
      <c r="X416" s="381"/>
      <c r="Y416" s="381"/>
      <c r="Z416" s="381"/>
      <c r="AA416" s="381"/>
      <c r="AB416" s="381"/>
      <c r="AC416" s="381"/>
      <c r="AD416" s="381"/>
      <c r="AE416" s="381"/>
      <c r="AG416" s="469"/>
      <c r="AH416" s="469"/>
      <c r="AI416" s="407"/>
      <c r="AJ416" s="407"/>
      <c r="AK416" s="407"/>
      <c r="AL416" s="407"/>
      <c r="AM416" s="407"/>
      <c r="AN416" s="407"/>
      <c r="AO416" s="407"/>
      <c r="AP416" s="407"/>
      <c r="AQ416" s="407"/>
      <c r="AR416" s="407"/>
      <c r="AS416" s="407"/>
      <c r="AT416" s="407"/>
      <c r="AU416" s="407"/>
      <c r="AV416" s="407"/>
      <c r="AW416" s="407"/>
      <c r="AX416" s="407"/>
      <c r="AY416" s="463"/>
      <c r="AZ416" s="463"/>
      <c r="BA416" s="463"/>
      <c r="BB416" s="463"/>
      <c r="BC416" s="463"/>
      <c r="BD416" s="463"/>
      <c r="BE416" s="463"/>
      <c r="BF416" s="463"/>
      <c r="BG416" s="463"/>
      <c r="BH416" s="463"/>
      <c r="BI416" s="463"/>
      <c r="BJ416" s="463"/>
      <c r="BK416" s="463"/>
      <c r="BL416" s="463"/>
      <c r="BM416" s="463"/>
      <c r="BN416" s="463"/>
      <c r="BZ416" s="463"/>
      <c r="CA416" s="463"/>
      <c r="CB416" s="428"/>
      <c r="DW416" s="463"/>
      <c r="DX416" s="463"/>
      <c r="FI416" s="463"/>
      <c r="FJ416" s="463"/>
    </row>
    <row r="417" spans="14:166" s="369" customFormat="1" ht="15" customHeight="1">
      <c r="N417" s="397"/>
      <c r="O417" s="393"/>
      <c r="P417" s="393"/>
      <c r="Q417" s="397"/>
      <c r="R417" s="393"/>
      <c r="S417" s="393"/>
      <c r="T417" s="393"/>
      <c r="U417" s="397"/>
      <c r="V417" s="432"/>
      <c r="W417" s="381"/>
      <c r="X417" s="381"/>
      <c r="Y417" s="381"/>
      <c r="Z417" s="381"/>
      <c r="AA417" s="381"/>
      <c r="AB417" s="381"/>
      <c r="AC417" s="381"/>
      <c r="AD417" s="381"/>
      <c r="AE417" s="381"/>
      <c r="AG417" s="469"/>
      <c r="AH417" s="469"/>
      <c r="AI417" s="407"/>
      <c r="AJ417" s="407"/>
      <c r="AK417" s="407"/>
      <c r="AL417" s="407"/>
      <c r="AM417" s="407"/>
      <c r="AN417" s="407"/>
      <c r="AO417" s="407"/>
      <c r="AP417" s="407"/>
      <c r="AQ417" s="408"/>
      <c r="AR417" s="408"/>
      <c r="AS417" s="408"/>
      <c r="AT417" s="408"/>
      <c r="AU417" s="408"/>
      <c r="AV417" s="409"/>
      <c r="AW417" s="408"/>
      <c r="AX417" s="408"/>
      <c r="AY417" s="463"/>
      <c r="AZ417" s="463"/>
      <c r="BA417" s="463"/>
      <c r="BB417" s="463"/>
      <c r="BC417" s="463"/>
      <c r="BD417" s="463"/>
      <c r="BE417" s="463"/>
      <c r="BF417" s="463"/>
      <c r="BG417" s="463"/>
      <c r="BH417" s="463"/>
      <c r="BI417" s="463"/>
      <c r="BJ417" s="463"/>
      <c r="BK417" s="463"/>
      <c r="BL417" s="463"/>
      <c r="BM417" s="463"/>
      <c r="BN417" s="463"/>
      <c r="BZ417" s="463"/>
      <c r="CA417" s="463"/>
      <c r="CB417" s="428"/>
      <c r="DW417" s="463"/>
      <c r="DX417" s="463"/>
      <c r="FI417" s="463"/>
      <c r="FJ417" s="463"/>
    </row>
    <row r="418" spans="14:166" s="369" customFormat="1" ht="15" customHeight="1">
      <c r="N418" s="397"/>
      <c r="O418" s="393"/>
      <c r="P418" s="393"/>
      <c r="Q418" s="397"/>
      <c r="R418" s="397"/>
      <c r="S418" s="393"/>
      <c r="T418" s="397"/>
      <c r="U418" s="393"/>
      <c r="V418" s="432"/>
      <c r="W418" s="381"/>
      <c r="X418" s="381"/>
      <c r="Y418" s="381"/>
      <c r="Z418" s="381"/>
      <c r="AA418" s="381"/>
      <c r="AB418" s="381"/>
      <c r="AC418" s="381"/>
      <c r="AD418" s="381"/>
      <c r="AE418" s="381"/>
      <c r="AG418" s="469"/>
      <c r="AH418" s="469"/>
      <c r="AI418" s="408"/>
      <c r="AJ418" s="408"/>
      <c r="AK418" s="408"/>
      <c r="AL418" s="408"/>
      <c r="AM418" s="408"/>
      <c r="AN418" s="408"/>
      <c r="AO418" s="408"/>
      <c r="AP418" s="408"/>
      <c r="AQ418" s="410"/>
      <c r="AR418" s="410"/>
      <c r="AS418" s="410"/>
      <c r="AT418" s="410"/>
      <c r="AU418" s="410"/>
      <c r="AV418" s="410"/>
      <c r="AW418" s="410"/>
      <c r="AX418" s="410"/>
      <c r="AY418" s="463"/>
      <c r="AZ418" s="463"/>
      <c r="BA418" s="463"/>
      <c r="BB418" s="463"/>
      <c r="BC418" s="463"/>
      <c r="BD418" s="463"/>
      <c r="BE418" s="463"/>
      <c r="BF418" s="463"/>
      <c r="BG418" s="463"/>
      <c r="BH418" s="463"/>
      <c r="BI418" s="463"/>
      <c r="BJ418" s="463"/>
      <c r="BK418" s="463"/>
      <c r="BL418" s="463"/>
      <c r="BM418" s="463"/>
      <c r="BN418" s="463"/>
      <c r="BZ418" s="463"/>
      <c r="CA418" s="463"/>
      <c r="CB418" s="428"/>
      <c r="DW418" s="463"/>
      <c r="DX418" s="463"/>
      <c r="FI418" s="463"/>
      <c r="FJ418" s="463"/>
    </row>
    <row r="419" spans="14:166" s="369" customFormat="1" ht="15" customHeight="1">
      <c r="N419" s="397"/>
      <c r="O419" s="393"/>
      <c r="P419" s="393"/>
      <c r="Q419" s="393"/>
      <c r="R419" s="397"/>
      <c r="S419" s="393"/>
      <c r="T419" s="393"/>
      <c r="U419" s="397"/>
      <c r="V419" s="432"/>
      <c r="W419" s="381"/>
      <c r="X419" s="381"/>
      <c r="Y419" s="381"/>
      <c r="Z419" s="381"/>
      <c r="AA419" s="381"/>
      <c r="AB419" s="381"/>
      <c r="AC419" s="381"/>
      <c r="AD419" s="381"/>
      <c r="AE419" s="381"/>
      <c r="AG419" s="402"/>
      <c r="AH419" s="402"/>
      <c r="AI419" s="401"/>
      <c r="AJ419" s="401"/>
      <c r="AK419" s="401"/>
      <c r="AL419" s="401"/>
      <c r="AM419" s="401"/>
      <c r="AN419" s="401"/>
      <c r="AO419" s="401"/>
      <c r="AP419" s="401"/>
      <c r="AQ419" s="410"/>
      <c r="AR419" s="410"/>
      <c r="AS419" s="410"/>
      <c r="AT419" s="410"/>
      <c r="AU419" s="410"/>
      <c r="AV419" s="411"/>
      <c r="AW419" s="411"/>
      <c r="AX419" s="411"/>
      <c r="AY419" s="463"/>
      <c r="AZ419" s="463"/>
      <c r="BA419" s="463"/>
      <c r="BB419" s="463"/>
      <c r="BC419" s="463"/>
      <c r="BD419" s="463"/>
      <c r="BE419" s="463"/>
      <c r="BF419" s="463"/>
      <c r="BG419" s="463"/>
      <c r="BH419" s="463"/>
      <c r="BI419" s="463"/>
      <c r="BJ419" s="463"/>
      <c r="BK419" s="463"/>
      <c r="BL419" s="463"/>
      <c r="BM419" s="463"/>
      <c r="BN419" s="463"/>
      <c r="BZ419" s="463"/>
      <c r="CA419" s="463"/>
      <c r="CB419" s="428"/>
      <c r="DW419" s="463"/>
      <c r="DX419" s="463"/>
      <c r="FI419" s="463"/>
      <c r="FJ419" s="463"/>
    </row>
    <row r="420" spans="14:166" s="369" customFormat="1" ht="15" customHeight="1">
      <c r="N420" s="397"/>
      <c r="O420" s="393"/>
      <c r="P420" s="393"/>
      <c r="Q420" s="397"/>
      <c r="R420" s="393"/>
      <c r="S420" s="393"/>
      <c r="T420" s="393"/>
      <c r="U420" s="397"/>
      <c r="V420" s="372"/>
      <c r="W420" s="381"/>
      <c r="X420" s="381"/>
      <c r="Y420" s="381"/>
      <c r="Z420" s="381"/>
      <c r="AA420" s="381"/>
      <c r="AB420" s="381"/>
      <c r="AC420" s="381"/>
      <c r="AD420" s="381"/>
      <c r="AE420" s="381"/>
      <c r="AG420" s="402"/>
      <c r="AH420" s="402"/>
      <c r="AI420" s="401"/>
      <c r="AJ420" s="401"/>
      <c r="AK420" s="441"/>
      <c r="AL420" s="401"/>
      <c r="AM420" s="401"/>
      <c r="AN420" s="401"/>
      <c r="AO420" s="401"/>
      <c r="AP420" s="401"/>
      <c r="AQ420" s="410"/>
      <c r="AR420" s="410"/>
      <c r="AS420" s="410"/>
      <c r="AT420" s="410"/>
      <c r="AU420" s="410"/>
      <c r="AV420" s="411"/>
      <c r="AW420" s="410"/>
      <c r="AX420" s="411"/>
      <c r="AY420" s="463"/>
      <c r="AZ420" s="463"/>
      <c r="BA420" s="463"/>
      <c r="BB420" s="463"/>
      <c r="BC420" s="463"/>
      <c r="BD420" s="463"/>
      <c r="BE420" s="463"/>
      <c r="BF420" s="463"/>
      <c r="BG420" s="463"/>
      <c r="BH420" s="463"/>
      <c r="BI420" s="463"/>
      <c r="BJ420" s="463"/>
      <c r="BK420" s="463"/>
      <c r="BL420" s="463"/>
      <c r="BM420" s="463"/>
      <c r="BN420" s="463"/>
      <c r="BZ420" s="463"/>
      <c r="CA420" s="463"/>
      <c r="CB420" s="428"/>
      <c r="DW420" s="463"/>
      <c r="DX420" s="463"/>
      <c r="FI420" s="463"/>
      <c r="FJ420" s="463"/>
    </row>
    <row r="421" spans="14:166" s="369" customFormat="1" ht="15" customHeight="1">
      <c r="N421" s="397"/>
      <c r="O421" s="393"/>
      <c r="P421" s="393"/>
      <c r="Q421" s="397"/>
      <c r="R421" s="393"/>
      <c r="S421" s="393"/>
      <c r="T421" s="393"/>
      <c r="U421" s="393"/>
      <c r="V421" s="432"/>
      <c r="W421" s="381"/>
      <c r="X421" s="381"/>
      <c r="Y421" s="381"/>
      <c r="Z421" s="381"/>
      <c r="AA421" s="381"/>
      <c r="AB421" s="381"/>
      <c r="AC421" s="381"/>
      <c r="AD421" s="381"/>
      <c r="AE421" s="381"/>
      <c r="AG421" s="402"/>
      <c r="AH421" s="402"/>
      <c r="AI421" s="401"/>
      <c r="AJ421" s="401"/>
      <c r="AK421" s="441"/>
      <c r="AL421" s="441"/>
      <c r="AM421" s="401"/>
      <c r="AN421" s="401"/>
      <c r="AO421" s="401"/>
      <c r="AP421" s="401"/>
      <c r="AQ421" s="410"/>
      <c r="AR421" s="410"/>
      <c r="AS421" s="410"/>
      <c r="AT421" s="410"/>
      <c r="AU421" s="410"/>
      <c r="AV421" s="411"/>
      <c r="AW421" s="411"/>
      <c r="AX421" s="411"/>
      <c r="AY421" s="463"/>
      <c r="AZ421" s="463"/>
      <c r="BA421" s="463"/>
      <c r="BB421" s="463"/>
      <c r="BC421" s="463"/>
      <c r="BD421" s="463"/>
      <c r="BE421" s="463"/>
      <c r="BF421" s="463"/>
      <c r="BG421" s="463"/>
      <c r="BH421" s="463"/>
      <c r="BI421" s="463"/>
      <c r="BJ421" s="463"/>
      <c r="BK421" s="463"/>
      <c r="BL421" s="463"/>
      <c r="BM421" s="463"/>
      <c r="BN421" s="463"/>
      <c r="BZ421" s="463"/>
      <c r="CA421" s="463"/>
      <c r="CB421" s="428"/>
      <c r="DW421" s="463"/>
      <c r="DX421" s="463"/>
      <c r="FI421" s="463"/>
      <c r="FJ421" s="463"/>
    </row>
    <row r="422" spans="14:166" s="369" customFormat="1" ht="15" customHeight="1">
      <c r="N422" s="397"/>
      <c r="O422" s="397"/>
      <c r="P422" s="397"/>
      <c r="Q422" s="397"/>
      <c r="R422" s="397"/>
      <c r="S422" s="397"/>
      <c r="T422" s="397"/>
      <c r="U422" s="397"/>
      <c r="V422" s="432"/>
      <c r="W422" s="397"/>
      <c r="X422" s="397"/>
      <c r="Y422" s="397"/>
      <c r="Z422" s="397"/>
      <c r="AA422" s="397"/>
      <c r="AB422" s="397"/>
      <c r="AC422" s="397"/>
      <c r="AD422" s="397"/>
      <c r="AE422" s="397"/>
      <c r="AG422" s="402"/>
      <c r="AH422" s="402"/>
      <c r="AI422" s="401"/>
      <c r="AJ422" s="401"/>
      <c r="AK422" s="401"/>
      <c r="AL422" s="401"/>
      <c r="AM422" s="401"/>
      <c r="AN422" s="401"/>
      <c r="AO422" s="401"/>
      <c r="AP422" s="441"/>
      <c r="AQ422" s="410"/>
      <c r="AR422" s="410"/>
      <c r="AS422" s="410"/>
      <c r="AT422" s="410"/>
      <c r="AU422" s="410"/>
      <c r="AV422" s="411"/>
      <c r="AW422" s="410"/>
      <c r="AX422" s="411"/>
      <c r="AY422" s="463"/>
      <c r="AZ422" s="463"/>
      <c r="BA422" s="463"/>
      <c r="BB422" s="463"/>
      <c r="BC422" s="463"/>
      <c r="BD422" s="463"/>
      <c r="BE422" s="463"/>
      <c r="BF422" s="463"/>
      <c r="BG422" s="463"/>
      <c r="BH422" s="463"/>
      <c r="BI422" s="463"/>
      <c r="BJ422" s="463"/>
      <c r="BK422" s="463"/>
      <c r="BL422" s="463"/>
      <c r="BM422" s="463"/>
      <c r="BN422" s="463"/>
      <c r="BZ422" s="463"/>
      <c r="CA422" s="463"/>
      <c r="CB422" s="428"/>
      <c r="DW422" s="463"/>
      <c r="DX422" s="463"/>
      <c r="FI422" s="463"/>
      <c r="FJ422" s="463"/>
    </row>
    <row r="423" spans="14:166" s="369" customFormat="1" ht="15" customHeight="1">
      <c r="N423" s="397"/>
      <c r="O423" s="397"/>
      <c r="P423" s="397"/>
      <c r="Q423" s="397"/>
      <c r="R423" s="397"/>
      <c r="S423" s="397"/>
      <c r="T423" s="397"/>
      <c r="U423" s="397"/>
      <c r="V423" s="432"/>
      <c r="W423" s="397"/>
      <c r="X423" s="397"/>
      <c r="Y423" s="397"/>
      <c r="Z423" s="397"/>
      <c r="AA423" s="397"/>
      <c r="AB423" s="397"/>
      <c r="AC423" s="397"/>
      <c r="AD423" s="397"/>
      <c r="AE423" s="397"/>
      <c r="AG423" s="402"/>
      <c r="AH423" s="402"/>
      <c r="AI423" s="401"/>
      <c r="AJ423" s="401"/>
      <c r="AK423" s="441"/>
      <c r="AL423" s="441"/>
      <c r="AM423" s="401"/>
      <c r="AN423" s="401"/>
      <c r="AO423" s="441"/>
      <c r="AP423" s="401"/>
      <c r="AQ423" s="411"/>
      <c r="AR423" s="410"/>
      <c r="AS423" s="410"/>
      <c r="AT423" s="410"/>
      <c r="AU423" s="410"/>
      <c r="AV423" s="411"/>
      <c r="AW423" s="411"/>
      <c r="AX423" s="411"/>
      <c r="AY423" s="463"/>
      <c r="AZ423" s="463"/>
      <c r="BA423" s="463"/>
      <c r="BB423" s="463"/>
      <c r="BC423" s="463"/>
      <c r="BD423" s="463"/>
      <c r="BE423" s="463"/>
      <c r="BF423" s="463"/>
      <c r="BG423" s="463"/>
      <c r="BH423" s="463"/>
      <c r="BI423" s="463"/>
      <c r="BJ423" s="463"/>
      <c r="BK423" s="463"/>
      <c r="BL423" s="463"/>
      <c r="BM423" s="463"/>
      <c r="BN423" s="463"/>
      <c r="BZ423" s="463"/>
      <c r="CA423" s="463"/>
      <c r="CB423" s="428"/>
      <c r="DW423" s="463"/>
      <c r="DX423" s="463"/>
      <c r="FI423" s="463"/>
      <c r="FJ423" s="463"/>
    </row>
    <row r="424" spans="14:166" s="369" customFormat="1" ht="15" customHeight="1">
      <c r="N424" s="397"/>
      <c r="O424" s="397"/>
      <c r="P424" s="397"/>
      <c r="Q424" s="397"/>
      <c r="R424" s="397"/>
      <c r="S424" s="397"/>
      <c r="T424" s="397"/>
      <c r="U424" s="397"/>
      <c r="V424" s="432"/>
      <c r="W424" s="397"/>
      <c r="X424" s="397"/>
      <c r="Y424" s="397"/>
      <c r="Z424" s="397"/>
      <c r="AA424" s="397"/>
      <c r="AB424" s="397"/>
      <c r="AC424" s="397"/>
      <c r="AD424" s="397"/>
      <c r="AE424" s="397"/>
      <c r="AG424" s="402"/>
      <c r="AH424" s="402"/>
      <c r="AI424" s="401"/>
      <c r="AJ424" s="401"/>
      <c r="AK424" s="441"/>
      <c r="AL424" s="401"/>
      <c r="AM424" s="401"/>
      <c r="AN424" s="401"/>
      <c r="AO424" s="401"/>
      <c r="AP424" s="441"/>
      <c r="AQ424" s="410"/>
      <c r="AR424" s="410"/>
      <c r="AS424" s="410"/>
      <c r="AT424" s="410"/>
      <c r="AU424" s="410"/>
      <c r="AV424" s="411"/>
      <c r="AW424" s="411"/>
      <c r="AX424" s="411"/>
      <c r="AY424" s="463"/>
      <c r="AZ424" s="463"/>
      <c r="BA424" s="463"/>
      <c r="BB424" s="463"/>
      <c r="BC424" s="463"/>
      <c r="BD424" s="463"/>
      <c r="BE424" s="463"/>
      <c r="BF424" s="463"/>
      <c r="BG424" s="463"/>
      <c r="BH424" s="463"/>
      <c r="BI424" s="463"/>
      <c r="BJ424" s="463"/>
      <c r="BK424" s="463"/>
      <c r="BL424" s="463"/>
      <c r="BM424" s="463"/>
      <c r="BN424" s="463"/>
      <c r="BZ424" s="463"/>
      <c r="CA424" s="463"/>
      <c r="CB424" s="428"/>
      <c r="DW424" s="463"/>
      <c r="DX424" s="463"/>
      <c r="FI424" s="463"/>
      <c r="FJ424" s="463"/>
    </row>
    <row r="425" spans="14:166" s="369" customFormat="1" ht="15" customHeight="1">
      <c r="N425" s="397"/>
      <c r="O425" s="397"/>
      <c r="P425" s="397"/>
      <c r="Q425" s="397"/>
      <c r="R425" s="397"/>
      <c r="S425" s="397"/>
      <c r="T425" s="397"/>
      <c r="U425" s="397"/>
      <c r="V425" s="432"/>
      <c r="W425" s="397"/>
      <c r="X425" s="397"/>
      <c r="Y425" s="397"/>
      <c r="Z425" s="397"/>
      <c r="AA425" s="397"/>
      <c r="AB425" s="397"/>
      <c r="AC425" s="397"/>
      <c r="AD425" s="397"/>
      <c r="AE425" s="397"/>
      <c r="AG425" s="402"/>
      <c r="AH425" s="402"/>
      <c r="AI425" s="401"/>
      <c r="AJ425" s="401"/>
      <c r="AK425" s="441"/>
      <c r="AL425" s="441"/>
      <c r="AM425" s="401"/>
      <c r="AN425" s="401"/>
      <c r="AO425" s="401"/>
      <c r="AP425" s="401"/>
      <c r="AQ425" s="410"/>
      <c r="AR425" s="410"/>
      <c r="AS425" s="410"/>
      <c r="AT425" s="410"/>
      <c r="AU425" s="410"/>
      <c r="AV425" s="411"/>
      <c r="AW425" s="410"/>
      <c r="AX425" s="411"/>
      <c r="AY425" s="463"/>
      <c r="AZ425" s="463"/>
      <c r="BA425" s="463"/>
      <c r="BB425" s="463"/>
      <c r="BC425" s="463"/>
      <c r="BD425" s="463"/>
      <c r="BE425" s="463"/>
      <c r="BF425" s="463"/>
      <c r="BG425" s="463"/>
      <c r="BH425" s="463"/>
      <c r="BI425" s="463"/>
      <c r="BJ425" s="463"/>
      <c r="BK425" s="463"/>
      <c r="BL425" s="463"/>
      <c r="BM425" s="463"/>
      <c r="BN425" s="463"/>
      <c r="BZ425" s="463"/>
      <c r="CA425" s="463"/>
      <c r="CB425" s="428"/>
      <c r="DW425" s="463"/>
      <c r="DX425" s="463"/>
      <c r="FI425" s="463"/>
      <c r="FJ425" s="463"/>
    </row>
    <row r="426" spans="14:166" s="369" customFormat="1" ht="15" customHeight="1">
      <c r="N426" s="397"/>
      <c r="O426" s="397"/>
      <c r="P426" s="397"/>
      <c r="Q426" s="397"/>
      <c r="R426" s="397"/>
      <c r="S426" s="397"/>
      <c r="T426" s="397"/>
      <c r="U426" s="397"/>
      <c r="V426" s="432"/>
      <c r="W426" s="397"/>
      <c r="X426" s="397"/>
      <c r="Y426" s="397"/>
      <c r="Z426" s="397"/>
      <c r="AA426" s="397"/>
      <c r="AB426" s="397"/>
      <c r="AC426" s="397"/>
      <c r="AD426" s="397"/>
      <c r="AE426" s="397"/>
      <c r="AG426" s="402"/>
      <c r="AH426" s="402"/>
      <c r="AI426" s="401"/>
      <c r="AJ426" s="401"/>
      <c r="AK426" s="441"/>
      <c r="AL426" s="401"/>
      <c r="AM426" s="401"/>
      <c r="AN426" s="401"/>
      <c r="AO426" s="441"/>
      <c r="AP426" s="401"/>
      <c r="AQ426" s="410"/>
      <c r="AR426" s="410"/>
      <c r="AS426" s="410"/>
      <c r="AT426" s="410"/>
      <c r="AU426" s="410"/>
      <c r="AV426" s="411"/>
      <c r="AW426" s="411"/>
      <c r="AX426" s="411"/>
      <c r="AY426" s="463"/>
      <c r="AZ426" s="463"/>
      <c r="BA426" s="463"/>
      <c r="BB426" s="463"/>
      <c r="BC426" s="463"/>
      <c r="BD426" s="463"/>
      <c r="BE426" s="463"/>
      <c r="BF426" s="463"/>
      <c r="BG426" s="463"/>
      <c r="BH426" s="463"/>
      <c r="BI426" s="463"/>
      <c r="BJ426" s="463"/>
      <c r="BK426" s="463"/>
      <c r="BL426" s="463"/>
      <c r="BM426" s="463"/>
      <c r="BN426" s="463"/>
      <c r="BZ426" s="463"/>
      <c r="CA426" s="463"/>
      <c r="CB426" s="428"/>
      <c r="DW426" s="463"/>
      <c r="DX426" s="463"/>
      <c r="FI426" s="463"/>
      <c r="FJ426" s="463"/>
    </row>
    <row r="427" spans="14:166" s="369" customFormat="1" ht="15" customHeight="1">
      <c r="N427" s="397"/>
      <c r="O427" s="397"/>
      <c r="P427" s="397"/>
      <c r="Q427" s="397"/>
      <c r="R427" s="397"/>
      <c r="S427" s="397"/>
      <c r="T427" s="397"/>
      <c r="U427" s="397"/>
      <c r="V427" s="432"/>
      <c r="W427" s="397"/>
      <c r="X427" s="397"/>
      <c r="Y427" s="397"/>
      <c r="Z427" s="397"/>
      <c r="AA427" s="397"/>
      <c r="AB427" s="397"/>
      <c r="AC427" s="397"/>
      <c r="AD427" s="397"/>
      <c r="AE427" s="397"/>
      <c r="AG427" s="402"/>
      <c r="AH427" s="402"/>
      <c r="AI427" s="401"/>
      <c r="AJ427" s="401"/>
      <c r="AK427" s="441"/>
      <c r="AL427" s="441"/>
      <c r="AM427" s="401"/>
      <c r="AN427" s="401"/>
      <c r="AO427" s="401"/>
      <c r="AP427" s="441"/>
      <c r="AQ427" s="411"/>
      <c r="AR427" s="410"/>
      <c r="AS427" s="410"/>
      <c r="AT427" s="410"/>
      <c r="AU427" s="410"/>
      <c r="AV427" s="411"/>
      <c r="AW427" s="410"/>
      <c r="AX427" s="411"/>
      <c r="AY427" s="463"/>
      <c r="AZ427" s="463"/>
      <c r="BA427" s="463"/>
      <c r="BB427" s="463"/>
      <c r="BC427" s="463"/>
      <c r="BD427" s="463"/>
      <c r="BE427" s="463"/>
      <c r="BF427" s="463"/>
      <c r="BG427" s="463"/>
      <c r="BH427" s="463"/>
      <c r="BI427" s="463"/>
      <c r="BJ427" s="463"/>
      <c r="BK427" s="463"/>
      <c r="BL427" s="463"/>
      <c r="BM427" s="463"/>
      <c r="BN427" s="463"/>
      <c r="BZ427" s="463"/>
      <c r="CA427" s="463"/>
      <c r="CB427" s="428"/>
      <c r="DW427" s="463"/>
      <c r="DX427" s="463"/>
      <c r="FI427" s="463"/>
      <c r="FJ427" s="463"/>
    </row>
    <row r="428" spans="14:166" s="369" customFormat="1" ht="15" customHeight="1">
      <c r="N428" s="397"/>
      <c r="O428" s="397"/>
      <c r="P428" s="397"/>
      <c r="Q428" s="397"/>
      <c r="R428" s="397"/>
      <c r="S428" s="397"/>
      <c r="T428" s="397"/>
      <c r="U428" s="397"/>
      <c r="V428" s="432"/>
      <c r="W428" s="397"/>
      <c r="X428" s="397"/>
      <c r="Y428" s="397"/>
      <c r="Z428" s="397"/>
      <c r="AA428" s="397"/>
      <c r="AB428" s="397"/>
      <c r="AC428" s="397"/>
      <c r="AD428" s="397"/>
      <c r="AE428" s="397"/>
      <c r="AG428" s="402"/>
      <c r="AH428" s="402"/>
      <c r="AI428" s="401"/>
      <c r="AJ428" s="401"/>
      <c r="AK428" s="441"/>
      <c r="AL428" s="401"/>
      <c r="AM428" s="401"/>
      <c r="AN428" s="401"/>
      <c r="AO428" s="441"/>
      <c r="AP428" s="401"/>
      <c r="AQ428" s="410"/>
      <c r="AR428" s="410"/>
      <c r="AS428" s="410"/>
      <c r="AT428" s="410"/>
      <c r="AU428" s="410"/>
      <c r="AV428" s="411"/>
      <c r="AW428" s="411"/>
      <c r="AX428" s="411"/>
      <c r="AY428" s="463"/>
      <c r="AZ428" s="463"/>
      <c r="BA428" s="463"/>
      <c r="BB428" s="463"/>
      <c r="BC428" s="463"/>
      <c r="BD428" s="463"/>
      <c r="BE428" s="463"/>
      <c r="BF428" s="463"/>
      <c r="BG428" s="463"/>
      <c r="BH428" s="463"/>
      <c r="BI428" s="463"/>
      <c r="BJ428" s="463"/>
      <c r="BK428" s="463"/>
      <c r="BL428" s="463"/>
      <c r="BM428" s="463"/>
      <c r="BN428" s="463"/>
      <c r="BZ428" s="463"/>
      <c r="CA428" s="463"/>
      <c r="CB428" s="428"/>
      <c r="DW428" s="463"/>
      <c r="DX428" s="463"/>
      <c r="FI428" s="463"/>
      <c r="FJ428" s="463"/>
    </row>
    <row r="429" spans="14:166" s="369" customFormat="1" ht="15" customHeight="1">
      <c r="N429" s="397"/>
      <c r="O429" s="397"/>
      <c r="P429" s="397"/>
      <c r="Q429" s="397"/>
      <c r="R429" s="397"/>
      <c r="S429" s="397"/>
      <c r="T429" s="397"/>
      <c r="U429" s="397"/>
      <c r="V429" s="432"/>
      <c r="W429" s="397"/>
      <c r="X429" s="397"/>
      <c r="Y429" s="397"/>
      <c r="Z429" s="397"/>
      <c r="AA429" s="397"/>
      <c r="AB429" s="397"/>
      <c r="AC429" s="397"/>
      <c r="AD429" s="397"/>
      <c r="AE429" s="397"/>
      <c r="AG429" s="469"/>
      <c r="AH429" s="469"/>
      <c r="AI429" s="401"/>
      <c r="AJ429" s="401"/>
      <c r="AK429" s="401"/>
      <c r="AL429" s="441"/>
      <c r="AM429" s="401"/>
      <c r="AN429" s="401"/>
      <c r="AO429" s="441"/>
      <c r="AP429" s="401"/>
      <c r="AQ429" s="410"/>
      <c r="AR429" s="410"/>
      <c r="AS429" s="411"/>
      <c r="AT429" s="410"/>
      <c r="AU429" s="410"/>
      <c r="AV429" s="411"/>
      <c r="AW429" s="411"/>
      <c r="AX429" s="411"/>
      <c r="AY429" s="463"/>
      <c r="AZ429" s="463"/>
      <c r="BA429" s="463"/>
      <c r="BB429" s="463"/>
      <c r="BC429" s="463"/>
      <c r="BD429" s="463"/>
      <c r="BE429" s="463"/>
      <c r="BF429" s="463"/>
      <c r="BG429" s="463"/>
      <c r="BH429" s="463"/>
      <c r="BI429" s="463"/>
      <c r="BJ429" s="463"/>
      <c r="BK429" s="463"/>
      <c r="BL429" s="463"/>
      <c r="BM429" s="463"/>
      <c r="BN429" s="463"/>
      <c r="BZ429" s="463"/>
      <c r="CA429" s="463"/>
      <c r="CB429" s="428"/>
      <c r="DW429" s="463"/>
      <c r="DX429" s="463"/>
      <c r="FI429" s="463"/>
      <c r="FJ429" s="463"/>
    </row>
    <row r="430" spans="14:166" s="369" customFormat="1" ht="15" customHeight="1">
      <c r="N430" s="397"/>
      <c r="O430" s="397"/>
      <c r="P430" s="397"/>
      <c r="Q430" s="397"/>
      <c r="R430" s="397"/>
      <c r="S430" s="397"/>
      <c r="T430" s="397"/>
      <c r="U430" s="397"/>
      <c r="V430" s="432"/>
      <c r="W430" s="397"/>
      <c r="X430" s="397"/>
      <c r="Y430" s="397"/>
      <c r="Z430" s="397"/>
      <c r="AA430" s="397"/>
      <c r="AB430" s="397"/>
      <c r="AC430" s="397"/>
      <c r="AD430" s="397"/>
      <c r="AE430" s="397"/>
      <c r="AG430" s="402"/>
      <c r="AH430" s="402"/>
      <c r="AI430" s="401"/>
      <c r="AJ430" s="401"/>
      <c r="AK430" s="441"/>
      <c r="AL430" s="441"/>
      <c r="AM430" s="401"/>
      <c r="AN430" s="401"/>
      <c r="AO430" s="401"/>
      <c r="AP430" s="441"/>
      <c r="AQ430" s="410"/>
      <c r="AR430" s="410"/>
      <c r="AS430" s="410"/>
      <c r="AT430" s="410"/>
      <c r="AU430" s="410"/>
      <c r="AV430" s="411"/>
      <c r="AW430" s="411"/>
      <c r="AX430" s="411"/>
      <c r="AY430" s="463"/>
      <c r="AZ430" s="463"/>
      <c r="BA430" s="463"/>
      <c r="BB430" s="463"/>
      <c r="BC430" s="463"/>
      <c r="BD430" s="463"/>
      <c r="BE430" s="463"/>
      <c r="BF430" s="463"/>
      <c r="BG430" s="463"/>
      <c r="BH430" s="463"/>
      <c r="BI430" s="463"/>
      <c r="BJ430" s="463"/>
      <c r="BK430" s="463"/>
      <c r="BL430" s="463"/>
      <c r="BM430" s="463"/>
      <c r="BN430" s="463"/>
      <c r="BZ430" s="463"/>
      <c r="CA430" s="463"/>
      <c r="CB430" s="428"/>
      <c r="DW430" s="463"/>
      <c r="DX430" s="463"/>
      <c r="FI430" s="463"/>
      <c r="FJ430" s="463"/>
    </row>
    <row r="431" spans="14:166" s="369" customFormat="1" ht="15" customHeight="1">
      <c r="N431" s="397"/>
      <c r="O431" s="397"/>
      <c r="P431" s="397"/>
      <c r="Q431" s="397"/>
      <c r="R431" s="397"/>
      <c r="S431" s="397"/>
      <c r="T431" s="397"/>
      <c r="U431" s="397"/>
      <c r="V431" s="432"/>
      <c r="W431" s="397"/>
      <c r="X431" s="397"/>
      <c r="Y431" s="397"/>
      <c r="Z431" s="397"/>
      <c r="AA431" s="397"/>
      <c r="AB431" s="397"/>
      <c r="AC431" s="397"/>
      <c r="AD431" s="397"/>
      <c r="AE431" s="397"/>
      <c r="AG431" s="402"/>
      <c r="AH431" s="402"/>
      <c r="AI431" s="401"/>
      <c r="AJ431" s="401"/>
      <c r="AK431" s="441"/>
      <c r="AL431" s="401"/>
      <c r="AM431" s="401"/>
      <c r="AN431" s="401"/>
      <c r="AO431" s="441"/>
      <c r="AP431" s="401"/>
      <c r="AQ431" s="411"/>
      <c r="AR431" s="410"/>
      <c r="AS431" s="410"/>
      <c r="AT431" s="410"/>
      <c r="AU431" s="410"/>
      <c r="AV431" s="411"/>
      <c r="AW431" s="410"/>
      <c r="AX431" s="411"/>
      <c r="AY431" s="463"/>
      <c r="AZ431" s="463"/>
      <c r="BA431" s="463"/>
      <c r="BB431" s="463"/>
      <c r="BC431" s="463"/>
      <c r="BD431" s="463"/>
      <c r="BE431" s="463"/>
      <c r="BF431" s="463"/>
      <c r="BG431" s="463"/>
      <c r="BH431" s="463"/>
      <c r="BI431" s="463"/>
      <c r="BJ431" s="463"/>
      <c r="BK431" s="463"/>
      <c r="BL431" s="463"/>
      <c r="BM431" s="463"/>
      <c r="BN431" s="463"/>
      <c r="BZ431" s="463"/>
      <c r="CA431" s="463"/>
      <c r="CB431" s="428"/>
      <c r="DW431" s="463"/>
      <c r="DX431" s="463"/>
      <c r="FI431" s="463"/>
      <c r="FJ431" s="463"/>
    </row>
    <row r="432" spans="14:166" s="369" customFormat="1" ht="15" customHeight="1">
      <c r="N432" s="397"/>
      <c r="O432" s="397"/>
      <c r="P432" s="397"/>
      <c r="Q432" s="397"/>
      <c r="R432" s="397"/>
      <c r="S432" s="397"/>
      <c r="T432" s="397"/>
      <c r="U432" s="397"/>
      <c r="V432" s="432"/>
      <c r="W432" s="397"/>
      <c r="X432" s="397"/>
      <c r="Y432" s="397"/>
      <c r="Z432" s="397"/>
      <c r="AA432" s="397"/>
      <c r="AB432" s="397"/>
      <c r="AC432" s="397"/>
      <c r="AD432" s="397"/>
      <c r="AE432" s="397"/>
      <c r="AG432" s="402"/>
      <c r="AH432" s="402"/>
      <c r="AI432" s="401"/>
      <c r="AJ432" s="401"/>
      <c r="AK432" s="401"/>
      <c r="AL432" s="441"/>
      <c r="AM432" s="401"/>
      <c r="AN432" s="401"/>
      <c r="AO432" s="441"/>
      <c r="AP432" s="401"/>
      <c r="AQ432" s="410"/>
      <c r="AR432" s="410"/>
      <c r="AS432" s="411"/>
      <c r="AT432" s="410"/>
      <c r="AU432" s="410"/>
      <c r="AV432" s="411"/>
      <c r="AW432" s="411"/>
      <c r="AX432" s="401"/>
      <c r="AY432" s="463"/>
      <c r="AZ432" s="463"/>
      <c r="BA432" s="463"/>
      <c r="BB432" s="463"/>
      <c r="BC432" s="463"/>
      <c r="BD432" s="463"/>
      <c r="BE432" s="463"/>
      <c r="BF432" s="463"/>
      <c r="BG432" s="463"/>
      <c r="BH432" s="463"/>
      <c r="BI432" s="463"/>
      <c r="BJ432" s="463"/>
      <c r="BK432" s="463"/>
      <c r="BL432" s="463"/>
      <c r="BM432" s="463"/>
      <c r="BN432" s="463"/>
      <c r="BZ432" s="463"/>
      <c r="CA432" s="463"/>
      <c r="CB432" s="428"/>
      <c r="DW432" s="463"/>
      <c r="DX432" s="463"/>
      <c r="FI432" s="463"/>
      <c r="FJ432" s="463"/>
    </row>
    <row r="433" spans="14:166" s="369" customFormat="1" ht="15" customHeight="1">
      <c r="N433" s="397"/>
      <c r="O433" s="397"/>
      <c r="P433" s="397"/>
      <c r="Q433" s="397"/>
      <c r="R433" s="397"/>
      <c r="S433" s="397"/>
      <c r="T433" s="397"/>
      <c r="U433" s="397"/>
      <c r="V433" s="432"/>
      <c r="W433" s="397"/>
      <c r="X433" s="397"/>
      <c r="Y433" s="397"/>
      <c r="Z433" s="397"/>
      <c r="AA433" s="397"/>
      <c r="AB433" s="397"/>
      <c r="AC433" s="397"/>
      <c r="AD433" s="397"/>
      <c r="AE433" s="397"/>
      <c r="AG433" s="402"/>
      <c r="AH433" s="402"/>
      <c r="AI433" s="401"/>
      <c r="AJ433" s="401"/>
      <c r="AK433" s="441"/>
      <c r="AL433" s="441"/>
      <c r="AM433" s="401"/>
      <c r="AN433" s="401"/>
      <c r="AO433" s="441"/>
      <c r="AP433" s="441"/>
      <c r="AQ433" s="410"/>
      <c r="AR433" s="410"/>
      <c r="AS433" s="410"/>
      <c r="AT433" s="410"/>
      <c r="AU433" s="410"/>
      <c r="AV433" s="410"/>
      <c r="AW433" s="411"/>
      <c r="AX433" s="411"/>
      <c r="AY433" s="463"/>
      <c r="AZ433" s="463"/>
      <c r="BA433" s="463"/>
      <c r="BB433" s="463"/>
      <c r="BC433" s="463"/>
      <c r="BD433" s="463"/>
      <c r="BE433" s="463"/>
      <c r="BF433" s="463"/>
      <c r="BG433" s="463"/>
      <c r="BH433" s="463"/>
      <c r="BI433" s="463"/>
      <c r="BJ433" s="463"/>
      <c r="BK433" s="463"/>
      <c r="BL433" s="463"/>
      <c r="BM433" s="463"/>
      <c r="BN433" s="463"/>
      <c r="BZ433" s="463"/>
      <c r="CA433" s="463"/>
      <c r="CB433" s="428"/>
      <c r="DW433" s="463"/>
      <c r="DX433" s="463"/>
      <c r="FI433" s="463"/>
      <c r="FJ433" s="463"/>
    </row>
    <row r="434" spans="14:166" s="369" customFormat="1" ht="15" customHeight="1">
      <c r="N434" s="397"/>
      <c r="O434" s="397"/>
      <c r="P434" s="397"/>
      <c r="Q434" s="397"/>
      <c r="R434" s="397"/>
      <c r="S434" s="397"/>
      <c r="T434" s="397"/>
      <c r="U434" s="397"/>
      <c r="V434" s="432"/>
      <c r="W434" s="397"/>
      <c r="X434" s="397"/>
      <c r="Y434" s="397"/>
      <c r="Z434" s="397"/>
      <c r="AA434" s="397"/>
      <c r="AB434" s="397"/>
      <c r="AC434" s="397"/>
      <c r="AD434" s="397"/>
      <c r="AE434" s="397"/>
      <c r="AG434" s="402"/>
      <c r="AH434" s="402"/>
      <c r="AI434" s="401"/>
      <c r="AJ434" s="401"/>
      <c r="AK434" s="441"/>
      <c r="AL434" s="401"/>
      <c r="AM434" s="401"/>
      <c r="AN434" s="401"/>
      <c r="AO434" s="441"/>
      <c r="AP434" s="401"/>
      <c r="AQ434" s="410"/>
      <c r="AR434" s="410"/>
      <c r="AS434" s="411"/>
      <c r="AT434" s="410"/>
      <c r="AU434" s="410"/>
      <c r="AV434" s="411"/>
      <c r="AW434" s="411"/>
      <c r="AX434" s="411"/>
      <c r="AY434" s="463"/>
      <c r="AZ434" s="463"/>
      <c r="BA434" s="463"/>
      <c r="BB434" s="463"/>
      <c r="BC434" s="463"/>
      <c r="BD434" s="463"/>
      <c r="BE434" s="463"/>
      <c r="BF434" s="463"/>
      <c r="BG434" s="463"/>
      <c r="BH434" s="463"/>
      <c r="BI434" s="463"/>
      <c r="BJ434" s="463"/>
      <c r="BK434" s="463"/>
      <c r="BL434" s="463"/>
      <c r="BM434" s="463"/>
      <c r="BN434" s="463"/>
      <c r="BZ434" s="463"/>
      <c r="CA434" s="463"/>
      <c r="CB434" s="428"/>
      <c r="DW434" s="463"/>
      <c r="DX434" s="463"/>
      <c r="FI434" s="463"/>
      <c r="FJ434" s="463"/>
    </row>
    <row r="435" spans="14:166" s="369" customFormat="1" ht="15" customHeight="1">
      <c r="N435" s="397"/>
      <c r="O435" s="397"/>
      <c r="P435" s="397"/>
      <c r="Q435" s="397"/>
      <c r="R435" s="397"/>
      <c r="S435" s="397"/>
      <c r="T435" s="397"/>
      <c r="U435" s="397"/>
      <c r="V435" s="432"/>
      <c r="W435" s="397"/>
      <c r="X435" s="397"/>
      <c r="Y435" s="397"/>
      <c r="Z435" s="397"/>
      <c r="AA435" s="397"/>
      <c r="AB435" s="397"/>
      <c r="AC435" s="397"/>
      <c r="AD435" s="397"/>
      <c r="AE435" s="397"/>
      <c r="AG435" s="402"/>
      <c r="AH435" s="402"/>
      <c r="AI435" s="401"/>
      <c r="AJ435" s="401"/>
      <c r="AK435" s="401"/>
      <c r="AL435" s="441"/>
      <c r="AM435" s="401"/>
      <c r="AN435" s="401"/>
      <c r="AO435" s="401"/>
      <c r="AP435" s="401"/>
      <c r="AQ435" s="410"/>
      <c r="AR435" s="410"/>
      <c r="AS435" s="410"/>
      <c r="AT435" s="410"/>
      <c r="AU435" s="410"/>
      <c r="AV435" s="411"/>
      <c r="AW435" s="411"/>
      <c r="AX435" s="411"/>
      <c r="AY435" s="463"/>
      <c r="AZ435" s="463"/>
      <c r="BA435" s="463"/>
      <c r="BB435" s="463"/>
      <c r="BC435" s="463"/>
      <c r="BD435" s="463"/>
      <c r="BE435" s="463"/>
      <c r="BF435" s="463"/>
      <c r="BG435" s="463"/>
      <c r="BH435" s="463"/>
      <c r="BI435" s="463"/>
      <c r="BJ435" s="463"/>
      <c r="BK435" s="463"/>
      <c r="BL435" s="463"/>
      <c r="BM435" s="463"/>
      <c r="BN435" s="463"/>
      <c r="BZ435" s="463"/>
      <c r="CA435" s="463"/>
      <c r="CB435" s="428"/>
      <c r="DW435" s="463"/>
      <c r="DX435" s="463"/>
      <c r="FI435" s="463"/>
      <c r="FJ435" s="463"/>
    </row>
    <row r="436" spans="14:166" s="369" customFormat="1" ht="15" customHeight="1">
      <c r="N436" s="397"/>
      <c r="O436" s="397"/>
      <c r="P436" s="397"/>
      <c r="Q436" s="397"/>
      <c r="R436" s="397"/>
      <c r="S436" s="397"/>
      <c r="T436" s="397"/>
      <c r="U436" s="397"/>
      <c r="V436" s="432"/>
      <c r="W436" s="397"/>
      <c r="X436" s="397"/>
      <c r="Y436" s="397"/>
      <c r="Z436" s="397"/>
      <c r="AA436" s="397"/>
      <c r="AB436" s="397"/>
      <c r="AC436" s="397"/>
      <c r="AD436" s="397"/>
      <c r="AE436" s="397"/>
      <c r="AG436" s="402"/>
      <c r="AH436" s="402"/>
      <c r="AI436" s="401"/>
      <c r="AJ436" s="401"/>
      <c r="AK436" s="401"/>
      <c r="AL436" s="441"/>
      <c r="AM436" s="401"/>
      <c r="AN436" s="401"/>
      <c r="AO436" s="441"/>
      <c r="AP436" s="441"/>
      <c r="AQ436" s="410"/>
      <c r="AR436" s="410"/>
      <c r="AS436" s="410"/>
      <c r="AT436" s="410"/>
      <c r="AU436" s="410"/>
      <c r="AV436" s="410"/>
      <c r="AW436" s="410"/>
      <c r="AX436" s="410"/>
      <c r="AY436" s="463"/>
      <c r="AZ436" s="463"/>
      <c r="BA436" s="463"/>
      <c r="BB436" s="463"/>
      <c r="BC436" s="463"/>
      <c r="BD436" s="463"/>
      <c r="BE436" s="463"/>
      <c r="BF436" s="463"/>
      <c r="BG436" s="463"/>
      <c r="BH436" s="463"/>
      <c r="BI436" s="463"/>
      <c r="BJ436" s="463"/>
      <c r="BK436" s="463"/>
      <c r="BL436" s="463"/>
      <c r="BM436" s="463"/>
      <c r="BN436" s="463"/>
      <c r="BZ436" s="463"/>
      <c r="CA436" s="463"/>
      <c r="CB436" s="428"/>
      <c r="DW436" s="463"/>
      <c r="DX436" s="463"/>
      <c r="FI436" s="463"/>
      <c r="FJ436" s="463"/>
    </row>
    <row r="437" spans="14:166" s="369" customFormat="1" ht="15" customHeight="1">
      <c r="N437" s="397"/>
      <c r="O437" s="397"/>
      <c r="P437" s="397"/>
      <c r="Q437" s="397"/>
      <c r="R437" s="397"/>
      <c r="S437" s="397"/>
      <c r="T437" s="397"/>
      <c r="U437" s="397"/>
      <c r="V437" s="432"/>
      <c r="W437" s="397"/>
      <c r="X437" s="397"/>
      <c r="Y437" s="397"/>
      <c r="Z437" s="397"/>
      <c r="AA437" s="397"/>
      <c r="AB437" s="397"/>
      <c r="AC437" s="397"/>
      <c r="AD437" s="397"/>
      <c r="AE437" s="397"/>
      <c r="AG437" s="402"/>
      <c r="AH437" s="402"/>
      <c r="AI437" s="401"/>
      <c r="AJ437" s="401"/>
      <c r="AK437" s="401"/>
      <c r="AL437" s="401"/>
      <c r="AM437" s="401"/>
      <c r="AN437" s="401"/>
      <c r="AO437" s="401"/>
      <c r="AP437" s="401"/>
      <c r="AQ437" s="407"/>
      <c r="AR437" s="407"/>
      <c r="AS437" s="407"/>
      <c r="AT437" s="407"/>
      <c r="AU437" s="407"/>
      <c r="AV437" s="407"/>
      <c r="AW437" s="407"/>
      <c r="AX437" s="407"/>
      <c r="AY437" s="463"/>
      <c r="AZ437" s="463"/>
      <c r="BA437" s="463"/>
      <c r="BB437" s="463"/>
      <c r="BC437" s="463"/>
      <c r="BD437" s="463"/>
      <c r="BE437" s="463"/>
      <c r="BF437" s="463"/>
      <c r="BG437" s="463"/>
      <c r="BH437" s="463"/>
      <c r="BI437" s="463"/>
      <c r="BJ437" s="463"/>
      <c r="BK437" s="463"/>
      <c r="BL437" s="463"/>
      <c r="BM437" s="463"/>
      <c r="BN437" s="463"/>
      <c r="BZ437" s="463"/>
      <c r="CA437" s="463"/>
      <c r="CB437" s="428"/>
      <c r="DW437" s="463"/>
      <c r="DX437" s="463"/>
      <c r="FI437" s="463"/>
      <c r="FJ437" s="463"/>
    </row>
    <row r="438" spans="14:166" s="369" customFormat="1" ht="15" customHeight="1">
      <c r="N438" s="397"/>
      <c r="O438" s="397"/>
      <c r="P438" s="397"/>
      <c r="Q438" s="397"/>
      <c r="R438" s="397"/>
      <c r="S438" s="397"/>
      <c r="T438" s="397"/>
      <c r="U438" s="397"/>
      <c r="V438" s="432"/>
      <c r="W438" s="397"/>
      <c r="X438" s="397"/>
      <c r="Y438" s="397"/>
      <c r="Z438" s="397"/>
      <c r="AA438" s="397"/>
      <c r="AB438" s="397"/>
      <c r="AC438" s="397"/>
      <c r="AD438" s="397"/>
      <c r="AE438" s="397"/>
      <c r="AG438" s="463"/>
      <c r="AH438" s="463"/>
      <c r="AI438" s="407"/>
      <c r="AJ438" s="407"/>
      <c r="AK438" s="407"/>
      <c r="AL438" s="407"/>
      <c r="AM438" s="407"/>
      <c r="AN438" s="407"/>
      <c r="AO438" s="407"/>
      <c r="AP438" s="407"/>
      <c r="AQ438" s="407"/>
      <c r="AR438" s="407"/>
      <c r="AS438" s="407"/>
      <c r="AT438" s="407"/>
      <c r="AU438" s="407"/>
      <c r="AV438" s="407"/>
      <c r="AW438" s="407"/>
      <c r="AX438" s="407"/>
      <c r="AY438" s="463"/>
      <c r="AZ438" s="463"/>
      <c r="BA438" s="463"/>
      <c r="BB438" s="463"/>
      <c r="BC438" s="463"/>
      <c r="BD438" s="463"/>
      <c r="BE438" s="463"/>
      <c r="BF438" s="463"/>
      <c r="BG438" s="463"/>
      <c r="BH438" s="463"/>
      <c r="BI438" s="463"/>
      <c r="BJ438" s="463"/>
      <c r="BK438" s="463"/>
      <c r="BL438" s="463"/>
      <c r="BM438" s="463"/>
      <c r="BN438" s="463"/>
      <c r="BZ438" s="463"/>
      <c r="CA438" s="463"/>
      <c r="CB438" s="428"/>
      <c r="DW438" s="463"/>
      <c r="DX438" s="463"/>
      <c r="FI438" s="463"/>
      <c r="FJ438" s="463"/>
    </row>
    <row r="439" spans="14:166" s="369" customFormat="1" ht="15" customHeight="1">
      <c r="N439" s="397"/>
      <c r="O439" s="397"/>
      <c r="P439" s="397"/>
      <c r="Q439" s="397"/>
      <c r="R439" s="397"/>
      <c r="S439" s="397"/>
      <c r="T439" s="397"/>
      <c r="U439" s="397"/>
      <c r="V439" s="432"/>
      <c r="W439" s="397"/>
      <c r="X439" s="397"/>
      <c r="Y439" s="397"/>
      <c r="Z439" s="397"/>
      <c r="AA439" s="397"/>
      <c r="AB439" s="397"/>
      <c r="AC439" s="397"/>
      <c r="AD439" s="397"/>
      <c r="AE439" s="397"/>
      <c r="AG439" s="463"/>
      <c r="AH439" s="463"/>
      <c r="AI439" s="407"/>
      <c r="AJ439" s="407"/>
      <c r="AK439" s="407"/>
      <c r="AL439" s="407"/>
      <c r="AM439" s="407"/>
      <c r="AN439" s="407"/>
      <c r="AO439" s="407"/>
      <c r="AP439" s="407"/>
      <c r="AQ439" s="407"/>
      <c r="AR439" s="407"/>
      <c r="AS439" s="407"/>
      <c r="AT439" s="407"/>
      <c r="AU439" s="407"/>
      <c r="AV439" s="407"/>
      <c r="AW439" s="407"/>
      <c r="AX439" s="407"/>
      <c r="AY439" s="463"/>
      <c r="AZ439" s="463"/>
      <c r="BA439" s="463"/>
      <c r="BB439" s="463"/>
      <c r="BC439" s="463"/>
      <c r="BD439" s="463"/>
      <c r="BE439" s="463"/>
      <c r="BF439" s="463"/>
      <c r="BG439" s="463"/>
      <c r="BH439" s="463"/>
      <c r="BI439" s="463"/>
      <c r="BJ439" s="463"/>
      <c r="BK439" s="463"/>
      <c r="BL439" s="463"/>
      <c r="BM439" s="463"/>
      <c r="BN439" s="463"/>
      <c r="BZ439" s="463"/>
      <c r="CA439" s="463"/>
      <c r="CB439" s="428"/>
      <c r="DW439" s="463"/>
      <c r="DX439" s="463"/>
      <c r="FI439" s="463"/>
      <c r="FJ439" s="463"/>
    </row>
    <row r="440" spans="14:166" s="369" customFormat="1" ht="15" customHeight="1">
      <c r="N440" s="397"/>
      <c r="O440" s="397"/>
      <c r="P440" s="397"/>
      <c r="Q440" s="397"/>
      <c r="R440" s="397"/>
      <c r="S440" s="397"/>
      <c r="T440" s="397"/>
      <c r="U440" s="397"/>
      <c r="V440" s="432"/>
      <c r="W440" s="397"/>
      <c r="X440" s="397"/>
      <c r="Y440" s="397"/>
      <c r="Z440" s="397"/>
      <c r="AA440" s="397"/>
      <c r="AB440" s="397"/>
      <c r="AC440" s="397"/>
      <c r="AD440" s="397"/>
      <c r="AE440" s="397"/>
      <c r="AG440" s="469"/>
      <c r="AH440" s="469"/>
      <c r="AI440" s="407"/>
      <c r="AJ440" s="407"/>
      <c r="AK440" s="407"/>
      <c r="AL440" s="407"/>
      <c r="AM440" s="407"/>
      <c r="AN440" s="407"/>
      <c r="AO440" s="407"/>
      <c r="AP440" s="407"/>
      <c r="AQ440" s="407"/>
      <c r="AR440" s="407"/>
      <c r="AS440" s="407"/>
      <c r="AT440" s="407"/>
      <c r="AU440" s="407"/>
      <c r="AV440" s="407"/>
      <c r="AW440" s="407"/>
      <c r="AX440" s="407"/>
      <c r="AY440" s="463"/>
      <c r="AZ440" s="463"/>
      <c r="BA440" s="463"/>
      <c r="BB440" s="463"/>
      <c r="BC440" s="463"/>
      <c r="BD440" s="463"/>
      <c r="BE440" s="463"/>
      <c r="BF440" s="463"/>
      <c r="BG440" s="463"/>
      <c r="BH440" s="463"/>
      <c r="BI440" s="463"/>
      <c r="BJ440" s="463"/>
      <c r="BK440" s="463"/>
      <c r="BL440" s="463"/>
      <c r="BM440" s="463"/>
      <c r="BN440" s="463"/>
      <c r="BZ440" s="463"/>
      <c r="CA440" s="463"/>
      <c r="CB440" s="428"/>
      <c r="DW440" s="463"/>
      <c r="DX440" s="463"/>
      <c r="FI440" s="463"/>
      <c r="FJ440" s="463"/>
    </row>
    <row r="441" spans="14:166" s="369" customFormat="1" ht="15" customHeight="1">
      <c r="N441" s="397"/>
      <c r="O441" s="397"/>
      <c r="P441" s="397"/>
      <c r="Q441" s="397"/>
      <c r="R441" s="397"/>
      <c r="S441" s="397"/>
      <c r="T441" s="397"/>
      <c r="U441" s="397"/>
      <c r="V441" s="432"/>
      <c r="W441" s="397"/>
      <c r="X441" s="397"/>
      <c r="Y441" s="397"/>
      <c r="Z441" s="397"/>
      <c r="AA441" s="397"/>
      <c r="AB441" s="397"/>
      <c r="AC441" s="397"/>
      <c r="AD441" s="397"/>
      <c r="AE441" s="397"/>
      <c r="AG441" s="469"/>
      <c r="AH441" s="469"/>
      <c r="AI441" s="407"/>
      <c r="AJ441" s="407"/>
      <c r="AK441" s="407"/>
      <c r="AL441" s="407"/>
      <c r="AM441" s="407"/>
      <c r="AN441" s="407"/>
      <c r="AO441" s="407"/>
      <c r="AP441" s="407"/>
      <c r="AQ441" s="408"/>
      <c r="AR441" s="408"/>
      <c r="AS441" s="408"/>
      <c r="AT441" s="408"/>
      <c r="AU441" s="408"/>
      <c r="AV441" s="409"/>
      <c r="AW441" s="408"/>
      <c r="AX441" s="408"/>
      <c r="AY441" s="463"/>
      <c r="AZ441" s="463"/>
      <c r="BA441" s="463"/>
      <c r="BB441" s="463"/>
      <c r="BC441" s="463"/>
      <c r="BD441" s="463"/>
      <c r="BE441" s="463"/>
      <c r="BF441" s="463"/>
      <c r="BG441" s="463"/>
      <c r="BH441" s="463"/>
      <c r="BI441" s="463"/>
      <c r="BJ441" s="463"/>
      <c r="BK441" s="463"/>
      <c r="BL441" s="463"/>
      <c r="BM441" s="463"/>
      <c r="BN441" s="463"/>
      <c r="BZ441" s="463"/>
      <c r="CA441" s="463"/>
      <c r="CB441" s="428"/>
      <c r="DW441" s="463"/>
      <c r="DX441" s="463"/>
      <c r="FI441" s="463"/>
      <c r="FJ441" s="463"/>
    </row>
    <row r="442" spans="14:166" s="369" customFormat="1" ht="15" customHeight="1">
      <c r="N442" s="397"/>
      <c r="O442" s="397"/>
      <c r="P442" s="397"/>
      <c r="Q442" s="397"/>
      <c r="R442" s="397"/>
      <c r="S442" s="397"/>
      <c r="T442" s="397"/>
      <c r="U442" s="397"/>
      <c r="V442" s="432"/>
      <c r="W442" s="397"/>
      <c r="X442" s="397"/>
      <c r="Y442" s="397"/>
      <c r="Z442" s="397"/>
      <c r="AA442" s="397"/>
      <c r="AB442" s="397"/>
      <c r="AC442" s="397"/>
      <c r="AD442" s="397"/>
      <c r="AE442" s="397"/>
      <c r="AG442" s="469"/>
      <c r="AH442" s="469"/>
      <c r="AI442" s="408"/>
      <c r="AJ442" s="408"/>
      <c r="AK442" s="408"/>
      <c r="AL442" s="408"/>
      <c r="AM442" s="408"/>
      <c r="AN442" s="408"/>
      <c r="AO442" s="408"/>
      <c r="AP442" s="408"/>
      <c r="AQ442" s="401"/>
      <c r="AR442" s="401"/>
      <c r="AS442" s="401"/>
      <c r="AT442" s="401"/>
      <c r="AU442" s="401"/>
      <c r="AV442" s="401"/>
      <c r="AW442" s="401"/>
      <c r="AX442" s="401"/>
      <c r="AY442" s="463"/>
      <c r="AZ442" s="463"/>
      <c r="BA442" s="463"/>
      <c r="BB442" s="463"/>
      <c r="BC442" s="463"/>
      <c r="BD442" s="463"/>
      <c r="BE442" s="463"/>
      <c r="BF442" s="463"/>
      <c r="BG442" s="463"/>
      <c r="BH442" s="463"/>
      <c r="BI442" s="463"/>
      <c r="BJ442" s="463"/>
      <c r="BK442" s="463"/>
      <c r="BL442" s="463"/>
      <c r="BM442" s="463"/>
      <c r="BN442" s="463"/>
      <c r="BZ442" s="463"/>
      <c r="CA442" s="463"/>
      <c r="CB442" s="428"/>
      <c r="DW442" s="463"/>
      <c r="DX442" s="463"/>
      <c r="FI442" s="463"/>
      <c r="FJ442" s="463"/>
    </row>
    <row r="443" spans="14:166" s="369" customFormat="1" ht="15" customHeight="1">
      <c r="N443" s="397"/>
      <c r="O443" s="397"/>
      <c r="P443" s="397"/>
      <c r="Q443" s="397"/>
      <c r="R443" s="397"/>
      <c r="S443" s="397"/>
      <c r="T443" s="397"/>
      <c r="U443" s="397"/>
      <c r="V443" s="432"/>
      <c r="W443" s="397"/>
      <c r="X443" s="397"/>
      <c r="Y443" s="397"/>
      <c r="Z443" s="397"/>
      <c r="AA443" s="397"/>
      <c r="AB443" s="397"/>
      <c r="AC443" s="397"/>
      <c r="AD443" s="397"/>
      <c r="AE443" s="397"/>
      <c r="AG443" s="402"/>
      <c r="AH443" s="402"/>
      <c r="AI443" s="401"/>
      <c r="AJ443" s="401"/>
      <c r="AK443" s="401"/>
      <c r="AL443" s="401"/>
      <c r="AM443" s="401"/>
      <c r="AN443" s="401"/>
      <c r="AO443" s="401"/>
      <c r="AP443" s="401"/>
      <c r="AQ443" s="401"/>
      <c r="AR443" s="401"/>
      <c r="AS443" s="401"/>
      <c r="AT443" s="401"/>
      <c r="AU443" s="401"/>
      <c r="AV443" s="404"/>
      <c r="AW443" s="401"/>
      <c r="AX443" s="404"/>
      <c r="AY443" s="463"/>
      <c r="AZ443" s="463"/>
      <c r="BA443" s="463"/>
      <c r="BB443" s="463"/>
      <c r="BC443" s="463"/>
      <c r="BD443" s="463"/>
      <c r="BE443" s="463"/>
      <c r="BF443" s="463"/>
      <c r="BG443" s="463"/>
      <c r="BH443" s="463"/>
      <c r="BI443" s="463"/>
      <c r="BJ443" s="463"/>
      <c r="BK443" s="463"/>
      <c r="BL443" s="463"/>
      <c r="BM443" s="463"/>
      <c r="BN443" s="463"/>
      <c r="BZ443" s="463"/>
      <c r="CA443" s="463"/>
      <c r="CB443" s="428"/>
      <c r="DW443" s="463"/>
      <c r="DX443" s="463"/>
      <c r="FI443" s="463"/>
      <c r="FJ443" s="463"/>
    </row>
    <row r="444" spans="14:166" s="369" customFormat="1" ht="15" customHeight="1">
      <c r="N444" s="397"/>
      <c r="O444" s="397"/>
      <c r="P444" s="397"/>
      <c r="Q444" s="397"/>
      <c r="R444" s="397"/>
      <c r="S444" s="397"/>
      <c r="T444" s="397"/>
      <c r="U444" s="397"/>
      <c r="V444" s="432"/>
      <c r="W444" s="397"/>
      <c r="X444" s="397"/>
      <c r="Y444" s="397"/>
      <c r="Z444" s="397"/>
      <c r="AA444" s="397"/>
      <c r="AB444" s="397"/>
      <c r="AC444" s="397"/>
      <c r="AD444" s="397"/>
      <c r="AE444" s="397"/>
      <c r="AG444" s="402"/>
      <c r="AH444" s="402"/>
      <c r="AI444" s="401"/>
      <c r="AJ444" s="467"/>
      <c r="AK444" s="404"/>
      <c r="AL444" s="404"/>
      <c r="AM444" s="401"/>
      <c r="AN444" s="401"/>
      <c r="AO444" s="401"/>
      <c r="AP444" s="404"/>
      <c r="AQ444" s="401"/>
      <c r="AR444" s="401"/>
      <c r="AS444" s="401"/>
      <c r="AT444" s="401"/>
      <c r="AU444" s="401"/>
      <c r="AV444" s="404"/>
      <c r="AW444" s="404"/>
      <c r="AX444" s="404"/>
      <c r="AY444" s="463"/>
      <c r="AZ444" s="463"/>
      <c r="BA444" s="463"/>
      <c r="BB444" s="463"/>
      <c r="BC444" s="463"/>
      <c r="BD444" s="463"/>
      <c r="BE444" s="463"/>
      <c r="BF444" s="463"/>
      <c r="BG444" s="463"/>
      <c r="BH444" s="463"/>
      <c r="BI444" s="463"/>
      <c r="BJ444" s="463"/>
      <c r="BK444" s="463"/>
      <c r="BL444" s="463"/>
      <c r="BM444" s="463"/>
      <c r="BN444" s="463"/>
      <c r="BZ444" s="463"/>
      <c r="CA444" s="463"/>
      <c r="CB444" s="428"/>
      <c r="DW444" s="463"/>
      <c r="DX444" s="463"/>
      <c r="FI444" s="463"/>
      <c r="FJ444" s="463"/>
    </row>
    <row r="445" spans="14:166" s="369" customFormat="1" ht="15" customHeight="1">
      <c r="N445" s="397"/>
      <c r="O445" s="397"/>
      <c r="P445" s="397"/>
      <c r="Q445" s="397"/>
      <c r="R445" s="397"/>
      <c r="S445" s="397"/>
      <c r="T445" s="397"/>
      <c r="U445" s="397"/>
      <c r="V445" s="432"/>
      <c r="W445" s="397"/>
      <c r="X445" s="397"/>
      <c r="Y445" s="397"/>
      <c r="Z445" s="397"/>
      <c r="AA445" s="397"/>
      <c r="AB445" s="397"/>
      <c r="AC445" s="397"/>
      <c r="AD445" s="397"/>
      <c r="AE445" s="397"/>
      <c r="AG445" s="402"/>
      <c r="AH445" s="402"/>
      <c r="AI445" s="401"/>
      <c r="AJ445" s="404"/>
      <c r="AK445" s="404"/>
      <c r="AL445" s="401"/>
      <c r="AM445" s="401"/>
      <c r="AN445" s="401"/>
      <c r="AO445" s="401"/>
      <c r="AP445" s="401"/>
      <c r="AQ445" s="404"/>
      <c r="AR445" s="401"/>
      <c r="AS445" s="401"/>
      <c r="AT445" s="401"/>
      <c r="AU445" s="401"/>
      <c r="AV445" s="404"/>
      <c r="AW445" s="401"/>
      <c r="AX445" s="404"/>
      <c r="AY445" s="463"/>
      <c r="AZ445" s="463"/>
      <c r="BA445" s="463"/>
      <c r="BB445" s="463"/>
      <c r="BC445" s="463"/>
      <c r="BD445" s="463"/>
      <c r="BE445" s="463"/>
      <c r="BF445" s="463"/>
      <c r="BG445" s="463"/>
      <c r="BH445" s="463"/>
      <c r="BI445" s="463"/>
      <c r="BJ445" s="463"/>
      <c r="BK445" s="463"/>
      <c r="BL445" s="463"/>
      <c r="BM445" s="463"/>
      <c r="BN445" s="463"/>
      <c r="BZ445" s="463"/>
      <c r="CA445" s="463"/>
      <c r="CB445" s="428"/>
      <c r="DW445" s="463"/>
      <c r="DX445" s="463"/>
      <c r="FI445" s="463"/>
      <c r="FJ445" s="463"/>
    </row>
    <row r="446" spans="14:166" s="369" customFormat="1" ht="15" customHeight="1">
      <c r="N446" s="397"/>
      <c r="O446" s="397"/>
      <c r="P446" s="397"/>
      <c r="Q446" s="397"/>
      <c r="R446" s="397"/>
      <c r="S446" s="397"/>
      <c r="T446" s="397"/>
      <c r="U446" s="397"/>
      <c r="V446" s="432"/>
      <c r="W446" s="397"/>
      <c r="X446" s="397"/>
      <c r="Y446" s="397"/>
      <c r="Z446" s="397"/>
      <c r="AA446" s="397"/>
      <c r="AB446" s="397"/>
      <c r="AC446" s="397"/>
      <c r="AD446" s="397"/>
      <c r="AE446" s="397"/>
      <c r="AG446" s="402"/>
      <c r="AH446" s="402"/>
      <c r="AI446" s="401"/>
      <c r="AJ446" s="401"/>
      <c r="AK446" s="401"/>
      <c r="AL446" s="404"/>
      <c r="AM446" s="401"/>
      <c r="AN446" s="401"/>
      <c r="AO446" s="401"/>
      <c r="AP446" s="401"/>
      <c r="AQ446" s="401"/>
      <c r="AR446" s="401"/>
      <c r="AS446" s="401"/>
      <c r="AT446" s="401"/>
      <c r="AU446" s="401"/>
      <c r="AV446" s="404"/>
      <c r="AW446" s="404"/>
      <c r="AX446" s="404"/>
      <c r="AY446" s="463"/>
      <c r="AZ446" s="463"/>
      <c r="BA446" s="463"/>
      <c r="BB446" s="463"/>
      <c r="BC446" s="463"/>
      <c r="BD446" s="463"/>
      <c r="BE446" s="463"/>
      <c r="BF446" s="463"/>
      <c r="BG446" s="463"/>
      <c r="BH446" s="463"/>
      <c r="BI446" s="463"/>
      <c r="BJ446" s="463"/>
      <c r="BK446" s="463"/>
      <c r="BL446" s="463"/>
      <c r="BM446" s="463"/>
      <c r="BN446" s="463"/>
      <c r="BZ446" s="463"/>
      <c r="CA446" s="463"/>
      <c r="CB446" s="428"/>
      <c r="DW446" s="463"/>
      <c r="DX446" s="463"/>
      <c r="FI446" s="463"/>
      <c r="FJ446" s="463"/>
    </row>
    <row r="447" spans="14:166" s="369" customFormat="1" ht="15" customHeight="1">
      <c r="N447" s="397"/>
      <c r="O447" s="397"/>
      <c r="P447" s="397"/>
      <c r="Q447" s="397"/>
      <c r="R447" s="397"/>
      <c r="S447" s="397"/>
      <c r="T447" s="397"/>
      <c r="U447" s="397"/>
      <c r="V447" s="432"/>
      <c r="W447" s="397"/>
      <c r="X447" s="397"/>
      <c r="Y447" s="397"/>
      <c r="Z447" s="397"/>
      <c r="AA447" s="397"/>
      <c r="AB447" s="397"/>
      <c r="AC447" s="397"/>
      <c r="AD447" s="397"/>
      <c r="AE447" s="397"/>
      <c r="AG447" s="402"/>
      <c r="AH447" s="402"/>
      <c r="AI447" s="401"/>
      <c r="AJ447" s="401"/>
      <c r="AK447" s="404"/>
      <c r="AL447" s="401"/>
      <c r="AM447" s="401"/>
      <c r="AN447" s="401"/>
      <c r="AO447" s="401"/>
      <c r="AP447" s="404"/>
      <c r="AQ447" s="401"/>
      <c r="AR447" s="401"/>
      <c r="AS447" s="401"/>
      <c r="AT447" s="401"/>
      <c r="AU447" s="401"/>
      <c r="AV447" s="404"/>
      <c r="AW447" s="404"/>
      <c r="AX447" s="404"/>
      <c r="AY447" s="463"/>
      <c r="AZ447" s="463"/>
      <c r="BA447" s="463"/>
      <c r="BB447" s="463"/>
      <c r="BC447" s="463"/>
      <c r="BD447" s="463"/>
      <c r="BE447" s="463"/>
      <c r="BF447" s="463"/>
      <c r="BG447" s="463"/>
      <c r="BH447" s="463"/>
      <c r="BI447" s="463"/>
      <c r="BJ447" s="463"/>
      <c r="BK447" s="463"/>
      <c r="BL447" s="463"/>
      <c r="BM447" s="463"/>
      <c r="BN447" s="463"/>
      <c r="BZ447" s="463"/>
      <c r="CA447" s="463"/>
      <c r="CB447" s="428"/>
      <c r="DW447" s="463"/>
      <c r="DX447" s="463"/>
      <c r="FI447" s="463"/>
      <c r="FJ447" s="463"/>
    </row>
    <row r="448" spans="14:166" s="369" customFormat="1" ht="15" customHeight="1">
      <c r="N448" s="372"/>
      <c r="O448" s="372"/>
      <c r="P448" s="372"/>
      <c r="Q448" s="372"/>
      <c r="R448" s="372"/>
      <c r="S448" s="372"/>
      <c r="T448" s="372"/>
      <c r="U448" s="372"/>
      <c r="V448" s="432"/>
      <c r="W448" s="381"/>
      <c r="X448" s="381"/>
      <c r="Y448" s="381"/>
      <c r="Z448" s="381"/>
      <c r="AA448" s="381"/>
      <c r="AB448" s="381"/>
      <c r="AC448" s="381"/>
      <c r="AD448" s="381"/>
      <c r="AE448" s="381"/>
      <c r="AG448" s="402"/>
      <c r="AH448" s="402"/>
      <c r="AI448" s="401"/>
      <c r="AJ448" s="401"/>
      <c r="AK448" s="404"/>
      <c r="AL448" s="404"/>
      <c r="AM448" s="401"/>
      <c r="AN448" s="401"/>
      <c r="AO448" s="404"/>
      <c r="AP448" s="401"/>
      <c r="AQ448" s="401"/>
      <c r="AR448" s="401"/>
      <c r="AS448" s="401"/>
      <c r="AT448" s="401"/>
      <c r="AU448" s="401"/>
      <c r="AV448" s="404"/>
      <c r="AW448" s="401"/>
      <c r="AX448" s="404"/>
      <c r="AY448" s="463"/>
      <c r="AZ448" s="463"/>
      <c r="BA448" s="463"/>
      <c r="BB448" s="463"/>
      <c r="BC448" s="463"/>
      <c r="BD448" s="463"/>
      <c r="BE448" s="463"/>
      <c r="BF448" s="463"/>
      <c r="BG448" s="463"/>
      <c r="BH448" s="463"/>
      <c r="BI448" s="463"/>
      <c r="BJ448" s="463"/>
      <c r="BK448" s="463"/>
      <c r="BL448" s="463"/>
      <c r="BM448" s="463"/>
      <c r="BN448" s="463"/>
      <c r="BZ448" s="463"/>
      <c r="CA448" s="463"/>
      <c r="CB448" s="428"/>
      <c r="DW448" s="463"/>
      <c r="DX448" s="463"/>
      <c r="FI448" s="463"/>
      <c r="FJ448" s="463"/>
    </row>
    <row r="449" spans="14:166" s="369" customFormat="1" ht="15" customHeight="1">
      <c r="N449" s="463"/>
      <c r="O449" s="463"/>
      <c r="P449" s="463"/>
      <c r="Q449" s="463"/>
      <c r="R449" s="463"/>
      <c r="S449" s="463"/>
      <c r="T449" s="463"/>
      <c r="U449" s="463"/>
      <c r="V449" s="372"/>
      <c r="W449" s="381"/>
      <c r="X449" s="381"/>
      <c r="Y449" s="381"/>
      <c r="Z449" s="381"/>
      <c r="AA449" s="381"/>
      <c r="AB449" s="381"/>
      <c r="AC449" s="381"/>
      <c r="AD449" s="381"/>
      <c r="AE449" s="381"/>
      <c r="AG449" s="402"/>
      <c r="AH449" s="402"/>
      <c r="AI449" s="401"/>
      <c r="AJ449" s="401"/>
      <c r="AK449" s="404"/>
      <c r="AL449" s="401"/>
      <c r="AM449" s="401"/>
      <c r="AN449" s="401"/>
      <c r="AO449" s="401"/>
      <c r="AP449" s="404"/>
      <c r="AQ449" s="404"/>
      <c r="AR449" s="401"/>
      <c r="AS449" s="401"/>
      <c r="AT449" s="401"/>
      <c r="AU449" s="401"/>
      <c r="AV449" s="404"/>
      <c r="AW449" s="404"/>
      <c r="AX449" s="404"/>
      <c r="AY449" s="463"/>
      <c r="AZ449" s="463"/>
      <c r="BA449" s="463"/>
      <c r="BB449" s="463"/>
      <c r="BC449" s="463"/>
      <c r="BD449" s="463"/>
      <c r="BE449" s="463"/>
      <c r="BF449" s="463"/>
      <c r="BG449" s="463"/>
      <c r="BH449" s="463"/>
      <c r="BI449" s="463"/>
      <c r="BJ449" s="463"/>
      <c r="BK449" s="463"/>
      <c r="BL449" s="463"/>
      <c r="BM449" s="463"/>
      <c r="BN449" s="463"/>
      <c r="BZ449" s="463"/>
      <c r="CA449" s="463"/>
      <c r="CB449" s="428"/>
      <c r="DW449" s="463"/>
      <c r="DX449" s="463"/>
      <c r="FI449" s="463"/>
      <c r="FJ449" s="463"/>
    </row>
    <row r="450" spans="14:166" s="369" customFormat="1" ht="15" customHeight="1">
      <c r="N450" s="397"/>
      <c r="O450" s="393"/>
      <c r="P450" s="393"/>
      <c r="Q450" s="393"/>
      <c r="R450" s="393"/>
      <c r="S450" s="393"/>
      <c r="T450" s="393"/>
      <c r="U450" s="393"/>
      <c r="V450" s="372"/>
      <c r="W450" s="381"/>
      <c r="X450" s="381"/>
      <c r="Y450" s="381"/>
      <c r="Z450" s="381"/>
      <c r="AA450" s="381"/>
      <c r="AB450" s="381"/>
      <c r="AC450" s="381"/>
      <c r="AD450" s="381"/>
      <c r="AE450" s="381"/>
      <c r="AG450" s="402"/>
      <c r="AH450" s="402"/>
      <c r="AI450" s="401"/>
      <c r="AJ450" s="401"/>
      <c r="AK450" s="404"/>
      <c r="AL450" s="404"/>
      <c r="AM450" s="401"/>
      <c r="AN450" s="401"/>
      <c r="AO450" s="404"/>
      <c r="AP450" s="404"/>
      <c r="AQ450" s="401"/>
      <c r="AR450" s="401"/>
      <c r="AS450" s="404"/>
      <c r="AT450" s="401"/>
      <c r="AU450" s="401"/>
      <c r="AV450" s="404"/>
      <c r="AW450" s="401"/>
      <c r="AX450" s="404"/>
      <c r="AY450" s="463"/>
      <c r="AZ450" s="463"/>
      <c r="BA450" s="463"/>
      <c r="BB450" s="463"/>
      <c r="BC450" s="463"/>
      <c r="BD450" s="463"/>
      <c r="BE450" s="463"/>
      <c r="BF450" s="463"/>
      <c r="BG450" s="463"/>
      <c r="BH450" s="463"/>
      <c r="BI450" s="463"/>
      <c r="BJ450" s="463"/>
      <c r="BK450" s="463"/>
      <c r="BL450" s="463"/>
      <c r="BM450" s="463"/>
      <c r="BN450" s="463"/>
      <c r="BZ450" s="463"/>
      <c r="CA450" s="463"/>
      <c r="CB450" s="428"/>
      <c r="DW450" s="463"/>
      <c r="DX450" s="463"/>
      <c r="FI450" s="463"/>
      <c r="FJ450" s="463"/>
    </row>
    <row r="451" spans="14:166" s="369" customFormat="1" ht="15" customHeight="1">
      <c r="N451" s="397"/>
      <c r="O451" s="393"/>
      <c r="P451" s="393"/>
      <c r="Q451" s="393"/>
      <c r="R451" s="393"/>
      <c r="S451" s="393"/>
      <c r="T451" s="393"/>
      <c r="U451" s="393"/>
      <c r="W451" s="381"/>
      <c r="X451" s="381"/>
      <c r="Y451" s="381"/>
      <c r="Z451" s="381"/>
      <c r="AA451" s="381"/>
      <c r="AB451" s="381"/>
      <c r="AC451" s="381"/>
      <c r="AD451" s="381"/>
      <c r="AE451" s="381"/>
      <c r="AG451" s="402"/>
      <c r="AH451" s="402"/>
      <c r="AI451" s="401"/>
      <c r="AJ451" s="401"/>
      <c r="AK451" s="404"/>
      <c r="AL451" s="401"/>
      <c r="AM451" s="401"/>
      <c r="AN451" s="401"/>
      <c r="AO451" s="401"/>
      <c r="AP451" s="401"/>
      <c r="AQ451" s="401"/>
      <c r="AR451" s="401"/>
      <c r="AS451" s="401"/>
      <c r="AT451" s="401"/>
      <c r="AU451" s="401"/>
      <c r="AV451" s="404"/>
      <c r="AW451" s="404"/>
      <c r="AX451" s="404"/>
      <c r="AY451" s="463"/>
      <c r="AZ451" s="463"/>
      <c r="BA451" s="463"/>
      <c r="BB451" s="463"/>
      <c r="BC451" s="463"/>
      <c r="BD451" s="463"/>
      <c r="BE451" s="463"/>
      <c r="BF451" s="463"/>
      <c r="BG451" s="463"/>
      <c r="BH451" s="463"/>
      <c r="BI451" s="463"/>
      <c r="BJ451" s="463"/>
      <c r="BK451" s="463"/>
      <c r="BL451" s="463"/>
      <c r="BM451" s="463"/>
      <c r="BN451" s="463"/>
      <c r="BZ451" s="463"/>
      <c r="CA451" s="463"/>
      <c r="CB451" s="428"/>
      <c r="DW451" s="463"/>
      <c r="DX451" s="463"/>
      <c r="FI451" s="463"/>
      <c r="FJ451" s="463"/>
    </row>
    <row r="452" spans="14:166" s="369" customFormat="1" ht="15" customHeight="1">
      <c r="N452" s="397"/>
      <c r="O452" s="397"/>
      <c r="P452" s="393"/>
      <c r="Q452" s="393"/>
      <c r="R452" s="393"/>
      <c r="S452" s="393"/>
      <c r="T452" s="393"/>
      <c r="U452" s="393"/>
      <c r="W452" s="381"/>
      <c r="X452" s="381"/>
      <c r="Y452" s="381"/>
      <c r="Z452" s="381"/>
      <c r="AA452" s="381"/>
      <c r="AB452" s="381"/>
      <c r="AC452" s="381"/>
      <c r="AD452" s="381"/>
      <c r="AE452" s="381"/>
      <c r="AG452" s="402"/>
      <c r="AH452" s="402"/>
      <c r="AI452" s="401"/>
      <c r="AJ452" s="401"/>
      <c r="AK452" s="401"/>
      <c r="AL452" s="404"/>
      <c r="AM452" s="401"/>
      <c r="AN452" s="401"/>
      <c r="AO452" s="404"/>
      <c r="AP452" s="401"/>
      <c r="AQ452" s="401"/>
      <c r="AR452" s="401"/>
      <c r="AS452" s="401"/>
      <c r="AT452" s="404"/>
      <c r="AU452" s="404"/>
      <c r="AV452" s="404"/>
      <c r="AW452" s="404"/>
      <c r="AX452" s="404"/>
      <c r="AY452" s="463"/>
      <c r="AZ452" s="463"/>
      <c r="BA452" s="463"/>
      <c r="BB452" s="463"/>
      <c r="BC452" s="463"/>
      <c r="BD452" s="463"/>
      <c r="BE452" s="463"/>
      <c r="BF452" s="463"/>
      <c r="BG452" s="463"/>
      <c r="BH452" s="463"/>
      <c r="BI452" s="463"/>
      <c r="BJ452" s="463"/>
      <c r="BK452" s="463"/>
      <c r="BL452" s="463"/>
      <c r="BM452" s="463"/>
      <c r="BN452" s="463"/>
      <c r="BZ452" s="463"/>
      <c r="CA452" s="463"/>
      <c r="CB452" s="428"/>
      <c r="DW452" s="463"/>
      <c r="DX452" s="463"/>
      <c r="FI452" s="463"/>
      <c r="FJ452" s="463"/>
    </row>
    <row r="453" spans="14:166" s="369" customFormat="1" ht="15" customHeight="1">
      <c r="N453" s="397"/>
      <c r="O453" s="393"/>
      <c r="P453" s="393"/>
      <c r="Q453" s="393"/>
      <c r="R453" s="397"/>
      <c r="S453" s="393"/>
      <c r="T453" s="393"/>
      <c r="U453" s="393"/>
      <c r="W453" s="381"/>
      <c r="X453" s="381"/>
      <c r="Y453" s="381"/>
      <c r="Z453" s="381"/>
      <c r="AA453" s="381"/>
      <c r="AB453" s="381"/>
      <c r="AC453" s="381"/>
      <c r="AD453" s="381"/>
      <c r="AE453" s="381"/>
      <c r="AG453" s="469"/>
      <c r="AH453" s="469"/>
      <c r="AI453" s="401"/>
      <c r="AJ453" s="401"/>
      <c r="AK453" s="404"/>
      <c r="AL453" s="404"/>
      <c r="AM453" s="401"/>
      <c r="AN453" s="401"/>
      <c r="AO453" s="401"/>
      <c r="AP453" s="404"/>
      <c r="AQ453" s="401"/>
      <c r="AR453" s="401"/>
      <c r="AS453" s="401"/>
      <c r="AT453" s="401"/>
      <c r="AU453" s="401"/>
      <c r="AV453" s="404"/>
      <c r="AW453" s="401"/>
      <c r="AX453" s="404"/>
      <c r="AY453" s="463"/>
      <c r="AZ453" s="463"/>
      <c r="BA453" s="463"/>
      <c r="BB453" s="463"/>
      <c r="BC453" s="463"/>
      <c r="BD453" s="463"/>
      <c r="BE453" s="463"/>
      <c r="BF453" s="463"/>
      <c r="BG453" s="463"/>
      <c r="BH453" s="463"/>
      <c r="BI453" s="463"/>
      <c r="BJ453" s="463"/>
      <c r="BK453" s="463"/>
      <c r="BL453" s="463"/>
      <c r="BM453" s="463"/>
      <c r="BN453" s="463"/>
      <c r="BZ453" s="463"/>
      <c r="CA453" s="463"/>
      <c r="CB453" s="428"/>
      <c r="DW453" s="463"/>
      <c r="DX453" s="463"/>
      <c r="FI453" s="463"/>
      <c r="FJ453" s="463"/>
    </row>
    <row r="454" spans="14:166" s="369" customFormat="1" ht="15" customHeight="1">
      <c r="N454" s="397"/>
      <c r="O454" s="393"/>
      <c r="P454" s="393"/>
      <c r="Q454" s="393"/>
      <c r="R454" s="393"/>
      <c r="S454" s="397"/>
      <c r="T454" s="393"/>
      <c r="U454" s="393"/>
      <c r="W454" s="381"/>
      <c r="X454" s="381"/>
      <c r="Y454" s="381"/>
      <c r="Z454" s="381"/>
      <c r="AA454" s="381"/>
      <c r="AB454" s="381"/>
      <c r="AC454" s="381"/>
      <c r="AD454" s="381"/>
      <c r="AE454" s="381"/>
      <c r="AG454" s="402"/>
      <c r="AH454" s="402"/>
      <c r="AI454" s="401"/>
      <c r="AJ454" s="401"/>
      <c r="AK454" s="404"/>
      <c r="AL454" s="401"/>
      <c r="AM454" s="401"/>
      <c r="AN454" s="401"/>
      <c r="AO454" s="404"/>
      <c r="AP454" s="401"/>
      <c r="AQ454" s="404"/>
      <c r="AR454" s="401"/>
      <c r="AS454" s="404"/>
      <c r="AT454" s="401"/>
      <c r="AU454" s="401"/>
      <c r="AV454" s="401"/>
      <c r="AW454" s="404"/>
      <c r="AX454" s="404"/>
      <c r="AY454" s="463"/>
      <c r="AZ454" s="463"/>
      <c r="BA454" s="463"/>
      <c r="BB454" s="463"/>
      <c r="BC454" s="463"/>
      <c r="BD454" s="463"/>
      <c r="BE454" s="463"/>
      <c r="BF454" s="463"/>
      <c r="BG454" s="463"/>
      <c r="BH454" s="463"/>
      <c r="BI454" s="463"/>
      <c r="BJ454" s="463"/>
      <c r="BK454" s="463"/>
      <c r="BL454" s="463"/>
      <c r="BM454" s="463"/>
      <c r="BN454" s="463"/>
      <c r="BZ454" s="463"/>
      <c r="CA454" s="463"/>
      <c r="CB454" s="428"/>
      <c r="DW454" s="463"/>
      <c r="DX454" s="463"/>
      <c r="FI454" s="463"/>
      <c r="FJ454" s="463"/>
    </row>
    <row r="455" spans="14:166" s="369" customFormat="1" ht="15" customHeight="1">
      <c r="N455" s="397"/>
      <c r="O455" s="393"/>
      <c r="P455" s="393"/>
      <c r="Q455" s="393"/>
      <c r="R455" s="393"/>
      <c r="S455" s="393"/>
      <c r="T455" s="393"/>
      <c r="U455" s="393"/>
      <c r="W455" s="381"/>
      <c r="X455" s="381"/>
      <c r="Y455" s="381"/>
      <c r="Z455" s="381"/>
      <c r="AA455" s="381"/>
      <c r="AB455" s="381"/>
      <c r="AC455" s="381"/>
      <c r="AD455" s="381"/>
      <c r="AE455" s="381"/>
      <c r="AG455" s="402"/>
      <c r="AH455" s="402"/>
      <c r="AI455" s="401"/>
      <c r="AJ455" s="401"/>
      <c r="AK455" s="401"/>
      <c r="AL455" s="404"/>
      <c r="AM455" s="401"/>
      <c r="AN455" s="401"/>
      <c r="AO455" s="404"/>
      <c r="AP455" s="401"/>
      <c r="AQ455" s="401"/>
      <c r="AR455" s="401"/>
      <c r="AS455" s="401"/>
      <c r="AT455" s="401"/>
      <c r="AU455" s="401"/>
      <c r="AV455" s="404"/>
      <c r="AW455" s="404"/>
      <c r="AX455" s="404"/>
      <c r="AY455" s="463"/>
      <c r="AZ455" s="463"/>
      <c r="BA455" s="463"/>
      <c r="BB455" s="463"/>
      <c r="BC455" s="463"/>
      <c r="BD455" s="463"/>
      <c r="BE455" s="463"/>
      <c r="BF455" s="463"/>
      <c r="BG455" s="463"/>
      <c r="BH455" s="463"/>
      <c r="BI455" s="463"/>
      <c r="BJ455" s="463"/>
      <c r="BK455" s="463"/>
      <c r="BL455" s="463"/>
      <c r="BM455" s="463"/>
      <c r="BN455" s="463"/>
      <c r="BZ455" s="463"/>
      <c r="CA455" s="463"/>
      <c r="CB455" s="428"/>
      <c r="DW455" s="463"/>
      <c r="DX455" s="463"/>
      <c r="FI455" s="463"/>
      <c r="FJ455" s="463"/>
    </row>
    <row r="456" spans="14:166" s="369" customFormat="1" ht="15" customHeight="1">
      <c r="N456" s="397"/>
      <c r="O456" s="393"/>
      <c r="P456" s="393"/>
      <c r="Q456" s="393"/>
      <c r="R456" s="393"/>
      <c r="S456" s="393"/>
      <c r="T456" s="393"/>
      <c r="U456" s="393"/>
      <c r="W456" s="381"/>
      <c r="X456" s="381"/>
      <c r="Y456" s="381"/>
      <c r="Z456" s="381"/>
      <c r="AA456" s="381"/>
      <c r="AB456" s="381"/>
      <c r="AC456" s="381"/>
      <c r="AD456" s="381"/>
      <c r="AE456" s="381"/>
      <c r="AG456" s="402"/>
      <c r="AH456" s="402"/>
      <c r="AI456" s="401"/>
      <c r="AJ456" s="401"/>
      <c r="AK456" s="404"/>
      <c r="AL456" s="404"/>
      <c r="AM456" s="401"/>
      <c r="AN456" s="401"/>
      <c r="AO456" s="404"/>
      <c r="AP456" s="404"/>
      <c r="AQ456" s="401"/>
      <c r="AR456" s="401"/>
      <c r="AS456" s="401"/>
      <c r="AT456" s="401"/>
      <c r="AU456" s="401"/>
      <c r="AV456" s="404"/>
      <c r="AW456" s="404"/>
      <c r="AX456" s="404"/>
      <c r="AY456" s="463"/>
      <c r="AZ456" s="463"/>
      <c r="BA456" s="463"/>
      <c r="BB456" s="463"/>
      <c r="BC456" s="463"/>
      <c r="BD456" s="463"/>
      <c r="BE456" s="463"/>
      <c r="BF456" s="463"/>
      <c r="BG456" s="463"/>
      <c r="BH456" s="463"/>
      <c r="BI456" s="463"/>
      <c r="BJ456" s="463"/>
      <c r="BK456" s="463"/>
      <c r="BL456" s="463"/>
      <c r="BM456" s="463"/>
      <c r="BN456" s="463"/>
      <c r="BZ456" s="463"/>
      <c r="CA456" s="463"/>
      <c r="CB456" s="428"/>
      <c r="DW456" s="463"/>
      <c r="DX456" s="463"/>
      <c r="FI456" s="463"/>
      <c r="FJ456" s="463"/>
    </row>
    <row r="457" spans="14:166" s="369" customFormat="1" ht="15" customHeight="1">
      <c r="N457" s="397"/>
      <c r="O457" s="393"/>
      <c r="P457" s="393"/>
      <c r="Q457" s="393"/>
      <c r="R457" s="393"/>
      <c r="S457" s="393"/>
      <c r="T457" s="393"/>
      <c r="U457" s="393"/>
      <c r="W457" s="381"/>
      <c r="X457" s="381"/>
      <c r="Y457" s="381"/>
      <c r="Z457" s="381"/>
      <c r="AA457" s="381"/>
      <c r="AB457" s="381"/>
      <c r="AC457" s="381"/>
      <c r="AD457" s="381"/>
      <c r="AE457" s="381"/>
      <c r="AG457" s="402"/>
      <c r="AH457" s="402"/>
      <c r="AI457" s="401"/>
      <c r="AJ457" s="401"/>
      <c r="AK457" s="404"/>
      <c r="AL457" s="401"/>
      <c r="AM457" s="401"/>
      <c r="AN457" s="401"/>
      <c r="AO457" s="404"/>
      <c r="AP457" s="401"/>
      <c r="AQ457" s="401"/>
      <c r="AR457" s="404"/>
      <c r="AS457" s="404"/>
      <c r="AT457" s="404"/>
      <c r="AU457" s="404"/>
      <c r="AV457" s="404"/>
      <c r="AW457" s="401"/>
      <c r="AX457" s="431"/>
      <c r="AY457" s="463"/>
      <c r="AZ457" s="463"/>
      <c r="BA457" s="463"/>
      <c r="BB457" s="463"/>
      <c r="BC457" s="463"/>
      <c r="BD457" s="463"/>
      <c r="BE457" s="463"/>
      <c r="BF457" s="463"/>
      <c r="BG457" s="463"/>
      <c r="BH457" s="463"/>
      <c r="BI457" s="463"/>
      <c r="BJ457" s="463"/>
      <c r="BK457" s="463"/>
      <c r="BL457" s="463"/>
      <c r="BM457" s="463"/>
      <c r="BN457" s="463"/>
      <c r="BZ457" s="463"/>
      <c r="CA457" s="463"/>
      <c r="CB457" s="428"/>
      <c r="DW457" s="463"/>
      <c r="DX457" s="463"/>
      <c r="FI457" s="463"/>
      <c r="FJ457" s="463"/>
    </row>
    <row r="458" spans="14:166" s="369" customFormat="1" ht="15" customHeight="1">
      <c r="N458" s="397"/>
      <c r="O458" s="393"/>
      <c r="P458" s="393"/>
      <c r="Q458" s="393"/>
      <c r="R458" s="393"/>
      <c r="S458" s="393"/>
      <c r="T458" s="393"/>
      <c r="U458" s="393"/>
      <c r="W458" s="381"/>
      <c r="X458" s="381"/>
      <c r="Y458" s="381"/>
      <c r="Z458" s="381"/>
      <c r="AA458" s="381"/>
      <c r="AB458" s="381"/>
      <c r="AC458" s="381"/>
      <c r="AD458" s="381"/>
      <c r="AE458" s="381"/>
      <c r="AG458" s="402"/>
      <c r="AH458" s="402"/>
      <c r="AI458" s="401"/>
      <c r="AJ458" s="401"/>
      <c r="AK458" s="401"/>
      <c r="AL458" s="404"/>
      <c r="AM458" s="401"/>
      <c r="AN458" s="401"/>
      <c r="AO458" s="401"/>
      <c r="AP458" s="404"/>
      <c r="AQ458" s="401"/>
      <c r="AR458" s="404"/>
      <c r="AS458" s="401"/>
      <c r="AT458" s="401"/>
      <c r="AU458" s="401"/>
      <c r="AV458" s="404"/>
      <c r="AW458" s="404"/>
      <c r="AX458" s="467"/>
      <c r="AY458" s="463"/>
      <c r="AZ458" s="463"/>
      <c r="BA458" s="463"/>
      <c r="BB458" s="463"/>
      <c r="BC458" s="463"/>
      <c r="BD458" s="463"/>
      <c r="BE458" s="463"/>
      <c r="BF458" s="463"/>
      <c r="BG458" s="463"/>
      <c r="BH458" s="463"/>
      <c r="BI458" s="463"/>
      <c r="BJ458" s="463"/>
      <c r="BK458" s="463"/>
      <c r="BL458" s="463"/>
      <c r="BM458" s="463"/>
      <c r="BN458" s="463"/>
      <c r="BZ458" s="463"/>
      <c r="CA458" s="463"/>
      <c r="CB458" s="428"/>
      <c r="DW458" s="463"/>
      <c r="DX458" s="463"/>
      <c r="FI458" s="463"/>
      <c r="FJ458" s="463"/>
    </row>
    <row r="459" spans="14:166" s="369" customFormat="1" ht="15" customHeight="1">
      <c r="N459" s="397"/>
      <c r="O459" s="393"/>
      <c r="P459" s="393"/>
      <c r="Q459" s="393"/>
      <c r="R459" s="393"/>
      <c r="S459" s="397"/>
      <c r="T459" s="393"/>
      <c r="U459" s="393"/>
      <c r="W459" s="381"/>
      <c r="X459" s="381"/>
      <c r="Y459" s="381"/>
      <c r="Z459" s="381"/>
      <c r="AA459" s="381"/>
      <c r="AB459" s="381"/>
      <c r="AC459" s="381"/>
      <c r="AD459" s="381"/>
      <c r="AE459" s="381"/>
      <c r="AG459" s="402"/>
      <c r="AH459" s="402"/>
      <c r="AI459" s="401"/>
      <c r="AJ459" s="404"/>
      <c r="AK459" s="404"/>
      <c r="AL459" s="404"/>
      <c r="AM459" s="401"/>
      <c r="AN459" s="401"/>
      <c r="AO459" s="401"/>
      <c r="AP459" s="401"/>
      <c r="AQ459" s="401"/>
      <c r="AR459" s="404"/>
      <c r="AS459" s="404"/>
      <c r="AT459" s="401"/>
      <c r="AU459" s="401"/>
      <c r="AV459" s="401"/>
      <c r="AW459" s="404"/>
      <c r="AX459" s="467"/>
      <c r="AY459" s="463"/>
      <c r="AZ459" s="463"/>
      <c r="BA459" s="463"/>
      <c r="BB459" s="463"/>
      <c r="BC459" s="463"/>
      <c r="BD459" s="463"/>
      <c r="BE459" s="463"/>
      <c r="BF459" s="463"/>
      <c r="BG459" s="463"/>
      <c r="BH459" s="463"/>
      <c r="BI459" s="463"/>
      <c r="BJ459" s="463"/>
      <c r="BK459" s="463"/>
      <c r="BL459" s="463"/>
      <c r="BM459" s="463"/>
      <c r="BN459" s="463"/>
      <c r="BZ459" s="463"/>
      <c r="CA459" s="463"/>
      <c r="CB459" s="428"/>
      <c r="DW459" s="463"/>
      <c r="DX459" s="463"/>
      <c r="FI459" s="463"/>
      <c r="FJ459" s="463"/>
    </row>
    <row r="460" spans="14:166" s="369" customFormat="1" ht="15" customHeight="1">
      <c r="N460" s="397"/>
      <c r="O460" s="393"/>
      <c r="P460" s="393"/>
      <c r="Q460" s="393"/>
      <c r="R460" s="393"/>
      <c r="S460" s="393"/>
      <c r="T460" s="393"/>
      <c r="U460" s="393"/>
      <c r="W460" s="381"/>
      <c r="X460" s="381"/>
      <c r="Y460" s="381"/>
      <c r="Z460" s="381"/>
      <c r="AA460" s="381"/>
      <c r="AB460" s="381"/>
      <c r="AC460" s="381"/>
      <c r="AD460" s="381"/>
      <c r="AE460" s="381"/>
      <c r="AG460" s="402"/>
      <c r="AH460" s="402"/>
      <c r="AI460" s="401"/>
      <c r="AJ460" s="401"/>
      <c r="AK460" s="401"/>
      <c r="AL460" s="404"/>
      <c r="AM460" s="401"/>
      <c r="AN460" s="401"/>
      <c r="AO460" s="401"/>
      <c r="AP460" s="401"/>
      <c r="AQ460" s="401"/>
      <c r="AR460" s="404"/>
      <c r="AS460" s="401"/>
      <c r="AT460" s="401"/>
      <c r="AU460" s="401"/>
      <c r="AV460" s="401"/>
      <c r="AW460" s="401"/>
      <c r="AX460" s="467"/>
      <c r="AY460" s="463"/>
      <c r="AZ460" s="463"/>
      <c r="BA460" s="463"/>
      <c r="BB460" s="463"/>
      <c r="BC460" s="463"/>
      <c r="BD460" s="463"/>
      <c r="BE460" s="463"/>
      <c r="BF460" s="463"/>
      <c r="BG460" s="463"/>
      <c r="BH460" s="463"/>
      <c r="BI460" s="463"/>
      <c r="BJ460" s="463"/>
      <c r="BK460" s="463"/>
      <c r="BL460" s="463"/>
      <c r="BM460" s="463"/>
      <c r="BN460" s="463"/>
      <c r="BZ460" s="463"/>
      <c r="CA460" s="463"/>
      <c r="CB460" s="428"/>
      <c r="DW460" s="463"/>
      <c r="DX460" s="463"/>
      <c r="FI460" s="463"/>
      <c r="FJ460" s="463"/>
    </row>
    <row r="461" spans="14:166" s="369" customFormat="1" ht="15" customHeight="1">
      <c r="N461" s="397"/>
      <c r="O461" s="393"/>
      <c r="P461" s="393"/>
      <c r="Q461" s="393"/>
      <c r="R461" s="393"/>
      <c r="S461" s="393"/>
      <c r="T461" s="393"/>
      <c r="U461" s="393"/>
      <c r="W461" s="381"/>
      <c r="X461" s="381"/>
      <c r="Y461" s="381"/>
      <c r="Z461" s="381"/>
      <c r="AA461" s="381"/>
      <c r="AB461" s="381"/>
      <c r="AC461" s="381"/>
      <c r="AD461" s="381"/>
      <c r="AE461" s="381"/>
      <c r="AG461" s="402"/>
      <c r="AH461" s="402"/>
      <c r="AI461" s="401"/>
      <c r="AJ461" s="401"/>
      <c r="AK461" s="401"/>
      <c r="AL461" s="401"/>
      <c r="AM461" s="401"/>
      <c r="AN461" s="401"/>
      <c r="AO461" s="401"/>
      <c r="AP461" s="467"/>
      <c r="AQ461" s="407"/>
      <c r="AR461" s="409"/>
      <c r="AS461" s="407"/>
      <c r="AT461" s="407"/>
      <c r="AU461" s="407"/>
      <c r="AV461" s="407"/>
      <c r="AW461" s="407"/>
      <c r="AX461" s="407"/>
      <c r="AY461" s="463"/>
      <c r="AZ461" s="463"/>
      <c r="BA461" s="463"/>
      <c r="BB461" s="463"/>
      <c r="BC461" s="463"/>
      <c r="BD461" s="463"/>
      <c r="BE461" s="463"/>
      <c r="BF461" s="463"/>
      <c r="BG461" s="463"/>
      <c r="BH461" s="463"/>
      <c r="BI461" s="463"/>
      <c r="BJ461" s="463"/>
      <c r="BK461" s="463"/>
      <c r="BL461" s="463"/>
      <c r="BM461" s="463"/>
      <c r="BN461" s="463"/>
      <c r="BZ461" s="463"/>
      <c r="CA461" s="463"/>
      <c r="CB461" s="428"/>
      <c r="DW461" s="463"/>
      <c r="DX461" s="463"/>
      <c r="FI461" s="463"/>
      <c r="FJ461" s="463"/>
    </row>
    <row r="462" spans="14:166" s="369" customFormat="1" ht="15" customHeight="1">
      <c r="N462" s="397"/>
      <c r="O462" s="393"/>
      <c r="P462" s="393"/>
      <c r="Q462" s="393"/>
      <c r="R462" s="393"/>
      <c r="S462" s="393"/>
      <c r="T462" s="393"/>
      <c r="U462" s="393"/>
      <c r="W462" s="381"/>
      <c r="X462" s="381"/>
      <c r="Y462" s="381"/>
      <c r="Z462" s="381"/>
      <c r="AA462" s="381"/>
      <c r="AB462" s="381"/>
      <c r="AC462" s="381"/>
      <c r="AD462" s="381"/>
      <c r="AE462" s="381"/>
      <c r="AG462" s="463"/>
      <c r="AH462" s="463"/>
      <c r="AI462" s="407"/>
      <c r="AJ462" s="407"/>
      <c r="AK462" s="407"/>
      <c r="AL462" s="407"/>
      <c r="AM462" s="407"/>
      <c r="AN462" s="407"/>
      <c r="AO462" s="407"/>
      <c r="AP462" s="408"/>
      <c r="AQ462" s="407"/>
      <c r="AR462" s="407"/>
      <c r="AS462" s="407"/>
      <c r="AT462" s="407"/>
      <c r="AU462" s="407"/>
      <c r="AV462" s="407"/>
      <c r="AW462" s="407"/>
      <c r="AX462" s="407"/>
      <c r="AY462" s="463"/>
      <c r="AZ462" s="463"/>
      <c r="BA462" s="463"/>
      <c r="BB462" s="463"/>
      <c r="BC462" s="463"/>
      <c r="BD462" s="463"/>
      <c r="BE462" s="463"/>
      <c r="BF462" s="463"/>
      <c r="BG462" s="463"/>
      <c r="BH462" s="463"/>
      <c r="BI462" s="463"/>
      <c r="BJ462" s="463"/>
      <c r="BK462" s="463"/>
      <c r="BL462" s="463"/>
      <c r="BM462" s="463"/>
      <c r="BN462" s="463"/>
      <c r="BZ462" s="463"/>
      <c r="CA462" s="463"/>
      <c r="CB462" s="428"/>
      <c r="DW462" s="463"/>
      <c r="DX462" s="463"/>
      <c r="FI462" s="463"/>
      <c r="FJ462" s="463"/>
    </row>
    <row r="463" spans="14:166" s="369" customFormat="1" ht="15" customHeight="1">
      <c r="N463" s="397"/>
      <c r="O463" s="393"/>
      <c r="P463" s="393"/>
      <c r="Q463" s="393"/>
      <c r="R463" s="393"/>
      <c r="S463" s="393"/>
      <c r="T463" s="393"/>
      <c r="U463" s="393"/>
      <c r="W463" s="381"/>
      <c r="X463" s="381"/>
      <c r="Y463" s="381"/>
      <c r="Z463" s="381"/>
      <c r="AA463" s="381"/>
      <c r="AB463" s="381"/>
      <c r="AC463" s="381"/>
      <c r="AD463" s="381"/>
      <c r="AE463" s="381"/>
      <c r="AG463" s="463"/>
      <c r="AH463" s="463"/>
      <c r="AI463" s="407"/>
      <c r="AJ463" s="407"/>
      <c r="AK463" s="407"/>
      <c r="AL463" s="407"/>
      <c r="AM463" s="407"/>
      <c r="AN463" s="407"/>
      <c r="AO463" s="407"/>
      <c r="AP463" s="407"/>
      <c r="AQ463" s="407"/>
      <c r="AR463" s="407"/>
      <c r="AS463" s="407"/>
      <c r="AT463" s="407"/>
      <c r="AU463" s="407"/>
      <c r="AV463" s="407"/>
      <c r="AW463" s="407"/>
      <c r="AX463" s="407"/>
      <c r="AY463" s="463"/>
      <c r="AZ463" s="463"/>
      <c r="BA463" s="463"/>
      <c r="BB463" s="463"/>
      <c r="BC463" s="463"/>
      <c r="BD463" s="463"/>
      <c r="BE463" s="463"/>
      <c r="BF463" s="463"/>
      <c r="BG463" s="463"/>
      <c r="BH463" s="463"/>
      <c r="BI463" s="463"/>
      <c r="BJ463" s="463"/>
      <c r="BK463" s="463"/>
      <c r="BL463" s="463"/>
      <c r="BM463" s="463"/>
      <c r="BN463" s="463"/>
      <c r="BZ463" s="463"/>
      <c r="CA463" s="463"/>
      <c r="CB463" s="428"/>
      <c r="DW463" s="463"/>
      <c r="DX463" s="463"/>
      <c r="FI463" s="463"/>
      <c r="FJ463" s="463"/>
    </row>
    <row r="464" spans="14:166" s="369" customFormat="1" ht="15" customHeight="1">
      <c r="N464" s="397"/>
      <c r="O464" s="393"/>
      <c r="P464" s="393"/>
      <c r="Q464" s="393"/>
      <c r="R464" s="393"/>
      <c r="S464" s="393"/>
      <c r="T464" s="393"/>
      <c r="U464" s="393"/>
      <c r="W464" s="381"/>
      <c r="X464" s="381"/>
      <c r="Y464" s="381"/>
      <c r="Z464" s="381"/>
      <c r="AA464" s="381"/>
      <c r="AB464" s="381"/>
      <c r="AC464" s="381"/>
      <c r="AD464" s="381"/>
      <c r="AE464" s="381"/>
      <c r="AG464" s="469"/>
      <c r="AH464" s="469"/>
      <c r="AI464" s="407"/>
      <c r="AJ464" s="407"/>
      <c r="AK464" s="407"/>
      <c r="AL464" s="407"/>
      <c r="AM464" s="407"/>
      <c r="AN464" s="407"/>
      <c r="AO464" s="407"/>
      <c r="AP464" s="407"/>
      <c r="AQ464" s="407"/>
      <c r="AR464" s="407"/>
      <c r="AS464" s="407"/>
      <c r="AT464" s="407"/>
      <c r="AU464" s="407"/>
      <c r="AV464" s="407"/>
      <c r="AW464" s="407"/>
      <c r="AX464" s="407"/>
      <c r="AY464" s="463"/>
      <c r="AZ464" s="463"/>
      <c r="BA464" s="463"/>
      <c r="BB464" s="463"/>
      <c r="BC464" s="463"/>
      <c r="BD464" s="463"/>
      <c r="BE464" s="463"/>
      <c r="BF464" s="463"/>
      <c r="BG464" s="463"/>
      <c r="BH464" s="463"/>
      <c r="BI464" s="463"/>
      <c r="BJ464" s="463"/>
      <c r="BK464" s="463"/>
      <c r="BL464" s="463"/>
      <c r="BM464" s="463"/>
      <c r="BN464" s="463"/>
      <c r="BZ464" s="463"/>
      <c r="CA464" s="463"/>
      <c r="CB464" s="428"/>
      <c r="DW464" s="463"/>
      <c r="DX464" s="463"/>
      <c r="FI464" s="463"/>
      <c r="FJ464" s="463"/>
    </row>
    <row r="465" spans="14:166" s="369" customFormat="1" ht="15" customHeight="1">
      <c r="N465" s="397"/>
      <c r="O465" s="393"/>
      <c r="P465" s="393"/>
      <c r="Q465" s="393"/>
      <c r="R465" s="393"/>
      <c r="S465" s="393"/>
      <c r="T465" s="393"/>
      <c r="U465" s="393"/>
      <c r="W465" s="381"/>
      <c r="X465" s="381"/>
      <c r="Y465" s="381"/>
      <c r="Z465" s="381"/>
      <c r="AA465" s="381"/>
      <c r="AB465" s="381"/>
      <c r="AC465" s="381"/>
      <c r="AD465" s="381"/>
      <c r="AE465" s="381"/>
      <c r="AG465" s="469"/>
      <c r="AH465" s="469"/>
      <c r="AI465" s="407"/>
      <c r="AJ465" s="407"/>
      <c r="AK465" s="407"/>
      <c r="AL465" s="407"/>
      <c r="AM465" s="407"/>
      <c r="AN465" s="407"/>
      <c r="AO465" s="407"/>
      <c r="AP465" s="407"/>
      <c r="AQ465" s="408"/>
      <c r="AR465" s="408"/>
      <c r="AS465" s="408"/>
      <c r="AT465" s="408"/>
      <c r="AU465" s="408"/>
      <c r="AV465" s="409"/>
      <c r="AW465" s="408"/>
      <c r="AX465" s="408"/>
      <c r="AY465" s="463"/>
      <c r="AZ465" s="463"/>
      <c r="BA465" s="463"/>
      <c r="BB465" s="463"/>
      <c r="BC465" s="463"/>
      <c r="BD465" s="463"/>
      <c r="BE465" s="463"/>
      <c r="BF465" s="463"/>
      <c r="BG465" s="463"/>
      <c r="BH465" s="463"/>
      <c r="BI465" s="463"/>
      <c r="BJ465" s="463"/>
      <c r="BK465" s="463"/>
      <c r="BL465" s="463"/>
      <c r="BM465" s="463"/>
      <c r="BN465" s="463"/>
      <c r="BZ465" s="463"/>
      <c r="CA465" s="463"/>
      <c r="CB465" s="428"/>
      <c r="DW465" s="463"/>
      <c r="DX465" s="463"/>
      <c r="FI465" s="463"/>
      <c r="FJ465" s="463"/>
    </row>
    <row r="466" spans="14:166" s="369" customFormat="1" ht="15" customHeight="1">
      <c r="N466" s="397"/>
      <c r="O466" s="393"/>
      <c r="P466" s="393"/>
      <c r="Q466" s="393"/>
      <c r="R466" s="393"/>
      <c r="S466" s="397"/>
      <c r="T466" s="393"/>
      <c r="U466" s="393"/>
      <c r="W466" s="381"/>
      <c r="X466" s="381"/>
      <c r="Y466" s="381"/>
      <c r="Z466" s="381"/>
      <c r="AA466" s="381"/>
      <c r="AB466" s="381"/>
      <c r="AC466" s="381"/>
      <c r="AD466" s="381"/>
      <c r="AE466" s="381"/>
      <c r="AG466" s="469"/>
      <c r="AH466" s="469"/>
      <c r="AI466" s="408"/>
      <c r="AJ466" s="408"/>
      <c r="AK466" s="408"/>
      <c r="AL466" s="408"/>
      <c r="AM466" s="408"/>
      <c r="AN466" s="408"/>
      <c r="AO466" s="408"/>
      <c r="AP466" s="408"/>
      <c r="AQ466" s="401"/>
      <c r="AR466" s="401"/>
      <c r="AS466" s="401"/>
      <c r="AT466" s="401"/>
      <c r="AU466" s="401"/>
      <c r="AV466" s="401"/>
      <c r="AW466" s="401"/>
      <c r="AX466" s="430"/>
      <c r="AY466" s="463"/>
      <c r="AZ466" s="463"/>
      <c r="BA466" s="463"/>
      <c r="BB466" s="463"/>
      <c r="BC466" s="463"/>
      <c r="BD466" s="463"/>
      <c r="BE466" s="463"/>
      <c r="BF466" s="463"/>
      <c r="BG466" s="463"/>
      <c r="BH466" s="463"/>
      <c r="BI466" s="463"/>
      <c r="BJ466" s="463"/>
      <c r="BK466" s="463"/>
      <c r="BL466" s="463"/>
      <c r="BM466" s="463"/>
      <c r="BN466" s="463"/>
      <c r="BZ466" s="463"/>
      <c r="CA466" s="463"/>
      <c r="CB466" s="428"/>
      <c r="DW466" s="463"/>
      <c r="DX466" s="463"/>
      <c r="FI466" s="463"/>
      <c r="FJ466" s="463"/>
    </row>
    <row r="467" spans="14:166" s="369" customFormat="1" ht="15" customHeight="1">
      <c r="N467" s="397"/>
      <c r="O467" s="393"/>
      <c r="P467" s="393"/>
      <c r="Q467" s="393"/>
      <c r="R467" s="393"/>
      <c r="S467" s="393"/>
      <c r="T467" s="393"/>
      <c r="U467" s="393"/>
      <c r="W467" s="381"/>
      <c r="X467" s="381"/>
      <c r="Y467" s="381"/>
      <c r="Z467" s="381"/>
      <c r="AA467" s="381"/>
      <c r="AB467" s="381"/>
      <c r="AC467" s="381"/>
      <c r="AD467" s="381"/>
      <c r="AE467" s="381"/>
      <c r="AG467" s="402"/>
      <c r="AH467" s="402"/>
      <c r="AI467" s="401"/>
      <c r="AJ467" s="401"/>
      <c r="AK467" s="401"/>
      <c r="AL467" s="401"/>
      <c r="AM467" s="401"/>
      <c r="AN467" s="401"/>
      <c r="AO467" s="401"/>
      <c r="AP467" s="401"/>
      <c r="AQ467" s="401"/>
      <c r="AR467" s="401"/>
      <c r="AS467" s="401"/>
      <c r="AT467" s="401"/>
      <c r="AU467" s="401"/>
      <c r="AV467" s="404"/>
      <c r="AW467" s="401"/>
      <c r="AX467" s="404"/>
      <c r="AY467" s="463"/>
      <c r="AZ467" s="463"/>
      <c r="BA467" s="463"/>
      <c r="BB467" s="463"/>
      <c r="BC467" s="463"/>
      <c r="BD467" s="463"/>
      <c r="BE467" s="463"/>
      <c r="BF467" s="463"/>
      <c r="BG467" s="463"/>
      <c r="BH467" s="463"/>
      <c r="BI467" s="463"/>
      <c r="BJ467" s="463"/>
      <c r="BK467" s="463"/>
      <c r="BL467" s="463"/>
      <c r="BM467" s="463"/>
      <c r="BN467" s="463"/>
      <c r="BZ467" s="463"/>
      <c r="CA467" s="463"/>
      <c r="CB467" s="428"/>
      <c r="DW467" s="463"/>
      <c r="DX467" s="463"/>
      <c r="FI467" s="463"/>
      <c r="FJ467" s="463"/>
    </row>
    <row r="468" spans="14:166" s="369" customFormat="1" ht="15" customHeight="1">
      <c r="N468" s="397"/>
      <c r="O468" s="393"/>
      <c r="P468" s="393"/>
      <c r="Q468" s="393"/>
      <c r="R468" s="393"/>
      <c r="S468" s="393"/>
      <c r="T468" s="393"/>
      <c r="U468" s="397"/>
      <c r="W468" s="381"/>
      <c r="X468" s="381"/>
      <c r="Y468" s="381"/>
      <c r="Z468" s="381"/>
      <c r="AA468" s="381"/>
      <c r="AB468" s="381"/>
      <c r="AC468" s="381"/>
      <c r="AD468" s="381"/>
      <c r="AE468" s="381"/>
      <c r="AG468" s="402"/>
      <c r="AH468" s="402"/>
      <c r="AI468" s="401"/>
      <c r="AJ468" s="401"/>
      <c r="AK468" s="404"/>
      <c r="AL468" s="404"/>
      <c r="AM468" s="401"/>
      <c r="AN468" s="401"/>
      <c r="AO468" s="401"/>
      <c r="AP468" s="401"/>
      <c r="AQ468" s="401"/>
      <c r="AR468" s="401"/>
      <c r="AS468" s="401"/>
      <c r="AT468" s="401"/>
      <c r="AU468" s="401"/>
      <c r="AV468" s="404"/>
      <c r="AW468" s="404"/>
      <c r="AX468" s="404"/>
      <c r="AY468" s="463"/>
      <c r="AZ468" s="463"/>
      <c r="BA468" s="463"/>
      <c r="BB468" s="463"/>
      <c r="BC468" s="463"/>
      <c r="BD468" s="463"/>
      <c r="BE468" s="463"/>
      <c r="BF468" s="463"/>
      <c r="BG468" s="463"/>
      <c r="BH468" s="463"/>
      <c r="BI468" s="463"/>
      <c r="BJ468" s="463"/>
      <c r="BK468" s="463"/>
      <c r="BL468" s="463"/>
      <c r="BM468" s="463"/>
      <c r="BN468" s="463"/>
      <c r="BZ468" s="463"/>
      <c r="CA468" s="463"/>
      <c r="CB468" s="428"/>
      <c r="DW468" s="463"/>
      <c r="DX468" s="463"/>
      <c r="FI468" s="463"/>
      <c r="FJ468" s="463"/>
    </row>
    <row r="469" spans="14:166" s="369" customFormat="1" ht="15" customHeight="1">
      <c r="N469" s="397"/>
      <c r="O469" s="393"/>
      <c r="P469" s="393"/>
      <c r="Q469" s="393"/>
      <c r="R469" s="393"/>
      <c r="S469" s="393"/>
      <c r="T469" s="393"/>
      <c r="U469" s="393"/>
      <c r="W469" s="393"/>
      <c r="X469" s="393"/>
      <c r="Y469" s="393"/>
      <c r="Z469" s="393"/>
      <c r="AA469" s="393"/>
      <c r="AB469" s="393"/>
      <c r="AC469" s="393"/>
      <c r="AD469" s="393"/>
      <c r="AE469" s="393"/>
      <c r="AG469" s="402"/>
      <c r="AH469" s="402"/>
      <c r="AI469" s="401"/>
      <c r="AJ469" s="404"/>
      <c r="AK469" s="404"/>
      <c r="AL469" s="401"/>
      <c r="AM469" s="401"/>
      <c r="AN469" s="401"/>
      <c r="AO469" s="404"/>
      <c r="AP469" s="404"/>
      <c r="AQ469" s="401"/>
      <c r="AR469" s="401"/>
      <c r="AS469" s="401"/>
      <c r="AT469" s="401"/>
      <c r="AU469" s="401"/>
      <c r="AV469" s="404"/>
      <c r="AW469" s="401"/>
      <c r="AX469" s="431"/>
      <c r="AY469" s="463"/>
      <c r="AZ469" s="463"/>
      <c r="BA469" s="463"/>
      <c r="BB469" s="463"/>
      <c r="BC469" s="463"/>
      <c r="BD469" s="463"/>
      <c r="BE469" s="463"/>
      <c r="BF469" s="463"/>
      <c r="BG469" s="463"/>
      <c r="BH469" s="463"/>
      <c r="BI469" s="463"/>
      <c r="BJ469" s="463"/>
      <c r="BK469" s="463"/>
      <c r="BL469" s="463"/>
      <c r="BM469" s="463"/>
      <c r="BN469" s="463"/>
      <c r="BZ469" s="463"/>
      <c r="CA469" s="463"/>
      <c r="CB469" s="428"/>
      <c r="DW469" s="463"/>
      <c r="DX469" s="463"/>
      <c r="FI469" s="463"/>
      <c r="FJ469" s="463"/>
    </row>
    <row r="470" spans="14:166" s="369" customFormat="1" ht="15" customHeight="1">
      <c r="N470" s="397"/>
      <c r="O470" s="393"/>
      <c r="P470" s="393"/>
      <c r="Q470" s="393"/>
      <c r="R470" s="393"/>
      <c r="S470" s="393"/>
      <c r="T470" s="393"/>
      <c r="U470" s="393"/>
      <c r="W470" s="393"/>
      <c r="X470" s="393"/>
      <c r="Y470" s="393"/>
      <c r="Z470" s="393"/>
      <c r="AA470" s="393"/>
      <c r="AB470" s="393"/>
      <c r="AC470" s="393"/>
      <c r="AD470" s="393"/>
      <c r="AE470" s="393"/>
      <c r="AG470" s="402"/>
      <c r="AH470" s="402"/>
      <c r="AI470" s="401"/>
      <c r="AJ470" s="401"/>
      <c r="AK470" s="404"/>
      <c r="AL470" s="404"/>
      <c r="AM470" s="401"/>
      <c r="AN470" s="401"/>
      <c r="AO470" s="401"/>
      <c r="AP470" s="401"/>
      <c r="AQ470" s="401"/>
      <c r="AR470" s="401"/>
      <c r="AS470" s="401"/>
      <c r="AT470" s="401"/>
      <c r="AU470" s="401"/>
      <c r="AV470" s="404"/>
      <c r="AW470" s="404"/>
      <c r="AX470" s="404"/>
      <c r="AY470" s="463"/>
      <c r="AZ470" s="463"/>
      <c r="BA470" s="463"/>
      <c r="BB470" s="463"/>
      <c r="BC470" s="463"/>
      <c r="BD470" s="463"/>
      <c r="BE470" s="463"/>
      <c r="BF470" s="463"/>
      <c r="BG470" s="463"/>
      <c r="BH470" s="463"/>
      <c r="BI470" s="463"/>
      <c r="BJ470" s="463"/>
      <c r="BK470" s="463"/>
      <c r="BL470" s="463"/>
      <c r="BM470" s="463"/>
      <c r="BN470" s="463"/>
      <c r="BZ470" s="463"/>
      <c r="CA470" s="463"/>
      <c r="CB470" s="428"/>
      <c r="DW470" s="463"/>
      <c r="DX470" s="463"/>
      <c r="FI470" s="463"/>
      <c r="FJ470" s="463"/>
    </row>
    <row r="471" spans="14:166" s="369" customFormat="1" ht="15" customHeight="1">
      <c r="N471" s="397"/>
      <c r="O471" s="393"/>
      <c r="P471" s="393"/>
      <c r="Q471" s="393"/>
      <c r="R471" s="393"/>
      <c r="S471" s="393"/>
      <c r="T471" s="393"/>
      <c r="U471" s="393"/>
      <c r="W471" s="393"/>
      <c r="X471" s="393"/>
      <c r="Y471" s="393"/>
      <c r="Z471" s="393"/>
      <c r="AA471" s="393"/>
      <c r="AB471" s="393"/>
      <c r="AC471" s="393"/>
      <c r="AD471" s="393"/>
      <c r="AE471" s="393"/>
      <c r="AG471" s="402"/>
      <c r="AH471" s="402"/>
      <c r="AI471" s="401"/>
      <c r="AJ471" s="401"/>
      <c r="AK471" s="401"/>
      <c r="AL471" s="401"/>
      <c r="AM471" s="401"/>
      <c r="AN471" s="401"/>
      <c r="AO471" s="431"/>
      <c r="AP471" s="401"/>
      <c r="AQ471" s="404"/>
      <c r="AR471" s="401"/>
      <c r="AS471" s="401"/>
      <c r="AT471" s="401"/>
      <c r="AU471" s="401"/>
      <c r="AV471" s="404"/>
      <c r="AW471" s="401"/>
      <c r="AX471" s="404"/>
      <c r="AY471" s="463"/>
      <c r="AZ471" s="463"/>
      <c r="BA471" s="463"/>
      <c r="BB471" s="463"/>
      <c r="BC471" s="463"/>
      <c r="BD471" s="463"/>
      <c r="BE471" s="463"/>
      <c r="BF471" s="463"/>
      <c r="BG471" s="463"/>
      <c r="BH471" s="463"/>
      <c r="BI471" s="463"/>
      <c r="BJ471" s="463"/>
      <c r="BK471" s="463"/>
      <c r="BL471" s="463"/>
      <c r="BM471" s="463"/>
      <c r="BN471" s="463"/>
      <c r="BZ471" s="463"/>
      <c r="CA471" s="463"/>
      <c r="CB471" s="428"/>
      <c r="DW471" s="463"/>
      <c r="DX471" s="463"/>
      <c r="FI471" s="463"/>
      <c r="FJ471" s="463"/>
    </row>
    <row r="472" spans="14:166" s="369" customFormat="1" ht="15" customHeight="1">
      <c r="N472" s="397"/>
      <c r="O472" s="393"/>
      <c r="P472" s="393"/>
      <c r="Q472" s="393"/>
      <c r="R472" s="393"/>
      <c r="S472" s="393"/>
      <c r="T472" s="393"/>
      <c r="U472" s="393"/>
      <c r="W472" s="393"/>
      <c r="X472" s="393"/>
      <c r="Y472" s="393"/>
      <c r="Z472" s="393"/>
      <c r="AA472" s="393"/>
      <c r="AB472" s="393"/>
      <c r="AC472" s="393"/>
      <c r="AD472" s="393"/>
      <c r="AE472" s="393"/>
      <c r="AG472" s="402"/>
      <c r="AH472" s="402"/>
      <c r="AI472" s="401"/>
      <c r="AJ472" s="401"/>
      <c r="AK472" s="404"/>
      <c r="AL472" s="404"/>
      <c r="AM472" s="401"/>
      <c r="AN472" s="401"/>
      <c r="AO472" s="401"/>
      <c r="AP472" s="404"/>
      <c r="AQ472" s="401"/>
      <c r="AR472" s="401"/>
      <c r="AS472" s="401"/>
      <c r="AT472" s="401"/>
      <c r="AU472" s="401"/>
      <c r="AV472" s="404"/>
      <c r="AW472" s="404"/>
      <c r="AX472" s="404"/>
      <c r="AY472" s="463"/>
      <c r="AZ472" s="463"/>
      <c r="BA472" s="463"/>
      <c r="BB472" s="463"/>
      <c r="BC472" s="463"/>
      <c r="BD472" s="463"/>
      <c r="BE472" s="463"/>
      <c r="BF472" s="463"/>
      <c r="BG472" s="463"/>
      <c r="BH472" s="463"/>
      <c r="BI472" s="463"/>
      <c r="BJ472" s="463"/>
      <c r="BK472" s="463"/>
      <c r="BL472" s="463"/>
      <c r="BM472" s="463"/>
      <c r="BN472" s="463"/>
      <c r="BZ472" s="463"/>
      <c r="CA472" s="463"/>
      <c r="CB472" s="428"/>
      <c r="DW472" s="463"/>
      <c r="DX472" s="463"/>
      <c r="FI472" s="463"/>
      <c r="FJ472" s="463"/>
    </row>
    <row r="473" spans="14:166" s="369" customFormat="1" ht="15" customHeight="1">
      <c r="N473" s="397"/>
      <c r="O473" s="393"/>
      <c r="P473" s="393"/>
      <c r="Q473" s="393"/>
      <c r="R473" s="393"/>
      <c r="S473" s="393"/>
      <c r="T473" s="393"/>
      <c r="U473" s="393"/>
      <c r="W473" s="393"/>
      <c r="X473" s="393"/>
      <c r="Y473" s="393"/>
      <c r="Z473" s="393"/>
      <c r="AA473" s="393"/>
      <c r="AB473" s="393"/>
      <c r="AC473" s="393"/>
      <c r="AD473" s="393"/>
      <c r="AE473" s="393"/>
      <c r="AG473" s="402"/>
      <c r="AH473" s="402"/>
      <c r="AI473" s="401"/>
      <c r="AJ473" s="401"/>
      <c r="AK473" s="404"/>
      <c r="AL473" s="401"/>
      <c r="AM473" s="401"/>
      <c r="AN473" s="401"/>
      <c r="AO473" s="404"/>
      <c r="AP473" s="401"/>
      <c r="AQ473" s="401"/>
      <c r="AR473" s="401"/>
      <c r="AS473" s="401"/>
      <c r="AT473" s="401"/>
      <c r="AU473" s="401"/>
      <c r="AV473" s="404"/>
      <c r="AW473" s="401"/>
      <c r="AX473" s="404"/>
      <c r="AY473" s="463"/>
      <c r="AZ473" s="463"/>
      <c r="BA473" s="463"/>
      <c r="BB473" s="463"/>
      <c r="BC473" s="463"/>
      <c r="BD473" s="463"/>
      <c r="BE473" s="463"/>
      <c r="BF473" s="463"/>
      <c r="BG473" s="463"/>
      <c r="BH473" s="463"/>
      <c r="BI473" s="463"/>
      <c r="BJ473" s="463"/>
      <c r="BK473" s="463"/>
      <c r="BL473" s="463"/>
      <c r="BM473" s="463"/>
      <c r="BN473" s="463"/>
      <c r="BZ473" s="463"/>
      <c r="CA473" s="463"/>
      <c r="CB473" s="428"/>
      <c r="DW473" s="463"/>
      <c r="DX473" s="463"/>
      <c r="FI473" s="463"/>
      <c r="FJ473" s="463"/>
    </row>
    <row r="474" spans="14:166" s="369" customFormat="1" ht="15" customHeight="1">
      <c r="N474" s="397"/>
      <c r="O474" s="393"/>
      <c r="P474" s="393"/>
      <c r="Q474" s="393"/>
      <c r="R474" s="393"/>
      <c r="S474" s="393"/>
      <c r="T474" s="393"/>
      <c r="U474" s="393"/>
      <c r="W474" s="393"/>
      <c r="X474" s="393"/>
      <c r="Y474" s="393"/>
      <c r="Z474" s="393"/>
      <c r="AA474" s="393"/>
      <c r="AB474" s="393"/>
      <c r="AC474" s="393"/>
      <c r="AD474" s="393"/>
      <c r="AE474" s="393"/>
      <c r="AG474" s="402"/>
      <c r="AH474" s="402"/>
      <c r="AI474" s="401"/>
      <c r="AJ474" s="401"/>
      <c r="AK474" s="404"/>
      <c r="AL474" s="404"/>
      <c r="AM474" s="401"/>
      <c r="AN474" s="401"/>
      <c r="AO474" s="401"/>
      <c r="AP474" s="401"/>
      <c r="AQ474" s="401"/>
      <c r="AR474" s="401"/>
      <c r="AS474" s="401"/>
      <c r="AT474" s="401"/>
      <c r="AU474" s="401"/>
      <c r="AV474" s="404"/>
      <c r="AW474" s="404"/>
      <c r="AX474" s="404"/>
      <c r="AY474" s="463"/>
      <c r="AZ474" s="463"/>
      <c r="BA474" s="463"/>
      <c r="BB474" s="463"/>
      <c r="BC474" s="463"/>
      <c r="BD474" s="463"/>
      <c r="BE474" s="463"/>
      <c r="BF474" s="463"/>
      <c r="BG474" s="463"/>
      <c r="BH474" s="463"/>
      <c r="BI474" s="463"/>
      <c r="BJ474" s="463"/>
      <c r="BK474" s="463"/>
      <c r="BL474" s="463"/>
      <c r="BM474" s="463"/>
      <c r="BN474" s="463"/>
      <c r="BZ474" s="463"/>
      <c r="CA474" s="463"/>
      <c r="CB474" s="428"/>
      <c r="DW474" s="463"/>
      <c r="DX474" s="463"/>
      <c r="FI474" s="463"/>
      <c r="FJ474" s="463"/>
    </row>
    <row r="475" spans="14:166" s="369" customFormat="1" ht="15" customHeight="1">
      <c r="N475" s="397"/>
      <c r="O475" s="393"/>
      <c r="P475" s="393"/>
      <c r="Q475" s="393"/>
      <c r="R475" s="393"/>
      <c r="S475" s="393"/>
      <c r="T475" s="393"/>
      <c r="U475" s="393"/>
      <c r="W475" s="393"/>
      <c r="X475" s="393"/>
      <c r="Y475" s="393"/>
      <c r="Z475" s="393"/>
      <c r="AA475" s="393"/>
      <c r="AB475" s="393"/>
      <c r="AC475" s="393"/>
      <c r="AD475" s="393"/>
      <c r="AE475" s="393"/>
      <c r="AG475" s="402"/>
      <c r="AH475" s="402"/>
      <c r="AI475" s="401"/>
      <c r="AJ475" s="401"/>
      <c r="AK475" s="404"/>
      <c r="AL475" s="401"/>
      <c r="AM475" s="401"/>
      <c r="AN475" s="401"/>
      <c r="AO475" s="404"/>
      <c r="AP475" s="404"/>
      <c r="AQ475" s="401"/>
      <c r="AR475" s="401"/>
      <c r="AS475" s="401"/>
      <c r="AT475" s="401"/>
      <c r="AU475" s="401"/>
      <c r="AV475" s="404"/>
      <c r="AW475" s="404"/>
      <c r="AX475" s="404"/>
      <c r="AY475" s="463"/>
      <c r="AZ475" s="463"/>
      <c r="BA475" s="463"/>
      <c r="BB475" s="463"/>
      <c r="BC475" s="463"/>
      <c r="BD475" s="463"/>
      <c r="BE475" s="463"/>
      <c r="BF475" s="463"/>
      <c r="BG475" s="463"/>
      <c r="BH475" s="463"/>
      <c r="BI475" s="463"/>
      <c r="BJ475" s="463"/>
      <c r="BK475" s="463"/>
      <c r="BL475" s="463"/>
      <c r="BM475" s="463"/>
      <c r="BN475" s="463"/>
      <c r="BZ475" s="463"/>
      <c r="CA475" s="463"/>
      <c r="CB475" s="428"/>
      <c r="DW475" s="463"/>
      <c r="DX475" s="463"/>
      <c r="FI475" s="463"/>
      <c r="FJ475" s="463"/>
    </row>
    <row r="476" spans="14:166" s="369" customFormat="1" ht="15" customHeight="1">
      <c r="N476" s="397"/>
      <c r="O476" s="393"/>
      <c r="P476" s="393"/>
      <c r="Q476" s="393"/>
      <c r="R476" s="393"/>
      <c r="S476" s="393"/>
      <c r="T476" s="393"/>
      <c r="U476" s="393"/>
      <c r="W476" s="393"/>
      <c r="X476" s="393"/>
      <c r="Y476" s="393"/>
      <c r="Z476" s="393"/>
      <c r="AA476" s="393"/>
      <c r="AB476" s="393"/>
      <c r="AC476" s="393"/>
      <c r="AD476" s="393"/>
      <c r="AE476" s="393"/>
      <c r="AG476" s="402"/>
      <c r="AH476" s="402"/>
      <c r="AI476" s="401"/>
      <c r="AJ476" s="401"/>
      <c r="AK476" s="401"/>
      <c r="AL476" s="404"/>
      <c r="AM476" s="401"/>
      <c r="AN476" s="401"/>
      <c r="AO476" s="401"/>
      <c r="AP476" s="401"/>
      <c r="AQ476" s="404"/>
      <c r="AR476" s="401"/>
      <c r="AS476" s="401"/>
      <c r="AT476" s="401"/>
      <c r="AU476" s="401"/>
      <c r="AV476" s="404"/>
      <c r="AW476" s="401"/>
      <c r="AX476" s="404"/>
      <c r="AY476" s="463"/>
      <c r="AZ476" s="463"/>
      <c r="BA476" s="463"/>
      <c r="BB476" s="463"/>
      <c r="BC476" s="463"/>
      <c r="BD476" s="463"/>
      <c r="BE476" s="463"/>
      <c r="BF476" s="463"/>
      <c r="BG476" s="463"/>
      <c r="BH476" s="463"/>
      <c r="BI476" s="463"/>
      <c r="BJ476" s="463"/>
      <c r="BK476" s="463"/>
      <c r="BL476" s="463"/>
      <c r="BM476" s="463"/>
      <c r="BN476" s="463"/>
      <c r="BZ476" s="463"/>
      <c r="CA476" s="463"/>
      <c r="CB476" s="428"/>
      <c r="DW476" s="463"/>
      <c r="DX476" s="463"/>
      <c r="FI476" s="463"/>
      <c r="FJ476" s="463"/>
    </row>
    <row r="477" spans="14:166" s="369" customFormat="1" ht="15" customHeight="1">
      <c r="N477" s="397"/>
      <c r="O477" s="393"/>
      <c r="P477" s="393"/>
      <c r="Q477" s="393"/>
      <c r="R477" s="393"/>
      <c r="S477" s="393"/>
      <c r="T477" s="393"/>
      <c r="U477" s="393"/>
      <c r="W477" s="393"/>
      <c r="X477" s="393"/>
      <c r="Y477" s="393"/>
      <c r="Z477" s="393"/>
      <c r="AA477" s="393"/>
      <c r="AB477" s="393"/>
      <c r="AC477" s="393"/>
      <c r="AD477" s="393"/>
      <c r="AE477" s="393"/>
      <c r="AG477" s="469"/>
      <c r="AH477" s="469"/>
      <c r="AI477" s="401"/>
      <c r="AJ477" s="401"/>
      <c r="AK477" s="404"/>
      <c r="AL477" s="401"/>
      <c r="AM477" s="401"/>
      <c r="AN477" s="401"/>
      <c r="AO477" s="404"/>
      <c r="AP477" s="401"/>
      <c r="AQ477" s="401"/>
      <c r="AR477" s="401"/>
      <c r="AS477" s="404"/>
      <c r="AT477" s="401"/>
      <c r="AU477" s="401"/>
      <c r="AV477" s="404"/>
      <c r="AW477" s="404"/>
      <c r="AX477" s="431"/>
      <c r="AY477" s="463"/>
      <c r="AZ477" s="463"/>
      <c r="BA477" s="463"/>
      <c r="BB477" s="463"/>
      <c r="BC477" s="463"/>
      <c r="BD477" s="463"/>
      <c r="BE477" s="463"/>
      <c r="BF477" s="463"/>
      <c r="BG477" s="463"/>
      <c r="BH477" s="463"/>
      <c r="BI477" s="463"/>
      <c r="BJ477" s="463"/>
      <c r="BK477" s="463"/>
      <c r="BL477" s="463"/>
      <c r="BM477" s="463"/>
      <c r="BN477" s="463"/>
      <c r="BZ477" s="463"/>
      <c r="CA477" s="463"/>
      <c r="CB477" s="428"/>
      <c r="DW477" s="463"/>
      <c r="DX477" s="463"/>
      <c r="FI477" s="463"/>
      <c r="FJ477" s="463"/>
    </row>
    <row r="478" spans="14:166" s="369" customFormat="1" ht="15" customHeight="1">
      <c r="N478" s="397"/>
      <c r="O478" s="393"/>
      <c r="P478" s="393"/>
      <c r="Q478" s="393"/>
      <c r="R478" s="393"/>
      <c r="S478" s="393"/>
      <c r="T478" s="393"/>
      <c r="U478" s="393"/>
      <c r="W478" s="393"/>
      <c r="X478" s="393"/>
      <c r="Y478" s="393"/>
      <c r="Z478" s="393"/>
      <c r="AA478" s="393"/>
      <c r="AB478" s="393"/>
      <c r="AC478" s="393"/>
      <c r="AD478" s="393"/>
      <c r="AE478" s="393"/>
      <c r="AG478" s="402"/>
      <c r="AH478" s="402"/>
      <c r="AI478" s="401"/>
      <c r="AJ478" s="401"/>
      <c r="AK478" s="404"/>
      <c r="AL478" s="404"/>
      <c r="AM478" s="401"/>
      <c r="AN478" s="401"/>
      <c r="AO478" s="404"/>
      <c r="AP478" s="404"/>
      <c r="AQ478" s="401"/>
      <c r="AR478" s="401"/>
      <c r="AS478" s="401"/>
      <c r="AT478" s="401"/>
      <c r="AU478" s="401"/>
      <c r="AV478" s="404"/>
      <c r="AW478" s="404"/>
      <c r="AX478" s="404"/>
      <c r="AY478" s="463"/>
      <c r="AZ478" s="463"/>
      <c r="BA478" s="463"/>
      <c r="BB478" s="463"/>
      <c r="BC478" s="463"/>
      <c r="BD478" s="463"/>
      <c r="BE478" s="463"/>
      <c r="BF478" s="463"/>
      <c r="BG478" s="463"/>
      <c r="BH478" s="463"/>
      <c r="BI478" s="463"/>
      <c r="BJ478" s="463"/>
      <c r="BK478" s="463"/>
      <c r="BL478" s="463"/>
      <c r="BM478" s="463"/>
      <c r="BN478" s="463"/>
      <c r="BZ478" s="463"/>
      <c r="CA478" s="463"/>
      <c r="CB478" s="428"/>
      <c r="DW478" s="463"/>
      <c r="DX478" s="463"/>
      <c r="FI478" s="463"/>
      <c r="FJ478" s="463"/>
    </row>
    <row r="479" spans="14:166" s="369" customFormat="1" ht="15" customHeight="1">
      <c r="N479" s="397"/>
      <c r="O479" s="393"/>
      <c r="P479" s="393"/>
      <c r="Q479" s="393"/>
      <c r="R479" s="393"/>
      <c r="S479" s="393"/>
      <c r="T479" s="393"/>
      <c r="U479" s="393"/>
      <c r="W479" s="393"/>
      <c r="X479" s="393"/>
      <c r="Y479" s="393"/>
      <c r="Z479" s="393"/>
      <c r="AA479" s="393"/>
      <c r="AB479" s="393"/>
      <c r="AC479" s="393"/>
      <c r="AD479" s="393"/>
      <c r="AE479" s="393"/>
      <c r="AG479" s="402"/>
      <c r="AH479" s="402"/>
      <c r="AI479" s="401"/>
      <c r="AJ479" s="401"/>
      <c r="AK479" s="401"/>
      <c r="AL479" s="404"/>
      <c r="AM479" s="401"/>
      <c r="AN479" s="401"/>
      <c r="AO479" s="404"/>
      <c r="AP479" s="401"/>
      <c r="AQ479" s="401"/>
      <c r="AR479" s="401"/>
      <c r="AS479" s="404"/>
      <c r="AT479" s="401"/>
      <c r="AU479" s="401"/>
      <c r="AV479" s="404"/>
      <c r="AW479" s="404"/>
      <c r="AX479" s="404"/>
      <c r="AY479" s="463"/>
      <c r="AZ479" s="463"/>
      <c r="BA479" s="463"/>
      <c r="BB479" s="463"/>
      <c r="BC479" s="463"/>
      <c r="BD479" s="463"/>
      <c r="BE479" s="463"/>
      <c r="BF479" s="463"/>
      <c r="BG479" s="463"/>
      <c r="BH479" s="463"/>
      <c r="BI479" s="463"/>
      <c r="BJ479" s="463"/>
      <c r="BK479" s="463"/>
      <c r="BL479" s="463"/>
      <c r="BM479" s="463"/>
      <c r="BN479" s="463"/>
      <c r="BZ479" s="463"/>
      <c r="CA479" s="463"/>
      <c r="CB479" s="428"/>
      <c r="DW479" s="463"/>
      <c r="DX479" s="463"/>
      <c r="FI479" s="463"/>
      <c r="FJ479" s="463"/>
    </row>
    <row r="480" spans="14:166" s="369" customFormat="1" ht="15" customHeight="1">
      <c r="N480" s="397"/>
      <c r="O480" s="393"/>
      <c r="P480" s="393"/>
      <c r="Q480" s="393"/>
      <c r="R480" s="393"/>
      <c r="S480" s="393"/>
      <c r="T480" s="393"/>
      <c r="U480" s="393"/>
      <c r="W480" s="393"/>
      <c r="X480" s="393"/>
      <c r="Y480" s="393"/>
      <c r="Z480" s="393"/>
      <c r="AA480" s="393"/>
      <c r="AB480" s="393"/>
      <c r="AC480" s="393"/>
      <c r="AD480" s="393"/>
      <c r="AE480" s="393"/>
      <c r="AG480" s="402"/>
      <c r="AH480" s="402"/>
      <c r="AI480" s="401"/>
      <c r="AJ480" s="401"/>
      <c r="AK480" s="404"/>
      <c r="AL480" s="401"/>
      <c r="AM480" s="401"/>
      <c r="AN480" s="401"/>
      <c r="AO480" s="404"/>
      <c r="AP480" s="401"/>
      <c r="AQ480" s="401"/>
      <c r="AR480" s="401"/>
      <c r="AS480" s="401"/>
      <c r="AT480" s="401"/>
      <c r="AU480" s="401"/>
      <c r="AV480" s="404"/>
      <c r="AW480" s="404"/>
      <c r="AX480" s="404"/>
      <c r="AY480" s="463"/>
      <c r="AZ480" s="463"/>
      <c r="BA480" s="463"/>
      <c r="BB480" s="463"/>
      <c r="BC480" s="463"/>
      <c r="BD480" s="463"/>
      <c r="BE480" s="463"/>
      <c r="BF480" s="463"/>
      <c r="BG480" s="463"/>
      <c r="BH480" s="463"/>
      <c r="BI480" s="463"/>
      <c r="BJ480" s="463"/>
      <c r="BK480" s="463"/>
      <c r="BL480" s="463"/>
      <c r="BM480" s="463"/>
      <c r="BN480" s="463"/>
      <c r="BZ480" s="463"/>
      <c r="CA480" s="463"/>
      <c r="CB480" s="428"/>
      <c r="DW480" s="463"/>
      <c r="DX480" s="463"/>
      <c r="FI480" s="463"/>
      <c r="FJ480" s="463"/>
    </row>
    <row r="481" spans="14:166" s="369" customFormat="1" ht="15" customHeight="1">
      <c r="N481" s="432"/>
      <c r="O481" s="372"/>
      <c r="P481" s="372"/>
      <c r="Q481" s="372"/>
      <c r="R481" s="372"/>
      <c r="S481" s="372"/>
      <c r="T481" s="372"/>
      <c r="U481" s="432"/>
      <c r="W481" s="381"/>
      <c r="X481" s="381"/>
      <c r="Y481" s="381"/>
      <c r="Z481" s="381"/>
      <c r="AA481" s="381"/>
      <c r="AB481" s="381"/>
      <c r="AC481" s="381"/>
      <c r="AD481" s="381"/>
      <c r="AE481" s="381"/>
      <c r="AG481" s="402"/>
      <c r="AH481" s="402"/>
      <c r="AI481" s="401"/>
      <c r="AJ481" s="401"/>
      <c r="AK481" s="401"/>
      <c r="AL481" s="404"/>
      <c r="AM481" s="401"/>
      <c r="AN481" s="401"/>
      <c r="AO481" s="404"/>
      <c r="AP481" s="404"/>
      <c r="AQ481" s="404"/>
      <c r="AR481" s="401"/>
      <c r="AS481" s="404"/>
      <c r="AT481" s="401"/>
      <c r="AU481" s="401"/>
      <c r="AV481" s="401"/>
      <c r="AW481" s="404"/>
      <c r="AX481" s="404"/>
      <c r="AY481" s="463"/>
      <c r="AZ481" s="463"/>
      <c r="BA481" s="463"/>
      <c r="BB481" s="463"/>
      <c r="BC481" s="463"/>
      <c r="BD481" s="463"/>
      <c r="BE481" s="463"/>
      <c r="BF481" s="463"/>
      <c r="BG481" s="463"/>
      <c r="BH481" s="463"/>
      <c r="BI481" s="463"/>
      <c r="BJ481" s="463"/>
      <c r="BK481" s="463"/>
      <c r="BL481" s="463"/>
      <c r="BM481" s="463"/>
      <c r="BN481" s="463"/>
      <c r="BZ481" s="463"/>
      <c r="CA481" s="463"/>
      <c r="CB481" s="428"/>
      <c r="DW481" s="463"/>
      <c r="DX481" s="463"/>
      <c r="FI481" s="463"/>
      <c r="FJ481" s="463"/>
    </row>
    <row r="482" spans="14:166" s="369" customFormat="1" ht="15" customHeight="1">
      <c r="AG482" s="402"/>
      <c r="AH482" s="402"/>
      <c r="AI482" s="401"/>
      <c r="AJ482" s="401"/>
      <c r="AK482" s="404"/>
      <c r="AL482" s="404"/>
      <c r="AM482" s="401"/>
      <c r="AN482" s="401"/>
      <c r="AO482" s="404"/>
      <c r="AP482" s="401"/>
      <c r="AQ482" s="401"/>
      <c r="AR482" s="401"/>
      <c r="AS482" s="401"/>
      <c r="AT482" s="401"/>
      <c r="AU482" s="401"/>
      <c r="AV482" s="404"/>
      <c r="AW482" s="404"/>
      <c r="AX482" s="404"/>
      <c r="AY482" s="463"/>
      <c r="AZ482" s="463"/>
      <c r="BA482" s="463"/>
      <c r="BB482" s="463"/>
      <c r="BC482" s="463"/>
      <c r="BD482" s="463"/>
      <c r="BE482" s="463"/>
      <c r="BF482" s="463"/>
      <c r="BG482" s="463"/>
      <c r="BH482" s="463"/>
      <c r="BI482" s="463"/>
      <c r="BJ482" s="463"/>
      <c r="BK482" s="463"/>
      <c r="BL482" s="463"/>
      <c r="BM482" s="463"/>
      <c r="BN482" s="463"/>
      <c r="BZ482" s="463"/>
      <c r="CA482" s="463"/>
      <c r="CB482" s="428"/>
      <c r="DW482" s="463"/>
      <c r="DX482" s="463"/>
      <c r="FI482" s="463"/>
      <c r="FJ482" s="463"/>
    </row>
    <row r="483" spans="14:166" s="369" customFormat="1" ht="15" customHeight="1">
      <c r="AG483" s="402"/>
      <c r="AH483" s="402"/>
      <c r="AI483" s="401"/>
      <c r="AJ483" s="401"/>
      <c r="AK483" s="401"/>
      <c r="AL483" s="404"/>
      <c r="AM483" s="401"/>
      <c r="AN483" s="401"/>
      <c r="AO483" s="401"/>
      <c r="AP483" s="401"/>
      <c r="AQ483" s="401"/>
      <c r="AR483" s="401"/>
      <c r="AS483" s="404"/>
      <c r="AT483" s="401"/>
      <c r="AU483" s="401"/>
      <c r="AV483" s="404"/>
      <c r="AW483" s="404"/>
      <c r="AX483" s="431"/>
      <c r="AY483" s="463"/>
      <c r="AZ483" s="463"/>
      <c r="BA483" s="463"/>
      <c r="BB483" s="463"/>
      <c r="BC483" s="463"/>
      <c r="BD483" s="463"/>
      <c r="BE483" s="463"/>
      <c r="BF483" s="463"/>
      <c r="BG483" s="463"/>
      <c r="BH483" s="463"/>
      <c r="BI483" s="463"/>
      <c r="BJ483" s="463"/>
      <c r="BK483" s="463"/>
      <c r="BL483" s="463"/>
      <c r="BM483" s="463"/>
      <c r="BN483" s="463"/>
      <c r="BZ483" s="463"/>
      <c r="CA483" s="463"/>
      <c r="CB483" s="428"/>
      <c r="DW483" s="463"/>
      <c r="DX483" s="463"/>
      <c r="FI483" s="463"/>
      <c r="FJ483" s="463"/>
    </row>
    <row r="484" spans="14:166" s="369" customFormat="1" ht="15" customHeight="1">
      <c r="AG484" s="402"/>
      <c r="AH484" s="402"/>
      <c r="AI484" s="401"/>
      <c r="AJ484" s="404"/>
      <c r="AK484" s="404"/>
      <c r="AL484" s="404"/>
      <c r="AM484" s="401"/>
      <c r="AN484" s="401"/>
      <c r="AO484" s="404"/>
      <c r="AP484" s="404"/>
      <c r="AQ484" s="401"/>
      <c r="AR484" s="401"/>
      <c r="AS484" s="401"/>
      <c r="AT484" s="401"/>
      <c r="AU484" s="401"/>
      <c r="AV484" s="401"/>
      <c r="AW484" s="401"/>
      <c r="AX484" s="430"/>
      <c r="AY484" s="463"/>
      <c r="AZ484" s="463"/>
      <c r="BA484" s="463"/>
      <c r="BB484" s="463"/>
      <c r="BC484" s="463"/>
      <c r="BD484" s="463"/>
      <c r="BE484" s="463"/>
      <c r="BF484" s="463"/>
      <c r="BG484" s="463"/>
      <c r="BH484" s="463"/>
      <c r="BI484" s="463"/>
      <c r="BJ484" s="463"/>
      <c r="BK484" s="463"/>
      <c r="BL484" s="463"/>
      <c r="BM484" s="463"/>
      <c r="BN484" s="463"/>
      <c r="BZ484" s="463"/>
      <c r="CA484" s="463"/>
      <c r="CB484" s="428"/>
      <c r="DW484" s="463"/>
      <c r="DX484" s="463"/>
      <c r="FI484" s="463"/>
      <c r="FJ484" s="463"/>
    </row>
    <row r="485" spans="14:166" s="369" customFormat="1" ht="15" customHeight="1">
      <c r="AG485" s="402"/>
      <c r="AH485" s="402"/>
      <c r="AI485" s="401"/>
      <c r="AJ485" s="401"/>
      <c r="AK485" s="401"/>
      <c r="AL485" s="401"/>
      <c r="AM485" s="401"/>
      <c r="AN485" s="401"/>
      <c r="AO485" s="401"/>
      <c r="AP485" s="401"/>
      <c r="AQ485" s="407"/>
      <c r="AR485" s="407"/>
      <c r="AS485" s="407"/>
      <c r="AT485" s="407"/>
      <c r="AU485" s="407"/>
      <c r="AV485" s="407"/>
      <c r="AW485" s="407"/>
      <c r="AX485" s="407"/>
      <c r="AY485" s="463"/>
      <c r="AZ485" s="463"/>
      <c r="BA485" s="463"/>
      <c r="BB485" s="463"/>
      <c r="BC485" s="463"/>
      <c r="BD485" s="463"/>
      <c r="BE485" s="463"/>
      <c r="BF485" s="463"/>
      <c r="BG485" s="463"/>
      <c r="BH485" s="463"/>
      <c r="BI485" s="463"/>
      <c r="BJ485" s="463"/>
      <c r="BK485" s="463"/>
      <c r="BL485" s="463"/>
      <c r="BM485" s="463"/>
      <c r="BN485" s="463"/>
      <c r="BZ485" s="463"/>
      <c r="CA485" s="463"/>
      <c r="CB485" s="428"/>
      <c r="DW485" s="463"/>
      <c r="DX485" s="463"/>
      <c r="FI485" s="463"/>
      <c r="FJ485" s="463"/>
    </row>
    <row r="486" spans="14:166" s="369" customFormat="1" ht="15" customHeight="1">
      <c r="AG486" s="463"/>
      <c r="AH486" s="463"/>
      <c r="AI486" s="407"/>
      <c r="AJ486" s="407"/>
      <c r="AK486" s="407"/>
      <c r="AL486" s="407"/>
      <c r="AM486" s="407"/>
      <c r="AN486" s="407"/>
      <c r="AO486" s="407"/>
      <c r="AP486" s="407"/>
      <c r="AQ486" s="407"/>
      <c r="AR486" s="407"/>
      <c r="AS486" s="407"/>
      <c r="AT486" s="407"/>
      <c r="AU486" s="407"/>
      <c r="AV486" s="407"/>
      <c r="AW486" s="407"/>
      <c r="AX486" s="407"/>
      <c r="AY486" s="463"/>
      <c r="AZ486" s="463"/>
      <c r="BA486" s="463"/>
      <c r="BB486" s="463"/>
      <c r="BC486" s="463"/>
      <c r="BD486" s="463"/>
      <c r="BE486" s="463"/>
      <c r="BF486" s="463"/>
      <c r="BG486" s="463"/>
      <c r="BH486" s="463"/>
      <c r="BI486" s="463"/>
      <c r="BJ486" s="463"/>
      <c r="BK486" s="463"/>
      <c r="BL486" s="463"/>
      <c r="BM486" s="463"/>
      <c r="BN486" s="463"/>
      <c r="BZ486" s="463"/>
      <c r="CA486" s="463"/>
      <c r="CB486" s="428"/>
      <c r="DW486" s="463"/>
      <c r="DX486" s="463"/>
      <c r="FI486" s="463"/>
      <c r="FJ486" s="463"/>
    </row>
    <row r="487" spans="14:166" s="369" customFormat="1" ht="15" customHeight="1">
      <c r="AG487" s="463"/>
      <c r="AH487" s="463"/>
      <c r="AI487" s="407"/>
      <c r="AJ487" s="407"/>
      <c r="AK487" s="407"/>
      <c r="AL487" s="407"/>
      <c r="AM487" s="407"/>
      <c r="AN487" s="407"/>
      <c r="AO487" s="407"/>
      <c r="AP487" s="407"/>
      <c r="AQ487" s="407"/>
      <c r="AR487" s="407"/>
      <c r="AS487" s="407"/>
      <c r="AT487" s="407"/>
      <c r="AU487" s="407"/>
      <c r="AV487" s="407"/>
      <c r="AW487" s="407"/>
      <c r="AX487" s="407"/>
      <c r="AY487" s="463"/>
      <c r="AZ487" s="463"/>
      <c r="BA487" s="463"/>
      <c r="BB487" s="463"/>
      <c r="BC487" s="463"/>
      <c r="BD487" s="463"/>
      <c r="BE487" s="463"/>
      <c r="BF487" s="463"/>
      <c r="BG487" s="463"/>
      <c r="BH487" s="463"/>
      <c r="BI487" s="463"/>
      <c r="BJ487" s="463"/>
      <c r="BK487" s="463"/>
      <c r="BL487" s="463"/>
      <c r="BM487" s="463"/>
      <c r="BN487" s="463"/>
      <c r="BZ487" s="463"/>
      <c r="CA487" s="463"/>
      <c r="CB487" s="428"/>
      <c r="DW487" s="463"/>
      <c r="DX487" s="463"/>
      <c r="FI487" s="463"/>
      <c r="FJ487" s="463"/>
    </row>
    <row r="488" spans="14:166" s="369" customFormat="1" ht="15" customHeight="1">
      <c r="AG488" s="469"/>
      <c r="AH488" s="469"/>
      <c r="AI488" s="407"/>
      <c r="AJ488" s="407"/>
      <c r="AK488" s="407"/>
      <c r="AL488" s="407"/>
      <c r="AM488" s="407"/>
      <c r="AN488" s="407"/>
      <c r="AO488" s="407"/>
      <c r="AP488" s="407"/>
      <c r="AQ488" s="407"/>
      <c r="AR488" s="407"/>
      <c r="AS488" s="407"/>
      <c r="AT488" s="407"/>
      <c r="AU488" s="407"/>
      <c r="AV488" s="407"/>
      <c r="AW488" s="407"/>
      <c r="AX488" s="407"/>
      <c r="AY488" s="463"/>
      <c r="AZ488" s="463"/>
      <c r="BA488" s="463"/>
      <c r="BB488" s="463"/>
      <c r="BC488" s="463"/>
      <c r="BD488" s="463"/>
      <c r="BE488" s="463"/>
      <c r="BF488" s="463"/>
      <c r="BG488" s="463"/>
      <c r="BH488" s="463"/>
      <c r="BI488" s="463"/>
      <c r="BJ488" s="463"/>
      <c r="BK488" s="463"/>
      <c r="BL488" s="463"/>
      <c r="BM488" s="463"/>
      <c r="BN488" s="463"/>
      <c r="BZ488" s="463"/>
      <c r="CA488" s="463"/>
      <c r="CB488" s="428"/>
      <c r="DW488" s="463"/>
      <c r="DX488" s="463"/>
      <c r="FI488" s="463"/>
      <c r="FJ488" s="463"/>
    </row>
    <row r="489" spans="14:166" s="369" customFormat="1" ht="15" customHeight="1">
      <c r="AG489" s="469"/>
      <c r="AH489" s="469"/>
      <c r="AI489" s="407"/>
      <c r="AJ489" s="407"/>
      <c r="AK489" s="407"/>
      <c r="AL489" s="407"/>
      <c r="AM489" s="407"/>
      <c r="AN489" s="407"/>
      <c r="AO489" s="407"/>
      <c r="AP489" s="407"/>
      <c r="AQ489" s="408"/>
      <c r="AR489" s="408"/>
      <c r="AS489" s="408"/>
      <c r="AT489" s="408"/>
      <c r="AU489" s="408"/>
      <c r="AV489" s="409"/>
      <c r="AW489" s="408"/>
      <c r="AX489" s="408"/>
      <c r="AY489" s="463"/>
      <c r="AZ489" s="463"/>
      <c r="BA489" s="463"/>
      <c r="BB489" s="463"/>
      <c r="BC489" s="463"/>
      <c r="BD489" s="463"/>
      <c r="BE489" s="463"/>
      <c r="BF489" s="463"/>
      <c r="BG489" s="463"/>
      <c r="BH489" s="463"/>
      <c r="BI489" s="463"/>
      <c r="BJ489" s="463"/>
      <c r="BK489" s="463"/>
      <c r="BL489" s="463"/>
      <c r="BM489" s="463"/>
      <c r="BN489" s="463"/>
      <c r="BZ489" s="463"/>
      <c r="CA489" s="463"/>
      <c r="CB489" s="428"/>
      <c r="DW489" s="463"/>
      <c r="DX489" s="463"/>
      <c r="FI489" s="463"/>
      <c r="FJ489" s="463"/>
    </row>
    <row r="490" spans="14:166" s="369" customFormat="1" ht="15" customHeight="1">
      <c r="AG490" s="469"/>
      <c r="AH490" s="469"/>
      <c r="AI490" s="408"/>
      <c r="AJ490" s="408"/>
      <c r="AK490" s="408"/>
      <c r="AL490" s="408"/>
      <c r="AM490" s="408"/>
      <c r="AN490" s="408"/>
      <c r="AO490" s="408"/>
      <c r="AP490" s="408"/>
      <c r="AQ490" s="401"/>
      <c r="AR490" s="401"/>
      <c r="AS490" s="401"/>
      <c r="AT490" s="401"/>
      <c r="AU490" s="401"/>
      <c r="AV490" s="401"/>
      <c r="AW490" s="401"/>
      <c r="AX490" s="401"/>
      <c r="AY490" s="463"/>
      <c r="AZ490" s="463"/>
      <c r="BA490" s="463"/>
      <c r="BB490" s="463"/>
      <c r="BC490" s="463"/>
      <c r="BD490" s="463"/>
      <c r="BE490" s="463"/>
      <c r="BF490" s="463"/>
      <c r="BG490" s="463"/>
      <c r="BH490" s="463"/>
      <c r="BI490" s="463"/>
      <c r="BJ490" s="463"/>
      <c r="BK490" s="463"/>
      <c r="BL490" s="463"/>
      <c r="BM490" s="463"/>
      <c r="BN490" s="463"/>
      <c r="BZ490" s="463"/>
      <c r="CA490" s="463"/>
      <c r="CB490" s="428"/>
      <c r="DW490" s="463"/>
      <c r="DX490" s="463"/>
      <c r="FI490" s="463"/>
      <c r="FJ490" s="463"/>
    </row>
    <row r="491" spans="14:166" s="369" customFormat="1" ht="15" customHeight="1">
      <c r="AG491" s="402"/>
      <c r="AH491" s="402"/>
      <c r="AI491" s="401"/>
      <c r="AJ491" s="401"/>
      <c r="AK491" s="401"/>
      <c r="AL491" s="401"/>
      <c r="AM491" s="401"/>
      <c r="AN491" s="401"/>
      <c r="AO491" s="401"/>
      <c r="AP491" s="401"/>
      <c r="AQ491" s="401"/>
      <c r="AR491" s="401"/>
      <c r="AS491" s="401"/>
      <c r="AT491" s="401"/>
      <c r="AU491" s="401"/>
      <c r="AV491" s="404"/>
      <c r="AW491" s="404"/>
      <c r="AX491" s="401"/>
      <c r="AY491" s="463"/>
      <c r="AZ491" s="463"/>
      <c r="BA491" s="463"/>
      <c r="BB491" s="463"/>
      <c r="BC491" s="463"/>
      <c r="BD491" s="463"/>
      <c r="BE491" s="463"/>
      <c r="BF491" s="463"/>
      <c r="BG491" s="463"/>
      <c r="BH491" s="463"/>
      <c r="BI491" s="463"/>
      <c r="BJ491" s="463"/>
      <c r="BK491" s="463"/>
      <c r="BL491" s="463"/>
      <c r="BM491" s="463"/>
      <c r="BN491" s="463"/>
      <c r="BZ491" s="463"/>
      <c r="CA491" s="463"/>
      <c r="CB491" s="428"/>
      <c r="DW491" s="463"/>
      <c r="DX491" s="463"/>
      <c r="FI491" s="463"/>
      <c r="FJ491" s="463"/>
    </row>
    <row r="492" spans="14:166" s="369" customFormat="1" ht="15" customHeight="1">
      <c r="AG492" s="402"/>
      <c r="AH492" s="402"/>
      <c r="AI492" s="401"/>
      <c r="AJ492" s="404"/>
      <c r="AK492" s="404"/>
      <c r="AL492" s="401"/>
      <c r="AM492" s="401"/>
      <c r="AN492" s="401"/>
      <c r="AO492" s="401"/>
      <c r="AP492" s="401"/>
      <c r="AQ492" s="401"/>
      <c r="AR492" s="401"/>
      <c r="AS492" s="401"/>
      <c r="AT492" s="401"/>
      <c r="AU492" s="401"/>
      <c r="AV492" s="404"/>
      <c r="AW492" s="401"/>
      <c r="AX492" s="404"/>
      <c r="AY492" s="463"/>
      <c r="AZ492" s="463"/>
      <c r="BA492" s="463"/>
      <c r="BB492" s="463"/>
      <c r="BC492" s="463"/>
      <c r="BD492" s="463"/>
      <c r="BE492" s="463"/>
      <c r="BF492" s="463"/>
      <c r="BG492" s="463"/>
      <c r="BH492" s="463"/>
      <c r="BI492" s="463"/>
      <c r="BJ492" s="463"/>
      <c r="BK492" s="463"/>
      <c r="BL492" s="463"/>
      <c r="BM492" s="463"/>
      <c r="BN492" s="463"/>
      <c r="BZ492" s="463"/>
      <c r="CA492" s="463"/>
      <c r="CB492" s="428"/>
      <c r="DW492" s="463"/>
      <c r="DX492" s="463"/>
      <c r="FI492" s="463"/>
      <c r="FJ492" s="463"/>
    </row>
    <row r="493" spans="14:166" s="369" customFormat="1" ht="15" customHeight="1">
      <c r="AG493" s="402"/>
      <c r="AH493" s="402"/>
      <c r="AI493" s="401"/>
      <c r="AJ493" s="404"/>
      <c r="AK493" s="404"/>
      <c r="AL493" s="404"/>
      <c r="AM493" s="401"/>
      <c r="AN493" s="401"/>
      <c r="AO493" s="401"/>
      <c r="AP493" s="401"/>
      <c r="AQ493" s="404"/>
      <c r="AR493" s="401"/>
      <c r="AS493" s="401"/>
      <c r="AT493" s="401"/>
      <c r="AU493" s="401"/>
      <c r="AV493" s="404"/>
      <c r="AW493" s="404"/>
      <c r="AX493" s="404"/>
      <c r="AY493" s="463"/>
      <c r="AZ493" s="463"/>
      <c r="BA493" s="463"/>
      <c r="BB493" s="463"/>
      <c r="BC493" s="463"/>
      <c r="BD493" s="463"/>
      <c r="BE493" s="463"/>
      <c r="BF493" s="463"/>
      <c r="BG493" s="463"/>
      <c r="BH493" s="463"/>
      <c r="BI493" s="463"/>
      <c r="BJ493" s="463"/>
      <c r="BK493" s="463"/>
      <c r="BL493" s="463"/>
      <c r="BM493" s="463"/>
      <c r="BN493" s="463"/>
      <c r="BZ493" s="463"/>
      <c r="CA493" s="463"/>
      <c r="CB493" s="428"/>
      <c r="DW493" s="463"/>
      <c r="DX493" s="463"/>
      <c r="FI493" s="463"/>
      <c r="FJ493" s="463"/>
    </row>
    <row r="494" spans="14:166" s="369" customFormat="1" ht="15" customHeight="1">
      <c r="AG494" s="402"/>
      <c r="AH494" s="402"/>
      <c r="AI494" s="401"/>
      <c r="AJ494" s="401"/>
      <c r="AK494" s="404"/>
      <c r="AL494" s="401"/>
      <c r="AM494" s="401"/>
      <c r="AN494" s="401"/>
      <c r="AO494" s="401"/>
      <c r="AP494" s="404"/>
      <c r="AQ494" s="401"/>
      <c r="AR494" s="401"/>
      <c r="AS494" s="401"/>
      <c r="AT494" s="401"/>
      <c r="AU494" s="401"/>
      <c r="AV494" s="404"/>
      <c r="AW494" s="401"/>
      <c r="AX494" s="404"/>
      <c r="AY494" s="463"/>
      <c r="AZ494" s="463"/>
      <c r="BA494" s="463"/>
      <c r="BB494" s="463"/>
      <c r="BC494" s="463"/>
      <c r="BD494" s="463"/>
      <c r="BE494" s="463"/>
      <c r="BF494" s="463"/>
      <c r="BG494" s="463"/>
      <c r="BH494" s="463"/>
      <c r="BI494" s="463"/>
      <c r="BJ494" s="463"/>
      <c r="BK494" s="463"/>
      <c r="BL494" s="463"/>
      <c r="BM494" s="463"/>
      <c r="BN494" s="463"/>
      <c r="BZ494" s="463"/>
      <c r="CA494" s="463"/>
      <c r="CB494" s="428"/>
      <c r="DW494" s="463"/>
      <c r="DX494" s="463"/>
      <c r="FI494" s="463"/>
      <c r="FJ494" s="463"/>
    </row>
    <row r="495" spans="14:166" s="369" customFormat="1" ht="15" customHeight="1">
      <c r="AG495" s="402"/>
      <c r="AH495" s="402"/>
      <c r="AI495" s="401"/>
      <c r="AJ495" s="401"/>
      <c r="AK495" s="404"/>
      <c r="AL495" s="404"/>
      <c r="AM495" s="401"/>
      <c r="AN495" s="401"/>
      <c r="AO495" s="404"/>
      <c r="AP495" s="401"/>
      <c r="AQ495" s="401"/>
      <c r="AR495" s="401"/>
      <c r="AS495" s="401"/>
      <c r="AT495" s="401"/>
      <c r="AU495" s="401"/>
      <c r="AV495" s="404"/>
      <c r="AW495" s="404"/>
      <c r="AX495" s="404"/>
      <c r="AY495" s="463"/>
      <c r="AZ495" s="463"/>
      <c r="BA495" s="463"/>
      <c r="BB495" s="463"/>
      <c r="BC495" s="463"/>
      <c r="BD495" s="463"/>
      <c r="BE495" s="463"/>
      <c r="BF495" s="463"/>
      <c r="BG495" s="463"/>
      <c r="BH495" s="463"/>
      <c r="BI495" s="463"/>
      <c r="BJ495" s="463"/>
      <c r="BK495" s="463"/>
      <c r="BL495" s="463"/>
      <c r="BM495" s="463"/>
      <c r="BN495" s="463"/>
      <c r="BZ495" s="463"/>
      <c r="CA495" s="463"/>
      <c r="CB495" s="428"/>
      <c r="DW495" s="463"/>
      <c r="DX495" s="463"/>
      <c r="FI495" s="463"/>
      <c r="FJ495" s="463"/>
    </row>
    <row r="496" spans="14:166" s="369" customFormat="1" ht="15" customHeight="1">
      <c r="AG496" s="402"/>
      <c r="AH496" s="402"/>
      <c r="AI496" s="401"/>
      <c r="AJ496" s="401"/>
      <c r="AK496" s="404"/>
      <c r="AL496" s="431"/>
      <c r="AM496" s="401"/>
      <c r="AN496" s="401"/>
      <c r="AO496" s="401"/>
      <c r="AP496" s="401"/>
      <c r="AQ496" s="401"/>
      <c r="AR496" s="401"/>
      <c r="AS496" s="401"/>
      <c r="AT496" s="401"/>
      <c r="AU496" s="401"/>
      <c r="AV496" s="404"/>
      <c r="AW496" s="401"/>
      <c r="AX496" s="404"/>
      <c r="AY496" s="463"/>
      <c r="AZ496" s="463"/>
      <c r="BA496" s="463"/>
      <c r="BB496" s="463"/>
      <c r="BC496" s="463"/>
      <c r="BD496" s="463"/>
      <c r="BE496" s="463"/>
      <c r="BF496" s="463"/>
      <c r="BG496" s="463"/>
      <c r="BH496" s="463"/>
      <c r="BI496" s="463"/>
      <c r="BJ496" s="463"/>
      <c r="BK496" s="463"/>
      <c r="BL496" s="463"/>
      <c r="BM496" s="463"/>
      <c r="BN496" s="463"/>
      <c r="BZ496" s="463"/>
      <c r="CA496" s="463"/>
      <c r="CB496" s="428"/>
      <c r="DW496" s="463"/>
      <c r="DX496" s="463"/>
      <c r="FI496" s="463"/>
      <c r="FJ496" s="463"/>
    </row>
    <row r="497" spans="14:166" s="369" customFormat="1" ht="15" customHeight="1">
      <c r="AG497" s="402"/>
      <c r="AH497" s="402"/>
      <c r="AI497" s="401"/>
      <c r="AJ497" s="401"/>
      <c r="AK497" s="404"/>
      <c r="AL497" s="404"/>
      <c r="AM497" s="401"/>
      <c r="AN497" s="401"/>
      <c r="AO497" s="401"/>
      <c r="AP497" s="401"/>
      <c r="AQ497" s="401"/>
      <c r="AR497" s="401"/>
      <c r="AS497" s="401"/>
      <c r="AT497" s="401"/>
      <c r="AU497" s="401"/>
      <c r="AV497" s="404"/>
      <c r="AW497" s="404"/>
      <c r="AX497" s="404"/>
      <c r="AY497" s="463"/>
      <c r="AZ497" s="463"/>
      <c r="BA497" s="463"/>
      <c r="BB497" s="463"/>
      <c r="BC497" s="463"/>
      <c r="BD497" s="463"/>
      <c r="BE497" s="463"/>
      <c r="BF497" s="463"/>
      <c r="BG497" s="463"/>
      <c r="BH497" s="463"/>
      <c r="BI497" s="463"/>
      <c r="BJ497" s="463"/>
      <c r="BK497" s="463"/>
      <c r="BL497" s="463"/>
      <c r="BM497" s="463"/>
      <c r="BN497" s="463"/>
      <c r="BZ497" s="463"/>
      <c r="CA497" s="463"/>
      <c r="CB497" s="428"/>
      <c r="DW497" s="463"/>
      <c r="DX497" s="463"/>
      <c r="FI497" s="463"/>
      <c r="FJ497" s="463"/>
    </row>
    <row r="498" spans="14:166" s="369" customFormat="1" ht="15" customHeight="1">
      <c r="N498" s="372"/>
      <c r="O498" s="372"/>
      <c r="P498" s="372"/>
      <c r="Q498" s="372"/>
      <c r="R498" s="372"/>
      <c r="S498" s="372"/>
      <c r="T498" s="372"/>
      <c r="U498" s="372"/>
      <c r="V498" s="372"/>
      <c r="AG498" s="402"/>
      <c r="AH498" s="402"/>
      <c r="AI498" s="401"/>
      <c r="AJ498" s="401"/>
      <c r="AK498" s="404"/>
      <c r="AL498" s="401"/>
      <c r="AM498" s="401"/>
      <c r="AN498" s="401"/>
      <c r="AO498" s="404"/>
      <c r="AP498" s="404"/>
      <c r="AQ498" s="404"/>
      <c r="AR498" s="401"/>
      <c r="AS498" s="404"/>
      <c r="AT498" s="401"/>
      <c r="AU498" s="401"/>
      <c r="AV498" s="404"/>
      <c r="AW498" s="404"/>
      <c r="AX498" s="404"/>
      <c r="AY498" s="463"/>
      <c r="AZ498" s="463"/>
      <c r="BA498" s="463"/>
      <c r="BB498" s="463"/>
      <c r="BC498" s="463"/>
      <c r="BD498" s="463"/>
      <c r="BE498" s="463"/>
      <c r="BF498" s="463"/>
      <c r="BG498" s="463"/>
      <c r="BH498" s="463"/>
      <c r="BI498" s="463"/>
      <c r="BJ498" s="463"/>
      <c r="BK498" s="463"/>
      <c r="BL498" s="463"/>
      <c r="BM498" s="463"/>
      <c r="BN498" s="463"/>
      <c r="BZ498" s="463"/>
      <c r="CA498" s="463"/>
      <c r="CB498" s="428"/>
      <c r="DW498" s="463"/>
      <c r="DX498" s="463"/>
      <c r="FI498" s="463"/>
      <c r="FJ498" s="463"/>
    </row>
    <row r="499" spans="14:166" s="369" customFormat="1" ht="15" customHeight="1">
      <c r="N499" s="372"/>
      <c r="O499" s="372"/>
      <c r="P499" s="372"/>
      <c r="Q499" s="372"/>
      <c r="R499" s="372"/>
      <c r="S499" s="372"/>
      <c r="T499" s="372"/>
      <c r="U499" s="372"/>
      <c r="V499" s="372"/>
      <c r="AG499" s="402"/>
      <c r="AH499" s="402"/>
      <c r="AI499" s="401"/>
      <c r="AJ499" s="401"/>
      <c r="AK499" s="404"/>
      <c r="AL499" s="404"/>
      <c r="AM499" s="401"/>
      <c r="AN499" s="401"/>
      <c r="AO499" s="401"/>
      <c r="AP499" s="401"/>
      <c r="AQ499" s="401"/>
      <c r="AR499" s="401"/>
      <c r="AS499" s="401"/>
      <c r="AT499" s="401"/>
      <c r="AU499" s="401"/>
      <c r="AV499" s="404"/>
      <c r="AW499" s="401"/>
      <c r="AX499" s="404"/>
      <c r="AY499" s="463"/>
      <c r="AZ499" s="463"/>
      <c r="BA499" s="463"/>
      <c r="BB499" s="463"/>
      <c r="BC499" s="463"/>
      <c r="BD499" s="463"/>
      <c r="BE499" s="463"/>
      <c r="BF499" s="463"/>
      <c r="BG499" s="463"/>
      <c r="BH499" s="463"/>
      <c r="BI499" s="463"/>
      <c r="BJ499" s="463"/>
      <c r="BK499" s="463"/>
      <c r="BL499" s="463"/>
      <c r="BM499" s="463"/>
      <c r="BN499" s="463"/>
      <c r="BZ499" s="463"/>
      <c r="CA499" s="463"/>
      <c r="CB499" s="428"/>
      <c r="DW499" s="463"/>
      <c r="DX499" s="463"/>
      <c r="FI499" s="463"/>
      <c r="FJ499" s="463"/>
    </row>
    <row r="500" spans="14:166" s="369" customFormat="1" ht="15" customHeight="1">
      <c r="N500" s="372"/>
      <c r="O500" s="372"/>
      <c r="P500" s="372"/>
      <c r="Q500" s="372"/>
      <c r="R500" s="372"/>
      <c r="S500" s="372"/>
      <c r="U500" s="372"/>
      <c r="V500" s="372"/>
      <c r="AG500" s="402"/>
      <c r="AH500" s="402"/>
      <c r="AI500" s="401"/>
      <c r="AJ500" s="401"/>
      <c r="AK500" s="404"/>
      <c r="AL500" s="404"/>
      <c r="AM500" s="401"/>
      <c r="AN500" s="401"/>
      <c r="AO500" s="404"/>
      <c r="AP500" s="401"/>
      <c r="AQ500" s="401"/>
      <c r="AR500" s="401"/>
      <c r="AS500" s="401"/>
      <c r="AT500" s="401"/>
      <c r="AU500" s="401"/>
      <c r="AV500" s="404"/>
      <c r="AW500" s="404"/>
      <c r="AX500" s="404"/>
      <c r="AY500" s="463"/>
      <c r="AZ500" s="463"/>
      <c r="BA500" s="463"/>
      <c r="BB500" s="463"/>
      <c r="BC500" s="463"/>
      <c r="BD500" s="463"/>
      <c r="BE500" s="463"/>
      <c r="BF500" s="463"/>
      <c r="BG500" s="463"/>
      <c r="BH500" s="463"/>
      <c r="BI500" s="463"/>
      <c r="BJ500" s="463"/>
      <c r="BK500" s="463"/>
      <c r="BL500" s="463"/>
      <c r="BM500" s="463"/>
      <c r="BN500" s="463"/>
      <c r="BZ500" s="463"/>
      <c r="CA500" s="463"/>
      <c r="CB500" s="428"/>
      <c r="DW500" s="463"/>
      <c r="DX500" s="463"/>
      <c r="FI500" s="463"/>
      <c r="FJ500" s="463"/>
    </row>
    <row r="501" spans="14:166" s="369" customFormat="1" ht="15" customHeight="1">
      <c r="N501" s="393"/>
      <c r="O501" s="393"/>
      <c r="P501" s="393"/>
      <c r="Q501" s="393"/>
      <c r="R501" s="393"/>
      <c r="S501" s="393"/>
      <c r="T501" s="393"/>
      <c r="U501" s="393"/>
      <c r="AG501" s="469"/>
      <c r="AH501" s="469"/>
      <c r="AI501" s="401"/>
      <c r="AJ501" s="401"/>
      <c r="AK501" s="404"/>
      <c r="AL501" s="401"/>
      <c r="AM501" s="401"/>
      <c r="AN501" s="401"/>
      <c r="AO501" s="404"/>
      <c r="AP501" s="404"/>
      <c r="AQ501" s="401"/>
      <c r="AR501" s="401"/>
      <c r="AS501" s="401"/>
      <c r="AT501" s="401"/>
      <c r="AU501" s="401"/>
      <c r="AV501" s="404"/>
      <c r="AW501" s="404"/>
      <c r="AX501" s="404"/>
      <c r="AY501" s="463"/>
      <c r="AZ501" s="463"/>
      <c r="BA501" s="463"/>
      <c r="BB501" s="463"/>
      <c r="BC501" s="463"/>
      <c r="BD501" s="463"/>
      <c r="BE501" s="463"/>
      <c r="BF501" s="463"/>
      <c r="BG501" s="463"/>
      <c r="BH501" s="463"/>
      <c r="BI501" s="463"/>
      <c r="BJ501" s="463"/>
      <c r="BK501" s="463"/>
      <c r="BL501" s="463"/>
      <c r="BM501" s="463"/>
      <c r="BN501" s="463"/>
      <c r="BZ501" s="463"/>
      <c r="CA501" s="463"/>
      <c r="CB501" s="428"/>
      <c r="DW501" s="463"/>
      <c r="DX501" s="463"/>
      <c r="FI501" s="463"/>
      <c r="FJ501" s="463"/>
    </row>
    <row r="502" spans="14:166" s="369" customFormat="1" ht="15" customHeight="1">
      <c r="N502" s="442"/>
      <c r="O502" s="463"/>
      <c r="P502" s="463"/>
      <c r="Q502" s="442"/>
      <c r="R502" s="442"/>
      <c r="S502" s="463"/>
      <c r="T502" s="463"/>
      <c r="U502" s="463"/>
      <c r="W502" s="381"/>
      <c r="X502" s="381"/>
      <c r="Y502" s="381"/>
      <c r="Z502" s="381"/>
      <c r="AA502" s="381"/>
      <c r="AB502" s="381"/>
      <c r="AC502" s="381"/>
      <c r="AD502" s="381"/>
      <c r="AE502" s="381"/>
      <c r="AF502" s="381"/>
      <c r="AG502" s="402"/>
      <c r="AH502" s="402"/>
      <c r="AI502" s="401"/>
      <c r="AJ502" s="401"/>
      <c r="AK502" s="401"/>
      <c r="AL502" s="404"/>
      <c r="AM502" s="401"/>
      <c r="AN502" s="401"/>
      <c r="AO502" s="404"/>
      <c r="AP502" s="401"/>
      <c r="AQ502" s="401"/>
      <c r="AR502" s="401"/>
      <c r="AS502" s="404"/>
      <c r="AT502" s="401"/>
      <c r="AU502" s="401"/>
      <c r="AV502" s="401"/>
      <c r="AW502" s="401"/>
      <c r="AX502" s="404"/>
      <c r="AY502" s="463"/>
      <c r="AZ502" s="463"/>
      <c r="BA502" s="463"/>
      <c r="BB502" s="463"/>
      <c r="BC502" s="463"/>
      <c r="BD502" s="463"/>
      <c r="BE502" s="463"/>
      <c r="BF502" s="463"/>
      <c r="BG502" s="463"/>
      <c r="BH502" s="463"/>
      <c r="BI502" s="463"/>
      <c r="BJ502" s="463"/>
      <c r="BK502" s="463"/>
      <c r="BL502" s="463"/>
      <c r="BM502" s="463"/>
      <c r="BN502" s="463"/>
      <c r="BZ502" s="463"/>
      <c r="CA502" s="463"/>
      <c r="CB502" s="428"/>
      <c r="DW502" s="463"/>
      <c r="DX502" s="463"/>
      <c r="FI502" s="463"/>
      <c r="FJ502" s="463"/>
    </row>
    <row r="503" spans="14:166" s="369" customFormat="1" ht="15" customHeight="1">
      <c r="N503" s="442"/>
      <c r="O503" s="442"/>
      <c r="P503" s="463"/>
      <c r="Q503" s="442"/>
      <c r="R503" s="463"/>
      <c r="S503" s="463"/>
      <c r="T503" s="463"/>
      <c r="U503" s="463"/>
      <c r="W503" s="381"/>
      <c r="X503" s="381"/>
      <c r="Y503" s="381"/>
      <c r="Z503" s="381"/>
      <c r="AA503" s="381"/>
      <c r="AB503" s="381"/>
      <c r="AC503" s="381"/>
      <c r="AD503" s="381"/>
      <c r="AE503" s="381"/>
      <c r="AG503" s="402"/>
      <c r="AH503" s="402"/>
      <c r="AI503" s="401"/>
      <c r="AJ503" s="401"/>
      <c r="AK503" s="404"/>
      <c r="AL503" s="404"/>
      <c r="AM503" s="401"/>
      <c r="AN503" s="401"/>
      <c r="AO503" s="404"/>
      <c r="AP503" s="401"/>
      <c r="AQ503" s="404"/>
      <c r="AR503" s="401"/>
      <c r="AS503" s="401"/>
      <c r="AT503" s="401"/>
      <c r="AU503" s="401"/>
      <c r="AV503" s="404"/>
      <c r="AW503" s="404"/>
      <c r="AX503" s="404"/>
      <c r="AY503" s="463"/>
      <c r="AZ503" s="463"/>
      <c r="BA503" s="463"/>
      <c r="BB503" s="463"/>
      <c r="BC503" s="463"/>
      <c r="BD503" s="463"/>
      <c r="BE503" s="463"/>
      <c r="BF503" s="463"/>
      <c r="BG503" s="463"/>
      <c r="BH503" s="463"/>
      <c r="BI503" s="463"/>
      <c r="BJ503" s="463"/>
      <c r="BK503" s="463"/>
      <c r="BL503" s="463"/>
      <c r="BM503" s="463"/>
      <c r="BN503" s="463"/>
      <c r="BZ503" s="463"/>
      <c r="CA503" s="463"/>
      <c r="CB503" s="428"/>
      <c r="DW503" s="463"/>
      <c r="DX503" s="463"/>
      <c r="FI503" s="463"/>
      <c r="FJ503" s="463"/>
    </row>
    <row r="504" spans="14:166" s="369" customFormat="1" ht="15" customHeight="1">
      <c r="N504" s="442"/>
      <c r="O504" s="463"/>
      <c r="P504" s="463"/>
      <c r="Q504" s="442"/>
      <c r="R504" s="442"/>
      <c r="S504" s="463"/>
      <c r="T504" s="463"/>
      <c r="U504" s="463"/>
      <c r="W504" s="381"/>
      <c r="X504" s="381"/>
      <c r="Y504" s="381"/>
      <c r="Z504" s="381"/>
      <c r="AA504" s="381"/>
      <c r="AB504" s="381"/>
      <c r="AC504" s="381"/>
      <c r="AD504" s="381"/>
      <c r="AE504" s="381"/>
      <c r="AG504" s="402"/>
      <c r="AH504" s="402"/>
      <c r="AI504" s="401"/>
      <c r="AJ504" s="401"/>
      <c r="AK504" s="404"/>
      <c r="AL504" s="401"/>
      <c r="AM504" s="401"/>
      <c r="AN504" s="401"/>
      <c r="AO504" s="401"/>
      <c r="AP504" s="404"/>
      <c r="AQ504" s="401"/>
      <c r="AR504" s="401"/>
      <c r="AS504" s="404"/>
      <c r="AT504" s="401"/>
      <c r="AU504" s="401"/>
      <c r="AV504" s="404"/>
      <c r="AW504" s="404"/>
      <c r="AX504" s="401"/>
      <c r="AY504" s="463"/>
      <c r="AZ504" s="463"/>
      <c r="BA504" s="463"/>
      <c r="BB504" s="463"/>
      <c r="BC504" s="463"/>
      <c r="BD504" s="463"/>
      <c r="BE504" s="463"/>
      <c r="BF504" s="463"/>
      <c r="BG504" s="463"/>
      <c r="BH504" s="463"/>
      <c r="BI504" s="463"/>
      <c r="BJ504" s="463"/>
      <c r="BK504" s="463"/>
      <c r="BL504" s="463"/>
      <c r="BM504" s="463"/>
      <c r="BN504" s="463"/>
      <c r="BZ504" s="463"/>
      <c r="CA504" s="463"/>
      <c r="CB504" s="428"/>
      <c r="DW504" s="463"/>
      <c r="DX504" s="463"/>
      <c r="FI504" s="463"/>
      <c r="FJ504" s="463"/>
    </row>
    <row r="505" spans="14:166" s="369" customFormat="1" ht="15" customHeight="1">
      <c r="N505" s="442"/>
      <c r="O505" s="463"/>
      <c r="P505" s="463"/>
      <c r="Q505" s="463"/>
      <c r="R505" s="442"/>
      <c r="S505" s="463"/>
      <c r="T505" s="463"/>
      <c r="U505" s="442"/>
      <c r="W505" s="381"/>
      <c r="X505" s="381"/>
      <c r="Y505" s="381"/>
      <c r="Z505" s="381"/>
      <c r="AA505" s="381"/>
      <c r="AB505" s="381"/>
      <c r="AC505" s="381"/>
      <c r="AD505" s="381"/>
      <c r="AE505" s="381"/>
      <c r="AG505" s="402"/>
      <c r="AH505" s="402"/>
      <c r="AI505" s="401"/>
      <c r="AJ505" s="401"/>
      <c r="AK505" s="401"/>
      <c r="AL505" s="404"/>
      <c r="AM505" s="401"/>
      <c r="AN505" s="401"/>
      <c r="AO505" s="401"/>
      <c r="AP505" s="401"/>
      <c r="AQ505" s="401"/>
      <c r="AR505" s="401"/>
      <c r="AS505" s="401"/>
      <c r="AT505" s="401"/>
      <c r="AU505" s="401"/>
      <c r="AV505" s="404"/>
      <c r="AW505" s="404"/>
      <c r="AX505" s="404"/>
      <c r="AY505" s="463"/>
      <c r="AZ505" s="463"/>
      <c r="BA505" s="463"/>
      <c r="BB505" s="463"/>
      <c r="BC505" s="463"/>
      <c r="BD505" s="463"/>
      <c r="BE505" s="463"/>
      <c r="BF505" s="463"/>
      <c r="BG505" s="463"/>
      <c r="BH505" s="463"/>
      <c r="BI505" s="463"/>
      <c r="BJ505" s="463"/>
      <c r="BK505" s="463"/>
      <c r="BL505" s="463"/>
      <c r="BM505" s="463"/>
      <c r="BN505" s="463"/>
      <c r="BZ505" s="463"/>
      <c r="CA505" s="463"/>
      <c r="CB505" s="428"/>
      <c r="DW505" s="463"/>
      <c r="DX505" s="463"/>
      <c r="FI505" s="463"/>
      <c r="FJ505" s="463"/>
    </row>
    <row r="506" spans="14:166" s="369" customFormat="1" ht="15" customHeight="1">
      <c r="N506" s="442"/>
      <c r="O506" s="463"/>
      <c r="P506" s="463"/>
      <c r="Q506" s="442"/>
      <c r="R506" s="442"/>
      <c r="S506" s="442"/>
      <c r="T506" s="463"/>
      <c r="U506" s="463"/>
      <c r="W506" s="381"/>
      <c r="X506" s="381"/>
      <c r="Y506" s="381"/>
      <c r="Z506" s="381"/>
      <c r="AA506" s="381"/>
      <c r="AB506" s="381"/>
      <c r="AC506" s="381"/>
      <c r="AD506" s="381"/>
      <c r="AE506" s="381"/>
      <c r="AG506" s="402"/>
      <c r="AH506" s="402"/>
      <c r="AI506" s="401"/>
      <c r="AJ506" s="404"/>
      <c r="AK506" s="404"/>
      <c r="AL506" s="404"/>
      <c r="AM506" s="401"/>
      <c r="AN506" s="401"/>
      <c r="AO506" s="404"/>
      <c r="AP506" s="404"/>
      <c r="AQ506" s="401"/>
      <c r="AR506" s="401"/>
      <c r="AS506" s="404"/>
      <c r="AT506" s="401"/>
      <c r="AU506" s="401"/>
      <c r="AV506" s="401"/>
      <c r="AW506" s="404"/>
      <c r="AX506" s="404"/>
      <c r="AY506" s="463"/>
      <c r="AZ506" s="463"/>
      <c r="BA506" s="463"/>
      <c r="BB506" s="463"/>
      <c r="BC506" s="463"/>
      <c r="BD506" s="463"/>
      <c r="BE506" s="463"/>
      <c r="BF506" s="463"/>
      <c r="BG506" s="463"/>
      <c r="BH506" s="463"/>
      <c r="BI506" s="463"/>
      <c r="BJ506" s="463"/>
      <c r="BK506" s="463"/>
      <c r="BL506" s="463"/>
      <c r="BM506" s="463"/>
      <c r="BN506" s="463"/>
      <c r="BZ506" s="463"/>
      <c r="CA506" s="463"/>
      <c r="CB506" s="428"/>
      <c r="DW506" s="463"/>
      <c r="DX506" s="463"/>
      <c r="FI506" s="463"/>
      <c r="FJ506" s="463"/>
    </row>
    <row r="507" spans="14:166" s="369" customFormat="1" ht="15" customHeight="1">
      <c r="N507" s="442"/>
      <c r="O507" s="463"/>
      <c r="P507" s="463"/>
      <c r="Q507" s="442"/>
      <c r="R507" s="463"/>
      <c r="S507" s="463"/>
      <c r="T507" s="463"/>
      <c r="U507" s="442"/>
      <c r="W507" s="381"/>
      <c r="X507" s="381"/>
      <c r="Y507" s="381"/>
      <c r="Z507" s="381"/>
      <c r="AA507" s="381"/>
      <c r="AB507" s="381"/>
      <c r="AC507" s="381"/>
      <c r="AD507" s="381"/>
      <c r="AE507" s="381"/>
      <c r="AG507" s="402"/>
      <c r="AH507" s="402"/>
      <c r="AI507" s="401"/>
      <c r="AJ507" s="401"/>
      <c r="AK507" s="401"/>
      <c r="AL507" s="404"/>
      <c r="AM507" s="401"/>
      <c r="AN507" s="401"/>
      <c r="AO507" s="401"/>
      <c r="AP507" s="401"/>
      <c r="AQ507" s="401"/>
      <c r="AR507" s="401"/>
      <c r="AS507" s="404"/>
      <c r="AT507" s="401"/>
      <c r="AU507" s="401"/>
      <c r="AV507" s="404"/>
      <c r="AW507" s="404"/>
      <c r="AX507" s="401"/>
      <c r="AY507" s="463"/>
      <c r="AZ507" s="463"/>
      <c r="BA507" s="463"/>
      <c r="BB507" s="463"/>
      <c r="BC507" s="463"/>
      <c r="BD507" s="463"/>
      <c r="BE507" s="463"/>
      <c r="BF507" s="463"/>
      <c r="BG507" s="463"/>
      <c r="BH507" s="463"/>
      <c r="BI507" s="463"/>
      <c r="BJ507" s="463"/>
      <c r="BK507" s="463"/>
      <c r="BL507" s="463"/>
      <c r="BM507" s="463"/>
      <c r="BN507" s="463"/>
      <c r="BZ507" s="463"/>
      <c r="CA507" s="463"/>
      <c r="CB507" s="428"/>
      <c r="DW507" s="463"/>
      <c r="DX507" s="463"/>
      <c r="FI507" s="463"/>
      <c r="FJ507" s="463"/>
    </row>
    <row r="508" spans="14:166" s="369" customFormat="1" ht="15" customHeight="1">
      <c r="N508" s="442"/>
      <c r="O508" s="463"/>
      <c r="P508" s="463"/>
      <c r="Q508" s="442"/>
      <c r="R508" s="442"/>
      <c r="S508" s="463"/>
      <c r="T508" s="463"/>
      <c r="U508" s="442"/>
      <c r="W508" s="381"/>
      <c r="X508" s="381"/>
      <c r="Y508" s="381"/>
      <c r="Z508" s="381"/>
      <c r="AA508" s="381"/>
      <c r="AB508" s="381"/>
      <c r="AC508" s="381"/>
      <c r="AD508" s="381"/>
      <c r="AE508" s="381"/>
      <c r="AG508" s="402"/>
      <c r="AH508" s="402"/>
      <c r="AI508" s="401"/>
      <c r="AJ508" s="401"/>
      <c r="AK508" s="401"/>
      <c r="AL508" s="404"/>
      <c r="AM508" s="401"/>
      <c r="AN508" s="401"/>
      <c r="AO508" s="404"/>
      <c r="AP508" s="401"/>
      <c r="AQ508" s="401"/>
      <c r="AR508" s="401"/>
      <c r="AS508" s="401"/>
      <c r="AT508" s="401"/>
      <c r="AU508" s="401"/>
      <c r="AV508" s="401"/>
      <c r="AW508" s="401"/>
      <c r="AX508" s="401"/>
      <c r="AY508" s="463"/>
      <c r="AZ508" s="463"/>
      <c r="BA508" s="463"/>
      <c r="BB508" s="463"/>
      <c r="BC508" s="463"/>
      <c r="BD508" s="463"/>
      <c r="BE508" s="463"/>
      <c r="BF508" s="463"/>
      <c r="BG508" s="463"/>
      <c r="BH508" s="463"/>
      <c r="BI508" s="463"/>
      <c r="BJ508" s="463"/>
      <c r="BK508" s="463"/>
      <c r="BL508" s="463"/>
      <c r="BM508" s="463"/>
      <c r="BN508" s="463"/>
      <c r="BZ508" s="463"/>
      <c r="CA508" s="463"/>
      <c r="CB508" s="428"/>
      <c r="DW508" s="463"/>
      <c r="DX508" s="463"/>
      <c r="FI508" s="463"/>
      <c r="FJ508" s="463"/>
    </row>
    <row r="509" spans="14:166" s="369" customFormat="1" ht="15" customHeight="1">
      <c r="N509" s="442"/>
      <c r="O509" s="463"/>
      <c r="P509" s="463"/>
      <c r="Q509" s="442"/>
      <c r="R509" s="442"/>
      <c r="S509" s="463"/>
      <c r="T509" s="463"/>
      <c r="U509" s="442"/>
      <c r="W509" s="381"/>
      <c r="X509" s="381"/>
      <c r="Y509" s="381"/>
      <c r="Z509" s="381"/>
      <c r="AA509" s="381"/>
      <c r="AB509" s="381"/>
      <c r="AC509" s="381"/>
      <c r="AD509" s="381"/>
      <c r="AE509" s="381"/>
      <c r="AG509" s="402"/>
      <c r="AH509" s="402"/>
      <c r="AI509" s="401"/>
      <c r="AJ509" s="401"/>
      <c r="AK509" s="401"/>
      <c r="AL509" s="401"/>
      <c r="AM509" s="401"/>
      <c r="AN509" s="401"/>
      <c r="AO509" s="401"/>
      <c r="AP509" s="401"/>
      <c r="AQ509" s="407"/>
      <c r="AR509" s="407"/>
      <c r="AS509" s="407"/>
      <c r="AT509" s="407"/>
      <c r="AU509" s="407"/>
      <c r="AV509" s="407"/>
      <c r="AW509" s="407"/>
      <c r="AX509" s="407"/>
      <c r="AY509" s="463"/>
      <c r="AZ509" s="463"/>
      <c r="BA509" s="463"/>
      <c r="BB509" s="463"/>
      <c r="BC509" s="463"/>
      <c r="BD509" s="463"/>
      <c r="BE509" s="463"/>
      <c r="BF509" s="463"/>
      <c r="BG509" s="463"/>
      <c r="BH509" s="463"/>
      <c r="BI509" s="463"/>
      <c r="BJ509" s="463"/>
      <c r="BK509" s="463"/>
      <c r="BL509" s="463"/>
      <c r="BM509" s="463"/>
      <c r="BN509" s="463"/>
      <c r="BZ509" s="463"/>
      <c r="CA509" s="463"/>
      <c r="CB509" s="428"/>
      <c r="DW509" s="463"/>
      <c r="DX509" s="463"/>
      <c r="FI509" s="463"/>
      <c r="FJ509" s="463"/>
    </row>
    <row r="510" spans="14:166" s="369" customFormat="1" ht="15" customHeight="1">
      <c r="N510" s="442"/>
      <c r="O510" s="463"/>
      <c r="P510" s="463"/>
      <c r="Q510" s="442"/>
      <c r="R510" s="442"/>
      <c r="S510" s="463"/>
      <c r="T510" s="463"/>
      <c r="U510" s="442"/>
      <c r="W510" s="381"/>
      <c r="X510" s="381"/>
      <c r="Y510" s="381"/>
      <c r="Z510" s="381"/>
      <c r="AA510" s="381"/>
      <c r="AB510" s="381"/>
      <c r="AC510" s="381"/>
      <c r="AD510" s="381"/>
      <c r="AE510" s="381"/>
      <c r="AG510" s="463"/>
      <c r="AH510" s="463"/>
      <c r="AI510" s="407"/>
      <c r="AJ510" s="407"/>
      <c r="AK510" s="407"/>
      <c r="AL510" s="407"/>
      <c r="AM510" s="407"/>
      <c r="AN510" s="407"/>
      <c r="AO510" s="407"/>
      <c r="AP510" s="407"/>
      <c r="AQ510" s="407"/>
      <c r="AR510" s="407"/>
      <c r="AS510" s="407"/>
      <c r="AT510" s="407"/>
      <c r="AU510" s="407"/>
      <c r="AV510" s="407"/>
      <c r="AW510" s="407"/>
      <c r="AX510" s="407"/>
      <c r="AY510" s="463"/>
      <c r="AZ510" s="463"/>
      <c r="BA510" s="463"/>
      <c r="BB510" s="463"/>
      <c r="BC510" s="463"/>
      <c r="BD510" s="463"/>
      <c r="BE510" s="463"/>
      <c r="BF510" s="463"/>
      <c r="BG510" s="463"/>
      <c r="BH510" s="463"/>
      <c r="BI510" s="463"/>
      <c r="BJ510" s="463"/>
      <c r="BK510" s="463"/>
      <c r="BL510" s="463"/>
      <c r="BM510" s="463"/>
      <c r="BN510" s="463"/>
      <c r="BZ510" s="463"/>
      <c r="CA510" s="463"/>
      <c r="CB510" s="428"/>
      <c r="DW510" s="463"/>
      <c r="DX510" s="463"/>
      <c r="FI510" s="463"/>
      <c r="FJ510" s="463"/>
    </row>
    <row r="511" spans="14:166" s="369" customFormat="1" ht="15" customHeight="1">
      <c r="N511" s="442"/>
      <c r="O511" s="463"/>
      <c r="P511" s="463"/>
      <c r="Q511" s="463"/>
      <c r="R511" s="442"/>
      <c r="S511" s="463"/>
      <c r="T511" s="463"/>
      <c r="U511" s="442"/>
      <c r="W511" s="381"/>
      <c r="X511" s="381"/>
      <c r="Y511" s="381"/>
      <c r="Z511" s="381"/>
      <c r="AA511" s="381"/>
      <c r="AB511" s="381"/>
      <c r="AC511" s="381"/>
      <c r="AD511" s="381"/>
      <c r="AE511" s="381"/>
      <c r="AG511" s="463"/>
      <c r="AH511" s="463"/>
      <c r="AI511" s="407"/>
      <c r="AJ511" s="407"/>
      <c r="AK511" s="407"/>
      <c r="AL511" s="407"/>
      <c r="AM511" s="407"/>
      <c r="AN511" s="407"/>
      <c r="AO511" s="407"/>
      <c r="AP511" s="407"/>
      <c r="AQ511" s="407"/>
      <c r="AR511" s="407"/>
      <c r="AS511" s="407"/>
      <c r="AT511" s="407"/>
      <c r="AU511" s="407"/>
      <c r="AV511" s="407"/>
      <c r="AW511" s="407"/>
      <c r="AX511" s="407"/>
      <c r="AY511" s="463"/>
      <c r="AZ511" s="463"/>
      <c r="BA511" s="463"/>
      <c r="BB511" s="463"/>
      <c r="BC511" s="463"/>
      <c r="BD511" s="463"/>
      <c r="BE511" s="463"/>
      <c r="BF511" s="463"/>
      <c r="BG511" s="463"/>
      <c r="BH511" s="463"/>
      <c r="BI511" s="463"/>
      <c r="BJ511" s="463"/>
      <c r="BK511" s="463"/>
      <c r="BL511" s="463"/>
      <c r="BM511" s="463"/>
      <c r="BN511" s="463"/>
      <c r="BZ511" s="463"/>
      <c r="CA511" s="463"/>
      <c r="CB511" s="428"/>
      <c r="DW511" s="463"/>
      <c r="DX511" s="463"/>
      <c r="FI511" s="463"/>
      <c r="FJ511" s="463"/>
    </row>
    <row r="512" spans="14:166" s="369" customFormat="1" ht="15" customHeight="1">
      <c r="N512" s="442"/>
      <c r="O512" s="463"/>
      <c r="P512" s="463"/>
      <c r="Q512" s="442"/>
      <c r="R512" s="463"/>
      <c r="S512" s="463"/>
      <c r="T512" s="463"/>
      <c r="U512" s="442"/>
      <c r="W512" s="381"/>
      <c r="X512" s="381"/>
      <c r="Y512" s="381"/>
      <c r="Z512" s="381"/>
      <c r="AA512" s="381"/>
      <c r="AB512" s="381"/>
      <c r="AC512" s="381"/>
      <c r="AD512" s="381"/>
      <c r="AE512" s="381"/>
      <c r="AG512" s="469"/>
      <c r="AH512" s="469"/>
      <c r="AI512" s="407"/>
      <c r="AJ512" s="407"/>
      <c r="AK512" s="407"/>
      <c r="AL512" s="407"/>
      <c r="AM512" s="407"/>
      <c r="AN512" s="407"/>
      <c r="AO512" s="407"/>
      <c r="AP512" s="407"/>
      <c r="AQ512" s="407"/>
      <c r="AR512" s="407"/>
      <c r="AS512" s="407"/>
      <c r="AT512" s="407"/>
      <c r="AU512" s="407"/>
      <c r="AV512" s="407"/>
      <c r="AW512" s="407"/>
      <c r="AX512" s="407"/>
      <c r="AY512" s="463"/>
      <c r="AZ512" s="463"/>
      <c r="BA512" s="463"/>
      <c r="BB512" s="463"/>
      <c r="BC512" s="463"/>
      <c r="BD512" s="463"/>
      <c r="BE512" s="463"/>
      <c r="BF512" s="463"/>
      <c r="BG512" s="463"/>
      <c r="BH512" s="463"/>
      <c r="BI512" s="463"/>
      <c r="BJ512" s="463"/>
      <c r="BK512" s="463"/>
      <c r="BL512" s="463"/>
      <c r="BM512" s="463"/>
      <c r="BN512" s="463"/>
      <c r="BZ512" s="463"/>
      <c r="CA512" s="463"/>
      <c r="CB512" s="428"/>
      <c r="DW512" s="463"/>
      <c r="DX512" s="463"/>
      <c r="FI512" s="463"/>
      <c r="FJ512" s="463"/>
    </row>
    <row r="513" spans="14:166" s="369" customFormat="1" ht="15" customHeight="1">
      <c r="N513" s="442"/>
      <c r="O513" s="463"/>
      <c r="P513" s="463"/>
      <c r="Q513" s="442"/>
      <c r="R513" s="442"/>
      <c r="S513" s="463"/>
      <c r="T513" s="463"/>
      <c r="U513" s="442"/>
      <c r="W513" s="381"/>
      <c r="X513" s="381"/>
      <c r="Y513" s="381"/>
      <c r="Z513" s="381"/>
      <c r="AA513" s="381"/>
      <c r="AB513" s="381"/>
      <c r="AC513" s="381"/>
      <c r="AD513" s="381"/>
      <c r="AE513" s="381"/>
      <c r="AG513" s="469"/>
      <c r="AH513" s="469"/>
      <c r="AI513" s="407"/>
      <c r="AJ513" s="407"/>
      <c r="AK513" s="407"/>
      <c r="AL513" s="407"/>
      <c r="AM513" s="407"/>
      <c r="AN513" s="407"/>
      <c r="AO513" s="407"/>
      <c r="AP513" s="407"/>
      <c r="AQ513" s="408"/>
      <c r="AR513" s="408"/>
      <c r="AS513" s="408"/>
      <c r="AT513" s="408"/>
      <c r="AU513" s="408"/>
      <c r="AV513" s="409"/>
      <c r="AW513" s="408"/>
      <c r="AX513" s="408"/>
      <c r="AY513" s="463"/>
      <c r="AZ513" s="463"/>
      <c r="BA513" s="463"/>
      <c r="BB513" s="463"/>
      <c r="BC513" s="463"/>
      <c r="BD513" s="463"/>
      <c r="BE513" s="463"/>
      <c r="BF513" s="463"/>
      <c r="BG513" s="463"/>
      <c r="BH513" s="463"/>
      <c r="BI513" s="463"/>
      <c r="BJ513" s="463"/>
      <c r="BK513" s="463"/>
      <c r="BL513" s="463"/>
      <c r="BM513" s="463"/>
      <c r="BN513" s="463"/>
      <c r="BZ513" s="463"/>
      <c r="CA513" s="463"/>
      <c r="CB513" s="428"/>
      <c r="DW513" s="463"/>
      <c r="DX513" s="463"/>
      <c r="FI513" s="463"/>
      <c r="FJ513" s="463"/>
    </row>
    <row r="514" spans="14:166" s="369" customFormat="1" ht="15" customHeight="1">
      <c r="N514" s="442"/>
      <c r="O514" s="463"/>
      <c r="P514" s="463"/>
      <c r="Q514" s="442"/>
      <c r="R514" s="442"/>
      <c r="S514" s="463"/>
      <c r="T514" s="463"/>
      <c r="U514" s="442"/>
      <c r="W514" s="381"/>
      <c r="X514" s="381"/>
      <c r="Y514" s="381"/>
      <c r="Z514" s="381"/>
      <c r="AA514" s="381"/>
      <c r="AB514" s="381"/>
      <c r="AC514" s="381"/>
      <c r="AD514" s="381"/>
      <c r="AE514" s="381"/>
      <c r="AG514" s="469"/>
      <c r="AH514" s="469"/>
      <c r="AI514" s="408"/>
      <c r="AJ514" s="408"/>
      <c r="AK514" s="408"/>
      <c r="AL514" s="408"/>
      <c r="AM514" s="408"/>
      <c r="AN514" s="408"/>
      <c r="AO514" s="408"/>
      <c r="AP514" s="408"/>
      <c r="AQ514" s="401"/>
      <c r="AR514" s="401"/>
      <c r="AS514" s="401"/>
      <c r="AT514" s="401"/>
      <c r="AU514" s="401"/>
      <c r="AV514" s="401"/>
      <c r="AW514" s="401"/>
      <c r="AX514" s="401"/>
      <c r="AY514" s="463"/>
      <c r="AZ514" s="463"/>
      <c r="BA514" s="463"/>
      <c r="BB514" s="463"/>
      <c r="BC514" s="463"/>
      <c r="BD514" s="463"/>
      <c r="BE514" s="463"/>
      <c r="BF514" s="463"/>
      <c r="BG514" s="463"/>
      <c r="BH514" s="463"/>
      <c r="BI514" s="463"/>
      <c r="BJ514" s="463"/>
      <c r="BK514" s="463"/>
      <c r="BL514" s="463"/>
      <c r="BM514" s="463"/>
      <c r="BN514" s="463"/>
      <c r="BZ514" s="463"/>
      <c r="CA514" s="463"/>
      <c r="CB514" s="428"/>
      <c r="DW514" s="463"/>
      <c r="DX514" s="463"/>
      <c r="FI514" s="463"/>
      <c r="FJ514" s="463"/>
    </row>
    <row r="515" spans="14:166" s="369" customFormat="1" ht="15" customHeight="1">
      <c r="N515" s="442"/>
      <c r="O515" s="463"/>
      <c r="P515" s="463"/>
      <c r="Q515" s="442"/>
      <c r="R515" s="442"/>
      <c r="S515" s="463"/>
      <c r="T515" s="463"/>
      <c r="U515" s="463"/>
      <c r="W515" s="381"/>
      <c r="X515" s="381"/>
      <c r="Y515" s="381"/>
      <c r="Z515" s="381"/>
      <c r="AA515" s="381"/>
      <c r="AB515" s="381"/>
      <c r="AC515" s="381"/>
      <c r="AD515" s="381"/>
      <c r="AE515" s="381"/>
      <c r="AG515" s="402"/>
      <c r="AH515" s="402"/>
      <c r="AI515" s="401"/>
      <c r="AJ515" s="401"/>
      <c r="AK515" s="401"/>
      <c r="AL515" s="401"/>
      <c r="AM515" s="401"/>
      <c r="AN515" s="401"/>
      <c r="AO515" s="401"/>
      <c r="AP515" s="401"/>
      <c r="AQ515" s="401"/>
      <c r="AR515" s="401"/>
      <c r="AS515" s="401"/>
      <c r="AT515" s="401"/>
      <c r="AU515" s="401"/>
      <c r="AV515" s="404"/>
      <c r="AW515" s="404"/>
      <c r="AX515" s="404"/>
      <c r="AY515" s="463"/>
      <c r="AZ515" s="463"/>
      <c r="BA515" s="463"/>
      <c r="BB515" s="463"/>
      <c r="BC515" s="463"/>
      <c r="BD515" s="463"/>
      <c r="BE515" s="463"/>
      <c r="BF515" s="463"/>
      <c r="BG515" s="463"/>
      <c r="BH515" s="463"/>
      <c r="BI515" s="463"/>
      <c r="BJ515" s="463"/>
      <c r="BK515" s="463"/>
      <c r="BL515" s="463"/>
      <c r="BM515" s="463"/>
      <c r="BN515" s="463"/>
      <c r="BZ515" s="463"/>
      <c r="CA515" s="463"/>
      <c r="CB515" s="428"/>
      <c r="DW515" s="463"/>
      <c r="DX515" s="463"/>
      <c r="FI515" s="463"/>
      <c r="FJ515" s="463"/>
    </row>
    <row r="516" spans="14:166" s="369" customFormat="1" ht="15" customHeight="1">
      <c r="N516" s="442"/>
      <c r="O516" s="463"/>
      <c r="P516" s="463"/>
      <c r="Q516" s="442"/>
      <c r="R516" s="442"/>
      <c r="S516" s="463"/>
      <c r="T516" s="463"/>
      <c r="U516" s="442"/>
      <c r="W516" s="381"/>
      <c r="X516" s="381"/>
      <c r="Y516" s="381"/>
      <c r="Z516" s="381"/>
      <c r="AA516" s="381"/>
      <c r="AB516" s="381"/>
      <c r="AC516" s="381"/>
      <c r="AD516" s="381"/>
      <c r="AE516" s="381"/>
      <c r="AG516" s="402"/>
      <c r="AH516" s="402"/>
      <c r="AI516" s="401"/>
      <c r="AJ516" s="404"/>
      <c r="AK516" s="404"/>
      <c r="AL516" s="401"/>
      <c r="AM516" s="401"/>
      <c r="AN516" s="401"/>
      <c r="AO516" s="401"/>
      <c r="AP516" s="401"/>
      <c r="AQ516" s="401"/>
      <c r="AR516" s="401"/>
      <c r="AS516" s="401"/>
      <c r="AT516" s="401"/>
      <c r="AU516" s="401"/>
      <c r="AV516" s="404"/>
      <c r="AW516" s="401"/>
      <c r="AX516" s="404"/>
      <c r="AY516" s="463"/>
      <c r="AZ516" s="463"/>
      <c r="BA516" s="463"/>
      <c r="BB516" s="463"/>
      <c r="BC516" s="463"/>
      <c r="BD516" s="463"/>
      <c r="BE516" s="463"/>
      <c r="BF516" s="463"/>
      <c r="BG516" s="463"/>
      <c r="BH516" s="463"/>
      <c r="BI516" s="463"/>
      <c r="BJ516" s="463"/>
      <c r="BK516" s="463"/>
      <c r="BL516" s="463"/>
      <c r="BM516" s="463"/>
      <c r="BN516" s="463"/>
      <c r="BZ516" s="463"/>
      <c r="CA516" s="463"/>
      <c r="CB516" s="428"/>
      <c r="DW516" s="463"/>
      <c r="DX516" s="463"/>
      <c r="FI516" s="463"/>
      <c r="FJ516" s="463"/>
    </row>
    <row r="517" spans="14:166" s="369" customFormat="1" ht="15" customHeight="1">
      <c r="N517" s="442"/>
      <c r="O517" s="463"/>
      <c r="P517" s="463"/>
      <c r="Q517" s="463"/>
      <c r="R517" s="463"/>
      <c r="S517" s="463"/>
      <c r="T517" s="463"/>
      <c r="U517" s="442"/>
      <c r="W517" s="381"/>
      <c r="X517" s="381"/>
      <c r="Y517" s="381"/>
      <c r="Z517" s="381"/>
      <c r="AA517" s="381"/>
      <c r="AB517" s="381"/>
      <c r="AC517" s="381"/>
      <c r="AD517" s="381"/>
      <c r="AE517" s="381"/>
      <c r="AG517" s="402"/>
      <c r="AH517" s="402"/>
      <c r="AI517" s="401"/>
      <c r="AJ517" s="404"/>
      <c r="AK517" s="404"/>
      <c r="AL517" s="404"/>
      <c r="AM517" s="401"/>
      <c r="AN517" s="401"/>
      <c r="AO517" s="401"/>
      <c r="AP517" s="401"/>
      <c r="AQ517" s="401"/>
      <c r="AR517" s="401"/>
      <c r="AS517" s="401"/>
      <c r="AT517" s="401"/>
      <c r="AU517" s="401"/>
      <c r="AV517" s="404"/>
      <c r="AW517" s="401"/>
      <c r="AX517" s="404"/>
      <c r="AY517" s="463"/>
      <c r="AZ517" s="463"/>
      <c r="BA517" s="463"/>
      <c r="BB517" s="463"/>
      <c r="BC517" s="463"/>
      <c r="BD517" s="463"/>
      <c r="BE517" s="463"/>
      <c r="BF517" s="463"/>
      <c r="BG517" s="463"/>
      <c r="BH517" s="463"/>
      <c r="BI517" s="463"/>
      <c r="BJ517" s="463"/>
      <c r="BK517" s="463"/>
      <c r="BL517" s="463"/>
      <c r="BM517" s="463"/>
      <c r="BN517" s="463"/>
      <c r="BZ517" s="463"/>
      <c r="CA517" s="463"/>
      <c r="CB517" s="428"/>
      <c r="DW517" s="463"/>
      <c r="DX517" s="463"/>
      <c r="FI517" s="463"/>
      <c r="FJ517" s="463"/>
    </row>
    <row r="518" spans="14:166" s="369" customFormat="1" ht="15" customHeight="1">
      <c r="N518" s="442"/>
      <c r="O518" s="463"/>
      <c r="P518" s="463"/>
      <c r="Q518" s="442"/>
      <c r="R518" s="442"/>
      <c r="S518" s="463"/>
      <c r="T518" s="463"/>
      <c r="U518" s="442"/>
      <c r="W518" s="381"/>
      <c r="X518" s="381"/>
      <c r="Y518" s="381"/>
      <c r="Z518" s="381"/>
      <c r="AA518" s="381"/>
      <c r="AB518" s="381"/>
      <c r="AC518" s="381"/>
      <c r="AD518" s="381"/>
      <c r="AE518" s="381"/>
      <c r="AG518" s="402"/>
      <c r="AH518" s="402"/>
      <c r="AI518" s="401"/>
      <c r="AJ518" s="401"/>
      <c r="AK518" s="404"/>
      <c r="AL518" s="401"/>
      <c r="AM518" s="401"/>
      <c r="AN518" s="401"/>
      <c r="AO518" s="401"/>
      <c r="AP518" s="401"/>
      <c r="AQ518" s="401"/>
      <c r="AR518" s="401"/>
      <c r="AS518" s="401"/>
      <c r="AT518" s="401"/>
      <c r="AU518" s="401"/>
      <c r="AV518" s="404"/>
      <c r="AW518" s="404"/>
      <c r="AX518" s="404"/>
      <c r="AY518" s="463"/>
      <c r="AZ518" s="463"/>
      <c r="BA518" s="463"/>
      <c r="BB518" s="463"/>
      <c r="BC518" s="463"/>
      <c r="BD518" s="463"/>
      <c r="BE518" s="463"/>
      <c r="BF518" s="463"/>
      <c r="BG518" s="463"/>
      <c r="BH518" s="463"/>
      <c r="BI518" s="463"/>
      <c r="BJ518" s="463"/>
      <c r="BK518" s="463"/>
      <c r="BL518" s="463"/>
      <c r="BM518" s="463"/>
      <c r="BN518" s="463"/>
      <c r="BZ518" s="463"/>
      <c r="CA518" s="463"/>
      <c r="CB518" s="428"/>
      <c r="DW518" s="463"/>
      <c r="DX518" s="463"/>
      <c r="FI518" s="463"/>
      <c r="FJ518" s="463"/>
    </row>
    <row r="519" spans="14:166" s="369" customFormat="1" ht="15" customHeight="1">
      <c r="N519" s="442"/>
      <c r="O519" s="463"/>
      <c r="P519" s="463"/>
      <c r="Q519" s="442"/>
      <c r="R519" s="442"/>
      <c r="S519" s="463"/>
      <c r="T519" s="463"/>
      <c r="U519" s="442"/>
      <c r="W519" s="381"/>
      <c r="X519" s="381"/>
      <c r="Y519" s="381"/>
      <c r="Z519" s="381"/>
      <c r="AA519" s="381"/>
      <c r="AB519" s="381"/>
      <c r="AC519" s="381"/>
      <c r="AD519" s="381"/>
      <c r="AE519" s="381"/>
      <c r="AG519" s="402"/>
      <c r="AH519" s="402"/>
      <c r="AI519" s="401"/>
      <c r="AJ519" s="401"/>
      <c r="AK519" s="404"/>
      <c r="AL519" s="404"/>
      <c r="AM519" s="404"/>
      <c r="AN519" s="401"/>
      <c r="AO519" s="401"/>
      <c r="AP519" s="404"/>
      <c r="AQ519" s="404"/>
      <c r="AR519" s="401"/>
      <c r="AS519" s="401"/>
      <c r="AT519" s="401"/>
      <c r="AU519" s="401"/>
      <c r="AV519" s="404"/>
      <c r="AW519" s="401"/>
      <c r="AX519" s="404"/>
      <c r="AY519" s="463"/>
      <c r="AZ519" s="463"/>
      <c r="BA519" s="463"/>
      <c r="BB519" s="463"/>
      <c r="BC519" s="463"/>
      <c r="BD519" s="463"/>
      <c r="BE519" s="463"/>
      <c r="BF519" s="463"/>
      <c r="BG519" s="463"/>
      <c r="BH519" s="463"/>
      <c r="BI519" s="463"/>
      <c r="BJ519" s="463"/>
      <c r="BK519" s="463"/>
      <c r="BL519" s="463"/>
      <c r="BM519" s="463"/>
      <c r="BN519" s="463"/>
      <c r="BZ519" s="463"/>
      <c r="CA519" s="463"/>
      <c r="CB519" s="428"/>
      <c r="DW519" s="463"/>
      <c r="DX519" s="463"/>
      <c r="FI519" s="463"/>
      <c r="FJ519" s="463"/>
    </row>
    <row r="520" spans="14:166" s="369" customFormat="1" ht="15" customHeight="1">
      <c r="N520" s="442"/>
      <c r="O520" s="463"/>
      <c r="P520" s="463"/>
      <c r="Q520" s="463"/>
      <c r="R520" s="463"/>
      <c r="S520" s="463"/>
      <c r="T520" s="463"/>
      <c r="U520" s="463"/>
      <c r="W520" s="381"/>
      <c r="X520" s="381"/>
      <c r="Y520" s="381"/>
      <c r="Z520" s="381"/>
      <c r="AA520" s="381"/>
      <c r="AB520" s="381"/>
      <c r="AC520" s="381"/>
      <c r="AD520" s="381"/>
      <c r="AE520" s="381"/>
      <c r="AG520" s="402"/>
      <c r="AH520" s="402"/>
      <c r="AI520" s="401"/>
      <c r="AJ520" s="401"/>
      <c r="AK520" s="404"/>
      <c r="AL520" s="401"/>
      <c r="AM520" s="401"/>
      <c r="AN520" s="401"/>
      <c r="AO520" s="404"/>
      <c r="AP520" s="401"/>
      <c r="AQ520" s="401"/>
      <c r="AR520" s="401"/>
      <c r="AS520" s="401"/>
      <c r="AT520" s="401"/>
      <c r="AU520" s="401"/>
      <c r="AV520" s="404"/>
      <c r="AW520" s="404"/>
      <c r="AX520" s="404"/>
      <c r="AY520" s="463"/>
      <c r="AZ520" s="463"/>
      <c r="BA520" s="463"/>
      <c r="BB520" s="463"/>
      <c r="BC520" s="463"/>
      <c r="BD520" s="463"/>
      <c r="BE520" s="463"/>
      <c r="BF520" s="463"/>
      <c r="BG520" s="463"/>
      <c r="BH520" s="463"/>
      <c r="BI520" s="463"/>
      <c r="BJ520" s="463"/>
      <c r="BK520" s="463"/>
      <c r="BL520" s="463"/>
      <c r="BM520" s="463"/>
      <c r="BN520" s="463"/>
      <c r="BZ520" s="463"/>
      <c r="CA520" s="463"/>
      <c r="CB520" s="428"/>
      <c r="DW520" s="463"/>
      <c r="DX520" s="463"/>
      <c r="FI520" s="463"/>
      <c r="FJ520" s="463"/>
    </row>
    <row r="521" spans="14:166" s="369" customFormat="1" ht="15" customHeight="1">
      <c r="N521" s="397"/>
      <c r="O521" s="463"/>
      <c r="P521" s="463"/>
      <c r="Q521" s="463"/>
      <c r="R521" s="463"/>
      <c r="S521" s="463"/>
      <c r="T521" s="463"/>
      <c r="U521" s="463"/>
      <c r="W521" s="463"/>
      <c r="X521" s="463"/>
      <c r="Y521" s="463"/>
      <c r="Z521" s="463"/>
      <c r="AA521" s="463"/>
      <c r="AB521" s="463"/>
      <c r="AC521" s="463"/>
      <c r="AD521" s="463"/>
      <c r="AE521" s="463"/>
      <c r="AF521" s="463"/>
      <c r="AG521" s="402"/>
      <c r="AH521" s="402"/>
      <c r="AI521" s="401"/>
      <c r="AJ521" s="401"/>
      <c r="AK521" s="404"/>
      <c r="AL521" s="404"/>
      <c r="AM521" s="401"/>
      <c r="AN521" s="401"/>
      <c r="AO521" s="401"/>
      <c r="AP521" s="401"/>
      <c r="AQ521" s="401"/>
      <c r="AR521" s="401"/>
      <c r="AS521" s="401"/>
      <c r="AT521" s="401"/>
      <c r="AU521" s="401"/>
      <c r="AV521" s="404"/>
      <c r="AW521" s="404"/>
      <c r="AX521" s="404"/>
      <c r="AY521" s="463"/>
      <c r="AZ521" s="463"/>
      <c r="BA521" s="463"/>
      <c r="BB521" s="463"/>
      <c r="BC521" s="463"/>
      <c r="BD521" s="463"/>
      <c r="BE521" s="463"/>
      <c r="BF521" s="463"/>
      <c r="BG521" s="463"/>
      <c r="BH521" s="463"/>
      <c r="BI521" s="463"/>
      <c r="BJ521" s="463"/>
      <c r="BK521" s="463"/>
      <c r="BL521" s="463"/>
      <c r="BM521" s="463"/>
      <c r="BN521" s="463"/>
      <c r="BZ521" s="463"/>
      <c r="CA521" s="463"/>
      <c r="CB521" s="428"/>
      <c r="DW521" s="463"/>
      <c r="DX521" s="463"/>
      <c r="FI521" s="463"/>
      <c r="FJ521" s="463"/>
    </row>
    <row r="522" spans="14:166" s="369" customFormat="1" ht="15" customHeight="1">
      <c r="N522" s="397"/>
      <c r="O522" s="463"/>
      <c r="P522" s="463"/>
      <c r="Q522" s="463"/>
      <c r="R522" s="463"/>
      <c r="S522" s="463"/>
      <c r="T522" s="463"/>
      <c r="U522" s="463"/>
      <c r="W522" s="463"/>
      <c r="X522" s="463"/>
      <c r="Y522" s="463"/>
      <c r="Z522" s="463"/>
      <c r="AA522" s="463"/>
      <c r="AB522" s="463"/>
      <c r="AC522" s="463"/>
      <c r="AD522" s="463"/>
      <c r="AE522" s="463"/>
      <c r="AF522" s="463"/>
      <c r="AG522" s="402"/>
      <c r="AH522" s="402"/>
      <c r="AI522" s="401"/>
      <c r="AJ522" s="401"/>
      <c r="AK522" s="404"/>
      <c r="AL522" s="401"/>
      <c r="AM522" s="401"/>
      <c r="AN522" s="401"/>
      <c r="AO522" s="404"/>
      <c r="AP522" s="401"/>
      <c r="AQ522" s="401"/>
      <c r="AR522" s="401"/>
      <c r="AS522" s="401"/>
      <c r="AT522" s="401"/>
      <c r="AU522" s="401"/>
      <c r="AV522" s="404"/>
      <c r="AW522" s="401"/>
      <c r="AX522" s="404"/>
      <c r="AY522" s="463"/>
      <c r="AZ522" s="463"/>
      <c r="BA522" s="463"/>
      <c r="BB522" s="463"/>
      <c r="BC522" s="463"/>
      <c r="BD522" s="463"/>
      <c r="BE522" s="463"/>
      <c r="BF522" s="463"/>
      <c r="BG522" s="463"/>
      <c r="BH522" s="463"/>
      <c r="BI522" s="463"/>
      <c r="BJ522" s="463"/>
      <c r="BK522" s="463"/>
      <c r="BL522" s="463"/>
      <c r="BM522" s="463"/>
      <c r="BN522" s="463"/>
      <c r="BZ522" s="463"/>
      <c r="CA522" s="463"/>
      <c r="CB522" s="428"/>
      <c r="DW522" s="463"/>
      <c r="DX522" s="463"/>
      <c r="FI522" s="463"/>
      <c r="FJ522" s="463"/>
    </row>
    <row r="523" spans="14:166" s="369" customFormat="1" ht="15" customHeight="1">
      <c r="N523" s="397"/>
      <c r="O523" s="463"/>
      <c r="P523" s="463"/>
      <c r="Q523" s="463"/>
      <c r="R523" s="463"/>
      <c r="S523" s="463"/>
      <c r="T523" s="463"/>
      <c r="U523" s="463"/>
      <c r="W523" s="463"/>
      <c r="X523" s="463"/>
      <c r="Y523" s="463"/>
      <c r="Z523" s="463"/>
      <c r="AA523" s="463"/>
      <c r="AB523" s="463"/>
      <c r="AC523" s="463"/>
      <c r="AD523" s="463"/>
      <c r="AE523" s="463"/>
      <c r="AF523" s="463"/>
      <c r="AG523" s="402"/>
      <c r="AH523" s="402"/>
      <c r="AI523" s="401"/>
      <c r="AJ523" s="401"/>
      <c r="AK523" s="404"/>
      <c r="AL523" s="404"/>
      <c r="AM523" s="401"/>
      <c r="AN523" s="401"/>
      <c r="AO523" s="401"/>
      <c r="AP523" s="404"/>
      <c r="AQ523" s="401"/>
      <c r="AR523" s="404"/>
      <c r="AS523" s="401"/>
      <c r="AT523" s="401"/>
      <c r="AU523" s="401"/>
      <c r="AV523" s="404"/>
      <c r="AW523" s="404"/>
      <c r="AX523" s="404"/>
      <c r="AY523" s="463"/>
      <c r="AZ523" s="463"/>
      <c r="BA523" s="463"/>
      <c r="BB523" s="463"/>
      <c r="BC523" s="463"/>
      <c r="BD523" s="463"/>
      <c r="BE523" s="463"/>
      <c r="BF523" s="463"/>
      <c r="BG523" s="463"/>
      <c r="BH523" s="463"/>
      <c r="BI523" s="463"/>
      <c r="BJ523" s="463"/>
      <c r="BK523" s="463"/>
      <c r="BL523" s="463"/>
      <c r="BM523" s="463"/>
      <c r="BN523" s="463"/>
      <c r="BZ523" s="463"/>
      <c r="CA523" s="463"/>
      <c r="CB523" s="428"/>
      <c r="DW523" s="463"/>
      <c r="DX523" s="463"/>
      <c r="FI523" s="463"/>
      <c r="FJ523" s="463"/>
    </row>
    <row r="524" spans="14:166" s="369" customFormat="1" ht="15" customHeight="1">
      <c r="N524" s="397"/>
      <c r="O524" s="463"/>
      <c r="P524" s="463"/>
      <c r="Q524" s="463"/>
      <c r="R524" s="463"/>
      <c r="S524" s="463"/>
      <c r="T524" s="463"/>
      <c r="U524" s="463"/>
      <c r="W524" s="463"/>
      <c r="X524" s="463"/>
      <c r="Y524" s="463"/>
      <c r="Z524" s="463"/>
      <c r="AA524" s="463"/>
      <c r="AB524" s="463"/>
      <c r="AC524" s="463"/>
      <c r="AD524" s="463"/>
      <c r="AE524" s="463"/>
      <c r="AF524" s="463"/>
      <c r="AG524" s="402"/>
      <c r="AH524" s="402"/>
      <c r="AI524" s="401"/>
      <c r="AJ524" s="401"/>
      <c r="AK524" s="401"/>
      <c r="AL524" s="401"/>
      <c r="AM524" s="401"/>
      <c r="AN524" s="401"/>
      <c r="AO524" s="404"/>
      <c r="AP524" s="401"/>
      <c r="AQ524" s="401"/>
      <c r="AR524" s="401"/>
      <c r="AS524" s="404"/>
      <c r="AT524" s="401"/>
      <c r="AU524" s="401"/>
      <c r="AV524" s="401"/>
      <c r="AW524" s="404"/>
      <c r="AX524" s="404"/>
      <c r="AY524" s="463"/>
      <c r="AZ524" s="463"/>
      <c r="BA524" s="463"/>
      <c r="BB524" s="463"/>
      <c r="BC524" s="463"/>
      <c r="BD524" s="463"/>
      <c r="BE524" s="463"/>
      <c r="BF524" s="463"/>
      <c r="BG524" s="463"/>
      <c r="BH524" s="463"/>
      <c r="BI524" s="463"/>
      <c r="BJ524" s="463"/>
      <c r="BK524" s="463"/>
      <c r="BL524" s="463"/>
      <c r="BM524" s="463"/>
      <c r="BN524" s="463"/>
      <c r="BZ524" s="463"/>
      <c r="CA524" s="463"/>
      <c r="CB524" s="428"/>
      <c r="DW524" s="463"/>
      <c r="DX524" s="463"/>
      <c r="FI524" s="463"/>
      <c r="FJ524" s="463"/>
    </row>
    <row r="525" spans="14:166" s="369" customFormat="1" ht="15" customHeight="1">
      <c r="N525" s="397"/>
      <c r="O525" s="463"/>
      <c r="P525" s="463"/>
      <c r="Q525" s="463"/>
      <c r="R525" s="463"/>
      <c r="S525" s="463"/>
      <c r="T525" s="463"/>
      <c r="U525" s="463"/>
      <c r="W525" s="463"/>
      <c r="X525" s="463"/>
      <c r="Y525" s="463"/>
      <c r="Z525" s="463"/>
      <c r="AA525" s="463"/>
      <c r="AB525" s="463"/>
      <c r="AC525" s="463"/>
      <c r="AD525" s="463"/>
      <c r="AE525" s="463"/>
      <c r="AF525" s="463"/>
      <c r="AG525" s="469"/>
      <c r="AH525" s="469"/>
      <c r="AI525" s="401"/>
      <c r="AJ525" s="401"/>
      <c r="AK525" s="404"/>
      <c r="AL525" s="404"/>
      <c r="AM525" s="401"/>
      <c r="AN525" s="401"/>
      <c r="AO525" s="404"/>
      <c r="AP525" s="401"/>
      <c r="AQ525" s="404"/>
      <c r="AR525" s="401"/>
      <c r="AS525" s="401"/>
      <c r="AT525" s="401"/>
      <c r="AU525" s="401"/>
      <c r="AV525" s="404"/>
      <c r="AW525" s="401"/>
      <c r="AX525" s="404"/>
      <c r="AY525" s="463"/>
      <c r="AZ525" s="463"/>
      <c r="BA525" s="463"/>
      <c r="BB525" s="463"/>
      <c r="BC525" s="463"/>
      <c r="BD525" s="463"/>
      <c r="BE525" s="463"/>
      <c r="BF525" s="463"/>
      <c r="BG525" s="463"/>
      <c r="BH525" s="463"/>
      <c r="BI525" s="463"/>
      <c r="BJ525" s="463"/>
      <c r="BK525" s="463"/>
      <c r="BL525" s="463"/>
      <c r="BM525" s="463"/>
      <c r="BN525" s="463"/>
      <c r="BZ525" s="463"/>
      <c r="CA525" s="463"/>
      <c r="CB525" s="428"/>
      <c r="DW525" s="463"/>
      <c r="DX525" s="463"/>
      <c r="FI525" s="463"/>
      <c r="FJ525" s="463"/>
    </row>
    <row r="526" spans="14:166" s="369" customFormat="1" ht="15" customHeight="1">
      <c r="N526" s="397"/>
      <c r="O526" s="463"/>
      <c r="P526" s="463"/>
      <c r="Q526" s="463"/>
      <c r="R526" s="463"/>
      <c r="S526" s="463"/>
      <c r="T526" s="463"/>
      <c r="U526" s="463"/>
      <c r="W526" s="463"/>
      <c r="X526" s="463"/>
      <c r="Y526" s="463"/>
      <c r="Z526" s="463"/>
      <c r="AA526" s="463"/>
      <c r="AB526" s="463"/>
      <c r="AC526" s="463"/>
      <c r="AD526" s="463"/>
      <c r="AE526" s="463"/>
      <c r="AF526" s="463"/>
      <c r="AG526" s="402"/>
      <c r="AH526" s="402"/>
      <c r="AI526" s="401"/>
      <c r="AJ526" s="401"/>
      <c r="AK526" s="401"/>
      <c r="AL526" s="404"/>
      <c r="AM526" s="401"/>
      <c r="AN526" s="401"/>
      <c r="AO526" s="401"/>
      <c r="AP526" s="404"/>
      <c r="AQ526" s="401"/>
      <c r="AR526" s="401"/>
      <c r="AS526" s="401"/>
      <c r="AT526" s="401"/>
      <c r="AU526" s="401"/>
      <c r="AV526" s="404"/>
      <c r="AW526" s="404"/>
      <c r="AX526" s="404"/>
      <c r="AY526" s="463"/>
      <c r="AZ526" s="463"/>
      <c r="BA526" s="463"/>
      <c r="BB526" s="463"/>
      <c r="BC526" s="463"/>
      <c r="BD526" s="463"/>
      <c r="BE526" s="463"/>
      <c r="BF526" s="463"/>
      <c r="BG526" s="463"/>
      <c r="BH526" s="463"/>
      <c r="BI526" s="463"/>
      <c r="BJ526" s="463"/>
      <c r="BK526" s="463"/>
      <c r="BL526" s="463"/>
      <c r="BM526" s="463"/>
      <c r="BN526" s="463"/>
      <c r="BZ526" s="463"/>
      <c r="CA526" s="463"/>
      <c r="CB526" s="428"/>
      <c r="DW526" s="463"/>
      <c r="DX526" s="463"/>
      <c r="FI526" s="463"/>
      <c r="FJ526" s="463"/>
    </row>
    <row r="527" spans="14:166" s="369" customFormat="1" ht="15" customHeight="1">
      <c r="N527" s="397"/>
      <c r="O527" s="463"/>
      <c r="P527" s="463"/>
      <c r="Q527" s="463"/>
      <c r="R527" s="463"/>
      <c r="S527" s="463"/>
      <c r="T527" s="463"/>
      <c r="U527" s="463"/>
      <c r="W527" s="463"/>
      <c r="X527" s="463"/>
      <c r="Y527" s="463"/>
      <c r="Z527" s="463"/>
      <c r="AA527" s="463"/>
      <c r="AB527" s="463"/>
      <c r="AC527" s="463"/>
      <c r="AD527" s="463"/>
      <c r="AE527" s="463"/>
      <c r="AF527" s="463"/>
      <c r="AG527" s="402"/>
      <c r="AH527" s="402"/>
      <c r="AI527" s="401"/>
      <c r="AJ527" s="401"/>
      <c r="AK527" s="401"/>
      <c r="AL527" s="401"/>
      <c r="AM527" s="401"/>
      <c r="AN527" s="401"/>
      <c r="AO527" s="404"/>
      <c r="AP527" s="401"/>
      <c r="AQ527" s="401"/>
      <c r="AR527" s="401"/>
      <c r="AS527" s="404"/>
      <c r="AT527" s="401"/>
      <c r="AU527" s="401"/>
      <c r="AV527" s="404"/>
      <c r="AW527" s="404"/>
      <c r="AX527" s="404"/>
      <c r="AY527" s="463"/>
      <c r="AZ527" s="463"/>
      <c r="BA527" s="463"/>
      <c r="BB527" s="463"/>
      <c r="BC527" s="463"/>
      <c r="BD527" s="463"/>
      <c r="BE527" s="463"/>
      <c r="BF527" s="463"/>
      <c r="BG527" s="463"/>
      <c r="BH527" s="463"/>
      <c r="BI527" s="463"/>
      <c r="BJ527" s="463"/>
      <c r="BK527" s="463"/>
      <c r="BL527" s="463"/>
      <c r="BM527" s="463"/>
      <c r="BN527" s="463"/>
      <c r="BZ527" s="463"/>
      <c r="CA527" s="463"/>
      <c r="CB527" s="428"/>
      <c r="DW527" s="463"/>
      <c r="DX527" s="463"/>
      <c r="FI527" s="463"/>
      <c r="FJ527" s="463"/>
    </row>
    <row r="528" spans="14:166" s="369" customFormat="1" ht="15" customHeight="1">
      <c r="N528" s="397"/>
      <c r="O528" s="463"/>
      <c r="P528" s="463"/>
      <c r="Q528" s="463"/>
      <c r="R528" s="463"/>
      <c r="S528" s="463"/>
      <c r="T528" s="463"/>
      <c r="U528" s="463"/>
      <c r="W528" s="463"/>
      <c r="X528" s="463"/>
      <c r="Y528" s="463"/>
      <c r="Z528" s="463"/>
      <c r="AA528" s="463"/>
      <c r="AB528" s="463"/>
      <c r="AC528" s="463"/>
      <c r="AD528" s="463"/>
      <c r="AE528" s="463"/>
      <c r="AF528" s="463"/>
      <c r="AG528" s="402"/>
      <c r="AH528" s="402"/>
      <c r="AI528" s="401"/>
      <c r="AJ528" s="401"/>
      <c r="AK528" s="401"/>
      <c r="AL528" s="404"/>
      <c r="AM528" s="401"/>
      <c r="AN528" s="401"/>
      <c r="AO528" s="404"/>
      <c r="AP528" s="401"/>
      <c r="AQ528" s="401"/>
      <c r="AR528" s="401"/>
      <c r="AS528" s="401"/>
      <c r="AT528" s="401"/>
      <c r="AU528" s="401"/>
      <c r="AV528" s="404"/>
      <c r="AW528" s="404"/>
      <c r="AX528" s="404"/>
      <c r="AY528" s="463"/>
      <c r="AZ528" s="463"/>
      <c r="BA528" s="463"/>
      <c r="BB528" s="463"/>
      <c r="BC528" s="463"/>
      <c r="BD528" s="463"/>
      <c r="BE528" s="463"/>
      <c r="BF528" s="463"/>
      <c r="BG528" s="463"/>
      <c r="BH528" s="463"/>
      <c r="BI528" s="463"/>
      <c r="BJ528" s="463"/>
      <c r="BK528" s="463"/>
      <c r="BL528" s="463"/>
      <c r="BM528" s="463"/>
      <c r="BN528" s="463"/>
      <c r="BZ528" s="463"/>
      <c r="CA528" s="463"/>
      <c r="CB528" s="428"/>
      <c r="DW528" s="463"/>
      <c r="DX528" s="463"/>
      <c r="FI528" s="463"/>
      <c r="FJ528" s="463"/>
    </row>
    <row r="529" spans="14:166" s="369" customFormat="1" ht="15" customHeight="1">
      <c r="N529" s="397"/>
      <c r="O529" s="463"/>
      <c r="P529" s="463"/>
      <c r="Q529" s="463"/>
      <c r="R529" s="463"/>
      <c r="S529" s="463"/>
      <c r="T529" s="463"/>
      <c r="U529" s="463"/>
      <c r="W529" s="463"/>
      <c r="X529" s="463"/>
      <c r="Y529" s="463"/>
      <c r="Z529" s="463"/>
      <c r="AA529" s="463"/>
      <c r="AB529" s="463"/>
      <c r="AC529" s="463"/>
      <c r="AD529" s="463"/>
      <c r="AE529" s="463"/>
      <c r="AF529" s="463"/>
      <c r="AG529" s="402"/>
      <c r="AH529" s="402"/>
      <c r="AI529" s="401"/>
      <c r="AJ529" s="401"/>
      <c r="AK529" s="404"/>
      <c r="AL529" s="404"/>
      <c r="AM529" s="401"/>
      <c r="AN529" s="401"/>
      <c r="AO529" s="401"/>
      <c r="AP529" s="404"/>
      <c r="AQ529" s="401"/>
      <c r="AR529" s="401"/>
      <c r="AS529" s="404"/>
      <c r="AT529" s="401"/>
      <c r="AU529" s="401"/>
      <c r="AV529" s="404"/>
      <c r="AW529" s="404"/>
      <c r="AX529" s="401"/>
      <c r="AY529" s="463"/>
      <c r="AZ529" s="463"/>
      <c r="BA529" s="463"/>
      <c r="BB529" s="463"/>
      <c r="BC529" s="463"/>
      <c r="BD529" s="463"/>
      <c r="BE529" s="463"/>
      <c r="BF529" s="463"/>
      <c r="BG529" s="463"/>
      <c r="BH529" s="463"/>
      <c r="BI529" s="463"/>
      <c r="BJ529" s="463"/>
      <c r="BK529" s="463"/>
      <c r="BL529" s="463"/>
      <c r="BM529" s="463"/>
      <c r="BN529" s="463"/>
      <c r="BZ529" s="463"/>
      <c r="CA529" s="463"/>
      <c r="CB529" s="428"/>
      <c r="DW529" s="463"/>
      <c r="DX529" s="463"/>
      <c r="FI529" s="463"/>
      <c r="FJ529" s="463"/>
    </row>
    <row r="530" spans="14:166" s="369" customFormat="1" ht="15" customHeight="1">
      <c r="N530" s="397"/>
      <c r="O530" s="463"/>
      <c r="P530" s="463"/>
      <c r="Q530" s="463"/>
      <c r="R530" s="463"/>
      <c r="S530" s="463"/>
      <c r="T530" s="463"/>
      <c r="U530" s="463"/>
      <c r="W530" s="463"/>
      <c r="X530" s="463"/>
      <c r="Y530" s="463"/>
      <c r="Z530" s="463"/>
      <c r="AA530" s="463"/>
      <c r="AB530" s="463"/>
      <c r="AC530" s="463"/>
      <c r="AD530" s="463"/>
      <c r="AE530" s="463"/>
      <c r="AF530" s="463"/>
      <c r="AG530" s="402"/>
      <c r="AH530" s="402"/>
      <c r="AI530" s="401"/>
      <c r="AJ530" s="401"/>
      <c r="AK530" s="401"/>
      <c r="AL530" s="401"/>
      <c r="AM530" s="401"/>
      <c r="AN530" s="401"/>
      <c r="AO530" s="404"/>
      <c r="AP530" s="401"/>
      <c r="AQ530" s="401"/>
      <c r="AR530" s="401"/>
      <c r="AS530" s="404"/>
      <c r="AT530" s="401"/>
      <c r="AU530" s="401"/>
      <c r="AV530" s="404"/>
      <c r="AW530" s="401"/>
      <c r="AX530" s="404"/>
      <c r="AY530" s="463"/>
      <c r="AZ530" s="463"/>
      <c r="BA530" s="463"/>
      <c r="BB530" s="463"/>
      <c r="BC530" s="463"/>
      <c r="BD530" s="463"/>
      <c r="BE530" s="463"/>
      <c r="BF530" s="463"/>
      <c r="BG530" s="463"/>
      <c r="BH530" s="463"/>
      <c r="BI530" s="463"/>
      <c r="BJ530" s="463"/>
      <c r="BK530" s="463"/>
      <c r="BL530" s="463"/>
      <c r="BM530" s="463"/>
      <c r="BN530" s="463"/>
      <c r="BZ530" s="463"/>
      <c r="CA530" s="463"/>
      <c r="CB530" s="428"/>
      <c r="DW530" s="463"/>
      <c r="DX530" s="463"/>
      <c r="FI530" s="463"/>
      <c r="FJ530" s="463"/>
    </row>
    <row r="531" spans="14:166" s="369" customFormat="1" ht="15" customHeight="1">
      <c r="N531" s="397"/>
      <c r="O531" s="463"/>
      <c r="P531" s="463"/>
      <c r="Q531" s="463"/>
      <c r="R531" s="463"/>
      <c r="S531" s="463"/>
      <c r="T531" s="463"/>
      <c r="U531" s="463"/>
      <c r="W531" s="463"/>
      <c r="X531" s="463"/>
      <c r="Y531" s="463"/>
      <c r="Z531" s="463"/>
      <c r="AA531" s="463"/>
      <c r="AB531" s="463"/>
      <c r="AC531" s="463"/>
      <c r="AD531" s="463"/>
      <c r="AE531" s="463"/>
      <c r="AF531" s="463"/>
      <c r="AG531" s="402"/>
      <c r="AH531" s="402"/>
      <c r="AI531" s="401"/>
      <c r="AJ531" s="404"/>
      <c r="AK531" s="404"/>
      <c r="AL531" s="404"/>
      <c r="AM531" s="401"/>
      <c r="AN531" s="401"/>
      <c r="AO531" s="404"/>
      <c r="AP531" s="404"/>
      <c r="AQ531" s="404"/>
      <c r="AR531" s="401"/>
      <c r="AS531" s="404"/>
      <c r="AT531" s="401"/>
      <c r="AU531" s="401"/>
      <c r="AV531" s="401"/>
      <c r="AW531" s="404"/>
      <c r="AX531" s="404"/>
      <c r="AY531" s="463"/>
      <c r="AZ531" s="463"/>
      <c r="BA531" s="463"/>
      <c r="BB531" s="463"/>
      <c r="BC531" s="463"/>
      <c r="BD531" s="463"/>
      <c r="BE531" s="463"/>
      <c r="BF531" s="463"/>
      <c r="BG531" s="463"/>
      <c r="BH531" s="463"/>
      <c r="BI531" s="463"/>
      <c r="BJ531" s="463"/>
      <c r="BK531" s="463"/>
      <c r="BL531" s="463"/>
      <c r="BM531" s="463"/>
      <c r="BN531" s="463"/>
      <c r="BZ531" s="463"/>
      <c r="CA531" s="463"/>
      <c r="CB531" s="428"/>
      <c r="DW531" s="463"/>
      <c r="DX531" s="463"/>
      <c r="FI531" s="463"/>
      <c r="FJ531" s="463"/>
    </row>
    <row r="532" spans="14:166" s="369" customFormat="1" ht="15" customHeight="1">
      <c r="N532" s="397"/>
      <c r="O532" s="463"/>
      <c r="P532" s="463"/>
      <c r="Q532" s="463"/>
      <c r="R532" s="463"/>
      <c r="S532" s="463"/>
      <c r="T532" s="463"/>
      <c r="U532" s="463"/>
      <c r="W532" s="463"/>
      <c r="X532" s="463"/>
      <c r="Y532" s="463"/>
      <c r="Z532" s="463"/>
      <c r="AA532" s="463"/>
      <c r="AB532" s="463"/>
      <c r="AC532" s="463"/>
      <c r="AD532" s="463"/>
      <c r="AE532" s="463"/>
      <c r="AF532" s="463"/>
      <c r="AG532" s="402"/>
      <c r="AH532" s="402"/>
      <c r="AI532" s="401"/>
      <c r="AJ532" s="401"/>
      <c r="AK532" s="401"/>
      <c r="AL532" s="404"/>
      <c r="AM532" s="401"/>
      <c r="AN532" s="401"/>
      <c r="AO532" s="404"/>
      <c r="AP532" s="401"/>
      <c r="AQ532" s="401"/>
      <c r="AR532" s="404"/>
      <c r="AS532" s="401"/>
      <c r="AT532" s="401"/>
      <c r="AU532" s="401"/>
      <c r="AV532" s="401"/>
      <c r="AW532" s="401"/>
      <c r="AX532" s="401"/>
      <c r="AY532" s="463"/>
      <c r="AZ532" s="463"/>
      <c r="BA532" s="463"/>
      <c r="BB532" s="463"/>
      <c r="BC532" s="463"/>
      <c r="BD532" s="463"/>
      <c r="BE532" s="463"/>
      <c r="BF532" s="463"/>
      <c r="BG532" s="463"/>
      <c r="BH532" s="463"/>
      <c r="BI532" s="463"/>
      <c r="BJ532" s="463"/>
      <c r="BK532" s="463"/>
      <c r="BL532" s="463"/>
      <c r="BM532" s="463"/>
      <c r="BN532" s="463"/>
      <c r="BZ532" s="463"/>
      <c r="CA532" s="463"/>
      <c r="CB532" s="428"/>
      <c r="DW532" s="463"/>
      <c r="DX532" s="463"/>
      <c r="FI532" s="463"/>
      <c r="FJ532" s="463"/>
    </row>
    <row r="533" spans="14:166" s="369" customFormat="1" ht="15" customHeight="1">
      <c r="N533" s="397"/>
      <c r="O533" s="463"/>
      <c r="P533" s="463"/>
      <c r="Q533" s="463"/>
      <c r="R533" s="463"/>
      <c r="S533" s="463"/>
      <c r="T533" s="463"/>
      <c r="U533" s="463"/>
      <c r="W533" s="463"/>
      <c r="X533" s="463"/>
      <c r="Y533" s="463"/>
      <c r="Z533" s="463"/>
      <c r="AA533" s="463"/>
      <c r="AB533" s="463"/>
      <c r="AC533" s="463"/>
      <c r="AD533" s="463"/>
      <c r="AE533" s="463"/>
      <c r="AF533" s="463"/>
      <c r="AG533" s="402"/>
      <c r="AH533" s="402"/>
      <c r="AI533" s="401"/>
      <c r="AJ533" s="401"/>
      <c r="AK533" s="401"/>
      <c r="AL533" s="404"/>
      <c r="AM533" s="401"/>
      <c r="AN533" s="401"/>
      <c r="AO533" s="401"/>
      <c r="AP533" s="401"/>
      <c r="AQ533" s="407"/>
      <c r="AR533" s="407"/>
      <c r="AS533" s="407"/>
      <c r="AT533" s="407"/>
      <c r="AU533" s="407"/>
      <c r="AV533" s="407"/>
      <c r="AW533" s="407"/>
      <c r="AX533" s="407"/>
      <c r="AY533" s="463"/>
      <c r="AZ533" s="463"/>
      <c r="BA533" s="463"/>
      <c r="BB533" s="463"/>
      <c r="BC533" s="463"/>
      <c r="BD533" s="463"/>
      <c r="BE533" s="463"/>
      <c r="BF533" s="463"/>
      <c r="BG533" s="463"/>
      <c r="BH533" s="463"/>
      <c r="BI533" s="463"/>
      <c r="BJ533" s="463"/>
      <c r="BK533" s="463"/>
      <c r="BL533" s="463"/>
      <c r="BM533" s="463"/>
      <c r="BN533" s="463"/>
      <c r="BZ533" s="463"/>
      <c r="CA533" s="463"/>
      <c r="CB533" s="428"/>
      <c r="DW533" s="463"/>
      <c r="DX533" s="463"/>
      <c r="FI533" s="463"/>
      <c r="FJ533" s="463"/>
    </row>
    <row r="534" spans="14:166" s="369" customFormat="1" ht="15" customHeight="1">
      <c r="N534" s="397"/>
      <c r="O534" s="463"/>
      <c r="P534" s="463"/>
      <c r="Q534" s="463"/>
      <c r="R534" s="463"/>
      <c r="S534" s="463"/>
      <c r="T534" s="463"/>
      <c r="U534" s="463"/>
      <c r="W534" s="463"/>
      <c r="X534" s="463"/>
      <c r="Y534" s="463"/>
      <c r="Z534" s="463"/>
      <c r="AA534" s="463"/>
      <c r="AB534" s="463"/>
      <c r="AC534" s="463"/>
      <c r="AD534" s="463"/>
      <c r="AE534" s="463"/>
      <c r="AF534" s="463"/>
      <c r="AG534" s="463"/>
      <c r="AH534" s="463"/>
      <c r="AI534" s="407"/>
      <c r="AJ534" s="407"/>
      <c r="AK534" s="407"/>
      <c r="AL534" s="407"/>
      <c r="AM534" s="407"/>
      <c r="AN534" s="407"/>
      <c r="AO534" s="407"/>
      <c r="AP534" s="407"/>
      <c r="AQ534" s="407"/>
      <c r="AR534" s="407"/>
      <c r="AS534" s="407"/>
      <c r="AT534" s="407"/>
      <c r="AU534" s="407"/>
      <c r="AV534" s="407"/>
      <c r="AW534" s="407"/>
      <c r="AX534" s="407"/>
      <c r="AY534" s="463"/>
      <c r="AZ534" s="463"/>
      <c r="BA534" s="463"/>
      <c r="BB534" s="463"/>
      <c r="BC534" s="463"/>
      <c r="BD534" s="463"/>
      <c r="BE534" s="463"/>
      <c r="BF534" s="463"/>
      <c r="BG534" s="463"/>
      <c r="BH534" s="463"/>
      <c r="BI534" s="463"/>
      <c r="BJ534" s="463"/>
      <c r="BK534" s="463"/>
      <c r="BL534" s="463"/>
      <c r="BM534" s="463"/>
      <c r="BN534" s="463"/>
      <c r="BZ534" s="463"/>
      <c r="CA534" s="463"/>
      <c r="CB534" s="428"/>
      <c r="DW534" s="463"/>
      <c r="DX534" s="463"/>
      <c r="FI534" s="463"/>
      <c r="FJ534" s="463"/>
    </row>
    <row r="535" spans="14:166" s="369" customFormat="1" ht="15" customHeight="1">
      <c r="N535" s="397"/>
      <c r="O535" s="463"/>
      <c r="P535" s="463"/>
      <c r="Q535" s="463"/>
      <c r="R535" s="463"/>
      <c r="S535" s="463"/>
      <c r="T535" s="463"/>
      <c r="U535" s="463"/>
      <c r="W535" s="463"/>
      <c r="X535" s="463"/>
      <c r="Y535" s="463"/>
      <c r="Z535" s="463"/>
      <c r="AA535" s="463"/>
      <c r="AB535" s="463"/>
      <c r="AC535" s="463"/>
      <c r="AD535" s="463"/>
      <c r="AE535" s="463"/>
      <c r="AF535" s="463"/>
      <c r="AG535" s="463"/>
      <c r="AH535" s="463"/>
      <c r="AI535" s="407"/>
      <c r="AJ535" s="407"/>
      <c r="AK535" s="407"/>
      <c r="AL535" s="407"/>
      <c r="AM535" s="407"/>
      <c r="AN535" s="407"/>
      <c r="AO535" s="407"/>
      <c r="AP535" s="407"/>
      <c r="AQ535" s="407"/>
      <c r="AR535" s="407"/>
      <c r="AS535" s="407"/>
      <c r="AT535" s="407"/>
      <c r="AU535" s="407"/>
      <c r="AV535" s="407"/>
      <c r="AW535" s="407"/>
      <c r="AX535" s="407"/>
      <c r="AY535" s="463"/>
      <c r="AZ535" s="463"/>
      <c r="BA535" s="463"/>
      <c r="BB535" s="463"/>
      <c r="BC535" s="463"/>
      <c r="BD535" s="463"/>
      <c r="BE535" s="463"/>
      <c r="BF535" s="463"/>
      <c r="BG535" s="463"/>
      <c r="BH535" s="463"/>
      <c r="BI535" s="463"/>
      <c r="BJ535" s="463"/>
      <c r="BK535" s="463"/>
      <c r="BL535" s="463"/>
      <c r="BM535" s="463"/>
      <c r="BN535" s="463"/>
      <c r="BZ535" s="463"/>
      <c r="CA535" s="463"/>
      <c r="CB535" s="428"/>
      <c r="DW535" s="463"/>
      <c r="DX535" s="463"/>
      <c r="FI535" s="463"/>
      <c r="FJ535" s="463"/>
    </row>
    <row r="536" spans="14:166" s="369" customFormat="1" ht="15" customHeight="1">
      <c r="N536" s="397"/>
      <c r="O536" s="463"/>
      <c r="P536" s="463"/>
      <c r="Q536" s="463"/>
      <c r="R536" s="463"/>
      <c r="S536" s="463"/>
      <c r="T536" s="463"/>
      <c r="U536" s="463"/>
      <c r="W536" s="463"/>
      <c r="X536" s="463"/>
      <c r="Y536" s="463"/>
      <c r="Z536" s="463"/>
      <c r="AA536" s="463"/>
      <c r="AB536" s="463"/>
      <c r="AC536" s="463"/>
      <c r="AD536" s="463"/>
      <c r="AE536" s="463"/>
      <c r="AF536" s="463"/>
      <c r="AG536" s="469"/>
      <c r="AH536" s="469"/>
      <c r="AI536" s="407"/>
      <c r="AJ536" s="407"/>
      <c r="AK536" s="407"/>
      <c r="AL536" s="407"/>
      <c r="AM536" s="407"/>
      <c r="AN536" s="407"/>
      <c r="AO536" s="407"/>
      <c r="AP536" s="407"/>
      <c r="AQ536" s="407"/>
      <c r="AR536" s="407"/>
      <c r="AS536" s="407"/>
      <c r="AT536" s="407"/>
      <c r="AU536" s="407"/>
      <c r="AV536" s="407"/>
      <c r="AW536" s="407"/>
      <c r="AX536" s="407"/>
      <c r="AY536" s="463"/>
      <c r="AZ536" s="463"/>
      <c r="BA536" s="463"/>
      <c r="BB536" s="463"/>
      <c r="BC536" s="463"/>
      <c r="BD536" s="463"/>
      <c r="BE536" s="463"/>
      <c r="BF536" s="463"/>
      <c r="BG536" s="463"/>
      <c r="BH536" s="463"/>
      <c r="BI536" s="463"/>
      <c r="BJ536" s="463"/>
      <c r="BK536" s="463"/>
      <c r="BL536" s="463"/>
      <c r="BM536" s="463"/>
      <c r="BN536" s="463"/>
      <c r="BZ536" s="463"/>
      <c r="CA536" s="463"/>
      <c r="CB536" s="428"/>
      <c r="DW536" s="463"/>
      <c r="DX536" s="463"/>
      <c r="FI536" s="463"/>
      <c r="FJ536" s="463"/>
    </row>
    <row r="537" spans="14:166" s="369" customFormat="1" ht="15" customHeight="1">
      <c r="N537" s="397"/>
      <c r="O537" s="463"/>
      <c r="P537" s="463"/>
      <c r="Q537" s="463"/>
      <c r="R537" s="463"/>
      <c r="S537" s="463"/>
      <c r="T537" s="463"/>
      <c r="U537" s="463"/>
      <c r="W537" s="463"/>
      <c r="X537" s="463"/>
      <c r="Y537" s="463"/>
      <c r="Z537" s="463"/>
      <c r="AA537" s="463"/>
      <c r="AB537" s="463"/>
      <c r="AC537" s="463"/>
      <c r="AD537" s="463"/>
      <c r="AE537" s="463"/>
      <c r="AF537" s="463"/>
      <c r="AG537" s="469"/>
      <c r="AH537" s="469"/>
      <c r="AI537" s="407"/>
      <c r="AJ537" s="407"/>
      <c r="AK537" s="407"/>
      <c r="AL537" s="407"/>
      <c r="AM537" s="407"/>
      <c r="AN537" s="407"/>
      <c r="AO537" s="407"/>
      <c r="AP537" s="407"/>
      <c r="AQ537" s="408"/>
      <c r="AR537" s="408"/>
      <c r="AS537" s="408"/>
      <c r="AT537" s="408"/>
      <c r="AU537" s="408"/>
      <c r="AV537" s="409"/>
      <c r="AW537" s="408"/>
      <c r="AX537" s="408"/>
      <c r="AY537" s="463"/>
      <c r="AZ537" s="463"/>
      <c r="BA537" s="463"/>
      <c r="BB537" s="463"/>
      <c r="BC537" s="463"/>
      <c r="BD537" s="463"/>
      <c r="BE537" s="463"/>
      <c r="BF537" s="463"/>
      <c r="BG537" s="463"/>
      <c r="BH537" s="463"/>
      <c r="BI537" s="463"/>
      <c r="BJ537" s="463"/>
      <c r="BK537" s="463"/>
      <c r="BL537" s="463"/>
      <c r="BM537" s="463"/>
      <c r="BN537" s="463"/>
      <c r="BZ537" s="463"/>
      <c r="CA537" s="463"/>
      <c r="CB537" s="428"/>
      <c r="DW537" s="463"/>
      <c r="DX537" s="463"/>
      <c r="FI537" s="463"/>
      <c r="FJ537" s="463"/>
    </row>
    <row r="538" spans="14:166" s="369" customFormat="1" ht="15" customHeight="1">
      <c r="N538" s="397"/>
      <c r="O538" s="463"/>
      <c r="P538" s="463"/>
      <c r="Q538" s="463"/>
      <c r="R538" s="463"/>
      <c r="S538" s="463"/>
      <c r="T538" s="463"/>
      <c r="U538" s="463"/>
      <c r="AG538" s="469"/>
      <c r="AH538" s="469"/>
      <c r="AI538" s="408"/>
      <c r="AJ538" s="408"/>
      <c r="AK538" s="408"/>
      <c r="AL538" s="408"/>
      <c r="AM538" s="408"/>
      <c r="AN538" s="408"/>
      <c r="AO538" s="408"/>
      <c r="AP538" s="408"/>
      <c r="AQ538" s="431"/>
      <c r="AR538" s="401"/>
      <c r="AS538" s="401"/>
      <c r="AT538" s="401"/>
      <c r="AU538" s="401"/>
      <c r="AV538" s="401"/>
      <c r="AW538" s="401"/>
      <c r="AX538" s="401"/>
      <c r="AY538" s="463"/>
      <c r="AZ538" s="463"/>
      <c r="BA538" s="463"/>
      <c r="BB538" s="463"/>
      <c r="BC538" s="463"/>
      <c r="BD538" s="463"/>
      <c r="BE538" s="463"/>
      <c r="BF538" s="463"/>
      <c r="BG538" s="463"/>
      <c r="BH538" s="463"/>
      <c r="BI538" s="463"/>
      <c r="BJ538" s="463"/>
      <c r="BK538" s="463"/>
      <c r="BL538" s="463"/>
      <c r="BM538" s="463"/>
      <c r="BN538" s="463"/>
      <c r="BZ538" s="463"/>
      <c r="CA538" s="463"/>
      <c r="CB538" s="428"/>
      <c r="DW538" s="463"/>
      <c r="DX538" s="463"/>
      <c r="FI538" s="463"/>
      <c r="FJ538" s="463"/>
    </row>
    <row r="539" spans="14:166" s="369" customFormat="1" ht="15" customHeight="1">
      <c r="N539" s="397"/>
      <c r="O539" s="463"/>
      <c r="P539" s="463"/>
      <c r="Q539" s="463"/>
      <c r="R539" s="463"/>
      <c r="S539" s="463"/>
      <c r="T539" s="463"/>
      <c r="U539" s="463"/>
      <c r="AG539" s="402"/>
      <c r="AH539" s="402"/>
      <c r="AI539" s="401"/>
      <c r="AJ539" s="401"/>
      <c r="AK539" s="401"/>
      <c r="AL539" s="401"/>
      <c r="AM539" s="401"/>
      <c r="AN539" s="401"/>
      <c r="AO539" s="401"/>
      <c r="AP539" s="401"/>
      <c r="AQ539" s="431"/>
      <c r="AR539" s="401"/>
      <c r="AS539" s="401"/>
      <c r="AT539" s="401"/>
      <c r="AU539" s="401"/>
      <c r="AV539" s="404"/>
      <c r="AW539" s="401"/>
      <c r="AX539" s="404"/>
      <c r="AY539" s="463"/>
      <c r="AZ539" s="463"/>
      <c r="BA539" s="463"/>
      <c r="BB539" s="463"/>
      <c r="BC539" s="463"/>
      <c r="BD539" s="463"/>
      <c r="BE539" s="463"/>
      <c r="BF539" s="463"/>
      <c r="BG539" s="463"/>
      <c r="BH539" s="463"/>
      <c r="BI539" s="463"/>
      <c r="BJ539" s="463"/>
      <c r="BK539" s="463"/>
      <c r="BL539" s="463"/>
      <c r="BM539" s="463"/>
      <c r="BN539" s="463"/>
      <c r="BZ539" s="463"/>
      <c r="CA539" s="463"/>
      <c r="CB539" s="428"/>
      <c r="DW539" s="463"/>
      <c r="DX539" s="463"/>
      <c r="FI539" s="463"/>
      <c r="FJ539" s="463"/>
    </row>
    <row r="540" spans="14:166" s="369" customFormat="1" ht="15" customHeight="1">
      <c r="N540" s="397"/>
      <c r="O540" s="463"/>
      <c r="P540" s="463"/>
      <c r="Q540" s="463"/>
      <c r="R540" s="463"/>
      <c r="S540" s="463"/>
      <c r="T540" s="463"/>
      <c r="U540" s="463"/>
      <c r="AG540" s="402"/>
      <c r="AH540" s="402"/>
      <c r="AI540" s="401"/>
      <c r="AJ540" s="404"/>
      <c r="AK540" s="404"/>
      <c r="AL540" s="401"/>
      <c r="AM540" s="401"/>
      <c r="AN540" s="401"/>
      <c r="AO540" s="430"/>
      <c r="AP540" s="430"/>
      <c r="AQ540" s="404"/>
      <c r="AR540" s="401"/>
      <c r="AS540" s="401"/>
      <c r="AT540" s="401"/>
      <c r="AU540" s="401"/>
      <c r="AV540" s="404"/>
      <c r="AW540" s="404"/>
      <c r="AX540" s="404"/>
      <c r="AY540" s="463"/>
      <c r="AZ540" s="463"/>
      <c r="BA540" s="463"/>
      <c r="BB540" s="463"/>
      <c r="BC540" s="463"/>
      <c r="BD540" s="463"/>
      <c r="BE540" s="463"/>
      <c r="BF540" s="463"/>
      <c r="BG540" s="463"/>
      <c r="BH540" s="463"/>
      <c r="BI540" s="463"/>
      <c r="BJ540" s="463"/>
      <c r="BK540" s="463"/>
      <c r="BL540" s="463"/>
      <c r="BM540" s="463"/>
      <c r="BN540" s="463"/>
      <c r="BZ540" s="463"/>
      <c r="CA540" s="463"/>
      <c r="CB540" s="428"/>
      <c r="DW540" s="463"/>
      <c r="DX540" s="463"/>
      <c r="FI540" s="463"/>
      <c r="FJ540" s="463"/>
    </row>
    <row r="541" spans="14:166" s="369" customFormat="1" ht="15" customHeight="1">
      <c r="N541" s="397"/>
      <c r="O541" s="463"/>
      <c r="P541" s="463"/>
      <c r="Q541" s="463"/>
      <c r="R541" s="463"/>
      <c r="S541" s="463"/>
      <c r="T541" s="463"/>
      <c r="U541" s="463"/>
      <c r="AG541" s="402"/>
      <c r="AH541" s="402"/>
      <c r="AI541" s="401"/>
      <c r="AJ541" s="404"/>
      <c r="AK541" s="404"/>
      <c r="AL541" s="401"/>
      <c r="AM541" s="401"/>
      <c r="AN541" s="401"/>
      <c r="AO541" s="430"/>
      <c r="AP541" s="401"/>
      <c r="AQ541" s="431"/>
      <c r="AR541" s="401"/>
      <c r="AS541" s="401"/>
      <c r="AT541" s="401"/>
      <c r="AU541" s="401"/>
      <c r="AV541" s="404"/>
      <c r="AW541" s="401"/>
      <c r="AX541" s="404"/>
      <c r="AY541" s="463"/>
      <c r="AZ541" s="463"/>
      <c r="BA541" s="463"/>
      <c r="BB541" s="463"/>
      <c r="BC541" s="463"/>
      <c r="BD541" s="463"/>
      <c r="BE541" s="463"/>
      <c r="BF541" s="463"/>
      <c r="BG541" s="463"/>
      <c r="BH541" s="463"/>
      <c r="BI541" s="463"/>
      <c r="BJ541" s="463"/>
      <c r="BK541" s="463"/>
      <c r="BL541" s="463"/>
      <c r="BM541" s="463"/>
      <c r="BN541" s="463"/>
      <c r="BZ541" s="463"/>
      <c r="CA541" s="463"/>
      <c r="CB541" s="428"/>
      <c r="DW541" s="463"/>
      <c r="DX541" s="463"/>
      <c r="FI541" s="463"/>
      <c r="FJ541" s="463"/>
    </row>
    <row r="542" spans="14:166" s="369" customFormat="1" ht="15" customHeight="1">
      <c r="N542" s="397"/>
      <c r="O542" s="463"/>
      <c r="P542" s="463"/>
      <c r="Q542" s="463"/>
      <c r="R542" s="463"/>
      <c r="S542" s="463"/>
      <c r="T542" s="463"/>
      <c r="U542" s="463"/>
      <c r="AG542" s="402"/>
      <c r="AH542" s="402"/>
      <c r="AI542" s="401"/>
      <c r="AJ542" s="401"/>
      <c r="AK542" s="404"/>
      <c r="AL542" s="404"/>
      <c r="AM542" s="401"/>
      <c r="AN542" s="401"/>
      <c r="AO542" s="430"/>
      <c r="AP542" s="430"/>
      <c r="AQ542" s="431"/>
      <c r="AR542" s="401"/>
      <c r="AS542" s="401"/>
      <c r="AT542" s="401"/>
      <c r="AU542" s="401"/>
      <c r="AV542" s="404"/>
      <c r="AW542" s="404"/>
      <c r="AX542" s="404"/>
      <c r="AY542" s="463"/>
      <c r="AZ542" s="463"/>
      <c r="BA542" s="463"/>
      <c r="BB542" s="463"/>
      <c r="BC542" s="463"/>
      <c r="BD542" s="463"/>
      <c r="BE542" s="463"/>
      <c r="BF542" s="463"/>
      <c r="BG542" s="463"/>
      <c r="BH542" s="463"/>
      <c r="BI542" s="463"/>
      <c r="BJ542" s="463"/>
      <c r="BK542" s="463"/>
      <c r="BL542" s="463"/>
      <c r="BM542" s="463"/>
      <c r="BN542" s="463"/>
      <c r="BZ542" s="463"/>
      <c r="CA542" s="463"/>
      <c r="CB542" s="428"/>
      <c r="DW542" s="463"/>
      <c r="DX542" s="463"/>
      <c r="FI542" s="463"/>
      <c r="FJ542" s="463"/>
    </row>
    <row r="543" spans="14:166" s="369" customFormat="1" ht="15" customHeight="1">
      <c r="N543" s="397"/>
      <c r="O543" s="463"/>
      <c r="P543" s="463"/>
      <c r="Q543" s="463"/>
      <c r="R543" s="463"/>
      <c r="S543" s="463"/>
      <c r="T543" s="463"/>
      <c r="U543" s="463"/>
      <c r="AG543" s="402"/>
      <c r="AH543" s="402"/>
      <c r="AI543" s="401"/>
      <c r="AJ543" s="401"/>
      <c r="AK543" s="401"/>
      <c r="AL543" s="401"/>
      <c r="AM543" s="401"/>
      <c r="AN543" s="401"/>
      <c r="AO543" s="430"/>
      <c r="AP543" s="430"/>
      <c r="AQ543" s="431"/>
      <c r="AR543" s="401"/>
      <c r="AS543" s="401"/>
      <c r="AT543" s="401"/>
      <c r="AU543" s="401"/>
      <c r="AV543" s="404"/>
      <c r="AW543" s="401"/>
      <c r="AX543" s="404"/>
      <c r="AY543" s="463"/>
      <c r="AZ543" s="463"/>
      <c r="BA543" s="463"/>
      <c r="BB543" s="463"/>
      <c r="BC543" s="463"/>
      <c r="BD543" s="463"/>
      <c r="BE543" s="463"/>
      <c r="BF543" s="463"/>
      <c r="BG543" s="463"/>
      <c r="BH543" s="463"/>
      <c r="BI543" s="463"/>
      <c r="BJ543" s="463"/>
      <c r="BK543" s="463"/>
      <c r="BL543" s="463"/>
      <c r="BM543" s="463"/>
      <c r="BN543" s="463"/>
      <c r="BZ543" s="463"/>
      <c r="CA543" s="463"/>
      <c r="CB543" s="428"/>
      <c r="DW543" s="463"/>
      <c r="DX543" s="463"/>
      <c r="FI543" s="463"/>
      <c r="FJ543" s="463"/>
    </row>
    <row r="544" spans="14:166" s="369" customFormat="1" ht="15" customHeight="1">
      <c r="N544" s="397"/>
      <c r="O544" s="463"/>
      <c r="P544" s="463"/>
      <c r="Q544" s="463"/>
      <c r="R544" s="463"/>
      <c r="S544" s="463"/>
      <c r="T544" s="463"/>
      <c r="U544" s="463"/>
      <c r="AG544" s="402"/>
      <c r="AH544" s="402"/>
      <c r="AI544" s="401"/>
      <c r="AJ544" s="401"/>
      <c r="AK544" s="404"/>
      <c r="AL544" s="404"/>
      <c r="AM544" s="401"/>
      <c r="AN544" s="401"/>
      <c r="AO544" s="430"/>
      <c r="AP544" s="430"/>
      <c r="AQ544" s="431"/>
      <c r="AR544" s="401"/>
      <c r="AS544" s="404"/>
      <c r="AT544" s="401"/>
      <c r="AU544" s="401"/>
      <c r="AV544" s="404"/>
      <c r="AW544" s="404"/>
      <c r="AX544" s="404"/>
      <c r="AY544" s="463"/>
      <c r="AZ544" s="463"/>
      <c r="BA544" s="463"/>
      <c r="BB544" s="463"/>
      <c r="BC544" s="463"/>
      <c r="BD544" s="463"/>
      <c r="BE544" s="463"/>
      <c r="BF544" s="463"/>
      <c r="BG544" s="463"/>
      <c r="BH544" s="463"/>
      <c r="BI544" s="463"/>
      <c r="BJ544" s="463"/>
      <c r="BK544" s="463"/>
      <c r="BL544" s="463"/>
      <c r="BM544" s="463"/>
      <c r="BN544" s="463"/>
      <c r="BZ544" s="463"/>
      <c r="CA544" s="463"/>
      <c r="CB544" s="428"/>
      <c r="DW544" s="463"/>
      <c r="DX544" s="463"/>
      <c r="FI544" s="463"/>
      <c r="FJ544" s="463"/>
    </row>
    <row r="545" spans="14:166" s="369" customFormat="1" ht="15" customHeight="1">
      <c r="N545" s="397"/>
      <c r="O545" s="463"/>
      <c r="P545" s="463"/>
      <c r="Q545" s="463"/>
      <c r="R545" s="463"/>
      <c r="S545" s="463"/>
      <c r="T545" s="463"/>
      <c r="U545" s="463"/>
      <c r="AG545" s="402"/>
      <c r="AH545" s="402"/>
      <c r="AI545" s="401"/>
      <c r="AJ545" s="401"/>
      <c r="AK545" s="404"/>
      <c r="AL545" s="401"/>
      <c r="AM545" s="401"/>
      <c r="AN545" s="401"/>
      <c r="AO545" s="404"/>
      <c r="AP545" s="404"/>
      <c r="AQ545" s="431"/>
      <c r="AR545" s="401"/>
      <c r="AS545" s="401"/>
      <c r="AT545" s="401"/>
      <c r="AU545" s="401"/>
      <c r="AV545" s="404"/>
      <c r="AW545" s="401"/>
      <c r="AX545" s="404"/>
      <c r="AY545" s="463"/>
      <c r="AZ545" s="463"/>
      <c r="BA545" s="463"/>
      <c r="BB545" s="463"/>
      <c r="BC545" s="463"/>
      <c r="BD545" s="463"/>
      <c r="BE545" s="463"/>
      <c r="BF545" s="463"/>
      <c r="BG545" s="463"/>
      <c r="BH545" s="463"/>
      <c r="BI545" s="463"/>
      <c r="BJ545" s="463"/>
      <c r="BK545" s="463"/>
      <c r="BL545" s="463"/>
      <c r="BM545" s="463"/>
      <c r="BN545" s="463"/>
      <c r="BZ545" s="463"/>
      <c r="CA545" s="463"/>
      <c r="CB545" s="428"/>
      <c r="DW545" s="463"/>
      <c r="DX545" s="463"/>
      <c r="FI545" s="463"/>
      <c r="FJ545" s="463"/>
    </row>
    <row r="546" spans="14:166" s="369" customFormat="1" ht="15" customHeight="1">
      <c r="N546" s="397"/>
      <c r="O546" s="463"/>
      <c r="P546" s="463"/>
      <c r="Q546" s="463"/>
      <c r="R546" s="463"/>
      <c r="S546" s="463"/>
      <c r="T546" s="463"/>
      <c r="U546" s="463"/>
      <c r="AG546" s="402"/>
      <c r="AH546" s="402"/>
      <c r="AI546" s="401"/>
      <c r="AJ546" s="401"/>
      <c r="AK546" s="404"/>
      <c r="AL546" s="404"/>
      <c r="AM546" s="401"/>
      <c r="AN546" s="401"/>
      <c r="AO546" s="401"/>
      <c r="AP546" s="401"/>
      <c r="AQ546" s="404"/>
      <c r="AR546" s="401"/>
      <c r="AS546" s="401"/>
      <c r="AT546" s="401"/>
      <c r="AU546" s="401"/>
      <c r="AV546" s="404"/>
      <c r="AW546" s="404"/>
      <c r="AX546" s="404"/>
      <c r="AY546" s="463"/>
      <c r="AZ546" s="463"/>
      <c r="BA546" s="463"/>
      <c r="BB546" s="463"/>
      <c r="BC546" s="463"/>
      <c r="BD546" s="463"/>
      <c r="BE546" s="463"/>
      <c r="BF546" s="463"/>
      <c r="BG546" s="463"/>
      <c r="BH546" s="463"/>
      <c r="BI546" s="463"/>
      <c r="BJ546" s="463"/>
      <c r="BK546" s="463"/>
      <c r="BL546" s="463"/>
      <c r="BM546" s="463"/>
      <c r="BN546" s="463"/>
      <c r="BZ546" s="463"/>
      <c r="CA546" s="463"/>
      <c r="CB546" s="428"/>
      <c r="DW546" s="463"/>
      <c r="DX546" s="463"/>
      <c r="FI546" s="463"/>
      <c r="FJ546" s="463"/>
    </row>
    <row r="547" spans="14:166" s="369" customFormat="1" ht="15" customHeight="1">
      <c r="N547" s="442"/>
      <c r="O547" s="463"/>
      <c r="P547" s="463"/>
      <c r="Q547" s="463"/>
      <c r="R547" s="463"/>
      <c r="S547" s="463"/>
      <c r="T547" s="463"/>
      <c r="U547" s="463"/>
      <c r="AG547" s="402"/>
      <c r="AH547" s="402"/>
      <c r="AI547" s="401"/>
      <c r="AJ547" s="401"/>
      <c r="AK547" s="404"/>
      <c r="AL547" s="401"/>
      <c r="AM547" s="401"/>
      <c r="AN547" s="401"/>
      <c r="AO547" s="401"/>
      <c r="AP547" s="401"/>
      <c r="AQ547" s="431"/>
      <c r="AR547" s="401"/>
      <c r="AS547" s="401"/>
      <c r="AT547" s="401"/>
      <c r="AU547" s="401"/>
      <c r="AV547" s="404"/>
      <c r="AW547" s="404"/>
      <c r="AX547" s="404"/>
      <c r="AY547" s="463"/>
      <c r="AZ547" s="463"/>
      <c r="BA547" s="463"/>
      <c r="BB547" s="463"/>
      <c r="BC547" s="463"/>
      <c r="BD547" s="463"/>
      <c r="BE547" s="463"/>
      <c r="BF547" s="463"/>
      <c r="BG547" s="463"/>
      <c r="BH547" s="463"/>
      <c r="BI547" s="463"/>
      <c r="BJ547" s="463"/>
      <c r="BK547" s="463"/>
      <c r="BL547" s="463"/>
      <c r="BM547" s="463"/>
      <c r="BN547" s="463"/>
      <c r="BZ547" s="463"/>
      <c r="CA547" s="463"/>
      <c r="CB547" s="428"/>
      <c r="DW547" s="463"/>
      <c r="DX547" s="463"/>
      <c r="FI547" s="463"/>
      <c r="FJ547" s="463"/>
    </row>
    <row r="548" spans="14:166" s="369" customFormat="1" ht="15" customHeight="1">
      <c r="N548" s="463"/>
      <c r="O548" s="463"/>
      <c r="P548" s="463"/>
      <c r="Q548" s="463"/>
      <c r="R548" s="463"/>
      <c r="T548" s="463"/>
      <c r="U548" s="463"/>
      <c r="AG548" s="402"/>
      <c r="AH548" s="402"/>
      <c r="AI548" s="401"/>
      <c r="AJ548" s="401"/>
      <c r="AK548" s="404"/>
      <c r="AL548" s="404"/>
      <c r="AM548" s="401"/>
      <c r="AN548" s="401"/>
      <c r="AO548" s="404"/>
      <c r="AP548" s="404"/>
      <c r="AQ548" s="431"/>
      <c r="AR548" s="401"/>
      <c r="AS548" s="401"/>
      <c r="AT548" s="401"/>
      <c r="AU548" s="401"/>
      <c r="AV548" s="404"/>
      <c r="AW548" s="401"/>
      <c r="AX548" s="404"/>
      <c r="AY548" s="463"/>
      <c r="AZ548" s="463"/>
      <c r="BA548" s="463"/>
      <c r="BB548" s="463"/>
      <c r="BC548" s="463"/>
      <c r="BD548" s="463"/>
      <c r="BE548" s="463"/>
      <c r="BF548" s="463"/>
      <c r="BG548" s="463"/>
      <c r="BH548" s="463"/>
      <c r="BI548" s="463"/>
      <c r="BJ548" s="463"/>
      <c r="BK548" s="463"/>
      <c r="BL548" s="463"/>
      <c r="BM548" s="463"/>
      <c r="BN548" s="463"/>
      <c r="BZ548" s="463"/>
      <c r="CA548" s="463"/>
      <c r="CB548" s="428"/>
      <c r="DW548" s="463"/>
      <c r="DX548" s="463"/>
      <c r="FI548" s="463"/>
      <c r="FJ548" s="463"/>
    </row>
    <row r="549" spans="14:166" s="369" customFormat="1" ht="15" customHeight="1">
      <c r="N549" s="463"/>
      <c r="O549" s="463"/>
      <c r="P549" s="463"/>
      <c r="Q549" s="463"/>
      <c r="R549" s="463"/>
      <c r="S549" s="463"/>
      <c r="T549" s="463"/>
      <c r="U549" s="463"/>
      <c r="AG549" s="469"/>
      <c r="AH549" s="469"/>
      <c r="AI549" s="401"/>
      <c r="AJ549" s="401"/>
      <c r="AK549" s="401"/>
      <c r="AL549" s="404"/>
      <c r="AM549" s="401"/>
      <c r="AN549" s="401"/>
      <c r="AO549" s="401"/>
      <c r="AP549" s="401"/>
      <c r="AQ549" s="431"/>
      <c r="AR549" s="401"/>
      <c r="AS549" s="404"/>
      <c r="AT549" s="401"/>
      <c r="AU549" s="401"/>
      <c r="AV549" s="404"/>
      <c r="AW549" s="404"/>
      <c r="AX549" s="404"/>
      <c r="AY549" s="463"/>
      <c r="AZ549" s="463"/>
      <c r="BA549" s="463"/>
      <c r="BB549" s="463"/>
      <c r="BC549" s="463"/>
      <c r="BD549" s="463"/>
      <c r="BE549" s="463"/>
      <c r="BF549" s="463"/>
      <c r="BG549" s="463"/>
      <c r="BH549" s="463"/>
      <c r="BI549" s="463"/>
      <c r="BJ549" s="463"/>
      <c r="BK549" s="463"/>
      <c r="BL549" s="463"/>
      <c r="BM549" s="463"/>
      <c r="BN549" s="463"/>
      <c r="BZ549" s="463"/>
      <c r="CA549" s="463"/>
      <c r="CB549" s="428"/>
      <c r="DW549" s="463"/>
      <c r="DX549" s="463"/>
      <c r="FI549" s="463"/>
      <c r="FJ549" s="463"/>
    </row>
    <row r="550" spans="14:166" s="369" customFormat="1" ht="15" customHeight="1">
      <c r="N550" s="442"/>
      <c r="O550" s="463"/>
      <c r="P550" s="463"/>
      <c r="Q550" s="463"/>
      <c r="R550" s="463"/>
      <c r="S550" s="463"/>
      <c r="T550" s="463"/>
      <c r="U550" s="463"/>
      <c r="W550" s="381"/>
      <c r="X550" s="381"/>
      <c r="Y550" s="381"/>
      <c r="Z550" s="381"/>
      <c r="AA550" s="381"/>
      <c r="AB550" s="381"/>
      <c r="AC550" s="381"/>
      <c r="AD550" s="381"/>
      <c r="AE550" s="381"/>
      <c r="AG550" s="402"/>
      <c r="AH550" s="402"/>
      <c r="AI550" s="401"/>
      <c r="AJ550" s="401"/>
      <c r="AK550" s="404"/>
      <c r="AL550" s="401"/>
      <c r="AM550" s="401"/>
      <c r="AN550" s="401"/>
      <c r="AO550" s="401"/>
      <c r="AP550" s="401"/>
      <c r="AQ550" s="431"/>
      <c r="AR550" s="401"/>
      <c r="AS550" s="401"/>
      <c r="AT550" s="401"/>
      <c r="AU550" s="401"/>
      <c r="AV550" s="404"/>
      <c r="AW550" s="404"/>
      <c r="AX550" s="404"/>
      <c r="AY550" s="463"/>
      <c r="AZ550" s="463"/>
      <c r="BA550" s="463"/>
      <c r="BB550" s="463"/>
      <c r="BC550" s="463"/>
      <c r="BD550" s="463"/>
      <c r="BE550" s="463"/>
      <c r="BF550" s="463"/>
      <c r="BG550" s="463"/>
      <c r="BH550" s="463"/>
      <c r="BI550" s="463"/>
      <c r="BJ550" s="463"/>
      <c r="BK550" s="463"/>
      <c r="BL550" s="463"/>
      <c r="BM550" s="463"/>
      <c r="BN550" s="463"/>
      <c r="BZ550" s="463"/>
      <c r="CA550" s="463"/>
      <c r="CB550" s="428"/>
      <c r="DW550" s="463"/>
      <c r="DX550" s="463"/>
      <c r="FI550" s="463"/>
      <c r="FJ550" s="463"/>
    </row>
    <row r="551" spans="14:166" s="369" customFormat="1" ht="15" customHeight="1">
      <c r="N551" s="442"/>
      <c r="O551" s="463"/>
      <c r="P551" s="463"/>
      <c r="Q551" s="463"/>
      <c r="R551" s="463"/>
      <c r="S551" s="463"/>
      <c r="T551" s="463"/>
      <c r="U551" s="463"/>
      <c r="W551" s="381"/>
      <c r="X551" s="381"/>
      <c r="Y551" s="381"/>
      <c r="Z551" s="381"/>
      <c r="AA551" s="381"/>
      <c r="AB551" s="381"/>
      <c r="AC551" s="381"/>
      <c r="AD551" s="381"/>
      <c r="AE551" s="381"/>
      <c r="AG551" s="402"/>
      <c r="AH551" s="402"/>
      <c r="AI551" s="401"/>
      <c r="AJ551" s="401"/>
      <c r="AK551" s="401"/>
      <c r="AL551" s="404"/>
      <c r="AM551" s="401"/>
      <c r="AN551" s="401"/>
      <c r="AO551" s="404"/>
      <c r="AP551" s="404"/>
      <c r="AQ551" s="431"/>
      <c r="AR551" s="401"/>
      <c r="AS551" s="401"/>
      <c r="AT551" s="401"/>
      <c r="AU551" s="401"/>
      <c r="AV551" s="401"/>
      <c r="AW551" s="404"/>
      <c r="AX551" s="404"/>
      <c r="AY551" s="463"/>
      <c r="AZ551" s="463"/>
      <c r="BA551" s="463"/>
      <c r="BB551" s="463"/>
      <c r="BC551" s="463"/>
      <c r="BD551" s="463"/>
      <c r="BE551" s="463"/>
      <c r="BF551" s="463"/>
      <c r="BG551" s="463"/>
      <c r="BH551" s="463"/>
      <c r="BI551" s="463"/>
      <c r="BJ551" s="463"/>
      <c r="BK551" s="463"/>
      <c r="BL551" s="463"/>
      <c r="BM551" s="463"/>
      <c r="BN551" s="463"/>
      <c r="BZ551" s="463"/>
      <c r="CA551" s="463"/>
      <c r="CB551" s="428"/>
      <c r="DW551" s="463"/>
      <c r="DX551" s="463"/>
      <c r="FI551" s="463"/>
      <c r="FJ551" s="463"/>
    </row>
    <row r="552" spans="14:166" s="369" customFormat="1" ht="15" customHeight="1">
      <c r="N552" s="442"/>
      <c r="O552" s="463"/>
      <c r="P552" s="463"/>
      <c r="Q552" s="463"/>
      <c r="R552" s="463"/>
      <c r="S552" s="463"/>
      <c r="T552" s="463"/>
      <c r="U552" s="463"/>
      <c r="W552" s="381"/>
      <c r="X552" s="381"/>
      <c r="Y552" s="381"/>
      <c r="Z552" s="381"/>
      <c r="AA552" s="381"/>
      <c r="AB552" s="381"/>
      <c r="AC552" s="381"/>
      <c r="AD552" s="381"/>
      <c r="AE552" s="381"/>
      <c r="AG552" s="402"/>
      <c r="AH552" s="402"/>
      <c r="AI552" s="401"/>
      <c r="AJ552" s="401"/>
      <c r="AK552" s="401"/>
      <c r="AL552" s="404"/>
      <c r="AM552" s="401"/>
      <c r="AN552" s="401"/>
      <c r="AO552" s="401"/>
      <c r="AP552" s="401"/>
      <c r="AQ552" s="431"/>
      <c r="AR552" s="401"/>
      <c r="AS552" s="404"/>
      <c r="AT552" s="401"/>
      <c r="AU552" s="401"/>
      <c r="AV552" s="404"/>
      <c r="AW552" s="404"/>
      <c r="AX552" s="404"/>
      <c r="AY552" s="463"/>
      <c r="AZ552" s="463"/>
      <c r="BA552" s="463"/>
      <c r="BB552" s="463"/>
      <c r="BC552" s="463"/>
      <c r="BD552" s="463"/>
      <c r="BE552" s="463"/>
      <c r="BF552" s="463"/>
      <c r="BG552" s="463"/>
      <c r="BH552" s="463"/>
      <c r="BI552" s="463"/>
      <c r="BJ552" s="463"/>
      <c r="BK552" s="463"/>
      <c r="BL552" s="463"/>
      <c r="BM552" s="463"/>
      <c r="BN552" s="463"/>
      <c r="BZ552" s="463"/>
      <c r="CA552" s="463"/>
      <c r="CB552" s="428"/>
      <c r="DW552" s="463"/>
      <c r="DX552" s="463"/>
      <c r="FI552" s="463"/>
      <c r="FJ552" s="463"/>
    </row>
    <row r="553" spans="14:166" s="369" customFormat="1" ht="15" customHeight="1">
      <c r="N553" s="442"/>
      <c r="O553" s="463"/>
      <c r="P553" s="463"/>
      <c r="Q553" s="442"/>
      <c r="R553" s="463"/>
      <c r="S553" s="463"/>
      <c r="T553" s="463"/>
      <c r="U553" s="463"/>
      <c r="W553" s="381"/>
      <c r="X553" s="381"/>
      <c r="Y553" s="381"/>
      <c r="Z553" s="381"/>
      <c r="AA553" s="381"/>
      <c r="AB553" s="381"/>
      <c r="AC553" s="381"/>
      <c r="AD553" s="381"/>
      <c r="AE553" s="381"/>
      <c r="AG553" s="402"/>
      <c r="AH553" s="402"/>
      <c r="AI553" s="401"/>
      <c r="AJ553" s="401"/>
      <c r="AK553" s="404"/>
      <c r="AL553" s="404"/>
      <c r="AM553" s="401"/>
      <c r="AN553" s="401"/>
      <c r="AO553" s="401"/>
      <c r="AP553" s="401"/>
      <c r="AQ553" s="404"/>
      <c r="AR553" s="401"/>
      <c r="AS553" s="404"/>
      <c r="AT553" s="401"/>
      <c r="AU553" s="401"/>
      <c r="AV553" s="404"/>
      <c r="AW553" s="404"/>
      <c r="AX553" s="404"/>
      <c r="AY553" s="463"/>
      <c r="AZ553" s="463"/>
      <c r="BA553" s="463"/>
      <c r="BB553" s="463"/>
      <c r="BC553" s="463"/>
      <c r="BD553" s="463"/>
      <c r="BE553" s="463"/>
      <c r="BF553" s="463"/>
      <c r="BG553" s="463"/>
      <c r="BH553" s="463"/>
      <c r="BI553" s="463"/>
      <c r="BJ553" s="463"/>
      <c r="BK553" s="463"/>
      <c r="BL553" s="463"/>
      <c r="BM553" s="463"/>
      <c r="BN553" s="463"/>
      <c r="BZ553" s="463"/>
      <c r="CA553" s="463"/>
      <c r="CB553" s="428"/>
      <c r="DW553" s="463"/>
      <c r="DX553" s="463"/>
      <c r="FI553" s="463"/>
      <c r="FJ553" s="463"/>
    </row>
    <row r="554" spans="14:166" s="369" customFormat="1" ht="15" customHeight="1">
      <c r="N554" s="442"/>
      <c r="O554" s="442"/>
      <c r="P554" s="463"/>
      <c r="Q554" s="463"/>
      <c r="R554" s="463"/>
      <c r="S554" s="463"/>
      <c r="T554" s="463"/>
      <c r="U554" s="463"/>
      <c r="W554" s="381"/>
      <c r="X554" s="381"/>
      <c r="Y554" s="381"/>
      <c r="Z554" s="381"/>
      <c r="AA554" s="381"/>
      <c r="AB554" s="381"/>
      <c r="AC554" s="381"/>
      <c r="AD554" s="381"/>
      <c r="AE554" s="381"/>
      <c r="AG554" s="402"/>
      <c r="AH554" s="402"/>
      <c r="AI554" s="401"/>
      <c r="AJ554" s="404"/>
      <c r="AK554" s="401"/>
      <c r="AL554" s="401"/>
      <c r="AM554" s="401"/>
      <c r="AN554" s="401"/>
      <c r="AO554" s="404"/>
      <c r="AP554" s="404"/>
      <c r="AQ554" s="431"/>
      <c r="AR554" s="401"/>
      <c r="AS554" s="404"/>
      <c r="AT554" s="401"/>
      <c r="AU554" s="401"/>
      <c r="AV554" s="401"/>
      <c r="AW554" s="404"/>
      <c r="AX554" s="401"/>
      <c r="AY554" s="463"/>
      <c r="AZ554" s="463"/>
      <c r="BA554" s="463"/>
      <c r="BB554" s="463"/>
      <c r="BC554" s="463"/>
      <c r="BD554" s="463"/>
      <c r="BE554" s="463"/>
      <c r="BF554" s="463"/>
      <c r="BG554" s="463"/>
      <c r="BH554" s="463"/>
      <c r="BI554" s="463"/>
      <c r="BJ554" s="463"/>
      <c r="BK554" s="463"/>
      <c r="BL554" s="463"/>
      <c r="BM554" s="463"/>
      <c r="BN554" s="463"/>
      <c r="BZ554" s="463"/>
      <c r="CA554" s="463"/>
      <c r="CB554" s="428"/>
      <c r="DW554" s="463"/>
      <c r="DX554" s="463"/>
      <c r="FI554" s="463"/>
      <c r="FJ554" s="463"/>
    </row>
    <row r="555" spans="14:166" s="369" customFormat="1" ht="15" customHeight="1">
      <c r="N555" s="442"/>
      <c r="O555" s="463"/>
      <c r="P555" s="463"/>
      <c r="Q555" s="463"/>
      <c r="R555" s="442"/>
      <c r="S555" s="442"/>
      <c r="T555" s="463"/>
      <c r="U555" s="463"/>
      <c r="W555" s="381"/>
      <c r="X555" s="381"/>
      <c r="Y555" s="381"/>
      <c r="Z555" s="381"/>
      <c r="AA555" s="381"/>
      <c r="AB555" s="381"/>
      <c r="AC555" s="381"/>
      <c r="AD555" s="381"/>
      <c r="AE555" s="381"/>
      <c r="AG555" s="402"/>
      <c r="AH555" s="402"/>
      <c r="AI555" s="401"/>
      <c r="AJ555" s="401"/>
      <c r="AK555" s="401"/>
      <c r="AL555" s="404"/>
      <c r="AM555" s="401"/>
      <c r="AN555" s="401"/>
      <c r="AO555" s="401"/>
      <c r="AP555" s="401"/>
      <c r="AQ555" s="431"/>
      <c r="AR555" s="401"/>
      <c r="AS555" s="404"/>
      <c r="AT555" s="401"/>
      <c r="AU555" s="401"/>
      <c r="AV555" s="404"/>
      <c r="AW555" s="404"/>
      <c r="AX555" s="404"/>
      <c r="AY555" s="463"/>
      <c r="AZ555" s="463"/>
      <c r="BA555" s="463"/>
      <c r="BB555" s="463"/>
      <c r="BC555" s="463"/>
      <c r="BD555" s="463"/>
      <c r="BE555" s="463"/>
      <c r="BF555" s="463"/>
      <c r="BG555" s="463"/>
      <c r="BH555" s="463"/>
      <c r="BI555" s="463"/>
      <c r="BJ555" s="463"/>
      <c r="BK555" s="463"/>
      <c r="BL555" s="463"/>
      <c r="BM555" s="463"/>
      <c r="BN555" s="463"/>
      <c r="BZ555" s="463"/>
      <c r="CA555" s="463"/>
      <c r="CB555" s="428"/>
      <c r="DW555" s="463"/>
      <c r="DX555" s="463"/>
      <c r="FI555" s="463"/>
      <c r="FJ555" s="463"/>
    </row>
    <row r="556" spans="14:166" s="369" customFormat="1" ht="15" customHeight="1">
      <c r="N556" s="442"/>
      <c r="O556" s="463"/>
      <c r="P556" s="463"/>
      <c r="Q556" s="463"/>
      <c r="R556" s="463"/>
      <c r="S556" s="463"/>
      <c r="T556" s="463"/>
      <c r="U556" s="463"/>
      <c r="W556" s="381"/>
      <c r="X556" s="381"/>
      <c r="Y556" s="381"/>
      <c r="Z556" s="381"/>
      <c r="AA556" s="381"/>
      <c r="AB556" s="381"/>
      <c r="AC556" s="381"/>
      <c r="AD556" s="381"/>
      <c r="AE556" s="381"/>
      <c r="AG556" s="402"/>
      <c r="AH556" s="402"/>
      <c r="AI556" s="401"/>
      <c r="AJ556" s="404"/>
      <c r="AK556" s="404"/>
      <c r="AL556" s="404"/>
      <c r="AM556" s="401"/>
      <c r="AN556" s="401"/>
      <c r="AO556" s="404"/>
      <c r="AP556" s="404"/>
      <c r="AQ556" s="431"/>
      <c r="AR556" s="401"/>
      <c r="AS556" s="401"/>
      <c r="AT556" s="401"/>
      <c r="AU556" s="401"/>
      <c r="AV556" s="401"/>
      <c r="AW556" s="401"/>
      <c r="AX556" s="401"/>
      <c r="AY556" s="463"/>
      <c r="AZ556" s="463"/>
      <c r="BA556" s="463"/>
      <c r="BB556" s="463"/>
      <c r="BC556" s="463"/>
      <c r="BD556" s="463"/>
      <c r="BE556" s="463"/>
      <c r="BF556" s="463"/>
      <c r="BG556" s="463"/>
      <c r="BH556" s="463"/>
      <c r="BI556" s="463"/>
      <c r="BJ556" s="463"/>
      <c r="BK556" s="463"/>
      <c r="BL556" s="463"/>
      <c r="BM556" s="463"/>
      <c r="BN556" s="463"/>
      <c r="BZ556" s="463"/>
      <c r="CA556" s="463"/>
      <c r="CB556" s="428"/>
      <c r="DW556" s="463"/>
      <c r="DX556" s="463"/>
      <c r="FI556" s="463"/>
      <c r="FJ556" s="463"/>
    </row>
    <row r="557" spans="14:166" s="369" customFormat="1" ht="15" customHeight="1">
      <c r="N557" s="442"/>
      <c r="O557" s="463"/>
      <c r="P557" s="463"/>
      <c r="Q557" s="463"/>
      <c r="R557" s="463"/>
      <c r="S557" s="442"/>
      <c r="T557" s="463"/>
      <c r="U557" s="463"/>
      <c r="W557" s="381"/>
      <c r="X557" s="381"/>
      <c r="Y557" s="381"/>
      <c r="Z557" s="381"/>
      <c r="AA557" s="381"/>
      <c r="AB557" s="381"/>
      <c r="AC557" s="381"/>
      <c r="AD557" s="381"/>
      <c r="AE557" s="381"/>
      <c r="AG557" s="402"/>
      <c r="AH557" s="402"/>
      <c r="AI557" s="401"/>
      <c r="AJ557" s="401"/>
      <c r="AK557" s="401"/>
      <c r="AL557" s="404"/>
      <c r="AM557" s="401"/>
      <c r="AN557" s="467"/>
      <c r="AO557" s="467"/>
      <c r="AP557" s="467"/>
      <c r="AQ557" s="407"/>
      <c r="AR557" s="407"/>
      <c r="AS557" s="407"/>
      <c r="AT557" s="407"/>
      <c r="AU557" s="407"/>
      <c r="AV557" s="407"/>
      <c r="AW557" s="408"/>
      <c r="AX557" s="408"/>
      <c r="AY557" s="463"/>
      <c r="AZ557" s="463"/>
      <c r="BA557" s="463"/>
      <c r="BB557" s="463"/>
      <c r="BC557" s="463"/>
      <c r="BD557" s="463"/>
      <c r="BE557" s="463"/>
      <c r="BF557" s="463"/>
      <c r="BG557" s="463"/>
      <c r="BH557" s="463"/>
      <c r="BI557" s="463"/>
      <c r="BJ557" s="463"/>
      <c r="BK557" s="463"/>
      <c r="BL557" s="463"/>
      <c r="BM557" s="463"/>
      <c r="BN557" s="463"/>
      <c r="BZ557" s="463"/>
      <c r="CA557" s="463"/>
      <c r="CB557" s="428"/>
      <c r="DW557" s="463"/>
      <c r="DX557" s="463"/>
      <c r="FI557" s="463"/>
      <c r="FJ557" s="463"/>
    </row>
    <row r="558" spans="14:166" s="369" customFormat="1" ht="15" customHeight="1">
      <c r="N558" s="442"/>
      <c r="O558" s="442"/>
      <c r="P558" s="463"/>
      <c r="Q558" s="463"/>
      <c r="R558" s="463"/>
      <c r="S558" s="463"/>
      <c r="T558" s="463"/>
      <c r="U558" s="463"/>
      <c r="W558" s="381"/>
      <c r="X558" s="381"/>
      <c r="Y558" s="381"/>
      <c r="Z558" s="381"/>
      <c r="AA558" s="381"/>
      <c r="AB558" s="381"/>
      <c r="AC558" s="381"/>
      <c r="AD558" s="381"/>
      <c r="AE558" s="381"/>
      <c r="AG558" s="463"/>
      <c r="AH558" s="463"/>
      <c r="AI558" s="407"/>
      <c r="AJ558" s="407"/>
      <c r="AK558" s="407"/>
      <c r="AL558" s="407"/>
      <c r="AM558" s="407"/>
      <c r="AN558" s="408"/>
      <c r="AO558" s="408"/>
      <c r="AP558" s="408"/>
      <c r="AQ558" s="407"/>
      <c r="AR558" s="407"/>
      <c r="AS558" s="407"/>
      <c r="AT558" s="407"/>
      <c r="AU558" s="407"/>
      <c r="AV558" s="407"/>
      <c r="AW558" s="407"/>
      <c r="AX558" s="407"/>
      <c r="AY558" s="463"/>
      <c r="AZ558" s="463"/>
      <c r="BA558" s="463"/>
      <c r="BB558" s="463"/>
      <c r="BC558" s="463"/>
      <c r="BD558" s="463"/>
      <c r="BE558" s="463"/>
      <c r="BF558" s="463"/>
      <c r="BG558" s="463"/>
      <c r="BH558" s="463"/>
      <c r="BI558" s="463"/>
      <c r="BJ558" s="463"/>
      <c r="BK558" s="463"/>
      <c r="BL558" s="463"/>
      <c r="BM558" s="463"/>
      <c r="BN558" s="463"/>
      <c r="BZ558" s="463"/>
      <c r="CA558" s="463"/>
      <c r="CB558" s="428"/>
      <c r="DW558" s="463"/>
      <c r="DX558" s="463"/>
      <c r="FI558" s="463"/>
      <c r="FJ558" s="463"/>
    </row>
    <row r="559" spans="14:166" s="369" customFormat="1" ht="15" customHeight="1">
      <c r="N559" s="442"/>
      <c r="O559" s="463"/>
      <c r="P559" s="463"/>
      <c r="Q559" s="463"/>
      <c r="R559" s="463"/>
      <c r="S559" s="463"/>
      <c r="T559" s="463"/>
      <c r="U559" s="463"/>
      <c r="W559" s="381"/>
      <c r="X559" s="381"/>
      <c r="Y559" s="381"/>
      <c r="Z559" s="381"/>
      <c r="AA559" s="381"/>
      <c r="AB559" s="381"/>
      <c r="AC559" s="381"/>
      <c r="AD559" s="381"/>
      <c r="AE559" s="381"/>
      <c r="AG559" s="463"/>
      <c r="AH559" s="463"/>
      <c r="AI559" s="407"/>
      <c r="AJ559" s="407"/>
      <c r="AK559" s="407"/>
      <c r="AL559" s="407"/>
      <c r="AM559" s="407"/>
      <c r="AN559" s="407"/>
      <c r="AO559" s="407"/>
      <c r="AP559" s="407"/>
      <c r="AQ559" s="407"/>
      <c r="AR559" s="407"/>
      <c r="AS559" s="407"/>
      <c r="AT559" s="407"/>
      <c r="AU559" s="407"/>
      <c r="AV559" s="407"/>
      <c r="AW559" s="407"/>
      <c r="AX559" s="407"/>
      <c r="AY559" s="463"/>
      <c r="AZ559" s="463"/>
      <c r="BA559" s="463"/>
      <c r="BB559" s="463"/>
      <c r="BC559" s="463"/>
      <c r="BD559" s="463"/>
      <c r="BE559" s="463"/>
      <c r="BF559" s="463"/>
      <c r="BG559" s="463"/>
      <c r="BH559" s="463"/>
      <c r="BI559" s="463"/>
      <c r="BJ559" s="463"/>
      <c r="BK559" s="463"/>
      <c r="BL559" s="463"/>
      <c r="BM559" s="463"/>
      <c r="BN559" s="463"/>
      <c r="BZ559" s="463"/>
      <c r="CA559" s="463"/>
      <c r="CB559" s="428"/>
      <c r="DW559" s="463"/>
      <c r="DX559" s="463"/>
      <c r="FI559" s="463"/>
      <c r="FJ559" s="463"/>
    </row>
    <row r="560" spans="14:166" s="369" customFormat="1" ht="15" customHeight="1">
      <c r="N560" s="442"/>
      <c r="O560" s="463"/>
      <c r="P560" s="463"/>
      <c r="Q560" s="463"/>
      <c r="R560" s="463"/>
      <c r="S560" s="442"/>
      <c r="T560" s="463"/>
      <c r="U560" s="463"/>
      <c r="W560" s="381"/>
      <c r="X560" s="381"/>
      <c r="Y560" s="381"/>
      <c r="Z560" s="381"/>
      <c r="AA560" s="381"/>
      <c r="AB560" s="381"/>
      <c r="AC560" s="381"/>
      <c r="AD560" s="381"/>
      <c r="AE560" s="381"/>
      <c r="AG560" s="469"/>
      <c r="AH560" s="469"/>
      <c r="AI560" s="407"/>
      <c r="AJ560" s="407"/>
      <c r="AK560" s="407"/>
      <c r="AL560" s="407"/>
      <c r="AM560" s="407"/>
      <c r="AN560" s="407"/>
      <c r="AO560" s="407"/>
      <c r="AP560" s="407"/>
      <c r="AQ560" s="407"/>
      <c r="AR560" s="407"/>
      <c r="AS560" s="407"/>
      <c r="AT560" s="407"/>
      <c r="AU560" s="407"/>
      <c r="AV560" s="407"/>
      <c r="AW560" s="407"/>
      <c r="AX560" s="407"/>
      <c r="AY560" s="463"/>
      <c r="AZ560" s="463"/>
      <c r="BA560" s="463"/>
      <c r="BB560" s="463"/>
      <c r="BC560" s="463"/>
      <c r="BD560" s="463"/>
      <c r="BE560" s="463"/>
      <c r="BF560" s="463"/>
      <c r="BG560" s="463"/>
      <c r="BH560" s="463"/>
      <c r="BI560" s="463"/>
      <c r="BJ560" s="463"/>
      <c r="BK560" s="463"/>
      <c r="BL560" s="463"/>
      <c r="BM560" s="463"/>
      <c r="BN560" s="463"/>
      <c r="BZ560" s="463"/>
      <c r="CA560" s="463"/>
      <c r="CB560" s="428"/>
      <c r="DW560" s="463"/>
      <c r="DX560" s="463"/>
      <c r="FI560" s="463"/>
      <c r="FJ560" s="463"/>
    </row>
    <row r="561" spans="14:166" s="369" customFormat="1" ht="15" customHeight="1">
      <c r="N561" s="442"/>
      <c r="O561" s="463"/>
      <c r="P561" s="463"/>
      <c r="Q561" s="463"/>
      <c r="R561" s="463"/>
      <c r="S561" s="463"/>
      <c r="T561" s="463"/>
      <c r="U561" s="463"/>
      <c r="W561" s="381"/>
      <c r="X561" s="381"/>
      <c r="Y561" s="381"/>
      <c r="Z561" s="381"/>
      <c r="AA561" s="381"/>
      <c r="AB561" s="381"/>
      <c r="AC561" s="381"/>
      <c r="AD561" s="381"/>
      <c r="AE561" s="381"/>
      <c r="AG561" s="469"/>
      <c r="AH561" s="469"/>
      <c r="AI561" s="407"/>
      <c r="AJ561" s="407"/>
      <c r="AK561" s="407"/>
      <c r="AL561" s="407"/>
      <c r="AM561" s="407"/>
      <c r="AN561" s="407"/>
      <c r="AO561" s="407"/>
      <c r="AP561" s="407"/>
      <c r="AQ561" s="408"/>
      <c r="AR561" s="408"/>
      <c r="AS561" s="408"/>
      <c r="AT561" s="408"/>
      <c r="AU561" s="408"/>
      <c r="AV561" s="409"/>
      <c r="AW561" s="408"/>
      <c r="AX561" s="408"/>
      <c r="AY561" s="463"/>
      <c r="AZ561" s="463"/>
      <c r="BA561" s="463"/>
      <c r="BB561" s="463"/>
      <c r="BC561" s="463"/>
      <c r="BD561" s="463"/>
      <c r="BE561" s="463"/>
      <c r="BF561" s="463"/>
      <c r="BG561" s="463"/>
      <c r="BH561" s="463"/>
      <c r="BI561" s="463"/>
      <c r="BJ561" s="463"/>
      <c r="BK561" s="463"/>
      <c r="BL561" s="463"/>
      <c r="BM561" s="463"/>
      <c r="BN561" s="463"/>
      <c r="BZ561" s="463"/>
      <c r="CA561" s="463"/>
      <c r="CB561" s="428"/>
      <c r="DW561" s="463"/>
      <c r="DX561" s="463"/>
      <c r="FI561" s="463"/>
      <c r="FJ561" s="463"/>
    </row>
    <row r="562" spans="14:166" s="369" customFormat="1" ht="15" customHeight="1">
      <c r="N562" s="442"/>
      <c r="O562" s="463"/>
      <c r="P562" s="463"/>
      <c r="Q562" s="463"/>
      <c r="R562" s="442"/>
      <c r="S562" s="463"/>
      <c r="T562" s="463"/>
      <c r="U562" s="463"/>
      <c r="W562" s="381"/>
      <c r="X562" s="381"/>
      <c r="Y562" s="381"/>
      <c r="Z562" s="381"/>
      <c r="AA562" s="381"/>
      <c r="AB562" s="381"/>
      <c r="AC562" s="381"/>
      <c r="AD562" s="381"/>
      <c r="AE562" s="381"/>
      <c r="AG562" s="469"/>
      <c r="AH562" s="469"/>
      <c r="AI562" s="408"/>
      <c r="AJ562" s="408"/>
      <c r="AK562" s="408"/>
      <c r="AL562" s="408"/>
      <c r="AM562" s="408"/>
      <c r="AN562" s="408"/>
      <c r="AO562" s="408"/>
      <c r="AP562" s="408"/>
      <c r="AQ562" s="431"/>
      <c r="AR562" s="401"/>
      <c r="AS562" s="401"/>
      <c r="AT562" s="401"/>
      <c r="AU562" s="401"/>
      <c r="AV562" s="401"/>
      <c r="AW562" s="401"/>
      <c r="AX562" s="401"/>
      <c r="AY562" s="463"/>
      <c r="AZ562" s="463"/>
      <c r="BA562" s="463"/>
      <c r="BB562" s="463"/>
      <c r="BC562" s="463"/>
      <c r="BD562" s="463"/>
      <c r="BE562" s="463"/>
      <c r="BF562" s="463"/>
      <c r="BG562" s="463"/>
      <c r="BH562" s="463"/>
      <c r="BI562" s="463"/>
      <c r="BJ562" s="463"/>
      <c r="BK562" s="463"/>
      <c r="BL562" s="463"/>
      <c r="BM562" s="463"/>
      <c r="BN562" s="463"/>
      <c r="BZ562" s="463"/>
      <c r="CA562" s="463"/>
      <c r="CB562" s="428"/>
      <c r="DW562" s="463"/>
      <c r="DX562" s="463"/>
      <c r="FI562" s="463"/>
      <c r="FJ562" s="463"/>
    </row>
    <row r="563" spans="14:166" s="369" customFormat="1" ht="15" customHeight="1">
      <c r="N563" s="442"/>
      <c r="O563" s="463"/>
      <c r="P563" s="463"/>
      <c r="Q563" s="463"/>
      <c r="R563" s="463"/>
      <c r="S563" s="442"/>
      <c r="T563" s="463"/>
      <c r="U563" s="463"/>
      <c r="W563" s="381"/>
      <c r="X563" s="381"/>
      <c r="Y563" s="381"/>
      <c r="Z563" s="381"/>
      <c r="AA563" s="381"/>
      <c r="AB563" s="381"/>
      <c r="AC563" s="381"/>
      <c r="AD563" s="381"/>
      <c r="AE563" s="381"/>
      <c r="AG563" s="402"/>
      <c r="AH563" s="402"/>
      <c r="AI563" s="401"/>
      <c r="AJ563" s="401"/>
      <c r="AK563" s="401"/>
      <c r="AL563" s="401"/>
      <c r="AM563" s="401"/>
      <c r="AN563" s="401"/>
      <c r="AO563" s="401"/>
      <c r="AP563" s="401"/>
      <c r="AQ563" s="431"/>
      <c r="AR563" s="401"/>
      <c r="AS563" s="401"/>
      <c r="AT563" s="401"/>
      <c r="AU563" s="401"/>
      <c r="AV563" s="404"/>
      <c r="AW563" s="401"/>
      <c r="AX563" s="404"/>
      <c r="AY563" s="463"/>
      <c r="AZ563" s="463"/>
      <c r="BA563" s="463"/>
      <c r="BB563" s="463"/>
      <c r="BC563" s="463"/>
      <c r="BD563" s="463"/>
      <c r="BE563" s="463"/>
      <c r="BF563" s="463"/>
      <c r="BG563" s="463"/>
      <c r="BH563" s="463"/>
      <c r="BI563" s="463"/>
      <c r="BJ563" s="463"/>
      <c r="BK563" s="463"/>
      <c r="BL563" s="463"/>
      <c r="BM563" s="463"/>
      <c r="BN563" s="463"/>
      <c r="BZ563" s="463"/>
      <c r="CA563" s="463"/>
      <c r="CB563" s="428"/>
      <c r="DW563" s="463"/>
      <c r="DX563" s="463"/>
      <c r="FI563" s="463"/>
      <c r="FJ563" s="463"/>
    </row>
    <row r="564" spans="14:166" s="369" customFormat="1" ht="15" customHeight="1">
      <c r="N564" s="442"/>
      <c r="O564" s="463"/>
      <c r="P564" s="463"/>
      <c r="Q564" s="463"/>
      <c r="R564" s="463"/>
      <c r="S564" s="463"/>
      <c r="T564" s="463"/>
      <c r="U564" s="463"/>
      <c r="W564" s="381"/>
      <c r="X564" s="381"/>
      <c r="Y564" s="381"/>
      <c r="Z564" s="381"/>
      <c r="AA564" s="381"/>
      <c r="AB564" s="381"/>
      <c r="AC564" s="381"/>
      <c r="AD564" s="381"/>
      <c r="AE564" s="381"/>
      <c r="AG564" s="402"/>
      <c r="AH564" s="402"/>
      <c r="AI564" s="401"/>
      <c r="AJ564" s="404"/>
      <c r="AK564" s="404"/>
      <c r="AL564" s="401"/>
      <c r="AM564" s="401"/>
      <c r="AN564" s="401"/>
      <c r="AO564" s="430"/>
      <c r="AP564" s="401"/>
      <c r="AQ564" s="431"/>
      <c r="AR564" s="401"/>
      <c r="AS564" s="401"/>
      <c r="AT564" s="401"/>
      <c r="AU564" s="401"/>
      <c r="AV564" s="404"/>
      <c r="AW564" s="401"/>
      <c r="AX564" s="404"/>
      <c r="AY564" s="463"/>
      <c r="AZ564" s="463"/>
      <c r="BA564" s="463"/>
      <c r="BB564" s="463"/>
      <c r="BC564" s="463"/>
      <c r="BD564" s="463"/>
      <c r="BE564" s="463"/>
      <c r="BF564" s="463"/>
      <c r="BG564" s="463"/>
      <c r="BH564" s="463"/>
      <c r="BI564" s="463"/>
      <c r="BJ564" s="463"/>
      <c r="BK564" s="463"/>
      <c r="BL564" s="463"/>
      <c r="BM564" s="463"/>
      <c r="BN564" s="463"/>
      <c r="BZ564" s="463"/>
      <c r="CA564" s="463"/>
      <c r="CB564" s="428"/>
      <c r="DW564" s="463"/>
      <c r="DX564" s="463"/>
      <c r="FI564" s="463"/>
      <c r="FJ564" s="463"/>
    </row>
    <row r="565" spans="14:166" s="369" customFormat="1" ht="15" customHeight="1">
      <c r="N565" s="442"/>
      <c r="O565" s="463"/>
      <c r="P565" s="463"/>
      <c r="Q565" s="463"/>
      <c r="R565" s="463"/>
      <c r="S565" s="463"/>
      <c r="T565" s="463"/>
      <c r="U565" s="463"/>
      <c r="W565" s="381"/>
      <c r="X565" s="381"/>
      <c r="Y565" s="381"/>
      <c r="Z565" s="381"/>
      <c r="AA565" s="381"/>
      <c r="AB565" s="381"/>
      <c r="AC565" s="381"/>
      <c r="AD565" s="381"/>
      <c r="AE565" s="381"/>
      <c r="AG565" s="402"/>
      <c r="AH565" s="402"/>
      <c r="AI565" s="401"/>
      <c r="AJ565" s="404"/>
      <c r="AK565" s="404"/>
      <c r="AL565" s="401"/>
      <c r="AM565" s="401"/>
      <c r="AN565" s="401"/>
      <c r="AO565" s="430"/>
      <c r="AP565" s="430"/>
      <c r="AQ565" s="431"/>
      <c r="AR565" s="401"/>
      <c r="AS565" s="401"/>
      <c r="AT565" s="401"/>
      <c r="AU565" s="401"/>
      <c r="AV565" s="404"/>
      <c r="AW565" s="404"/>
      <c r="AX565" s="404"/>
      <c r="AY565" s="463"/>
      <c r="AZ565" s="463"/>
      <c r="BA565" s="463"/>
      <c r="BB565" s="463"/>
      <c r="BC565" s="463"/>
      <c r="BD565" s="463"/>
      <c r="BE565" s="463"/>
      <c r="BF565" s="463"/>
      <c r="BG565" s="463"/>
      <c r="BH565" s="463"/>
      <c r="BI565" s="463"/>
      <c r="BJ565" s="463"/>
      <c r="BK565" s="463"/>
      <c r="BL565" s="463"/>
      <c r="BM565" s="463"/>
      <c r="BN565" s="463"/>
      <c r="BZ565" s="463"/>
      <c r="CA565" s="463"/>
      <c r="CB565" s="428"/>
      <c r="DW565" s="463"/>
      <c r="DX565" s="463"/>
      <c r="FI565" s="463"/>
      <c r="FJ565" s="463"/>
    </row>
    <row r="566" spans="14:166" s="369" customFormat="1" ht="15" customHeight="1">
      <c r="N566" s="442"/>
      <c r="O566" s="442"/>
      <c r="P566" s="463"/>
      <c r="Q566" s="463"/>
      <c r="R566" s="463"/>
      <c r="S566" s="442"/>
      <c r="T566" s="463"/>
      <c r="U566" s="463"/>
      <c r="W566" s="381"/>
      <c r="X566" s="381"/>
      <c r="Y566" s="381"/>
      <c r="Z566" s="381"/>
      <c r="AA566" s="381"/>
      <c r="AB566" s="381"/>
      <c r="AC566" s="381"/>
      <c r="AD566" s="381"/>
      <c r="AE566" s="381"/>
      <c r="AG566" s="402"/>
      <c r="AH566" s="402"/>
      <c r="AI566" s="401"/>
      <c r="AJ566" s="401"/>
      <c r="AK566" s="404"/>
      <c r="AL566" s="404"/>
      <c r="AM566" s="401"/>
      <c r="AN566" s="401"/>
      <c r="AO566" s="430"/>
      <c r="AP566" s="430"/>
      <c r="AQ566" s="431"/>
      <c r="AR566" s="401"/>
      <c r="AS566" s="401"/>
      <c r="AT566" s="401"/>
      <c r="AU566" s="401"/>
      <c r="AV566" s="404"/>
      <c r="AW566" s="401"/>
      <c r="AX566" s="401"/>
      <c r="AY566" s="463"/>
      <c r="AZ566" s="463"/>
      <c r="BA566" s="463"/>
      <c r="BB566" s="463"/>
      <c r="BC566" s="463"/>
      <c r="BD566" s="463"/>
      <c r="BE566" s="463"/>
      <c r="BF566" s="463"/>
      <c r="BG566" s="463"/>
      <c r="BH566" s="463"/>
      <c r="BI566" s="463"/>
      <c r="BJ566" s="463"/>
      <c r="BK566" s="463"/>
      <c r="BL566" s="463"/>
      <c r="BM566" s="463"/>
      <c r="BN566" s="463"/>
      <c r="BZ566" s="463"/>
      <c r="CA566" s="463"/>
      <c r="CB566" s="428"/>
      <c r="DW566" s="463"/>
      <c r="DX566" s="463"/>
      <c r="FI566" s="463"/>
      <c r="FJ566" s="463"/>
    </row>
    <row r="567" spans="14:166" s="369" customFormat="1" ht="15" customHeight="1">
      <c r="N567" s="442"/>
      <c r="O567" s="463"/>
      <c r="P567" s="463"/>
      <c r="Q567" s="463"/>
      <c r="R567" s="463"/>
      <c r="S567" s="463"/>
      <c r="T567" s="463"/>
      <c r="U567" s="463"/>
      <c r="W567" s="381"/>
      <c r="X567" s="381"/>
      <c r="Y567" s="381"/>
      <c r="Z567" s="381"/>
      <c r="AA567" s="381"/>
      <c r="AB567" s="381"/>
      <c r="AC567" s="381"/>
      <c r="AD567" s="381"/>
      <c r="AE567" s="381"/>
      <c r="AG567" s="402"/>
      <c r="AH567" s="402"/>
      <c r="AI567" s="401"/>
      <c r="AJ567" s="401"/>
      <c r="AK567" s="401"/>
      <c r="AL567" s="401"/>
      <c r="AM567" s="401"/>
      <c r="AN567" s="401"/>
      <c r="AO567" s="430"/>
      <c r="AP567" s="430"/>
      <c r="AQ567" s="404"/>
      <c r="AR567" s="401"/>
      <c r="AS567" s="401"/>
      <c r="AT567" s="401"/>
      <c r="AU567" s="401"/>
      <c r="AV567" s="404"/>
      <c r="AW567" s="404"/>
      <c r="AX567" s="404"/>
      <c r="AY567" s="463"/>
      <c r="AZ567" s="463"/>
      <c r="BA567" s="463"/>
      <c r="BB567" s="463"/>
      <c r="BC567" s="463"/>
      <c r="BD567" s="463"/>
      <c r="BE567" s="463"/>
      <c r="BF567" s="463"/>
      <c r="BG567" s="463"/>
      <c r="BH567" s="463"/>
      <c r="BI567" s="463"/>
      <c r="BJ567" s="463"/>
      <c r="BK567" s="463"/>
      <c r="BL567" s="463"/>
      <c r="BM567" s="463"/>
      <c r="BN567" s="463"/>
      <c r="BZ567" s="463"/>
      <c r="CA567" s="463"/>
      <c r="CB567" s="428"/>
      <c r="DW567" s="463"/>
      <c r="DX567" s="463"/>
      <c r="FI567" s="463"/>
      <c r="FJ567" s="463"/>
    </row>
    <row r="568" spans="14:166" s="369" customFormat="1" ht="15" customHeight="1">
      <c r="N568" s="442"/>
      <c r="O568" s="463"/>
      <c r="P568" s="463"/>
      <c r="Q568" s="463"/>
      <c r="R568" s="442"/>
      <c r="S568" s="463"/>
      <c r="T568" s="463"/>
      <c r="U568" s="463"/>
      <c r="W568" s="381"/>
      <c r="X568" s="381"/>
      <c r="Y568" s="381"/>
      <c r="Z568" s="381"/>
      <c r="AA568" s="381"/>
      <c r="AB568" s="381"/>
      <c r="AC568" s="381"/>
      <c r="AD568" s="381"/>
      <c r="AE568" s="381"/>
      <c r="AG568" s="402"/>
      <c r="AH568" s="402"/>
      <c r="AI568" s="401"/>
      <c r="AJ568" s="401"/>
      <c r="AK568" s="404"/>
      <c r="AL568" s="404"/>
      <c r="AM568" s="401"/>
      <c r="AN568" s="401"/>
      <c r="AO568" s="430"/>
      <c r="AP568" s="430"/>
      <c r="AQ568" s="431"/>
      <c r="AR568" s="401"/>
      <c r="AS568" s="401"/>
      <c r="AT568" s="401"/>
      <c r="AU568" s="401"/>
      <c r="AV568" s="404"/>
      <c r="AW568" s="401"/>
      <c r="AX568" s="404"/>
      <c r="AY568" s="463"/>
      <c r="AZ568" s="463"/>
      <c r="BA568" s="463"/>
      <c r="BB568" s="463"/>
      <c r="BC568" s="463"/>
      <c r="BD568" s="463"/>
      <c r="BE568" s="463"/>
      <c r="BF568" s="463"/>
      <c r="BG568" s="463"/>
      <c r="BH568" s="463"/>
      <c r="BI568" s="463"/>
      <c r="BJ568" s="463"/>
      <c r="BK568" s="463"/>
      <c r="BL568" s="463"/>
      <c r="BM568" s="463"/>
      <c r="BN568" s="463"/>
      <c r="BZ568" s="463"/>
      <c r="CA568" s="463"/>
      <c r="CB568" s="428"/>
      <c r="DW568" s="463"/>
      <c r="DX568" s="463"/>
      <c r="FI568" s="463"/>
      <c r="FJ568" s="463"/>
    </row>
    <row r="569" spans="14:166" s="369" customFormat="1" ht="15" customHeight="1">
      <c r="N569" s="397"/>
      <c r="W569" s="463"/>
      <c r="X569" s="463"/>
      <c r="Y569" s="463"/>
      <c r="Z569" s="463"/>
      <c r="AA569" s="463"/>
      <c r="AB569" s="463"/>
      <c r="AC569" s="463"/>
      <c r="AD569" s="463"/>
      <c r="AE569" s="463"/>
      <c r="AG569" s="402"/>
      <c r="AH569" s="402"/>
      <c r="AI569" s="401"/>
      <c r="AJ569" s="401"/>
      <c r="AK569" s="404"/>
      <c r="AL569" s="401"/>
      <c r="AM569" s="401"/>
      <c r="AN569" s="401"/>
      <c r="AO569" s="401"/>
      <c r="AP569" s="401"/>
      <c r="AQ569" s="431"/>
      <c r="AR569" s="401"/>
      <c r="AS569" s="401"/>
      <c r="AT569" s="401"/>
      <c r="AU569" s="401"/>
      <c r="AV569" s="404"/>
      <c r="AW569" s="404"/>
      <c r="AX569" s="404"/>
      <c r="AY569" s="463"/>
      <c r="AZ569" s="463"/>
      <c r="BA569" s="463"/>
      <c r="BB569" s="463"/>
      <c r="BC569" s="463"/>
      <c r="BD569" s="463"/>
      <c r="BE569" s="463"/>
      <c r="BF569" s="463"/>
      <c r="BG569" s="463"/>
      <c r="BH569" s="463"/>
      <c r="BI569" s="463"/>
      <c r="BJ569" s="463"/>
      <c r="BK569" s="463"/>
      <c r="BL569" s="463"/>
      <c r="BM569" s="463"/>
      <c r="BN569" s="463"/>
      <c r="BZ569" s="463"/>
      <c r="CA569" s="463"/>
      <c r="CB569" s="428"/>
      <c r="DW569" s="463"/>
      <c r="DX569" s="463"/>
      <c r="FI569" s="463"/>
      <c r="FJ569" s="463"/>
    </row>
    <row r="570" spans="14:166" s="369" customFormat="1" ht="15" customHeight="1">
      <c r="AG570" s="402"/>
      <c r="AH570" s="402"/>
      <c r="AI570" s="401"/>
      <c r="AJ570" s="401"/>
      <c r="AK570" s="404"/>
      <c r="AL570" s="404"/>
      <c r="AM570" s="401"/>
      <c r="AN570" s="401"/>
      <c r="AO570" s="401"/>
      <c r="AP570" s="401"/>
      <c r="AQ570" s="431"/>
      <c r="AR570" s="401"/>
      <c r="AS570" s="401"/>
      <c r="AT570" s="401"/>
      <c r="AU570" s="401"/>
      <c r="AV570" s="404"/>
      <c r="AW570" s="404"/>
      <c r="AX570" s="404"/>
      <c r="AY570" s="463"/>
      <c r="AZ570" s="463"/>
      <c r="BA570" s="463"/>
      <c r="BB570" s="463"/>
      <c r="BC570" s="463"/>
      <c r="BD570" s="463"/>
      <c r="BE570" s="463"/>
      <c r="BF570" s="463"/>
      <c r="BG570" s="463"/>
      <c r="BH570" s="463"/>
      <c r="BI570" s="463"/>
      <c r="BJ570" s="463"/>
      <c r="BK570" s="463"/>
      <c r="BL570" s="463"/>
      <c r="BM570" s="463"/>
      <c r="BN570" s="463"/>
      <c r="BZ570" s="463"/>
      <c r="CA570" s="463"/>
      <c r="CB570" s="428"/>
      <c r="DW570" s="463"/>
      <c r="DX570" s="463"/>
      <c r="FI570" s="463"/>
      <c r="FJ570" s="463"/>
    </row>
    <row r="571" spans="14:166" s="369" customFormat="1" ht="15" customHeight="1">
      <c r="AG571" s="402"/>
      <c r="AH571" s="402"/>
      <c r="AI571" s="401"/>
      <c r="AJ571" s="401"/>
      <c r="AK571" s="404"/>
      <c r="AL571" s="401"/>
      <c r="AM571" s="401"/>
      <c r="AN571" s="401"/>
      <c r="AO571" s="401"/>
      <c r="AP571" s="401"/>
      <c r="AQ571" s="431"/>
      <c r="AR571" s="401"/>
      <c r="AS571" s="404"/>
      <c r="AT571" s="401"/>
      <c r="AU571" s="401"/>
      <c r="AV571" s="404"/>
      <c r="AW571" s="401"/>
      <c r="AX571" s="404"/>
      <c r="AY571" s="463"/>
      <c r="AZ571" s="463"/>
      <c r="BA571" s="463"/>
      <c r="BB571" s="463"/>
      <c r="BC571" s="463"/>
      <c r="BD571" s="463"/>
      <c r="BE571" s="463"/>
      <c r="BF571" s="463"/>
      <c r="BG571" s="463"/>
      <c r="BH571" s="463"/>
      <c r="BI571" s="463"/>
      <c r="BJ571" s="463"/>
      <c r="BK571" s="463"/>
      <c r="BL571" s="463"/>
      <c r="BM571" s="463"/>
      <c r="BN571" s="463"/>
      <c r="BZ571" s="463"/>
      <c r="CA571" s="463"/>
      <c r="CB571" s="428"/>
      <c r="DW571" s="463"/>
      <c r="DX571" s="463"/>
      <c r="FI571" s="463"/>
      <c r="FJ571" s="463"/>
    </row>
    <row r="572" spans="14:166" s="369" customFormat="1" ht="15" customHeight="1">
      <c r="AG572" s="402"/>
      <c r="AH572" s="402"/>
      <c r="AI572" s="401"/>
      <c r="AJ572" s="401"/>
      <c r="AK572" s="404"/>
      <c r="AL572" s="404"/>
      <c r="AM572" s="401"/>
      <c r="AN572" s="401"/>
      <c r="AO572" s="401"/>
      <c r="AP572" s="401"/>
      <c r="AQ572" s="431"/>
      <c r="AR572" s="401"/>
      <c r="AS572" s="401"/>
      <c r="AT572" s="401"/>
      <c r="AU572" s="401"/>
      <c r="AV572" s="404"/>
      <c r="AW572" s="404"/>
      <c r="AX572" s="404"/>
      <c r="AY572" s="463"/>
      <c r="AZ572" s="463"/>
      <c r="BA572" s="463"/>
      <c r="BB572" s="463"/>
      <c r="BC572" s="463"/>
      <c r="BD572" s="463"/>
      <c r="BE572" s="463"/>
      <c r="BF572" s="463"/>
      <c r="BG572" s="463"/>
      <c r="BH572" s="463"/>
      <c r="BI572" s="463"/>
      <c r="BJ572" s="463"/>
      <c r="BK572" s="463"/>
      <c r="BL572" s="463"/>
      <c r="BM572" s="463"/>
      <c r="BN572" s="463"/>
      <c r="BZ572" s="463"/>
      <c r="CA572" s="463"/>
      <c r="CB572" s="428"/>
      <c r="DW572" s="463"/>
      <c r="DX572" s="463"/>
      <c r="FI572" s="463"/>
      <c r="FJ572" s="463"/>
    </row>
    <row r="573" spans="14:166" s="369" customFormat="1" ht="15" customHeight="1">
      <c r="AG573" s="469"/>
      <c r="AH573" s="469"/>
      <c r="AI573" s="401"/>
      <c r="AJ573" s="401"/>
      <c r="AK573" s="401"/>
      <c r="AL573" s="404"/>
      <c r="AM573" s="401"/>
      <c r="AN573" s="401"/>
      <c r="AO573" s="401"/>
      <c r="AP573" s="401"/>
      <c r="AQ573" s="431"/>
      <c r="AR573" s="401"/>
      <c r="AS573" s="401"/>
      <c r="AT573" s="401"/>
      <c r="AU573" s="401"/>
      <c r="AV573" s="401"/>
      <c r="AW573" s="404"/>
      <c r="AX573" s="404"/>
      <c r="AY573" s="463"/>
      <c r="AZ573" s="463"/>
      <c r="BA573" s="463"/>
      <c r="BB573" s="463"/>
      <c r="BC573" s="463"/>
      <c r="BD573" s="463"/>
      <c r="BE573" s="463"/>
      <c r="BF573" s="463"/>
      <c r="BG573" s="463"/>
      <c r="BH573" s="463"/>
      <c r="BI573" s="463"/>
      <c r="BJ573" s="463"/>
      <c r="BK573" s="463"/>
      <c r="BL573" s="463"/>
      <c r="BM573" s="463"/>
      <c r="BN573" s="463"/>
      <c r="BZ573" s="463"/>
      <c r="CA573" s="463"/>
      <c r="CB573" s="428"/>
      <c r="DW573" s="463"/>
      <c r="DX573" s="463"/>
      <c r="FI573" s="463"/>
      <c r="FJ573" s="463"/>
    </row>
    <row r="574" spans="14:166" s="369" customFormat="1" ht="15" customHeight="1">
      <c r="AG574" s="402"/>
      <c r="AH574" s="402"/>
      <c r="AI574" s="401"/>
      <c r="AJ574" s="401"/>
      <c r="AK574" s="404"/>
      <c r="AL574" s="401"/>
      <c r="AM574" s="401"/>
      <c r="AN574" s="401"/>
      <c r="AO574" s="404"/>
      <c r="AP574" s="467"/>
      <c r="AQ574" s="404"/>
      <c r="AR574" s="401"/>
      <c r="AS574" s="404"/>
      <c r="AT574" s="401"/>
      <c r="AU574" s="401"/>
      <c r="AV574" s="404"/>
      <c r="AW574" s="404"/>
      <c r="AX574" s="401"/>
      <c r="AY574" s="463"/>
      <c r="AZ574" s="463"/>
      <c r="BA574" s="463"/>
      <c r="BB574" s="463"/>
      <c r="BC574" s="463"/>
      <c r="BD574" s="463"/>
      <c r="BE574" s="463"/>
      <c r="BF574" s="463"/>
      <c r="BG574" s="463"/>
      <c r="BH574" s="463"/>
      <c r="BI574" s="463"/>
      <c r="BJ574" s="463"/>
      <c r="BK574" s="463"/>
      <c r="BL574" s="463"/>
      <c r="BM574" s="463"/>
      <c r="BN574" s="463"/>
      <c r="BZ574" s="463"/>
      <c r="CA574" s="463"/>
      <c r="CB574" s="428"/>
      <c r="DW574" s="463"/>
      <c r="DX574" s="463"/>
      <c r="FI574" s="463"/>
      <c r="FJ574" s="463"/>
    </row>
    <row r="575" spans="14:166" s="369" customFormat="1" ht="15" customHeight="1">
      <c r="AG575" s="402"/>
      <c r="AH575" s="402"/>
      <c r="AI575" s="401"/>
      <c r="AJ575" s="401"/>
      <c r="AK575" s="401"/>
      <c r="AL575" s="404"/>
      <c r="AM575" s="401"/>
      <c r="AN575" s="401"/>
      <c r="AO575" s="401"/>
      <c r="AP575" s="404"/>
      <c r="AQ575" s="431"/>
      <c r="AR575" s="401"/>
      <c r="AS575" s="401"/>
      <c r="AT575" s="401"/>
      <c r="AU575" s="401"/>
      <c r="AV575" s="404"/>
      <c r="AW575" s="401"/>
      <c r="AX575" s="404"/>
      <c r="AY575" s="463"/>
      <c r="AZ575" s="463"/>
      <c r="BA575" s="463"/>
      <c r="BB575" s="463"/>
      <c r="BC575" s="463"/>
      <c r="BD575" s="463"/>
      <c r="BE575" s="463"/>
      <c r="BF575" s="463"/>
      <c r="BG575" s="463"/>
      <c r="BH575" s="463"/>
      <c r="BI575" s="463"/>
      <c r="BJ575" s="463"/>
      <c r="BK575" s="463"/>
      <c r="BL575" s="463"/>
      <c r="BM575" s="463"/>
      <c r="BN575" s="463"/>
      <c r="BZ575" s="463"/>
      <c r="CA575" s="463"/>
      <c r="CB575" s="428"/>
      <c r="DW575" s="463"/>
      <c r="DX575" s="463"/>
      <c r="FI575" s="463"/>
      <c r="FJ575" s="463"/>
    </row>
    <row r="576" spans="14:166" s="369" customFormat="1" ht="15" customHeight="1">
      <c r="AG576" s="402"/>
      <c r="AH576" s="402"/>
      <c r="AI576" s="401"/>
      <c r="AJ576" s="401"/>
      <c r="AK576" s="404"/>
      <c r="AL576" s="404"/>
      <c r="AM576" s="401"/>
      <c r="AN576" s="401"/>
      <c r="AO576" s="404"/>
      <c r="AP576" s="404"/>
      <c r="AQ576" s="431"/>
      <c r="AR576" s="401"/>
      <c r="AS576" s="404"/>
      <c r="AT576" s="401"/>
      <c r="AU576" s="401"/>
      <c r="AV576" s="401"/>
      <c r="AW576" s="404"/>
      <c r="AX576" s="404"/>
      <c r="AY576" s="463"/>
      <c r="AZ576" s="463"/>
      <c r="BA576" s="463"/>
      <c r="BB576" s="463"/>
      <c r="BC576" s="463"/>
      <c r="BD576" s="463"/>
      <c r="BE576" s="463"/>
      <c r="BF576" s="463"/>
      <c r="BG576" s="463"/>
      <c r="BH576" s="463"/>
      <c r="BI576" s="463"/>
      <c r="BJ576" s="463"/>
      <c r="BK576" s="463"/>
      <c r="BL576" s="463"/>
      <c r="BM576" s="463"/>
      <c r="BN576" s="463"/>
      <c r="BZ576" s="463"/>
      <c r="CA576" s="463"/>
      <c r="CB576" s="428"/>
      <c r="DW576" s="463"/>
      <c r="DX576" s="463"/>
      <c r="FI576" s="463"/>
      <c r="FJ576" s="463"/>
    </row>
    <row r="577" spans="33:166" s="369" customFormat="1" ht="15" customHeight="1">
      <c r="AG577" s="402"/>
      <c r="AH577" s="402"/>
      <c r="AI577" s="401"/>
      <c r="AJ577" s="401"/>
      <c r="AK577" s="401"/>
      <c r="AL577" s="404"/>
      <c r="AM577" s="401"/>
      <c r="AN577" s="401"/>
      <c r="AO577" s="401"/>
      <c r="AP577" s="401"/>
      <c r="AQ577" s="431"/>
      <c r="AR577" s="401"/>
      <c r="AS577" s="401"/>
      <c r="AT577" s="401"/>
      <c r="AU577" s="401"/>
      <c r="AV577" s="404"/>
      <c r="AW577" s="404"/>
      <c r="AX577" s="401"/>
      <c r="AY577" s="463"/>
      <c r="AZ577" s="463"/>
      <c r="BA577" s="463"/>
      <c r="BB577" s="463"/>
      <c r="BC577" s="463"/>
      <c r="BD577" s="463"/>
      <c r="BE577" s="463"/>
      <c r="BF577" s="463"/>
      <c r="BG577" s="463"/>
      <c r="BH577" s="463"/>
      <c r="BI577" s="463"/>
      <c r="BJ577" s="463"/>
      <c r="BK577" s="463"/>
      <c r="BL577" s="463"/>
      <c r="BM577" s="463"/>
      <c r="BN577" s="463"/>
      <c r="BZ577" s="463"/>
      <c r="CA577" s="463"/>
      <c r="CB577" s="428"/>
      <c r="DW577" s="463"/>
      <c r="DX577" s="463"/>
      <c r="FI577" s="463"/>
      <c r="FJ577" s="463"/>
    </row>
    <row r="578" spans="33:166" s="369" customFormat="1" ht="15" customHeight="1">
      <c r="AG578" s="402"/>
      <c r="AH578" s="402"/>
      <c r="AI578" s="401"/>
      <c r="AJ578" s="401"/>
      <c r="AK578" s="404"/>
      <c r="AL578" s="401"/>
      <c r="AM578" s="401"/>
      <c r="AN578" s="401"/>
      <c r="AO578" s="401"/>
      <c r="AP578" s="401"/>
      <c r="AQ578" s="431"/>
      <c r="AR578" s="401"/>
      <c r="AS578" s="404"/>
      <c r="AT578" s="401"/>
      <c r="AU578" s="401"/>
      <c r="AV578" s="404"/>
      <c r="AW578" s="401"/>
      <c r="AX578" s="404"/>
      <c r="AY578" s="463"/>
      <c r="AZ578" s="463"/>
      <c r="BA578" s="463"/>
      <c r="BB578" s="463"/>
      <c r="BC578" s="463"/>
      <c r="BD578" s="463"/>
      <c r="BE578" s="463"/>
      <c r="BF578" s="463"/>
      <c r="BG578" s="463"/>
      <c r="BH578" s="463"/>
      <c r="BI578" s="463"/>
      <c r="BJ578" s="463"/>
      <c r="BK578" s="463"/>
      <c r="BL578" s="463"/>
      <c r="BM578" s="463"/>
      <c r="BN578" s="463"/>
      <c r="BZ578" s="463"/>
      <c r="CA578" s="463"/>
      <c r="CB578" s="428"/>
      <c r="DW578" s="463"/>
      <c r="DX578" s="463"/>
      <c r="FI578" s="463"/>
      <c r="FJ578" s="463"/>
    </row>
    <row r="579" spans="33:166" s="369" customFormat="1" ht="15" customHeight="1">
      <c r="AG579" s="402"/>
      <c r="AH579" s="402"/>
      <c r="AI579" s="401"/>
      <c r="AJ579" s="404"/>
      <c r="AK579" s="401"/>
      <c r="AL579" s="404"/>
      <c r="AM579" s="401"/>
      <c r="AN579" s="401"/>
      <c r="AO579" s="404"/>
      <c r="AP579" s="404"/>
      <c r="AQ579" s="431"/>
      <c r="AR579" s="401"/>
      <c r="AS579" s="404"/>
      <c r="AT579" s="401"/>
      <c r="AU579" s="401"/>
      <c r="AV579" s="401"/>
      <c r="AW579" s="404"/>
      <c r="AX579" s="401"/>
      <c r="AY579" s="463"/>
      <c r="AZ579" s="463"/>
      <c r="BA579" s="463"/>
      <c r="BB579" s="463"/>
      <c r="BC579" s="463"/>
      <c r="BD579" s="463"/>
      <c r="BE579" s="463"/>
      <c r="BF579" s="463"/>
      <c r="BG579" s="463"/>
      <c r="BH579" s="463"/>
      <c r="BI579" s="463"/>
      <c r="BJ579" s="463"/>
      <c r="BK579" s="463"/>
      <c r="BL579" s="463"/>
      <c r="BM579" s="463"/>
      <c r="BN579" s="463"/>
      <c r="BZ579" s="463"/>
      <c r="CA579" s="463"/>
      <c r="CB579" s="428"/>
      <c r="DW579" s="463"/>
      <c r="DX579" s="463"/>
      <c r="FI579" s="463"/>
      <c r="FJ579" s="463"/>
    </row>
    <row r="580" spans="33:166" s="369" customFormat="1" ht="15" customHeight="1">
      <c r="AG580" s="402"/>
      <c r="AH580" s="402"/>
      <c r="AI580" s="401"/>
      <c r="AJ580" s="404"/>
      <c r="AK580" s="401"/>
      <c r="AL580" s="404"/>
      <c r="AM580" s="401"/>
      <c r="AN580" s="401"/>
      <c r="AO580" s="401"/>
      <c r="AP580" s="401"/>
      <c r="AQ580" s="431"/>
      <c r="AR580" s="401"/>
      <c r="AS580" s="404"/>
      <c r="AT580" s="401"/>
      <c r="AU580" s="401"/>
      <c r="AV580" s="401"/>
      <c r="AW580" s="401"/>
      <c r="AX580" s="401"/>
      <c r="AY580" s="463"/>
      <c r="AZ580" s="463"/>
      <c r="BA580" s="463"/>
      <c r="BB580" s="463"/>
      <c r="BC580" s="463"/>
      <c r="BD580" s="463"/>
      <c r="BE580" s="463"/>
      <c r="BF580" s="463"/>
      <c r="BG580" s="463"/>
      <c r="BH580" s="463"/>
      <c r="BI580" s="463"/>
      <c r="BJ580" s="463"/>
      <c r="BK580" s="463"/>
      <c r="BL580" s="463"/>
      <c r="BM580" s="463"/>
      <c r="BN580" s="463"/>
      <c r="BZ580" s="463"/>
      <c r="CA580" s="463"/>
      <c r="CB580" s="428"/>
      <c r="DW580" s="463"/>
      <c r="DX580" s="463"/>
      <c r="FI580" s="463"/>
      <c r="FJ580" s="463"/>
    </row>
    <row r="581" spans="33:166" s="369" customFormat="1" ht="15" customHeight="1">
      <c r="AG581" s="402"/>
      <c r="AH581" s="402"/>
      <c r="AI581" s="401"/>
      <c r="AJ581" s="401"/>
      <c r="AK581" s="401"/>
      <c r="AL581" s="404"/>
      <c r="AM581" s="401"/>
      <c r="AN581" s="401"/>
      <c r="AO581" s="401"/>
      <c r="AP581" s="401"/>
      <c r="AQ581" s="407"/>
      <c r="AR581" s="407"/>
      <c r="AS581" s="407"/>
      <c r="AT581" s="407"/>
      <c r="AU581" s="407"/>
      <c r="AV581" s="407"/>
      <c r="AW581" s="407"/>
      <c r="AX581" s="407"/>
      <c r="AY581" s="463"/>
      <c r="AZ581" s="463"/>
      <c r="BA581" s="463"/>
      <c r="BB581" s="463"/>
      <c r="BC581" s="463"/>
      <c r="BD581" s="463"/>
      <c r="BE581" s="463"/>
      <c r="BF581" s="463"/>
      <c r="BG581" s="463"/>
      <c r="BH581" s="463"/>
      <c r="BI581" s="463"/>
      <c r="BJ581" s="463"/>
      <c r="BK581" s="463"/>
      <c r="BL581" s="463"/>
      <c r="BM581" s="463"/>
      <c r="BN581" s="463"/>
      <c r="BZ581" s="463"/>
      <c r="CA581" s="463"/>
      <c r="CB581" s="428"/>
      <c r="DW581" s="463"/>
      <c r="DX581" s="463"/>
      <c r="FI581" s="463"/>
      <c r="FJ581" s="463"/>
    </row>
    <row r="582" spans="33:166" s="369" customFormat="1" ht="15" customHeight="1">
      <c r="AG582" s="463"/>
      <c r="AH582" s="463"/>
      <c r="AI582" s="407"/>
      <c r="AJ582" s="407"/>
      <c r="AK582" s="407"/>
      <c r="AL582" s="407"/>
      <c r="AM582" s="407"/>
      <c r="AN582" s="407"/>
      <c r="AO582" s="407"/>
      <c r="AP582" s="407"/>
      <c r="AQ582" s="407"/>
      <c r="AR582" s="407"/>
      <c r="AS582" s="407"/>
      <c r="AT582" s="407"/>
      <c r="AU582" s="407"/>
      <c r="AV582" s="407"/>
      <c r="AW582" s="407"/>
      <c r="AX582" s="407"/>
      <c r="AY582" s="463"/>
      <c r="AZ582" s="463"/>
      <c r="BA582" s="463"/>
      <c r="BB582" s="463"/>
      <c r="BC582" s="463"/>
      <c r="BD582" s="463"/>
      <c r="BE582" s="463"/>
      <c r="BF582" s="463"/>
      <c r="BG582" s="463"/>
      <c r="BH582" s="463"/>
      <c r="BI582" s="463"/>
      <c r="BJ582" s="463"/>
      <c r="BK582" s="463"/>
      <c r="BL582" s="463"/>
      <c r="BM582" s="463"/>
      <c r="BN582" s="463"/>
      <c r="BZ582" s="463"/>
      <c r="CA582" s="463"/>
      <c r="CB582" s="428"/>
      <c r="DW582" s="463"/>
      <c r="DX582" s="463"/>
      <c r="FI582" s="463"/>
      <c r="FJ582" s="463"/>
    </row>
    <row r="583" spans="33:166" s="369" customFormat="1" ht="15" customHeight="1">
      <c r="AG583" s="463"/>
      <c r="AH583" s="463"/>
      <c r="AI583" s="407"/>
      <c r="AJ583" s="407"/>
      <c r="AK583" s="407"/>
      <c r="AL583" s="407"/>
      <c r="AM583" s="407"/>
      <c r="AN583" s="407"/>
      <c r="AO583" s="407"/>
      <c r="AP583" s="407"/>
      <c r="AQ583" s="407"/>
      <c r="AR583" s="407"/>
      <c r="AS583" s="407"/>
      <c r="AT583" s="407"/>
      <c r="AU583" s="407"/>
      <c r="AV583" s="407"/>
      <c r="AW583" s="407"/>
      <c r="AX583" s="407"/>
      <c r="AY583" s="463"/>
      <c r="AZ583" s="463"/>
      <c r="BA583" s="463"/>
      <c r="BB583" s="463"/>
      <c r="BC583" s="463"/>
      <c r="BD583" s="463"/>
      <c r="BE583" s="463"/>
      <c r="BF583" s="463"/>
      <c r="BG583" s="463"/>
      <c r="BH583" s="463"/>
      <c r="BI583" s="463"/>
      <c r="BJ583" s="463"/>
      <c r="BK583" s="463"/>
      <c r="BL583" s="463"/>
      <c r="BM583" s="463"/>
      <c r="BN583" s="463"/>
      <c r="BZ583" s="463"/>
      <c r="CA583" s="463"/>
      <c r="CB583" s="428"/>
      <c r="DW583" s="463"/>
      <c r="DX583" s="463"/>
      <c r="FI583" s="463"/>
      <c r="FJ583" s="463"/>
    </row>
    <row r="584" spans="33:166" s="369" customFormat="1" ht="15" customHeight="1">
      <c r="AG584" s="469"/>
      <c r="AH584" s="469"/>
      <c r="AI584" s="407"/>
      <c r="AJ584" s="407"/>
      <c r="AK584" s="407"/>
      <c r="AL584" s="407"/>
      <c r="AM584" s="407"/>
      <c r="AN584" s="407"/>
      <c r="AO584" s="407"/>
      <c r="AP584" s="407"/>
      <c r="AQ584" s="407"/>
      <c r="AR584" s="407"/>
      <c r="AS584" s="407"/>
      <c r="AT584" s="407"/>
      <c r="AU584" s="407"/>
      <c r="AV584" s="407"/>
      <c r="AW584" s="407"/>
      <c r="AX584" s="407"/>
      <c r="AY584" s="463"/>
      <c r="AZ584" s="463"/>
      <c r="BA584" s="463"/>
      <c r="BB584" s="463"/>
      <c r="BC584" s="463"/>
      <c r="BD584" s="463"/>
      <c r="BE584" s="463"/>
      <c r="BF584" s="463"/>
      <c r="BG584" s="463"/>
      <c r="BH584" s="463"/>
      <c r="BI584" s="463"/>
      <c r="BJ584" s="463"/>
      <c r="BK584" s="463"/>
      <c r="BL584" s="463"/>
      <c r="BM584" s="463"/>
      <c r="BN584" s="463"/>
      <c r="BZ584" s="463"/>
      <c r="CA584" s="463"/>
      <c r="CB584" s="428"/>
      <c r="DW584" s="463"/>
      <c r="DX584" s="463"/>
      <c r="FI584" s="463"/>
      <c r="FJ584" s="463"/>
    </row>
    <row r="585" spans="33:166" s="369" customFormat="1" ht="15" customHeight="1">
      <c r="AG585" s="469"/>
      <c r="AH585" s="469"/>
      <c r="AI585" s="407"/>
      <c r="AJ585" s="407"/>
      <c r="AK585" s="407"/>
      <c r="AL585" s="407"/>
      <c r="AM585" s="407"/>
      <c r="AN585" s="407"/>
      <c r="AO585" s="407"/>
      <c r="AP585" s="407"/>
      <c r="AQ585" s="408"/>
      <c r="AR585" s="408"/>
      <c r="AS585" s="408"/>
      <c r="AT585" s="408"/>
      <c r="AU585" s="408"/>
      <c r="AV585" s="409"/>
      <c r="AW585" s="408"/>
      <c r="AX585" s="408"/>
      <c r="AY585" s="463"/>
      <c r="AZ585" s="463"/>
      <c r="BA585" s="463"/>
      <c r="BB585" s="463"/>
      <c r="BC585" s="463"/>
      <c r="BD585" s="463"/>
      <c r="BE585" s="463"/>
      <c r="BF585" s="463"/>
      <c r="BG585" s="463"/>
      <c r="BH585" s="463"/>
      <c r="BI585" s="463"/>
      <c r="BJ585" s="463"/>
      <c r="BK585" s="463"/>
      <c r="BL585" s="463"/>
      <c r="BM585" s="463"/>
      <c r="BN585" s="463"/>
      <c r="BZ585" s="463"/>
      <c r="CA585" s="463"/>
      <c r="CB585" s="428"/>
      <c r="DW585" s="463"/>
      <c r="DX585" s="463"/>
      <c r="FI585" s="463"/>
      <c r="FJ585" s="463"/>
    </row>
    <row r="586" spans="33:166" s="369" customFormat="1" ht="15" customHeight="1">
      <c r="AG586" s="469"/>
      <c r="AH586" s="469"/>
      <c r="AI586" s="408"/>
      <c r="AJ586" s="408"/>
      <c r="AK586" s="408"/>
      <c r="AL586" s="408"/>
      <c r="AM586" s="408"/>
      <c r="AN586" s="408"/>
      <c r="AO586" s="408"/>
      <c r="AP586" s="408"/>
      <c r="AQ586" s="401"/>
      <c r="AR586" s="401"/>
      <c r="AS586" s="401"/>
      <c r="AT586" s="401"/>
      <c r="AU586" s="401"/>
      <c r="AV586" s="401"/>
      <c r="AW586" s="406"/>
      <c r="AX586" s="401"/>
      <c r="AY586" s="463"/>
      <c r="AZ586" s="463"/>
      <c r="BA586" s="463"/>
      <c r="BB586" s="463"/>
      <c r="BC586" s="463"/>
      <c r="BD586" s="463"/>
      <c r="BE586" s="463"/>
      <c r="BF586" s="463"/>
      <c r="BG586" s="463"/>
      <c r="BH586" s="463"/>
      <c r="BI586" s="463"/>
      <c r="BJ586" s="463"/>
      <c r="BK586" s="463"/>
      <c r="BL586" s="463"/>
      <c r="BM586" s="463"/>
      <c r="BN586" s="463"/>
      <c r="BZ586" s="463"/>
      <c r="CA586" s="463"/>
      <c r="CB586" s="428"/>
      <c r="DW586" s="463"/>
      <c r="DX586" s="463"/>
      <c r="FI586" s="463"/>
      <c r="FJ586" s="463"/>
    </row>
    <row r="587" spans="33:166" s="369" customFormat="1" ht="15" customHeight="1">
      <c r="AG587" s="402"/>
      <c r="AH587" s="402"/>
      <c r="AI587" s="401"/>
      <c r="AJ587" s="404"/>
      <c r="AK587" s="401"/>
      <c r="AL587" s="401"/>
      <c r="AM587" s="401"/>
      <c r="AN587" s="401"/>
      <c r="AO587" s="401"/>
      <c r="AP587" s="401"/>
      <c r="AQ587" s="401"/>
      <c r="AR587" s="401"/>
      <c r="AS587" s="401"/>
      <c r="AT587" s="401"/>
      <c r="AU587" s="401"/>
      <c r="AV587" s="404"/>
      <c r="AW587" s="401"/>
      <c r="AX587" s="404"/>
      <c r="AY587" s="463"/>
      <c r="AZ587" s="463"/>
      <c r="BA587" s="463"/>
      <c r="BB587" s="463"/>
      <c r="BC587" s="463"/>
      <c r="BD587" s="463"/>
      <c r="BE587" s="463"/>
      <c r="BF587" s="463"/>
      <c r="BG587" s="463"/>
      <c r="BH587" s="463"/>
      <c r="BI587" s="463"/>
      <c r="BJ587" s="463"/>
      <c r="BK587" s="463"/>
      <c r="BL587" s="463"/>
      <c r="BM587" s="463"/>
      <c r="BN587" s="463"/>
      <c r="BZ587" s="463"/>
      <c r="CA587" s="463"/>
      <c r="CB587" s="428"/>
      <c r="DW587" s="463"/>
      <c r="DX587" s="463"/>
      <c r="FI587" s="463"/>
      <c r="FJ587" s="463"/>
    </row>
    <row r="588" spans="33:166" s="369" customFormat="1" ht="15" customHeight="1">
      <c r="AG588" s="402"/>
      <c r="AH588" s="402"/>
      <c r="AI588" s="401"/>
      <c r="AJ588" s="404"/>
      <c r="AK588" s="404"/>
      <c r="AL588" s="404"/>
      <c r="AM588" s="401"/>
      <c r="AN588" s="401"/>
      <c r="AO588" s="401"/>
      <c r="AP588" s="401"/>
      <c r="AQ588" s="401"/>
      <c r="AR588" s="401"/>
      <c r="AS588" s="401"/>
      <c r="AT588" s="401"/>
      <c r="AU588" s="401"/>
      <c r="AV588" s="404"/>
      <c r="AW588" s="401"/>
      <c r="AX588" s="401"/>
      <c r="AY588" s="463"/>
      <c r="AZ588" s="463"/>
      <c r="BA588" s="463"/>
      <c r="BB588" s="463"/>
      <c r="BC588" s="463"/>
      <c r="BD588" s="463"/>
      <c r="BE588" s="463"/>
      <c r="BF588" s="463"/>
      <c r="BG588" s="463"/>
      <c r="BH588" s="463"/>
      <c r="BI588" s="463"/>
      <c r="BJ588" s="463"/>
      <c r="BK588" s="463"/>
      <c r="BL588" s="463"/>
      <c r="BM588" s="463"/>
      <c r="BN588" s="463"/>
      <c r="BZ588" s="463"/>
      <c r="CA588" s="463"/>
      <c r="CB588" s="428"/>
      <c r="DW588" s="463"/>
      <c r="DX588" s="463"/>
      <c r="FI588" s="463"/>
      <c r="FJ588" s="463"/>
    </row>
    <row r="589" spans="33:166" s="369" customFormat="1" ht="15" customHeight="1">
      <c r="AG589" s="402"/>
      <c r="AH589" s="402"/>
      <c r="AI589" s="401"/>
      <c r="AJ589" s="401"/>
      <c r="AK589" s="404"/>
      <c r="AL589" s="401"/>
      <c r="AM589" s="401"/>
      <c r="AN589" s="401"/>
      <c r="AO589" s="401"/>
      <c r="AP589" s="401"/>
      <c r="AQ589" s="401"/>
      <c r="AR589" s="401"/>
      <c r="AS589" s="401"/>
      <c r="AT589" s="401"/>
      <c r="AU589" s="401"/>
      <c r="AV589" s="404"/>
      <c r="AW589" s="404"/>
      <c r="AX589" s="404"/>
      <c r="AY589" s="463"/>
      <c r="AZ589" s="463"/>
      <c r="BA589" s="463"/>
      <c r="BB589" s="463"/>
      <c r="BC589" s="463"/>
      <c r="BD589" s="463"/>
      <c r="BE589" s="463"/>
      <c r="BF589" s="463"/>
      <c r="BG589" s="463"/>
      <c r="BH589" s="463"/>
      <c r="BI589" s="463"/>
      <c r="BJ589" s="463"/>
      <c r="BK589" s="463"/>
      <c r="BL589" s="463"/>
      <c r="BM589" s="463"/>
      <c r="BN589" s="463"/>
      <c r="BZ589" s="463"/>
      <c r="CA589" s="463"/>
      <c r="CB589" s="428"/>
      <c r="DW589" s="463"/>
      <c r="DX589" s="463"/>
      <c r="FI589" s="463"/>
      <c r="FJ589" s="463"/>
    </row>
    <row r="590" spans="33:166" s="369" customFormat="1" ht="15" customHeight="1">
      <c r="AG590" s="402"/>
      <c r="AH590" s="402"/>
      <c r="AI590" s="401"/>
      <c r="AJ590" s="401"/>
      <c r="AK590" s="404"/>
      <c r="AL590" s="404"/>
      <c r="AM590" s="401"/>
      <c r="AN590" s="401"/>
      <c r="AO590" s="401"/>
      <c r="AP590" s="401"/>
      <c r="AQ590" s="401"/>
      <c r="AR590" s="401"/>
      <c r="AS590" s="401"/>
      <c r="AT590" s="401"/>
      <c r="AU590" s="401"/>
      <c r="AV590" s="404"/>
      <c r="AW590" s="401"/>
      <c r="AX590" s="404"/>
      <c r="AY590" s="463"/>
      <c r="AZ590" s="463"/>
      <c r="BA590" s="463"/>
      <c r="BB590" s="463"/>
      <c r="BC590" s="463"/>
      <c r="BD590" s="463"/>
      <c r="BE590" s="463"/>
      <c r="BF590" s="463"/>
      <c r="BG590" s="463"/>
      <c r="BH590" s="463"/>
      <c r="BI590" s="463"/>
      <c r="BJ590" s="463"/>
      <c r="BK590" s="463"/>
      <c r="BL590" s="463"/>
      <c r="BM590" s="463"/>
      <c r="BN590" s="463"/>
      <c r="BZ590" s="463"/>
      <c r="CA590" s="463"/>
      <c r="CB590" s="428"/>
      <c r="DW590" s="463"/>
      <c r="DX590" s="463"/>
      <c r="FI590" s="463"/>
      <c r="FJ590" s="463"/>
    </row>
    <row r="591" spans="33:166" s="369" customFormat="1" ht="15" customHeight="1">
      <c r="AG591" s="402"/>
      <c r="AH591" s="402"/>
      <c r="AI591" s="401"/>
      <c r="AJ591" s="401"/>
      <c r="AK591" s="401"/>
      <c r="AL591" s="401"/>
      <c r="AM591" s="401"/>
      <c r="AN591" s="401"/>
      <c r="AO591" s="401"/>
      <c r="AP591" s="401"/>
      <c r="AQ591" s="401"/>
      <c r="AR591" s="401"/>
      <c r="AS591" s="401"/>
      <c r="AT591" s="401"/>
      <c r="AU591" s="401"/>
      <c r="AV591" s="404"/>
      <c r="AW591" s="404"/>
      <c r="AX591" s="404"/>
      <c r="AY591" s="463"/>
      <c r="AZ591" s="463"/>
      <c r="BA591" s="463"/>
      <c r="BB591" s="463"/>
      <c r="BC591" s="463"/>
      <c r="BD591" s="463"/>
      <c r="BE591" s="463"/>
      <c r="BF591" s="463"/>
      <c r="BG591" s="463"/>
      <c r="BH591" s="463"/>
      <c r="BI591" s="463"/>
      <c r="BJ591" s="463"/>
      <c r="BK591" s="463"/>
      <c r="BL591" s="463"/>
      <c r="BM591" s="463"/>
      <c r="BN591" s="463"/>
      <c r="BZ591" s="463"/>
      <c r="CA591" s="463"/>
      <c r="CB591" s="428"/>
      <c r="DW591" s="463"/>
      <c r="DX591" s="463"/>
      <c r="FI591" s="463"/>
      <c r="FJ591" s="463"/>
    </row>
    <row r="592" spans="33:166" s="369" customFormat="1" ht="15" customHeight="1">
      <c r="AG592" s="402"/>
      <c r="AH592" s="402"/>
      <c r="AI592" s="401"/>
      <c r="AJ592" s="401"/>
      <c r="AK592" s="404"/>
      <c r="AL592" s="404"/>
      <c r="AM592" s="401"/>
      <c r="AN592" s="401"/>
      <c r="AO592" s="404"/>
      <c r="AP592" s="404"/>
      <c r="AQ592" s="401"/>
      <c r="AR592" s="401"/>
      <c r="AS592" s="401"/>
      <c r="AT592" s="401"/>
      <c r="AU592" s="401"/>
      <c r="AV592" s="404"/>
      <c r="AW592" s="401"/>
      <c r="AX592" s="404"/>
      <c r="AY592" s="463"/>
      <c r="AZ592" s="463"/>
      <c r="BA592" s="463"/>
      <c r="BB592" s="463"/>
      <c r="BC592" s="463"/>
      <c r="BD592" s="463"/>
      <c r="BE592" s="463"/>
      <c r="BF592" s="463"/>
      <c r="BG592" s="463"/>
      <c r="BH592" s="463"/>
      <c r="BI592" s="463"/>
      <c r="BJ592" s="463"/>
      <c r="BK592" s="463"/>
      <c r="BL592" s="463"/>
      <c r="BM592" s="463"/>
      <c r="BN592" s="463"/>
      <c r="BZ592" s="463"/>
      <c r="CA592" s="463"/>
      <c r="CB592" s="428"/>
      <c r="DW592" s="463"/>
      <c r="DX592" s="463"/>
      <c r="FI592" s="463"/>
      <c r="FJ592" s="463"/>
    </row>
    <row r="593" spans="14:166" s="369" customFormat="1" ht="15" customHeight="1">
      <c r="AG593" s="402"/>
      <c r="AH593" s="402"/>
      <c r="AI593" s="401"/>
      <c r="AJ593" s="401"/>
      <c r="AK593" s="404"/>
      <c r="AL593" s="401"/>
      <c r="AM593" s="401"/>
      <c r="AN593" s="401"/>
      <c r="AO593" s="401"/>
      <c r="AP593" s="401"/>
      <c r="AQ593" s="401"/>
      <c r="AR593" s="401"/>
      <c r="AS593" s="401"/>
      <c r="AT593" s="401"/>
      <c r="AU593" s="401"/>
      <c r="AV593" s="404"/>
      <c r="AW593" s="404"/>
      <c r="AX593" s="404"/>
      <c r="AY593" s="463"/>
      <c r="AZ593" s="463"/>
      <c r="BA593" s="463"/>
      <c r="BB593" s="463"/>
      <c r="BC593" s="463"/>
      <c r="BD593" s="463"/>
      <c r="BE593" s="463"/>
      <c r="BF593" s="463"/>
      <c r="BG593" s="463"/>
      <c r="BH593" s="463"/>
      <c r="BI593" s="463"/>
      <c r="BJ593" s="463"/>
      <c r="BK593" s="463"/>
      <c r="BL593" s="463"/>
      <c r="BM593" s="463"/>
      <c r="BN593" s="463"/>
      <c r="BZ593" s="463"/>
      <c r="CA593" s="463"/>
      <c r="CB593" s="428"/>
      <c r="DW593" s="463"/>
      <c r="DX593" s="463"/>
      <c r="FI593" s="463"/>
      <c r="FJ593" s="463"/>
    </row>
    <row r="594" spans="14:166" s="369" customFormat="1" ht="15" customHeight="1">
      <c r="AG594" s="402"/>
      <c r="AH594" s="402"/>
      <c r="AI594" s="401"/>
      <c r="AJ594" s="401"/>
      <c r="AK594" s="404"/>
      <c r="AL594" s="404"/>
      <c r="AM594" s="401"/>
      <c r="AN594" s="401"/>
      <c r="AO594" s="404"/>
      <c r="AP594" s="401"/>
      <c r="AQ594" s="401"/>
      <c r="AR594" s="401"/>
      <c r="AS594" s="401"/>
      <c r="AT594" s="401"/>
      <c r="AU594" s="401"/>
      <c r="AV594" s="404"/>
      <c r="AW594" s="401"/>
      <c r="AX594" s="404"/>
      <c r="AY594" s="463"/>
      <c r="AZ594" s="463"/>
      <c r="BA594" s="463"/>
      <c r="BB594" s="463"/>
      <c r="BC594" s="463"/>
      <c r="BD594" s="463"/>
      <c r="BE594" s="463"/>
      <c r="BF594" s="463"/>
      <c r="BG594" s="463"/>
      <c r="BH594" s="463"/>
      <c r="BI594" s="463"/>
      <c r="BJ594" s="463"/>
      <c r="BK594" s="463"/>
      <c r="BL594" s="463"/>
      <c r="BM594" s="463"/>
      <c r="BN594" s="463"/>
      <c r="BZ594" s="463"/>
      <c r="CA594" s="463"/>
      <c r="CB594" s="428"/>
      <c r="DW594" s="463"/>
      <c r="DX594" s="463"/>
      <c r="FI594" s="463"/>
      <c r="FJ594" s="463"/>
    </row>
    <row r="595" spans="14:166" s="369" customFormat="1" ht="15" customHeight="1">
      <c r="AG595" s="402"/>
      <c r="AH595" s="402"/>
      <c r="AI595" s="401"/>
      <c r="AJ595" s="401"/>
      <c r="AK595" s="404"/>
      <c r="AL595" s="401"/>
      <c r="AM595" s="401"/>
      <c r="AN595" s="401"/>
      <c r="AO595" s="401"/>
      <c r="AP595" s="401"/>
      <c r="AQ595" s="404"/>
      <c r="AR595" s="401"/>
      <c r="AS595" s="401"/>
      <c r="AT595" s="401"/>
      <c r="AU595" s="401"/>
      <c r="AV595" s="401"/>
      <c r="AW595" s="404"/>
      <c r="AX595" s="404"/>
      <c r="AY595" s="463"/>
      <c r="AZ595" s="463"/>
      <c r="BA595" s="463"/>
      <c r="BB595" s="463"/>
      <c r="BC595" s="463"/>
      <c r="BD595" s="463"/>
      <c r="BE595" s="463"/>
      <c r="BF595" s="463"/>
      <c r="BG595" s="463"/>
      <c r="BH595" s="463"/>
      <c r="BI595" s="463"/>
      <c r="BJ595" s="463"/>
      <c r="BK595" s="463"/>
      <c r="BL595" s="463"/>
      <c r="BM595" s="463"/>
      <c r="BN595" s="463"/>
      <c r="BZ595" s="463"/>
      <c r="CA595" s="463"/>
      <c r="CB595" s="428"/>
      <c r="DW595" s="463"/>
      <c r="DX595" s="463"/>
      <c r="FI595" s="463"/>
      <c r="FJ595" s="463"/>
    </row>
    <row r="596" spans="14:166" s="369" customFormat="1" ht="15" customHeight="1">
      <c r="AG596" s="402"/>
      <c r="AH596" s="402"/>
      <c r="AI596" s="401"/>
      <c r="AJ596" s="401"/>
      <c r="AK596" s="401"/>
      <c r="AL596" s="404"/>
      <c r="AM596" s="401"/>
      <c r="AN596" s="401"/>
      <c r="AO596" s="404"/>
      <c r="AP596" s="404"/>
      <c r="AQ596" s="401"/>
      <c r="AR596" s="401"/>
      <c r="AS596" s="401"/>
      <c r="AT596" s="401"/>
      <c r="AU596" s="401"/>
      <c r="AV596" s="404"/>
      <c r="AW596" s="404"/>
      <c r="AX596" s="404"/>
      <c r="AY596" s="463"/>
      <c r="AZ596" s="463"/>
      <c r="BA596" s="463"/>
      <c r="BB596" s="463"/>
      <c r="BC596" s="463"/>
      <c r="BD596" s="463"/>
      <c r="BE596" s="463"/>
      <c r="BF596" s="463"/>
      <c r="BG596" s="463"/>
      <c r="BH596" s="463"/>
      <c r="BI596" s="463"/>
      <c r="BJ596" s="463"/>
      <c r="BK596" s="463"/>
      <c r="BL596" s="463"/>
      <c r="BM596" s="463"/>
      <c r="BN596" s="463"/>
      <c r="BZ596" s="463"/>
      <c r="CA596" s="463"/>
      <c r="CB596" s="428"/>
      <c r="DW596" s="463"/>
      <c r="DX596" s="463"/>
      <c r="FI596" s="463"/>
      <c r="FJ596" s="463"/>
    </row>
    <row r="597" spans="14:166" s="369" customFormat="1" ht="15" customHeight="1">
      <c r="AG597" s="469"/>
      <c r="AH597" s="469"/>
      <c r="AI597" s="401"/>
      <c r="AJ597" s="401"/>
      <c r="AK597" s="404"/>
      <c r="AL597" s="401"/>
      <c r="AM597" s="401"/>
      <c r="AN597" s="401"/>
      <c r="AO597" s="404"/>
      <c r="AP597" s="401"/>
      <c r="AQ597" s="401"/>
      <c r="AR597" s="401"/>
      <c r="AS597" s="404"/>
      <c r="AT597" s="401"/>
      <c r="AU597" s="401"/>
      <c r="AV597" s="404"/>
      <c r="AW597" s="401"/>
      <c r="AX597" s="404"/>
      <c r="AY597" s="463"/>
      <c r="AZ597" s="463"/>
      <c r="BA597" s="463"/>
      <c r="BB597" s="463"/>
      <c r="BC597" s="463"/>
      <c r="BD597" s="463"/>
      <c r="BE597" s="463"/>
      <c r="BF597" s="463"/>
      <c r="BG597" s="463"/>
      <c r="BH597" s="463"/>
      <c r="BI597" s="463"/>
      <c r="BJ597" s="463"/>
      <c r="BK597" s="463"/>
      <c r="BL597" s="463"/>
      <c r="BM597" s="463"/>
      <c r="BN597" s="463"/>
      <c r="BZ597" s="463"/>
      <c r="CA597" s="463"/>
      <c r="CB597" s="428"/>
      <c r="DW597" s="463"/>
      <c r="DX597" s="463"/>
      <c r="FI597" s="463"/>
      <c r="FJ597" s="463"/>
    </row>
    <row r="598" spans="14:166" s="369" customFormat="1" ht="15" customHeight="1">
      <c r="N598" s="372"/>
      <c r="P598" s="372"/>
      <c r="Q598" s="372"/>
      <c r="R598" s="372"/>
      <c r="S598" s="372"/>
      <c r="T598" s="372"/>
      <c r="U598" s="372"/>
      <c r="V598" s="372"/>
      <c r="AG598" s="402"/>
      <c r="AH598" s="402"/>
      <c r="AI598" s="401"/>
      <c r="AJ598" s="401"/>
      <c r="AK598" s="404"/>
      <c r="AL598" s="404"/>
      <c r="AM598" s="401"/>
      <c r="AN598" s="401"/>
      <c r="AO598" s="404"/>
      <c r="AP598" s="401"/>
      <c r="AQ598" s="401"/>
      <c r="AR598" s="401"/>
      <c r="AS598" s="401"/>
      <c r="AT598" s="401"/>
      <c r="AU598" s="401"/>
      <c r="AV598" s="404"/>
      <c r="AW598" s="404"/>
      <c r="AX598" s="404"/>
      <c r="AY598" s="463"/>
      <c r="AZ598" s="463"/>
      <c r="BA598" s="463"/>
      <c r="BB598" s="463"/>
      <c r="BC598" s="463"/>
      <c r="BD598" s="463"/>
      <c r="BE598" s="463"/>
      <c r="BF598" s="463"/>
      <c r="BG598" s="463"/>
      <c r="BH598" s="463"/>
      <c r="BI598" s="463"/>
      <c r="BJ598" s="463"/>
      <c r="BK598" s="463"/>
      <c r="BL598" s="463"/>
      <c r="BM598" s="463"/>
      <c r="BN598" s="463"/>
      <c r="BZ598" s="463"/>
      <c r="CA598" s="463"/>
      <c r="CB598" s="428"/>
      <c r="DW598" s="463"/>
      <c r="DX598" s="463"/>
      <c r="FI598" s="463"/>
      <c r="FJ598" s="463"/>
    </row>
    <row r="599" spans="14:166" s="369" customFormat="1" ht="15" customHeight="1">
      <c r="N599" s="372"/>
      <c r="O599" s="372"/>
      <c r="P599" s="372"/>
      <c r="Q599" s="372"/>
      <c r="R599" s="372"/>
      <c r="S599" s="372"/>
      <c r="T599" s="372"/>
      <c r="U599" s="372"/>
      <c r="V599" s="372"/>
      <c r="AG599" s="402"/>
      <c r="AH599" s="402"/>
      <c r="AI599" s="401"/>
      <c r="AJ599" s="401"/>
      <c r="AK599" s="401"/>
      <c r="AL599" s="404"/>
      <c r="AM599" s="401"/>
      <c r="AN599" s="401"/>
      <c r="AO599" s="404"/>
      <c r="AP599" s="404"/>
      <c r="AQ599" s="401"/>
      <c r="AR599" s="401"/>
      <c r="AS599" s="404"/>
      <c r="AT599" s="401"/>
      <c r="AU599" s="401"/>
      <c r="AV599" s="401"/>
      <c r="AW599" s="404"/>
      <c r="AX599" s="404"/>
      <c r="AY599" s="463"/>
      <c r="AZ599" s="463"/>
      <c r="BA599" s="463"/>
      <c r="BB599" s="463"/>
      <c r="BC599" s="463"/>
      <c r="BD599" s="463"/>
      <c r="BE599" s="463"/>
      <c r="BF599" s="463"/>
      <c r="BG599" s="463"/>
      <c r="BH599" s="463"/>
      <c r="BI599" s="463"/>
      <c r="BJ599" s="463"/>
      <c r="BK599" s="463"/>
      <c r="BL599" s="463"/>
      <c r="BM599" s="463"/>
      <c r="BN599" s="463"/>
      <c r="BZ599" s="463"/>
      <c r="CA599" s="463"/>
      <c r="CB599" s="428"/>
      <c r="DW599" s="463"/>
      <c r="DX599" s="463"/>
      <c r="FI599" s="463"/>
      <c r="FJ599" s="463"/>
    </row>
    <row r="600" spans="14:166" s="369" customFormat="1" ht="15" customHeight="1">
      <c r="N600" s="372"/>
      <c r="O600" s="372"/>
      <c r="P600" s="372"/>
      <c r="Q600" s="372"/>
      <c r="S600" s="372"/>
      <c r="T600" s="372"/>
      <c r="U600" s="372"/>
      <c r="AG600" s="402"/>
      <c r="AH600" s="402"/>
      <c r="AI600" s="401"/>
      <c r="AJ600" s="401"/>
      <c r="AK600" s="404"/>
      <c r="AL600" s="404"/>
      <c r="AM600" s="401"/>
      <c r="AN600" s="401"/>
      <c r="AO600" s="404"/>
      <c r="AP600" s="401"/>
      <c r="AQ600" s="401"/>
      <c r="AR600" s="401"/>
      <c r="AS600" s="404"/>
      <c r="AT600" s="401"/>
      <c r="AU600" s="401"/>
      <c r="AV600" s="404"/>
      <c r="AW600" s="404"/>
      <c r="AX600" s="401"/>
      <c r="AY600" s="463"/>
      <c r="AZ600" s="463"/>
      <c r="BA600" s="463"/>
      <c r="BB600" s="463"/>
      <c r="BC600" s="463"/>
      <c r="BD600" s="463"/>
      <c r="BE600" s="463"/>
      <c r="BF600" s="463"/>
      <c r="BG600" s="463"/>
      <c r="BH600" s="463"/>
      <c r="BI600" s="463"/>
      <c r="BJ600" s="463"/>
      <c r="BK600" s="463"/>
      <c r="BL600" s="463"/>
      <c r="BM600" s="463"/>
      <c r="BN600" s="463"/>
      <c r="BZ600" s="463"/>
      <c r="CA600" s="463"/>
      <c r="CB600" s="428"/>
      <c r="DW600" s="463"/>
      <c r="DX600" s="463"/>
      <c r="FI600" s="463"/>
      <c r="FJ600" s="463"/>
    </row>
    <row r="601" spans="14:166" s="369" customFormat="1" ht="15" customHeight="1">
      <c r="N601" s="393"/>
      <c r="O601" s="393"/>
      <c r="P601" s="393"/>
      <c r="Q601" s="393"/>
      <c r="R601" s="393"/>
      <c r="S601" s="393"/>
      <c r="T601" s="393"/>
      <c r="U601" s="393"/>
      <c r="AG601" s="402"/>
      <c r="AH601" s="402"/>
      <c r="AI601" s="401"/>
      <c r="AJ601" s="401"/>
      <c r="AK601" s="401"/>
      <c r="AL601" s="404"/>
      <c r="AM601" s="401"/>
      <c r="AN601" s="401"/>
      <c r="AO601" s="401"/>
      <c r="AP601" s="401"/>
      <c r="AQ601" s="404"/>
      <c r="AR601" s="401"/>
      <c r="AS601" s="401"/>
      <c r="AT601" s="401"/>
      <c r="AU601" s="401"/>
      <c r="AV601" s="404"/>
      <c r="AW601" s="404"/>
      <c r="AX601" s="404"/>
      <c r="AY601" s="463"/>
      <c r="AZ601" s="463"/>
      <c r="BA601" s="463"/>
      <c r="BB601" s="463"/>
      <c r="BC601" s="463"/>
      <c r="BD601" s="463"/>
      <c r="BE601" s="463"/>
      <c r="BF601" s="463"/>
      <c r="BG601" s="463"/>
      <c r="BH601" s="463"/>
      <c r="BI601" s="463"/>
      <c r="BJ601" s="463"/>
      <c r="BK601" s="463"/>
      <c r="BL601" s="463"/>
      <c r="BM601" s="463"/>
      <c r="BN601" s="463"/>
      <c r="BZ601" s="463"/>
      <c r="CA601" s="463"/>
      <c r="CB601" s="428"/>
      <c r="DW601" s="463"/>
      <c r="DX601" s="463"/>
      <c r="FI601" s="463"/>
      <c r="FJ601" s="463"/>
    </row>
    <row r="602" spans="14:166" s="369" customFormat="1" ht="15" customHeight="1">
      <c r="N602" s="442"/>
      <c r="O602" s="463"/>
      <c r="P602" s="463"/>
      <c r="Q602" s="463"/>
      <c r="R602" s="463"/>
      <c r="S602" s="463"/>
      <c r="T602" s="463"/>
      <c r="U602" s="463"/>
      <c r="W602" s="381"/>
      <c r="X602" s="381"/>
      <c r="Y602" s="381"/>
      <c r="Z602" s="381"/>
      <c r="AA602" s="381"/>
      <c r="AB602" s="381"/>
      <c r="AC602" s="381"/>
      <c r="AD602" s="381"/>
      <c r="AE602" s="381"/>
      <c r="AG602" s="402"/>
      <c r="AH602" s="402"/>
      <c r="AI602" s="401"/>
      <c r="AJ602" s="404"/>
      <c r="AK602" s="404"/>
      <c r="AL602" s="404"/>
      <c r="AM602" s="401"/>
      <c r="AN602" s="401"/>
      <c r="AO602" s="404"/>
      <c r="AP602" s="404"/>
      <c r="AQ602" s="401"/>
      <c r="AR602" s="401"/>
      <c r="AS602" s="404"/>
      <c r="AT602" s="401"/>
      <c r="AU602" s="401"/>
      <c r="AV602" s="401"/>
      <c r="AW602" s="404"/>
      <c r="AX602" s="404"/>
      <c r="AY602" s="463"/>
      <c r="AZ602" s="463"/>
      <c r="BA602" s="463"/>
      <c r="BB602" s="463"/>
      <c r="BC602" s="463"/>
      <c r="BD602" s="463"/>
      <c r="BE602" s="463"/>
      <c r="BF602" s="463"/>
      <c r="BG602" s="463"/>
      <c r="BH602" s="463"/>
      <c r="BI602" s="463"/>
      <c r="BJ602" s="463"/>
      <c r="BK602" s="463"/>
      <c r="BL602" s="463"/>
      <c r="BM602" s="463"/>
      <c r="BN602" s="463"/>
      <c r="BZ602" s="463"/>
      <c r="CA602" s="463"/>
      <c r="CB602" s="428"/>
      <c r="DW602" s="463"/>
      <c r="DX602" s="463"/>
      <c r="FI602" s="463"/>
      <c r="FJ602" s="463"/>
    </row>
    <row r="603" spans="14:166" s="369" customFormat="1" ht="15" customHeight="1">
      <c r="N603" s="442"/>
      <c r="O603" s="463"/>
      <c r="P603" s="463"/>
      <c r="Q603" s="442"/>
      <c r="R603" s="442"/>
      <c r="S603" s="463"/>
      <c r="T603" s="463"/>
      <c r="U603" s="463"/>
      <c r="W603" s="381"/>
      <c r="X603" s="381"/>
      <c r="Y603" s="381"/>
      <c r="Z603" s="381"/>
      <c r="AA603" s="381"/>
      <c r="AB603" s="381"/>
      <c r="AC603" s="381"/>
      <c r="AD603" s="381"/>
      <c r="AE603" s="381"/>
      <c r="AG603" s="402"/>
      <c r="AH603" s="402"/>
      <c r="AI603" s="401"/>
      <c r="AJ603" s="401"/>
      <c r="AK603" s="401"/>
      <c r="AL603" s="404"/>
      <c r="AM603" s="401"/>
      <c r="AN603" s="401"/>
      <c r="AO603" s="404"/>
      <c r="AP603" s="401"/>
      <c r="AQ603" s="401"/>
      <c r="AR603" s="401"/>
      <c r="AS603" s="404"/>
      <c r="AT603" s="401"/>
      <c r="AU603" s="401"/>
      <c r="AV603" s="404"/>
      <c r="AW603" s="401"/>
      <c r="AX603" s="404"/>
      <c r="AY603" s="463"/>
      <c r="AZ603" s="463"/>
      <c r="BA603" s="463"/>
      <c r="BB603" s="463"/>
      <c r="BC603" s="463"/>
      <c r="BD603" s="463"/>
      <c r="BE603" s="463"/>
      <c r="BF603" s="463"/>
      <c r="BG603" s="463"/>
      <c r="BH603" s="463"/>
      <c r="BI603" s="463"/>
      <c r="BJ603" s="463"/>
      <c r="BK603" s="463"/>
      <c r="BL603" s="463"/>
      <c r="BM603" s="463"/>
      <c r="BN603" s="463"/>
      <c r="BZ603" s="463"/>
      <c r="CA603" s="463"/>
      <c r="CB603" s="428"/>
      <c r="DW603" s="463"/>
      <c r="DX603" s="463"/>
      <c r="FI603" s="463"/>
      <c r="FJ603" s="463"/>
    </row>
    <row r="604" spans="14:166" s="369" customFormat="1" ht="15" customHeight="1">
      <c r="N604" s="442"/>
      <c r="O604" s="463"/>
      <c r="P604" s="463"/>
      <c r="Q604" s="442"/>
      <c r="R604" s="442"/>
      <c r="S604" s="463"/>
      <c r="T604" s="463"/>
      <c r="U604" s="463"/>
      <c r="W604" s="381"/>
      <c r="X604" s="381"/>
      <c r="Y604" s="381"/>
      <c r="Z604" s="381"/>
      <c r="AA604" s="381"/>
      <c r="AB604" s="381"/>
      <c r="AC604" s="381"/>
      <c r="AD604" s="381"/>
      <c r="AE604" s="381"/>
      <c r="AG604" s="402"/>
      <c r="AH604" s="402"/>
      <c r="AI604" s="401"/>
      <c r="AJ604" s="401"/>
      <c r="AK604" s="401"/>
      <c r="AL604" s="404"/>
      <c r="AM604" s="401"/>
      <c r="AN604" s="401"/>
      <c r="AO604" s="404"/>
      <c r="AP604" s="404"/>
      <c r="AQ604" s="401"/>
      <c r="AR604" s="401"/>
      <c r="AS604" s="404"/>
      <c r="AT604" s="401"/>
      <c r="AU604" s="401"/>
      <c r="AV604" s="401"/>
      <c r="AW604" s="401"/>
      <c r="AX604" s="401"/>
      <c r="AY604" s="463"/>
      <c r="AZ604" s="463"/>
      <c r="BA604" s="463"/>
      <c r="BB604" s="463"/>
      <c r="BC604" s="463"/>
      <c r="BD604" s="463"/>
      <c r="BE604" s="463"/>
      <c r="BF604" s="463"/>
      <c r="BG604" s="463"/>
      <c r="BH604" s="463"/>
      <c r="BI604" s="463"/>
      <c r="BJ604" s="463"/>
      <c r="BK604" s="463"/>
      <c r="BL604" s="463"/>
      <c r="BM604" s="463"/>
      <c r="BN604" s="463"/>
      <c r="BZ604" s="463"/>
      <c r="CA604" s="463"/>
      <c r="CB604" s="428"/>
      <c r="DW604" s="463"/>
      <c r="DX604" s="463"/>
      <c r="FI604" s="463"/>
      <c r="FJ604" s="463"/>
    </row>
    <row r="605" spans="14:166" s="369" customFormat="1" ht="15" customHeight="1">
      <c r="N605" s="442"/>
      <c r="O605" s="463"/>
      <c r="P605" s="463"/>
      <c r="Q605" s="463"/>
      <c r="R605" s="463"/>
      <c r="S605" s="463"/>
      <c r="T605" s="463"/>
      <c r="U605" s="442"/>
      <c r="W605" s="381"/>
      <c r="X605" s="381"/>
      <c r="Y605" s="381"/>
      <c r="Z605" s="381"/>
      <c r="AA605" s="381"/>
      <c r="AB605" s="381"/>
      <c r="AC605" s="381"/>
      <c r="AD605" s="381"/>
      <c r="AE605" s="381"/>
      <c r="AG605" s="402"/>
      <c r="AH605" s="402"/>
      <c r="AI605" s="401"/>
      <c r="AJ605" s="401"/>
      <c r="AK605" s="401"/>
      <c r="AL605" s="404"/>
      <c r="AM605" s="401"/>
      <c r="AN605" s="401"/>
      <c r="AO605" s="401"/>
      <c r="AP605" s="404"/>
      <c r="AQ605" s="407"/>
      <c r="AR605" s="407"/>
      <c r="AS605" s="407"/>
      <c r="AT605" s="407"/>
      <c r="AU605" s="407"/>
      <c r="AV605" s="407"/>
      <c r="AW605" s="407"/>
      <c r="AX605" s="407"/>
      <c r="AY605" s="463"/>
      <c r="AZ605" s="463"/>
      <c r="BA605" s="463"/>
      <c r="BB605" s="463"/>
      <c r="BC605" s="463"/>
      <c r="BD605" s="463"/>
      <c r="BE605" s="463"/>
      <c r="BF605" s="463"/>
      <c r="BG605" s="463"/>
      <c r="BH605" s="463"/>
      <c r="BI605" s="463"/>
      <c r="BJ605" s="463"/>
      <c r="BK605" s="463"/>
      <c r="BL605" s="463"/>
      <c r="BM605" s="463"/>
      <c r="BN605" s="463"/>
      <c r="BZ605" s="463"/>
      <c r="CA605" s="463"/>
      <c r="CB605" s="428"/>
      <c r="DW605" s="463"/>
      <c r="DX605" s="463"/>
      <c r="FI605" s="463"/>
      <c r="FJ605" s="463"/>
    </row>
    <row r="606" spans="14:166" s="369" customFormat="1" ht="15" customHeight="1">
      <c r="N606" s="442"/>
      <c r="O606" s="463"/>
      <c r="P606" s="442"/>
      <c r="Q606" s="442"/>
      <c r="R606" s="442"/>
      <c r="S606" s="442"/>
      <c r="T606" s="463"/>
      <c r="U606" s="463"/>
      <c r="W606" s="381"/>
      <c r="X606" s="381"/>
      <c r="Y606" s="381"/>
      <c r="Z606" s="381"/>
      <c r="AA606" s="381"/>
      <c r="AB606" s="381"/>
      <c r="AC606" s="381"/>
      <c r="AD606" s="381"/>
      <c r="AE606" s="381"/>
      <c r="AG606" s="463"/>
      <c r="AH606" s="463"/>
      <c r="AI606" s="407"/>
      <c r="AJ606" s="407"/>
      <c r="AK606" s="407"/>
      <c r="AL606" s="407"/>
      <c r="AM606" s="407"/>
      <c r="AN606" s="407"/>
      <c r="AO606" s="407"/>
      <c r="AP606" s="407"/>
      <c r="AQ606" s="407"/>
      <c r="AR606" s="407"/>
      <c r="AS606" s="407"/>
      <c r="AT606" s="407"/>
      <c r="AU606" s="407"/>
      <c r="AV606" s="407"/>
      <c r="AW606" s="407"/>
      <c r="AX606" s="407"/>
      <c r="AY606" s="463"/>
      <c r="AZ606" s="463"/>
      <c r="BA606" s="463"/>
      <c r="BB606" s="463"/>
      <c r="BC606" s="463"/>
      <c r="BD606" s="463"/>
      <c r="BE606" s="463"/>
      <c r="BF606" s="463"/>
      <c r="BG606" s="463"/>
      <c r="BH606" s="463"/>
      <c r="BI606" s="463"/>
      <c r="BJ606" s="463"/>
      <c r="BK606" s="463"/>
      <c r="BL606" s="463"/>
      <c r="BM606" s="463"/>
      <c r="BN606" s="463"/>
      <c r="BZ606" s="463"/>
      <c r="CA606" s="463"/>
      <c r="CB606" s="428"/>
      <c r="DW606" s="463"/>
      <c r="DX606" s="463"/>
      <c r="FI606" s="463"/>
      <c r="FJ606" s="463"/>
    </row>
    <row r="607" spans="14:166" s="369" customFormat="1" ht="15" customHeight="1">
      <c r="N607" s="442"/>
      <c r="O607" s="463"/>
      <c r="P607" s="463"/>
      <c r="Q607" s="442"/>
      <c r="R607" s="463"/>
      <c r="S607" s="463"/>
      <c r="T607" s="463"/>
      <c r="U607" s="442"/>
      <c r="W607" s="381"/>
      <c r="X607" s="381"/>
      <c r="Y607" s="381"/>
      <c r="Z607" s="381"/>
      <c r="AA607" s="381"/>
      <c r="AB607" s="381"/>
      <c r="AC607" s="381"/>
      <c r="AD607" s="381"/>
      <c r="AE607" s="381"/>
      <c r="AG607" s="463"/>
      <c r="AH607" s="463"/>
      <c r="AI607" s="407"/>
      <c r="AJ607" s="407"/>
      <c r="AK607" s="407"/>
      <c r="AL607" s="407"/>
      <c r="AM607" s="407"/>
      <c r="AN607" s="407"/>
      <c r="AO607" s="407"/>
      <c r="AP607" s="407"/>
      <c r="AQ607" s="407"/>
      <c r="AR607" s="407"/>
      <c r="AS607" s="407"/>
      <c r="AT607" s="407"/>
      <c r="AU607" s="407"/>
      <c r="AV607" s="407"/>
      <c r="AW607" s="407"/>
      <c r="AX607" s="407"/>
      <c r="AY607" s="463"/>
      <c r="AZ607" s="463"/>
      <c r="BA607" s="463"/>
      <c r="BB607" s="463"/>
      <c r="BC607" s="463"/>
      <c r="BD607" s="463"/>
      <c r="BE607" s="463"/>
      <c r="BF607" s="463"/>
      <c r="BG607" s="463"/>
      <c r="BH607" s="463"/>
      <c r="BI607" s="463"/>
      <c r="BJ607" s="463"/>
      <c r="BK607" s="463"/>
      <c r="BL607" s="463"/>
      <c r="BM607" s="463"/>
      <c r="BN607" s="463"/>
      <c r="BZ607" s="463"/>
      <c r="CA607" s="463"/>
      <c r="CB607" s="428"/>
      <c r="DW607" s="463"/>
      <c r="DX607" s="463"/>
      <c r="FI607" s="463"/>
      <c r="FJ607" s="463"/>
    </row>
    <row r="608" spans="14:166" s="369" customFormat="1" ht="15" customHeight="1">
      <c r="N608" s="442"/>
      <c r="O608" s="463"/>
      <c r="P608" s="463"/>
      <c r="Q608" s="463"/>
      <c r="R608" s="442"/>
      <c r="S608" s="463"/>
      <c r="T608" s="463"/>
      <c r="U608" s="442"/>
      <c r="W608" s="381"/>
      <c r="X608" s="381"/>
      <c r="Y608" s="381"/>
      <c r="Z608" s="381"/>
      <c r="AA608" s="381"/>
      <c r="AB608" s="381"/>
      <c r="AC608" s="381"/>
      <c r="AD608" s="381"/>
      <c r="AE608" s="381"/>
      <c r="AG608" s="469"/>
      <c r="AH608" s="469"/>
      <c r="AI608" s="407"/>
      <c r="AJ608" s="407"/>
      <c r="AK608" s="407"/>
      <c r="AL608" s="407"/>
      <c r="AM608" s="407"/>
      <c r="AN608" s="407"/>
      <c r="AO608" s="407"/>
      <c r="AP608" s="407"/>
      <c r="AQ608" s="407"/>
      <c r="AR608" s="407"/>
      <c r="AS608" s="407"/>
      <c r="AT608" s="407"/>
      <c r="AU608" s="407"/>
      <c r="AV608" s="407"/>
      <c r="AW608" s="407"/>
      <c r="AX608" s="407"/>
      <c r="AY608" s="463"/>
      <c r="AZ608" s="463"/>
      <c r="BA608" s="463"/>
      <c r="BB608" s="463"/>
      <c r="BC608" s="463"/>
      <c r="BD608" s="463"/>
      <c r="BE608" s="463"/>
      <c r="BF608" s="463"/>
      <c r="BG608" s="463"/>
      <c r="BH608" s="463"/>
      <c r="BI608" s="463"/>
      <c r="BJ608" s="463"/>
      <c r="BK608" s="463"/>
      <c r="BL608" s="463"/>
      <c r="BM608" s="463"/>
      <c r="BN608" s="463"/>
      <c r="BZ608" s="463"/>
      <c r="CA608" s="463"/>
      <c r="CB608" s="428"/>
      <c r="DW608" s="463"/>
      <c r="DX608" s="463"/>
      <c r="FI608" s="463"/>
      <c r="FJ608" s="463"/>
    </row>
    <row r="609" spans="14:166" s="369" customFormat="1" ht="15" customHeight="1">
      <c r="N609" s="442"/>
      <c r="O609" s="463"/>
      <c r="P609" s="463"/>
      <c r="Q609" s="442"/>
      <c r="R609" s="463"/>
      <c r="S609" s="463"/>
      <c r="T609" s="463"/>
      <c r="U609" s="442"/>
      <c r="W609" s="381"/>
      <c r="X609" s="381"/>
      <c r="Y609" s="381"/>
      <c r="Z609" s="381"/>
      <c r="AA609" s="381"/>
      <c r="AB609" s="381"/>
      <c r="AC609" s="381"/>
      <c r="AD609" s="381"/>
      <c r="AE609" s="381"/>
      <c r="AG609" s="469"/>
      <c r="AH609" s="469"/>
      <c r="AI609" s="407"/>
      <c r="AJ609" s="407"/>
      <c r="AK609" s="407"/>
      <c r="AL609" s="407"/>
      <c r="AM609" s="407"/>
      <c r="AN609" s="407"/>
      <c r="AO609" s="407"/>
      <c r="AP609" s="407"/>
      <c r="AQ609" s="408"/>
      <c r="AR609" s="408"/>
      <c r="AS609" s="408"/>
      <c r="AT609" s="408"/>
      <c r="AU609" s="408"/>
      <c r="AV609" s="409"/>
      <c r="AW609" s="408"/>
      <c r="AX609" s="408"/>
      <c r="AY609" s="463"/>
      <c r="AZ609" s="463"/>
      <c r="BA609" s="463"/>
      <c r="BB609" s="463"/>
      <c r="BC609" s="463"/>
      <c r="BD609" s="463"/>
      <c r="BE609" s="463"/>
      <c r="BF609" s="463"/>
      <c r="BG609" s="463"/>
      <c r="BH609" s="463"/>
      <c r="BI609" s="463"/>
      <c r="BJ609" s="463"/>
      <c r="BK609" s="463"/>
      <c r="BL609" s="463"/>
      <c r="BM609" s="463"/>
      <c r="BN609" s="463"/>
      <c r="BZ609" s="463"/>
      <c r="CA609" s="463"/>
      <c r="CB609" s="428"/>
      <c r="DW609" s="463"/>
      <c r="DX609" s="463"/>
      <c r="FI609" s="463"/>
      <c r="FJ609" s="463"/>
    </row>
    <row r="610" spans="14:166" s="369" customFormat="1" ht="15" customHeight="1">
      <c r="N610" s="442"/>
      <c r="O610" s="463"/>
      <c r="P610" s="463"/>
      <c r="Q610" s="442"/>
      <c r="R610" s="442"/>
      <c r="S610" s="463"/>
      <c r="T610" s="463"/>
      <c r="U610" s="442"/>
      <c r="W610" s="381"/>
      <c r="X610" s="381"/>
      <c r="Y610" s="381"/>
      <c r="Z610" s="381"/>
      <c r="AA610" s="381"/>
      <c r="AB610" s="381"/>
      <c r="AC610" s="381"/>
      <c r="AD610" s="381"/>
      <c r="AE610" s="381"/>
      <c r="AG610" s="469"/>
      <c r="AH610" s="469"/>
      <c r="AI610" s="408"/>
      <c r="AJ610" s="408"/>
      <c r="AK610" s="408"/>
      <c r="AL610" s="408"/>
      <c r="AM610" s="408"/>
      <c r="AN610" s="408"/>
      <c r="AO610" s="408"/>
      <c r="AP610" s="408"/>
      <c r="AQ610" s="401"/>
      <c r="AR610" s="401"/>
      <c r="AS610" s="401"/>
      <c r="AT610" s="401"/>
      <c r="AU610" s="401"/>
      <c r="AV610" s="401"/>
      <c r="AW610" s="401"/>
      <c r="AX610" s="430"/>
      <c r="AY610" s="463"/>
      <c r="AZ610" s="463"/>
      <c r="BA610" s="463"/>
      <c r="BB610" s="463"/>
      <c r="BC610" s="463"/>
      <c r="BD610" s="463"/>
      <c r="BE610" s="463"/>
      <c r="BF610" s="463"/>
      <c r="BG610" s="463"/>
      <c r="BH610" s="463"/>
      <c r="BI610" s="463"/>
      <c r="BJ610" s="463"/>
      <c r="BK610" s="463"/>
      <c r="BL610" s="463"/>
      <c r="BM610" s="463"/>
      <c r="BN610" s="463"/>
      <c r="BZ610" s="463"/>
      <c r="CA610" s="463"/>
      <c r="CB610" s="428"/>
      <c r="DW610" s="463"/>
      <c r="DX610" s="463"/>
      <c r="FI610" s="463"/>
      <c r="FJ610" s="463"/>
    </row>
    <row r="611" spans="14:166" s="369" customFormat="1" ht="15" customHeight="1">
      <c r="N611" s="442"/>
      <c r="O611" s="463"/>
      <c r="P611" s="463"/>
      <c r="Q611" s="442"/>
      <c r="R611" s="463"/>
      <c r="S611" s="463"/>
      <c r="T611" s="463"/>
      <c r="U611" s="442"/>
      <c r="W611" s="381"/>
      <c r="X611" s="381"/>
      <c r="Y611" s="381"/>
      <c r="Z611" s="381"/>
      <c r="AA611" s="381"/>
      <c r="AB611" s="381"/>
      <c r="AC611" s="381"/>
      <c r="AD611" s="381"/>
      <c r="AE611" s="381"/>
      <c r="AG611" s="402"/>
      <c r="AH611" s="402"/>
      <c r="AI611" s="401"/>
      <c r="AJ611" s="401"/>
      <c r="AK611" s="401"/>
      <c r="AL611" s="401"/>
      <c r="AM611" s="401"/>
      <c r="AN611" s="401"/>
      <c r="AO611" s="401"/>
      <c r="AP611" s="401"/>
      <c r="AQ611" s="401"/>
      <c r="AR611" s="401"/>
      <c r="AS611" s="401"/>
      <c r="AT611" s="401"/>
      <c r="AU611" s="401"/>
      <c r="AV611" s="404"/>
      <c r="AW611" s="404"/>
      <c r="AX611" s="431"/>
      <c r="AY611" s="463"/>
      <c r="AZ611" s="463"/>
      <c r="BA611" s="463"/>
      <c r="BB611" s="463"/>
      <c r="BC611" s="463"/>
      <c r="BD611" s="463"/>
      <c r="BE611" s="463"/>
      <c r="BF611" s="463"/>
      <c r="BG611" s="463"/>
      <c r="BH611" s="463"/>
      <c r="BI611" s="463"/>
      <c r="BJ611" s="463"/>
      <c r="BK611" s="463"/>
      <c r="BL611" s="463"/>
      <c r="BM611" s="463"/>
      <c r="BN611" s="463"/>
      <c r="BZ611" s="463"/>
      <c r="CA611" s="463"/>
      <c r="CB611" s="428"/>
      <c r="DW611" s="463"/>
      <c r="DX611" s="463"/>
      <c r="FI611" s="463"/>
      <c r="FJ611" s="463"/>
    </row>
    <row r="612" spans="14:166" s="369" customFormat="1" ht="15" customHeight="1">
      <c r="N612" s="442"/>
      <c r="O612" s="463"/>
      <c r="P612" s="463"/>
      <c r="Q612" s="463"/>
      <c r="R612" s="442"/>
      <c r="S612" s="463"/>
      <c r="T612" s="463"/>
      <c r="U612" s="442"/>
      <c r="W612" s="381"/>
      <c r="X612" s="381"/>
      <c r="Y612" s="381"/>
      <c r="Z612" s="381"/>
      <c r="AA612" s="381"/>
      <c r="AB612" s="381"/>
      <c r="AC612" s="381"/>
      <c r="AD612" s="381"/>
      <c r="AE612" s="381"/>
      <c r="AG612" s="402"/>
      <c r="AH612" s="402"/>
      <c r="AI612" s="401"/>
      <c r="AJ612" s="404"/>
      <c r="AK612" s="404"/>
      <c r="AL612" s="404"/>
      <c r="AM612" s="401"/>
      <c r="AN612" s="401"/>
      <c r="AO612" s="401"/>
      <c r="AP612" s="404"/>
      <c r="AQ612" s="401"/>
      <c r="AR612" s="401"/>
      <c r="AS612" s="401"/>
      <c r="AT612" s="401"/>
      <c r="AU612" s="401"/>
      <c r="AV612" s="404"/>
      <c r="AW612" s="401"/>
      <c r="AX612" s="404"/>
      <c r="AY612" s="463"/>
      <c r="AZ612" s="463"/>
      <c r="BA612" s="463"/>
      <c r="BB612" s="463"/>
      <c r="BC612" s="463"/>
      <c r="BD612" s="463"/>
      <c r="BE612" s="463"/>
      <c r="BF612" s="463"/>
      <c r="BG612" s="463"/>
      <c r="BH612" s="463"/>
      <c r="BI612" s="463"/>
      <c r="BJ612" s="463"/>
      <c r="BK612" s="463"/>
      <c r="BL612" s="463"/>
      <c r="BM612" s="463"/>
      <c r="BN612" s="463"/>
      <c r="BZ612" s="463"/>
      <c r="CA612" s="463"/>
      <c r="CB612" s="428"/>
      <c r="DW612" s="463"/>
      <c r="DX612" s="463"/>
      <c r="FI612" s="463"/>
      <c r="FJ612" s="463"/>
    </row>
    <row r="613" spans="14:166" s="369" customFormat="1" ht="15" customHeight="1">
      <c r="N613" s="442"/>
      <c r="O613" s="463"/>
      <c r="P613" s="463"/>
      <c r="Q613" s="442"/>
      <c r="R613" s="463"/>
      <c r="S613" s="463"/>
      <c r="T613" s="463"/>
      <c r="U613" s="442"/>
      <c r="W613" s="381"/>
      <c r="X613" s="381"/>
      <c r="Y613" s="381"/>
      <c r="Z613" s="381"/>
      <c r="AA613" s="381"/>
      <c r="AB613" s="381"/>
      <c r="AC613" s="381"/>
      <c r="AD613" s="381"/>
      <c r="AE613" s="381"/>
      <c r="AG613" s="402"/>
      <c r="AH613" s="402"/>
      <c r="AI613" s="401"/>
      <c r="AJ613" s="401"/>
      <c r="AK613" s="404"/>
      <c r="AL613" s="401"/>
      <c r="AM613" s="401"/>
      <c r="AN613" s="401"/>
      <c r="AO613" s="401"/>
      <c r="AP613" s="401"/>
      <c r="AQ613" s="401"/>
      <c r="AR613" s="401"/>
      <c r="AS613" s="401"/>
      <c r="AT613" s="401"/>
      <c r="AU613" s="401"/>
      <c r="AV613" s="404"/>
      <c r="AW613" s="401"/>
      <c r="AX613" s="404"/>
      <c r="AY613" s="463"/>
      <c r="AZ613" s="463"/>
      <c r="BA613" s="463"/>
      <c r="BB613" s="463"/>
      <c r="BC613" s="463"/>
      <c r="BD613" s="463"/>
      <c r="BE613" s="463"/>
      <c r="BF613" s="463"/>
      <c r="BG613" s="463"/>
      <c r="BH613" s="463"/>
      <c r="BI613" s="463"/>
      <c r="BJ613" s="463"/>
      <c r="BK613" s="463"/>
      <c r="BL613" s="463"/>
      <c r="BM613" s="463"/>
      <c r="BN613" s="463"/>
      <c r="BZ613" s="463"/>
      <c r="CA613" s="463"/>
      <c r="CB613" s="428"/>
      <c r="DW613" s="463"/>
      <c r="DX613" s="463"/>
      <c r="FI613" s="463"/>
      <c r="FJ613" s="463"/>
    </row>
    <row r="614" spans="14:166" s="369" customFormat="1" ht="15" customHeight="1">
      <c r="N614" s="442"/>
      <c r="O614" s="463"/>
      <c r="P614" s="463"/>
      <c r="Q614" s="442"/>
      <c r="R614" s="442"/>
      <c r="S614" s="463"/>
      <c r="T614" s="463"/>
      <c r="U614" s="442"/>
      <c r="W614" s="381"/>
      <c r="X614" s="381"/>
      <c r="Y614" s="381"/>
      <c r="Z614" s="381"/>
      <c r="AA614" s="381"/>
      <c r="AB614" s="381"/>
      <c r="AC614" s="381"/>
      <c r="AD614" s="381"/>
      <c r="AE614" s="381"/>
      <c r="AG614" s="402"/>
      <c r="AH614" s="402"/>
      <c r="AI614" s="401"/>
      <c r="AJ614" s="401"/>
      <c r="AK614" s="404"/>
      <c r="AL614" s="401"/>
      <c r="AM614" s="401"/>
      <c r="AN614" s="401"/>
      <c r="AO614" s="401"/>
      <c r="AP614" s="401"/>
      <c r="AQ614" s="401"/>
      <c r="AR614" s="401"/>
      <c r="AS614" s="401"/>
      <c r="AT614" s="401"/>
      <c r="AU614" s="401"/>
      <c r="AV614" s="404"/>
      <c r="AW614" s="404"/>
      <c r="AX614" s="404"/>
      <c r="AY614" s="463"/>
      <c r="AZ614" s="463"/>
      <c r="BA614" s="463"/>
      <c r="BB614" s="463"/>
      <c r="BC614" s="463"/>
      <c r="BD614" s="463"/>
      <c r="BE614" s="463"/>
      <c r="BF614" s="463"/>
      <c r="BG614" s="463"/>
      <c r="BH614" s="463"/>
      <c r="BI614" s="463"/>
      <c r="BJ614" s="463"/>
      <c r="BK614" s="463"/>
      <c r="BL614" s="463"/>
      <c r="BM614" s="463"/>
      <c r="BN614" s="463"/>
      <c r="BZ614" s="463"/>
      <c r="CA614" s="463"/>
      <c r="CB614" s="428"/>
      <c r="DW614" s="463"/>
      <c r="DX614" s="463"/>
      <c r="FI614" s="463"/>
      <c r="FJ614" s="463"/>
    </row>
    <row r="615" spans="14:166" s="369" customFormat="1" ht="15" customHeight="1">
      <c r="N615" s="442"/>
      <c r="O615" s="463"/>
      <c r="P615" s="463"/>
      <c r="Q615" s="463"/>
      <c r="R615" s="463"/>
      <c r="S615" s="463"/>
      <c r="T615" s="463"/>
      <c r="U615" s="442"/>
      <c r="W615" s="381"/>
      <c r="X615" s="381"/>
      <c r="Y615" s="381"/>
      <c r="Z615" s="381"/>
      <c r="AA615" s="381"/>
      <c r="AB615" s="381"/>
      <c r="AC615" s="381"/>
      <c r="AD615" s="381"/>
      <c r="AE615" s="381"/>
      <c r="AG615" s="402"/>
      <c r="AH615" s="402"/>
      <c r="AI615" s="401"/>
      <c r="AJ615" s="401"/>
      <c r="AK615" s="404"/>
      <c r="AL615" s="404"/>
      <c r="AM615" s="401"/>
      <c r="AN615" s="401"/>
      <c r="AO615" s="401"/>
      <c r="AP615" s="401"/>
      <c r="AQ615" s="401"/>
      <c r="AR615" s="401"/>
      <c r="AS615" s="401"/>
      <c r="AT615" s="401"/>
      <c r="AU615" s="401"/>
      <c r="AV615" s="404"/>
      <c r="AW615" s="401"/>
      <c r="AX615" s="404"/>
      <c r="AY615" s="463"/>
      <c r="AZ615" s="463"/>
      <c r="BA615" s="463"/>
      <c r="BB615" s="463"/>
      <c r="BC615" s="463"/>
      <c r="BD615" s="463"/>
      <c r="BE615" s="463"/>
      <c r="BF615" s="463"/>
      <c r="BG615" s="463"/>
      <c r="BH615" s="463"/>
      <c r="BI615" s="463"/>
      <c r="BJ615" s="463"/>
      <c r="BK615" s="463"/>
      <c r="BL615" s="463"/>
      <c r="BM615" s="463"/>
      <c r="BN615" s="463"/>
      <c r="BZ615" s="463"/>
      <c r="CA615" s="463"/>
      <c r="CB615" s="428"/>
      <c r="DW615" s="463"/>
      <c r="DX615" s="463"/>
      <c r="FI615" s="463"/>
      <c r="FJ615" s="463"/>
    </row>
    <row r="616" spans="14:166" s="369" customFormat="1" ht="15" customHeight="1">
      <c r="N616" s="442"/>
      <c r="O616" s="463"/>
      <c r="P616" s="463"/>
      <c r="Q616" s="442"/>
      <c r="R616" s="442"/>
      <c r="S616" s="463"/>
      <c r="T616" s="463"/>
      <c r="U616" s="442"/>
      <c r="W616" s="381"/>
      <c r="X616" s="381"/>
      <c r="Y616" s="381"/>
      <c r="Z616" s="381"/>
      <c r="AA616" s="381"/>
      <c r="AB616" s="381"/>
      <c r="AC616" s="381"/>
      <c r="AD616" s="381"/>
      <c r="AE616" s="381"/>
      <c r="AG616" s="402"/>
      <c r="AH616" s="402"/>
      <c r="AI616" s="401"/>
      <c r="AJ616" s="401"/>
      <c r="AK616" s="401"/>
      <c r="AL616" s="401"/>
      <c r="AM616" s="401"/>
      <c r="AN616" s="401"/>
      <c r="AO616" s="404"/>
      <c r="AP616" s="401"/>
      <c r="AQ616" s="401"/>
      <c r="AR616" s="401"/>
      <c r="AS616" s="401"/>
      <c r="AT616" s="401"/>
      <c r="AU616" s="401"/>
      <c r="AV616" s="404"/>
      <c r="AW616" s="404"/>
      <c r="AX616" s="404"/>
      <c r="AY616" s="463"/>
      <c r="AZ616" s="463"/>
      <c r="BA616" s="463"/>
      <c r="BB616" s="463"/>
      <c r="BC616" s="463"/>
      <c r="BD616" s="463"/>
      <c r="BE616" s="463"/>
      <c r="BF616" s="463"/>
      <c r="BG616" s="463"/>
      <c r="BH616" s="463"/>
      <c r="BI616" s="463"/>
      <c r="BJ616" s="463"/>
      <c r="BK616" s="463"/>
      <c r="BL616" s="463"/>
      <c r="BM616" s="463"/>
      <c r="BN616" s="463"/>
      <c r="BZ616" s="463"/>
      <c r="CA616" s="463"/>
      <c r="CB616" s="428"/>
      <c r="DW616" s="463"/>
      <c r="DX616" s="463"/>
      <c r="FI616" s="463"/>
      <c r="FJ616" s="463"/>
    </row>
    <row r="617" spans="14:166" s="369" customFormat="1" ht="15" customHeight="1">
      <c r="N617" s="442"/>
      <c r="O617" s="463"/>
      <c r="P617" s="463"/>
      <c r="Q617" s="442"/>
      <c r="R617" s="463"/>
      <c r="S617" s="463"/>
      <c r="T617" s="463"/>
      <c r="U617" s="442"/>
      <c r="W617" s="381"/>
      <c r="X617" s="381"/>
      <c r="Y617" s="381"/>
      <c r="Z617" s="381"/>
      <c r="AA617" s="381"/>
      <c r="AB617" s="381"/>
      <c r="AC617" s="381"/>
      <c r="AD617" s="381"/>
      <c r="AE617" s="381"/>
      <c r="AG617" s="402"/>
      <c r="AH617" s="402"/>
      <c r="AI617" s="401"/>
      <c r="AJ617" s="401"/>
      <c r="AK617" s="404"/>
      <c r="AL617" s="404"/>
      <c r="AM617" s="401"/>
      <c r="AN617" s="401"/>
      <c r="AO617" s="401"/>
      <c r="AP617" s="404"/>
      <c r="AQ617" s="401"/>
      <c r="AR617" s="401"/>
      <c r="AS617" s="401"/>
      <c r="AT617" s="401"/>
      <c r="AU617" s="401"/>
      <c r="AV617" s="404"/>
      <c r="AW617" s="401"/>
      <c r="AX617" s="404"/>
      <c r="AY617" s="463"/>
      <c r="AZ617" s="463"/>
      <c r="BA617" s="463"/>
      <c r="BB617" s="463"/>
      <c r="BC617" s="463"/>
      <c r="BD617" s="463"/>
      <c r="BE617" s="463"/>
      <c r="BF617" s="463"/>
      <c r="BG617" s="463"/>
      <c r="BH617" s="463"/>
      <c r="BI617" s="463"/>
      <c r="BJ617" s="463"/>
      <c r="BK617" s="463"/>
      <c r="BL617" s="463"/>
      <c r="BM617" s="463"/>
      <c r="BN617" s="463"/>
      <c r="BZ617" s="463"/>
      <c r="CA617" s="463"/>
      <c r="CB617" s="428"/>
      <c r="DW617" s="463"/>
      <c r="DX617" s="463"/>
      <c r="FI617" s="463"/>
      <c r="FJ617" s="463"/>
    </row>
    <row r="618" spans="14:166" s="369" customFormat="1" ht="15" customHeight="1">
      <c r="N618" s="442"/>
      <c r="O618" s="463"/>
      <c r="P618" s="463"/>
      <c r="Q618" s="463"/>
      <c r="R618" s="442"/>
      <c r="S618" s="463"/>
      <c r="T618" s="442"/>
      <c r="U618" s="442"/>
      <c r="W618" s="381"/>
      <c r="X618" s="381"/>
      <c r="Y618" s="381"/>
      <c r="Z618" s="381"/>
      <c r="AA618" s="381"/>
      <c r="AB618" s="381"/>
      <c r="AC618" s="381"/>
      <c r="AD618" s="381"/>
      <c r="AE618" s="381"/>
      <c r="AG618" s="402"/>
      <c r="AH618" s="402"/>
      <c r="AI618" s="401"/>
      <c r="AJ618" s="401"/>
      <c r="AK618" s="404"/>
      <c r="AL618" s="401"/>
      <c r="AM618" s="401"/>
      <c r="AN618" s="401"/>
      <c r="AO618" s="404"/>
      <c r="AP618" s="401"/>
      <c r="AQ618" s="401"/>
      <c r="AR618" s="401"/>
      <c r="AS618" s="404"/>
      <c r="AT618" s="401"/>
      <c r="AU618" s="401"/>
      <c r="AV618" s="404"/>
      <c r="AW618" s="404"/>
      <c r="AX618" s="404"/>
      <c r="AY618" s="463"/>
      <c r="AZ618" s="463"/>
      <c r="BA618" s="463"/>
      <c r="BB618" s="463"/>
      <c r="BC618" s="463"/>
      <c r="BD618" s="463"/>
      <c r="BE618" s="463"/>
      <c r="BF618" s="463"/>
      <c r="BG618" s="463"/>
      <c r="BH618" s="463"/>
      <c r="BI618" s="463"/>
      <c r="BJ618" s="463"/>
      <c r="BK618" s="463"/>
      <c r="BL618" s="463"/>
      <c r="BM618" s="463"/>
      <c r="BN618" s="463"/>
      <c r="BZ618" s="463"/>
      <c r="CA618" s="463"/>
      <c r="CB618" s="428"/>
      <c r="DW618" s="463"/>
      <c r="DX618" s="463"/>
      <c r="FI618" s="463"/>
      <c r="FJ618" s="463"/>
    </row>
    <row r="619" spans="14:166" s="369" customFormat="1" ht="15" customHeight="1">
      <c r="N619" s="442"/>
      <c r="O619" s="463"/>
      <c r="P619" s="463"/>
      <c r="Q619" s="442"/>
      <c r="R619" s="463"/>
      <c r="S619" s="463"/>
      <c r="T619" s="463"/>
      <c r="U619" s="463"/>
      <c r="W619" s="381"/>
      <c r="X619" s="381"/>
      <c r="Y619" s="381"/>
      <c r="Z619" s="381"/>
      <c r="AA619" s="381"/>
      <c r="AB619" s="381"/>
      <c r="AC619" s="381"/>
      <c r="AD619" s="381"/>
      <c r="AE619" s="381"/>
      <c r="AG619" s="402"/>
      <c r="AH619" s="402"/>
      <c r="AI619" s="401"/>
      <c r="AJ619" s="401"/>
      <c r="AK619" s="404"/>
      <c r="AL619" s="404"/>
      <c r="AM619" s="401"/>
      <c r="AN619" s="401"/>
      <c r="AO619" s="401"/>
      <c r="AP619" s="401"/>
      <c r="AQ619" s="401"/>
      <c r="AR619" s="401"/>
      <c r="AS619" s="401"/>
      <c r="AT619" s="401"/>
      <c r="AU619" s="401"/>
      <c r="AV619" s="404"/>
      <c r="AW619" s="404"/>
      <c r="AX619" s="404"/>
      <c r="AY619" s="463"/>
      <c r="AZ619" s="463"/>
      <c r="BA619" s="463"/>
      <c r="BB619" s="463"/>
      <c r="BC619" s="463"/>
      <c r="BD619" s="463"/>
      <c r="BE619" s="463"/>
      <c r="BF619" s="463"/>
      <c r="BG619" s="463"/>
      <c r="BH619" s="463"/>
      <c r="BI619" s="463"/>
      <c r="BJ619" s="463"/>
      <c r="BK619" s="463"/>
      <c r="BL619" s="463"/>
      <c r="BM619" s="463"/>
      <c r="BN619" s="463"/>
      <c r="BZ619" s="463"/>
      <c r="CA619" s="463"/>
      <c r="CB619" s="428"/>
      <c r="DW619" s="463"/>
      <c r="DX619" s="463"/>
      <c r="FI619" s="463"/>
      <c r="FJ619" s="463"/>
    </row>
    <row r="620" spans="14:166" s="369" customFormat="1" ht="15" customHeight="1">
      <c r="N620" s="442"/>
      <c r="O620" s="463"/>
      <c r="P620" s="463"/>
      <c r="Q620" s="442"/>
      <c r="R620" s="463"/>
      <c r="S620" s="463"/>
      <c r="T620" s="463"/>
      <c r="U620" s="463"/>
      <c r="W620" s="381"/>
      <c r="X620" s="381"/>
      <c r="Y620" s="381"/>
      <c r="Z620" s="381"/>
      <c r="AA620" s="381"/>
      <c r="AB620" s="381"/>
      <c r="AC620" s="381"/>
      <c r="AD620" s="381"/>
      <c r="AE620" s="381"/>
      <c r="AG620" s="402"/>
      <c r="AH620" s="402"/>
      <c r="AI620" s="401"/>
      <c r="AJ620" s="401"/>
      <c r="AK620" s="401"/>
      <c r="AL620" s="404"/>
      <c r="AM620" s="401"/>
      <c r="AN620" s="401"/>
      <c r="AO620" s="404"/>
      <c r="AP620" s="401"/>
      <c r="AQ620" s="401"/>
      <c r="AR620" s="401"/>
      <c r="AS620" s="401"/>
      <c r="AT620" s="401"/>
      <c r="AU620" s="401"/>
      <c r="AV620" s="404"/>
      <c r="AW620" s="401"/>
      <c r="AX620" s="404"/>
      <c r="AY620" s="463"/>
      <c r="AZ620" s="463"/>
      <c r="BA620" s="463"/>
      <c r="BB620" s="463"/>
      <c r="BC620" s="463"/>
      <c r="BD620" s="463"/>
      <c r="BE620" s="463"/>
      <c r="BF620" s="463"/>
      <c r="BG620" s="463"/>
      <c r="BH620" s="463"/>
      <c r="BI620" s="463"/>
      <c r="BJ620" s="463"/>
      <c r="BK620" s="463"/>
      <c r="BL620" s="463"/>
      <c r="BM620" s="463"/>
      <c r="BN620" s="463"/>
      <c r="BZ620" s="463"/>
      <c r="CA620" s="463"/>
      <c r="CB620" s="428"/>
      <c r="DW620" s="463"/>
      <c r="DX620" s="463"/>
      <c r="FI620" s="463"/>
      <c r="FJ620" s="463"/>
    </row>
    <row r="621" spans="14:166" s="369" customFormat="1" ht="15" customHeight="1">
      <c r="N621" s="442"/>
      <c r="O621" s="372"/>
      <c r="P621" s="372"/>
      <c r="Q621" s="432"/>
      <c r="R621" s="372"/>
      <c r="S621" s="372"/>
      <c r="T621" s="372"/>
      <c r="U621" s="372"/>
      <c r="W621" s="463"/>
      <c r="X621" s="463"/>
      <c r="Y621" s="463"/>
      <c r="Z621" s="463"/>
      <c r="AA621" s="463"/>
      <c r="AB621" s="463"/>
      <c r="AC621" s="463"/>
      <c r="AD621" s="463"/>
      <c r="AE621" s="463"/>
      <c r="AG621" s="469"/>
      <c r="AH621" s="469"/>
      <c r="AI621" s="401"/>
      <c r="AJ621" s="401"/>
      <c r="AK621" s="404"/>
      <c r="AL621" s="401"/>
      <c r="AM621" s="401"/>
      <c r="AN621" s="401"/>
      <c r="AO621" s="404"/>
      <c r="AP621" s="404"/>
      <c r="AQ621" s="401"/>
      <c r="AR621" s="401"/>
      <c r="AS621" s="404"/>
      <c r="AT621" s="401"/>
      <c r="AU621" s="401"/>
      <c r="AV621" s="401"/>
      <c r="AW621" s="404"/>
      <c r="AX621" s="404"/>
      <c r="AY621" s="463"/>
      <c r="AZ621" s="463"/>
      <c r="BA621" s="463"/>
      <c r="BB621" s="463"/>
      <c r="BC621" s="463"/>
      <c r="BD621" s="463"/>
      <c r="BE621" s="463"/>
      <c r="BF621" s="463"/>
      <c r="BG621" s="463"/>
      <c r="BH621" s="463"/>
      <c r="BI621" s="463"/>
      <c r="BJ621" s="463"/>
      <c r="BK621" s="463"/>
      <c r="BL621" s="463"/>
      <c r="BM621" s="463"/>
      <c r="BN621" s="463"/>
      <c r="BZ621" s="463"/>
      <c r="CA621" s="463"/>
      <c r="CB621" s="428"/>
      <c r="DW621" s="463"/>
      <c r="DX621" s="463"/>
      <c r="FI621" s="463"/>
      <c r="FJ621" s="463"/>
    </row>
    <row r="622" spans="14:166" s="369" customFormat="1" ht="15" customHeight="1">
      <c r="N622" s="442"/>
      <c r="O622" s="372"/>
      <c r="P622" s="372"/>
      <c r="Q622" s="432"/>
      <c r="R622" s="372"/>
      <c r="S622" s="372"/>
      <c r="T622" s="372"/>
      <c r="U622" s="372"/>
      <c r="W622" s="463"/>
      <c r="X622" s="463"/>
      <c r="Y622" s="463"/>
      <c r="Z622" s="463"/>
      <c r="AA622" s="463"/>
      <c r="AB622" s="463"/>
      <c r="AC622" s="463"/>
      <c r="AD622" s="463"/>
      <c r="AE622" s="463"/>
      <c r="AG622" s="402"/>
      <c r="AH622" s="402"/>
      <c r="AI622" s="401"/>
      <c r="AJ622" s="401"/>
      <c r="AK622" s="401"/>
      <c r="AL622" s="404"/>
      <c r="AM622" s="401"/>
      <c r="AN622" s="401"/>
      <c r="AO622" s="404"/>
      <c r="AP622" s="401"/>
      <c r="AQ622" s="404"/>
      <c r="AR622" s="401"/>
      <c r="AS622" s="401"/>
      <c r="AT622" s="401"/>
      <c r="AU622" s="401"/>
      <c r="AV622" s="404"/>
      <c r="AW622" s="404"/>
      <c r="AX622" s="404"/>
      <c r="AY622" s="463"/>
      <c r="AZ622" s="463"/>
      <c r="BA622" s="463"/>
      <c r="BB622" s="463"/>
      <c r="BC622" s="463"/>
      <c r="BD622" s="463"/>
      <c r="BE622" s="463"/>
      <c r="BF622" s="463"/>
      <c r="BG622" s="463"/>
      <c r="BH622" s="463"/>
      <c r="BI622" s="463"/>
      <c r="BJ622" s="463"/>
      <c r="BK622" s="463"/>
      <c r="BL622" s="463"/>
      <c r="BM622" s="463"/>
      <c r="BN622" s="463"/>
      <c r="BZ622" s="463"/>
      <c r="CA622" s="463"/>
      <c r="CB622" s="428"/>
      <c r="DW622" s="463"/>
      <c r="DX622" s="463"/>
      <c r="FI622" s="463"/>
      <c r="FJ622" s="463"/>
    </row>
    <row r="623" spans="14:166" s="369" customFormat="1" ht="15" customHeight="1">
      <c r="N623" s="442"/>
      <c r="O623" s="372"/>
      <c r="P623" s="372"/>
      <c r="Q623" s="432"/>
      <c r="R623" s="372"/>
      <c r="S623" s="372"/>
      <c r="T623" s="372"/>
      <c r="U623" s="372"/>
      <c r="W623" s="463"/>
      <c r="X623" s="463"/>
      <c r="Y623" s="463"/>
      <c r="Z623" s="463"/>
      <c r="AA623" s="463"/>
      <c r="AB623" s="463"/>
      <c r="AC623" s="463"/>
      <c r="AD623" s="463"/>
      <c r="AE623" s="463"/>
      <c r="AG623" s="402"/>
      <c r="AH623" s="402"/>
      <c r="AI623" s="401"/>
      <c r="AJ623" s="401"/>
      <c r="AK623" s="404"/>
      <c r="AL623" s="404"/>
      <c r="AM623" s="401"/>
      <c r="AN623" s="401"/>
      <c r="AO623" s="404"/>
      <c r="AP623" s="401"/>
      <c r="AQ623" s="401"/>
      <c r="AR623" s="401"/>
      <c r="AS623" s="404"/>
      <c r="AT623" s="401"/>
      <c r="AU623" s="401"/>
      <c r="AV623" s="404"/>
      <c r="AW623" s="404"/>
      <c r="AX623" s="404"/>
      <c r="AY623" s="463"/>
      <c r="AZ623" s="463"/>
      <c r="BA623" s="463"/>
      <c r="BB623" s="463"/>
      <c r="BC623" s="463"/>
      <c r="BD623" s="463"/>
      <c r="BE623" s="463"/>
      <c r="BF623" s="463"/>
      <c r="BG623" s="463"/>
      <c r="BH623" s="463"/>
      <c r="BI623" s="463"/>
      <c r="BJ623" s="463"/>
      <c r="BK623" s="463"/>
      <c r="BL623" s="463"/>
      <c r="BM623" s="463"/>
      <c r="BN623" s="463"/>
      <c r="BZ623" s="463"/>
      <c r="CA623" s="463"/>
      <c r="CB623" s="428"/>
      <c r="DW623" s="463"/>
      <c r="DX623" s="463"/>
      <c r="FI623" s="463"/>
      <c r="FJ623" s="463"/>
    </row>
    <row r="624" spans="14:166" s="369" customFormat="1" ht="15" customHeight="1">
      <c r="N624" s="442"/>
      <c r="O624" s="372"/>
      <c r="P624" s="372"/>
      <c r="Q624" s="432"/>
      <c r="R624" s="372"/>
      <c r="S624" s="372"/>
      <c r="T624" s="372"/>
      <c r="U624" s="372"/>
      <c r="W624" s="463"/>
      <c r="X624" s="463"/>
      <c r="Y624" s="463"/>
      <c r="Z624" s="463"/>
      <c r="AA624" s="463"/>
      <c r="AB624" s="463"/>
      <c r="AC624" s="463"/>
      <c r="AD624" s="463"/>
      <c r="AE624" s="463"/>
      <c r="AG624" s="402"/>
      <c r="AH624" s="402"/>
      <c r="AI624" s="401"/>
      <c r="AJ624" s="401"/>
      <c r="AK624" s="401"/>
      <c r="AL624" s="404"/>
      <c r="AM624" s="401"/>
      <c r="AN624" s="401"/>
      <c r="AO624" s="404"/>
      <c r="AP624" s="404"/>
      <c r="AQ624" s="401"/>
      <c r="AR624" s="401"/>
      <c r="AS624" s="401"/>
      <c r="AT624" s="401"/>
      <c r="AU624" s="401"/>
      <c r="AV624" s="401"/>
      <c r="AW624" s="404"/>
      <c r="AX624" s="404"/>
      <c r="AY624" s="463"/>
      <c r="AZ624" s="463"/>
      <c r="BA624" s="463"/>
      <c r="BB624" s="463"/>
      <c r="BC624" s="463"/>
      <c r="BD624" s="463"/>
      <c r="BE624" s="463"/>
      <c r="BF624" s="463"/>
      <c r="BG624" s="463"/>
      <c r="BH624" s="463"/>
      <c r="BI624" s="463"/>
      <c r="BJ624" s="463"/>
      <c r="BK624" s="463"/>
      <c r="BL624" s="463"/>
      <c r="BM624" s="463"/>
      <c r="BN624" s="463"/>
      <c r="BZ624" s="463"/>
      <c r="CA624" s="463"/>
      <c r="CB624" s="428"/>
      <c r="DW624" s="463"/>
      <c r="DX624" s="463"/>
      <c r="FI624" s="463"/>
      <c r="FJ624" s="463"/>
    </row>
    <row r="625" spans="14:166" s="369" customFormat="1" ht="15" customHeight="1">
      <c r="N625" s="442"/>
      <c r="O625" s="372"/>
      <c r="P625" s="372"/>
      <c r="Q625" s="432"/>
      <c r="R625" s="372"/>
      <c r="S625" s="372"/>
      <c r="T625" s="372"/>
      <c r="U625" s="372"/>
      <c r="W625" s="463"/>
      <c r="X625" s="463"/>
      <c r="Y625" s="463"/>
      <c r="Z625" s="463"/>
      <c r="AA625" s="463"/>
      <c r="AB625" s="463"/>
      <c r="AC625" s="463"/>
      <c r="AD625" s="463"/>
      <c r="AE625" s="463"/>
      <c r="AG625" s="402"/>
      <c r="AH625" s="402"/>
      <c r="AI625" s="401"/>
      <c r="AJ625" s="404"/>
      <c r="AK625" s="404"/>
      <c r="AL625" s="401"/>
      <c r="AM625" s="401"/>
      <c r="AN625" s="401"/>
      <c r="AO625" s="401"/>
      <c r="AP625" s="401"/>
      <c r="AQ625" s="401"/>
      <c r="AR625" s="401"/>
      <c r="AS625" s="404"/>
      <c r="AT625" s="401"/>
      <c r="AU625" s="401"/>
      <c r="AV625" s="404"/>
      <c r="AW625" s="404"/>
      <c r="AX625" s="431"/>
      <c r="AY625" s="463"/>
      <c r="AZ625" s="463"/>
      <c r="BA625" s="463"/>
      <c r="BB625" s="463"/>
      <c r="BC625" s="463"/>
      <c r="BD625" s="463"/>
      <c r="BE625" s="463"/>
      <c r="BF625" s="463"/>
      <c r="BG625" s="463"/>
      <c r="BH625" s="463"/>
      <c r="BI625" s="463"/>
      <c r="BJ625" s="463"/>
      <c r="BK625" s="463"/>
      <c r="BL625" s="463"/>
      <c r="BM625" s="463"/>
      <c r="BN625" s="463"/>
      <c r="BZ625" s="463"/>
      <c r="CA625" s="463"/>
      <c r="CB625" s="428"/>
      <c r="DW625" s="463"/>
      <c r="DX625" s="463"/>
      <c r="FI625" s="463"/>
      <c r="FJ625" s="463"/>
    </row>
    <row r="626" spans="14:166" s="369" customFormat="1" ht="15" customHeight="1">
      <c r="N626" s="442"/>
      <c r="O626" s="372"/>
      <c r="P626" s="372"/>
      <c r="Q626" s="432"/>
      <c r="R626" s="372"/>
      <c r="S626" s="372"/>
      <c r="T626" s="372"/>
      <c r="U626" s="372"/>
      <c r="W626" s="463"/>
      <c r="X626" s="463"/>
      <c r="Y626" s="463"/>
      <c r="Z626" s="463"/>
      <c r="AA626" s="463"/>
      <c r="AB626" s="463"/>
      <c r="AC626" s="463"/>
      <c r="AD626" s="463"/>
      <c r="AE626" s="463"/>
      <c r="AG626" s="402"/>
      <c r="AH626" s="402"/>
      <c r="AI626" s="401"/>
      <c r="AJ626" s="401"/>
      <c r="AK626" s="401"/>
      <c r="AL626" s="404"/>
      <c r="AM626" s="401"/>
      <c r="AN626" s="401"/>
      <c r="AO626" s="404"/>
      <c r="AP626" s="401"/>
      <c r="AQ626" s="401"/>
      <c r="AR626" s="401"/>
      <c r="AS626" s="404"/>
      <c r="AT626" s="401"/>
      <c r="AU626" s="401"/>
      <c r="AV626" s="404"/>
      <c r="AW626" s="404"/>
      <c r="AX626" s="404"/>
      <c r="AY626" s="463"/>
      <c r="AZ626" s="463"/>
      <c r="BA626" s="463"/>
      <c r="BB626" s="463"/>
      <c r="BC626" s="463"/>
      <c r="BD626" s="463"/>
      <c r="BE626" s="463"/>
      <c r="BF626" s="463"/>
      <c r="BG626" s="463"/>
      <c r="BH626" s="463"/>
      <c r="BI626" s="463"/>
      <c r="BJ626" s="463"/>
      <c r="BK626" s="463"/>
      <c r="BL626" s="463"/>
      <c r="BM626" s="463"/>
      <c r="BN626" s="463"/>
      <c r="BZ626" s="463"/>
      <c r="CA626" s="463"/>
      <c r="CB626" s="428"/>
      <c r="DW626" s="463"/>
      <c r="DX626" s="463"/>
      <c r="FI626" s="463"/>
      <c r="FJ626" s="463"/>
    </row>
    <row r="627" spans="14:166" s="369" customFormat="1" ht="15" customHeight="1">
      <c r="N627" s="442"/>
      <c r="O627" s="372"/>
      <c r="P627" s="372"/>
      <c r="Q627" s="432"/>
      <c r="R627" s="372"/>
      <c r="S627" s="372"/>
      <c r="T627" s="372"/>
      <c r="U627" s="372"/>
      <c r="W627" s="463"/>
      <c r="X627" s="463"/>
      <c r="Y627" s="463"/>
      <c r="Z627" s="463"/>
      <c r="AA627" s="463"/>
      <c r="AB627" s="463"/>
      <c r="AC627" s="463"/>
      <c r="AD627" s="463"/>
      <c r="AE627" s="463"/>
      <c r="AG627" s="402"/>
      <c r="AH627" s="402"/>
      <c r="AI627" s="401"/>
      <c r="AJ627" s="404"/>
      <c r="AK627" s="401"/>
      <c r="AL627" s="404"/>
      <c r="AM627" s="401"/>
      <c r="AN627" s="401"/>
      <c r="AO627" s="404"/>
      <c r="AP627" s="404"/>
      <c r="AQ627" s="401"/>
      <c r="AR627" s="401"/>
      <c r="AS627" s="404"/>
      <c r="AT627" s="401"/>
      <c r="AU627" s="401"/>
      <c r="AV627" s="401"/>
      <c r="AW627" s="401"/>
      <c r="AX627" s="404"/>
      <c r="AY627" s="463"/>
      <c r="AZ627" s="463"/>
      <c r="BA627" s="463"/>
      <c r="BB627" s="463"/>
      <c r="BC627" s="463"/>
      <c r="BD627" s="463"/>
      <c r="BE627" s="463"/>
      <c r="BF627" s="463"/>
      <c r="BG627" s="463"/>
      <c r="BH627" s="463"/>
      <c r="BI627" s="463"/>
      <c r="BJ627" s="463"/>
      <c r="BK627" s="463"/>
      <c r="BL627" s="463"/>
      <c r="BM627" s="463"/>
      <c r="BN627" s="463"/>
      <c r="BZ627" s="463"/>
      <c r="CA627" s="463"/>
      <c r="CB627" s="428"/>
      <c r="DW627" s="463"/>
      <c r="DX627" s="463"/>
      <c r="FI627" s="463"/>
      <c r="FJ627" s="463"/>
    </row>
    <row r="628" spans="14:166" s="369" customFormat="1" ht="15" customHeight="1">
      <c r="N628" s="442"/>
      <c r="O628" s="372"/>
      <c r="P628" s="372"/>
      <c r="Q628" s="432"/>
      <c r="R628" s="372"/>
      <c r="S628" s="372"/>
      <c r="T628" s="372"/>
      <c r="U628" s="372"/>
      <c r="W628" s="463"/>
      <c r="X628" s="463"/>
      <c r="Y628" s="463"/>
      <c r="Z628" s="463"/>
      <c r="AA628" s="463"/>
      <c r="AB628" s="463"/>
      <c r="AC628" s="463"/>
      <c r="AD628" s="463"/>
      <c r="AE628" s="463"/>
      <c r="AG628" s="402"/>
      <c r="AH628" s="402"/>
      <c r="AI628" s="401"/>
      <c r="AJ628" s="404"/>
      <c r="AK628" s="404"/>
      <c r="AL628" s="404"/>
      <c r="AM628" s="401"/>
      <c r="AN628" s="401"/>
      <c r="AO628" s="404"/>
      <c r="AP628" s="404"/>
      <c r="AQ628" s="401"/>
      <c r="AR628" s="401"/>
      <c r="AS628" s="404"/>
      <c r="AT628" s="401"/>
      <c r="AU628" s="401"/>
      <c r="AV628" s="401"/>
      <c r="AW628" s="401"/>
      <c r="AX628" s="430"/>
      <c r="AY628" s="463"/>
      <c r="AZ628" s="463"/>
      <c r="BA628" s="463"/>
      <c r="BB628" s="463"/>
      <c r="BC628" s="463"/>
      <c r="BD628" s="463"/>
      <c r="BE628" s="463"/>
      <c r="BF628" s="463"/>
      <c r="BG628" s="463"/>
      <c r="BH628" s="463"/>
      <c r="BI628" s="463"/>
      <c r="BJ628" s="463"/>
      <c r="BK628" s="463"/>
      <c r="BL628" s="463"/>
      <c r="BM628" s="463"/>
      <c r="BN628" s="463"/>
      <c r="BZ628" s="463"/>
      <c r="CA628" s="463"/>
      <c r="CB628" s="428"/>
      <c r="DW628" s="463"/>
      <c r="DX628" s="463"/>
      <c r="FI628" s="463"/>
      <c r="FJ628" s="463"/>
    </row>
    <row r="629" spans="14:166" s="369" customFormat="1" ht="15" customHeight="1">
      <c r="N629" s="442"/>
      <c r="O629" s="372"/>
      <c r="P629" s="372"/>
      <c r="Q629" s="432"/>
      <c r="R629" s="372"/>
      <c r="S629" s="372"/>
      <c r="T629" s="372"/>
      <c r="U629" s="372"/>
      <c r="W629" s="463"/>
      <c r="X629" s="463"/>
      <c r="Y629" s="463"/>
      <c r="Z629" s="463"/>
      <c r="AA629" s="463"/>
      <c r="AB629" s="463"/>
      <c r="AC629" s="463"/>
      <c r="AD629" s="463"/>
      <c r="AE629" s="463"/>
      <c r="AG629" s="402"/>
      <c r="AH629" s="402"/>
      <c r="AI629" s="401"/>
      <c r="AJ629" s="401"/>
      <c r="AK629" s="401"/>
      <c r="AL629" s="404"/>
      <c r="AM629" s="401"/>
      <c r="AN629" s="401"/>
      <c r="AO629" s="401"/>
      <c r="AP629" s="404"/>
      <c r="AQ629" s="407"/>
      <c r="AR629" s="407"/>
      <c r="AS629" s="407"/>
      <c r="AT629" s="407"/>
      <c r="AU629" s="407"/>
      <c r="AV629" s="407"/>
      <c r="AW629" s="407"/>
      <c r="AX629" s="407"/>
      <c r="AY629" s="463"/>
      <c r="AZ629" s="463"/>
      <c r="BA629" s="463"/>
      <c r="BB629" s="463"/>
      <c r="BC629" s="463"/>
      <c r="BD629" s="463"/>
      <c r="BE629" s="463"/>
      <c r="BF629" s="463"/>
      <c r="BG629" s="463"/>
      <c r="BH629" s="463"/>
      <c r="BI629" s="463"/>
      <c r="BJ629" s="463"/>
      <c r="BK629" s="463"/>
      <c r="BL629" s="463"/>
      <c r="BM629" s="463"/>
      <c r="BN629" s="463"/>
      <c r="BZ629" s="463"/>
      <c r="CA629" s="463"/>
      <c r="CB629" s="428"/>
      <c r="DW629" s="463"/>
      <c r="DX629" s="463"/>
      <c r="FI629" s="463"/>
      <c r="FJ629" s="463"/>
    </row>
    <row r="630" spans="14:166" s="369" customFormat="1" ht="15" customHeight="1">
      <c r="N630" s="442"/>
      <c r="O630" s="372"/>
      <c r="P630" s="372"/>
      <c r="Q630" s="432"/>
      <c r="R630" s="372"/>
      <c r="S630" s="372"/>
      <c r="T630" s="372"/>
      <c r="U630" s="372"/>
      <c r="W630" s="463"/>
      <c r="X630" s="463"/>
      <c r="Y630" s="463"/>
      <c r="Z630" s="463"/>
      <c r="AA630" s="463"/>
      <c r="AB630" s="463"/>
      <c r="AC630" s="463"/>
      <c r="AD630" s="463"/>
      <c r="AE630" s="463"/>
      <c r="AG630" s="463"/>
      <c r="AH630" s="463"/>
      <c r="AI630" s="407"/>
      <c r="AJ630" s="407"/>
      <c r="AK630" s="407"/>
      <c r="AL630" s="407"/>
      <c r="AM630" s="407"/>
      <c r="AN630" s="407"/>
      <c r="AO630" s="407"/>
      <c r="AP630" s="407"/>
      <c r="AQ630" s="407"/>
      <c r="AR630" s="407"/>
      <c r="AS630" s="407"/>
      <c r="AT630" s="407"/>
      <c r="AU630" s="407"/>
      <c r="AV630" s="407"/>
      <c r="AW630" s="407"/>
      <c r="AX630" s="407"/>
      <c r="AY630" s="463"/>
      <c r="AZ630" s="463"/>
      <c r="BA630" s="463"/>
      <c r="BB630" s="463"/>
      <c r="BC630" s="463"/>
      <c r="BD630" s="463"/>
      <c r="BE630" s="463"/>
      <c r="BF630" s="463"/>
      <c r="BG630" s="463"/>
      <c r="BH630" s="463"/>
      <c r="BI630" s="463"/>
      <c r="BJ630" s="463"/>
      <c r="BK630" s="463"/>
      <c r="BL630" s="463"/>
      <c r="BM630" s="463"/>
      <c r="BN630" s="463"/>
      <c r="BZ630" s="463"/>
      <c r="CA630" s="463"/>
      <c r="CB630" s="428"/>
      <c r="DW630" s="463"/>
      <c r="DX630" s="463"/>
      <c r="FI630" s="463"/>
      <c r="FJ630" s="463"/>
    </row>
    <row r="631" spans="14:166" s="369" customFormat="1" ht="15" customHeight="1">
      <c r="N631" s="432"/>
      <c r="O631" s="372"/>
      <c r="P631" s="372"/>
      <c r="Q631" s="432"/>
      <c r="R631" s="372"/>
      <c r="S631" s="372"/>
      <c r="T631" s="372"/>
      <c r="U631" s="372"/>
      <c r="AG631" s="463"/>
      <c r="AH631" s="463"/>
      <c r="AI631" s="407"/>
      <c r="AJ631" s="407"/>
      <c r="AK631" s="407"/>
      <c r="AL631" s="407"/>
      <c r="AM631" s="407"/>
      <c r="AN631" s="407"/>
      <c r="AO631" s="407"/>
      <c r="AP631" s="407"/>
      <c r="AQ631" s="407"/>
      <c r="AR631" s="407"/>
      <c r="AS631" s="407"/>
      <c r="AT631" s="407"/>
      <c r="AU631" s="407"/>
      <c r="AV631" s="407"/>
      <c r="AW631" s="407"/>
      <c r="AX631" s="407"/>
      <c r="AY631" s="463"/>
      <c r="AZ631" s="463"/>
      <c r="BA631" s="463"/>
      <c r="BB631" s="463"/>
      <c r="BC631" s="463"/>
      <c r="BD631" s="463"/>
      <c r="BE631" s="463"/>
      <c r="BF631" s="463"/>
      <c r="BG631" s="463"/>
      <c r="BH631" s="463"/>
      <c r="BI631" s="463"/>
      <c r="BJ631" s="463"/>
      <c r="BK631" s="463"/>
      <c r="BL631" s="463"/>
      <c r="BM631" s="463"/>
      <c r="BN631" s="463"/>
      <c r="BZ631" s="463"/>
      <c r="CA631" s="463"/>
      <c r="CB631" s="428"/>
      <c r="DW631" s="463"/>
      <c r="DX631" s="463"/>
      <c r="FI631" s="463"/>
      <c r="FJ631" s="463"/>
    </row>
    <row r="632" spans="14:166" s="369" customFormat="1" ht="15" customHeight="1">
      <c r="N632" s="432"/>
      <c r="O632" s="372"/>
      <c r="P632" s="372"/>
      <c r="Q632" s="432"/>
      <c r="R632" s="372"/>
      <c r="S632" s="372"/>
      <c r="T632" s="372"/>
      <c r="U632" s="372"/>
      <c r="AG632" s="469"/>
      <c r="AH632" s="469"/>
      <c r="AI632" s="407"/>
      <c r="AJ632" s="407"/>
      <c r="AK632" s="407"/>
      <c r="AL632" s="407"/>
      <c r="AM632" s="407"/>
      <c r="AN632" s="407"/>
      <c r="AO632" s="407"/>
      <c r="AP632" s="407"/>
      <c r="AQ632" s="407"/>
      <c r="AR632" s="407"/>
      <c r="AS632" s="407"/>
      <c r="AT632" s="407"/>
      <c r="AU632" s="407"/>
      <c r="AV632" s="407"/>
      <c r="AW632" s="407"/>
      <c r="AX632" s="407"/>
      <c r="AY632" s="463"/>
      <c r="AZ632" s="463"/>
      <c r="BA632" s="463"/>
      <c r="BB632" s="463"/>
      <c r="BC632" s="463"/>
      <c r="BD632" s="463"/>
      <c r="BE632" s="463"/>
      <c r="BF632" s="463"/>
      <c r="BG632" s="463"/>
      <c r="BH632" s="463"/>
      <c r="BI632" s="463"/>
      <c r="BJ632" s="463"/>
      <c r="BK632" s="463"/>
      <c r="BL632" s="463"/>
      <c r="BM632" s="463"/>
      <c r="BN632" s="463"/>
      <c r="BZ632" s="463"/>
      <c r="CA632" s="463"/>
      <c r="CB632" s="428"/>
      <c r="DW632" s="463"/>
      <c r="DX632" s="463"/>
      <c r="FI632" s="463"/>
      <c r="FJ632" s="463"/>
    </row>
    <row r="633" spans="14:166" s="369" customFormat="1" ht="15" customHeight="1">
      <c r="N633" s="432"/>
      <c r="O633" s="372"/>
      <c r="P633" s="372"/>
      <c r="Q633" s="432"/>
      <c r="R633" s="372"/>
      <c r="S633" s="372"/>
      <c r="T633" s="372"/>
      <c r="U633" s="372"/>
      <c r="AG633" s="469"/>
      <c r="AH633" s="469"/>
      <c r="AI633" s="407"/>
      <c r="AJ633" s="407"/>
      <c r="AK633" s="407"/>
      <c r="AL633" s="407"/>
      <c r="AM633" s="407"/>
      <c r="AN633" s="407"/>
      <c r="AO633" s="407"/>
      <c r="AP633" s="407"/>
      <c r="AQ633" s="408"/>
      <c r="AR633" s="408"/>
      <c r="AS633" s="408"/>
      <c r="AT633" s="408"/>
      <c r="AU633" s="408"/>
      <c r="AV633" s="409"/>
      <c r="AW633" s="408"/>
      <c r="AX633" s="408"/>
      <c r="AY633" s="463"/>
      <c r="AZ633" s="463"/>
      <c r="BA633" s="463"/>
      <c r="BB633" s="463"/>
      <c r="BC633" s="463"/>
      <c r="BD633" s="463"/>
      <c r="BE633" s="463"/>
      <c r="BF633" s="463"/>
      <c r="BG633" s="463"/>
      <c r="BH633" s="463"/>
      <c r="BI633" s="463"/>
      <c r="BJ633" s="463"/>
      <c r="BK633" s="463"/>
      <c r="BL633" s="463"/>
      <c r="BM633" s="463"/>
      <c r="BN633" s="463"/>
      <c r="BZ633" s="463"/>
      <c r="CA633" s="463"/>
      <c r="CB633" s="428"/>
      <c r="DW633" s="463"/>
      <c r="DX633" s="463"/>
      <c r="FI633" s="463"/>
      <c r="FJ633" s="463"/>
    </row>
    <row r="634" spans="14:166" s="369" customFormat="1" ht="15" customHeight="1">
      <c r="N634" s="432"/>
      <c r="O634" s="372"/>
      <c r="P634" s="372"/>
      <c r="Q634" s="432"/>
      <c r="R634" s="372"/>
      <c r="S634" s="372"/>
      <c r="T634" s="372"/>
      <c r="U634" s="372"/>
      <c r="AG634" s="469"/>
      <c r="AH634" s="469"/>
      <c r="AI634" s="408"/>
      <c r="AJ634" s="408"/>
      <c r="AK634" s="408"/>
      <c r="AL634" s="408"/>
      <c r="AM634" s="408"/>
      <c r="AN634" s="408"/>
      <c r="AO634" s="408"/>
      <c r="AP634" s="408"/>
      <c r="AQ634" s="401"/>
      <c r="AR634" s="401"/>
      <c r="AS634" s="401"/>
      <c r="AT634" s="401"/>
      <c r="AU634" s="401"/>
      <c r="AV634" s="401"/>
      <c r="AW634" s="401"/>
      <c r="AX634" s="401"/>
      <c r="AY634" s="463"/>
      <c r="AZ634" s="463"/>
      <c r="BA634" s="463"/>
      <c r="BB634" s="463"/>
      <c r="BC634" s="463"/>
      <c r="BD634" s="463"/>
      <c r="BE634" s="463"/>
      <c r="BF634" s="463"/>
      <c r="BG634" s="463"/>
      <c r="BH634" s="463"/>
      <c r="BI634" s="463"/>
      <c r="BJ634" s="463"/>
      <c r="BK634" s="463"/>
      <c r="BL634" s="463"/>
      <c r="BM634" s="463"/>
      <c r="BN634" s="463"/>
      <c r="BZ634" s="463"/>
      <c r="CA634" s="463"/>
      <c r="CB634" s="428"/>
      <c r="DW634" s="463"/>
      <c r="DX634" s="463"/>
      <c r="FI634" s="463"/>
      <c r="FJ634" s="463"/>
    </row>
    <row r="635" spans="14:166" s="369" customFormat="1" ht="15" customHeight="1">
      <c r="N635" s="432"/>
      <c r="O635" s="372"/>
      <c r="P635" s="372"/>
      <c r="Q635" s="432"/>
      <c r="R635" s="372"/>
      <c r="S635" s="372"/>
      <c r="T635" s="372"/>
      <c r="U635" s="372"/>
      <c r="AG635" s="402"/>
      <c r="AH635" s="402"/>
      <c r="AI635" s="401"/>
      <c r="AJ635" s="401"/>
      <c r="AK635" s="401"/>
      <c r="AL635" s="401"/>
      <c r="AM635" s="401"/>
      <c r="AN635" s="401"/>
      <c r="AO635" s="401"/>
      <c r="AP635" s="401"/>
      <c r="AQ635" s="401"/>
      <c r="AR635" s="401"/>
      <c r="AS635" s="401"/>
      <c r="AT635" s="401"/>
      <c r="AU635" s="401"/>
      <c r="AV635" s="404"/>
      <c r="AW635" s="401"/>
      <c r="AX635" s="404"/>
      <c r="AY635" s="463"/>
      <c r="AZ635" s="463"/>
      <c r="BA635" s="463"/>
      <c r="BB635" s="463"/>
      <c r="BC635" s="463"/>
      <c r="BD635" s="463"/>
      <c r="BE635" s="463"/>
      <c r="BF635" s="463"/>
      <c r="BG635" s="463"/>
      <c r="BH635" s="463"/>
      <c r="BI635" s="463"/>
      <c r="BJ635" s="463"/>
      <c r="BK635" s="463"/>
      <c r="BL635" s="463"/>
      <c r="BM635" s="463"/>
      <c r="BN635" s="463"/>
      <c r="BZ635" s="463"/>
      <c r="CA635" s="463"/>
      <c r="CB635" s="428"/>
      <c r="DW635" s="463"/>
      <c r="DX635" s="463"/>
      <c r="FI635" s="463"/>
      <c r="FJ635" s="463"/>
    </row>
    <row r="636" spans="14:166" s="369" customFormat="1" ht="15" customHeight="1">
      <c r="N636" s="432"/>
      <c r="O636" s="372"/>
      <c r="P636" s="372"/>
      <c r="Q636" s="432"/>
      <c r="R636" s="372"/>
      <c r="S636" s="372"/>
      <c r="T636" s="372"/>
      <c r="U636" s="372"/>
      <c r="AG636" s="402"/>
      <c r="AH636" s="402"/>
      <c r="AI636" s="401"/>
      <c r="AJ636" s="404"/>
      <c r="AK636" s="404"/>
      <c r="AL636" s="401"/>
      <c r="AM636" s="401"/>
      <c r="AN636" s="401"/>
      <c r="AO636" s="401"/>
      <c r="AP636" s="401"/>
      <c r="AQ636" s="401"/>
      <c r="AR636" s="401"/>
      <c r="AS636" s="401"/>
      <c r="AT636" s="401"/>
      <c r="AU636" s="401"/>
      <c r="AV636" s="404"/>
      <c r="AW636" s="404"/>
      <c r="AX636" s="404"/>
      <c r="AY636" s="463"/>
      <c r="AZ636" s="463"/>
      <c r="BA636" s="463"/>
      <c r="BB636" s="463"/>
      <c r="BC636" s="463"/>
      <c r="BD636" s="463"/>
      <c r="BE636" s="463"/>
      <c r="BF636" s="463"/>
      <c r="BG636" s="463"/>
      <c r="BH636" s="463"/>
      <c r="BI636" s="463"/>
      <c r="BJ636" s="463"/>
      <c r="BK636" s="463"/>
      <c r="BL636" s="463"/>
      <c r="BM636" s="463"/>
      <c r="BN636" s="463"/>
      <c r="BZ636" s="463"/>
      <c r="CA636" s="463"/>
      <c r="CB636" s="428"/>
      <c r="DW636" s="463"/>
      <c r="DX636" s="463"/>
      <c r="FI636" s="463"/>
      <c r="FJ636" s="463"/>
    </row>
    <row r="637" spans="14:166" s="369" customFormat="1" ht="15" customHeight="1">
      <c r="N637" s="432"/>
      <c r="O637" s="372"/>
      <c r="P637" s="372"/>
      <c r="Q637" s="432"/>
      <c r="R637" s="372"/>
      <c r="S637" s="372"/>
      <c r="T637" s="372"/>
      <c r="U637" s="372"/>
      <c r="AG637" s="402"/>
      <c r="AH637" s="402"/>
      <c r="AI637" s="401"/>
      <c r="AJ637" s="401"/>
      <c r="AK637" s="401"/>
      <c r="AL637" s="404"/>
      <c r="AM637" s="401"/>
      <c r="AN637" s="401"/>
      <c r="AO637" s="401"/>
      <c r="AP637" s="401"/>
      <c r="AQ637" s="430"/>
      <c r="AR637" s="401"/>
      <c r="AS637" s="401"/>
      <c r="AT637" s="401"/>
      <c r="AU637" s="401"/>
      <c r="AV637" s="404"/>
      <c r="AW637" s="401"/>
      <c r="AX637" s="404"/>
      <c r="AY637" s="463"/>
      <c r="AZ637" s="463"/>
      <c r="BA637" s="463"/>
      <c r="BB637" s="463"/>
      <c r="BC637" s="463"/>
      <c r="BD637" s="463"/>
      <c r="BE637" s="463"/>
      <c r="BF637" s="463"/>
      <c r="BG637" s="463"/>
      <c r="BH637" s="463"/>
      <c r="BI637" s="463"/>
      <c r="BJ637" s="463"/>
      <c r="BK637" s="463"/>
      <c r="BL637" s="463"/>
      <c r="BM637" s="463"/>
      <c r="BN637" s="463"/>
      <c r="BZ637" s="463"/>
      <c r="CA637" s="463"/>
      <c r="CB637" s="428"/>
      <c r="DW637" s="463"/>
      <c r="DX637" s="463"/>
      <c r="FI637" s="463"/>
      <c r="FJ637" s="463"/>
    </row>
    <row r="638" spans="14:166" s="369" customFormat="1" ht="15" customHeight="1">
      <c r="N638" s="432"/>
      <c r="O638" s="372"/>
      <c r="P638" s="372"/>
      <c r="Q638" s="432"/>
      <c r="R638" s="372"/>
      <c r="S638" s="372"/>
      <c r="T638" s="372"/>
      <c r="U638" s="372"/>
      <c r="AG638" s="402"/>
      <c r="AH638" s="402"/>
      <c r="AI638" s="401"/>
      <c r="AJ638" s="401"/>
      <c r="AK638" s="404"/>
      <c r="AL638" s="401"/>
      <c r="AM638" s="401"/>
      <c r="AN638" s="401"/>
      <c r="AO638" s="401"/>
      <c r="AP638" s="404"/>
      <c r="AQ638" s="401"/>
      <c r="AR638" s="401"/>
      <c r="AS638" s="401"/>
      <c r="AT638" s="401"/>
      <c r="AU638" s="401"/>
      <c r="AV638" s="404"/>
      <c r="AW638" s="404"/>
      <c r="AX638" s="404"/>
      <c r="AY638" s="463"/>
      <c r="AZ638" s="463"/>
      <c r="BA638" s="463"/>
      <c r="BB638" s="463"/>
      <c r="BC638" s="463"/>
      <c r="BD638" s="463"/>
      <c r="BE638" s="463"/>
      <c r="BF638" s="463"/>
      <c r="BG638" s="463"/>
      <c r="BH638" s="463"/>
      <c r="BI638" s="463"/>
      <c r="BJ638" s="463"/>
      <c r="BK638" s="463"/>
      <c r="BL638" s="463"/>
      <c r="BM638" s="463"/>
      <c r="BN638" s="463"/>
      <c r="BZ638" s="463"/>
      <c r="CA638" s="463"/>
      <c r="CB638" s="428"/>
      <c r="DW638" s="463"/>
      <c r="DX638" s="463"/>
      <c r="FI638" s="463"/>
      <c r="FJ638" s="463"/>
    </row>
    <row r="639" spans="14:166" s="369" customFormat="1" ht="15" customHeight="1">
      <c r="N639" s="432"/>
      <c r="O639" s="372"/>
      <c r="P639" s="372"/>
      <c r="Q639" s="432"/>
      <c r="R639" s="372"/>
      <c r="S639" s="372"/>
      <c r="T639" s="372"/>
      <c r="U639" s="372"/>
      <c r="AG639" s="402"/>
      <c r="AH639" s="402"/>
      <c r="AI639" s="401"/>
      <c r="AJ639" s="401"/>
      <c r="AK639" s="404"/>
      <c r="AL639" s="404"/>
      <c r="AM639" s="401"/>
      <c r="AN639" s="401"/>
      <c r="AO639" s="404"/>
      <c r="AP639" s="401"/>
      <c r="AQ639" s="401"/>
      <c r="AR639" s="401"/>
      <c r="AS639" s="401"/>
      <c r="AT639" s="401"/>
      <c r="AU639" s="401"/>
      <c r="AV639" s="404"/>
      <c r="AW639" s="401"/>
      <c r="AX639" s="401"/>
      <c r="AY639" s="463"/>
      <c r="AZ639" s="463"/>
      <c r="BA639" s="463"/>
      <c r="BB639" s="463"/>
      <c r="BC639" s="463"/>
      <c r="BD639" s="463"/>
      <c r="BE639" s="463"/>
      <c r="BF639" s="463"/>
      <c r="BG639" s="463"/>
      <c r="BH639" s="463"/>
      <c r="BI639" s="463"/>
      <c r="BJ639" s="463"/>
      <c r="BK639" s="463"/>
      <c r="BL639" s="463"/>
      <c r="BM639" s="463"/>
      <c r="BN639" s="463"/>
      <c r="BZ639" s="463"/>
      <c r="CA639" s="463"/>
      <c r="CB639" s="428"/>
      <c r="DW639" s="463"/>
      <c r="DX639" s="463"/>
      <c r="FI639" s="463"/>
      <c r="FJ639" s="463"/>
    </row>
    <row r="640" spans="14:166" s="369" customFormat="1" ht="15" customHeight="1">
      <c r="N640" s="432"/>
      <c r="O640" s="372"/>
      <c r="P640" s="372"/>
      <c r="Q640" s="432"/>
      <c r="R640" s="372"/>
      <c r="S640" s="372"/>
      <c r="T640" s="372"/>
      <c r="U640" s="372"/>
      <c r="AG640" s="402"/>
      <c r="AH640" s="402"/>
      <c r="AI640" s="401"/>
      <c r="AJ640" s="401"/>
      <c r="AK640" s="404"/>
      <c r="AL640" s="401"/>
      <c r="AM640" s="401"/>
      <c r="AN640" s="401"/>
      <c r="AO640" s="401"/>
      <c r="AP640" s="401"/>
      <c r="AQ640" s="401"/>
      <c r="AR640" s="401"/>
      <c r="AS640" s="401"/>
      <c r="AT640" s="401"/>
      <c r="AU640" s="401"/>
      <c r="AV640" s="404"/>
      <c r="AW640" s="404"/>
      <c r="AX640" s="401"/>
      <c r="AY640" s="463"/>
      <c r="AZ640" s="463"/>
      <c r="BA640" s="463"/>
      <c r="BB640" s="463"/>
      <c r="BC640" s="463"/>
      <c r="BD640" s="463"/>
      <c r="BE640" s="463"/>
      <c r="BF640" s="463"/>
      <c r="BG640" s="463"/>
      <c r="BH640" s="463"/>
      <c r="BI640" s="463"/>
      <c r="BJ640" s="463"/>
      <c r="BK640" s="463"/>
      <c r="BL640" s="463"/>
      <c r="BM640" s="463"/>
      <c r="BN640" s="463"/>
      <c r="BZ640" s="463"/>
      <c r="CA640" s="463"/>
      <c r="CB640" s="428"/>
      <c r="DW640" s="463"/>
      <c r="DX640" s="463"/>
      <c r="FI640" s="463"/>
      <c r="FJ640" s="463"/>
    </row>
    <row r="641" spans="14:166" s="369" customFormat="1" ht="15" customHeight="1">
      <c r="N641" s="432"/>
      <c r="O641" s="372"/>
      <c r="P641" s="372"/>
      <c r="Q641" s="432"/>
      <c r="R641" s="372"/>
      <c r="S641" s="372"/>
      <c r="T641" s="372"/>
      <c r="U641" s="372"/>
      <c r="AG641" s="402"/>
      <c r="AH641" s="402"/>
      <c r="AI641" s="401"/>
      <c r="AJ641" s="401"/>
      <c r="AK641" s="401"/>
      <c r="AL641" s="404"/>
      <c r="AM641" s="401"/>
      <c r="AN641" s="401"/>
      <c r="AO641" s="404"/>
      <c r="AP641" s="401"/>
      <c r="AQ641" s="401"/>
      <c r="AR641" s="401"/>
      <c r="AS641" s="401"/>
      <c r="AT641" s="401"/>
      <c r="AU641" s="401"/>
      <c r="AV641" s="404"/>
      <c r="AW641" s="401"/>
      <c r="AX641" s="404"/>
      <c r="AY641" s="463"/>
      <c r="AZ641" s="463"/>
      <c r="BA641" s="463"/>
      <c r="BB641" s="463"/>
      <c r="BC641" s="463"/>
      <c r="BD641" s="463"/>
      <c r="BE641" s="463"/>
      <c r="BF641" s="463"/>
      <c r="BG641" s="463"/>
      <c r="BH641" s="463"/>
      <c r="BI641" s="463"/>
      <c r="BJ641" s="463"/>
      <c r="BK641" s="463"/>
      <c r="BL641" s="463"/>
      <c r="BM641" s="463"/>
      <c r="BN641" s="463"/>
      <c r="BZ641" s="463"/>
      <c r="CA641" s="463"/>
      <c r="CB641" s="428"/>
      <c r="DW641" s="463"/>
      <c r="DX641" s="463"/>
      <c r="FI641" s="463"/>
      <c r="FJ641" s="463"/>
    </row>
    <row r="642" spans="14:166" s="369" customFormat="1" ht="15" customHeight="1">
      <c r="N642" s="432"/>
      <c r="O642" s="372"/>
      <c r="P642" s="372"/>
      <c r="Q642" s="432"/>
      <c r="R642" s="372"/>
      <c r="S642" s="372"/>
      <c r="T642" s="372"/>
      <c r="U642" s="372"/>
      <c r="AG642" s="402"/>
      <c r="AH642" s="402"/>
      <c r="AI642" s="401"/>
      <c r="AJ642" s="401"/>
      <c r="AK642" s="404"/>
      <c r="AL642" s="401"/>
      <c r="AM642" s="401"/>
      <c r="AN642" s="401"/>
      <c r="AO642" s="401"/>
      <c r="AP642" s="404"/>
      <c r="AQ642" s="404"/>
      <c r="AR642" s="401"/>
      <c r="AS642" s="401"/>
      <c r="AT642" s="401"/>
      <c r="AU642" s="401"/>
      <c r="AV642" s="404"/>
      <c r="AW642" s="404"/>
      <c r="AX642" s="404"/>
      <c r="AY642" s="463"/>
      <c r="AZ642" s="463"/>
      <c r="BA642" s="463"/>
      <c r="BB642" s="463"/>
      <c r="BC642" s="463"/>
      <c r="BD642" s="463"/>
      <c r="BE642" s="463"/>
      <c r="BF642" s="463"/>
      <c r="BG642" s="463"/>
      <c r="BH642" s="463"/>
      <c r="BI642" s="463"/>
      <c r="BJ642" s="463"/>
      <c r="BK642" s="463"/>
      <c r="BL642" s="463"/>
      <c r="BM642" s="463"/>
      <c r="BN642" s="463"/>
      <c r="BZ642" s="463"/>
      <c r="CA642" s="463"/>
      <c r="CB642" s="428"/>
      <c r="DW642" s="463"/>
      <c r="DX642" s="463"/>
      <c r="FI642" s="463"/>
      <c r="FJ642" s="463"/>
    </row>
    <row r="643" spans="14:166" s="369" customFormat="1" ht="15" customHeight="1">
      <c r="N643" s="432"/>
      <c r="O643" s="372"/>
      <c r="P643" s="372"/>
      <c r="Q643" s="432"/>
      <c r="R643" s="372"/>
      <c r="S643" s="372"/>
      <c r="T643" s="372"/>
      <c r="U643" s="372"/>
      <c r="AG643" s="402"/>
      <c r="AH643" s="402"/>
      <c r="AI643" s="401"/>
      <c r="AJ643" s="401"/>
      <c r="AK643" s="404"/>
      <c r="AL643" s="404"/>
      <c r="AM643" s="401"/>
      <c r="AN643" s="401"/>
      <c r="AO643" s="404"/>
      <c r="AP643" s="401"/>
      <c r="AQ643" s="401"/>
      <c r="AR643" s="401"/>
      <c r="AS643" s="401"/>
      <c r="AT643" s="401"/>
      <c r="AU643" s="401"/>
      <c r="AV643" s="404"/>
      <c r="AW643" s="401"/>
      <c r="AX643" s="404"/>
      <c r="AY643" s="463"/>
      <c r="AZ643" s="463"/>
      <c r="BA643" s="463"/>
      <c r="BB643" s="463"/>
      <c r="BC643" s="463"/>
      <c r="BD643" s="463"/>
      <c r="BE643" s="463"/>
      <c r="BF643" s="463"/>
      <c r="BG643" s="463"/>
      <c r="BH643" s="463"/>
      <c r="BI643" s="463"/>
      <c r="BJ643" s="463"/>
      <c r="BK643" s="463"/>
      <c r="BL643" s="463"/>
      <c r="BM643" s="463"/>
      <c r="BN643" s="463"/>
      <c r="BZ643" s="463"/>
      <c r="CA643" s="463"/>
      <c r="CB643" s="428"/>
      <c r="DW643" s="463"/>
      <c r="DX643" s="463"/>
      <c r="FI643" s="463"/>
      <c r="FJ643" s="463"/>
    </row>
    <row r="644" spans="14:166" s="369" customFormat="1" ht="15" customHeight="1">
      <c r="N644" s="432"/>
      <c r="O644" s="372"/>
      <c r="P644" s="372"/>
      <c r="Q644" s="432"/>
      <c r="R644" s="372"/>
      <c r="S644" s="372"/>
      <c r="T644" s="372"/>
      <c r="U644" s="372"/>
      <c r="AG644" s="402"/>
      <c r="AH644" s="402"/>
      <c r="AI644" s="401"/>
      <c r="AJ644" s="401"/>
      <c r="AK644" s="401"/>
      <c r="AL644" s="401"/>
      <c r="AM644" s="401"/>
      <c r="AN644" s="401"/>
      <c r="AO644" s="404"/>
      <c r="AP644" s="401"/>
      <c r="AQ644" s="401"/>
      <c r="AR644" s="404"/>
      <c r="AS644" s="404"/>
      <c r="AT644" s="401"/>
      <c r="AU644" s="401"/>
      <c r="AV644" s="401"/>
      <c r="AW644" s="404"/>
      <c r="AX644" s="404"/>
      <c r="AY644" s="463"/>
      <c r="AZ644" s="463"/>
      <c r="BA644" s="463"/>
      <c r="BB644" s="463"/>
      <c r="BC644" s="463"/>
      <c r="BD644" s="463"/>
      <c r="BE644" s="463"/>
      <c r="BF644" s="463"/>
      <c r="BG644" s="463"/>
      <c r="BH644" s="463"/>
      <c r="BI644" s="463"/>
      <c r="BJ644" s="463"/>
      <c r="BK644" s="463"/>
      <c r="BL644" s="463"/>
      <c r="BM644" s="463"/>
      <c r="BN644" s="463"/>
      <c r="BZ644" s="463"/>
      <c r="CA644" s="463"/>
      <c r="CB644" s="428"/>
      <c r="DW644" s="463"/>
      <c r="DX644" s="463"/>
      <c r="FI644" s="463"/>
      <c r="FJ644" s="463"/>
    </row>
    <row r="645" spans="14:166" s="369" customFormat="1" ht="15" customHeight="1">
      <c r="N645" s="432"/>
      <c r="O645" s="372"/>
      <c r="P645" s="372"/>
      <c r="Q645" s="432"/>
      <c r="R645" s="372"/>
      <c r="S645" s="372"/>
      <c r="T645" s="372"/>
      <c r="U645" s="372"/>
      <c r="AG645" s="469"/>
      <c r="AH645" s="469"/>
      <c r="AI645" s="401"/>
      <c r="AJ645" s="401"/>
      <c r="AK645" s="404"/>
      <c r="AL645" s="404"/>
      <c r="AM645" s="401"/>
      <c r="AN645" s="401"/>
      <c r="AO645" s="401"/>
      <c r="AP645" s="401"/>
      <c r="AQ645" s="401"/>
      <c r="AR645" s="401"/>
      <c r="AS645" s="401"/>
      <c r="AT645" s="401"/>
      <c r="AU645" s="401"/>
      <c r="AV645" s="404"/>
      <c r="AW645" s="404"/>
      <c r="AX645" s="404"/>
      <c r="AY645" s="463"/>
      <c r="AZ645" s="463"/>
      <c r="BA645" s="463"/>
      <c r="BB645" s="463"/>
      <c r="BC645" s="463"/>
      <c r="BD645" s="463"/>
      <c r="BE645" s="463"/>
      <c r="BF645" s="463"/>
      <c r="BG645" s="463"/>
      <c r="BH645" s="463"/>
      <c r="BI645" s="463"/>
      <c r="BJ645" s="463"/>
      <c r="BK645" s="463"/>
      <c r="BL645" s="463"/>
      <c r="BM645" s="463"/>
      <c r="BN645" s="463"/>
      <c r="BZ645" s="463"/>
      <c r="CA645" s="463"/>
      <c r="CB645" s="428"/>
      <c r="DW645" s="463"/>
      <c r="DX645" s="463"/>
      <c r="FI645" s="463"/>
      <c r="FJ645" s="463"/>
    </row>
    <row r="646" spans="14:166" s="369" customFormat="1" ht="15" customHeight="1">
      <c r="N646" s="432"/>
      <c r="O646" s="372"/>
      <c r="P646" s="372"/>
      <c r="Q646" s="432"/>
      <c r="R646" s="372"/>
      <c r="S646" s="372"/>
      <c r="T646" s="372"/>
      <c r="U646" s="372"/>
      <c r="AG646" s="402"/>
      <c r="AH646" s="402"/>
      <c r="AI646" s="401"/>
      <c r="AJ646" s="401"/>
      <c r="AK646" s="401"/>
      <c r="AL646" s="404"/>
      <c r="AM646" s="401"/>
      <c r="AN646" s="401"/>
      <c r="AO646" s="401"/>
      <c r="AP646" s="404"/>
      <c r="AQ646" s="401"/>
      <c r="AR646" s="401"/>
      <c r="AS646" s="404"/>
      <c r="AT646" s="401"/>
      <c r="AU646" s="401"/>
      <c r="AV646" s="404"/>
      <c r="AW646" s="404"/>
      <c r="AX646" s="404"/>
      <c r="AY646" s="463"/>
      <c r="AZ646" s="463"/>
      <c r="BA646" s="463"/>
      <c r="BB646" s="463"/>
      <c r="BC646" s="463"/>
      <c r="BD646" s="463"/>
      <c r="BE646" s="463"/>
      <c r="BF646" s="463"/>
      <c r="BG646" s="463"/>
      <c r="BH646" s="463"/>
      <c r="BI646" s="463"/>
      <c r="BJ646" s="463"/>
      <c r="BK646" s="463"/>
      <c r="BL646" s="463"/>
      <c r="BM646" s="463"/>
      <c r="BN646" s="463"/>
      <c r="BZ646" s="463"/>
      <c r="CA646" s="463"/>
      <c r="CB646" s="428"/>
      <c r="DW646" s="463"/>
      <c r="DX646" s="463"/>
      <c r="FI646" s="463"/>
      <c r="FJ646" s="463"/>
    </row>
    <row r="647" spans="14:166" s="369" customFormat="1" ht="15" customHeight="1">
      <c r="N647" s="432"/>
      <c r="O647" s="372"/>
      <c r="P647" s="372"/>
      <c r="Q647" s="432"/>
      <c r="R647" s="372"/>
      <c r="S647" s="372"/>
      <c r="T647" s="372"/>
      <c r="U647" s="372"/>
      <c r="AG647" s="402"/>
      <c r="AH647" s="402"/>
      <c r="AI647" s="401"/>
      <c r="AJ647" s="401"/>
      <c r="AK647" s="404"/>
      <c r="AL647" s="404"/>
      <c r="AM647" s="401"/>
      <c r="AN647" s="401"/>
      <c r="AO647" s="404"/>
      <c r="AP647" s="401"/>
      <c r="AQ647" s="401"/>
      <c r="AR647" s="401"/>
      <c r="AS647" s="401"/>
      <c r="AT647" s="401"/>
      <c r="AU647" s="401"/>
      <c r="AV647" s="401"/>
      <c r="AW647" s="404"/>
      <c r="AX647" s="404"/>
      <c r="AY647" s="463"/>
      <c r="AZ647" s="463"/>
      <c r="BA647" s="463"/>
      <c r="BB647" s="463"/>
      <c r="BC647" s="463"/>
      <c r="BD647" s="463"/>
      <c r="BE647" s="463"/>
      <c r="BF647" s="463"/>
      <c r="BG647" s="463"/>
      <c r="BH647" s="463"/>
      <c r="BI647" s="463"/>
      <c r="BJ647" s="463"/>
      <c r="BK647" s="463"/>
      <c r="BL647" s="463"/>
      <c r="BM647" s="463"/>
      <c r="BN647" s="463"/>
      <c r="BZ647" s="463"/>
      <c r="CA647" s="463"/>
      <c r="CB647" s="428"/>
      <c r="DW647" s="463"/>
      <c r="DX647" s="463"/>
      <c r="FI647" s="463"/>
      <c r="FJ647" s="463"/>
    </row>
    <row r="648" spans="14:166" s="369" customFormat="1" ht="15" customHeight="1">
      <c r="N648" s="372"/>
      <c r="O648" s="372"/>
      <c r="P648" s="372"/>
      <c r="Q648" s="372"/>
      <c r="R648" s="372"/>
      <c r="S648" s="372"/>
      <c r="T648" s="372"/>
      <c r="U648" s="372"/>
      <c r="AG648" s="402"/>
      <c r="AH648" s="402"/>
      <c r="AI648" s="401"/>
      <c r="AJ648" s="401"/>
      <c r="AK648" s="401"/>
      <c r="AL648" s="401"/>
      <c r="AM648" s="401"/>
      <c r="AN648" s="401"/>
      <c r="AO648" s="404"/>
      <c r="AP648" s="401"/>
      <c r="AQ648" s="401"/>
      <c r="AR648" s="404"/>
      <c r="AS648" s="404"/>
      <c r="AT648" s="401"/>
      <c r="AU648" s="401"/>
      <c r="AV648" s="404"/>
      <c r="AW648" s="404"/>
      <c r="AX648" s="404"/>
      <c r="AY648" s="463"/>
      <c r="AZ648" s="463"/>
      <c r="BA648" s="463"/>
      <c r="BB648" s="463"/>
      <c r="BC648" s="463"/>
      <c r="BD648" s="463"/>
      <c r="BE648" s="463"/>
      <c r="BF648" s="463"/>
      <c r="BG648" s="463"/>
      <c r="BH648" s="463"/>
      <c r="BI648" s="463"/>
      <c r="BJ648" s="463"/>
      <c r="BK648" s="463"/>
      <c r="BL648" s="463"/>
      <c r="BM648" s="463"/>
      <c r="BN648" s="463"/>
      <c r="BZ648" s="463"/>
      <c r="CA648" s="463"/>
      <c r="CB648" s="428"/>
      <c r="DW648" s="463"/>
      <c r="DX648" s="463"/>
      <c r="FI648" s="463"/>
      <c r="FJ648" s="463"/>
    </row>
    <row r="649" spans="14:166" s="369" customFormat="1" ht="15" customHeight="1">
      <c r="N649" s="463"/>
      <c r="O649" s="463"/>
      <c r="P649" s="463"/>
      <c r="Q649" s="463"/>
      <c r="R649" s="463"/>
      <c r="S649" s="463"/>
      <c r="T649" s="463"/>
      <c r="U649" s="463"/>
      <c r="AG649" s="402"/>
      <c r="AH649" s="402"/>
      <c r="AI649" s="401"/>
      <c r="AJ649" s="401"/>
      <c r="AK649" s="404"/>
      <c r="AL649" s="404"/>
      <c r="AM649" s="401"/>
      <c r="AN649" s="401"/>
      <c r="AO649" s="401"/>
      <c r="AP649" s="404"/>
      <c r="AQ649" s="404"/>
      <c r="AR649" s="401"/>
      <c r="AS649" s="404"/>
      <c r="AT649" s="401"/>
      <c r="AU649" s="401"/>
      <c r="AV649" s="404"/>
      <c r="AW649" s="404"/>
      <c r="AX649" s="404"/>
      <c r="AY649" s="463"/>
      <c r="AZ649" s="463"/>
      <c r="BA649" s="463"/>
      <c r="BB649" s="463"/>
      <c r="BC649" s="463"/>
      <c r="BD649" s="463"/>
      <c r="BE649" s="463"/>
      <c r="BF649" s="463"/>
      <c r="BG649" s="463"/>
      <c r="BH649" s="463"/>
      <c r="BI649" s="463"/>
      <c r="BJ649" s="463"/>
      <c r="BK649" s="463"/>
      <c r="BL649" s="463"/>
      <c r="BM649" s="463"/>
      <c r="BN649" s="463"/>
      <c r="BZ649" s="463"/>
      <c r="CA649" s="463"/>
      <c r="CB649" s="428"/>
      <c r="DW649" s="463"/>
      <c r="DX649" s="463"/>
      <c r="FI649" s="463"/>
      <c r="FJ649" s="463"/>
    </row>
    <row r="650" spans="14:166" s="369" customFormat="1" ht="15" customHeight="1">
      <c r="N650" s="442"/>
      <c r="O650" s="463"/>
      <c r="P650" s="463"/>
      <c r="Q650" s="463"/>
      <c r="R650" s="463"/>
      <c r="S650" s="463"/>
      <c r="T650" s="463"/>
      <c r="U650" s="463"/>
      <c r="W650" s="381"/>
      <c r="X650" s="381"/>
      <c r="Y650" s="381"/>
      <c r="Z650" s="381"/>
      <c r="AA650" s="381"/>
      <c r="AB650" s="381"/>
      <c r="AC650" s="381"/>
      <c r="AD650" s="381"/>
      <c r="AE650" s="381"/>
      <c r="AG650" s="402"/>
      <c r="AH650" s="402"/>
      <c r="AI650" s="401"/>
      <c r="AJ650" s="404"/>
      <c r="AK650" s="401"/>
      <c r="AL650" s="404"/>
      <c r="AM650" s="401"/>
      <c r="AN650" s="401"/>
      <c r="AO650" s="404"/>
      <c r="AP650" s="401"/>
      <c r="AQ650" s="401"/>
      <c r="AR650" s="401"/>
      <c r="AS650" s="404"/>
      <c r="AT650" s="401"/>
      <c r="AU650" s="401"/>
      <c r="AV650" s="401"/>
      <c r="AW650" s="404"/>
      <c r="AX650" s="401"/>
      <c r="AY650" s="463"/>
      <c r="AZ650" s="463"/>
      <c r="BA650" s="463"/>
      <c r="BB650" s="463"/>
      <c r="BC650" s="463"/>
      <c r="BD650" s="463"/>
      <c r="BE650" s="463"/>
      <c r="BF650" s="463"/>
      <c r="BG650" s="463"/>
      <c r="BH650" s="463"/>
      <c r="BI650" s="463"/>
      <c r="BJ650" s="463"/>
      <c r="BK650" s="463"/>
      <c r="BL650" s="463"/>
      <c r="BM650" s="463"/>
      <c r="BN650" s="463"/>
      <c r="BZ650" s="463"/>
      <c r="CA650" s="463"/>
      <c r="CB650" s="428"/>
      <c r="DW650" s="463"/>
      <c r="DX650" s="463"/>
      <c r="FI650" s="463"/>
      <c r="FJ650" s="463"/>
    </row>
    <row r="651" spans="14:166" s="369" customFormat="1" ht="15" customHeight="1">
      <c r="N651" s="442"/>
      <c r="O651" s="463"/>
      <c r="P651" s="463"/>
      <c r="Q651" s="463"/>
      <c r="R651" s="463"/>
      <c r="S651" s="463"/>
      <c r="T651" s="463"/>
      <c r="U651" s="463"/>
      <c r="W651" s="381"/>
      <c r="X651" s="381"/>
      <c r="Y651" s="381"/>
      <c r="Z651" s="381"/>
      <c r="AA651" s="381"/>
      <c r="AB651" s="381"/>
      <c r="AC651" s="381"/>
      <c r="AD651" s="381"/>
      <c r="AE651" s="381"/>
      <c r="AG651" s="402"/>
      <c r="AH651" s="402"/>
      <c r="AI651" s="401"/>
      <c r="AJ651" s="404"/>
      <c r="AK651" s="401"/>
      <c r="AL651" s="404"/>
      <c r="AM651" s="401"/>
      <c r="AN651" s="401"/>
      <c r="AO651" s="404"/>
      <c r="AP651" s="404"/>
      <c r="AQ651" s="401"/>
      <c r="AR651" s="401"/>
      <c r="AS651" s="404"/>
      <c r="AT651" s="401"/>
      <c r="AU651" s="401"/>
      <c r="AV651" s="404"/>
      <c r="AW651" s="401"/>
      <c r="AX651" s="404"/>
      <c r="AY651" s="463"/>
      <c r="AZ651" s="463"/>
      <c r="BA651" s="463"/>
      <c r="BB651" s="463"/>
      <c r="BC651" s="463"/>
      <c r="BD651" s="463"/>
      <c r="BE651" s="463"/>
      <c r="BF651" s="463"/>
      <c r="BG651" s="463"/>
      <c r="BH651" s="463"/>
      <c r="BI651" s="463"/>
      <c r="BJ651" s="463"/>
      <c r="BK651" s="463"/>
      <c r="BL651" s="463"/>
      <c r="BM651" s="463"/>
      <c r="BN651" s="463"/>
      <c r="BZ651" s="463"/>
      <c r="CA651" s="463"/>
      <c r="CB651" s="428"/>
      <c r="DW651" s="463"/>
      <c r="DX651" s="463"/>
      <c r="FI651" s="463"/>
      <c r="FJ651" s="463"/>
    </row>
    <row r="652" spans="14:166" s="369" customFormat="1" ht="15" customHeight="1">
      <c r="N652" s="442"/>
      <c r="O652" s="463"/>
      <c r="P652" s="463"/>
      <c r="Q652" s="463"/>
      <c r="R652" s="463"/>
      <c r="S652" s="463"/>
      <c r="T652" s="463"/>
      <c r="U652" s="463"/>
      <c r="W652" s="381"/>
      <c r="X652" s="381"/>
      <c r="Y652" s="381"/>
      <c r="Z652" s="381"/>
      <c r="AA652" s="381"/>
      <c r="AB652" s="381"/>
      <c r="AC652" s="381"/>
      <c r="AD652" s="381"/>
      <c r="AE652" s="381"/>
      <c r="AG652" s="402"/>
      <c r="AH652" s="402"/>
      <c r="AI652" s="401"/>
      <c r="AJ652" s="404"/>
      <c r="AK652" s="401"/>
      <c r="AL652" s="404"/>
      <c r="AM652" s="401"/>
      <c r="AN652" s="401"/>
      <c r="AO652" s="404"/>
      <c r="AP652" s="404"/>
      <c r="AQ652" s="401"/>
      <c r="AR652" s="401"/>
      <c r="AS652" s="404"/>
      <c r="AT652" s="404"/>
      <c r="AU652" s="404"/>
      <c r="AV652" s="401"/>
      <c r="AW652" s="401"/>
      <c r="AX652" s="401"/>
      <c r="AY652" s="463"/>
      <c r="AZ652" s="463"/>
      <c r="BA652" s="463"/>
      <c r="BB652" s="463"/>
      <c r="BC652" s="463"/>
      <c r="BD652" s="463"/>
      <c r="BE652" s="463"/>
      <c r="BF652" s="463"/>
      <c r="BG652" s="463"/>
      <c r="BH652" s="463"/>
      <c r="BI652" s="463"/>
      <c r="BJ652" s="463"/>
      <c r="BK652" s="463"/>
      <c r="BL652" s="463"/>
      <c r="BM652" s="463"/>
      <c r="BN652" s="463"/>
      <c r="BZ652" s="463"/>
      <c r="CA652" s="463"/>
      <c r="CB652" s="428"/>
      <c r="DW652" s="463"/>
      <c r="DX652" s="463"/>
      <c r="FI652" s="463"/>
      <c r="FJ652" s="463"/>
    </row>
    <row r="653" spans="14:166" s="369" customFormat="1" ht="15" customHeight="1">
      <c r="N653" s="442"/>
      <c r="O653" s="463"/>
      <c r="P653" s="463"/>
      <c r="Q653" s="463"/>
      <c r="R653" s="463"/>
      <c r="S653" s="463"/>
      <c r="T653" s="463"/>
      <c r="U653" s="442"/>
      <c r="W653" s="381"/>
      <c r="X653" s="381"/>
      <c r="Y653" s="381"/>
      <c r="Z653" s="381"/>
      <c r="AA653" s="381"/>
      <c r="AB653" s="381"/>
      <c r="AC653" s="381"/>
      <c r="AD653" s="381"/>
      <c r="AE653" s="381"/>
      <c r="AG653" s="402"/>
      <c r="AH653" s="402"/>
      <c r="AI653" s="467"/>
      <c r="AJ653" s="401"/>
      <c r="AK653" s="401"/>
      <c r="AL653" s="404"/>
      <c r="AM653" s="401"/>
      <c r="AN653" s="401"/>
      <c r="AO653" s="401"/>
      <c r="AP653" s="404"/>
      <c r="AQ653" s="407"/>
      <c r="AR653" s="407"/>
      <c r="AS653" s="407"/>
      <c r="AT653" s="407"/>
      <c r="AU653" s="407"/>
      <c r="AV653" s="407"/>
      <c r="AW653" s="407"/>
      <c r="AX653" s="407"/>
      <c r="AY653" s="463"/>
      <c r="AZ653" s="463"/>
      <c r="BA653" s="463"/>
      <c r="BB653" s="463"/>
      <c r="BC653" s="463"/>
      <c r="BD653" s="463"/>
      <c r="BE653" s="463"/>
      <c r="BF653" s="463"/>
      <c r="BG653" s="463"/>
      <c r="BH653" s="463"/>
      <c r="BI653" s="463"/>
      <c r="BJ653" s="463"/>
      <c r="BK653" s="463"/>
      <c r="BL653" s="463"/>
      <c r="BM653" s="463"/>
      <c r="BN653" s="463"/>
      <c r="BZ653" s="463"/>
      <c r="CA653" s="463"/>
      <c r="CB653" s="428"/>
      <c r="DW653" s="463"/>
      <c r="DX653" s="463"/>
      <c r="FI653" s="463"/>
      <c r="FJ653" s="463"/>
    </row>
    <row r="654" spans="14:166" s="369" customFormat="1" ht="15" customHeight="1">
      <c r="N654" s="442"/>
      <c r="O654" s="442"/>
      <c r="P654" s="463"/>
      <c r="Q654" s="442"/>
      <c r="R654" s="442"/>
      <c r="S654" s="463"/>
      <c r="T654" s="442"/>
      <c r="U654" s="463"/>
      <c r="W654" s="381"/>
      <c r="X654" s="381"/>
      <c r="Y654" s="381"/>
      <c r="Z654" s="381"/>
      <c r="AA654" s="381"/>
      <c r="AB654" s="381"/>
      <c r="AC654" s="381"/>
      <c r="AD654" s="381"/>
      <c r="AE654" s="381"/>
      <c r="AG654" s="463"/>
      <c r="AH654" s="463"/>
      <c r="AI654" s="407"/>
      <c r="AJ654" s="407"/>
      <c r="AK654" s="407"/>
      <c r="AL654" s="407"/>
      <c r="AM654" s="407"/>
      <c r="AN654" s="407"/>
      <c r="AO654" s="407"/>
      <c r="AP654" s="407"/>
      <c r="AQ654" s="407"/>
      <c r="AR654" s="407"/>
      <c r="AS654" s="407"/>
      <c r="AT654" s="407"/>
      <c r="AU654" s="407"/>
      <c r="AV654" s="407"/>
      <c r="AW654" s="407"/>
      <c r="AX654" s="407"/>
      <c r="AY654" s="463"/>
      <c r="AZ654" s="463"/>
      <c r="BA654" s="463"/>
      <c r="BB654" s="463"/>
      <c r="BC654" s="463"/>
      <c r="BD654" s="463"/>
      <c r="BE654" s="463"/>
      <c r="BF654" s="463"/>
      <c r="BG654" s="463"/>
      <c r="BH654" s="463"/>
      <c r="BI654" s="463"/>
      <c r="BJ654" s="463"/>
      <c r="BK654" s="463"/>
      <c r="BL654" s="463"/>
      <c r="BM654" s="463"/>
      <c r="BN654" s="463"/>
      <c r="BZ654" s="463"/>
      <c r="CA654" s="463"/>
      <c r="CB654" s="428"/>
      <c r="DW654" s="463"/>
      <c r="DX654" s="463"/>
      <c r="FI654" s="463"/>
      <c r="FJ654" s="463"/>
    </row>
    <row r="655" spans="14:166" s="369" customFormat="1" ht="15" customHeight="1">
      <c r="N655" s="442"/>
      <c r="O655" s="463"/>
      <c r="P655" s="463"/>
      <c r="Q655" s="463"/>
      <c r="R655" s="463"/>
      <c r="S655" s="463"/>
      <c r="T655" s="463"/>
      <c r="U655" s="463"/>
      <c r="W655" s="381"/>
      <c r="X655" s="381"/>
      <c r="Y655" s="381"/>
      <c r="Z655" s="381"/>
      <c r="AA655" s="381"/>
      <c r="AB655" s="381"/>
      <c r="AC655" s="381"/>
      <c r="AD655" s="381"/>
      <c r="AE655" s="381"/>
      <c r="AG655" s="463"/>
      <c r="AH655" s="463"/>
      <c r="AI655" s="407"/>
      <c r="AJ655" s="407"/>
      <c r="AK655" s="407"/>
      <c r="AL655" s="407"/>
      <c r="AM655" s="407"/>
      <c r="AN655" s="407"/>
      <c r="AO655" s="407"/>
      <c r="AP655" s="407"/>
      <c r="AQ655" s="407"/>
      <c r="AR655" s="407"/>
      <c r="AS655" s="407"/>
      <c r="AT655" s="407"/>
      <c r="AU655" s="407"/>
      <c r="AV655" s="407"/>
      <c r="AW655" s="407"/>
      <c r="AX655" s="407"/>
      <c r="AY655" s="463"/>
      <c r="AZ655" s="463"/>
      <c r="BA655" s="463"/>
      <c r="BB655" s="463"/>
      <c r="BC655" s="463"/>
      <c r="BD655" s="463"/>
      <c r="BE655" s="463"/>
      <c r="BF655" s="463"/>
      <c r="BG655" s="463"/>
      <c r="BH655" s="463"/>
      <c r="BI655" s="463"/>
      <c r="BJ655" s="463"/>
      <c r="BK655" s="463"/>
      <c r="BL655" s="463"/>
      <c r="BM655" s="463"/>
      <c r="BN655" s="463"/>
      <c r="BZ655" s="463"/>
      <c r="CA655" s="463"/>
      <c r="CB655" s="428"/>
      <c r="DW655" s="463"/>
      <c r="DX655" s="463"/>
      <c r="FI655" s="463"/>
      <c r="FJ655" s="463"/>
    </row>
    <row r="656" spans="14:166" s="369" customFormat="1" ht="15" customHeight="1">
      <c r="N656" s="442"/>
      <c r="O656" s="463"/>
      <c r="P656" s="463"/>
      <c r="Q656" s="463"/>
      <c r="R656" s="463"/>
      <c r="S656" s="463"/>
      <c r="T656" s="463"/>
      <c r="U656" s="463"/>
      <c r="W656" s="381"/>
      <c r="X656" s="381"/>
      <c r="Y656" s="381"/>
      <c r="Z656" s="381"/>
      <c r="AA656" s="381"/>
      <c r="AB656" s="381"/>
      <c r="AC656" s="381"/>
      <c r="AD656" s="381"/>
      <c r="AE656" s="381"/>
      <c r="AG656" s="469"/>
      <c r="AH656" s="469"/>
      <c r="AI656" s="407"/>
      <c r="AJ656" s="407"/>
      <c r="AK656" s="407"/>
      <c r="AL656" s="407"/>
      <c r="AM656" s="407"/>
      <c r="AN656" s="407"/>
      <c r="AO656" s="407"/>
      <c r="AP656" s="407"/>
      <c r="AQ656" s="407"/>
      <c r="AR656" s="407"/>
      <c r="AS656" s="407"/>
      <c r="AT656" s="407"/>
      <c r="AU656" s="407"/>
      <c r="AV656" s="407"/>
      <c r="AW656" s="407"/>
      <c r="AX656" s="407"/>
      <c r="AY656" s="463"/>
      <c r="AZ656" s="463"/>
      <c r="BA656" s="463"/>
      <c r="BB656" s="463"/>
      <c r="BC656" s="463"/>
      <c r="BD656" s="463"/>
      <c r="BE656" s="463"/>
      <c r="BF656" s="463"/>
      <c r="BG656" s="463"/>
      <c r="BH656" s="463"/>
      <c r="BI656" s="463"/>
      <c r="BJ656" s="463"/>
      <c r="BK656" s="463"/>
      <c r="BL656" s="463"/>
      <c r="BM656" s="463"/>
      <c r="BN656" s="463"/>
      <c r="BZ656" s="463"/>
      <c r="CA656" s="463"/>
      <c r="CB656" s="428"/>
      <c r="DW656" s="463"/>
      <c r="DX656" s="463"/>
      <c r="FI656" s="463"/>
      <c r="FJ656" s="463"/>
    </row>
    <row r="657" spans="14:166" s="369" customFormat="1" ht="15" customHeight="1">
      <c r="N657" s="442"/>
      <c r="O657" s="463"/>
      <c r="P657" s="463"/>
      <c r="Q657" s="463"/>
      <c r="R657" s="463"/>
      <c r="S657" s="463"/>
      <c r="T657" s="463"/>
      <c r="U657" s="463"/>
      <c r="W657" s="381"/>
      <c r="X657" s="381"/>
      <c r="Y657" s="381"/>
      <c r="Z657" s="381"/>
      <c r="AA657" s="381"/>
      <c r="AB657" s="381"/>
      <c r="AC657" s="381"/>
      <c r="AD657" s="381"/>
      <c r="AE657" s="381"/>
      <c r="AG657" s="469"/>
      <c r="AH657" s="469"/>
      <c r="AI657" s="407"/>
      <c r="AJ657" s="407"/>
      <c r="AK657" s="407"/>
      <c r="AL657" s="407"/>
      <c r="AM657" s="407"/>
      <c r="AN657" s="407"/>
      <c r="AO657" s="407"/>
      <c r="AP657" s="407"/>
      <c r="AQ657" s="408"/>
      <c r="AR657" s="408"/>
      <c r="AS657" s="408"/>
      <c r="AT657" s="408"/>
      <c r="AU657" s="408"/>
      <c r="AV657" s="409"/>
      <c r="AW657" s="408"/>
      <c r="AX657" s="408"/>
      <c r="AY657" s="463"/>
      <c r="AZ657" s="463"/>
      <c r="BA657" s="463"/>
      <c r="BB657" s="463"/>
      <c r="BC657" s="463"/>
      <c r="BD657" s="463"/>
      <c r="BE657" s="463"/>
      <c r="BF657" s="463"/>
      <c r="BG657" s="463"/>
      <c r="BH657" s="463"/>
      <c r="BI657" s="463"/>
      <c r="BJ657" s="463"/>
      <c r="BK657" s="463"/>
      <c r="BL657" s="463"/>
      <c r="BM657" s="463"/>
      <c r="BN657" s="463"/>
      <c r="BZ657" s="463"/>
      <c r="CA657" s="463"/>
      <c r="CB657" s="428"/>
      <c r="DW657" s="463"/>
      <c r="DX657" s="463"/>
      <c r="FI657" s="463"/>
      <c r="FJ657" s="463"/>
    </row>
    <row r="658" spans="14:166" s="369" customFormat="1" ht="15" customHeight="1">
      <c r="N658" s="442"/>
      <c r="O658" s="463"/>
      <c r="P658" s="463"/>
      <c r="Q658" s="463"/>
      <c r="R658" s="463"/>
      <c r="S658" s="463"/>
      <c r="T658" s="463"/>
      <c r="U658" s="463"/>
      <c r="W658" s="381"/>
      <c r="X658" s="381"/>
      <c r="Y658" s="381"/>
      <c r="Z658" s="381"/>
      <c r="AA658" s="381"/>
      <c r="AB658" s="381"/>
      <c r="AC658" s="381"/>
      <c r="AD658" s="381"/>
      <c r="AE658" s="381"/>
      <c r="AG658" s="469"/>
      <c r="AH658" s="469"/>
      <c r="AI658" s="408"/>
      <c r="AJ658" s="408"/>
      <c r="AK658" s="408"/>
      <c r="AL658" s="408"/>
      <c r="AM658" s="408"/>
      <c r="AN658" s="408"/>
      <c r="AO658" s="408"/>
      <c r="AP658" s="408"/>
      <c r="AQ658" s="401"/>
      <c r="AR658" s="401"/>
      <c r="AS658" s="401"/>
      <c r="AT658" s="401"/>
      <c r="AU658" s="401"/>
      <c r="AV658" s="401"/>
      <c r="AW658" s="401"/>
      <c r="AX658" s="401"/>
      <c r="AY658" s="463"/>
      <c r="AZ658" s="463"/>
      <c r="BA658" s="463"/>
      <c r="BB658" s="463"/>
      <c r="BC658" s="463"/>
      <c r="BD658" s="463"/>
      <c r="BE658" s="463"/>
      <c r="BF658" s="463"/>
      <c r="BG658" s="463"/>
      <c r="BH658" s="463"/>
      <c r="BI658" s="463"/>
      <c r="BJ658" s="463"/>
      <c r="BK658" s="463"/>
      <c r="BL658" s="463"/>
      <c r="BM658" s="463"/>
      <c r="BN658" s="463"/>
      <c r="BZ658" s="463"/>
      <c r="CA658" s="463"/>
      <c r="CB658" s="428"/>
      <c r="DW658" s="463"/>
      <c r="DX658" s="463"/>
      <c r="FI658" s="463"/>
      <c r="FJ658" s="463"/>
    </row>
    <row r="659" spans="14:166" s="369" customFormat="1" ht="15" customHeight="1">
      <c r="N659" s="442"/>
      <c r="O659" s="463"/>
      <c r="P659" s="463"/>
      <c r="Q659" s="463"/>
      <c r="R659" s="463"/>
      <c r="S659" s="442"/>
      <c r="T659" s="463"/>
      <c r="U659" s="463"/>
      <c r="W659" s="381"/>
      <c r="X659" s="381"/>
      <c r="Y659" s="381"/>
      <c r="Z659" s="381"/>
      <c r="AA659" s="381"/>
      <c r="AB659" s="381"/>
      <c r="AC659" s="381"/>
      <c r="AD659" s="381"/>
      <c r="AE659" s="381"/>
      <c r="AG659" s="402"/>
      <c r="AH659" s="402"/>
      <c r="AI659" s="401"/>
      <c r="AJ659" s="401"/>
      <c r="AK659" s="401"/>
      <c r="AL659" s="401"/>
      <c r="AM659" s="401"/>
      <c r="AN659" s="401"/>
      <c r="AO659" s="401"/>
      <c r="AP659" s="401"/>
      <c r="AQ659" s="401"/>
      <c r="AR659" s="401"/>
      <c r="AS659" s="401"/>
      <c r="AT659" s="401"/>
      <c r="AU659" s="401"/>
      <c r="AV659" s="404"/>
      <c r="AW659" s="401"/>
      <c r="AX659" s="404"/>
      <c r="AY659" s="463"/>
      <c r="AZ659" s="463"/>
      <c r="BA659" s="463"/>
      <c r="BB659" s="463"/>
      <c r="BC659" s="463"/>
      <c r="BD659" s="463"/>
      <c r="BE659" s="463"/>
      <c r="BF659" s="463"/>
      <c r="BG659" s="463"/>
      <c r="BH659" s="463"/>
      <c r="BI659" s="463"/>
      <c r="BJ659" s="463"/>
      <c r="BK659" s="463"/>
      <c r="BL659" s="463"/>
      <c r="BM659" s="463"/>
      <c r="BN659" s="463"/>
      <c r="BZ659" s="463"/>
      <c r="CA659" s="463"/>
      <c r="CB659" s="428"/>
      <c r="DW659" s="463"/>
      <c r="DX659" s="463"/>
      <c r="FI659" s="463"/>
      <c r="FJ659" s="463"/>
    </row>
    <row r="660" spans="14:166" s="369" customFormat="1" ht="15" customHeight="1">
      <c r="N660" s="442"/>
      <c r="O660" s="463"/>
      <c r="P660" s="463"/>
      <c r="Q660" s="463"/>
      <c r="R660" s="442"/>
      <c r="S660" s="463"/>
      <c r="T660" s="463"/>
      <c r="U660" s="463"/>
      <c r="W660" s="381"/>
      <c r="X660" s="381"/>
      <c r="Y660" s="381"/>
      <c r="Z660" s="381"/>
      <c r="AA660" s="381"/>
      <c r="AB660" s="381"/>
      <c r="AC660" s="381"/>
      <c r="AD660" s="381"/>
      <c r="AE660" s="381"/>
      <c r="AG660" s="402"/>
      <c r="AH660" s="402"/>
      <c r="AI660" s="401"/>
      <c r="AJ660" s="404"/>
      <c r="AK660" s="404"/>
      <c r="AL660" s="401"/>
      <c r="AM660" s="401"/>
      <c r="AN660" s="401"/>
      <c r="AO660" s="401"/>
      <c r="AP660" s="401"/>
      <c r="AQ660" s="401"/>
      <c r="AR660" s="401"/>
      <c r="AS660" s="401"/>
      <c r="AT660" s="401"/>
      <c r="AU660" s="401"/>
      <c r="AV660" s="401"/>
      <c r="AW660" s="404"/>
      <c r="AX660" s="404"/>
      <c r="AY660" s="463"/>
      <c r="AZ660" s="463"/>
      <c r="BA660" s="463"/>
      <c r="BB660" s="463"/>
      <c r="BC660" s="463"/>
      <c r="BD660" s="463"/>
      <c r="BE660" s="463"/>
      <c r="BF660" s="463"/>
      <c r="BG660" s="463"/>
      <c r="BH660" s="463"/>
      <c r="BI660" s="463"/>
      <c r="BJ660" s="463"/>
      <c r="BK660" s="463"/>
      <c r="BL660" s="463"/>
      <c r="BM660" s="463"/>
      <c r="BN660" s="463"/>
      <c r="BZ660" s="463"/>
      <c r="CA660" s="463"/>
      <c r="CB660" s="428"/>
      <c r="DW660" s="463"/>
      <c r="DX660" s="463"/>
      <c r="FI660" s="463"/>
      <c r="FJ660" s="463"/>
    </row>
    <row r="661" spans="14:166" s="369" customFormat="1" ht="15" customHeight="1">
      <c r="N661" s="442"/>
      <c r="O661" s="463"/>
      <c r="P661" s="463"/>
      <c r="Q661" s="463"/>
      <c r="R661" s="463"/>
      <c r="S661" s="463"/>
      <c r="T661" s="463"/>
      <c r="U661" s="463"/>
      <c r="W661" s="381"/>
      <c r="X661" s="381"/>
      <c r="Y661" s="381"/>
      <c r="Z661" s="381"/>
      <c r="AA661" s="381"/>
      <c r="AB661" s="381"/>
      <c r="AC661" s="381"/>
      <c r="AD661" s="381"/>
      <c r="AE661" s="381"/>
      <c r="AG661" s="402"/>
      <c r="AH661" s="402"/>
      <c r="AI661" s="401"/>
      <c r="AJ661" s="401"/>
      <c r="AK661" s="404"/>
      <c r="AL661" s="404"/>
      <c r="AM661" s="401"/>
      <c r="AN661" s="401"/>
      <c r="AO661" s="401"/>
      <c r="AP661" s="401"/>
      <c r="AQ661" s="401"/>
      <c r="AR661" s="401"/>
      <c r="AS661" s="401"/>
      <c r="AT661" s="401"/>
      <c r="AU661" s="401"/>
      <c r="AV661" s="404"/>
      <c r="AW661" s="401"/>
      <c r="AX661" s="404"/>
      <c r="AY661" s="463"/>
      <c r="AZ661" s="463"/>
      <c r="BA661" s="463"/>
      <c r="BB661" s="463"/>
      <c r="BC661" s="463"/>
      <c r="BD661" s="463"/>
      <c r="BE661" s="463"/>
      <c r="BF661" s="463"/>
      <c r="BG661" s="463"/>
      <c r="BH661" s="463"/>
      <c r="BI661" s="463"/>
      <c r="BJ661" s="463"/>
      <c r="BK661" s="463"/>
      <c r="BL661" s="463"/>
      <c r="BM661" s="463"/>
      <c r="BN661" s="463"/>
      <c r="BZ661" s="463"/>
      <c r="CA661" s="463"/>
      <c r="CB661" s="428"/>
      <c r="DW661" s="463"/>
      <c r="DX661" s="463"/>
      <c r="FI661" s="463"/>
      <c r="FJ661" s="463"/>
    </row>
    <row r="662" spans="14:166" s="369" customFormat="1" ht="15" customHeight="1">
      <c r="N662" s="442"/>
      <c r="O662" s="463"/>
      <c r="P662" s="463"/>
      <c r="Q662" s="463"/>
      <c r="R662" s="463"/>
      <c r="S662" s="463"/>
      <c r="T662" s="463"/>
      <c r="U662" s="463"/>
      <c r="W662" s="381"/>
      <c r="X662" s="381"/>
      <c r="Y662" s="381"/>
      <c r="Z662" s="381"/>
      <c r="AA662" s="381"/>
      <c r="AB662" s="381"/>
      <c r="AC662" s="381"/>
      <c r="AD662" s="381"/>
      <c r="AE662" s="381"/>
      <c r="AG662" s="402"/>
      <c r="AH662" s="402"/>
      <c r="AI662" s="401"/>
      <c r="AJ662" s="401"/>
      <c r="AK662" s="401"/>
      <c r="AL662" s="401"/>
      <c r="AM662" s="401"/>
      <c r="AN662" s="401"/>
      <c r="AO662" s="401"/>
      <c r="AP662" s="401"/>
      <c r="AQ662" s="401"/>
      <c r="AR662" s="401"/>
      <c r="AS662" s="401"/>
      <c r="AT662" s="401"/>
      <c r="AU662" s="401"/>
      <c r="AV662" s="404"/>
      <c r="AW662" s="401"/>
      <c r="AX662" s="404"/>
      <c r="AY662" s="463"/>
      <c r="AZ662" s="463"/>
      <c r="BA662" s="463"/>
      <c r="BB662" s="463"/>
      <c r="BC662" s="463"/>
      <c r="BD662" s="463"/>
      <c r="BE662" s="463"/>
      <c r="BF662" s="463"/>
      <c r="BG662" s="463"/>
      <c r="BH662" s="463"/>
      <c r="BI662" s="463"/>
      <c r="BJ662" s="463"/>
      <c r="BK662" s="463"/>
      <c r="BL662" s="463"/>
      <c r="BM662" s="463"/>
      <c r="BN662" s="463"/>
      <c r="BZ662" s="463"/>
      <c r="CA662" s="463"/>
      <c r="CB662" s="428"/>
      <c r="DW662" s="463"/>
      <c r="DX662" s="463"/>
      <c r="FI662" s="463"/>
      <c r="FJ662" s="463"/>
    </row>
    <row r="663" spans="14:166" s="369" customFormat="1" ht="15" customHeight="1">
      <c r="N663" s="442"/>
      <c r="O663" s="463"/>
      <c r="P663" s="463"/>
      <c r="Q663" s="463"/>
      <c r="R663" s="463"/>
      <c r="S663" s="442"/>
      <c r="T663" s="463"/>
      <c r="U663" s="463"/>
      <c r="W663" s="381"/>
      <c r="X663" s="381"/>
      <c r="Y663" s="381"/>
      <c r="Z663" s="381"/>
      <c r="AA663" s="381"/>
      <c r="AB663" s="381"/>
      <c r="AC663" s="381"/>
      <c r="AD663" s="381"/>
      <c r="AE663" s="381"/>
      <c r="AG663" s="402"/>
      <c r="AH663" s="402"/>
      <c r="AI663" s="401"/>
      <c r="AJ663" s="401"/>
      <c r="AK663" s="404"/>
      <c r="AL663" s="404"/>
      <c r="AM663" s="401"/>
      <c r="AN663" s="401"/>
      <c r="AO663" s="404"/>
      <c r="AP663" s="404"/>
      <c r="AQ663" s="401"/>
      <c r="AR663" s="401"/>
      <c r="AS663" s="401"/>
      <c r="AT663" s="401"/>
      <c r="AU663" s="401"/>
      <c r="AV663" s="404"/>
      <c r="AW663" s="404"/>
      <c r="AX663" s="404"/>
      <c r="AY663" s="463"/>
      <c r="AZ663" s="463"/>
      <c r="BA663" s="463"/>
      <c r="BB663" s="463"/>
      <c r="BC663" s="463"/>
      <c r="BD663" s="463"/>
      <c r="BE663" s="463"/>
      <c r="BF663" s="463"/>
      <c r="BG663" s="463"/>
      <c r="BH663" s="463"/>
      <c r="BI663" s="463"/>
      <c r="BJ663" s="463"/>
      <c r="BK663" s="463"/>
      <c r="BL663" s="463"/>
      <c r="BM663" s="463"/>
      <c r="BN663" s="463"/>
      <c r="BZ663" s="463"/>
      <c r="CA663" s="463"/>
      <c r="CB663" s="428"/>
      <c r="DW663" s="463"/>
      <c r="DX663" s="463"/>
      <c r="FI663" s="463"/>
      <c r="FJ663" s="463"/>
    </row>
    <row r="664" spans="14:166" s="369" customFormat="1" ht="15" customHeight="1">
      <c r="N664" s="442"/>
      <c r="O664" s="463"/>
      <c r="P664" s="463"/>
      <c r="Q664" s="463"/>
      <c r="R664" s="463"/>
      <c r="S664" s="463"/>
      <c r="T664" s="463"/>
      <c r="U664" s="463"/>
      <c r="W664" s="381"/>
      <c r="X664" s="381"/>
      <c r="Y664" s="381"/>
      <c r="Z664" s="381"/>
      <c r="AA664" s="381"/>
      <c r="AB664" s="381"/>
      <c r="AC664" s="381"/>
      <c r="AD664" s="381"/>
      <c r="AE664" s="381"/>
      <c r="AG664" s="402"/>
      <c r="AH664" s="402"/>
      <c r="AI664" s="401"/>
      <c r="AJ664" s="401"/>
      <c r="AK664" s="404"/>
      <c r="AL664" s="401"/>
      <c r="AM664" s="401"/>
      <c r="AN664" s="401"/>
      <c r="AO664" s="401"/>
      <c r="AP664" s="401"/>
      <c r="AQ664" s="401"/>
      <c r="AR664" s="401"/>
      <c r="AS664" s="401"/>
      <c r="AT664" s="401"/>
      <c r="AU664" s="401"/>
      <c r="AV664" s="404"/>
      <c r="AW664" s="401"/>
      <c r="AX664" s="430"/>
      <c r="AY664" s="463"/>
      <c r="AZ664" s="463"/>
      <c r="BA664" s="463"/>
      <c r="BB664" s="463"/>
      <c r="BC664" s="463"/>
      <c r="BD664" s="463"/>
      <c r="BE664" s="463"/>
      <c r="BF664" s="463"/>
      <c r="BG664" s="463"/>
      <c r="BH664" s="463"/>
      <c r="BI664" s="463"/>
      <c r="BJ664" s="463"/>
      <c r="BK664" s="463"/>
      <c r="BL664" s="463"/>
      <c r="BM664" s="463"/>
      <c r="BN664" s="463"/>
      <c r="BZ664" s="463"/>
      <c r="CA664" s="463"/>
      <c r="CB664" s="428"/>
      <c r="DW664" s="463"/>
      <c r="DX664" s="463"/>
      <c r="FI664" s="463"/>
      <c r="FJ664" s="463"/>
    </row>
    <row r="665" spans="14:166" s="369" customFormat="1" ht="15" customHeight="1">
      <c r="N665" s="442"/>
      <c r="O665" s="463"/>
      <c r="P665" s="463"/>
      <c r="Q665" s="463"/>
      <c r="R665" s="463"/>
      <c r="S665" s="463"/>
      <c r="T665" s="463"/>
      <c r="U665" s="463"/>
      <c r="W665" s="381"/>
      <c r="X665" s="381"/>
      <c r="Y665" s="381"/>
      <c r="Z665" s="381"/>
      <c r="AA665" s="381"/>
      <c r="AB665" s="381"/>
      <c r="AC665" s="381"/>
      <c r="AD665" s="381"/>
      <c r="AE665" s="381"/>
      <c r="AG665" s="402"/>
      <c r="AH665" s="402"/>
      <c r="AI665" s="401"/>
      <c r="AJ665" s="401"/>
      <c r="AK665" s="404"/>
      <c r="AL665" s="404"/>
      <c r="AM665" s="401"/>
      <c r="AN665" s="401"/>
      <c r="AO665" s="404"/>
      <c r="AP665" s="401"/>
      <c r="AQ665" s="401"/>
      <c r="AR665" s="401"/>
      <c r="AS665" s="401"/>
      <c r="AT665" s="401"/>
      <c r="AU665" s="401"/>
      <c r="AV665" s="404"/>
      <c r="AW665" s="404"/>
      <c r="AX665" s="404"/>
      <c r="AY665" s="463"/>
      <c r="AZ665" s="463"/>
      <c r="BA665" s="463"/>
      <c r="BB665" s="463"/>
      <c r="BC665" s="463"/>
      <c r="BD665" s="463"/>
      <c r="BE665" s="463"/>
      <c r="BF665" s="463"/>
      <c r="BG665" s="463"/>
      <c r="BH665" s="463"/>
      <c r="BI665" s="463"/>
      <c r="BJ665" s="463"/>
      <c r="BK665" s="463"/>
      <c r="BL665" s="463"/>
      <c r="BM665" s="463"/>
      <c r="BN665" s="463"/>
      <c r="BZ665" s="463"/>
      <c r="CA665" s="463"/>
      <c r="CB665" s="428"/>
      <c r="DW665" s="463"/>
      <c r="DX665" s="463"/>
      <c r="FI665" s="463"/>
      <c r="FJ665" s="463"/>
    </row>
    <row r="666" spans="14:166" s="369" customFormat="1" ht="15" customHeight="1">
      <c r="N666" s="442"/>
      <c r="O666" s="463"/>
      <c r="P666" s="463"/>
      <c r="Q666" s="463"/>
      <c r="R666" s="442"/>
      <c r="S666" s="442"/>
      <c r="T666" s="463"/>
      <c r="U666" s="463"/>
      <c r="W666" s="381"/>
      <c r="X666" s="381"/>
      <c r="Y666" s="381"/>
      <c r="Z666" s="381"/>
      <c r="AA666" s="381"/>
      <c r="AB666" s="381"/>
      <c r="AC666" s="381"/>
      <c r="AD666" s="381"/>
      <c r="AE666" s="381"/>
      <c r="AG666" s="402"/>
      <c r="AH666" s="402"/>
      <c r="AI666" s="401"/>
      <c r="AJ666" s="401"/>
      <c r="AK666" s="401"/>
      <c r="AL666" s="401"/>
      <c r="AM666" s="401"/>
      <c r="AN666" s="401"/>
      <c r="AO666" s="401"/>
      <c r="AP666" s="401"/>
      <c r="AQ666" s="401"/>
      <c r="AR666" s="401"/>
      <c r="AS666" s="401"/>
      <c r="AT666" s="401"/>
      <c r="AU666" s="401"/>
      <c r="AV666" s="404"/>
      <c r="AW666" s="404"/>
      <c r="AX666" s="404"/>
      <c r="AY666" s="463"/>
      <c r="AZ666" s="463"/>
      <c r="BA666" s="463"/>
      <c r="BB666" s="463"/>
      <c r="BC666" s="463"/>
      <c r="BD666" s="463"/>
      <c r="BE666" s="463"/>
      <c r="BF666" s="463"/>
      <c r="BG666" s="463"/>
      <c r="BH666" s="463"/>
      <c r="BI666" s="463"/>
      <c r="BJ666" s="463"/>
      <c r="BK666" s="463"/>
      <c r="BL666" s="463"/>
      <c r="BM666" s="463"/>
      <c r="BN666" s="463"/>
      <c r="BZ666" s="463"/>
      <c r="CA666" s="463"/>
      <c r="CB666" s="428"/>
      <c r="DW666" s="463"/>
      <c r="DX666" s="463"/>
      <c r="FI666" s="463"/>
      <c r="FJ666" s="463"/>
    </row>
    <row r="667" spans="14:166" s="369" customFormat="1" ht="15" customHeight="1">
      <c r="N667" s="442"/>
      <c r="O667" s="442"/>
      <c r="P667" s="463"/>
      <c r="Q667" s="463"/>
      <c r="R667" s="463"/>
      <c r="S667" s="463"/>
      <c r="T667" s="463"/>
      <c r="U667" s="463"/>
      <c r="W667" s="381"/>
      <c r="X667" s="381"/>
      <c r="Y667" s="381"/>
      <c r="Z667" s="381"/>
      <c r="AA667" s="381"/>
      <c r="AB667" s="381"/>
      <c r="AC667" s="381"/>
      <c r="AD667" s="381"/>
      <c r="AE667" s="381"/>
      <c r="AG667" s="402"/>
      <c r="AH667" s="402"/>
      <c r="AI667" s="401"/>
      <c r="AJ667" s="401"/>
      <c r="AK667" s="401"/>
      <c r="AL667" s="404"/>
      <c r="AM667" s="401"/>
      <c r="AN667" s="401"/>
      <c r="AO667" s="404"/>
      <c r="AP667" s="401"/>
      <c r="AQ667" s="401"/>
      <c r="AR667" s="401"/>
      <c r="AS667" s="401"/>
      <c r="AT667" s="401"/>
      <c r="AU667" s="401"/>
      <c r="AV667" s="401"/>
      <c r="AW667" s="401"/>
      <c r="AX667" s="404"/>
      <c r="AY667" s="463"/>
      <c r="AZ667" s="463"/>
      <c r="BA667" s="463"/>
      <c r="BB667" s="463"/>
      <c r="BC667" s="463"/>
      <c r="BD667" s="463"/>
      <c r="BE667" s="463"/>
      <c r="BF667" s="463"/>
      <c r="BG667" s="463"/>
      <c r="BH667" s="463"/>
      <c r="BI667" s="463"/>
      <c r="BJ667" s="463"/>
      <c r="BK667" s="463"/>
      <c r="BL667" s="463"/>
      <c r="BM667" s="463"/>
      <c r="BN667" s="463"/>
      <c r="BZ667" s="463"/>
      <c r="CA667" s="463"/>
      <c r="CB667" s="428"/>
      <c r="DW667" s="463"/>
      <c r="DX667" s="463"/>
      <c r="FI667" s="463"/>
      <c r="FJ667" s="463"/>
    </row>
    <row r="668" spans="14:166" s="369" customFormat="1" ht="15" customHeight="1">
      <c r="N668" s="442"/>
      <c r="O668" s="463"/>
      <c r="P668" s="463"/>
      <c r="Q668" s="463"/>
      <c r="R668" s="463"/>
      <c r="S668" s="463"/>
      <c r="T668" s="463"/>
      <c r="U668" s="463"/>
      <c r="W668" s="381"/>
      <c r="X668" s="381"/>
      <c r="Y668" s="381"/>
      <c r="Z668" s="381"/>
      <c r="AA668" s="381"/>
      <c r="AB668" s="381"/>
      <c r="AC668" s="381"/>
      <c r="AD668" s="381"/>
      <c r="AE668" s="381"/>
      <c r="AG668" s="402"/>
      <c r="AH668" s="402"/>
      <c r="AI668" s="401"/>
      <c r="AJ668" s="401"/>
      <c r="AK668" s="404"/>
      <c r="AL668" s="401"/>
      <c r="AM668" s="401"/>
      <c r="AN668" s="401"/>
      <c r="AO668" s="401"/>
      <c r="AP668" s="404"/>
      <c r="AQ668" s="401"/>
      <c r="AR668" s="401"/>
      <c r="AS668" s="401"/>
      <c r="AT668" s="401"/>
      <c r="AU668" s="401"/>
      <c r="AV668" s="404"/>
      <c r="AW668" s="404"/>
      <c r="AX668" s="404"/>
      <c r="AY668" s="463"/>
      <c r="AZ668" s="463"/>
      <c r="BA668" s="463"/>
      <c r="BB668" s="463"/>
      <c r="BC668" s="463"/>
      <c r="BD668" s="463"/>
      <c r="BE668" s="463"/>
      <c r="BF668" s="463"/>
      <c r="BG668" s="463"/>
      <c r="BH668" s="463"/>
      <c r="BI668" s="463"/>
      <c r="BJ668" s="463"/>
      <c r="BK668" s="463"/>
      <c r="BL668" s="463"/>
      <c r="BM668" s="463"/>
      <c r="BN668" s="463"/>
      <c r="BZ668" s="463"/>
      <c r="CA668" s="463"/>
      <c r="CB668" s="428"/>
      <c r="DW668" s="463"/>
      <c r="DX668" s="463"/>
      <c r="FI668" s="463"/>
      <c r="FJ668" s="463"/>
    </row>
    <row r="669" spans="14:166" s="369" customFormat="1" ht="15" customHeight="1">
      <c r="N669" s="463"/>
      <c r="O669" s="463"/>
      <c r="P669" s="463"/>
      <c r="Q669" s="463"/>
      <c r="R669" s="463"/>
      <c r="S669" s="463"/>
      <c r="T669" s="463"/>
      <c r="U669" s="463"/>
      <c r="W669" s="463"/>
      <c r="X669" s="463"/>
      <c r="Y669" s="463"/>
      <c r="Z669" s="463"/>
      <c r="AA669" s="463"/>
      <c r="AB669" s="463"/>
      <c r="AC669" s="463"/>
      <c r="AD669" s="463"/>
      <c r="AE669" s="463"/>
      <c r="AG669" s="469"/>
      <c r="AH669" s="469"/>
      <c r="AI669" s="401"/>
      <c r="AJ669" s="401"/>
      <c r="AK669" s="404"/>
      <c r="AL669" s="404"/>
      <c r="AM669" s="401"/>
      <c r="AN669" s="401"/>
      <c r="AO669" s="404"/>
      <c r="AP669" s="401"/>
      <c r="AQ669" s="401"/>
      <c r="AR669" s="401"/>
      <c r="AS669" s="404"/>
      <c r="AT669" s="401"/>
      <c r="AU669" s="401"/>
      <c r="AV669" s="404"/>
      <c r="AW669" s="404"/>
      <c r="AX669" s="404"/>
      <c r="AY669" s="463"/>
      <c r="AZ669" s="463"/>
      <c r="BA669" s="463"/>
      <c r="BB669" s="463"/>
      <c r="BC669" s="463"/>
      <c r="BD669" s="463"/>
      <c r="BE669" s="463"/>
      <c r="BF669" s="463"/>
      <c r="BG669" s="463"/>
      <c r="BH669" s="463"/>
      <c r="BI669" s="463"/>
      <c r="BJ669" s="463"/>
      <c r="BK669" s="463"/>
      <c r="BL669" s="463"/>
      <c r="BM669" s="463"/>
      <c r="BN669" s="463"/>
      <c r="BZ669" s="463"/>
      <c r="CA669" s="463"/>
      <c r="CB669" s="428"/>
      <c r="DW669" s="463"/>
      <c r="DX669" s="463"/>
      <c r="FI669" s="463"/>
      <c r="FJ669" s="463"/>
    </row>
    <row r="670" spans="14:166" s="369" customFormat="1" ht="15" customHeight="1">
      <c r="N670" s="463"/>
      <c r="O670" s="463"/>
      <c r="P670" s="463"/>
      <c r="Q670" s="463"/>
      <c r="R670" s="463"/>
      <c r="S670" s="463"/>
      <c r="T670" s="463"/>
      <c r="U670" s="463"/>
      <c r="W670" s="463"/>
      <c r="X670" s="463"/>
      <c r="Y670" s="463"/>
      <c r="Z670" s="463"/>
      <c r="AA670" s="463"/>
      <c r="AB670" s="463"/>
      <c r="AC670" s="463"/>
      <c r="AD670" s="463"/>
      <c r="AE670" s="463"/>
      <c r="AG670" s="402"/>
      <c r="AH670" s="402"/>
      <c r="AI670" s="401"/>
      <c r="AJ670" s="401"/>
      <c r="AK670" s="401"/>
      <c r="AL670" s="404"/>
      <c r="AM670" s="401"/>
      <c r="AN670" s="401"/>
      <c r="AO670" s="401"/>
      <c r="AP670" s="401"/>
      <c r="AQ670" s="404"/>
      <c r="AR670" s="401"/>
      <c r="AS670" s="401"/>
      <c r="AT670" s="401"/>
      <c r="AU670" s="401"/>
      <c r="AV670" s="401"/>
      <c r="AW670" s="404"/>
      <c r="AX670" s="401"/>
      <c r="AY670" s="463"/>
      <c r="AZ670" s="463"/>
      <c r="BA670" s="463"/>
      <c r="BB670" s="463"/>
      <c r="BC670" s="463"/>
      <c r="BD670" s="463"/>
      <c r="BE670" s="463"/>
      <c r="BF670" s="463"/>
      <c r="BG670" s="463"/>
      <c r="BH670" s="463"/>
      <c r="BI670" s="463"/>
      <c r="BJ670" s="463"/>
      <c r="BK670" s="463"/>
      <c r="BL670" s="463"/>
      <c r="BM670" s="463"/>
      <c r="BN670" s="463"/>
      <c r="BZ670" s="463"/>
      <c r="CA670" s="463"/>
      <c r="CB670" s="428"/>
      <c r="DW670" s="463"/>
      <c r="DX670" s="463"/>
      <c r="FI670" s="463"/>
      <c r="FJ670" s="463"/>
    </row>
    <row r="671" spans="14:166" s="369" customFormat="1" ht="15" customHeight="1">
      <c r="N671" s="463"/>
      <c r="O671" s="463"/>
      <c r="P671" s="463"/>
      <c r="Q671" s="463"/>
      <c r="R671" s="463"/>
      <c r="S671" s="463"/>
      <c r="T671" s="463"/>
      <c r="U671" s="463"/>
      <c r="W671" s="463"/>
      <c r="X671" s="463"/>
      <c r="Y671" s="463"/>
      <c r="Z671" s="463"/>
      <c r="AA671" s="463"/>
      <c r="AB671" s="463"/>
      <c r="AC671" s="463"/>
      <c r="AD671" s="463"/>
      <c r="AE671" s="463"/>
      <c r="AG671" s="402"/>
      <c r="AH671" s="402"/>
      <c r="AI671" s="401"/>
      <c r="AJ671" s="401"/>
      <c r="AK671" s="404"/>
      <c r="AL671" s="404"/>
      <c r="AM671" s="401"/>
      <c r="AN671" s="401"/>
      <c r="AO671" s="404"/>
      <c r="AP671" s="404"/>
      <c r="AQ671" s="401"/>
      <c r="AR671" s="401"/>
      <c r="AS671" s="404"/>
      <c r="AT671" s="401"/>
      <c r="AU671" s="401"/>
      <c r="AV671" s="404"/>
      <c r="AW671" s="404"/>
      <c r="AX671" s="404"/>
      <c r="AY671" s="463"/>
      <c r="AZ671" s="463"/>
      <c r="BA671" s="463"/>
      <c r="BB671" s="463"/>
      <c r="BC671" s="463"/>
      <c r="BD671" s="463"/>
      <c r="BE671" s="463"/>
      <c r="BF671" s="463"/>
      <c r="BG671" s="463"/>
      <c r="BH671" s="463"/>
      <c r="BI671" s="463"/>
      <c r="BJ671" s="463"/>
      <c r="BK671" s="463"/>
      <c r="BL671" s="463"/>
      <c r="BM671" s="463"/>
      <c r="BN671" s="463"/>
      <c r="BZ671" s="463"/>
      <c r="CA671" s="463"/>
      <c r="CB671" s="428"/>
      <c r="DW671" s="463"/>
      <c r="DX671" s="463"/>
      <c r="FI671" s="463"/>
      <c r="FJ671" s="463"/>
    </row>
    <row r="672" spans="14:166" s="369" customFormat="1" ht="15" customHeight="1">
      <c r="N672" s="463"/>
      <c r="O672" s="463"/>
      <c r="P672" s="463"/>
      <c r="Q672" s="463"/>
      <c r="R672" s="463"/>
      <c r="S672" s="463"/>
      <c r="T672" s="463"/>
      <c r="U672" s="463"/>
      <c r="W672" s="463"/>
      <c r="X672" s="463"/>
      <c r="Y672" s="463"/>
      <c r="Z672" s="463"/>
      <c r="AA672" s="463"/>
      <c r="AB672" s="463"/>
      <c r="AC672" s="463"/>
      <c r="AD672" s="463"/>
      <c r="AE672" s="463"/>
      <c r="AG672" s="402"/>
      <c r="AH672" s="402"/>
      <c r="AI672" s="401"/>
      <c r="AJ672" s="401"/>
      <c r="AK672" s="401"/>
      <c r="AL672" s="401"/>
      <c r="AM672" s="401"/>
      <c r="AN672" s="401"/>
      <c r="AO672" s="404"/>
      <c r="AP672" s="401"/>
      <c r="AQ672" s="401"/>
      <c r="AR672" s="401"/>
      <c r="AS672" s="404"/>
      <c r="AT672" s="401"/>
      <c r="AU672" s="401"/>
      <c r="AV672" s="404"/>
      <c r="AW672" s="404"/>
      <c r="AX672" s="404"/>
      <c r="AY672" s="463"/>
      <c r="AZ672" s="463"/>
      <c r="BA672" s="463"/>
      <c r="BB672" s="463"/>
      <c r="BC672" s="463"/>
      <c r="BD672" s="463"/>
      <c r="BE672" s="463"/>
      <c r="BF672" s="463"/>
      <c r="BG672" s="463"/>
      <c r="BH672" s="463"/>
      <c r="BI672" s="463"/>
      <c r="BJ672" s="463"/>
      <c r="BK672" s="463"/>
      <c r="BL672" s="463"/>
      <c r="BM672" s="463"/>
      <c r="BN672" s="463"/>
      <c r="BZ672" s="463"/>
      <c r="CA672" s="463"/>
      <c r="CB672" s="428"/>
      <c r="DW672" s="463"/>
      <c r="DX672" s="463"/>
      <c r="FI672" s="463"/>
      <c r="FJ672" s="463"/>
    </row>
    <row r="673" spans="14:166" s="369" customFormat="1" ht="15" customHeight="1">
      <c r="N673" s="463"/>
      <c r="O673" s="463"/>
      <c r="P673" s="463"/>
      <c r="Q673" s="463"/>
      <c r="R673" s="463"/>
      <c r="S673" s="463"/>
      <c r="T673" s="463"/>
      <c r="U673" s="463"/>
      <c r="W673" s="463"/>
      <c r="X673" s="463"/>
      <c r="Y673" s="463"/>
      <c r="Z673" s="463"/>
      <c r="AA673" s="463"/>
      <c r="AB673" s="463"/>
      <c r="AC673" s="463"/>
      <c r="AD673" s="463"/>
      <c r="AE673" s="463"/>
      <c r="AG673" s="402"/>
      <c r="AH673" s="402"/>
      <c r="AI673" s="401"/>
      <c r="AJ673" s="404"/>
      <c r="AK673" s="404"/>
      <c r="AL673" s="404"/>
      <c r="AM673" s="401"/>
      <c r="AN673" s="401"/>
      <c r="AO673" s="401"/>
      <c r="AP673" s="401"/>
      <c r="AQ673" s="401"/>
      <c r="AR673" s="401"/>
      <c r="AS673" s="404"/>
      <c r="AT673" s="401"/>
      <c r="AU673" s="401"/>
      <c r="AV673" s="401"/>
      <c r="AW673" s="404"/>
      <c r="AX673" s="401"/>
      <c r="AY673" s="463"/>
      <c r="AZ673" s="463"/>
      <c r="BA673" s="463"/>
      <c r="BB673" s="463"/>
      <c r="BC673" s="463"/>
      <c r="BD673" s="463"/>
      <c r="BE673" s="463"/>
      <c r="BF673" s="463"/>
      <c r="BG673" s="463"/>
      <c r="BH673" s="463"/>
      <c r="BI673" s="463"/>
      <c r="BJ673" s="463"/>
      <c r="BK673" s="463"/>
      <c r="BL673" s="463"/>
      <c r="BM673" s="463"/>
      <c r="BN673" s="463"/>
      <c r="BZ673" s="463"/>
      <c r="CA673" s="463"/>
      <c r="CB673" s="428"/>
      <c r="DW673" s="463"/>
      <c r="DX673" s="463"/>
      <c r="FI673" s="463"/>
      <c r="FJ673" s="463"/>
    </row>
    <row r="674" spans="14:166" s="369" customFormat="1" ht="15" customHeight="1">
      <c r="N674" s="463"/>
      <c r="O674" s="463"/>
      <c r="P674" s="463"/>
      <c r="Q674" s="463"/>
      <c r="R674" s="463"/>
      <c r="S674" s="463"/>
      <c r="T674" s="463"/>
      <c r="U674" s="463"/>
      <c r="W674" s="463"/>
      <c r="X674" s="463"/>
      <c r="Y674" s="463"/>
      <c r="Z674" s="463"/>
      <c r="AA674" s="463"/>
      <c r="AB674" s="463"/>
      <c r="AC674" s="463"/>
      <c r="AD674" s="463"/>
      <c r="AE674" s="463"/>
      <c r="AG674" s="402"/>
      <c r="AH674" s="402"/>
      <c r="AI674" s="401"/>
      <c r="AJ674" s="401"/>
      <c r="AK674" s="401"/>
      <c r="AL674" s="404"/>
      <c r="AM674" s="401"/>
      <c r="AN674" s="401"/>
      <c r="AO674" s="404"/>
      <c r="AP674" s="404"/>
      <c r="AQ674" s="401"/>
      <c r="AR674" s="401"/>
      <c r="AS674" s="404"/>
      <c r="AT674" s="401"/>
      <c r="AU674" s="401"/>
      <c r="AV674" s="404"/>
      <c r="AW674" s="404"/>
      <c r="AX674" s="404"/>
      <c r="AY674" s="463"/>
      <c r="AZ674" s="463"/>
      <c r="BA674" s="463"/>
      <c r="BB674" s="463"/>
      <c r="BC674" s="463"/>
      <c r="BD674" s="463"/>
      <c r="BE674" s="463"/>
      <c r="BF674" s="463"/>
      <c r="BG674" s="463"/>
      <c r="BH674" s="463"/>
      <c r="BI674" s="463"/>
      <c r="BJ674" s="463"/>
      <c r="BK674" s="463"/>
      <c r="BL674" s="463"/>
      <c r="BM674" s="463"/>
      <c r="BN674" s="463"/>
      <c r="BZ674" s="463"/>
      <c r="CA674" s="463"/>
      <c r="CB674" s="428"/>
      <c r="DW674" s="463"/>
      <c r="DX674" s="463"/>
      <c r="FI674" s="463"/>
      <c r="FJ674" s="463"/>
    </row>
    <row r="675" spans="14:166" s="369" customFormat="1" ht="15" customHeight="1">
      <c r="N675" s="463"/>
      <c r="O675" s="463"/>
      <c r="P675" s="463"/>
      <c r="Q675" s="463"/>
      <c r="R675" s="463"/>
      <c r="S675" s="463"/>
      <c r="T675" s="463"/>
      <c r="U675" s="463"/>
      <c r="W675" s="463"/>
      <c r="X675" s="463"/>
      <c r="Y675" s="463"/>
      <c r="Z675" s="463"/>
      <c r="AA675" s="463"/>
      <c r="AB675" s="463"/>
      <c r="AC675" s="463"/>
      <c r="AD675" s="463"/>
      <c r="AE675" s="463"/>
      <c r="AG675" s="402"/>
      <c r="AH675" s="402"/>
      <c r="AI675" s="401"/>
      <c r="AJ675" s="404"/>
      <c r="AK675" s="401"/>
      <c r="AL675" s="404"/>
      <c r="AM675" s="401"/>
      <c r="AN675" s="401"/>
      <c r="AO675" s="404"/>
      <c r="AP675" s="404"/>
      <c r="AQ675" s="404"/>
      <c r="AR675" s="401"/>
      <c r="AS675" s="404"/>
      <c r="AT675" s="401"/>
      <c r="AU675" s="401"/>
      <c r="AV675" s="401"/>
      <c r="AW675" s="404"/>
      <c r="AX675" s="401"/>
      <c r="AY675" s="463"/>
      <c r="AZ675" s="463"/>
      <c r="BA675" s="463"/>
      <c r="BB675" s="463"/>
      <c r="BC675" s="463"/>
      <c r="BD675" s="463"/>
      <c r="BE675" s="463"/>
      <c r="BF675" s="463"/>
      <c r="BG675" s="463"/>
      <c r="BH675" s="463"/>
      <c r="BI675" s="463"/>
      <c r="BJ675" s="463"/>
      <c r="BK675" s="463"/>
      <c r="BL675" s="463"/>
      <c r="BM675" s="463"/>
      <c r="BN675" s="463"/>
      <c r="BZ675" s="463"/>
      <c r="CA675" s="463"/>
      <c r="CB675" s="428"/>
      <c r="DW675" s="463"/>
      <c r="DX675" s="463"/>
      <c r="FI675" s="463"/>
      <c r="FJ675" s="463"/>
    </row>
    <row r="676" spans="14:166" s="369" customFormat="1" ht="15" customHeight="1">
      <c r="N676" s="463"/>
      <c r="O676" s="463"/>
      <c r="P676" s="463"/>
      <c r="Q676" s="463"/>
      <c r="R676" s="463"/>
      <c r="S676" s="463"/>
      <c r="T676" s="463"/>
      <c r="U676" s="463"/>
      <c r="W676" s="463"/>
      <c r="X676" s="463"/>
      <c r="Y676" s="463"/>
      <c r="Z676" s="463"/>
      <c r="AA676" s="463"/>
      <c r="AB676" s="463"/>
      <c r="AC676" s="463"/>
      <c r="AD676" s="463"/>
      <c r="AE676" s="463"/>
      <c r="AG676" s="402"/>
      <c r="AH676" s="402"/>
      <c r="AI676" s="401"/>
      <c r="AJ676" s="401"/>
      <c r="AK676" s="401"/>
      <c r="AL676" s="404"/>
      <c r="AM676" s="401"/>
      <c r="AN676" s="401"/>
      <c r="AO676" s="404"/>
      <c r="AP676" s="404"/>
      <c r="AQ676" s="401"/>
      <c r="AR676" s="401"/>
      <c r="AS676" s="404"/>
      <c r="AT676" s="404"/>
      <c r="AU676" s="404"/>
      <c r="AV676" s="401"/>
      <c r="AW676" s="404"/>
      <c r="AX676" s="467"/>
      <c r="AY676" s="463"/>
      <c r="AZ676" s="463"/>
      <c r="BA676" s="463"/>
      <c r="BB676" s="463"/>
      <c r="BC676" s="463"/>
      <c r="BD676" s="463"/>
      <c r="BE676" s="463"/>
      <c r="BF676" s="463"/>
      <c r="BG676" s="463"/>
      <c r="BH676" s="463"/>
      <c r="BI676" s="463"/>
      <c r="BJ676" s="463"/>
      <c r="BK676" s="463"/>
      <c r="BL676" s="463"/>
      <c r="BM676" s="463"/>
      <c r="BN676" s="463"/>
      <c r="BZ676" s="463"/>
      <c r="CA676" s="463"/>
      <c r="CB676" s="428"/>
      <c r="DW676" s="463"/>
      <c r="DX676" s="463"/>
      <c r="FI676" s="463"/>
      <c r="FJ676" s="463"/>
    </row>
    <row r="677" spans="14:166" s="369" customFormat="1" ht="15" customHeight="1">
      <c r="N677" s="463"/>
      <c r="O677" s="463"/>
      <c r="P677" s="463"/>
      <c r="Q677" s="463"/>
      <c r="R677" s="463"/>
      <c r="S677" s="463"/>
      <c r="T677" s="463"/>
      <c r="U677" s="463"/>
      <c r="W677" s="463"/>
      <c r="X677" s="463"/>
      <c r="Y677" s="463"/>
      <c r="Z677" s="463"/>
      <c r="AA677" s="463"/>
      <c r="AB677" s="463"/>
      <c r="AC677" s="463"/>
      <c r="AD677" s="463"/>
      <c r="AE677" s="463"/>
      <c r="AG677" s="402"/>
      <c r="AH677" s="402"/>
      <c r="AI677" s="404"/>
      <c r="AJ677" s="401"/>
      <c r="AK677" s="401"/>
      <c r="AL677" s="404"/>
      <c r="AM677" s="401"/>
      <c r="AN677" s="401"/>
      <c r="AO677" s="401"/>
      <c r="AP677" s="404"/>
      <c r="AQ677" s="407"/>
      <c r="AR677" s="407"/>
      <c r="AS677" s="407"/>
      <c r="AT677" s="407"/>
      <c r="AU677" s="407"/>
      <c r="AV677" s="407"/>
      <c r="AW677" s="407"/>
      <c r="AX677" s="407"/>
      <c r="AY677" s="463"/>
      <c r="AZ677" s="463"/>
      <c r="BA677" s="463"/>
      <c r="BB677" s="463"/>
      <c r="BC677" s="463"/>
      <c r="BD677" s="463"/>
      <c r="BE677" s="463"/>
      <c r="BF677" s="463"/>
      <c r="BG677" s="463"/>
      <c r="BH677" s="463"/>
      <c r="BI677" s="463"/>
      <c r="BJ677" s="463"/>
      <c r="BK677" s="463"/>
      <c r="BL677" s="463"/>
      <c r="BM677" s="463"/>
      <c r="BN677" s="463"/>
      <c r="BZ677" s="463"/>
      <c r="CA677" s="463"/>
      <c r="CB677" s="428"/>
      <c r="DW677" s="463"/>
      <c r="DX677" s="463"/>
      <c r="FI677" s="463"/>
      <c r="FJ677" s="463"/>
    </row>
    <row r="678" spans="14:166" s="369" customFormat="1" ht="15" customHeight="1">
      <c r="N678" s="463"/>
      <c r="O678" s="463"/>
      <c r="P678" s="463"/>
      <c r="Q678" s="463"/>
      <c r="R678" s="463"/>
      <c r="S678" s="463"/>
      <c r="T678" s="463"/>
      <c r="U678" s="463"/>
      <c r="W678" s="463"/>
      <c r="X678" s="463"/>
      <c r="Y678" s="463"/>
      <c r="Z678" s="463"/>
      <c r="AA678" s="463"/>
      <c r="AB678" s="463"/>
      <c r="AC678" s="463"/>
      <c r="AD678" s="463"/>
      <c r="AE678" s="463"/>
      <c r="AG678" s="463"/>
      <c r="AH678" s="463"/>
      <c r="AI678" s="407"/>
      <c r="AJ678" s="407"/>
      <c r="AK678" s="407"/>
      <c r="AL678" s="407"/>
      <c r="AM678" s="407"/>
      <c r="AN678" s="407"/>
      <c r="AO678" s="407"/>
      <c r="AP678" s="407"/>
      <c r="AQ678" s="407"/>
      <c r="AR678" s="407"/>
      <c r="AS678" s="407"/>
      <c r="AT678" s="407"/>
      <c r="AU678" s="407"/>
      <c r="AV678" s="407"/>
      <c r="AW678" s="407"/>
      <c r="AX678" s="407"/>
      <c r="AY678" s="463"/>
      <c r="AZ678" s="463"/>
      <c r="BA678" s="463"/>
      <c r="BB678" s="463"/>
      <c r="BC678" s="463"/>
      <c r="BD678" s="463"/>
      <c r="BE678" s="463"/>
      <c r="BF678" s="463"/>
      <c r="BG678" s="463"/>
      <c r="BH678" s="463"/>
      <c r="BI678" s="463"/>
      <c r="BJ678" s="463"/>
      <c r="BK678" s="463"/>
      <c r="BL678" s="463"/>
      <c r="BM678" s="463"/>
      <c r="BN678" s="463"/>
      <c r="BZ678" s="463"/>
      <c r="CA678" s="463"/>
      <c r="CB678" s="428"/>
      <c r="DW678" s="463"/>
      <c r="DX678" s="463"/>
      <c r="FI678" s="463"/>
      <c r="FJ678" s="463"/>
    </row>
    <row r="679" spans="14:166" s="369" customFormat="1" ht="15" customHeight="1">
      <c r="N679" s="463"/>
      <c r="O679" s="463"/>
      <c r="P679" s="463"/>
      <c r="Q679" s="463"/>
      <c r="R679" s="463"/>
      <c r="S679" s="463"/>
      <c r="T679" s="463"/>
      <c r="U679" s="463"/>
      <c r="W679" s="463"/>
      <c r="X679" s="463"/>
      <c r="Y679" s="463"/>
      <c r="Z679" s="463"/>
      <c r="AA679" s="463"/>
      <c r="AB679" s="463"/>
      <c r="AC679" s="463"/>
      <c r="AD679" s="463"/>
      <c r="AE679" s="463"/>
      <c r="AG679" s="463"/>
      <c r="AH679" s="463"/>
      <c r="AI679" s="407"/>
      <c r="AJ679" s="407"/>
      <c r="AK679" s="407"/>
      <c r="AL679" s="407"/>
      <c r="AM679" s="407"/>
      <c r="AN679" s="407"/>
      <c r="AO679" s="407"/>
      <c r="AP679" s="407"/>
      <c r="AQ679" s="407"/>
      <c r="AR679" s="407"/>
      <c r="AS679" s="407"/>
      <c r="AT679" s="407"/>
      <c r="AU679" s="407"/>
      <c r="AV679" s="407"/>
      <c r="AW679" s="407"/>
      <c r="AX679" s="407"/>
      <c r="AY679" s="463"/>
      <c r="AZ679" s="463"/>
      <c r="BA679" s="463"/>
      <c r="BB679" s="463"/>
      <c r="BC679" s="463"/>
      <c r="BD679" s="463"/>
      <c r="BE679" s="463"/>
      <c r="BF679" s="463"/>
      <c r="BG679" s="463"/>
      <c r="BH679" s="463"/>
      <c r="BI679" s="463"/>
      <c r="BJ679" s="463"/>
      <c r="BK679" s="463"/>
      <c r="BL679" s="463"/>
      <c r="BM679" s="463"/>
      <c r="BN679" s="463"/>
      <c r="BZ679" s="463"/>
      <c r="CA679" s="463"/>
      <c r="CB679" s="428"/>
      <c r="DW679" s="463"/>
      <c r="DX679" s="463"/>
      <c r="FI679" s="463"/>
      <c r="FJ679" s="463"/>
    </row>
    <row r="680" spans="14:166" s="369" customFormat="1" ht="15" customHeight="1">
      <c r="N680" s="463"/>
      <c r="O680" s="463"/>
      <c r="P680" s="463"/>
      <c r="Q680" s="463"/>
      <c r="R680" s="463"/>
      <c r="S680" s="463"/>
      <c r="T680" s="463"/>
      <c r="U680" s="463"/>
      <c r="W680" s="463"/>
      <c r="X680" s="463"/>
      <c r="Y680" s="463"/>
      <c r="Z680" s="463"/>
      <c r="AA680" s="463"/>
      <c r="AB680" s="463"/>
      <c r="AC680" s="463"/>
      <c r="AD680" s="463"/>
      <c r="AE680" s="463"/>
      <c r="AG680" s="469"/>
      <c r="AH680" s="469"/>
      <c r="AI680" s="407"/>
      <c r="AJ680" s="407"/>
      <c r="AK680" s="407"/>
      <c r="AL680" s="407"/>
      <c r="AM680" s="407"/>
      <c r="AN680" s="407"/>
      <c r="AO680" s="407"/>
      <c r="AP680" s="407"/>
      <c r="AQ680" s="407"/>
      <c r="AR680" s="407"/>
      <c r="AS680" s="407"/>
      <c r="AT680" s="407"/>
      <c r="AU680" s="407"/>
      <c r="AV680" s="407"/>
      <c r="AW680" s="407"/>
      <c r="AX680" s="407"/>
      <c r="AY680" s="463"/>
      <c r="AZ680" s="463"/>
      <c r="BA680" s="463"/>
      <c r="BB680" s="463"/>
      <c r="BC680" s="463"/>
      <c r="BD680" s="463"/>
      <c r="BE680" s="463"/>
      <c r="BF680" s="463"/>
      <c r="BG680" s="463"/>
      <c r="BH680" s="463"/>
      <c r="BI680" s="463"/>
      <c r="BJ680" s="463"/>
      <c r="BK680" s="463"/>
      <c r="BL680" s="463"/>
      <c r="BM680" s="463"/>
      <c r="BN680" s="463"/>
      <c r="BZ680" s="463"/>
      <c r="CA680" s="463"/>
      <c r="CB680" s="428"/>
      <c r="DW680" s="463"/>
      <c r="DX680" s="463"/>
      <c r="FI680" s="463"/>
      <c r="FJ680" s="463"/>
    </row>
    <row r="681" spans="14:166" s="369" customFormat="1" ht="15" customHeight="1">
      <c r="N681" s="463"/>
      <c r="O681" s="463"/>
      <c r="P681" s="463"/>
      <c r="Q681" s="463"/>
      <c r="R681" s="463"/>
      <c r="S681" s="463"/>
      <c r="T681" s="463"/>
      <c r="U681" s="463"/>
      <c r="W681" s="463"/>
      <c r="X681" s="463"/>
      <c r="Y681" s="463"/>
      <c r="Z681" s="463"/>
      <c r="AA681" s="463"/>
      <c r="AB681" s="463"/>
      <c r="AC681" s="463"/>
      <c r="AD681" s="463"/>
      <c r="AE681" s="463"/>
      <c r="AG681" s="469"/>
      <c r="AH681" s="469"/>
      <c r="AI681" s="407"/>
      <c r="AJ681" s="407"/>
      <c r="AK681" s="407"/>
      <c r="AL681" s="407"/>
      <c r="AM681" s="407"/>
      <c r="AN681" s="407"/>
      <c r="AO681" s="407"/>
      <c r="AP681" s="407"/>
      <c r="AQ681" s="408"/>
      <c r="AR681" s="408"/>
      <c r="AS681" s="408"/>
      <c r="AT681" s="408"/>
      <c r="AU681" s="408"/>
      <c r="AV681" s="409"/>
      <c r="AW681" s="408"/>
      <c r="AX681" s="408"/>
      <c r="AY681" s="463"/>
      <c r="AZ681" s="463"/>
      <c r="BA681" s="463"/>
      <c r="BB681" s="463"/>
      <c r="BC681" s="463"/>
      <c r="BD681" s="463"/>
      <c r="BE681" s="463"/>
      <c r="BF681" s="463"/>
      <c r="BG681" s="463"/>
      <c r="BH681" s="463"/>
      <c r="BI681" s="463"/>
      <c r="BJ681" s="463"/>
      <c r="BK681" s="463"/>
      <c r="BL681" s="463"/>
      <c r="BM681" s="463"/>
      <c r="BN681" s="463"/>
      <c r="BZ681" s="463"/>
      <c r="CA681" s="463"/>
      <c r="CB681" s="428"/>
      <c r="DW681" s="463"/>
      <c r="DX681" s="463"/>
      <c r="FI681" s="463"/>
      <c r="FJ681" s="463"/>
    </row>
    <row r="682" spans="14:166" s="369" customFormat="1" ht="15" customHeight="1">
      <c r="N682" s="463"/>
      <c r="O682" s="463"/>
      <c r="P682" s="463"/>
      <c r="Q682" s="463"/>
      <c r="R682" s="463"/>
      <c r="S682" s="463"/>
      <c r="T682" s="463"/>
      <c r="U682" s="463"/>
      <c r="W682" s="463"/>
      <c r="X682" s="463"/>
      <c r="Y682" s="463"/>
      <c r="Z682" s="463"/>
      <c r="AA682" s="463"/>
      <c r="AB682" s="463"/>
      <c r="AC682" s="463"/>
      <c r="AD682" s="463"/>
      <c r="AE682" s="463"/>
      <c r="AG682" s="469"/>
      <c r="AH682" s="469"/>
      <c r="AI682" s="408"/>
      <c r="AJ682" s="408"/>
      <c r="AK682" s="408"/>
      <c r="AL682" s="408"/>
      <c r="AM682" s="408"/>
      <c r="AN682" s="408"/>
      <c r="AO682" s="408"/>
      <c r="AP682" s="408"/>
      <c r="AQ682" s="401"/>
      <c r="AR682" s="401"/>
      <c r="AS682" s="401"/>
      <c r="AT682" s="401"/>
      <c r="AU682" s="401"/>
      <c r="AV682" s="401"/>
      <c r="AW682" s="401"/>
      <c r="AX682" s="401"/>
      <c r="AY682" s="463"/>
      <c r="AZ682" s="463"/>
      <c r="BA682" s="463"/>
      <c r="BB682" s="463"/>
      <c r="BC682" s="463"/>
      <c r="BD682" s="463"/>
      <c r="BE682" s="463"/>
      <c r="BF682" s="463"/>
      <c r="BG682" s="463"/>
      <c r="BH682" s="463"/>
      <c r="BI682" s="463"/>
      <c r="BJ682" s="463"/>
      <c r="BK682" s="463"/>
      <c r="BL682" s="463"/>
      <c r="BM682" s="463"/>
      <c r="BN682" s="463"/>
      <c r="BZ682" s="463"/>
      <c r="CA682" s="463"/>
      <c r="CB682" s="428"/>
      <c r="DW682" s="463"/>
      <c r="DX682" s="463"/>
      <c r="FI682" s="463"/>
      <c r="FJ682" s="463"/>
    </row>
    <row r="683" spans="14:166" s="369" customFormat="1" ht="15" customHeight="1">
      <c r="N683" s="463"/>
      <c r="O683" s="463"/>
      <c r="P683" s="463"/>
      <c r="Q683" s="463"/>
      <c r="R683" s="463"/>
      <c r="S683" s="463"/>
      <c r="T683" s="463"/>
      <c r="U683" s="463"/>
      <c r="W683" s="463"/>
      <c r="X683" s="463"/>
      <c r="Y683" s="463"/>
      <c r="Z683" s="463"/>
      <c r="AA683" s="463"/>
      <c r="AB683" s="463"/>
      <c r="AC683" s="463"/>
      <c r="AD683" s="463"/>
      <c r="AE683" s="463"/>
      <c r="AG683" s="402"/>
      <c r="AH683" s="402"/>
      <c r="AI683" s="401"/>
      <c r="AJ683" s="401"/>
      <c r="AK683" s="401"/>
      <c r="AL683" s="401"/>
      <c r="AM683" s="401"/>
      <c r="AN683" s="401"/>
      <c r="AO683" s="401"/>
      <c r="AP683" s="401"/>
      <c r="AQ683" s="401"/>
      <c r="AR683" s="401"/>
      <c r="AS683" s="401"/>
      <c r="AT683" s="401"/>
      <c r="AU683" s="401"/>
      <c r="AV683" s="404"/>
      <c r="AW683" s="401"/>
      <c r="AX683" s="467"/>
      <c r="AY683" s="463"/>
      <c r="AZ683" s="463"/>
      <c r="BA683" s="463"/>
      <c r="BB683" s="463"/>
      <c r="BC683" s="463"/>
      <c r="BD683" s="463"/>
      <c r="BE683" s="463"/>
      <c r="BF683" s="463"/>
      <c r="BG683" s="463"/>
      <c r="BH683" s="463"/>
      <c r="BI683" s="463"/>
      <c r="BJ683" s="463"/>
      <c r="BK683" s="463"/>
      <c r="BL683" s="463"/>
      <c r="BM683" s="463"/>
      <c r="BN683" s="463"/>
      <c r="BZ683" s="463"/>
      <c r="CA683" s="463"/>
      <c r="CB683" s="428"/>
      <c r="DW683" s="463"/>
      <c r="DX683" s="463"/>
      <c r="FI683" s="463"/>
      <c r="FJ683" s="463"/>
    </row>
    <row r="684" spans="14:166" s="369" customFormat="1" ht="15" customHeight="1">
      <c r="N684" s="463"/>
      <c r="O684" s="463"/>
      <c r="P684" s="463"/>
      <c r="Q684" s="463"/>
      <c r="R684" s="463"/>
      <c r="S684" s="463"/>
      <c r="T684" s="463"/>
      <c r="U684" s="463"/>
      <c r="W684" s="463"/>
      <c r="X684" s="463"/>
      <c r="Y684" s="463"/>
      <c r="Z684" s="463"/>
      <c r="AA684" s="463"/>
      <c r="AB684" s="463"/>
      <c r="AC684" s="463"/>
      <c r="AD684" s="463"/>
      <c r="AE684" s="463"/>
      <c r="AG684" s="402"/>
      <c r="AH684" s="402"/>
      <c r="AI684" s="401"/>
      <c r="AJ684" s="404"/>
      <c r="AK684" s="404"/>
      <c r="AL684" s="401"/>
      <c r="AM684" s="401"/>
      <c r="AN684" s="401"/>
      <c r="AO684" s="401"/>
      <c r="AP684" s="401"/>
      <c r="AQ684" s="401"/>
      <c r="AR684" s="401"/>
      <c r="AS684" s="401"/>
      <c r="AT684" s="401"/>
      <c r="AU684" s="401"/>
      <c r="AV684" s="404"/>
      <c r="AW684" s="401"/>
      <c r="AX684" s="467"/>
      <c r="AY684" s="463"/>
      <c r="AZ684" s="463"/>
      <c r="BA684" s="463"/>
      <c r="BB684" s="463"/>
      <c r="BC684" s="463"/>
      <c r="BD684" s="463"/>
      <c r="BE684" s="463"/>
      <c r="BF684" s="463"/>
      <c r="BG684" s="463"/>
      <c r="BH684" s="463"/>
      <c r="BI684" s="463"/>
      <c r="BJ684" s="463"/>
      <c r="BK684" s="463"/>
      <c r="BL684" s="463"/>
      <c r="BM684" s="463"/>
      <c r="BN684" s="463"/>
      <c r="BZ684" s="463"/>
      <c r="CA684" s="463"/>
      <c r="CB684" s="428"/>
      <c r="DW684" s="463"/>
      <c r="DX684" s="463"/>
      <c r="FI684" s="463"/>
      <c r="FJ684" s="463"/>
    </row>
    <row r="685" spans="14:166" s="369" customFormat="1" ht="15" customHeight="1">
      <c r="N685" s="463"/>
      <c r="O685" s="463"/>
      <c r="P685" s="463"/>
      <c r="Q685" s="463"/>
      <c r="R685" s="463"/>
      <c r="S685" s="463"/>
      <c r="T685" s="463"/>
      <c r="U685" s="463"/>
      <c r="W685" s="463"/>
      <c r="X685" s="463"/>
      <c r="Y685" s="463"/>
      <c r="Z685" s="463"/>
      <c r="AA685" s="463"/>
      <c r="AB685" s="463"/>
      <c r="AC685" s="463"/>
      <c r="AD685" s="463"/>
      <c r="AE685" s="463"/>
      <c r="AG685" s="402"/>
      <c r="AH685" s="402"/>
      <c r="AI685" s="401"/>
      <c r="AJ685" s="401"/>
      <c r="AK685" s="404"/>
      <c r="AL685" s="401"/>
      <c r="AM685" s="401"/>
      <c r="AN685" s="401"/>
      <c r="AO685" s="401"/>
      <c r="AP685" s="401"/>
      <c r="AQ685" s="401"/>
      <c r="AR685" s="401"/>
      <c r="AS685" s="401"/>
      <c r="AT685" s="401"/>
      <c r="AU685" s="401"/>
      <c r="AV685" s="404"/>
      <c r="AW685" s="404"/>
      <c r="AX685" s="467"/>
      <c r="AY685" s="463"/>
      <c r="AZ685" s="463"/>
      <c r="BA685" s="463"/>
      <c r="BB685" s="463"/>
      <c r="BC685" s="463"/>
      <c r="BD685" s="463"/>
      <c r="BE685" s="463"/>
      <c r="BF685" s="463"/>
      <c r="BG685" s="463"/>
      <c r="BH685" s="463"/>
      <c r="BI685" s="463"/>
      <c r="BJ685" s="463"/>
      <c r="BK685" s="463"/>
      <c r="BL685" s="463"/>
      <c r="BM685" s="463"/>
      <c r="BN685" s="463"/>
      <c r="BZ685" s="463"/>
      <c r="CA685" s="463"/>
      <c r="CB685" s="428"/>
      <c r="DW685" s="463"/>
      <c r="DX685" s="463"/>
      <c r="FI685" s="463"/>
      <c r="FJ685" s="463"/>
    </row>
    <row r="686" spans="14:166" s="369" customFormat="1" ht="15" customHeight="1">
      <c r="N686" s="463"/>
      <c r="O686" s="463"/>
      <c r="P686" s="463"/>
      <c r="Q686" s="463"/>
      <c r="R686" s="463"/>
      <c r="S686" s="463"/>
      <c r="T686" s="463"/>
      <c r="U686" s="463"/>
      <c r="W686" s="463"/>
      <c r="X686" s="463"/>
      <c r="Y686" s="463"/>
      <c r="Z686" s="463"/>
      <c r="AA686" s="463"/>
      <c r="AB686" s="463"/>
      <c r="AC686" s="463"/>
      <c r="AD686" s="463"/>
      <c r="AE686" s="463"/>
      <c r="AG686" s="402"/>
      <c r="AH686" s="402"/>
      <c r="AI686" s="401"/>
      <c r="AJ686" s="401"/>
      <c r="AK686" s="401"/>
      <c r="AL686" s="404"/>
      <c r="AM686" s="401"/>
      <c r="AN686" s="401"/>
      <c r="AO686" s="401"/>
      <c r="AP686" s="401"/>
      <c r="AQ686" s="401"/>
      <c r="AR686" s="401"/>
      <c r="AS686" s="401"/>
      <c r="AT686" s="401"/>
      <c r="AU686" s="401"/>
      <c r="AV686" s="404"/>
      <c r="AW686" s="401"/>
      <c r="AX686" s="431"/>
      <c r="AY686" s="463"/>
      <c r="AZ686" s="463"/>
      <c r="BA686" s="463"/>
      <c r="BB686" s="463"/>
      <c r="BC686" s="463"/>
      <c r="BD686" s="463"/>
      <c r="BE686" s="463"/>
      <c r="BF686" s="463"/>
      <c r="BG686" s="463"/>
      <c r="BH686" s="463"/>
      <c r="BI686" s="463"/>
      <c r="BJ686" s="463"/>
      <c r="BK686" s="463"/>
      <c r="BL686" s="463"/>
      <c r="BM686" s="463"/>
      <c r="BN686" s="463"/>
      <c r="BZ686" s="463"/>
      <c r="CA686" s="463"/>
      <c r="CB686" s="428"/>
      <c r="DW686" s="463"/>
      <c r="DX686" s="463"/>
      <c r="FI686" s="463"/>
      <c r="FJ686" s="463"/>
    </row>
    <row r="687" spans="14:166" s="369" customFormat="1" ht="15" customHeight="1">
      <c r="N687" s="463"/>
      <c r="O687" s="463"/>
      <c r="P687" s="463"/>
      <c r="Q687" s="463"/>
      <c r="R687" s="463"/>
      <c r="S687" s="463"/>
      <c r="T687" s="463"/>
      <c r="U687" s="463"/>
      <c r="W687" s="463"/>
      <c r="X687" s="463"/>
      <c r="Y687" s="463"/>
      <c r="Z687" s="463"/>
      <c r="AA687" s="463"/>
      <c r="AB687" s="463"/>
      <c r="AC687" s="463"/>
      <c r="AD687" s="463"/>
      <c r="AE687" s="463"/>
      <c r="AG687" s="402"/>
      <c r="AH687" s="402"/>
      <c r="AI687" s="401"/>
      <c r="AJ687" s="401"/>
      <c r="AK687" s="401"/>
      <c r="AL687" s="401"/>
      <c r="AM687" s="401"/>
      <c r="AN687" s="401"/>
      <c r="AO687" s="401"/>
      <c r="AP687" s="401"/>
      <c r="AQ687" s="401"/>
      <c r="AR687" s="401"/>
      <c r="AS687" s="401"/>
      <c r="AT687" s="401"/>
      <c r="AU687" s="401"/>
      <c r="AV687" s="404"/>
      <c r="AW687" s="404"/>
      <c r="AX687" s="467"/>
      <c r="AY687" s="463"/>
      <c r="AZ687" s="463"/>
      <c r="BA687" s="463"/>
      <c r="BB687" s="463"/>
      <c r="BC687" s="463"/>
      <c r="BD687" s="463"/>
      <c r="BE687" s="463"/>
      <c r="BF687" s="463"/>
      <c r="BG687" s="463"/>
      <c r="BH687" s="463"/>
      <c r="BI687" s="463"/>
      <c r="BJ687" s="463"/>
      <c r="BK687" s="463"/>
      <c r="BL687" s="463"/>
      <c r="BM687" s="463"/>
      <c r="BN687" s="463"/>
      <c r="BZ687" s="463"/>
      <c r="CA687" s="463"/>
      <c r="CB687" s="428"/>
      <c r="DW687" s="463"/>
      <c r="DX687" s="463"/>
      <c r="FI687" s="463"/>
      <c r="FJ687" s="463"/>
    </row>
    <row r="688" spans="14:166" s="369" customFormat="1" ht="15" customHeight="1">
      <c r="N688" s="463"/>
      <c r="O688" s="463"/>
      <c r="P688" s="463"/>
      <c r="Q688" s="463"/>
      <c r="R688" s="463"/>
      <c r="S688" s="463"/>
      <c r="T688" s="463"/>
      <c r="U688" s="463"/>
      <c r="W688" s="463"/>
      <c r="X688" s="463"/>
      <c r="Y688" s="463"/>
      <c r="Z688" s="463"/>
      <c r="AA688" s="463"/>
      <c r="AB688" s="463"/>
      <c r="AC688" s="463"/>
      <c r="AD688" s="463"/>
      <c r="AE688" s="463"/>
      <c r="AG688" s="402"/>
      <c r="AH688" s="402"/>
      <c r="AI688" s="401"/>
      <c r="AJ688" s="401"/>
      <c r="AK688" s="404"/>
      <c r="AL688" s="404"/>
      <c r="AM688" s="401"/>
      <c r="AN688" s="401"/>
      <c r="AO688" s="404"/>
      <c r="AP688" s="401"/>
      <c r="AQ688" s="401"/>
      <c r="AR688" s="401"/>
      <c r="AS688" s="401"/>
      <c r="AT688" s="401"/>
      <c r="AU688" s="401"/>
      <c r="AV688" s="404"/>
      <c r="AW688" s="401"/>
      <c r="AX688" s="467"/>
      <c r="AY688" s="463"/>
      <c r="AZ688" s="463"/>
      <c r="BA688" s="463"/>
      <c r="BB688" s="463"/>
      <c r="BC688" s="463"/>
      <c r="BD688" s="463"/>
      <c r="BE688" s="463"/>
      <c r="BF688" s="463"/>
      <c r="BG688" s="463"/>
      <c r="BH688" s="463"/>
      <c r="BI688" s="463"/>
      <c r="BJ688" s="463"/>
      <c r="BK688" s="463"/>
      <c r="BL688" s="463"/>
      <c r="BM688" s="463"/>
      <c r="BN688" s="463"/>
      <c r="BZ688" s="463"/>
      <c r="CA688" s="463"/>
      <c r="CB688" s="428"/>
      <c r="DW688" s="463"/>
      <c r="DX688" s="463"/>
      <c r="FI688" s="463"/>
      <c r="FJ688" s="463"/>
    </row>
    <row r="689" spans="14:166" s="369" customFormat="1" ht="15" customHeight="1">
      <c r="N689" s="463"/>
      <c r="O689" s="463"/>
      <c r="P689" s="463"/>
      <c r="Q689" s="463"/>
      <c r="R689" s="463"/>
      <c r="S689" s="463"/>
      <c r="T689" s="463"/>
      <c r="U689" s="463"/>
      <c r="W689" s="463"/>
      <c r="X689" s="463"/>
      <c r="Y689" s="463"/>
      <c r="Z689" s="463"/>
      <c r="AA689" s="463"/>
      <c r="AB689" s="463"/>
      <c r="AC689" s="463"/>
      <c r="AD689" s="463"/>
      <c r="AE689" s="463"/>
      <c r="AG689" s="402"/>
      <c r="AH689" s="402"/>
      <c r="AI689" s="401"/>
      <c r="AJ689" s="401"/>
      <c r="AK689" s="404"/>
      <c r="AL689" s="401"/>
      <c r="AM689" s="401"/>
      <c r="AN689" s="401"/>
      <c r="AO689" s="401"/>
      <c r="AP689" s="404"/>
      <c r="AQ689" s="401"/>
      <c r="AR689" s="401"/>
      <c r="AS689" s="401"/>
      <c r="AT689" s="401"/>
      <c r="AU689" s="401"/>
      <c r="AV689" s="401"/>
      <c r="AW689" s="404"/>
      <c r="AX689" s="467"/>
      <c r="AY689" s="463"/>
      <c r="AZ689" s="463"/>
      <c r="BA689" s="463"/>
      <c r="BB689" s="463"/>
      <c r="BC689" s="463"/>
      <c r="BD689" s="463"/>
      <c r="BE689" s="463"/>
      <c r="BF689" s="463"/>
      <c r="BG689" s="463"/>
      <c r="BH689" s="463"/>
      <c r="BI689" s="463"/>
      <c r="BJ689" s="463"/>
      <c r="BK689" s="463"/>
      <c r="BL689" s="463"/>
      <c r="BM689" s="463"/>
      <c r="BN689" s="463"/>
      <c r="BZ689" s="463"/>
      <c r="CA689" s="463"/>
      <c r="CB689" s="428"/>
      <c r="DW689" s="463"/>
      <c r="DX689" s="463"/>
      <c r="FI689" s="463"/>
      <c r="FJ689" s="463"/>
    </row>
    <row r="690" spans="14:166" s="369" customFormat="1" ht="15" customHeight="1">
      <c r="N690" s="463"/>
      <c r="O690" s="463"/>
      <c r="P690" s="463"/>
      <c r="Q690" s="463"/>
      <c r="R690" s="463"/>
      <c r="S690" s="463"/>
      <c r="T690" s="463"/>
      <c r="U690" s="463"/>
      <c r="W690" s="463"/>
      <c r="X690" s="463"/>
      <c r="Y690" s="463"/>
      <c r="Z690" s="463"/>
      <c r="AA690" s="463"/>
      <c r="AB690" s="463"/>
      <c r="AC690" s="463"/>
      <c r="AD690" s="463"/>
      <c r="AE690" s="463"/>
      <c r="AG690" s="402"/>
      <c r="AH690" s="402"/>
      <c r="AI690" s="401"/>
      <c r="AJ690" s="401"/>
      <c r="AK690" s="404"/>
      <c r="AL690" s="404"/>
      <c r="AM690" s="401"/>
      <c r="AN690" s="401"/>
      <c r="AO690" s="404"/>
      <c r="AP690" s="401"/>
      <c r="AQ690" s="401"/>
      <c r="AR690" s="401"/>
      <c r="AS690" s="401"/>
      <c r="AT690" s="401"/>
      <c r="AU690" s="401"/>
      <c r="AV690" s="404"/>
      <c r="AW690" s="401"/>
      <c r="AX690" s="467"/>
      <c r="AY690" s="463"/>
      <c r="AZ690" s="463"/>
      <c r="BA690" s="463"/>
      <c r="BB690" s="463"/>
      <c r="BC690" s="463"/>
      <c r="BD690" s="463"/>
      <c r="BE690" s="463"/>
      <c r="BF690" s="463"/>
      <c r="BG690" s="463"/>
      <c r="BH690" s="463"/>
      <c r="BI690" s="463"/>
      <c r="BJ690" s="463"/>
      <c r="BK690" s="463"/>
      <c r="BL690" s="463"/>
      <c r="BM690" s="463"/>
      <c r="BN690" s="463"/>
      <c r="BZ690" s="463"/>
      <c r="CA690" s="463"/>
      <c r="CB690" s="428"/>
      <c r="DW690" s="463"/>
      <c r="DX690" s="463"/>
      <c r="FI690" s="463"/>
      <c r="FJ690" s="463"/>
    </row>
    <row r="691" spans="14:166" s="369" customFormat="1" ht="15" customHeight="1">
      <c r="N691" s="463"/>
      <c r="O691" s="463"/>
      <c r="P691" s="463"/>
      <c r="Q691" s="463"/>
      <c r="R691" s="463"/>
      <c r="S691" s="463"/>
      <c r="T691" s="463"/>
      <c r="U691" s="463"/>
      <c r="W691" s="463"/>
      <c r="X691" s="463"/>
      <c r="Y691" s="463"/>
      <c r="Z691" s="463"/>
      <c r="AA691" s="463"/>
      <c r="AB691" s="463"/>
      <c r="AC691" s="463"/>
      <c r="AD691" s="463"/>
      <c r="AE691" s="463"/>
      <c r="AG691" s="402"/>
      <c r="AH691" s="402"/>
      <c r="AI691" s="401"/>
      <c r="AJ691" s="401"/>
      <c r="AK691" s="404"/>
      <c r="AL691" s="404"/>
      <c r="AM691" s="401"/>
      <c r="AN691" s="401"/>
      <c r="AO691" s="401"/>
      <c r="AP691" s="401"/>
      <c r="AQ691" s="401"/>
      <c r="AR691" s="401"/>
      <c r="AS691" s="404"/>
      <c r="AT691" s="401"/>
      <c r="AU691" s="401"/>
      <c r="AV691" s="404"/>
      <c r="AW691" s="404"/>
      <c r="AX691" s="404"/>
      <c r="AY691" s="463"/>
      <c r="AZ691" s="463"/>
      <c r="BA691" s="463"/>
      <c r="BB691" s="463"/>
      <c r="BC691" s="463"/>
      <c r="BD691" s="463"/>
      <c r="BE691" s="463"/>
      <c r="BF691" s="463"/>
      <c r="BG691" s="463"/>
      <c r="BH691" s="463"/>
      <c r="BI691" s="463"/>
      <c r="BJ691" s="463"/>
      <c r="BK691" s="463"/>
      <c r="BL691" s="463"/>
      <c r="BM691" s="463"/>
      <c r="BN691" s="463"/>
      <c r="BZ691" s="463"/>
      <c r="CA691" s="463"/>
      <c r="CB691" s="428"/>
      <c r="DW691" s="463"/>
      <c r="DX691" s="463"/>
      <c r="FI691" s="463"/>
      <c r="FJ691" s="463"/>
    </row>
    <row r="692" spans="14:166" s="369" customFormat="1" ht="15" customHeight="1">
      <c r="AG692" s="402"/>
      <c r="AH692" s="402"/>
      <c r="AI692" s="401"/>
      <c r="AJ692" s="401"/>
      <c r="AK692" s="404"/>
      <c r="AL692" s="401"/>
      <c r="AM692" s="401"/>
      <c r="AN692" s="401"/>
      <c r="AO692" s="404"/>
      <c r="AP692" s="401"/>
      <c r="AQ692" s="401"/>
      <c r="AR692" s="401"/>
      <c r="AS692" s="401"/>
      <c r="AT692" s="401"/>
      <c r="AU692" s="401"/>
      <c r="AV692" s="404"/>
      <c r="AW692" s="404"/>
      <c r="AX692" s="467"/>
      <c r="AY692" s="463"/>
      <c r="AZ692" s="463"/>
      <c r="BA692" s="463"/>
      <c r="BB692" s="463"/>
      <c r="BC692" s="463"/>
      <c r="BD692" s="463"/>
      <c r="BE692" s="463"/>
      <c r="BF692" s="463"/>
      <c r="BG692" s="463"/>
      <c r="BH692" s="463"/>
      <c r="BI692" s="463"/>
      <c r="BJ692" s="463"/>
      <c r="BK692" s="463"/>
      <c r="BL692" s="463"/>
      <c r="BM692" s="463"/>
      <c r="BN692" s="463"/>
      <c r="BZ692" s="463"/>
      <c r="CA692" s="463"/>
      <c r="CB692" s="428"/>
      <c r="DW692" s="463"/>
      <c r="DX692" s="463"/>
      <c r="FI692" s="463"/>
      <c r="FJ692" s="463"/>
    </row>
    <row r="693" spans="14:166" s="369" customFormat="1" ht="15" customHeight="1">
      <c r="AG693" s="469"/>
      <c r="AH693" s="469"/>
      <c r="AI693" s="401"/>
      <c r="AJ693" s="401"/>
      <c r="AK693" s="401"/>
      <c r="AL693" s="404"/>
      <c r="AM693" s="401"/>
      <c r="AN693" s="401"/>
      <c r="AO693" s="404"/>
      <c r="AP693" s="404"/>
      <c r="AQ693" s="401"/>
      <c r="AR693" s="401"/>
      <c r="AS693" s="404"/>
      <c r="AT693" s="401"/>
      <c r="AU693" s="401"/>
      <c r="AV693" s="401"/>
      <c r="AW693" s="401"/>
      <c r="AX693" s="467"/>
      <c r="AY693" s="463"/>
      <c r="AZ693" s="463"/>
      <c r="BA693" s="463"/>
      <c r="BB693" s="463"/>
      <c r="BC693" s="463"/>
      <c r="BD693" s="463"/>
      <c r="BE693" s="463"/>
      <c r="BF693" s="463"/>
      <c r="BG693" s="463"/>
      <c r="BH693" s="463"/>
      <c r="BI693" s="463"/>
      <c r="BJ693" s="463"/>
      <c r="BK693" s="463"/>
      <c r="BL693" s="463"/>
      <c r="BM693" s="463"/>
      <c r="BN693" s="463"/>
      <c r="BZ693" s="463"/>
      <c r="CA693" s="463"/>
      <c r="CB693" s="428"/>
      <c r="DW693" s="463"/>
      <c r="DX693" s="463"/>
      <c r="FI693" s="463"/>
      <c r="FJ693" s="463"/>
    </row>
    <row r="694" spans="14:166" s="369" customFormat="1" ht="15" customHeight="1">
      <c r="AG694" s="402"/>
      <c r="AH694" s="402"/>
      <c r="AI694" s="401"/>
      <c r="AJ694" s="401"/>
      <c r="AK694" s="404"/>
      <c r="AL694" s="404"/>
      <c r="AM694" s="401"/>
      <c r="AN694" s="401"/>
      <c r="AO694" s="404"/>
      <c r="AP694" s="401"/>
      <c r="AQ694" s="401"/>
      <c r="AR694" s="401"/>
      <c r="AS694" s="401"/>
      <c r="AT694" s="401"/>
      <c r="AU694" s="401"/>
      <c r="AV694" s="404"/>
      <c r="AW694" s="404"/>
      <c r="AX694" s="467"/>
      <c r="AY694" s="463"/>
      <c r="AZ694" s="463"/>
      <c r="BA694" s="463"/>
      <c r="BB694" s="463"/>
      <c r="BC694" s="463"/>
      <c r="BD694" s="463"/>
      <c r="BE694" s="463"/>
      <c r="BF694" s="463"/>
      <c r="BG694" s="463"/>
      <c r="BH694" s="463"/>
      <c r="BI694" s="463"/>
      <c r="BJ694" s="463"/>
      <c r="BK694" s="463"/>
      <c r="BL694" s="463"/>
      <c r="BM694" s="463"/>
      <c r="BN694" s="463"/>
      <c r="BZ694" s="463"/>
      <c r="CA694" s="463"/>
      <c r="CB694" s="428"/>
      <c r="DW694" s="463"/>
      <c r="DX694" s="463"/>
      <c r="FI694" s="463"/>
      <c r="FJ694" s="463"/>
    </row>
    <row r="695" spans="14:166" s="369" customFormat="1" ht="15" customHeight="1">
      <c r="AG695" s="402"/>
      <c r="AH695" s="402"/>
      <c r="AI695" s="401"/>
      <c r="AJ695" s="401"/>
      <c r="AK695" s="401"/>
      <c r="AL695" s="401"/>
      <c r="AM695" s="401"/>
      <c r="AN695" s="401"/>
      <c r="AO695" s="401"/>
      <c r="AP695" s="401"/>
      <c r="AQ695" s="401"/>
      <c r="AR695" s="401"/>
      <c r="AS695" s="404"/>
      <c r="AT695" s="401"/>
      <c r="AU695" s="401"/>
      <c r="AV695" s="401"/>
      <c r="AW695" s="404"/>
      <c r="AX695" s="467"/>
      <c r="AY695" s="463"/>
      <c r="AZ695" s="463"/>
      <c r="BA695" s="463"/>
      <c r="BB695" s="463"/>
      <c r="BC695" s="463"/>
      <c r="BD695" s="463"/>
      <c r="BE695" s="463"/>
      <c r="BF695" s="463"/>
      <c r="BG695" s="463"/>
      <c r="BH695" s="463"/>
      <c r="BI695" s="463"/>
      <c r="BJ695" s="463"/>
      <c r="BK695" s="463"/>
      <c r="BL695" s="463"/>
      <c r="BM695" s="463"/>
      <c r="BN695" s="463"/>
      <c r="BZ695" s="463"/>
      <c r="CA695" s="463"/>
      <c r="CB695" s="428"/>
      <c r="DW695" s="463"/>
      <c r="DX695" s="463"/>
      <c r="FI695" s="463"/>
      <c r="FJ695" s="463"/>
    </row>
    <row r="696" spans="14:166" s="369" customFormat="1" ht="15" customHeight="1">
      <c r="AG696" s="402"/>
      <c r="AH696" s="402"/>
      <c r="AI696" s="401"/>
      <c r="AJ696" s="401"/>
      <c r="AK696" s="404"/>
      <c r="AL696" s="404"/>
      <c r="AM696" s="401"/>
      <c r="AN696" s="401"/>
      <c r="AO696" s="404"/>
      <c r="AP696" s="404"/>
      <c r="AQ696" s="401"/>
      <c r="AR696" s="401"/>
      <c r="AS696" s="401"/>
      <c r="AT696" s="401"/>
      <c r="AU696" s="401"/>
      <c r="AV696" s="404"/>
      <c r="AW696" s="404"/>
      <c r="AX696" s="467"/>
      <c r="AY696" s="463"/>
      <c r="AZ696" s="463"/>
      <c r="BA696" s="463"/>
      <c r="BB696" s="463"/>
      <c r="BC696" s="463"/>
      <c r="BD696" s="463"/>
      <c r="BE696" s="463"/>
      <c r="BF696" s="463"/>
      <c r="BG696" s="463"/>
      <c r="BH696" s="463"/>
      <c r="BI696" s="463"/>
      <c r="BJ696" s="463"/>
      <c r="BK696" s="463"/>
      <c r="BL696" s="463"/>
      <c r="BM696" s="463"/>
      <c r="BN696" s="463"/>
      <c r="BZ696" s="463"/>
      <c r="CA696" s="463"/>
      <c r="CB696" s="428"/>
      <c r="DW696" s="463"/>
      <c r="DX696" s="463"/>
      <c r="FI696" s="463"/>
      <c r="FJ696" s="463"/>
    </row>
    <row r="697" spans="14:166" s="369" customFormat="1" ht="15" customHeight="1">
      <c r="AG697" s="402"/>
      <c r="AH697" s="402"/>
      <c r="AI697" s="401"/>
      <c r="AJ697" s="401"/>
      <c r="AK697" s="401"/>
      <c r="AL697" s="404"/>
      <c r="AM697" s="401"/>
      <c r="AN697" s="401"/>
      <c r="AO697" s="401"/>
      <c r="AP697" s="401"/>
      <c r="AQ697" s="404"/>
      <c r="AR697" s="401"/>
      <c r="AS697" s="404"/>
      <c r="AT697" s="401"/>
      <c r="AU697" s="401"/>
      <c r="AV697" s="404"/>
      <c r="AW697" s="401"/>
      <c r="AX697" s="467"/>
      <c r="AY697" s="463"/>
      <c r="AZ697" s="463"/>
      <c r="BA697" s="463"/>
      <c r="BB697" s="463"/>
      <c r="BC697" s="463"/>
      <c r="BD697" s="463"/>
      <c r="BE697" s="463"/>
      <c r="BF697" s="463"/>
      <c r="BG697" s="463"/>
      <c r="BH697" s="463"/>
      <c r="BI697" s="463"/>
      <c r="BJ697" s="463"/>
      <c r="BK697" s="463"/>
      <c r="BL697" s="463"/>
      <c r="BM697" s="463"/>
      <c r="BN697" s="463"/>
      <c r="BZ697" s="463"/>
      <c r="CA697" s="463"/>
      <c r="CB697" s="428"/>
      <c r="DW697" s="463"/>
      <c r="DX697" s="463"/>
      <c r="FI697" s="463"/>
      <c r="FJ697" s="463"/>
    </row>
    <row r="698" spans="14:166" s="369" customFormat="1" ht="15" customHeight="1">
      <c r="N698" s="372"/>
      <c r="P698" s="372"/>
      <c r="Q698" s="372"/>
      <c r="R698" s="372"/>
      <c r="S698" s="372"/>
      <c r="T698" s="372"/>
      <c r="U698" s="372"/>
      <c r="AG698" s="402"/>
      <c r="AH698" s="402"/>
      <c r="AI698" s="401"/>
      <c r="AJ698" s="404"/>
      <c r="AK698" s="404"/>
      <c r="AL698" s="404"/>
      <c r="AM698" s="401"/>
      <c r="AN698" s="401"/>
      <c r="AO698" s="404"/>
      <c r="AP698" s="401"/>
      <c r="AQ698" s="401"/>
      <c r="AR698" s="401"/>
      <c r="AS698" s="401"/>
      <c r="AT698" s="401"/>
      <c r="AU698" s="401"/>
      <c r="AV698" s="401"/>
      <c r="AW698" s="404"/>
      <c r="AX698" s="467"/>
      <c r="AY698" s="463"/>
      <c r="AZ698" s="463"/>
      <c r="BA698" s="463"/>
      <c r="BB698" s="463"/>
      <c r="BC698" s="463"/>
      <c r="BD698" s="463"/>
      <c r="BE698" s="463"/>
      <c r="BF698" s="463"/>
      <c r="BG698" s="463"/>
      <c r="BH698" s="463"/>
      <c r="BI698" s="463"/>
      <c r="BJ698" s="463"/>
      <c r="BK698" s="463"/>
      <c r="BL698" s="463"/>
      <c r="BM698" s="463"/>
      <c r="BN698" s="463"/>
      <c r="BZ698" s="463"/>
      <c r="CA698" s="463"/>
      <c r="CB698" s="428"/>
      <c r="DW698" s="463"/>
      <c r="DX698" s="463"/>
      <c r="FI698" s="463"/>
      <c r="FJ698" s="463"/>
    </row>
    <row r="699" spans="14:166" s="369" customFormat="1" ht="15" customHeight="1">
      <c r="N699" s="372"/>
      <c r="O699" s="372"/>
      <c r="P699" s="372"/>
      <c r="Q699" s="372"/>
      <c r="R699" s="372"/>
      <c r="S699" s="372"/>
      <c r="T699" s="372"/>
      <c r="U699" s="372"/>
      <c r="AG699" s="402"/>
      <c r="AH699" s="402"/>
      <c r="AI699" s="401"/>
      <c r="AJ699" s="404"/>
      <c r="AK699" s="401"/>
      <c r="AL699" s="404"/>
      <c r="AM699" s="401"/>
      <c r="AN699" s="401"/>
      <c r="AO699" s="404"/>
      <c r="AP699" s="404"/>
      <c r="AQ699" s="401"/>
      <c r="AR699" s="401"/>
      <c r="AS699" s="404"/>
      <c r="AT699" s="401"/>
      <c r="AU699" s="401"/>
      <c r="AV699" s="401"/>
      <c r="AW699" s="404"/>
      <c r="AX699" s="467"/>
      <c r="AY699" s="463"/>
      <c r="AZ699" s="463"/>
      <c r="BA699" s="463"/>
      <c r="BB699" s="463"/>
      <c r="BC699" s="463"/>
      <c r="BD699" s="463"/>
      <c r="BE699" s="463"/>
      <c r="BF699" s="463"/>
      <c r="BG699" s="463"/>
      <c r="BH699" s="463"/>
      <c r="BI699" s="463"/>
      <c r="BJ699" s="463"/>
      <c r="BK699" s="463"/>
      <c r="BL699" s="463"/>
      <c r="BM699" s="463"/>
      <c r="BN699" s="463"/>
      <c r="BZ699" s="463"/>
      <c r="CA699" s="463"/>
      <c r="CB699" s="428"/>
      <c r="DW699" s="463"/>
      <c r="DX699" s="463"/>
      <c r="FI699" s="463"/>
      <c r="FJ699" s="463"/>
    </row>
    <row r="700" spans="14:166" s="369" customFormat="1" ht="15" customHeight="1">
      <c r="N700" s="372"/>
      <c r="O700" s="372"/>
      <c r="P700" s="372"/>
      <c r="Q700" s="372"/>
      <c r="R700" s="372"/>
      <c r="S700" s="372"/>
      <c r="U700" s="372"/>
      <c r="AG700" s="402"/>
      <c r="AH700" s="402"/>
      <c r="AI700" s="401"/>
      <c r="AJ700" s="404"/>
      <c r="AK700" s="401"/>
      <c r="AL700" s="404"/>
      <c r="AM700" s="401"/>
      <c r="AN700" s="401"/>
      <c r="AO700" s="404"/>
      <c r="AP700" s="401"/>
      <c r="AQ700" s="401"/>
      <c r="AR700" s="401"/>
      <c r="AS700" s="404"/>
      <c r="AT700" s="404"/>
      <c r="AU700" s="404"/>
      <c r="AV700" s="401"/>
      <c r="AW700" s="404"/>
      <c r="AX700" s="467"/>
      <c r="AY700" s="463"/>
      <c r="AZ700" s="463"/>
      <c r="BA700" s="463"/>
      <c r="BB700" s="463"/>
      <c r="BC700" s="463"/>
      <c r="BD700" s="463"/>
      <c r="BE700" s="463"/>
      <c r="BF700" s="463"/>
      <c r="BG700" s="463"/>
      <c r="BH700" s="463"/>
      <c r="BI700" s="463"/>
      <c r="BJ700" s="463"/>
      <c r="BK700" s="463"/>
      <c r="BL700" s="463"/>
      <c r="BM700" s="463"/>
      <c r="BN700" s="463"/>
      <c r="BZ700" s="463"/>
      <c r="CA700" s="463"/>
      <c r="CB700" s="428"/>
      <c r="DW700" s="463"/>
      <c r="DX700" s="463"/>
      <c r="FI700" s="463"/>
      <c r="FJ700" s="463"/>
    </row>
    <row r="701" spans="14:166" s="369" customFormat="1" ht="15" customHeight="1">
      <c r="N701" s="393"/>
      <c r="O701" s="393"/>
      <c r="P701" s="393"/>
      <c r="Q701" s="393"/>
      <c r="R701" s="393"/>
      <c r="S701" s="393"/>
      <c r="T701" s="393"/>
      <c r="U701" s="393"/>
      <c r="AG701" s="402"/>
      <c r="AH701" s="402"/>
      <c r="AI701" s="404"/>
      <c r="AJ701" s="401"/>
      <c r="AK701" s="401"/>
      <c r="AL701" s="404"/>
      <c r="AM701" s="401"/>
      <c r="AN701" s="401"/>
      <c r="AO701" s="401"/>
      <c r="AP701" s="404"/>
      <c r="AQ701" s="407"/>
      <c r="AR701" s="407"/>
      <c r="AS701" s="407"/>
      <c r="AT701" s="407"/>
      <c r="AU701" s="407"/>
      <c r="AV701" s="407"/>
      <c r="AW701" s="407"/>
      <c r="AX701" s="407"/>
      <c r="AY701" s="463"/>
      <c r="AZ701" s="463"/>
      <c r="BA701" s="463"/>
      <c r="BB701" s="463"/>
      <c r="BC701" s="463"/>
      <c r="BD701" s="463"/>
      <c r="BE701" s="463"/>
      <c r="BF701" s="463"/>
      <c r="BG701" s="463"/>
      <c r="BH701" s="463"/>
      <c r="BI701" s="463"/>
      <c r="BJ701" s="463"/>
      <c r="BK701" s="463"/>
      <c r="BL701" s="463"/>
      <c r="BM701" s="463"/>
      <c r="BN701" s="463"/>
      <c r="BZ701" s="463"/>
      <c r="CA701" s="463"/>
      <c r="CB701" s="428"/>
      <c r="DW701" s="463"/>
      <c r="DX701" s="463"/>
      <c r="FI701" s="463"/>
      <c r="FJ701" s="463"/>
    </row>
    <row r="702" spans="14:166" s="369" customFormat="1" ht="15" customHeight="1">
      <c r="N702" s="442"/>
      <c r="O702" s="463"/>
      <c r="P702" s="463"/>
      <c r="Q702" s="463"/>
      <c r="R702" s="442"/>
      <c r="S702" s="463"/>
      <c r="T702" s="442"/>
      <c r="U702" s="463"/>
      <c r="W702" s="381"/>
      <c r="X702" s="381"/>
      <c r="Y702" s="381"/>
      <c r="Z702" s="381"/>
      <c r="AA702" s="381"/>
      <c r="AB702" s="381"/>
      <c r="AC702" s="381"/>
      <c r="AD702" s="381"/>
      <c r="AE702" s="381"/>
      <c r="AG702" s="463"/>
      <c r="AH702" s="463"/>
      <c r="AI702" s="407"/>
      <c r="AJ702" s="407"/>
      <c r="AK702" s="407"/>
      <c r="AL702" s="407"/>
      <c r="AM702" s="407"/>
      <c r="AN702" s="407"/>
      <c r="AO702" s="407"/>
      <c r="AP702" s="407"/>
      <c r="AQ702" s="407"/>
      <c r="AR702" s="407"/>
      <c r="AS702" s="407"/>
      <c r="AT702" s="407"/>
      <c r="AU702" s="407"/>
      <c r="AV702" s="407"/>
      <c r="AW702" s="407"/>
      <c r="AX702" s="407"/>
      <c r="AY702" s="463"/>
      <c r="AZ702" s="463"/>
      <c r="BA702" s="463"/>
      <c r="BB702" s="463"/>
      <c r="BC702" s="463"/>
      <c r="BD702" s="463"/>
      <c r="BE702" s="463"/>
      <c r="BF702" s="463"/>
      <c r="BG702" s="463"/>
      <c r="BH702" s="463"/>
      <c r="BI702" s="463"/>
      <c r="BJ702" s="463"/>
      <c r="BK702" s="463"/>
      <c r="BL702" s="463"/>
      <c r="BM702" s="463"/>
      <c r="BN702" s="463"/>
      <c r="BZ702" s="463"/>
      <c r="CA702" s="463"/>
      <c r="CB702" s="428"/>
      <c r="DW702" s="463"/>
      <c r="DX702" s="463"/>
      <c r="FI702" s="463"/>
      <c r="FJ702" s="463"/>
    </row>
    <row r="703" spans="14:166" s="369" customFormat="1" ht="15" customHeight="1">
      <c r="N703" s="442"/>
      <c r="O703" s="463"/>
      <c r="P703" s="463"/>
      <c r="Q703" s="442"/>
      <c r="R703" s="442"/>
      <c r="S703" s="463"/>
      <c r="T703" s="463"/>
      <c r="U703" s="463"/>
      <c r="W703" s="381"/>
      <c r="X703" s="381"/>
      <c r="Y703" s="381"/>
      <c r="Z703" s="381"/>
      <c r="AA703" s="381"/>
      <c r="AB703" s="381"/>
      <c r="AC703" s="381"/>
      <c r="AD703" s="381"/>
      <c r="AE703" s="381"/>
      <c r="AG703" s="463"/>
      <c r="AH703" s="463"/>
      <c r="AI703" s="407"/>
      <c r="AJ703" s="407"/>
      <c r="AK703" s="407"/>
      <c r="AL703" s="407"/>
      <c r="AM703" s="407"/>
      <c r="AN703" s="407"/>
      <c r="AO703" s="407"/>
      <c r="AP703" s="407"/>
      <c r="AQ703" s="407"/>
      <c r="AR703" s="407"/>
      <c r="AS703" s="407"/>
      <c r="AT703" s="407"/>
      <c r="AU703" s="407"/>
      <c r="AV703" s="407"/>
      <c r="AW703" s="407"/>
      <c r="AX703" s="407"/>
      <c r="AY703" s="463"/>
      <c r="AZ703" s="463"/>
      <c r="BA703" s="463"/>
      <c r="BB703" s="463"/>
      <c r="BC703" s="463"/>
      <c r="BD703" s="463"/>
      <c r="BE703" s="463"/>
      <c r="BF703" s="463"/>
      <c r="BG703" s="463"/>
      <c r="BH703" s="463"/>
      <c r="BI703" s="463"/>
      <c r="BJ703" s="463"/>
      <c r="BK703" s="463"/>
      <c r="BL703" s="463"/>
      <c r="BM703" s="463"/>
      <c r="BN703" s="463"/>
      <c r="BZ703" s="463"/>
      <c r="CA703" s="463"/>
      <c r="CB703" s="428"/>
      <c r="DW703" s="463"/>
      <c r="DX703" s="463"/>
      <c r="FI703" s="463"/>
      <c r="FJ703" s="463"/>
    </row>
    <row r="704" spans="14:166" s="369" customFormat="1" ht="15" customHeight="1">
      <c r="N704" s="442"/>
      <c r="O704" s="463"/>
      <c r="P704" s="463"/>
      <c r="Q704" s="442"/>
      <c r="R704" s="442"/>
      <c r="S704" s="463"/>
      <c r="T704" s="463"/>
      <c r="U704" s="463"/>
      <c r="W704" s="381"/>
      <c r="X704" s="381"/>
      <c r="Y704" s="381"/>
      <c r="Z704" s="381"/>
      <c r="AA704" s="381"/>
      <c r="AB704" s="381"/>
      <c r="AC704" s="381"/>
      <c r="AD704" s="381"/>
      <c r="AE704" s="381"/>
      <c r="AG704" s="469"/>
      <c r="AH704" s="469"/>
      <c r="AI704" s="407"/>
      <c r="AJ704" s="407"/>
      <c r="AK704" s="407"/>
      <c r="AL704" s="407"/>
      <c r="AM704" s="407"/>
      <c r="AN704" s="407"/>
      <c r="AO704" s="407"/>
      <c r="AP704" s="407"/>
      <c r="AQ704" s="407"/>
      <c r="AR704" s="407"/>
      <c r="AS704" s="407"/>
      <c r="AT704" s="407"/>
      <c r="AU704" s="407"/>
      <c r="AV704" s="407"/>
      <c r="AW704" s="407"/>
      <c r="AX704" s="407"/>
      <c r="AY704" s="463"/>
      <c r="AZ704" s="463"/>
      <c r="BA704" s="463"/>
      <c r="BB704" s="463"/>
      <c r="BC704" s="463"/>
      <c r="BD704" s="463"/>
      <c r="BE704" s="463"/>
      <c r="BF704" s="463"/>
      <c r="BG704" s="463"/>
      <c r="BH704" s="463"/>
      <c r="BI704" s="463"/>
      <c r="BJ704" s="463"/>
      <c r="BK704" s="463"/>
      <c r="BL704" s="463"/>
      <c r="BM704" s="463"/>
      <c r="BN704" s="463"/>
      <c r="BZ704" s="463"/>
      <c r="CA704" s="463"/>
      <c r="CB704" s="428"/>
      <c r="DW704" s="463"/>
      <c r="DX704" s="463"/>
      <c r="FI704" s="463"/>
      <c r="FJ704" s="463"/>
    </row>
    <row r="705" spans="14:166" s="369" customFormat="1" ht="15" customHeight="1">
      <c r="N705" s="442"/>
      <c r="O705" s="463"/>
      <c r="P705" s="463"/>
      <c r="Q705" s="463"/>
      <c r="R705" s="463"/>
      <c r="S705" s="463"/>
      <c r="T705" s="463"/>
      <c r="U705" s="442"/>
      <c r="W705" s="381"/>
      <c r="X705" s="381"/>
      <c r="Y705" s="381"/>
      <c r="Z705" s="381"/>
      <c r="AA705" s="381"/>
      <c r="AB705" s="381"/>
      <c r="AC705" s="381"/>
      <c r="AD705" s="381"/>
      <c r="AE705" s="381"/>
      <c r="AG705" s="469"/>
      <c r="AH705" s="469"/>
      <c r="AI705" s="407"/>
      <c r="AJ705" s="407"/>
      <c r="AK705" s="407"/>
      <c r="AL705" s="407"/>
      <c r="AM705" s="407"/>
      <c r="AN705" s="407"/>
      <c r="AO705" s="407"/>
      <c r="AP705" s="407"/>
      <c r="AQ705" s="408"/>
      <c r="AR705" s="408"/>
      <c r="AS705" s="408"/>
      <c r="AT705" s="408"/>
      <c r="AU705" s="408"/>
      <c r="AV705" s="409"/>
      <c r="AW705" s="408"/>
      <c r="AX705" s="408"/>
      <c r="AY705" s="463"/>
      <c r="AZ705" s="463"/>
      <c r="BA705" s="463"/>
      <c r="BB705" s="463"/>
      <c r="BC705" s="463"/>
      <c r="BD705" s="463"/>
      <c r="BE705" s="463"/>
      <c r="BF705" s="463"/>
      <c r="BG705" s="463"/>
      <c r="BH705" s="463"/>
      <c r="BI705" s="463"/>
      <c r="BJ705" s="463"/>
      <c r="BK705" s="463"/>
      <c r="BL705" s="463"/>
      <c r="BM705" s="463"/>
      <c r="BN705" s="463"/>
      <c r="BZ705" s="463"/>
      <c r="CA705" s="463"/>
      <c r="CB705" s="428"/>
      <c r="DW705" s="463"/>
      <c r="DX705" s="463"/>
      <c r="FI705" s="463"/>
      <c r="FJ705" s="463"/>
    </row>
    <row r="706" spans="14:166" s="369" customFormat="1" ht="15" customHeight="1">
      <c r="N706" s="442"/>
      <c r="O706" s="463"/>
      <c r="P706" s="463"/>
      <c r="Q706" s="442"/>
      <c r="R706" s="442"/>
      <c r="S706" s="442"/>
      <c r="T706" s="463"/>
      <c r="U706" s="442"/>
      <c r="W706" s="381"/>
      <c r="X706" s="381"/>
      <c r="Y706" s="381"/>
      <c r="Z706" s="381"/>
      <c r="AA706" s="381"/>
      <c r="AB706" s="381"/>
      <c r="AC706" s="381"/>
      <c r="AD706" s="381"/>
      <c r="AE706" s="381"/>
      <c r="AG706" s="469"/>
      <c r="AH706" s="469"/>
      <c r="AI706" s="408"/>
      <c r="AJ706" s="408"/>
      <c r="AK706" s="408"/>
      <c r="AL706" s="408"/>
      <c r="AM706" s="408"/>
      <c r="AN706" s="408"/>
      <c r="AO706" s="408"/>
      <c r="AP706" s="408"/>
      <c r="AQ706" s="401"/>
      <c r="AR706" s="401"/>
      <c r="AS706" s="401"/>
      <c r="AT706" s="401"/>
      <c r="AU706" s="401"/>
      <c r="AV706" s="401"/>
      <c r="AW706" s="401"/>
      <c r="AX706" s="401"/>
      <c r="AY706" s="463"/>
      <c r="AZ706" s="463"/>
      <c r="BA706" s="463"/>
      <c r="BB706" s="463"/>
      <c r="BC706" s="463"/>
      <c r="BD706" s="463"/>
      <c r="BE706" s="463"/>
      <c r="BF706" s="463"/>
      <c r="BG706" s="463"/>
      <c r="BH706" s="463"/>
      <c r="BI706" s="463"/>
      <c r="BJ706" s="463"/>
      <c r="BK706" s="463"/>
      <c r="BL706" s="463"/>
      <c r="BM706" s="463"/>
      <c r="BN706" s="463"/>
      <c r="BZ706" s="463"/>
      <c r="CA706" s="463"/>
      <c r="CB706" s="428"/>
      <c r="DW706" s="463"/>
      <c r="DX706" s="463"/>
      <c r="FI706" s="463"/>
      <c r="FJ706" s="463"/>
    </row>
    <row r="707" spans="14:166" s="369" customFormat="1" ht="15" customHeight="1">
      <c r="N707" s="442"/>
      <c r="O707" s="463"/>
      <c r="P707" s="463"/>
      <c r="Q707" s="442"/>
      <c r="R707" s="442"/>
      <c r="S707" s="463"/>
      <c r="T707" s="463"/>
      <c r="U707" s="442"/>
      <c r="W707" s="381"/>
      <c r="X707" s="381"/>
      <c r="Y707" s="381"/>
      <c r="Z707" s="381"/>
      <c r="AA707" s="381"/>
      <c r="AB707" s="381"/>
      <c r="AC707" s="381"/>
      <c r="AD707" s="381"/>
      <c r="AE707" s="381"/>
      <c r="AG707" s="402"/>
      <c r="AH707" s="402"/>
      <c r="AI707" s="401"/>
      <c r="AJ707" s="401"/>
      <c r="AK707" s="401"/>
      <c r="AL707" s="401"/>
      <c r="AM707" s="401"/>
      <c r="AN707" s="401"/>
      <c r="AO707" s="401"/>
      <c r="AP707" s="401"/>
      <c r="AQ707" s="401"/>
      <c r="AR707" s="401"/>
      <c r="AS707" s="401"/>
      <c r="AT707" s="401"/>
      <c r="AU707" s="401"/>
      <c r="AV707" s="404"/>
      <c r="AW707" s="401"/>
      <c r="AX707" s="404"/>
      <c r="AY707" s="463"/>
      <c r="AZ707" s="463"/>
      <c r="BA707" s="463"/>
      <c r="BB707" s="463"/>
      <c r="BC707" s="463"/>
      <c r="BD707" s="463"/>
      <c r="BE707" s="463"/>
      <c r="BF707" s="463"/>
      <c r="BG707" s="463"/>
      <c r="BH707" s="463"/>
      <c r="BI707" s="463"/>
      <c r="BJ707" s="463"/>
      <c r="BK707" s="463"/>
      <c r="BL707" s="463"/>
      <c r="BM707" s="463"/>
      <c r="BN707" s="463"/>
      <c r="BZ707" s="463"/>
      <c r="CA707" s="463"/>
      <c r="CB707" s="428"/>
      <c r="DW707" s="463"/>
      <c r="DX707" s="463"/>
      <c r="FI707" s="463"/>
      <c r="FJ707" s="463"/>
    </row>
    <row r="708" spans="14:166" s="369" customFormat="1" ht="15" customHeight="1">
      <c r="N708" s="442"/>
      <c r="O708" s="463"/>
      <c r="P708" s="463"/>
      <c r="Q708" s="463"/>
      <c r="R708" s="442"/>
      <c r="S708" s="463"/>
      <c r="T708" s="463"/>
      <c r="U708" s="442"/>
      <c r="W708" s="381"/>
      <c r="X708" s="381"/>
      <c r="Y708" s="381"/>
      <c r="Z708" s="381"/>
      <c r="AA708" s="381"/>
      <c r="AB708" s="381"/>
      <c r="AC708" s="381"/>
      <c r="AD708" s="381"/>
      <c r="AE708" s="381"/>
      <c r="AG708" s="402"/>
      <c r="AH708" s="402"/>
      <c r="AI708" s="401"/>
      <c r="AJ708" s="404"/>
      <c r="AK708" s="404"/>
      <c r="AL708" s="404"/>
      <c r="AM708" s="401"/>
      <c r="AN708" s="401"/>
      <c r="AO708" s="401"/>
      <c r="AP708" s="401"/>
      <c r="AQ708" s="401"/>
      <c r="AR708" s="401"/>
      <c r="AS708" s="401"/>
      <c r="AT708" s="401"/>
      <c r="AU708" s="401"/>
      <c r="AV708" s="404"/>
      <c r="AW708" s="401"/>
      <c r="AX708" s="467"/>
      <c r="AY708" s="463"/>
      <c r="AZ708" s="463"/>
      <c r="BA708" s="463"/>
      <c r="BB708" s="463"/>
      <c r="BC708" s="463"/>
      <c r="BD708" s="463"/>
      <c r="BE708" s="463"/>
      <c r="BF708" s="463"/>
      <c r="BG708" s="463"/>
      <c r="BH708" s="463"/>
      <c r="BI708" s="463"/>
      <c r="BJ708" s="463"/>
      <c r="BK708" s="463"/>
      <c r="BL708" s="463"/>
      <c r="BM708" s="463"/>
      <c r="BN708" s="463"/>
      <c r="BZ708" s="463"/>
      <c r="CA708" s="463"/>
      <c r="CB708" s="428"/>
      <c r="DW708" s="463"/>
      <c r="DX708" s="463"/>
      <c r="FI708" s="463"/>
      <c r="FJ708" s="463"/>
    </row>
    <row r="709" spans="14:166" s="369" customFormat="1" ht="15" customHeight="1">
      <c r="N709" s="442"/>
      <c r="O709" s="463"/>
      <c r="P709" s="463"/>
      <c r="Q709" s="442"/>
      <c r="R709" s="463"/>
      <c r="S709" s="463"/>
      <c r="T709" s="463"/>
      <c r="U709" s="442"/>
      <c r="W709" s="381"/>
      <c r="X709" s="381"/>
      <c r="Y709" s="381"/>
      <c r="Z709" s="381"/>
      <c r="AA709" s="381"/>
      <c r="AB709" s="381"/>
      <c r="AC709" s="381"/>
      <c r="AD709" s="381"/>
      <c r="AE709" s="381"/>
      <c r="AG709" s="402"/>
      <c r="AH709" s="402"/>
      <c r="AI709" s="401"/>
      <c r="AJ709" s="401"/>
      <c r="AK709" s="404"/>
      <c r="AL709" s="401"/>
      <c r="AM709" s="401"/>
      <c r="AN709" s="401"/>
      <c r="AO709" s="401"/>
      <c r="AP709" s="401"/>
      <c r="AQ709" s="401"/>
      <c r="AR709" s="401"/>
      <c r="AS709" s="401"/>
      <c r="AT709" s="401"/>
      <c r="AU709" s="401"/>
      <c r="AV709" s="404"/>
      <c r="AW709" s="404"/>
      <c r="AX709" s="431"/>
      <c r="AY709" s="463"/>
      <c r="AZ709" s="463"/>
      <c r="BA709" s="463"/>
      <c r="BB709" s="463"/>
      <c r="BC709" s="463"/>
      <c r="BD709" s="463"/>
      <c r="BE709" s="463"/>
      <c r="BF709" s="463"/>
      <c r="BG709" s="463"/>
      <c r="BH709" s="463"/>
      <c r="BI709" s="463"/>
      <c r="BJ709" s="463"/>
      <c r="BK709" s="463"/>
      <c r="BL709" s="463"/>
      <c r="BM709" s="463"/>
      <c r="BN709" s="463"/>
      <c r="BZ709" s="463"/>
      <c r="CA709" s="463"/>
      <c r="CB709" s="428"/>
      <c r="DW709" s="463"/>
      <c r="DX709" s="463"/>
      <c r="FI709" s="463"/>
      <c r="FJ709" s="463"/>
    </row>
    <row r="710" spans="14:166" s="369" customFormat="1" ht="15" customHeight="1">
      <c r="N710" s="442"/>
      <c r="O710" s="463"/>
      <c r="P710" s="463"/>
      <c r="Q710" s="442"/>
      <c r="R710" s="442"/>
      <c r="S710" s="463"/>
      <c r="T710" s="463"/>
      <c r="U710" s="442"/>
      <c r="W710" s="381"/>
      <c r="X710" s="381"/>
      <c r="Y710" s="381"/>
      <c r="Z710" s="381"/>
      <c r="AA710" s="381"/>
      <c r="AB710" s="381"/>
      <c r="AC710" s="381"/>
      <c r="AD710" s="381"/>
      <c r="AE710" s="381"/>
      <c r="AG710" s="402"/>
      <c r="AH710" s="402"/>
      <c r="AI710" s="401"/>
      <c r="AJ710" s="401"/>
      <c r="AK710" s="404"/>
      <c r="AL710" s="404"/>
      <c r="AM710" s="401"/>
      <c r="AN710" s="401"/>
      <c r="AO710" s="401"/>
      <c r="AP710" s="401"/>
      <c r="AQ710" s="401"/>
      <c r="AR710" s="401"/>
      <c r="AS710" s="401"/>
      <c r="AT710" s="401"/>
      <c r="AU710" s="401"/>
      <c r="AV710" s="404"/>
      <c r="AW710" s="401"/>
      <c r="AX710" s="404"/>
      <c r="AY710" s="463"/>
      <c r="AZ710" s="463"/>
      <c r="BA710" s="463"/>
      <c r="BB710" s="463"/>
      <c r="BC710" s="463"/>
      <c r="BD710" s="463"/>
      <c r="BE710" s="463"/>
      <c r="BF710" s="463"/>
      <c r="BG710" s="463"/>
      <c r="BH710" s="463"/>
      <c r="BI710" s="463"/>
      <c r="BJ710" s="463"/>
      <c r="BK710" s="463"/>
      <c r="BL710" s="463"/>
      <c r="BM710" s="463"/>
      <c r="BN710" s="463"/>
      <c r="BZ710" s="463"/>
      <c r="CA710" s="463"/>
      <c r="CB710" s="428"/>
      <c r="DW710" s="463"/>
      <c r="DX710" s="463"/>
      <c r="FI710" s="463"/>
      <c r="FJ710" s="463"/>
    </row>
    <row r="711" spans="14:166" s="369" customFormat="1" ht="15" customHeight="1">
      <c r="N711" s="442"/>
      <c r="O711" s="463"/>
      <c r="P711" s="463"/>
      <c r="Q711" s="463"/>
      <c r="R711" s="442"/>
      <c r="S711" s="463"/>
      <c r="T711" s="463"/>
      <c r="U711" s="442"/>
      <c r="W711" s="381"/>
      <c r="X711" s="381"/>
      <c r="Y711" s="381"/>
      <c r="Z711" s="381"/>
      <c r="AA711" s="381"/>
      <c r="AB711" s="381"/>
      <c r="AC711" s="381"/>
      <c r="AD711" s="381"/>
      <c r="AE711" s="381"/>
      <c r="AG711" s="402"/>
      <c r="AH711" s="402"/>
      <c r="AI711" s="401"/>
      <c r="AJ711" s="401"/>
      <c r="AK711" s="401"/>
      <c r="AL711" s="401"/>
      <c r="AM711" s="401"/>
      <c r="AN711" s="401"/>
      <c r="AO711" s="404"/>
      <c r="AP711" s="401"/>
      <c r="AQ711" s="401"/>
      <c r="AR711" s="401"/>
      <c r="AS711" s="401"/>
      <c r="AT711" s="401"/>
      <c r="AU711" s="401"/>
      <c r="AV711" s="404"/>
      <c r="AW711" s="404"/>
      <c r="AX711" s="404"/>
      <c r="AY711" s="463"/>
      <c r="AZ711" s="463"/>
      <c r="BA711" s="463"/>
      <c r="BB711" s="463"/>
      <c r="BC711" s="463"/>
      <c r="BD711" s="463"/>
      <c r="BE711" s="463"/>
      <c r="BF711" s="463"/>
      <c r="BG711" s="463"/>
      <c r="BH711" s="463"/>
      <c r="BI711" s="463"/>
      <c r="BJ711" s="463"/>
      <c r="BK711" s="463"/>
      <c r="BL711" s="463"/>
      <c r="BM711" s="463"/>
      <c r="BN711" s="463"/>
      <c r="BZ711" s="463"/>
      <c r="CA711" s="463"/>
      <c r="CB711" s="428"/>
      <c r="DW711" s="463"/>
      <c r="DX711" s="463"/>
      <c r="FI711" s="463"/>
      <c r="FJ711" s="463"/>
    </row>
    <row r="712" spans="14:166" s="369" customFormat="1" ht="15" customHeight="1">
      <c r="N712" s="442"/>
      <c r="O712" s="463"/>
      <c r="P712" s="463"/>
      <c r="Q712" s="442"/>
      <c r="R712" s="442"/>
      <c r="S712" s="463"/>
      <c r="T712" s="463"/>
      <c r="U712" s="442"/>
      <c r="W712" s="381"/>
      <c r="X712" s="381"/>
      <c r="Y712" s="381"/>
      <c r="Z712" s="381"/>
      <c r="AA712" s="381"/>
      <c r="AB712" s="381"/>
      <c r="AC712" s="381"/>
      <c r="AD712" s="381"/>
      <c r="AE712" s="381"/>
      <c r="AG712" s="402"/>
      <c r="AH712" s="402"/>
      <c r="AI712" s="401"/>
      <c r="AJ712" s="401"/>
      <c r="AK712" s="404"/>
      <c r="AL712" s="404"/>
      <c r="AM712" s="401"/>
      <c r="AN712" s="401"/>
      <c r="AO712" s="404"/>
      <c r="AP712" s="401"/>
      <c r="AQ712" s="401"/>
      <c r="AR712" s="401"/>
      <c r="AS712" s="401"/>
      <c r="AT712" s="401"/>
      <c r="AU712" s="401"/>
      <c r="AV712" s="401"/>
      <c r="AW712" s="401"/>
      <c r="AX712" s="404"/>
      <c r="AY712" s="463"/>
      <c r="AZ712" s="463"/>
      <c r="BA712" s="463"/>
      <c r="BB712" s="463"/>
      <c r="BC712" s="463"/>
      <c r="BD712" s="463"/>
      <c r="BE712" s="463"/>
      <c r="BF712" s="463"/>
      <c r="BG712" s="463"/>
      <c r="BH712" s="463"/>
      <c r="BI712" s="463"/>
      <c r="BJ712" s="463"/>
      <c r="BK712" s="463"/>
      <c r="BL712" s="463"/>
      <c r="BM712" s="463"/>
      <c r="BN712" s="463"/>
      <c r="BZ712" s="463"/>
      <c r="CA712" s="463"/>
      <c r="CB712" s="428"/>
      <c r="DW712" s="463"/>
      <c r="DX712" s="463"/>
      <c r="FI712" s="463"/>
      <c r="FJ712" s="463"/>
    </row>
    <row r="713" spans="14:166" s="369" customFormat="1" ht="15" customHeight="1">
      <c r="N713" s="442"/>
      <c r="O713" s="463"/>
      <c r="P713" s="463"/>
      <c r="Q713" s="442"/>
      <c r="R713" s="463"/>
      <c r="S713" s="463"/>
      <c r="T713" s="463"/>
      <c r="U713" s="463"/>
      <c r="W713" s="381"/>
      <c r="X713" s="381"/>
      <c r="Y713" s="381"/>
      <c r="Z713" s="381"/>
      <c r="AA713" s="381"/>
      <c r="AB713" s="381"/>
      <c r="AC713" s="381"/>
      <c r="AD713" s="381"/>
      <c r="AE713" s="381"/>
      <c r="AG713" s="402"/>
      <c r="AH713" s="402"/>
      <c r="AI713" s="401"/>
      <c r="AJ713" s="401"/>
      <c r="AK713" s="404"/>
      <c r="AL713" s="401"/>
      <c r="AM713" s="401"/>
      <c r="AN713" s="401"/>
      <c r="AO713" s="401"/>
      <c r="AP713" s="401"/>
      <c r="AQ713" s="401"/>
      <c r="AR713" s="401"/>
      <c r="AS713" s="401"/>
      <c r="AT713" s="401"/>
      <c r="AU713" s="401"/>
      <c r="AV713" s="404"/>
      <c r="AW713" s="404"/>
      <c r="AX713" s="404"/>
      <c r="AY713" s="463"/>
      <c r="AZ713" s="463"/>
      <c r="BA713" s="463"/>
      <c r="BB713" s="463"/>
      <c r="BC713" s="463"/>
      <c r="BD713" s="463"/>
      <c r="BE713" s="463"/>
      <c r="BF713" s="463"/>
      <c r="BG713" s="463"/>
      <c r="BH713" s="463"/>
      <c r="BI713" s="463"/>
      <c r="BJ713" s="463"/>
      <c r="BK713" s="463"/>
      <c r="BL713" s="463"/>
      <c r="BM713" s="463"/>
      <c r="BN713" s="463"/>
      <c r="BZ713" s="463"/>
      <c r="CA713" s="463"/>
      <c r="CB713" s="428"/>
      <c r="DW713" s="463"/>
      <c r="DX713" s="463"/>
      <c r="FI713" s="463"/>
      <c r="FJ713" s="463"/>
    </row>
    <row r="714" spans="14:166" s="369" customFormat="1" ht="15" customHeight="1">
      <c r="N714" s="442"/>
      <c r="O714" s="463"/>
      <c r="P714" s="463"/>
      <c r="Q714" s="463"/>
      <c r="R714" s="442"/>
      <c r="S714" s="463"/>
      <c r="T714" s="463"/>
      <c r="U714" s="442"/>
      <c r="W714" s="381"/>
      <c r="X714" s="381"/>
      <c r="Y714" s="381"/>
      <c r="Z714" s="381"/>
      <c r="AA714" s="381"/>
      <c r="AB714" s="381"/>
      <c r="AC714" s="381"/>
      <c r="AD714" s="381"/>
      <c r="AE714" s="381"/>
      <c r="AG714" s="402"/>
      <c r="AH714" s="402"/>
      <c r="AI714" s="401"/>
      <c r="AJ714" s="401"/>
      <c r="AK714" s="404"/>
      <c r="AL714" s="404"/>
      <c r="AM714" s="401"/>
      <c r="AN714" s="401"/>
      <c r="AO714" s="404"/>
      <c r="AP714" s="404"/>
      <c r="AQ714" s="401"/>
      <c r="AR714" s="401"/>
      <c r="AS714" s="401"/>
      <c r="AT714" s="401"/>
      <c r="AU714" s="401"/>
      <c r="AV714" s="404"/>
      <c r="AW714" s="401"/>
      <c r="AX714" s="404"/>
      <c r="AY714" s="463"/>
      <c r="AZ714" s="463"/>
      <c r="BA714" s="463"/>
      <c r="BB714" s="463"/>
      <c r="BC714" s="463"/>
      <c r="BD714" s="463"/>
      <c r="BE714" s="463"/>
      <c r="BF714" s="463"/>
      <c r="BG714" s="463"/>
      <c r="BH714" s="463"/>
      <c r="BI714" s="463"/>
      <c r="BJ714" s="463"/>
      <c r="BK714" s="463"/>
      <c r="BL714" s="463"/>
      <c r="BM714" s="463"/>
      <c r="BN714" s="463"/>
      <c r="BZ714" s="463"/>
      <c r="CA714" s="463"/>
      <c r="CB714" s="428"/>
      <c r="DW714" s="463"/>
      <c r="DX714" s="463"/>
      <c r="FI714" s="463"/>
      <c r="FJ714" s="463"/>
    </row>
    <row r="715" spans="14:166" s="369" customFormat="1" ht="15" customHeight="1">
      <c r="N715" s="442"/>
      <c r="O715" s="463"/>
      <c r="P715" s="463"/>
      <c r="Q715" s="442"/>
      <c r="R715" s="442"/>
      <c r="S715" s="463"/>
      <c r="T715" s="463"/>
      <c r="U715" s="442"/>
      <c r="W715" s="381"/>
      <c r="X715" s="381"/>
      <c r="Y715" s="381"/>
      <c r="Z715" s="381"/>
      <c r="AA715" s="381"/>
      <c r="AB715" s="381"/>
      <c r="AC715" s="381"/>
      <c r="AD715" s="381"/>
      <c r="AE715" s="381"/>
      <c r="AG715" s="402"/>
      <c r="AH715" s="402"/>
      <c r="AI715" s="401"/>
      <c r="AJ715" s="401"/>
      <c r="AK715" s="404"/>
      <c r="AL715" s="401"/>
      <c r="AM715" s="401"/>
      <c r="AN715" s="401"/>
      <c r="AO715" s="401"/>
      <c r="AP715" s="401"/>
      <c r="AQ715" s="401"/>
      <c r="AR715" s="401"/>
      <c r="AS715" s="401"/>
      <c r="AT715" s="401"/>
      <c r="AU715" s="401"/>
      <c r="AV715" s="404"/>
      <c r="AW715" s="404"/>
      <c r="AX715" s="404"/>
      <c r="AY715" s="463"/>
      <c r="AZ715" s="463"/>
      <c r="BA715" s="463"/>
      <c r="BB715" s="463"/>
      <c r="BC715" s="463"/>
      <c r="BD715" s="463"/>
      <c r="BE715" s="463"/>
      <c r="BF715" s="463"/>
      <c r="BG715" s="463"/>
      <c r="BH715" s="463"/>
      <c r="BI715" s="463"/>
      <c r="BJ715" s="463"/>
      <c r="BK715" s="463"/>
      <c r="BL715" s="463"/>
      <c r="BM715" s="463"/>
      <c r="BN715" s="463"/>
      <c r="BZ715" s="463"/>
      <c r="CA715" s="463"/>
      <c r="CB715" s="428"/>
      <c r="DW715" s="463"/>
      <c r="DX715" s="463"/>
      <c r="FI715" s="463"/>
      <c r="FJ715" s="463"/>
    </row>
    <row r="716" spans="14:166" s="369" customFormat="1" ht="15" customHeight="1">
      <c r="N716" s="442"/>
      <c r="O716" s="463"/>
      <c r="P716" s="463"/>
      <c r="Q716" s="442"/>
      <c r="R716" s="442"/>
      <c r="S716" s="463"/>
      <c r="T716" s="463"/>
      <c r="U716" s="442"/>
      <c r="W716" s="381"/>
      <c r="X716" s="381"/>
      <c r="Y716" s="381"/>
      <c r="Z716" s="381"/>
      <c r="AA716" s="381"/>
      <c r="AB716" s="381"/>
      <c r="AC716" s="381"/>
      <c r="AD716" s="381"/>
      <c r="AE716" s="381"/>
      <c r="AG716" s="402"/>
      <c r="AH716" s="402"/>
      <c r="AI716" s="401"/>
      <c r="AJ716" s="401"/>
      <c r="AK716" s="404"/>
      <c r="AL716" s="404"/>
      <c r="AM716" s="401"/>
      <c r="AN716" s="401"/>
      <c r="AO716" s="404"/>
      <c r="AP716" s="401"/>
      <c r="AQ716" s="401"/>
      <c r="AR716" s="401"/>
      <c r="AS716" s="404"/>
      <c r="AT716" s="401"/>
      <c r="AU716" s="401"/>
      <c r="AV716" s="401"/>
      <c r="AW716" s="401"/>
      <c r="AX716" s="404"/>
      <c r="AY716" s="463"/>
      <c r="AZ716" s="463"/>
      <c r="BA716" s="463"/>
      <c r="BB716" s="463"/>
      <c r="BC716" s="463"/>
      <c r="BD716" s="463"/>
      <c r="BE716" s="463"/>
      <c r="BF716" s="463"/>
      <c r="BG716" s="463"/>
      <c r="BH716" s="463"/>
      <c r="BI716" s="463"/>
      <c r="BJ716" s="463"/>
      <c r="BK716" s="463"/>
      <c r="BL716" s="463"/>
      <c r="BM716" s="463"/>
      <c r="BN716" s="463"/>
      <c r="BZ716" s="463"/>
      <c r="CA716" s="463"/>
      <c r="CB716" s="428"/>
      <c r="DW716" s="463"/>
      <c r="DX716" s="463"/>
      <c r="FI716" s="463"/>
      <c r="FJ716" s="463"/>
    </row>
    <row r="717" spans="14:166" s="369" customFormat="1" ht="15" customHeight="1">
      <c r="N717" s="442"/>
      <c r="O717" s="463"/>
      <c r="P717" s="463"/>
      <c r="Q717" s="463"/>
      <c r="R717" s="463"/>
      <c r="S717" s="463"/>
      <c r="T717" s="463"/>
      <c r="U717" s="442"/>
      <c r="W717" s="381"/>
      <c r="X717" s="381"/>
      <c r="Y717" s="381"/>
      <c r="Z717" s="381"/>
      <c r="AA717" s="381"/>
      <c r="AB717" s="381"/>
      <c r="AC717" s="381"/>
      <c r="AD717" s="381"/>
      <c r="AE717" s="381"/>
      <c r="AG717" s="469"/>
      <c r="AH717" s="469"/>
      <c r="AI717" s="401"/>
      <c r="AJ717" s="401"/>
      <c r="AK717" s="401"/>
      <c r="AL717" s="404"/>
      <c r="AM717" s="401"/>
      <c r="AN717" s="401"/>
      <c r="AO717" s="404"/>
      <c r="AP717" s="401"/>
      <c r="AQ717" s="401"/>
      <c r="AR717" s="401"/>
      <c r="AS717" s="401"/>
      <c r="AT717" s="401"/>
      <c r="AU717" s="401"/>
      <c r="AV717" s="404"/>
      <c r="AW717" s="404"/>
      <c r="AX717" s="404"/>
      <c r="AY717" s="463"/>
      <c r="AZ717" s="463"/>
      <c r="BA717" s="463"/>
      <c r="BB717" s="463"/>
      <c r="BC717" s="463"/>
      <c r="BD717" s="463"/>
      <c r="BE717" s="463"/>
      <c r="BF717" s="463"/>
      <c r="BG717" s="463"/>
      <c r="BH717" s="463"/>
      <c r="BI717" s="463"/>
      <c r="BJ717" s="463"/>
      <c r="BK717" s="463"/>
      <c r="BL717" s="463"/>
      <c r="BM717" s="463"/>
      <c r="BN717" s="463"/>
      <c r="BZ717" s="463"/>
      <c r="CA717" s="463"/>
      <c r="CB717" s="428"/>
      <c r="DW717" s="463"/>
      <c r="DX717" s="463"/>
      <c r="FI717" s="463"/>
      <c r="FJ717" s="463"/>
    </row>
    <row r="718" spans="14:166" s="369" customFormat="1" ht="15" customHeight="1">
      <c r="N718" s="442"/>
      <c r="O718" s="463"/>
      <c r="P718" s="442"/>
      <c r="Q718" s="442"/>
      <c r="R718" s="442"/>
      <c r="S718" s="463"/>
      <c r="T718" s="463"/>
      <c r="U718" s="442"/>
      <c r="W718" s="381"/>
      <c r="X718" s="381"/>
      <c r="Y718" s="381"/>
      <c r="Z718" s="381"/>
      <c r="AA718" s="381"/>
      <c r="AB718" s="381"/>
      <c r="AC718" s="381"/>
      <c r="AD718" s="381"/>
      <c r="AE718" s="381"/>
      <c r="AG718" s="402"/>
      <c r="AH718" s="402"/>
      <c r="AI718" s="401"/>
      <c r="AJ718" s="401"/>
      <c r="AK718" s="404"/>
      <c r="AL718" s="404"/>
      <c r="AM718" s="401"/>
      <c r="AN718" s="401"/>
      <c r="AO718" s="404"/>
      <c r="AP718" s="404"/>
      <c r="AQ718" s="404"/>
      <c r="AR718" s="401"/>
      <c r="AS718" s="404"/>
      <c r="AT718" s="401"/>
      <c r="AU718" s="401"/>
      <c r="AV718" s="401"/>
      <c r="AW718" s="404"/>
      <c r="AX718" s="401"/>
      <c r="AY718" s="463"/>
      <c r="AZ718" s="463"/>
      <c r="BA718" s="463"/>
      <c r="BB718" s="463"/>
      <c r="BC718" s="463"/>
      <c r="BD718" s="463"/>
      <c r="BE718" s="463"/>
      <c r="BF718" s="463"/>
      <c r="BG718" s="463"/>
      <c r="BH718" s="463"/>
      <c r="BI718" s="463"/>
      <c r="BJ718" s="463"/>
      <c r="BK718" s="463"/>
      <c r="BL718" s="463"/>
      <c r="BM718" s="463"/>
      <c r="BN718" s="463"/>
      <c r="BZ718" s="463"/>
      <c r="CA718" s="463"/>
      <c r="CB718" s="428"/>
      <c r="DW718" s="463"/>
      <c r="DX718" s="463"/>
      <c r="FI718" s="463"/>
      <c r="FJ718" s="463"/>
    </row>
    <row r="719" spans="14:166" s="369" customFormat="1" ht="15" customHeight="1">
      <c r="N719" s="442"/>
      <c r="O719" s="463"/>
      <c r="P719" s="463"/>
      <c r="Q719" s="442"/>
      <c r="R719" s="442"/>
      <c r="S719" s="442"/>
      <c r="T719" s="463"/>
      <c r="U719" s="442"/>
      <c r="W719" s="381"/>
      <c r="X719" s="381"/>
      <c r="Y719" s="381"/>
      <c r="Z719" s="381"/>
      <c r="AA719" s="381"/>
      <c r="AB719" s="381"/>
      <c r="AC719" s="381"/>
      <c r="AD719" s="381"/>
      <c r="AE719" s="381"/>
      <c r="AG719" s="402"/>
      <c r="AH719" s="402"/>
      <c r="AI719" s="401"/>
      <c r="AJ719" s="401"/>
      <c r="AK719" s="401"/>
      <c r="AL719" s="401"/>
      <c r="AM719" s="401"/>
      <c r="AN719" s="401"/>
      <c r="AO719" s="401"/>
      <c r="AP719" s="401"/>
      <c r="AQ719" s="401"/>
      <c r="AR719" s="401"/>
      <c r="AS719" s="401"/>
      <c r="AT719" s="401"/>
      <c r="AU719" s="401"/>
      <c r="AV719" s="404"/>
      <c r="AW719" s="404"/>
      <c r="AX719" s="404"/>
      <c r="AY719" s="463"/>
      <c r="AZ719" s="463"/>
      <c r="BA719" s="463"/>
      <c r="BB719" s="463"/>
      <c r="BC719" s="463"/>
      <c r="BD719" s="463"/>
      <c r="BE719" s="463"/>
      <c r="BF719" s="463"/>
      <c r="BG719" s="463"/>
      <c r="BH719" s="463"/>
      <c r="BI719" s="463"/>
      <c r="BJ719" s="463"/>
      <c r="BK719" s="463"/>
      <c r="BL719" s="463"/>
      <c r="BM719" s="463"/>
      <c r="BN719" s="463"/>
      <c r="BZ719" s="463"/>
      <c r="CA719" s="463"/>
      <c r="CB719" s="428"/>
      <c r="DW719" s="463"/>
      <c r="DX719" s="463"/>
      <c r="FI719" s="463"/>
      <c r="FJ719" s="463"/>
    </row>
    <row r="720" spans="14:166" s="369" customFormat="1" ht="15" customHeight="1">
      <c r="N720" s="442"/>
      <c r="O720" s="463"/>
      <c r="P720" s="463"/>
      <c r="Q720" s="442"/>
      <c r="R720" s="463"/>
      <c r="S720" s="463"/>
      <c r="T720" s="463"/>
      <c r="U720" s="463"/>
      <c r="W720" s="381"/>
      <c r="X720" s="381"/>
      <c r="Y720" s="381"/>
      <c r="Z720" s="381"/>
      <c r="AA720" s="381"/>
      <c r="AB720" s="381"/>
      <c r="AC720" s="381"/>
      <c r="AD720" s="381"/>
      <c r="AE720" s="381"/>
      <c r="AG720" s="402"/>
      <c r="AH720" s="402"/>
      <c r="AI720" s="401"/>
      <c r="AJ720" s="404"/>
      <c r="AK720" s="404"/>
      <c r="AL720" s="404"/>
      <c r="AM720" s="401"/>
      <c r="AN720" s="401"/>
      <c r="AO720" s="404"/>
      <c r="AP720" s="401"/>
      <c r="AQ720" s="401"/>
      <c r="AR720" s="401"/>
      <c r="AS720" s="404"/>
      <c r="AT720" s="401"/>
      <c r="AU720" s="401"/>
      <c r="AV720" s="404"/>
      <c r="AW720" s="404"/>
      <c r="AX720" s="404"/>
      <c r="AY720" s="463"/>
      <c r="AZ720" s="463"/>
      <c r="BA720" s="463"/>
      <c r="BB720" s="463"/>
      <c r="BC720" s="463"/>
      <c r="BD720" s="463"/>
      <c r="BE720" s="463"/>
      <c r="BF720" s="463"/>
      <c r="BG720" s="463"/>
      <c r="BH720" s="463"/>
      <c r="BI720" s="463"/>
      <c r="BJ720" s="463"/>
      <c r="BK720" s="463"/>
      <c r="BL720" s="463"/>
      <c r="BM720" s="463"/>
      <c r="BN720" s="463"/>
      <c r="BZ720" s="463"/>
      <c r="CA720" s="463"/>
      <c r="CB720" s="428"/>
      <c r="DW720" s="463"/>
      <c r="DX720" s="463"/>
      <c r="FI720" s="463"/>
      <c r="FJ720" s="463"/>
    </row>
    <row r="721" spans="14:166" s="369" customFormat="1" ht="15" customHeight="1">
      <c r="N721" s="463"/>
      <c r="O721" s="372"/>
      <c r="P721" s="372"/>
      <c r="Q721" s="432"/>
      <c r="R721" s="372"/>
      <c r="S721" s="372"/>
      <c r="T721" s="372"/>
      <c r="U721" s="372"/>
      <c r="W721" s="463"/>
      <c r="X721" s="463"/>
      <c r="Y721" s="463"/>
      <c r="Z721" s="463"/>
      <c r="AA721" s="463"/>
      <c r="AB721" s="463"/>
      <c r="AC721" s="463"/>
      <c r="AD721" s="463"/>
      <c r="AE721" s="463"/>
      <c r="AG721" s="402"/>
      <c r="AH721" s="402"/>
      <c r="AI721" s="401"/>
      <c r="AJ721" s="401"/>
      <c r="AK721" s="401"/>
      <c r="AL721" s="404"/>
      <c r="AM721" s="401"/>
      <c r="AN721" s="401"/>
      <c r="AO721" s="401"/>
      <c r="AP721" s="404"/>
      <c r="AQ721" s="401"/>
      <c r="AR721" s="401"/>
      <c r="AS721" s="404"/>
      <c r="AT721" s="401"/>
      <c r="AU721" s="401"/>
      <c r="AV721" s="401"/>
      <c r="AW721" s="404"/>
      <c r="AX721" s="404"/>
      <c r="AY721" s="463"/>
      <c r="AZ721" s="463"/>
      <c r="BA721" s="463"/>
      <c r="BB721" s="463"/>
      <c r="BC721" s="463"/>
      <c r="BD721" s="463"/>
      <c r="BE721" s="463"/>
      <c r="BF721" s="463"/>
      <c r="BG721" s="463"/>
      <c r="BH721" s="463"/>
      <c r="BI721" s="463"/>
      <c r="BJ721" s="463"/>
      <c r="BK721" s="463"/>
      <c r="BL721" s="463"/>
      <c r="BM721" s="463"/>
      <c r="BN721" s="463"/>
      <c r="BZ721" s="463"/>
      <c r="CA721" s="463"/>
      <c r="CB721" s="428"/>
      <c r="DW721" s="463"/>
      <c r="DX721" s="463"/>
      <c r="FI721" s="463"/>
      <c r="FJ721" s="463"/>
    </row>
    <row r="722" spans="14:166" s="369" customFormat="1" ht="15" customHeight="1">
      <c r="N722" s="463"/>
      <c r="O722" s="372"/>
      <c r="P722" s="372"/>
      <c r="Q722" s="432"/>
      <c r="R722" s="372"/>
      <c r="S722" s="372"/>
      <c r="T722" s="372"/>
      <c r="U722" s="372"/>
      <c r="W722" s="463"/>
      <c r="X722" s="463"/>
      <c r="Y722" s="463"/>
      <c r="Z722" s="463"/>
      <c r="AA722" s="463"/>
      <c r="AB722" s="463"/>
      <c r="AC722" s="463"/>
      <c r="AD722" s="463"/>
      <c r="AE722" s="463"/>
      <c r="AG722" s="402"/>
      <c r="AH722" s="402"/>
      <c r="AI722" s="401"/>
      <c r="AJ722" s="404"/>
      <c r="AK722" s="401"/>
      <c r="AL722" s="404"/>
      <c r="AM722" s="401"/>
      <c r="AN722" s="401"/>
      <c r="AO722" s="404"/>
      <c r="AP722" s="401"/>
      <c r="AQ722" s="404"/>
      <c r="AR722" s="401"/>
      <c r="AS722" s="401"/>
      <c r="AT722" s="401"/>
      <c r="AU722" s="401"/>
      <c r="AV722" s="404"/>
      <c r="AW722" s="401"/>
      <c r="AX722" s="404"/>
      <c r="AY722" s="463"/>
      <c r="AZ722" s="463"/>
      <c r="BA722" s="463"/>
      <c r="BB722" s="463"/>
      <c r="BC722" s="463"/>
      <c r="BD722" s="463"/>
      <c r="BE722" s="463"/>
      <c r="BF722" s="463"/>
      <c r="BG722" s="463"/>
      <c r="BH722" s="463"/>
      <c r="BI722" s="463"/>
      <c r="BJ722" s="463"/>
      <c r="BK722" s="463"/>
      <c r="BL722" s="463"/>
      <c r="BM722" s="463"/>
      <c r="BN722" s="463"/>
      <c r="BZ722" s="463"/>
      <c r="CA722" s="463"/>
      <c r="CB722" s="428"/>
      <c r="DW722" s="463"/>
      <c r="DX722" s="463"/>
      <c r="FI722" s="463"/>
      <c r="FJ722" s="463"/>
    </row>
    <row r="723" spans="14:166" s="369" customFormat="1" ht="15" customHeight="1">
      <c r="N723" s="463"/>
      <c r="O723" s="372"/>
      <c r="P723" s="372"/>
      <c r="Q723" s="432"/>
      <c r="R723" s="372"/>
      <c r="S723" s="372"/>
      <c r="T723" s="372"/>
      <c r="U723" s="372"/>
      <c r="W723" s="463"/>
      <c r="X723" s="463"/>
      <c r="Y723" s="463"/>
      <c r="Z723" s="463"/>
      <c r="AA723" s="463"/>
      <c r="AB723" s="463"/>
      <c r="AC723" s="463"/>
      <c r="AD723" s="463"/>
      <c r="AE723" s="463"/>
      <c r="AG723" s="402"/>
      <c r="AH723" s="402"/>
      <c r="AI723" s="401"/>
      <c r="AJ723" s="404"/>
      <c r="AK723" s="401"/>
      <c r="AL723" s="404"/>
      <c r="AM723" s="401"/>
      <c r="AN723" s="401"/>
      <c r="AO723" s="404"/>
      <c r="AP723" s="404"/>
      <c r="AQ723" s="401"/>
      <c r="AR723" s="401"/>
      <c r="AS723" s="404"/>
      <c r="AT723" s="401"/>
      <c r="AU723" s="401"/>
      <c r="AV723" s="401"/>
      <c r="AW723" s="404"/>
      <c r="AX723" s="467"/>
      <c r="AY723" s="463"/>
      <c r="AZ723" s="463"/>
      <c r="BA723" s="463"/>
      <c r="BB723" s="463"/>
      <c r="BC723" s="463"/>
      <c r="BD723" s="463"/>
      <c r="BE723" s="463"/>
      <c r="BF723" s="463"/>
      <c r="BG723" s="463"/>
      <c r="BH723" s="463"/>
      <c r="BI723" s="463"/>
      <c r="BJ723" s="463"/>
      <c r="BK723" s="463"/>
      <c r="BL723" s="463"/>
      <c r="BM723" s="463"/>
      <c r="BN723" s="463"/>
      <c r="BZ723" s="463"/>
      <c r="CA723" s="463"/>
      <c r="CB723" s="428"/>
      <c r="DW723" s="463"/>
      <c r="DX723" s="463"/>
      <c r="FI723" s="463"/>
      <c r="FJ723" s="463"/>
    </row>
    <row r="724" spans="14:166" s="369" customFormat="1" ht="15" customHeight="1">
      <c r="N724" s="463"/>
      <c r="O724" s="372"/>
      <c r="P724" s="372"/>
      <c r="Q724" s="432"/>
      <c r="R724" s="372"/>
      <c r="S724" s="372"/>
      <c r="T724" s="372"/>
      <c r="U724" s="372"/>
      <c r="W724" s="463"/>
      <c r="X724" s="463"/>
      <c r="Y724" s="463"/>
      <c r="Z724" s="463"/>
      <c r="AA724" s="463"/>
      <c r="AB724" s="463"/>
      <c r="AC724" s="463"/>
      <c r="AD724" s="463"/>
      <c r="AE724" s="463"/>
      <c r="AG724" s="402"/>
      <c r="AH724" s="402"/>
      <c r="AI724" s="401"/>
      <c r="AJ724" s="404"/>
      <c r="AK724" s="401"/>
      <c r="AL724" s="404"/>
      <c r="AM724" s="401"/>
      <c r="AN724" s="401"/>
      <c r="AO724" s="404"/>
      <c r="AP724" s="401"/>
      <c r="AQ724" s="401"/>
      <c r="AR724" s="401"/>
      <c r="AS724" s="404"/>
      <c r="AT724" s="404"/>
      <c r="AU724" s="404"/>
      <c r="AV724" s="401"/>
      <c r="AW724" s="404"/>
      <c r="AX724" s="401"/>
      <c r="AY724" s="463"/>
      <c r="AZ724" s="463"/>
      <c r="BA724" s="463"/>
      <c r="BB724" s="463"/>
      <c r="BC724" s="463"/>
      <c r="BD724" s="463"/>
      <c r="BE724" s="463"/>
      <c r="BF724" s="463"/>
      <c r="BG724" s="463"/>
      <c r="BH724" s="463"/>
      <c r="BI724" s="463"/>
      <c r="BJ724" s="463"/>
      <c r="BK724" s="463"/>
      <c r="BL724" s="463"/>
      <c r="BM724" s="463"/>
      <c r="BN724" s="463"/>
      <c r="BZ724" s="463"/>
      <c r="CA724" s="463"/>
      <c r="CB724" s="428"/>
      <c r="DW724" s="463"/>
      <c r="DX724" s="463"/>
      <c r="FI724" s="463"/>
      <c r="FJ724" s="463"/>
    </row>
    <row r="725" spans="14:166" s="369" customFormat="1" ht="15" customHeight="1">
      <c r="N725" s="463"/>
      <c r="O725" s="372"/>
      <c r="P725" s="372"/>
      <c r="Q725" s="432"/>
      <c r="R725" s="372"/>
      <c r="S725" s="372"/>
      <c r="T725" s="372"/>
      <c r="U725" s="372"/>
      <c r="W725" s="463"/>
      <c r="X725" s="463"/>
      <c r="Y725" s="463"/>
      <c r="Z725" s="463"/>
      <c r="AA725" s="463"/>
      <c r="AB725" s="463"/>
      <c r="AC725" s="463"/>
      <c r="AD725" s="463"/>
      <c r="AE725" s="463"/>
      <c r="AG725" s="402"/>
      <c r="AH725" s="402"/>
      <c r="AI725" s="404"/>
      <c r="AJ725" s="401"/>
      <c r="AK725" s="401"/>
      <c r="AL725" s="404"/>
      <c r="AM725" s="401"/>
      <c r="AN725" s="401"/>
      <c r="AO725" s="401"/>
      <c r="AP725" s="404"/>
      <c r="AQ725" s="407"/>
      <c r="AR725" s="407"/>
      <c r="AS725" s="407"/>
      <c r="AT725" s="407"/>
      <c r="AU725" s="407"/>
      <c r="AV725" s="407"/>
      <c r="AW725" s="407"/>
      <c r="AX725" s="407"/>
      <c r="AY725" s="463"/>
      <c r="AZ725" s="463"/>
      <c r="BA725" s="463"/>
      <c r="BB725" s="463"/>
      <c r="BC725" s="463"/>
      <c r="BD725" s="463"/>
      <c r="BE725" s="463"/>
      <c r="BF725" s="463"/>
      <c r="BG725" s="463"/>
      <c r="BH725" s="463"/>
      <c r="BI725" s="463"/>
      <c r="BJ725" s="463"/>
      <c r="BK725" s="463"/>
      <c r="BL725" s="463"/>
      <c r="BM725" s="463"/>
      <c r="BN725" s="463"/>
      <c r="BZ725" s="463"/>
      <c r="CA725" s="463"/>
      <c r="CB725" s="428"/>
      <c r="DW725" s="463"/>
      <c r="DX725" s="463"/>
      <c r="FI725" s="463"/>
      <c r="FJ725" s="463"/>
    </row>
    <row r="726" spans="14:166" s="369" customFormat="1" ht="15" customHeight="1">
      <c r="N726" s="463"/>
      <c r="O726" s="372"/>
      <c r="P726" s="372"/>
      <c r="Q726" s="432"/>
      <c r="R726" s="372"/>
      <c r="S726" s="372"/>
      <c r="T726" s="372"/>
      <c r="U726" s="372"/>
      <c r="W726" s="463"/>
      <c r="X726" s="463"/>
      <c r="Y726" s="463"/>
      <c r="Z726" s="463"/>
      <c r="AA726" s="463"/>
      <c r="AB726" s="463"/>
      <c r="AC726" s="463"/>
      <c r="AD726" s="463"/>
      <c r="AE726" s="463"/>
      <c r="AG726" s="463"/>
      <c r="AH726" s="463"/>
      <c r="AI726" s="407"/>
      <c r="AJ726" s="407"/>
      <c r="AK726" s="407"/>
      <c r="AL726" s="407"/>
      <c r="AM726" s="407"/>
      <c r="AN726" s="407"/>
      <c r="AO726" s="407"/>
      <c r="AP726" s="407"/>
      <c r="AQ726" s="407"/>
      <c r="AR726" s="407"/>
      <c r="AS726" s="407"/>
      <c r="AT726" s="407"/>
      <c r="AU726" s="407"/>
      <c r="AV726" s="407"/>
      <c r="AW726" s="407"/>
      <c r="AX726" s="407"/>
      <c r="AY726" s="463"/>
      <c r="AZ726" s="463"/>
      <c r="BA726" s="463"/>
      <c r="BB726" s="463"/>
      <c r="BC726" s="463"/>
      <c r="BD726" s="463"/>
      <c r="BE726" s="463"/>
      <c r="BF726" s="463"/>
      <c r="BG726" s="463"/>
      <c r="BH726" s="463"/>
      <c r="BI726" s="463"/>
      <c r="BJ726" s="463"/>
      <c r="BK726" s="463"/>
      <c r="BL726" s="463"/>
      <c r="BM726" s="463"/>
      <c r="BN726" s="463"/>
      <c r="BZ726" s="463"/>
      <c r="CA726" s="463"/>
      <c r="CB726" s="428"/>
      <c r="DW726" s="463"/>
      <c r="DX726" s="463"/>
      <c r="FI726" s="463"/>
      <c r="FJ726" s="463"/>
    </row>
    <row r="727" spans="14:166" s="369" customFormat="1" ht="15" customHeight="1">
      <c r="N727" s="463"/>
      <c r="O727" s="372"/>
      <c r="P727" s="372"/>
      <c r="Q727" s="432"/>
      <c r="R727" s="372"/>
      <c r="S727" s="372"/>
      <c r="T727" s="372"/>
      <c r="U727" s="372"/>
      <c r="W727" s="463"/>
      <c r="X727" s="463"/>
      <c r="Y727" s="463"/>
      <c r="Z727" s="463"/>
      <c r="AA727" s="463"/>
      <c r="AB727" s="463"/>
      <c r="AC727" s="463"/>
      <c r="AD727" s="463"/>
      <c r="AE727" s="463"/>
      <c r="AG727" s="463"/>
      <c r="AH727" s="463"/>
      <c r="AI727" s="407"/>
      <c r="AJ727" s="407"/>
      <c r="AK727" s="407"/>
      <c r="AL727" s="407"/>
      <c r="AM727" s="407"/>
      <c r="AN727" s="407"/>
      <c r="AO727" s="407"/>
      <c r="AP727" s="407"/>
      <c r="AQ727" s="407"/>
      <c r="AR727" s="407"/>
      <c r="AS727" s="407"/>
      <c r="AT727" s="407"/>
      <c r="AU727" s="407"/>
      <c r="AV727" s="407"/>
      <c r="AW727" s="407"/>
      <c r="AX727" s="407"/>
      <c r="AY727" s="463"/>
      <c r="AZ727" s="463"/>
      <c r="BA727" s="463"/>
      <c r="BB727" s="463"/>
      <c r="BC727" s="463"/>
      <c r="BD727" s="463"/>
      <c r="BE727" s="463"/>
      <c r="BF727" s="463"/>
      <c r="BG727" s="463"/>
      <c r="BH727" s="463"/>
      <c r="BI727" s="463"/>
      <c r="BJ727" s="463"/>
      <c r="BK727" s="463"/>
      <c r="BL727" s="463"/>
      <c r="BM727" s="463"/>
      <c r="BN727" s="463"/>
      <c r="BZ727" s="463"/>
      <c r="CA727" s="463"/>
      <c r="CB727" s="428"/>
      <c r="DW727" s="463"/>
      <c r="DX727" s="463"/>
      <c r="FI727" s="463"/>
      <c r="FJ727" s="463"/>
    </row>
    <row r="728" spans="14:166" s="369" customFormat="1" ht="15" customHeight="1">
      <c r="N728" s="463"/>
      <c r="O728" s="372"/>
      <c r="P728" s="372"/>
      <c r="Q728" s="432"/>
      <c r="R728" s="372"/>
      <c r="S728" s="372"/>
      <c r="T728" s="372"/>
      <c r="U728" s="372"/>
      <c r="W728" s="463"/>
      <c r="X728" s="463"/>
      <c r="Y728" s="463"/>
      <c r="Z728" s="463"/>
      <c r="AA728" s="463"/>
      <c r="AB728" s="463"/>
      <c r="AC728" s="463"/>
      <c r="AD728" s="463"/>
      <c r="AE728" s="463"/>
      <c r="AG728" s="469"/>
      <c r="AH728" s="469"/>
      <c r="AI728" s="407"/>
      <c r="AJ728" s="407"/>
      <c r="AK728" s="407"/>
      <c r="AL728" s="407"/>
      <c r="AM728" s="407"/>
      <c r="AN728" s="407"/>
      <c r="AO728" s="407"/>
      <c r="AP728" s="407"/>
      <c r="AQ728" s="407"/>
      <c r="AR728" s="407"/>
      <c r="AS728" s="407"/>
      <c r="AT728" s="407"/>
      <c r="AU728" s="407"/>
      <c r="AV728" s="407"/>
      <c r="AW728" s="407"/>
      <c r="AX728" s="407"/>
      <c r="AY728" s="463"/>
      <c r="AZ728" s="463"/>
      <c r="BA728" s="463"/>
      <c r="BB728" s="463"/>
      <c r="BC728" s="463"/>
      <c r="BD728" s="463"/>
      <c r="BE728" s="463"/>
      <c r="BF728" s="463"/>
      <c r="BG728" s="463"/>
      <c r="BH728" s="463"/>
      <c r="BI728" s="463"/>
      <c r="BJ728" s="463"/>
      <c r="BK728" s="463"/>
      <c r="BL728" s="463"/>
      <c r="BM728" s="463"/>
      <c r="BN728" s="463"/>
      <c r="BZ728" s="463"/>
      <c r="CA728" s="463"/>
      <c r="CB728" s="428"/>
      <c r="DW728" s="463"/>
      <c r="DX728" s="463"/>
      <c r="FI728" s="463"/>
      <c r="FJ728" s="463"/>
    </row>
    <row r="729" spans="14:166" s="369" customFormat="1" ht="15" customHeight="1">
      <c r="N729" s="463"/>
      <c r="O729" s="372"/>
      <c r="P729" s="372"/>
      <c r="Q729" s="432"/>
      <c r="R729" s="372"/>
      <c r="S729" s="372"/>
      <c r="T729" s="372"/>
      <c r="U729" s="372"/>
      <c r="W729" s="463"/>
      <c r="X729" s="463"/>
      <c r="Y729" s="463"/>
      <c r="Z729" s="463"/>
      <c r="AA729" s="463"/>
      <c r="AB729" s="463"/>
      <c r="AC729" s="463"/>
      <c r="AD729" s="463"/>
      <c r="AE729" s="463"/>
      <c r="AG729" s="469"/>
      <c r="AH729" s="469"/>
      <c r="AI729" s="407"/>
      <c r="AJ729" s="407"/>
      <c r="AK729" s="407"/>
      <c r="AL729" s="407"/>
      <c r="AM729" s="407"/>
      <c r="AN729" s="407"/>
      <c r="AO729" s="407"/>
      <c r="AP729" s="407"/>
      <c r="AQ729" s="408"/>
      <c r="AR729" s="408"/>
      <c r="AS729" s="408"/>
      <c r="AT729" s="408"/>
      <c r="AU729" s="408"/>
      <c r="AV729" s="409"/>
      <c r="AW729" s="408"/>
      <c r="AX729" s="408"/>
      <c r="AY729" s="463"/>
      <c r="AZ729" s="463"/>
      <c r="BA729" s="463"/>
      <c r="BB729" s="463"/>
      <c r="BC729" s="463"/>
      <c r="BD729" s="463"/>
      <c r="BE729" s="463"/>
      <c r="BF729" s="463"/>
      <c r="BG729" s="463"/>
      <c r="BH729" s="463"/>
      <c r="BI729" s="463"/>
      <c r="BJ729" s="463"/>
      <c r="BK729" s="463"/>
      <c r="BL729" s="463"/>
      <c r="BM729" s="463"/>
      <c r="BN729" s="463"/>
      <c r="BZ729" s="463"/>
      <c r="CA729" s="463"/>
      <c r="CB729" s="428"/>
      <c r="DW729" s="463"/>
      <c r="DX729" s="463"/>
      <c r="FI729" s="463"/>
      <c r="FJ729" s="463"/>
    </row>
    <row r="730" spans="14:166" s="369" customFormat="1" ht="15" customHeight="1">
      <c r="N730" s="463"/>
      <c r="O730" s="372"/>
      <c r="P730" s="372"/>
      <c r="Q730" s="432"/>
      <c r="R730" s="372"/>
      <c r="S730" s="372"/>
      <c r="T730" s="372"/>
      <c r="U730" s="372"/>
      <c r="W730" s="463"/>
      <c r="X730" s="463"/>
      <c r="Y730" s="463"/>
      <c r="Z730" s="463"/>
      <c r="AA730" s="463"/>
      <c r="AB730" s="463"/>
      <c r="AC730" s="463"/>
      <c r="AD730" s="463"/>
      <c r="AE730" s="463"/>
      <c r="AG730" s="469"/>
      <c r="AH730" s="469"/>
      <c r="AI730" s="408"/>
      <c r="AJ730" s="408"/>
      <c r="AK730" s="408"/>
      <c r="AL730" s="408"/>
      <c r="AM730" s="408"/>
      <c r="AN730" s="408"/>
      <c r="AO730" s="408"/>
      <c r="AP730" s="408"/>
      <c r="AQ730" s="401"/>
      <c r="AR730" s="401"/>
      <c r="AS730" s="401"/>
      <c r="AT730" s="401"/>
      <c r="AU730" s="401"/>
      <c r="AV730" s="401"/>
      <c r="AW730" s="401"/>
      <c r="AX730" s="431"/>
      <c r="AY730" s="463"/>
      <c r="AZ730" s="463"/>
      <c r="BA730" s="463"/>
      <c r="BB730" s="463"/>
      <c r="BC730" s="463"/>
      <c r="BD730" s="463"/>
      <c r="BE730" s="463"/>
      <c r="BF730" s="463"/>
      <c r="BG730" s="463"/>
      <c r="BH730" s="463"/>
      <c r="BI730" s="463"/>
      <c r="BJ730" s="463"/>
      <c r="BK730" s="463"/>
      <c r="BL730" s="463"/>
      <c r="BM730" s="463"/>
      <c r="BN730" s="463"/>
      <c r="BZ730" s="463"/>
      <c r="CA730" s="463"/>
      <c r="CB730" s="428"/>
      <c r="DW730" s="463"/>
      <c r="DX730" s="463"/>
      <c r="FI730" s="463"/>
      <c r="FJ730" s="463"/>
    </row>
    <row r="731" spans="14:166" s="369" customFormat="1" ht="15" customHeight="1">
      <c r="N731" s="463"/>
      <c r="O731" s="372"/>
      <c r="P731" s="372"/>
      <c r="Q731" s="432"/>
      <c r="R731" s="372"/>
      <c r="S731" s="372"/>
      <c r="T731" s="372"/>
      <c r="U731" s="372"/>
      <c r="W731" s="463"/>
      <c r="X731" s="463"/>
      <c r="Y731" s="463"/>
      <c r="Z731" s="463"/>
      <c r="AA731" s="463"/>
      <c r="AB731" s="463"/>
      <c r="AC731" s="463"/>
      <c r="AD731" s="463"/>
      <c r="AE731" s="463"/>
      <c r="AG731" s="402"/>
      <c r="AH731" s="402"/>
      <c r="AI731" s="401"/>
      <c r="AJ731" s="401"/>
      <c r="AK731" s="401"/>
      <c r="AL731" s="401"/>
      <c r="AM731" s="401"/>
      <c r="AN731" s="401"/>
      <c r="AO731" s="401"/>
      <c r="AP731" s="401"/>
      <c r="AQ731" s="401"/>
      <c r="AR731" s="401"/>
      <c r="AS731" s="401"/>
      <c r="AT731" s="401"/>
      <c r="AU731" s="401"/>
      <c r="AV731" s="404"/>
      <c r="AW731" s="401"/>
      <c r="AX731" s="404"/>
      <c r="AY731" s="463"/>
      <c r="AZ731" s="463"/>
      <c r="BA731" s="463"/>
      <c r="BB731" s="463"/>
      <c r="BC731" s="463"/>
      <c r="BD731" s="463"/>
      <c r="BE731" s="463"/>
      <c r="BF731" s="463"/>
      <c r="BG731" s="463"/>
      <c r="BH731" s="463"/>
      <c r="BI731" s="463"/>
      <c r="BJ731" s="463"/>
      <c r="BK731" s="463"/>
      <c r="BL731" s="463"/>
      <c r="BM731" s="463"/>
      <c r="BN731" s="463"/>
      <c r="BZ731" s="463"/>
      <c r="CA731" s="463"/>
      <c r="CB731" s="428"/>
      <c r="DW731" s="463"/>
      <c r="DX731" s="463"/>
      <c r="FI731" s="463"/>
      <c r="FJ731" s="463"/>
    </row>
    <row r="732" spans="14:166" s="369" customFormat="1" ht="15" customHeight="1">
      <c r="N732" s="463"/>
      <c r="O732" s="372"/>
      <c r="P732" s="372"/>
      <c r="Q732" s="432"/>
      <c r="R732" s="372"/>
      <c r="S732" s="372"/>
      <c r="T732" s="372"/>
      <c r="U732" s="372"/>
      <c r="W732" s="463"/>
      <c r="X732" s="463"/>
      <c r="Y732" s="463"/>
      <c r="Z732" s="463"/>
      <c r="AA732" s="463"/>
      <c r="AB732" s="463"/>
      <c r="AC732" s="463"/>
      <c r="AD732" s="463"/>
      <c r="AE732" s="463"/>
      <c r="AG732" s="402"/>
      <c r="AH732" s="402"/>
      <c r="AI732" s="401"/>
      <c r="AJ732" s="404"/>
      <c r="AK732" s="404"/>
      <c r="AL732" s="404"/>
      <c r="AM732" s="401"/>
      <c r="AN732" s="401"/>
      <c r="AO732" s="401"/>
      <c r="AP732" s="401"/>
      <c r="AQ732" s="401"/>
      <c r="AR732" s="401"/>
      <c r="AS732" s="401"/>
      <c r="AT732" s="401"/>
      <c r="AU732" s="401"/>
      <c r="AV732" s="404"/>
      <c r="AW732" s="401"/>
      <c r="AX732" s="431"/>
      <c r="AY732" s="463"/>
      <c r="AZ732" s="463"/>
      <c r="BA732" s="463"/>
      <c r="BB732" s="463"/>
      <c r="BC732" s="463"/>
      <c r="BD732" s="463"/>
      <c r="BE732" s="463"/>
      <c r="BF732" s="463"/>
      <c r="BG732" s="463"/>
      <c r="BH732" s="463"/>
      <c r="BI732" s="463"/>
      <c r="BJ732" s="463"/>
      <c r="BK732" s="463"/>
      <c r="BL732" s="463"/>
      <c r="BM732" s="463"/>
      <c r="BN732" s="463"/>
      <c r="BZ732" s="463"/>
      <c r="CA732" s="463"/>
      <c r="CB732" s="428"/>
      <c r="DW732" s="463"/>
      <c r="DX732" s="463"/>
      <c r="FI732" s="463"/>
      <c r="FJ732" s="463"/>
    </row>
    <row r="733" spans="14:166" s="369" customFormat="1" ht="15" customHeight="1">
      <c r="N733" s="463"/>
      <c r="O733" s="372"/>
      <c r="P733" s="372"/>
      <c r="Q733" s="432"/>
      <c r="R733" s="372"/>
      <c r="S733" s="372"/>
      <c r="T733" s="372"/>
      <c r="U733" s="372"/>
      <c r="W733" s="463"/>
      <c r="X733" s="463"/>
      <c r="Y733" s="463"/>
      <c r="Z733" s="463"/>
      <c r="AA733" s="463"/>
      <c r="AB733" s="463"/>
      <c r="AC733" s="463"/>
      <c r="AD733" s="463"/>
      <c r="AE733" s="463"/>
      <c r="AG733" s="402"/>
      <c r="AH733" s="402"/>
      <c r="AI733" s="401"/>
      <c r="AJ733" s="401"/>
      <c r="AK733" s="404"/>
      <c r="AL733" s="401"/>
      <c r="AM733" s="401"/>
      <c r="AN733" s="401"/>
      <c r="AO733" s="401"/>
      <c r="AP733" s="401"/>
      <c r="AQ733" s="401"/>
      <c r="AR733" s="401"/>
      <c r="AS733" s="401"/>
      <c r="AT733" s="401"/>
      <c r="AU733" s="401"/>
      <c r="AV733" s="404"/>
      <c r="AW733" s="401"/>
      <c r="AX733" s="404"/>
      <c r="AY733" s="463"/>
      <c r="AZ733" s="463"/>
      <c r="BA733" s="463"/>
      <c r="BB733" s="463"/>
      <c r="BC733" s="463"/>
      <c r="BD733" s="463"/>
      <c r="BE733" s="463"/>
      <c r="BF733" s="463"/>
      <c r="BG733" s="463"/>
      <c r="BH733" s="463"/>
      <c r="BI733" s="463"/>
      <c r="BJ733" s="463"/>
      <c r="BK733" s="463"/>
      <c r="BL733" s="463"/>
      <c r="BM733" s="463"/>
      <c r="BN733" s="463"/>
      <c r="BZ733" s="463"/>
      <c r="CA733" s="463"/>
      <c r="CB733" s="428"/>
      <c r="DW733" s="463"/>
      <c r="DX733" s="463"/>
      <c r="FI733" s="463"/>
      <c r="FJ733" s="463"/>
    </row>
    <row r="734" spans="14:166" s="369" customFormat="1" ht="15" customHeight="1">
      <c r="N734" s="463"/>
      <c r="O734" s="372"/>
      <c r="P734" s="372"/>
      <c r="Q734" s="432"/>
      <c r="R734" s="372"/>
      <c r="S734" s="372"/>
      <c r="T734" s="372"/>
      <c r="U734" s="372"/>
      <c r="W734" s="463"/>
      <c r="X734" s="463"/>
      <c r="Y734" s="463"/>
      <c r="Z734" s="463"/>
      <c r="AA734" s="463"/>
      <c r="AB734" s="463"/>
      <c r="AC734" s="463"/>
      <c r="AD734" s="463"/>
      <c r="AE734" s="463"/>
      <c r="AG734" s="402"/>
      <c r="AH734" s="402"/>
      <c r="AI734" s="401"/>
      <c r="AJ734" s="401"/>
      <c r="AK734" s="404"/>
      <c r="AL734" s="404"/>
      <c r="AM734" s="401"/>
      <c r="AN734" s="401"/>
      <c r="AO734" s="401"/>
      <c r="AP734" s="401"/>
      <c r="AQ734" s="401"/>
      <c r="AR734" s="401"/>
      <c r="AS734" s="401"/>
      <c r="AT734" s="401"/>
      <c r="AU734" s="401"/>
      <c r="AV734" s="401"/>
      <c r="AW734" s="404"/>
      <c r="AX734" s="404"/>
      <c r="AY734" s="463"/>
      <c r="AZ734" s="463"/>
      <c r="BA734" s="463"/>
      <c r="BB734" s="463"/>
      <c r="BC734" s="463"/>
      <c r="BD734" s="463"/>
      <c r="BE734" s="463"/>
      <c r="BF734" s="463"/>
      <c r="BG734" s="463"/>
      <c r="BH734" s="463"/>
      <c r="BI734" s="463"/>
      <c r="BJ734" s="463"/>
      <c r="BK734" s="463"/>
      <c r="BL734" s="463"/>
      <c r="BM734" s="463"/>
      <c r="BN734" s="463"/>
      <c r="BZ734" s="463"/>
      <c r="CA734" s="463"/>
      <c r="CB734" s="428"/>
      <c r="DW734" s="463"/>
      <c r="DX734" s="463"/>
      <c r="FI734" s="463"/>
      <c r="FJ734" s="463"/>
    </row>
    <row r="735" spans="14:166" s="369" customFormat="1" ht="15" customHeight="1">
      <c r="N735" s="463"/>
      <c r="O735" s="372"/>
      <c r="P735" s="372"/>
      <c r="Q735" s="432"/>
      <c r="R735" s="372"/>
      <c r="S735" s="372"/>
      <c r="T735" s="372"/>
      <c r="U735" s="372"/>
      <c r="W735" s="463"/>
      <c r="X735" s="463"/>
      <c r="Y735" s="463"/>
      <c r="Z735" s="463"/>
      <c r="AA735" s="463"/>
      <c r="AB735" s="463"/>
      <c r="AC735" s="463"/>
      <c r="AD735" s="463"/>
      <c r="AE735" s="463"/>
      <c r="AG735" s="402"/>
      <c r="AH735" s="402"/>
      <c r="AI735" s="401"/>
      <c r="AJ735" s="401"/>
      <c r="AK735" s="401"/>
      <c r="AL735" s="401"/>
      <c r="AM735" s="401"/>
      <c r="AN735" s="401"/>
      <c r="AO735" s="404"/>
      <c r="AP735" s="401"/>
      <c r="AQ735" s="401"/>
      <c r="AR735" s="401"/>
      <c r="AS735" s="401"/>
      <c r="AT735" s="401"/>
      <c r="AU735" s="401"/>
      <c r="AV735" s="404"/>
      <c r="AW735" s="401"/>
      <c r="AX735" s="404"/>
      <c r="AY735" s="463"/>
      <c r="AZ735" s="463"/>
      <c r="BA735" s="463"/>
      <c r="BB735" s="463"/>
      <c r="BC735" s="463"/>
      <c r="BD735" s="463"/>
      <c r="BE735" s="463"/>
      <c r="BF735" s="463"/>
      <c r="BG735" s="463"/>
      <c r="BH735" s="463"/>
      <c r="BI735" s="463"/>
      <c r="BJ735" s="463"/>
      <c r="BK735" s="463"/>
      <c r="BL735" s="463"/>
      <c r="BM735" s="463"/>
      <c r="BN735" s="463"/>
      <c r="BZ735" s="463"/>
      <c r="CA735" s="463"/>
      <c r="CB735" s="428"/>
      <c r="DW735" s="463"/>
      <c r="DX735" s="463"/>
      <c r="FI735" s="463"/>
      <c r="FJ735" s="463"/>
    </row>
    <row r="736" spans="14:166" s="369" customFormat="1" ht="15" customHeight="1">
      <c r="N736" s="463"/>
      <c r="O736" s="372"/>
      <c r="P736" s="372"/>
      <c r="Q736" s="432"/>
      <c r="R736" s="372"/>
      <c r="S736" s="372"/>
      <c r="T736" s="372"/>
      <c r="U736" s="372"/>
      <c r="W736" s="463"/>
      <c r="X736" s="463"/>
      <c r="Y736" s="463"/>
      <c r="Z736" s="463"/>
      <c r="AA736" s="463"/>
      <c r="AB736" s="463"/>
      <c r="AC736" s="463"/>
      <c r="AD736" s="463"/>
      <c r="AE736" s="463"/>
      <c r="AG736" s="402"/>
      <c r="AH736" s="402"/>
      <c r="AI736" s="401"/>
      <c r="AJ736" s="401"/>
      <c r="AK736" s="404"/>
      <c r="AL736" s="404"/>
      <c r="AM736" s="401"/>
      <c r="AN736" s="401"/>
      <c r="AO736" s="401"/>
      <c r="AP736" s="401"/>
      <c r="AQ736" s="401"/>
      <c r="AR736" s="401"/>
      <c r="AS736" s="401"/>
      <c r="AT736" s="401"/>
      <c r="AU736" s="401"/>
      <c r="AV736" s="404"/>
      <c r="AW736" s="404"/>
      <c r="AX736" s="404"/>
      <c r="AY736" s="463"/>
      <c r="AZ736" s="463"/>
      <c r="BA736" s="463"/>
      <c r="BB736" s="463"/>
      <c r="BC736" s="463"/>
      <c r="BD736" s="463"/>
      <c r="BE736" s="463"/>
      <c r="BF736" s="463"/>
      <c r="BG736" s="463"/>
      <c r="BH736" s="463"/>
      <c r="BI736" s="463"/>
      <c r="BJ736" s="463"/>
      <c r="BK736" s="463"/>
      <c r="BL736" s="463"/>
      <c r="BM736" s="463"/>
      <c r="BN736" s="463"/>
      <c r="BZ736" s="463"/>
      <c r="CA736" s="463"/>
      <c r="CB736" s="428"/>
      <c r="DW736" s="463"/>
      <c r="DX736" s="463"/>
      <c r="FI736" s="463"/>
      <c r="FJ736" s="463"/>
    </row>
    <row r="737" spans="14:166" s="369" customFormat="1" ht="15" customHeight="1">
      <c r="N737" s="463"/>
      <c r="O737" s="372"/>
      <c r="P737" s="372"/>
      <c r="Q737" s="432"/>
      <c r="R737" s="372"/>
      <c r="S737" s="372"/>
      <c r="T737" s="372"/>
      <c r="U737" s="372"/>
      <c r="W737" s="463"/>
      <c r="X737" s="463"/>
      <c r="Y737" s="463"/>
      <c r="Z737" s="463"/>
      <c r="AA737" s="463"/>
      <c r="AB737" s="463"/>
      <c r="AC737" s="463"/>
      <c r="AD737" s="463"/>
      <c r="AE737" s="463"/>
      <c r="AG737" s="402"/>
      <c r="AH737" s="402"/>
      <c r="AI737" s="401"/>
      <c r="AJ737" s="401"/>
      <c r="AK737" s="404"/>
      <c r="AL737" s="401"/>
      <c r="AM737" s="401"/>
      <c r="AN737" s="401"/>
      <c r="AO737" s="404"/>
      <c r="AP737" s="401"/>
      <c r="AQ737" s="401"/>
      <c r="AR737" s="401"/>
      <c r="AS737" s="401"/>
      <c r="AT737" s="401"/>
      <c r="AU737" s="401"/>
      <c r="AV737" s="404"/>
      <c r="AW737" s="401"/>
      <c r="AX737" s="404"/>
      <c r="AY737" s="463"/>
      <c r="AZ737" s="463"/>
      <c r="BA737" s="463"/>
      <c r="BB737" s="463"/>
      <c r="BC737" s="463"/>
      <c r="BD737" s="463"/>
      <c r="BE737" s="463"/>
      <c r="BF737" s="463"/>
      <c r="BG737" s="463"/>
      <c r="BH737" s="463"/>
      <c r="BI737" s="463"/>
      <c r="BJ737" s="463"/>
      <c r="BK737" s="463"/>
      <c r="BL737" s="463"/>
      <c r="BM737" s="463"/>
      <c r="BN737" s="463"/>
      <c r="BZ737" s="463"/>
      <c r="CA737" s="463"/>
      <c r="CB737" s="428"/>
      <c r="DW737" s="463"/>
      <c r="DX737" s="463"/>
      <c r="FI737" s="463"/>
      <c r="FJ737" s="463"/>
    </row>
    <row r="738" spans="14:166" s="369" customFormat="1" ht="15" customHeight="1">
      <c r="N738" s="463"/>
      <c r="O738" s="372"/>
      <c r="P738" s="372"/>
      <c r="Q738" s="432"/>
      <c r="R738" s="372"/>
      <c r="S738" s="372"/>
      <c r="T738" s="372"/>
      <c r="U738" s="372"/>
      <c r="W738" s="463"/>
      <c r="X738" s="463"/>
      <c r="Y738" s="463"/>
      <c r="Z738" s="463"/>
      <c r="AA738" s="463"/>
      <c r="AB738" s="463"/>
      <c r="AC738" s="463"/>
      <c r="AD738" s="463"/>
      <c r="AE738" s="463"/>
      <c r="AG738" s="402"/>
      <c r="AH738" s="402"/>
      <c r="AI738" s="401"/>
      <c r="AJ738" s="401"/>
      <c r="AK738" s="404"/>
      <c r="AL738" s="404"/>
      <c r="AM738" s="401"/>
      <c r="AN738" s="401"/>
      <c r="AO738" s="404"/>
      <c r="AP738" s="401"/>
      <c r="AQ738" s="401"/>
      <c r="AR738" s="401"/>
      <c r="AS738" s="401"/>
      <c r="AT738" s="401"/>
      <c r="AU738" s="401"/>
      <c r="AV738" s="404"/>
      <c r="AW738" s="404"/>
      <c r="AX738" s="404"/>
      <c r="AY738" s="463"/>
      <c r="AZ738" s="463"/>
      <c r="BA738" s="463"/>
      <c r="BB738" s="463"/>
      <c r="BC738" s="463"/>
      <c r="BD738" s="463"/>
      <c r="BE738" s="463"/>
      <c r="BF738" s="463"/>
      <c r="BG738" s="463"/>
      <c r="BH738" s="463"/>
      <c r="BI738" s="463"/>
      <c r="BJ738" s="463"/>
      <c r="BK738" s="463"/>
      <c r="BL738" s="463"/>
      <c r="BM738" s="463"/>
      <c r="BN738" s="463"/>
      <c r="BZ738" s="463"/>
      <c r="CA738" s="463"/>
      <c r="CB738" s="428"/>
      <c r="DW738" s="463"/>
      <c r="DX738" s="463"/>
      <c r="FI738" s="463"/>
      <c r="FJ738" s="463"/>
    </row>
    <row r="739" spans="14:166" s="369" customFormat="1" ht="15" customHeight="1">
      <c r="N739" s="463"/>
      <c r="O739" s="372"/>
      <c r="P739" s="372"/>
      <c r="Q739" s="432"/>
      <c r="R739" s="372"/>
      <c r="S739" s="372"/>
      <c r="T739" s="372"/>
      <c r="U739" s="372"/>
      <c r="W739" s="463"/>
      <c r="X739" s="463"/>
      <c r="Y739" s="463"/>
      <c r="Z739" s="463"/>
      <c r="AA739" s="463"/>
      <c r="AB739" s="463"/>
      <c r="AC739" s="463"/>
      <c r="AD739" s="463"/>
      <c r="AE739" s="463"/>
      <c r="AG739" s="402"/>
      <c r="AH739" s="402"/>
      <c r="AI739" s="401"/>
      <c r="AJ739" s="401"/>
      <c r="AK739" s="404"/>
      <c r="AL739" s="401"/>
      <c r="AM739" s="401"/>
      <c r="AN739" s="401"/>
      <c r="AO739" s="401"/>
      <c r="AP739" s="404"/>
      <c r="AQ739" s="401"/>
      <c r="AR739" s="401"/>
      <c r="AS739" s="401"/>
      <c r="AT739" s="401"/>
      <c r="AU739" s="401"/>
      <c r="AV739" s="401"/>
      <c r="AW739" s="401"/>
      <c r="AX739" s="404"/>
      <c r="AY739" s="463"/>
      <c r="AZ739" s="463"/>
      <c r="BA739" s="463"/>
      <c r="BB739" s="463"/>
      <c r="BC739" s="463"/>
      <c r="BD739" s="463"/>
      <c r="BE739" s="463"/>
      <c r="BF739" s="463"/>
      <c r="BG739" s="463"/>
      <c r="BH739" s="463"/>
      <c r="BI739" s="463"/>
      <c r="BJ739" s="463"/>
      <c r="BK739" s="463"/>
      <c r="BL739" s="463"/>
      <c r="BM739" s="463"/>
      <c r="BN739" s="463"/>
      <c r="BZ739" s="463"/>
      <c r="CA739" s="463"/>
      <c r="CB739" s="428"/>
      <c r="DW739" s="463"/>
      <c r="DX739" s="463"/>
      <c r="FI739" s="463"/>
      <c r="FJ739" s="463"/>
    </row>
    <row r="740" spans="14:166" s="369" customFormat="1" ht="15" customHeight="1">
      <c r="N740" s="432"/>
      <c r="O740" s="372"/>
      <c r="P740" s="372"/>
      <c r="Q740" s="432"/>
      <c r="R740" s="372"/>
      <c r="S740" s="372"/>
      <c r="T740" s="372"/>
      <c r="U740" s="372"/>
      <c r="AG740" s="402"/>
      <c r="AH740" s="402"/>
      <c r="AI740" s="401"/>
      <c r="AJ740" s="401"/>
      <c r="AK740" s="404"/>
      <c r="AL740" s="404"/>
      <c r="AM740" s="401"/>
      <c r="AN740" s="401"/>
      <c r="AO740" s="404"/>
      <c r="AP740" s="401"/>
      <c r="AQ740" s="401"/>
      <c r="AR740" s="401"/>
      <c r="AS740" s="404"/>
      <c r="AT740" s="401"/>
      <c r="AU740" s="401"/>
      <c r="AV740" s="404"/>
      <c r="AW740" s="404"/>
      <c r="AX740" s="404"/>
      <c r="AY740" s="463"/>
      <c r="AZ740" s="463"/>
      <c r="BA740" s="463"/>
      <c r="BB740" s="463"/>
      <c r="BC740" s="463"/>
      <c r="BD740" s="463"/>
      <c r="BE740" s="463"/>
      <c r="BF740" s="463"/>
      <c r="BG740" s="463"/>
      <c r="BH740" s="463"/>
      <c r="BI740" s="463"/>
      <c r="BJ740" s="463"/>
      <c r="BK740" s="463"/>
      <c r="BL740" s="463"/>
      <c r="BM740" s="463"/>
      <c r="BN740" s="463"/>
      <c r="BZ740" s="463"/>
      <c r="CA740" s="463"/>
      <c r="CB740" s="428"/>
      <c r="DW740" s="463"/>
      <c r="DX740" s="463"/>
      <c r="FI740" s="463"/>
      <c r="FJ740" s="463"/>
    </row>
    <row r="741" spans="14:166" s="369" customFormat="1" ht="15" customHeight="1">
      <c r="N741" s="432"/>
      <c r="O741" s="372"/>
      <c r="P741" s="372"/>
      <c r="Q741" s="432"/>
      <c r="R741" s="372"/>
      <c r="S741" s="372"/>
      <c r="T741" s="372"/>
      <c r="U741" s="372"/>
      <c r="AG741" s="469"/>
      <c r="AH741" s="469"/>
      <c r="AI741" s="401"/>
      <c r="AJ741" s="401"/>
      <c r="AK741" s="401"/>
      <c r="AL741" s="404"/>
      <c r="AM741" s="401"/>
      <c r="AN741" s="401"/>
      <c r="AO741" s="404"/>
      <c r="AP741" s="401"/>
      <c r="AQ741" s="401"/>
      <c r="AR741" s="401"/>
      <c r="AS741" s="401"/>
      <c r="AT741" s="401"/>
      <c r="AU741" s="401"/>
      <c r="AV741" s="404"/>
      <c r="AW741" s="404"/>
      <c r="AX741" s="404"/>
      <c r="AY741" s="463"/>
      <c r="AZ741" s="463"/>
      <c r="BA741" s="463"/>
      <c r="BB741" s="463"/>
      <c r="BC741" s="463"/>
      <c r="BD741" s="463"/>
      <c r="BE741" s="463"/>
      <c r="BF741" s="463"/>
      <c r="BG741" s="463"/>
      <c r="BH741" s="463"/>
      <c r="BI741" s="463"/>
      <c r="BJ741" s="463"/>
      <c r="BK741" s="463"/>
      <c r="BL741" s="463"/>
      <c r="BM741" s="463"/>
      <c r="BN741" s="463"/>
      <c r="BZ741" s="463"/>
      <c r="CA741" s="463"/>
      <c r="CB741" s="428"/>
      <c r="DW741" s="463"/>
      <c r="DX741" s="463"/>
      <c r="FI741" s="463"/>
      <c r="FJ741" s="463"/>
    </row>
    <row r="742" spans="14:166" s="369" customFormat="1" ht="15" customHeight="1">
      <c r="N742" s="432"/>
      <c r="O742" s="372"/>
      <c r="P742" s="372"/>
      <c r="Q742" s="432"/>
      <c r="R742" s="372"/>
      <c r="S742" s="372"/>
      <c r="T742" s="372"/>
      <c r="U742" s="372"/>
      <c r="AG742" s="402"/>
      <c r="AH742" s="402"/>
      <c r="AI742" s="401"/>
      <c r="AJ742" s="401"/>
      <c r="AK742" s="404"/>
      <c r="AL742" s="401"/>
      <c r="AM742" s="401"/>
      <c r="AN742" s="401"/>
      <c r="AO742" s="404"/>
      <c r="AP742" s="404"/>
      <c r="AQ742" s="401"/>
      <c r="AR742" s="401"/>
      <c r="AS742" s="404"/>
      <c r="AT742" s="401"/>
      <c r="AU742" s="401"/>
      <c r="AV742" s="401"/>
      <c r="AW742" s="404"/>
      <c r="AX742" s="404"/>
      <c r="AY742" s="463"/>
      <c r="AZ742" s="463"/>
      <c r="BA742" s="463"/>
      <c r="BB742" s="463"/>
      <c r="BC742" s="463"/>
      <c r="BD742" s="463"/>
      <c r="BE742" s="463"/>
      <c r="BF742" s="463"/>
      <c r="BG742" s="463"/>
      <c r="BH742" s="463"/>
      <c r="BI742" s="463"/>
      <c r="BJ742" s="463"/>
      <c r="BK742" s="463"/>
      <c r="BL742" s="463"/>
      <c r="BM742" s="463"/>
      <c r="BN742" s="463"/>
      <c r="BZ742" s="463"/>
      <c r="CA742" s="463"/>
      <c r="CB742" s="428"/>
      <c r="DW742" s="463"/>
      <c r="DX742" s="463"/>
      <c r="FI742" s="463"/>
      <c r="FJ742" s="463"/>
    </row>
    <row r="743" spans="14:166" s="369" customFormat="1" ht="15" customHeight="1">
      <c r="N743" s="432"/>
      <c r="O743" s="372"/>
      <c r="P743" s="372"/>
      <c r="Q743" s="432"/>
      <c r="R743" s="372"/>
      <c r="S743" s="372"/>
      <c r="T743" s="372"/>
      <c r="U743" s="372"/>
      <c r="AG743" s="402"/>
      <c r="AH743" s="402"/>
      <c r="AI743" s="401"/>
      <c r="AJ743" s="401"/>
      <c r="AK743" s="401"/>
      <c r="AL743" s="404"/>
      <c r="AM743" s="401"/>
      <c r="AN743" s="401"/>
      <c r="AO743" s="404"/>
      <c r="AP743" s="401"/>
      <c r="AQ743" s="401"/>
      <c r="AR743" s="401"/>
      <c r="AS743" s="401"/>
      <c r="AT743" s="401"/>
      <c r="AU743" s="401"/>
      <c r="AV743" s="404"/>
      <c r="AW743" s="404"/>
      <c r="AX743" s="404"/>
      <c r="AY743" s="463"/>
      <c r="AZ743" s="463"/>
      <c r="BA743" s="463"/>
      <c r="BB743" s="463"/>
      <c r="BC743" s="463"/>
      <c r="BD743" s="463"/>
      <c r="BE743" s="463"/>
      <c r="BF743" s="463"/>
      <c r="BG743" s="463"/>
      <c r="BH743" s="463"/>
      <c r="BI743" s="463"/>
      <c r="BJ743" s="463"/>
      <c r="BK743" s="463"/>
      <c r="BL743" s="463"/>
      <c r="BM743" s="463"/>
      <c r="BN743" s="463"/>
      <c r="BZ743" s="463"/>
      <c r="CA743" s="463"/>
      <c r="CB743" s="428"/>
      <c r="DW743" s="463"/>
      <c r="DX743" s="463"/>
      <c r="FI743" s="463"/>
      <c r="FJ743" s="463"/>
    </row>
    <row r="744" spans="14:166" s="369" customFormat="1" ht="15" customHeight="1">
      <c r="N744" s="432"/>
      <c r="O744" s="372"/>
      <c r="P744" s="372"/>
      <c r="Q744" s="432"/>
      <c r="R744" s="372"/>
      <c r="S744" s="372"/>
      <c r="T744" s="372"/>
      <c r="U744" s="372"/>
      <c r="AG744" s="402"/>
      <c r="AH744" s="402"/>
      <c r="AI744" s="401"/>
      <c r="AJ744" s="401"/>
      <c r="AK744" s="401"/>
      <c r="AL744" s="404"/>
      <c r="AM744" s="401"/>
      <c r="AN744" s="401"/>
      <c r="AO744" s="401"/>
      <c r="AP744" s="401"/>
      <c r="AQ744" s="404"/>
      <c r="AR744" s="401"/>
      <c r="AS744" s="404"/>
      <c r="AT744" s="401"/>
      <c r="AU744" s="401"/>
      <c r="AV744" s="401"/>
      <c r="AW744" s="404"/>
      <c r="AX744" s="404"/>
      <c r="AY744" s="463"/>
      <c r="AZ744" s="463"/>
      <c r="BA744" s="463"/>
      <c r="BB744" s="463"/>
      <c r="BC744" s="463"/>
      <c r="BD744" s="463"/>
      <c r="BE744" s="463"/>
      <c r="BF744" s="463"/>
      <c r="BG744" s="463"/>
      <c r="BH744" s="463"/>
      <c r="BI744" s="463"/>
      <c r="BJ744" s="463"/>
      <c r="BK744" s="463"/>
      <c r="BL744" s="463"/>
      <c r="BM744" s="463"/>
      <c r="BN744" s="463"/>
      <c r="BZ744" s="463"/>
      <c r="CA744" s="463"/>
      <c r="CB744" s="428"/>
      <c r="DW744" s="463"/>
      <c r="DX744" s="463"/>
      <c r="FI744" s="463"/>
      <c r="FJ744" s="463"/>
    </row>
    <row r="745" spans="14:166" s="369" customFormat="1" ht="15" customHeight="1">
      <c r="N745" s="432"/>
      <c r="O745" s="372"/>
      <c r="P745" s="372"/>
      <c r="Q745" s="432"/>
      <c r="R745" s="372"/>
      <c r="S745" s="372"/>
      <c r="T745" s="372"/>
      <c r="U745" s="372"/>
      <c r="AG745" s="402"/>
      <c r="AH745" s="402"/>
      <c r="AI745" s="401"/>
      <c r="AJ745" s="404"/>
      <c r="AK745" s="404"/>
      <c r="AL745" s="404"/>
      <c r="AM745" s="401"/>
      <c r="AN745" s="401"/>
      <c r="AO745" s="404"/>
      <c r="AP745" s="401"/>
      <c r="AQ745" s="401"/>
      <c r="AR745" s="401"/>
      <c r="AS745" s="404"/>
      <c r="AT745" s="401"/>
      <c r="AU745" s="401"/>
      <c r="AV745" s="404"/>
      <c r="AW745" s="404"/>
      <c r="AX745" s="404"/>
      <c r="AY745" s="463"/>
      <c r="AZ745" s="463"/>
      <c r="BA745" s="463"/>
      <c r="BB745" s="463"/>
      <c r="BC745" s="463"/>
      <c r="BD745" s="463"/>
      <c r="BE745" s="463"/>
      <c r="BF745" s="463"/>
      <c r="BG745" s="463"/>
      <c r="BH745" s="463"/>
      <c r="BI745" s="463"/>
      <c r="BJ745" s="463"/>
      <c r="BK745" s="463"/>
      <c r="BL745" s="463"/>
      <c r="BM745" s="463"/>
      <c r="BN745" s="463"/>
      <c r="BZ745" s="463"/>
      <c r="CA745" s="463"/>
      <c r="CB745" s="428"/>
      <c r="DW745" s="463"/>
      <c r="DX745" s="463"/>
      <c r="FI745" s="463"/>
      <c r="FJ745" s="463"/>
    </row>
    <row r="746" spans="14:166" s="369" customFormat="1" ht="15" customHeight="1">
      <c r="N746" s="432"/>
      <c r="O746" s="372"/>
      <c r="P746" s="372"/>
      <c r="Q746" s="432"/>
      <c r="R746" s="372"/>
      <c r="S746" s="372"/>
      <c r="T746" s="372"/>
      <c r="U746" s="372"/>
      <c r="AG746" s="402"/>
      <c r="AH746" s="402"/>
      <c r="AI746" s="401"/>
      <c r="AJ746" s="404"/>
      <c r="AK746" s="401"/>
      <c r="AL746" s="404"/>
      <c r="AM746" s="401"/>
      <c r="AN746" s="401"/>
      <c r="AO746" s="404"/>
      <c r="AP746" s="404"/>
      <c r="AQ746" s="401"/>
      <c r="AR746" s="401"/>
      <c r="AS746" s="401"/>
      <c r="AT746" s="401"/>
      <c r="AU746" s="401"/>
      <c r="AV746" s="401"/>
      <c r="AW746" s="401"/>
      <c r="AX746" s="431"/>
      <c r="AY746" s="463"/>
      <c r="AZ746" s="463"/>
      <c r="BA746" s="463"/>
      <c r="BB746" s="463"/>
      <c r="BC746" s="463"/>
      <c r="BD746" s="463"/>
      <c r="BE746" s="463"/>
      <c r="BF746" s="463"/>
      <c r="BG746" s="463"/>
      <c r="BH746" s="463"/>
      <c r="BI746" s="463"/>
      <c r="BJ746" s="463"/>
      <c r="BK746" s="463"/>
      <c r="BL746" s="463"/>
      <c r="BM746" s="463"/>
      <c r="BN746" s="463"/>
      <c r="BZ746" s="463"/>
      <c r="CA746" s="463"/>
      <c r="CB746" s="428"/>
      <c r="DW746" s="463"/>
      <c r="DX746" s="463"/>
      <c r="FI746" s="463"/>
      <c r="FJ746" s="463"/>
    </row>
    <row r="747" spans="14:166" s="369" customFormat="1" ht="15" customHeight="1">
      <c r="N747" s="432"/>
      <c r="O747" s="372"/>
      <c r="P747" s="372"/>
      <c r="Q747" s="432"/>
      <c r="R747" s="372"/>
      <c r="S747" s="372"/>
      <c r="T747" s="372"/>
      <c r="U747" s="372"/>
      <c r="AG747" s="402"/>
      <c r="AH747" s="402"/>
      <c r="AI747" s="401"/>
      <c r="AJ747" s="404"/>
      <c r="AK747" s="401"/>
      <c r="AL747" s="404"/>
      <c r="AM747" s="401"/>
      <c r="AN747" s="401"/>
      <c r="AO747" s="404"/>
      <c r="AP747" s="404"/>
      <c r="AQ747" s="404"/>
      <c r="AR747" s="401"/>
      <c r="AS747" s="404"/>
      <c r="AT747" s="401"/>
      <c r="AU747" s="401"/>
      <c r="AV747" s="404"/>
      <c r="AW747" s="404"/>
      <c r="AX747" s="404"/>
      <c r="AY747" s="463"/>
      <c r="AZ747" s="463"/>
      <c r="BA747" s="463"/>
      <c r="BB747" s="463"/>
      <c r="BC747" s="463"/>
      <c r="BD747" s="463"/>
      <c r="BE747" s="463"/>
      <c r="BF747" s="463"/>
      <c r="BG747" s="463"/>
      <c r="BH747" s="463"/>
      <c r="BI747" s="463"/>
      <c r="BJ747" s="463"/>
      <c r="BK747" s="463"/>
      <c r="BL747" s="463"/>
      <c r="BM747" s="463"/>
      <c r="BN747" s="463"/>
      <c r="BZ747" s="463"/>
      <c r="CA747" s="463"/>
      <c r="CB747" s="428"/>
      <c r="DW747" s="463"/>
      <c r="DX747" s="463"/>
      <c r="FI747" s="463"/>
      <c r="FJ747" s="463"/>
    </row>
    <row r="748" spans="14:166" s="369" customFormat="1" ht="15" customHeight="1">
      <c r="N748" s="372"/>
      <c r="O748" s="372"/>
      <c r="P748" s="372"/>
      <c r="Q748" s="372"/>
      <c r="R748" s="372"/>
      <c r="S748" s="372"/>
      <c r="T748" s="372"/>
      <c r="U748" s="372"/>
      <c r="AG748" s="402"/>
      <c r="AH748" s="402"/>
      <c r="AI748" s="404"/>
      <c r="AJ748" s="404"/>
      <c r="AK748" s="401"/>
      <c r="AL748" s="404"/>
      <c r="AM748" s="401"/>
      <c r="AN748" s="401"/>
      <c r="AO748" s="404"/>
      <c r="AP748" s="401"/>
      <c r="AQ748" s="401"/>
      <c r="AR748" s="401"/>
      <c r="AS748" s="404"/>
      <c r="AT748" s="404"/>
      <c r="AU748" s="404"/>
      <c r="AV748" s="401"/>
      <c r="AW748" s="404"/>
      <c r="AX748" s="431"/>
      <c r="AY748" s="463"/>
      <c r="AZ748" s="463"/>
      <c r="BA748" s="463"/>
      <c r="BB748" s="463"/>
      <c r="BC748" s="463"/>
      <c r="BD748" s="463"/>
      <c r="BE748" s="463"/>
      <c r="BF748" s="463"/>
      <c r="BG748" s="463"/>
      <c r="BH748" s="463"/>
      <c r="BI748" s="463"/>
      <c r="BJ748" s="463"/>
      <c r="BK748" s="463"/>
      <c r="BL748" s="463"/>
      <c r="BM748" s="463"/>
      <c r="BN748" s="463"/>
      <c r="BZ748" s="463"/>
      <c r="CA748" s="463"/>
      <c r="CB748" s="428"/>
      <c r="DW748" s="463"/>
      <c r="DX748" s="463"/>
      <c r="FI748" s="463"/>
      <c r="FJ748" s="463"/>
    </row>
    <row r="749" spans="14:166" s="369" customFormat="1" ht="15" customHeight="1">
      <c r="N749" s="463"/>
      <c r="O749" s="463"/>
      <c r="P749" s="463"/>
      <c r="Q749" s="463"/>
      <c r="R749" s="463"/>
      <c r="S749" s="463"/>
      <c r="T749" s="463"/>
      <c r="U749" s="463"/>
      <c r="AG749" s="402"/>
      <c r="AH749" s="402"/>
      <c r="AI749" s="404"/>
      <c r="AJ749" s="401"/>
      <c r="AK749" s="401"/>
      <c r="AL749" s="404"/>
      <c r="AM749" s="401"/>
      <c r="AN749" s="401"/>
      <c r="AO749" s="401"/>
      <c r="AP749" s="404"/>
      <c r="AQ749" s="408"/>
      <c r="AR749" s="408"/>
      <c r="AS749" s="409"/>
      <c r="AT749" s="409"/>
      <c r="AU749" s="409"/>
      <c r="AV749" s="408"/>
      <c r="AW749" s="409"/>
      <c r="AX749" s="407"/>
      <c r="AY749" s="463"/>
      <c r="AZ749" s="463"/>
      <c r="BA749" s="463"/>
      <c r="BB749" s="463"/>
      <c r="BC749" s="463"/>
      <c r="BD749" s="463"/>
      <c r="BE749" s="463"/>
      <c r="BF749" s="463"/>
      <c r="BG749" s="463"/>
      <c r="BH749" s="463"/>
      <c r="BI749" s="463"/>
      <c r="BJ749" s="463"/>
      <c r="BK749" s="463"/>
      <c r="BL749" s="463"/>
      <c r="BM749" s="463"/>
      <c r="BN749" s="463"/>
      <c r="BZ749" s="463"/>
      <c r="CA749" s="463"/>
      <c r="CB749" s="428"/>
      <c r="DW749" s="463"/>
      <c r="DX749" s="463"/>
      <c r="FI749" s="463"/>
      <c r="FJ749" s="463"/>
    </row>
    <row r="750" spans="14:166" s="369" customFormat="1" ht="15" customHeight="1">
      <c r="N750" s="442"/>
      <c r="O750" s="463"/>
      <c r="P750" s="463"/>
      <c r="Q750" s="463"/>
      <c r="R750" s="463"/>
      <c r="S750" s="463"/>
      <c r="T750" s="463"/>
      <c r="U750" s="463"/>
      <c r="W750" s="381"/>
      <c r="X750" s="381"/>
      <c r="Y750" s="381"/>
      <c r="Z750" s="381"/>
      <c r="AA750" s="381"/>
      <c r="AB750" s="381"/>
      <c r="AC750" s="381"/>
      <c r="AD750" s="381"/>
      <c r="AE750" s="381"/>
      <c r="AG750" s="402"/>
      <c r="AH750" s="402"/>
      <c r="AI750" s="409"/>
      <c r="AJ750" s="408"/>
      <c r="AK750" s="408"/>
      <c r="AL750" s="409"/>
      <c r="AM750" s="408"/>
      <c r="AN750" s="408"/>
      <c r="AO750" s="408"/>
      <c r="AP750" s="409"/>
      <c r="AQ750" s="407"/>
      <c r="AR750" s="407"/>
      <c r="AS750" s="407"/>
      <c r="AT750" s="407"/>
      <c r="AU750" s="407"/>
      <c r="AV750" s="407"/>
      <c r="AW750" s="407"/>
      <c r="AX750" s="407"/>
      <c r="AY750" s="463"/>
      <c r="AZ750" s="463"/>
      <c r="BA750" s="463"/>
      <c r="BB750" s="463"/>
      <c r="BC750" s="463"/>
      <c r="BD750" s="463"/>
      <c r="BE750" s="463"/>
      <c r="BF750" s="463"/>
      <c r="BG750" s="463"/>
      <c r="BH750" s="463"/>
      <c r="BI750" s="463"/>
      <c r="BJ750" s="463"/>
      <c r="BK750" s="463"/>
      <c r="BL750" s="463"/>
      <c r="BM750" s="463"/>
      <c r="BN750" s="463"/>
      <c r="BZ750" s="463"/>
      <c r="CA750" s="463"/>
      <c r="CB750" s="428"/>
      <c r="DW750" s="463"/>
      <c r="DX750" s="463"/>
      <c r="FI750" s="463"/>
      <c r="FJ750" s="463"/>
    </row>
    <row r="751" spans="14:166" s="369" customFormat="1" ht="15" customHeight="1">
      <c r="N751" s="442"/>
      <c r="O751" s="463"/>
      <c r="P751" s="463"/>
      <c r="Q751" s="463"/>
      <c r="R751" s="463"/>
      <c r="S751" s="463"/>
      <c r="T751" s="463"/>
      <c r="U751" s="463"/>
      <c r="W751" s="381"/>
      <c r="X751" s="381"/>
      <c r="Y751" s="381"/>
      <c r="Z751" s="381"/>
      <c r="AA751" s="381"/>
      <c r="AB751" s="381"/>
      <c r="AC751" s="381"/>
      <c r="AD751" s="381"/>
      <c r="AE751" s="381"/>
      <c r="AG751" s="463"/>
      <c r="AH751" s="463"/>
      <c r="AI751" s="407"/>
      <c r="AJ751" s="407"/>
      <c r="AK751" s="407"/>
      <c r="AL751" s="407"/>
      <c r="AM751" s="407"/>
      <c r="AN751" s="407"/>
      <c r="AO751" s="407"/>
      <c r="AP751" s="407"/>
      <c r="AQ751" s="407"/>
      <c r="AR751" s="407"/>
      <c r="AS751" s="407"/>
      <c r="AT751" s="407"/>
      <c r="AU751" s="407"/>
      <c r="AV751" s="407"/>
      <c r="AW751" s="407"/>
      <c r="AX751" s="407"/>
      <c r="AY751" s="463"/>
      <c r="AZ751" s="463"/>
      <c r="BA751" s="463"/>
      <c r="BB751" s="463"/>
      <c r="BC751" s="463"/>
      <c r="BD751" s="463"/>
      <c r="BE751" s="463"/>
      <c r="BF751" s="463"/>
      <c r="BG751" s="463"/>
      <c r="BH751" s="463"/>
      <c r="BI751" s="463"/>
      <c r="BJ751" s="463"/>
      <c r="BK751" s="463"/>
      <c r="BL751" s="463"/>
      <c r="BM751" s="463"/>
      <c r="BN751" s="463"/>
      <c r="BZ751" s="463"/>
      <c r="CA751" s="463"/>
      <c r="CB751" s="428"/>
      <c r="DW751" s="463"/>
      <c r="DX751" s="463"/>
      <c r="FI751" s="463"/>
      <c r="FJ751" s="463"/>
    </row>
    <row r="752" spans="14:166" s="369" customFormat="1" ht="15" customHeight="1">
      <c r="N752" s="442"/>
      <c r="O752" s="463"/>
      <c r="P752" s="463"/>
      <c r="Q752" s="463"/>
      <c r="R752" s="463"/>
      <c r="S752" s="463"/>
      <c r="T752" s="463"/>
      <c r="U752" s="463"/>
      <c r="W752" s="381"/>
      <c r="X752" s="381"/>
      <c r="Y752" s="381"/>
      <c r="Z752" s="381"/>
      <c r="AA752" s="381"/>
      <c r="AB752" s="381"/>
      <c r="AC752" s="381"/>
      <c r="AD752" s="381"/>
      <c r="AE752" s="381"/>
      <c r="AG752" s="469"/>
      <c r="AH752" s="469"/>
      <c r="AI752" s="407"/>
      <c r="AJ752" s="407"/>
      <c r="AK752" s="407"/>
      <c r="AL752" s="407"/>
      <c r="AM752" s="407"/>
      <c r="AN752" s="407"/>
      <c r="AO752" s="407"/>
      <c r="AP752" s="407"/>
      <c r="AQ752" s="407"/>
      <c r="AR752" s="407"/>
      <c r="AS752" s="407"/>
      <c r="AT752" s="407"/>
      <c r="AU752" s="407"/>
      <c r="AV752" s="407"/>
      <c r="AW752" s="407"/>
      <c r="AX752" s="407"/>
      <c r="AY752" s="463"/>
      <c r="AZ752" s="463"/>
      <c r="BA752" s="463"/>
      <c r="BB752" s="463"/>
      <c r="BC752" s="463"/>
      <c r="BD752" s="463"/>
      <c r="BE752" s="463"/>
      <c r="BF752" s="463"/>
      <c r="BG752" s="463"/>
      <c r="BH752" s="463"/>
      <c r="BI752" s="463"/>
      <c r="BJ752" s="463"/>
      <c r="BK752" s="463"/>
      <c r="BL752" s="463"/>
      <c r="BM752" s="463"/>
      <c r="BN752" s="463"/>
      <c r="BZ752" s="463"/>
      <c r="CA752" s="463"/>
      <c r="CB752" s="428"/>
      <c r="DW752" s="463"/>
      <c r="DX752" s="463"/>
      <c r="FI752" s="463"/>
      <c r="FJ752" s="463"/>
    </row>
    <row r="753" spans="14:166" s="369" customFormat="1" ht="15" customHeight="1">
      <c r="N753" s="442"/>
      <c r="O753" s="463"/>
      <c r="P753" s="463"/>
      <c r="Q753" s="463"/>
      <c r="R753" s="463"/>
      <c r="S753" s="463"/>
      <c r="T753" s="463"/>
      <c r="U753" s="442"/>
      <c r="W753" s="381"/>
      <c r="X753" s="381"/>
      <c r="Y753" s="381"/>
      <c r="Z753" s="381"/>
      <c r="AA753" s="381"/>
      <c r="AB753" s="381"/>
      <c r="AC753" s="381"/>
      <c r="AD753" s="381"/>
      <c r="AE753" s="381"/>
      <c r="AG753" s="469"/>
      <c r="AH753" s="469"/>
      <c r="AI753" s="407"/>
      <c r="AJ753" s="407"/>
      <c r="AK753" s="407"/>
      <c r="AL753" s="407"/>
      <c r="AM753" s="407"/>
      <c r="AN753" s="407"/>
      <c r="AO753" s="407"/>
      <c r="AP753" s="407"/>
      <c r="AQ753" s="408"/>
      <c r="AR753" s="408"/>
      <c r="AS753" s="408"/>
      <c r="AT753" s="408"/>
      <c r="AU753" s="408"/>
      <c r="AV753" s="409"/>
      <c r="AW753" s="408"/>
      <c r="AX753" s="408"/>
      <c r="AY753" s="463"/>
      <c r="AZ753" s="463"/>
      <c r="BA753" s="463"/>
      <c r="BB753" s="463"/>
      <c r="BC753" s="463"/>
      <c r="BD753" s="463"/>
      <c r="BE753" s="463"/>
      <c r="BF753" s="463"/>
      <c r="BG753" s="463"/>
      <c r="BH753" s="463"/>
      <c r="BI753" s="463"/>
      <c r="BJ753" s="463"/>
      <c r="BK753" s="463"/>
      <c r="BL753" s="463"/>
      <c r="BM753" s="463"/>
      <c r="BN753" s="463"/>
      <c r="BZ753" s="463"/>
      <c r="CA753" s="463"/>
      <c r="CB753" s="428"/>
      <c r="DW753" s="463"/>
      <c r="DX753" s="463"/>
      <c r="FI753" s="463"/>
      <c r="FJ753" s="463"/>
    </row>
    <row r="754" spans="14:166" s="369" customFormat="1" ht="15" customHeight="1">
      <c r="N754" s="442"/>
      <c r="O754" s="442"/>
      <c r="P754" s="463"/>
      <c r="Q754" s="463"/>
      <c r="R754" s="463"/>
      <c r="S754" s="463"/>
      <c r="T754" s="442"/>
      <c r="U754" s="463"/>
      <c r="W754" s="381"/>
      <c r="X754" s="381"/>
      <c r="Y754" s="381"/>
      <c r="Z754" s="381"/>
      <c r="AA754" s="381"/>
      <c r="AB754" s="381"/>
      <c r="AC754" s="381"/>
      <c r="AD754" s="381"/>
      <c r="AE754" s="381"/>
      <c r="AG754" s="469"/>
      <c r="AH754" s="469"/>
      <c r="AI754" s="408"/>
      <c r="AJ754" s="408"/>
      <c r="AK754" s="408"/>
      <c r="AL754" s="408"/>
      <c r="AM754" s="408"/>
      <c r="AN754" s="408"/>
      <c r="AO754" s="408"/>
      <c r="AP754" s="408"/>
      <c r="AQ754" s="401"/>
      <c r="AR754" s="401"/>
      <c r="AS754" s="401"/>
      <c r="AT754" s="401"/>
      <c r="AU754" s="401"/>
      <c r="AV754" s="401"/>
      <c r="AW754" s="401"/>
      <c r="AX754" s="431"/>
      <c r="AY754" s="463"/>
      <c r="AZ754" s="463"/>
      <c r="BA754" s="463"/>
      <c r="BB754" s="463"/>
      <c r="BC754" s="463"/>
      <c r="BD754" s="463"/>
      <c r="BE754" s="463"/>
      <c r="BF754" s="463"/>
      <c r="BG754" s="463"/>
      <c r="BH754" s="463"/>
      <c r="BI754" s="463"/>
      <c r="BJ754" s="463"/>
      <c r="BK754" s="463"/>
      <c r="BL754" s="463"/>
      <c r="BM754" s="463"/>
      <c r="BN754" s="463"/>
      <c r="BZ754" s="463"/>
      <c r="CA754" s="463"/>
      <c r="CB754" s="428"/>
      <c r="DW754" s="463"/>
      <c r="DX754" s="463"/>
      <c r="FI754" s="463"/>
      <c r="FJ754" s="463"/>
    </row>
    <row r="755" spans="14:166" s="369" customFormat="1" ht="15" customHeight="1">
      <c r="N755" s="442"/>
      <c r="O755" s="463"/>
      <c r="P755" s="463"/>
      <c r="Q755" s="463"/>
      <c r="R755" s="442"/>
      <c r="S755" s="442"/>
      <c r="T755" s="463"/>
      <c r="U755" s="463"/>
      <c r="W755" s="381"/>
      <c r="X755" s="381"/>
      <c r="Y755" s="381"/>
      <c r="Z755" s="381"/>
      <c r="AA755" s="381"/>
      <c r="AB755" s="381"/>
      <c r="AC755" s="381"/>
      <c r="AD755" s="381"/>
      <c r="AE755" s="381"/>
      <c r="AG755" s="402"/>
      <c r="AH755" s="402"/>
      <c r="AI755" s="401"/>
      <c r="AJ755" s="401"/>
      <c r="AK755" s="401"/>
      <c r="AL755" s="401"/>
      <c r="AM755" s="401"/>
      <c r="AN755" s="401"/>
      <c r="AO755" s="401"/>
      <c r="AP755" s="401"/>
      <c r="AQ755" s="401"/>
      <c r="AR755" s="401"/>
      <c r="AS755" s="401"/>
      <c r="AT755" s="401"/>
      <c r="AU755" s="401"/>
      <c r="AV755" s="404"/>
      <c r="AW755" s="401"/>
      <c r="AX755" s="431"/>
      <c r="AY755" s="463"/>
      <c r="AZ755" s="463"/>
      <c r="BA755" s="463"/>
      <c r="BB755" s="463"/>
      <c r="BC755" s="463"/>
      <c r="BD755" s="463"/>
      <c r="BE755" s="463"/>
      <c r="BF755" s="463"/>
      <c r="BG755" s="463"/>
      <c r="BH755" s="463"/>
      <c r="BI755" s="463"/>
      <c r="BJ755" s="463"/>
      <c r="BK755" s="463"/>
      <c r="BL755" s="463"/>
      <c r="BM755" s="463"/>
      <c r="BN755" s="463"/>
      <c r="BZ755" s="463"/>
      <c r="CA755" s="463"/>
      <c r="CB755" s="428"/>
      <c r="DW755" s="463"/>
      <c r="DX755" s="463"/>
      <c r="FI755" s="463"/>
      <c r="FJ755" s="463"/>
    </row>
    <row r="756" spans="14:166" s="369" customFormat="1" ht="15" customHeight="1">
      <c r="N756" s="442"/>
      <c r="O756" s="463"/>
      <c r="P756" s="463"/>
      <c r="Q756" s="463"/>
      <c r="R756" s="463"/>
      <c r="S756" s="463"/>
      <c r="T756" s="463"/>
      <c r="U756" s="463"/>
      <c r="W756" s="381"/>
      <c r="X756" s="381"/>
      <c r="Y756" s="381"/>
      <c r="Z756" s="381"/>
      <c r="AA756" s="381"/>
      <c r="AB756" s="381"/>
      <c r="AC756" s="381"/>
      <c r="AD756" s="381"/>
      <c r="AE756" s="381"/>
      <c r="AG756" s="402"/>
      <c r="AH756" s="402"/>
      <c r="AI756" s="401"/>
      <c r="AJ756" s="404"/>
      <c r="AK756" s="404"/>
      <c r="AL756" s="401"/>
      <c r="AM756" s="401"/>
      <c r="AN756" s="401"/>
      <c r="AO756" s="401"/>
      <c r="AP756" s="401"/>
      <c r="AQ756" s="401"/>
      <c r="AR756" s="401"/>
      <c r="AS756" s="401"/>
      <c r="AT756" s="401"/>
      <c r="AU756" s="401"/>
      <c r="AV756" s="404"/>
      <c r="AW756" s="401"/>
      <c r="AX756" s="404"/>
      <c r="AY756" s="463"/>
      <c r="AZ756" s="463"/>
      <c r="BA756" s="463"/>
      <c r="BB756" s="463"/>
      <c r="BC756" s="463"/>
      <c r="BD756" s="463"/>
      <c r="BE756" s="463"/>
      <c r="BF756" s="463"/>
      <c r="BG756" s="463"/>
      <c r="BH756" s="463"/>
      <c r="BI756" s="463"/>
      <c r="BJ756" s="463"/>
      <c r="BK756" s="463"/>
      <c r="BL756" s="463"/>
      <c r="BM756" s="463"/>
      <c r="BN756" s="463"/>
      <c r="BZ756" s="463"/>
      <c r="CA756" s="463"/>
      <c r="CB756" s="428"/>
      <c r="DW756" s="463"/>
      <c r="DX756" s="463"/>
      <c r="FI756" s="463"/>
      <c r="FJ756" s="463"/>
    </row>
    <row r="757" spans="14:166" s="369" customFormat="1" ht="15" customHeight="1">
      <c r="N757" s="442"/>
      <c r="O757" s="463"/>
      <c r="P757" s="463"/>
      <c r="Q757" s="463"/>
      <c r="R757" s="442"/>
      <c r="S757" s="442"/>
      <c r="T757" s="463"/>
      <c r="U757" s="463"/>
      <c r="W757" s="381"/>
      <c r="X757" s="381"/>
      <c r="Y757" s="381"/>
      <c r="Z757" s="381"/>
      <c r="AA757" s="381"/>
      <c r="AB757" s="381"/>
      <c r="AC757" s="381"/>
      <c r="AD757" s="381"/>
      <c r="AE757" s="381"/>
      <c r="AG757" s="402"/>
      <c r="AH757" s="402"/>
      <c r="AI757" s="401"/>
      <c r="AJ757" s="401"/>
      <c r="AK757" s="404"/>
      <c r="AL757" s="404"/>
      <c r="AM757" s="401"/>
      <c r="AN757" s="401"/>
      <c r="AO757" s="401"/>
      <c r="AP757" s="401"/>
      <c r="AQ757" s="401"/>
      <c r="AR757" s="401"/>
      <c r="AS757" s="401"/>
      <c r="AT757" s="401"/>
      <c r="AU757" s="401"/>
      <c r="AV757" s="401"/>
      <c r="AW757" s="401"/>
      <c r="AX757" s="404"/>
      <c r="AY757" s="463"/>
      <c r="AZ757" s="463"/>
      <c r="BA757" s="463"/>
      <c r="BB757" s="463"/>
      <c r="BC757" s="463"/>
      <c r="BD757" s="463"/>
      <c r="BE757" s="463"/>
      <c r="BF757" s="463"/>
      <c r="BG757" s="463"/>
      <c r="BH757" s="463"/>
      <c r="BI757" s="463"/>
      <c r="BJ757" s="463"/>
      <c r="BK757" s="463"/>
      <c r="BL757" s="463"/>
      <c r="BM757" s="463"/>
      <c r="BN757" s="463"/>
      <c r="BZ757" s="463"/>
      <c r="CA757" s="463"/>
      <c r="CB757" s="428"/>
      <c r="DW757" s="463"/>
      <c r="DX757" s="463"/>
      <c r="FI757" s="463"/>
      <c r="FJ757" s="463"/>
    </row>
    <row r="758" spans="14:166" s="369" customFormat="1" ht="15" customHeight="1">
      <c r="N758" s="442"/>
      <c r="O758" s="442"/>
      <c r="P758" s="463"/>
      <c r="Q758" s="463"/>
      <c r="R758" s="463"/>
      <c r="S758" s="463"/>
      <c r="T758" s="463"/>
      <c r="U758" s="463"/>
      <c r="W758" s="381"/>
      <c r="X758" s="381"/>
      <c r="Y758" s="381"/>
      <c r="Z758" s="381"/>
      <c r="AA758" s="381"/>
      <c r="AB758" s="381"/>
      <c r="AC758" s="381"/>
      <c r="AD758" s="381"/>
      <c r="AE758" s="381"/>
      <c r="AG758" s="402"/>
      <c r="AH758" s="402"/>
      <c r="AI758" s="401"/>
      <c r="AJ758" s="401"/>
      <c r="AK758" s="404"/>
      <c r="AL758" s="401"/>
      <c r="AM758" s="401"/>
      <c r="AN758" s="401"/>
      <c r="AO758" s="401"/>
      <c r="AP758" s="401"/>
      <c r="AQ758" s="401"/>
      <c r="AR758" s="401"/>
      <c r="AS758" s="401"/>
      <c r="AT758" s="401"/>
      <c r="AU758" s="401"/>
      <c r="AV758" s="404"/>
      <c r="AW758" s="404"/>
      <c r="AX758" s="404"/>
      <c r="AY758" s="463"/>
      <c r="AZ758" s="463"/>
      <c r="BA758" s="463"/>
      <c r="BB758" s="463"/>
      <c r="BC758" s="463"/>
      <c r="BD758" s="463"/>
      <c r="BE758" s="463"/>
      <c r="BF758" s="463"/>
      <c r="BG758" s="463"/>
      <c r="BH758" s="463"/>
      <c r="BI758" s="463"/>
      <c r="BJ758" s="463"/>
      <c r="BK758" s="463"/>
      <c r="BL758" s="463"/>
      <c r="BM758" s="463"/>
      <c r="BN758" s="463"/>
      <c r="BZ758" s="463"/>
      <c r="CA758" s="463"/>
      <c r="CB758" s="428"/>
      <c r="DW758" s="463"/>
      <c r="DX758" s="463"/>
      <c r="FI758" s="463"/>
      <c r="FJ758" s="463"/>
    </row>
    <row r="759" spans="14:166" s="369" customFormat="1" ht="15" customHeight="1">
      <c r="N759" s="442"/>
      <c r="O759" s="463"/>
      <c r="P759" s="463"/>
      <c r="Q759" s="463"/>
      <c r="R759" s="442"/>
      <c r="S759" s="463"/>
      <c r="T759" s="463"/>
      <c r="U759" s="463"/>
      <c r="W759" s="381"/>
      <c r="X759" s="381"/>
      <c r="Y759" s="381"/>
      <c r="Z759" s="381"/>
      <c r="AA759" s="381"/>
      <c r="AB759" s="381"/>
      <c r="AC759" s="381"/>
      <c r="AD759" s="381"/>
      <c r="AE759" s="381"/>
      <c r="AG759" s="402"/>
      <c r="AH759" s="402"/>
      <c r="AI759" s="401"/>
      <c r="AJ759" s="401"/>
      <c r="AK759" s="401"/>
      <c r="AL759" s="404"/>
      <c r="AM759" s="401"/>
      <c r="AN759" s="401"/>
      <c r="AO759" s="401"/>
      <c r="AP759" s="401"/>
      <c r="AQ759" s="401"/>
      <c r="AR759" s="401"/>
      <c r="AS759" s="401"/>
      <c r="AT759" s="401"/>
      <c r="AU759" s="401"/>
      <c r="AV759" s="404"/>
      <c r="AW759" s="401"/>
      <c r="AX759" s="404"/>
      <c r="AY759" s="463"/>
      <c r="AZ759" s="463"/>
      <c r="BA759" s="463"/>
      <c r="BB759" s="463"/>
      <c r="BC759" s="463"/>
      <c r="BD759" s="463"/>
      <c r="BE759" s="463"/>
      <c r="BF759" s="463"/>
      <c r="BG759" s="463"/>
      <c r="BH759" s="463"/>
      <c r="BI759" s="463"/>
      <c r="BJ759" s="463"/>
      <c r="BK759" s="463"/>
      <c r="BL759" s="463"/>
      <c r="BM759" s="463"/>
      <c r="BN759" s="463"/>
      <c r="BZ759" s="463"/>
      <c r="CA759" s="463"/>
      <c r="CB759" s="428"/>
      <c r="DW759" s="463"/>
      <c r="DX759" s="463"/>
      <c r="FI759" s="463"/>
      <c r="FJ759" s="463"/>
    </row>
    <row r="760" spans="14:166" s="369" customFormat="1" ht="15" customHeight="1">
      <c r="N760" s="442"/>
      <c r="O760" s="463"/>
      <c r="P760" s="463"/>
      <c r="Q760" s="463"/>
      <c r="R760" s="463"/>
      <c r="S760" s="463"/>
      <c r="T760" s="463"/>
      <c r="U760" s="463"/>
      <c r="W760" s="381"/>
      <c r="X760" s="381"/>
      <c r="Y760" s="381"/>
      <c r="Z760" s="381"/>
      <c r="AA760" s="381"/>
      <c r="AB760" s="381"/>
      <c r="AC760" s="381"/>
      <c r="AD760" s="381"/>
      <c r="AE760" s="381"/>
      <c r="AG760" s="402"/>
      <c r="AH760" s="402"/>
      <c r="AI760" s="401"/>
      <c r="AJ760" s="401"/>
      <c r="AK760" s="404"/>
      <c r="AL760" s="401"/>
      <c r="AM760" s="401"/>
      <c r="AN760" s="401"/>
      <c r="AO760" s="404"/>
      <c r="AP760" s="401"/>
      <c r="AQ760" s="401"/>
      <c r="AR760" s="401"/>
      <c r="AS760" s="401"/>
      <c r="AT760" s="401"/>
      <c r="AU760" s="401"/>
      <c r="AV760" s="404"/>
      <c r="AW760" s="404"/>
      <c r="AX760" s="404"/>
      <c r="AY760" s="463"/>
      <c r="AZ760" s="463"/>
      <c r="BA760" s="463"/>
      <c r="BB760" s="463"/>
      <c r="BC760" s="463"/>
      <c r="BD760" s="463"/>
      <c r="BE760" s="463"/>
      <c r="BF760" s="463"/>
      <c r="BG760" s="463"/>
      <c r="BH760" s="463"/>
      <c r="BI760" s="463"/>
      <c r="BJ760" s="463"/>
      <c r="BK760" s="463"/>
      <c r="BL760" s="463"/>
      <c r="BM760" s="463"/>
      <c r="BN760" s="463"/>
      <c r="BZ760" s="463"/>
      <c r="CA760" s="463"/>
      <c r="CB760" s="428"/>
      <c r="DW760" s="463"/>
      <c r="DX760" s="463"/>
      <c r="FI760" s="463"/>
      <c r="FJ760" s="463"/>
    </row>
    <row r="761" spans="14:166" s="369" customFormat="1" ht="15" customHeight="1">
      <c r="N761" s="442"/>
      <c r="O761" s="463"/>
      <c r="P761" s="463"/>
      <c r="Q761" s="463"/>
      <c r="R761" s="463"/>
      <c r="S761" s="442"/>
      <c r="T761" s="463"/>
      <c r="U761" s="463"/>
      <c r="W761" s="381"/>
      <c r="X761" s="381"/>
      <c r="Y761" s="381"/>
      <c r="Z761" s="381"/>
      <c r="AA761" s="381"/>
      <c r="AB761" s="381"/>
      <c r="AC761" s="381"/>
      <c r="AD761" s="381"/>
      <c r="AE761" s="381"/>
      <c r="AG761" s="402"/>
      <c r="AH761" s="402"/>
      <c r="AI761" s="401"/>
      <c r="AJ761" s="401"/>
      <c r="AK761" s="404"/>
      <c r="AL761" s="404"/>
      <c r="AM761" s="401"/>
      <c r="AN761" s="401"/>
      <c r="AO761" s="404"/>
      <c r="AP761" s="401"/>
      <c r="AQ761" s="401"/>
      <c r="AR761" s="401"/>
      <c r="AS761" s="401"/>
      <c r="AT761" s="401"/>
      <c r="AU761" s="401"/>
      <c r="AV761" s="404"/>
      <c r="AW761" s="401"/>
      <c r="AX761" s="404"/>
      <c r="AY761" s="463"/>
      <c r="AZ761" s="463"/>
      <c r="BA761" s="463"/>
      <c r="BB761" s="463"/>
      <c r="BC761" s="463"/>
      <c r="BD761" s="463"/>
      <c r="BE761" s="463"/>
      <c r="BF761" s="463"/>
      <c r="BG761" s="463"/>
      <c r="BH761" s="463"/>
      <c r="BI761" s="463"/>
      <c r="BJ761" s="463"/>
      <c r="BK761" s="463"/>
      <c r="BL761" s="463"/>
      <c r="BM761" s="463"/>
      <c r="BN761" s="463"/>
      <c r="BZ761" s="463"/>
      <c r="CA761" s="463"/>
      <c r="CB761" s="428"/>
      <c r="DW761" s="463"/>
      <c r="DX761" s="463"/>
      <c r="FI761" s="463"/>
      <c r="FJ761" s="463"/>
    </row>
    <row r="762" spans="14:166" s="369" customFormat="1" ht="15" customHeight="1">
      <c r="N762" s="442"/>
      <c r="O762" s="463"/>
      <c r="P762" s="463"/>
      <c r="Q762" s="463"/>
      <c r="R762" s="442"/>
      <c r="S762" s="463"/>
      <c r="T762" s="463"/>
      <c r="U762" s="463"/>
      <c r="W762" s="381"/>
      <c r="X762" s="381"/>
      <c r="Y762" s="381"/>
      <c r="Z762" s="381"/>
      <c r="AA762" s="381"/>
      <c r="AB762" s="381"/>
      <c r="AC762" s="381"/>
      <c r="AD762" s="381"/>
      <c r="AE762" s="381"/>
      <c r="AG762" s="402"/>
      <c r="AH762" s="402"/>
      <c r="AI762" s="401"/>
      <c r="AJ762" s="401"/>
      <c r="AK762" s="404"/>
      <c r="AL762" s="404"/>
      <c r="AM762" s="401"/>
      <c r="AN762" s="401"/>
      <c r="AO762" s="401"/>
      <c r="AP762" s="401"/>
      <c r="AQ762" s="401"/>
      <c r="AR762" s="401"/>
      <c r="AS762" s="401"/>
      <c r="AT762" s="401"/>
      <c r="AU762" s="401"/>
      <c r="AV762" s="401"/>
      <c r="AW762" s="404"/>
      <c r="AX762" s="404"/>
      <c r="AY762" s="463"/>
      <c r="AZ762" s="463"/>
      <c r="BA762" s="463"/>
      <c r="BB762" s="463"/>
      <c r="BC762" s="463"/>
      <c r="BD762" s="463"/>
      <c r="BE762" s="463"/>
      <c r="BF762" s="463"/>
      <c r="BG762" s="463"/>
      <c r="BH762" s="463"/>
      <c r="BI762" s="463"/>
      <c r="BJ762" s="463"/>
      <c r="BK762" s="463"/>
      <c r="BL762" s="463"/>
      <c r="BM762" s="463"/>
      <c r="BN762" s="463"/>
      <c r="BZ762" s="463"/>
      <c r="CA762" s="463"/>
      <c r="CB762" s="428"/>
      <c r="DW762" s="463"/>
      <c r="DX762" s="463"/>
      <c r="FI762" s="463"/>
      <c r="FJ762" s="463"/>
    </row>
    <row r="763" spans="14:166" s="369" customFormat="1" ht="15" customHeight="1">
      <c r="N763" s="442"/>
      <c r="O763" s="442"/>
      <c r="P763" s="463"/>
      <c r="Q763" s="463"/>
      <c r="R763" s="463"/>
      <c r="S763" s="463"/>
      <c r="T763" s="463"/>
      <c r="U763" s="463"/>
      <c r="W763" s="381"/>
      <c r="X763" s="381"/>
      <c r="Y763" s="381"/>
      <c r="Z763" s="381"/>
      <c r="AA763" s="381"/>
      <c r="AB763" s="381"/>
      <c r="AC763" s="381"/>
      <c r="AD763" s="381"/>
      <c r="AE763" s="381"/>
      <c r="AG763" s="402"/>
      <c r="AH763" s="402"/>
      <c r="AI763" s="401"/>
      <c r="AJ763" s="401"/>
      <c r="AK763" s="404"/>
      <c r="AL763" s="401"/>
      <c r="AM763" s="401"/>
      <c r="AN763" s="401"/>
      <c r="AO763" s="404"/>
      <c r="AP763" s="401"/>
      <c r="AQ763" s="401"/>
      <c r="AR763" s="401"/>
      <c r="AS763" s="404"/>
      <c r="AT763" s="401"/>
      <c r="AU763" s="401"/>
      <c r="AV763" s="404"/>
      <c r="AW763" s="401"/>
      <c r="AX763" s="404"/>
      <c r="AY763" s="463"/>
      <c r="AZ763" s="463"/>
      <c r="BA763" s="463"/>
      <c r="BB763" s="463"/>
      <c r="BC763" s="463"/>
      <c r="BD763" s="463"/>
      <c r="BE763" s="463"/>
      <c r="BF763" s="463"/>
      <c r="BG763" s="463"/>
      <c r="BH763" s="463"/>
      <c r="BI763" s="463"/>
      <c r="BJ763" s="463"/>
      <c r="BK763" s="463"/>
      <c r="BL763" s="463"/>
      <c r="BM763" s="463"/>
      <c r="BN763" s="463"/>
      <c r="BZ763" s="463"/>
      <c r="CA763" s="463"/>
      <c r="CB763" s="428"/>
      <c r="DW763" s="463"/>
      <c r="DX763" s="463"/>
      <c r="FI763" s="463"/>
      <c r="FJ763" s="463"/>
    </row>
    <row r="764" spans="14:166" s="369" customFormat="1" ht="15" customHeight="1">
      <c r="N764" s="442"/>
      <c r="O764" s="463"/>
      <c r="P764" s="463"/>
      <c r="Q764" s="463"/>
      <c r="R764" s="442"/>
      <c r="S764" s="442"/>
      <c r="T764" s="463"/>
      <c r="U764" s="463"/>
      <c r="W764" s="381"/>
      <c r="X764" s="381"/>
      <c r="Y764" s="381"/>
      <c r="Z764" s="381"/>
      <c r="AA764" s="381"/>
      <c r="AB764" s="381"/>
      <c r="AC764" s="381"/>
      <c r="AD764" s="381"/>
      <c r="AE764" s="381"/>
      <c r="AG764" s="402"/>
      <c r="AH764" s="402"/>
      <c r="AI764" s="401"/>
      <c r="AJ764" s="401"/>
      <c r="AK764" s="404"/>
      <c r="AL764" s="404"/>
      <c r="AM764" s="401"/>
      <c r="AN764" s="401"/>
      <c r="AO764" s="404"/>
      <c r="AP764" s="404"/>
      <c r="AQ764" s="401"/>
      <c r="AR764" s="401"/>
      <c r="AS764" s="401"/>
      <c r="AT764" s="401"/>
      <c r="AU764" s="401"/>
      <c r="AV764" s="404"/>
      <c r="AW764" s="404"/>
      <c r="AX764" s="404"/>
      <c r="AY764" s="463"/>
      <c r="AZ764" s="463"/>
      <c r="BA764" s="463"/>
      <c r="BB764" s="463"/>
      <c r="BC764" s="463"/>
      <c r="BD764" s="463"/>
      <c r="BE764" s="463"/>
      <c r="BF764" s="463"/>
      <c r="BG764" s="463"/>
      <c r="BH764" s="463"/>
      <c r="BI764" s="463"/>
      <c r="BJ764" s="463"/>
      <c r="BK764" s="463"/>
      <c r="BL764" s="463"/>
      <c r="BM764" s="463"/>
      <c r="BN764" s="463"/>
      <c r="BZ764" s="463"/>
      <c r="CA764" s="463"/>
      <c r="CB764" s="428"/>
      <c r="DW764" s="463"/>
      <c r="DX764" s="463"/>
      <c r="FI764" s="463"/>
      <c r="FJ764" s="463"/>
    </row>
    <row r="765" spans="14:166" s="369" customFormat="1" ht="15" customHeight="1">
      <c r="N765" s="442"/>
      <c r="O765" s="463"/>
      <c r="P765" s="463"/>
      <c r="Q765" s="463"/>
      <c r="R765" s="463"/>
      <c r="S765" s="463"/>
      <c r="T765" s="463"/>
      <c r="U765" s="463"/>
      <c r="W765" s="381"/>
      <c r="X765" s="381"/>
      <c r="Y765" s="381"/>
      <c r="Z765" s="381"/>
      <c r="AA765" s="381"/>
      <c r="AB765" s="381"/>
      <c r="AC765" s="381"/>
      <c r="AD765" s="381"/>
      <c r="AE765" s="381"/>
      <c r="AG765" s="402"/>
      <c r="AH765" s="402"/>
      <c r="AI765" s="401"/>
      <c r="AJ765" s="401"/>
      <c r="AK765" s="401"/>
      <c r="AL765" s="404"/>
      <c r="AM765" s="401"/>
      <c r="AN765" s="401"/>
      <c r="AO765" s="404"/>
      <c r="AP765" s="401"/>
      <c r="AQ765" s="404"/>
      <c r="AR765" s="401"/>
      <c r="AS765" s="404"/>
      <c r="AT765" s="401"/>
      <c r="AU765" s="401"/>
      <c r="AV765" s="401"/>
      <c r="AW765" s="404"/>
      <c r="AX765" s="404"/>
      <c r="AY765" s="463"/>
      <c r="AZ765" s="463"/>
      <c r="BA765" s="463"/>
      <c r="BB765" s="463"/>
      <c r="BC765" s="463"/>
      <c r="BD765" s="463"/>
      <c r="BE765" s="463"/>
      <c r="BF765" s="463"/>
      <c r="BG765" s="463"/>
      <c r="BH765" s="463"/>
      <c r="BI765" s="463"/>
      <c r="BJ765" s="463"/>
      <c r="BK765" s="463"/>
      <c r="BL765" s="463"/>
      <c r="BM765" s="463"/>
      <c r="BN765" s="463"/>
      <c r="BZ765" s="463"/>
      <c r="CA765" s="463"/>
      <c r="CB765" s="428"/>
      <c r="DW765" s="463"/>
      <c r="DX765" s="463"/>
      <c r="FI765" s="463"/>
      <c r="FJ765" s="463"/>
    </row>
    <row r="766" spans="14:166" s="369" customFormat="1" ht="15" customHeight="1">
      <c r="N766" s="442"/>
      <c r="O766" s="463"/>
      <c r="P766" s="463"/>
      <c r="Q766" s="463"/>
      <c r="R766" s="442"/>
      <c r="S766" s="463"/>
      <c r="T766" s="463"/>
      <c r="U766" s="463"/>
      <c r="W766" s="381"/>
      <c r="X766" s="381"/>
      <c r="Y766" s="381"/>
      <c r="Z766" s="381"/>
      <c r="AA766" s="381"/>
      <c r="AB766" s="381"/>
      <c r="AC766" s="381"/>
      <c r="AD766" s="381"/>
      <c r="AE766" s="381"/>
      <c r="AG766" s="402"/>
      <c r="AH766" s="402"/>
      <c r="AI766" s="401"/>
      <c r="AJ766" s="401"/>
      <c r="AK766" s="401"/>
      <c r="AL766" s="401"/>
      <c r="AM766" s="401"/>
      <c r="AN766" s="401"/>
      <c r="AO766" s="404"/>
      <c r="AP766" s="401"/>
      <c r="AQ766" s="401"/>
      <c r="AR766" s="401"/>
      <c r="AS766" s="404"/>
      <c r="AT766" s="401"/>
      <c r="AU766" s="401"/>
      <c r="AV766" s="404"/>
      <c r="AW766" s="404"/>
      <c r="AX766" s="404"/>
      <c r="AY766" s="463"/>
      <c r="AZ766" s="463"/>
      <c r="BA766" s="463"/>
      <c r="BB766" s="463"/>
      <c r="BC766" s="463"/>
      <c r="BD766" s="463"/>
      <c r="BE766" s="463"/>
      <c r="BF766" s="463"/>
      <c r="BG766" s="463"/>
      <c r="BH766" s="463"/>
      <c r="BI766" s="463"/>
      <c r="BJ766" s="463"/>
      <c r="BK766" s="463"/>
      <c r="BL766" s="463"/>
      <c r="BM766" s="463"/>
      <c r="BN766" s="463"/>
      <c r="BZ766" s="463"/>
      <c r="CA766" s="463"/>
      <c r="CB766" s="428"/>
      <c r="DW766" s="463"/>
      <c r="DX766" s="463"/>
      <c r="FI766" s="463"/>
      <c r="FJ766" s="463"/>
    </row>
    <row r="767" spans="14:166" s="369" customFormat="1" ht="15" customHeight="1">
      <c r="N767" s="442"/>
      <c r="O767" s="442"/>
      <c r="P767" s="463"/>
      <c r="Q767" s="463"/>
      <c r="R767" s="463"/>
      <c r="S767" s="442"/>
      <c r="T767" s="463"/>
      <c r="U767" s="463"/>
      <c r="W767" s="381"/>
      <c r="X767" s="381"/>
      <c r="Y767" s="381"/>
      <c r="Z767" s="381"/>
      <c r="AA767" s="381"/>
      <c r="AB767" s="381"/>
      <c r="AC767" s="381"/>
      <c r="AD767" s="381"/>
      <c r="AE767" s="381"/>
      <c r="AG767" s="402"/>
      <c r="AH767" s="402"/>
      <c r="AI767" s="401"/>
      <c r="AJ767" s="401"/>
      <c r="AK767" s="404"/>
      <c r="AL767" s="404"/>
      <c r="AM767" s="401"/>
      <c r="AN767" s="401"/>
      <c r="AO767" s="404"/>
      <c r="AP767" s="404"/>
      <c r="AQ767" s="401"/>
      <c r="AR767" s="401"/>
      <c r="AS767" s="401"/>
      <c r="AT767" s="401"/>
      <c r="AU767" s="401"/>
      <c r="AV767" s="401"/>
      <c r="AW767" s="404"/>
      <c r="AX767" s="404"/>
      <c r="AY767" s="463"/>
      <c r="AZ767" s="463"/>
      <c r="BA767" s="463"/>
      <c r="BB767" s="463"/>
      <c r="BC767" s="463"/>
      <c r="BD767" s="463"/>
      <c r="BE767" s="463"/>
      <c r="BF767" s="463"/>
      <c r="BG767" s="463"/>
      <c r="BH767" s="463"/>
      <c r="BI767" s="463"/>
      <c r="BJ767" s="463"/>
      <c r="BK767" s="463"/>
      <c r="BL767" s="463"/>
      <c r="BM767" s="463"/>
      <c r="BN767" s="463"/>
      <c r="BZ767" s="463"/>
      <c r="CA767" s="463"/>
      <c r="CB767" s="428"/>
      <c r="DW767" s="463"/>
      <c r="DX767" s="463"/>
      <c r="FI767" s="463"/>
      <c r="FJ767" s="463"/>
    </row>
    <row r="768" spans="14:166" s="369" customFormat="1" ht="15" customHeight="1">
      <c r="N768" s="442"/>
      <c r="O768" s="463"/>
      <c r="P768" s="463"/>
      <c r="Q768" s="463"/>
      <c r="R768" s="463"/>
      <c r="S768" s="463"/>
      <c r="T768" s="463"/>
      <c r="U768" s="463"/>
      <c r="W768" s="381"/>
      <c r="X768" s="381"/>
      <c r="Y768" s="381"/>
      <c r="Z768" s="381"/>
      <c r="AA768" s="381"/>
      <c r="AB768" s="381"/>
      <c r="AC768" s="381"/>
      <c r="AD768" s="381"/>
      <c r="AE768" s="381"/>
      <c r="AG768" s="402"/>
      <c r="AH768" s="402"/>
      <c r="AI768" s="401"/>
      <c r="AJ768" s="404"/>
      <c r="AK768" s="401"/>
      <c r="AL768" s="404"/>
      <c r="AM768" s="401"/>
      <c r="AN768" s="401"/>
      <c r="AO768" s="401"/>
      <c r="AP768" s="401"/>
      <c r="AQ768" s="401"/>
      <c r="AR768" s="401"/>
      <c r="AS768" s="404"/>
      <c r="AT768" s="401"/>
      <c r="AU768" s="401"/>
      <c r="AV768" s="404"/>
      <c r="AW768" s="404"/>
      <c r="AX768" s="404"/>
      <c r="AY768" s="463"/>
      <c r="AZ768" s="463"/>
      <c r="BA768" s="463"/>
      <c r="BB768" s="463"/>
      <c r="BC768" s="463"/>
      <c r="BD768" s="463"/>
      <c r="BE768" s="463"/>
      <c r="BF768" s="463"/>
      <c r="BG768" s="463"/>
      <c r="BH768" s="463"/>
      <c r="BI768" s="463"/>
      <c r="BJ768" s="463"/>
      <c r="BK768" s="463"/>
      <c r="BL768" s="463"/>
      <c r="BM768" s="463"/>
      <c r="BN768" s="463"/>
      <c r="BZ768" s="463"/>
      <c r="CA768" s="463"/>
      <c r="CB768" s="428"/>
      <c r="DW768" s="463"/>
      <c r="DX768" s="463"/>
      <c r="FI768" s="463"/>
      <c r="FJ768" s="463"/>
    </row>
    <row r="769" spans="14:166" s="369" customFormat="1" ht="15" customHeight="1">
      <c r="N769" s="463"/>
      <c r="W769" s="463"/>
      <c r="X769" s="463"/>
      <c r="Y769" s="463"/>
      <c r="Z769" s="463"/>
      <c r="AA769" s="463"/>
      <c r="AB769" s="463"/>
      <c r="AC769" s="463"/>
      <c r="AD769" s="463"/>
      <c r="AE769" s="463"/>
      <c r="AG769" s="402"/>
      <c r="AH769" s="402"/>
      <c r="AI769" s="401"/>
      <c r="AJ769" s="401"/>
      <c r="AK769" s="404"/>
      <c r="AL769" s="404"/>
      <c r="AM769" s="401"/>
      <c r="AN769" s="401"/>
      <c r="AO769" s="404"/>
      <c r="AP769" s="401"/>
      <c r="AQ769" s="404"/>
      <c r="AR769" s="401"/>
      <c r="AS769" s="404"/>
      <c r="AT769" s="401"/>
      <c r="AU769" s="401"/>
      <c r="AV769" s="401"/>
      <c r="AW769" s="404"/>
      <c r="AX769" s="404"/>
      <c r="AY769" s="463"/>
      <c r="AZ769" s="463"/>
      <c r="BA769" s="463"/>
      <c r="BB769" s="463"/>
      <c r="BC769" s="463"/>
      <c r="BD769" s="463"/>
      <c r="BE769" s="463"/>
      <c r="BF769" s="463"/>
      <c r="BG769" s="463"/>
      <c r="BH769" s="463"/>
      <c r="BI769" s="463"/>
      <c r="BJ769" s="463"/>
      <c r="BK769" s="463"/>
      <c r="BL769" s="463"/>
      <c r="BM769" s="463"/>
      <c r="BN769" s="463"/>
      <c r="BZ769" s="463"/>
      <c r="CA769" s="463"/>
      <c r="CB769" s="428"/>
      <c r="DW769" s="463"/>
      <c r="DX769" s="463"/>
      <c r="FI769" s="463"/>
      <c r="FJ769" s="463"/>
    </row>
    <row r="770" spans="14:166" s="369" customFormat="1" ht="15" customHeight="1">
      <c r="N770" s="463"/>
      <c r="W770" s="463"/>
      <c r="X770" s="463"/>
      <c r="Y770" s="463"/>
      <c r="Z770" s="463"/>
      <c r="AA770" s="463"/>
      <c r="AB770" s="463"/>
      <c r="AC770" s="463"/>
      <c r="AD770" s="463"/>
      <c r="AE770" s="463"/>
      <c r="AG770" s="402"/>
      <c r="AH770" s="402"/>
      <c r="AI770" s="401"/>
      <c r="AJ770" s="404"/>
      <c r="AK770" s="401"/>
      <c r="AL770" s="404"/>
      <c r="AM770" s="401"/>
      <c r="AN770" s="401"/>
      <c r="AO770" s="404"/>
      <c r="AP770" s="404"/>
      <c r="AQ770" s="401"/>
      <c r="AR770" s="401"/>
      <c r="AS770" s="401"/>
      <c r="AT770" s="401"/>
      <c r="AU770" s="401"/>
      <c r="AV770" s="404"/>
      <c r="AW770" s="404"/>
      <c r="AX770" s="404"/>
      <c r="AY770" s="463"/>
      <c r="AZ770" s="463"/>
      <c r="BA770" s="463"/>
      <c r="BB770" s="463"/>
      <c r="BC770" s="463"/>
      <c r="BD770" s="463"/>
      <c r="BE770" s="463"/>
      <c r="BF770" s="463"/>
      <c r="BG770" s="463"/>
      <c r="BH770" s="463"/>
      <c r="BI770" s="463"/>
      <c r="BJ770" s="463"/>
      <c r="BK770" s="463"/>
      <c r="BL770" s="463"/>
      <c r="BM770" s="463"/>
      <c r="BN770" s="463"/>
      <c r="BZ770" s="463"/>
      <c r="CA770" s="463"/>
      <c r="CB770" s="428"/>
      <c r="DW770" s="463"/>
      <c r="DX770" s="463"/>
      <c r="FI770" s="463"/>
      <c r="FJ770" s="463"/>
    </row>
    <row r="771" spans="14:166" s="369" customFormat="1" ht="15" customHeight="1">
      <c r="N771" s="463"/>
      <c r="W771" s="463"/>
      <c r="X771" s="463"/>
      <c r="Y771" s="463"/>
      <c r="Z771" s="463"/>
      <c r="AA771" s="463"/>
      <c r="AB771" s="463"/>
      <c r="AC771" s="463"/>
      <c r="AD771" s="463"/>
      <c r="AE771" s="463"/>
      <c r="AG771" s="402"/>
      <c r="AH771" s="402"/>
      <c r="AI771" s="401"/>
      <c r="AJ771" s="404"/>
      <c r="AK771" s="401"/>
      <c r="AL771" s="404"/>
      <c r="AM771" s="401"/>
      <c r="AN771" s="401"/>
      <c r="AO771" s="404"/>
      <c r="AP771" s="404"/>
      <c r="AQ771" s="404"/>
      <c r="AR771" s="401"/>
      <c r="AS771" s="404"/>
      <c r="AT771" s="404"/>
      <c r="AU771" s="404"/>
      <c r="AV771" s="401"/>
      <c r="AW771" s="401"/>
      <c r="AX771" s="431"/>
      <c r="AY771" s="463"/>
      <c r="AZ771" s="463"/>
      <c r="BA771" s="463"/>
      <c r="BB771" s="463"/>
      <c r="BC771" s="463"/>
      <c r="BD771" s="463"/>
      <c r="BE771" s="463"/>
      <c r="BF771" s="463"/>
      <c r="BG771" s="463"/>
      <c r="BH771" s="463"/>
      <c r="BI771" s="463"/>
      <c r="BJ771" s="463"/>
      <c r="BK771" s="463"/>
      <c r="BL771" s="463"/>
      <c r="BM771" s="463"/>
      <c r="BN771" s="463"/>
      <c r="BZ771" s="463"/>
      <c r="CA771" s="463"/>
      <c r="CB771" s="428"/>
      <c r="DW771" s="463"/>
      <c r="DX771" s="463"/>
      <c r="FI771" s="463"/>
      <c r="FJ771" s="463"/>
    </row>
    <row r="772" spans="14:166" s="369" customFormat="1" ht="15" customHeight="1">
      <c r="N772" s="463"/>
      <c r="W772" s="463"/>
      <c r="X772" s="463"/>
      <c r="Y772" s="463"/>
      <c r="Z772" s="463"/>
      <c r="AA772" s="463"/>
      <c r="AB772" s="463"/>
      <c r="AC772" s="463"/>
      <c r="AD772" s="463"/>
      <c r="AE772" s="463"/>
      <c r="AG772" s="402"/>
      <c r="AH772" s="402"/>
      <c r="AI772" s="404"/>
      <c r="AJ772" s="404"/>
      <c r="AK772" s="401"/>
      <c r="AL772" s="404"/>
      <c r="AM772" s="401"/>
      <c r="AN772" s="401"/>
      <c r="AO772" s="404"/>
      <c r="AP772" s="467"/>
      <c r="AQ772" s="443"/>
      <c r="AR772" s="443"/>
      <c r="AS772" s="404"/>
      <c r="AT772" s="404"/>
      <c r="AU772" s="404"/>
      <c r="AV772" s="404"/>
      <c r="AW772" s="404"/>
      <c r="AX772" s="431"/>
      <c r="AY772" s="463"/>
      <c r="AZ772" s="463"/>
      <c r="BA772" s="463"/>
      <c r="BB772" s="463"/>
      <c r="BC772" s="463"/>
      <c r="BD772" s="463"/>
      <c r="BE772" s="463"/>
      <c r="BF772" s="463"/>
      <c r="BG772" s="463"/>
      <c r="BH772" s="463"/>
      <c r="BI772" s="463"/>
      <c r="BJ772" s="463"/>
      <c r="BK772" s="463"/>
      <c r="BL772" s="463"/>
      <c r="BM772" s="463"/>
      <c r="BN772" s="463"/>
      <c r="BZ772" s="463"/>
      <c r="CA772" s="463"/>
      <c r="CB772" s="428"/>
      <c r="DW772" s="463"/>
      <c r="DX772" s="463"/>
      <c r="FI772" s="463"/>
      <c r="FJ772" s="463"/>
    </row>
    <row r="773" spans="14:166" s="369" customFormat="1" ht="15" customHeight="1">
      <c r="N773" s="463"/>
      <c r="W773" s="463"/>
      <c r="X773" s="463"/>
      <c r="Y773" s="463"/>
      <c r="Z773" s="463"/>
      <c r="AA773" s="463"/>
      <c r="AB773" s="463"/>
      <c r="AC773" s="463"/>
      <c r="AD773" s="463"/>
      <c r="AE773" s="463"/>
      <c r="AG773" s="402"/>
      <c r="AH773" s="402"/>
      <c r="AI773" s="467"/>
      <c r="AJ773" s="467"/>
      <c r="AK773" s="467"/>
      <c r="AL773" s="467"/>
      <c r="AM773" s="467"/>
      <c r="AN773" s="467"/>
      <c r="AO773" s="467"/>
      <c r="AP773" s="467"/>
      <c r="AQ773" s="407"/>
      <c r="AR773" s="407"/>
      <c r="AS773" s="407"/>
      <c r="AT773" s="407"/>
      <c r="AU773" s="407"/>
      <c r="AV773" s="407"/>
      <c r="AW773" s="407"/>
      <c r="AX773" s="407"/>
      <c r="AY773" s="463"/>
      <c r="AZ773" s="463"/>
      <c r="BA773" s="463"/>
      <c r="BB773" s="463"/>
      <c r="BC773" s="463"/>
      <c r="BD773" s="463"/>
      <c r="BE773" s="463"/>
      <c r="BF773" s="463"/>
      <c r="BG773" s="463"/>
      <c r="BH773" s="463"/>
      <c r="BI773" s="463"/>
      <c r="BJ773" s="463"/>
      <c r="BK773" s="463"/>
      <c r="BL773" s="463"/>
      <c r="BM773" s="463"/>
      <c r="BN773" s="463"/>
      <c r="BZ773" s="463"/>
      <c r="CA773" s="463"/>
      <c r="CB773" s="428"/>
      <c r="DW773" s="463"/>
      <c r="DX773" s="463"/>
      <c r="FI773" s="463"/>
      <c r="FJ773" s="463"/>
    </row>
    <row r="774" spans="14:166" s="369" customFormat="1" ht="15" customHeight="1">
      <c r="N774" s="463"/>
      <c r="W774" s="463"/>
      <c r="X774" s="463"/>
      <c r="Y774" s="463"/>
      <c r="Z774" s="463"/>
      <c r="AA774" s="463"/>
      <c r="AB774" s="463"/>
      <c r="AC774" s="463"/>
      <c r="AD774" s="463"/>
      <c r="AE774" s="463"/>
      <c r="AG774" s="402"/>
      <c r="AH774" s="402"/>
      <c r="AI774" s="407"/>
      <c r="AJ774" s="407"/>
      <c r="AK774" s="407"/>
      <c r="AL774" s="407"/>
      <c r="AM774" s="407"/>
      <c r="AN774" s="407"/>
      <c r="AO774" s="407"/>
      <c r="AP774" s="407"/>
      <c r="AQ774" s="407"/>
      <c r="AR774" s="407"/>
      <c r="AS774" s="407"/>
      <c r="AT774" s="407"/>
      <c r="AU774" s="407"/>
      <c r="AV774" s="407"/>
      <c r="AW774" s="407"/>
      <c r="AX774" s="407"/>
      <c r="AY774" s="463"/>
      <c r="AZ774" s="463"/>
      <c r="BA774" s="463"/>
      <c r="BB774" s="463"/>
      <c r="BC774" s="463"/>
      <c r="BD774" s="463"/>
      <c r="BE774" s="463"/>
      <c r="BF774" s="463"/>
      <c r="BG774" s="463"/>
      <c r="BH774" s="463"/>
      <c r="BI774" s="463"/>
      <c r="BJ774" s="463"/>
      <c r="BK774" s="463"/>
      <c r="BL774" s="463"/>
      <c r="BM774" s="463"/>
      <c r="BN774" s="463"/>
      <c r="BZ774" s="463"/>
      <c r="CA774" s="463"/>
      <c r="CB774" s="428"/>
      <c r="DW774" s="463"/>
      <c r="DX774" s="463"/>
      <c r="FI774" s="463"/>
      <c r="FJ774" s="463"/>
    </row>
    <row r="775" spans="14:166" s="369" customFormat="1" ht="15" customHeight="1">
      <c r="N775" s="463"/>
      <c r="W775" s="463"/>
      <c r="X775" s="463"/>
      <c r="Y775" s="463"/>
      <c r="Z775" s="463"/>
      <c r="AA775" s="463"/>
      <c r="AB775" s="463"/>
      <c r="AC775" s="463"/>
      <c r="AD775" s="463"/>
      <c r="AE775" s="463"/>
      <c r="AG775" s="463"/>
      <c r="AH775" s="463"/>
      <c r="AI775" s="407"/>
      <c r="AJ775" s="407"/>
      <c r="AK775" s="407"/>
      <c r="AL775" s="407"/>
      <c r="AM775" s="407"/>
      <c r="AN775" s="407"/>
      <c r="AO775" s="407"/>
      <c r="AP775" s="407"/>
      <c r="AQ775" s="407"/>
      <c r="AR775" s="407"/>
      <c r="AS775" s="407"/>
      <c r="AT775" s="407"/>
      <c r="AU775" s="407"/>
      <c r="AV775" s="407"/>
      <c r="AW775" s="407"/>
      <c r="AX775" s="407"/>
      <c r="AY775" s="463"/>
      <c r="AZ775" s="463"/>
      <c r="BA775" s="463"/>
      <c r="BB775" s="463"/>
      <c r="BC775" s="463"/>
      <c r="BD775" s="463"/>
      <c r="BE775" s="463"/>
      <c r="BF775" s="463"/>
      <c r="BG775" s="463"/>
      <c r="BH775" s="463"/>
      <c r="BI775" s="463"/>
      <c r="BJ775" s="463"/>
      <c r="BK775" s="463"/>
      <c r="BL775" s="463"/>
      <c r="BM775" s="463"/>
      <c r="BN775" s="463"/>
      <c r="BZ775" s="463"/>
      <c r="CA775" s="463"/>
      <c r="CB775" s="428"/>
      <c r="DW775" s="463"/>
      <c r="DX775" s="463"/>
      <c r="FI775" s="463"/>
      <c r="FJ775" s="463"/>
    </row>
    <row r="776" spans="14:166" s="369" customFormat="1" ht="15" customHeight="1">
      <c r="N776" s="463"/>
      <c r="W776" s="463"/>
      <c r="X776" s="463"/>
      <c r="Y776" s="463"/>
      <c r="Z776" s="463"/>
      <c r="AA776" s="463"/>
      <c r="AB776" s="463"/>
      <c r="AC776" s="463"/>
      <c r="AD776" s="463"/>
      <c r="AE776" s="463"/>
      <c r="AG776" s="469"/>
      <c r="AH776" s="469"/>
      <c r="AI776" s="407"/>
      <c r="AJ776" s="407"/>
      <c r="AK776" s="407"/>
      <c r="AL776" s="407"/>
      <c r="AM776" s="407"/>
      <c r="AN776" s="407"/>
      <c r="AO776" s="407"/>
      <c r="AP776" s="407"/>
      <c r="AQ776" s="407"/>
      <c r="AR776" s="407"/>
      <c r="AS776" s="407"/>
      <c r="AT776" s="407"/>
      <c r="AU776" s="407"/>
      <c r="AV776" s="407"/>
      <c r="AW776" s="407"/>
      <c r="AX776" s="407"/>
      <c r="AY776" s="463"/>
      <c r="AZ776" s="463"/>
      <c r="BA776" s="463"/>
      <c r="BB776" s="463"/>
      <c r="BC776" s="463"/>
      <c r="BD776" s="463"/>
      <c r="BE776" s="463"/>
      <c r="BF776" s="463"/>
      <c r="BG776" s="463"/>
      <c r="BH776" s="463"/>
      <c r="BI776" s="463"/>
      <c r="BJ776" s="463"/>
      <c r="BK776" s="463"/>
      <c r="BL776" s="463"/>
      <c r="BM776" s="463"/>
      <c r="BN776" s="463"/>
      <c r="BZ776" s="463"/>
      <c r="CA776" s="463"/>
      <c r="CB776" s="428"/>
      <c r="DW776" s="463"/>
      <c r="DX776" s="463"/>
      <c r="FI776" s="463"/>
      <c r="FJ776" s="463"/>
    </row>
    <row r="777" spans="14:166" s="369" customFormat="1" ht="15" customHeight="1">
      <c r="N777" s="463"/>
      <c r="W777" s="463"/>
      <c r="X777" s="463"/>
      <c r="Y777" s="463"/>
      <c r="Z777" s="463"/>
      <c r="AA777" s="463"/>
      <c r="AB777" s="463"/>
      <c r="AC777" s="463"/>
      <c r="AD777" s="463"/>
      <c r="AE777" s="463"/>
      <c r="AG777" s="469"/>
      <c r="AH777" s="469"/>
      <c r="AI777" s="407"/>
      <c r="AJ777" s="407"/>
      <c r="AK777" s="407"/>
      <c r="AL777" s="407"/>
      <c r="AM777" s="407"/>
      <c r="AN777" s="407"/>
      <c r="AO777" s="407"/>
      <c r="AP777" s="407"/>
      <c r="AQ777" s="408"/>
      <c r="AR777" s="408"/>
      <c r="AS777" s="408"/>
      <c r="AT777" s="408"/>
      <c r="AU777" s="408"/>
      <c r="AV777" s="409"/>
      <c r="AW777" s="408"/>
      <c r="AX777" s="408"/>
      <c r="AY777" s="463"/>
      <c r="AZ777" s="463"/>
      <c r="BA777" s="463"/>
      <c r="BB777" s="463"/>
      <c r="BC777" s="463"/>
      <c r="BD777" s="463"/>
      <c r="BE777" s="463"/>
      <c r="BF777" s="463"/>
      <c r="BG777" s="463"/>
      <c r="BH777" s="463"/>
      <c r="BI777" s="463"/>
      <c r="BJ777" s="463"/>
      <c r="BK777" s="463"/>
      <c r="BL777" s="463"/>
      <c r="BM777" s="463"/>
      <c r="BN777" s="463"/>
      <c r="BZ777" s="463"/>
      <c r="CA777" s="463"/>
      <c r="CB777" s="428"/>
      <c r="DW777" s="463"/>
      <c r="DX777" s="463"/>
      <c r="FI777" s="463"/>
      <c r="FJ777" s="463"/>
    </row>
    <row r="778" spans="14:166" s="369" customFormat="1" ht="15" customHeight="1">
      <c r="N778" s="463"/>
      <c r="W778" s="463"/>
      <c r="X778" s="463"/>
      <c r="Y778" s="463"/>
      <c r="Z778" s="463"/>
      <c r="AA778" s="463"/>
      <c r="AB778" s="463"/>
      <c r="AC778" s="463"/>
      <c r="AD778" s="463"/>
      <c r="AE778" s="463"/>
      <c r="AG778" s="469"/>
      <c r="AH778" s="469"/>
      <c r="AI778" s="408"/>
      <c r="AJ778" s="408"/>
      <c r="AK778" s="408"/>
      <c r="AL778" s="408"/>
      <c r="AM778" s="408"/>
      <c r="AN778" s="408"/>
      <c r="AO778" s="408"/>
      <c r="AP778" s="408"/>
      <c r="AQ778" s="401"/>
      <c r="AR778" s="401"/>
      <c r="AS778" s="401"/>
      <c r="AT778" s="401"/>
      <c r="AU778" s="401"/>
      <c r="AV778" s="401"/>
      <c r="AW778" s="401"/>
      <c r="AX778" s="431"/>
      <c r="AY778" s="463"/>
      <c r="AZ778" s="463"/>
      <c r="BA778" s="463"/>
      <c r="BB778" s="463"/>
      <c r="BC778" s="463"/>
      <c r="BD778" s="463"/>
      <c r="BE778" s="463"/>
      <c r="BF778" s="463"/>
      <c r="BG778" s="463"/>
      <c r="BH778" s="463"/>
      <c r="BI778" s="463"/>
      <c r="BJ778" s="463"/>
      <c r="BK778" s="463"/>
      <c r="BL778" s="463"/>
      <c r="BM778" s="463"/>
      <c r="BN778" s="463"/>
      <c r="BZ778" s="463"/>
      <c r="CA778" s="463"/>
      <c r="CB778" s="428"/>
      <c r="DW778" s="463"/>
      <c r="DX778" s="463"/>
      <c r="FI778" s="463"/>
      <c r="FJ778" s="463"/>
    </row>
    <row r="779" spans="14:166" s="369" customFormat="1" ht="15" customHeight="1">
      <c r="N779" s="463"/>
      <c r="W779" s="463"/>
      <c r="X779" s="463"/>
      <c r="Y779" s="463"/>
      <c r="Z779" s="463"/>
      <c r="AA779" s="463"/>
      <c r="AB779" s="463"/>
      <c r="AC779" s="463"/>
      <c r="AD779" s="463"/>
      <c r="AE779" s="463"/>
      <c r="AG779" s="402"/>
      <c r="AH779" s="402"/>
      <c r="AI779" s="401"/>
      <c r="AJ779" s="401"/>
      <c r="AK779" s="401"/>
      <c r="AL779" s="401"/>
      <c r="AM779" s="401"/>
      <c r="AN779" s="401"/>
      <c r="AO779" s="401"/>
      <c r="AP779" s="401"/>
      <c r="AQ779" s="401"/>
      <c r="AR779" s="401"/>
      <c r="AS779" s="401"/>
      <c r="AT779" s="401"/>
      <c r="AU779" s="401"/>
      <c r="AV779" s="404"/>
      <c r="AW779" s="401"/>
      <c r="AX779" s="404"/>
      <c r="AY779" s="463"/>
      <c r="AZ779" s="463"/>
      <c r="BA779" s="463"/>
      <c r="BB779" s="463"/>
      <c r="BC779" s="463"/>
      <c r="BD779" s="463"/>
      <c r="BE779" s="463"/>
      <c r="BF779" s="463"/>
      <c r="BG779" s="463"/>
      <c r="BH779" s="463"/>
      <c r="BI779" s="463"/>
      <c r="BJ779" s="463"/>
      <c r="BK779" s="463"/>
      <c r="BL779" s="463"/>
      <c r="BM779" s="463"/>
      <c r="BN779" s="463"/>
      <c r="BZ779" s="463"/>
      <c r="CA779" s="463"/>
      <c r="CB779" s="428"/>
      <c r="DW779" s="463"/>
      <c r="DX779" s="463"/>
      <c r="FI779" s="463"/>
      <c r="FJ779" s="463"/>
    </row>
    <row r="780" spans="14:166" s="369" customFormat="1" ht="15" customHeight="1">
      <c r="N780" s="463"/>
      <c r="W780" s="463"/>
      <c r="X780" s="463"/>
      <c r="Y780" s="463"/>
      <c r="Z780" s="463"/>
      <c r="AA780" s="463"/>
      <c r="AB780" s="463"/>
      <c r="AC780" s="463"/>
      <c r="AD780" s="463"/>
      <c r="AE780" s="463"/>
      <c r="AG780" s="402"/>
      <c r="AH780" s="402"/>
      <c r="AI780" s="401"/>
      <c r="AJ780" s="401"/>
      <c r="AK780" s="404"/>
      <c r="AL780" s="401"/>
      <c r="AM780" s="401"/>
      <c r="AN780" s="401"/>
      <c r="AO780" s="401"/>
      <c r="AP780" s="401"/>
      <c r="AQ780" s="401"/>
      <c r="AR780" s="401"/>
      <c r="AS780" s="401"/>
      <c r="AT780" s="401"/>
      <c r="AU780" s="401"/>
      <c r="AV780" s="404"/>
      <c r="AW780" s="401"/>
      <c r="AX780" s="404"/>
      <c r="AY780" s="463"/>
      <c r="AZ780" s="463"/>
      <c r="BA780" s="463"/>
      <c r="BB780" s="463"/>
      <c r="BC780" s="463"/>
      <c r="BD780" s="463"/>
      <c r="BE780" s="463"/>
      <c r="BF780" s="463"/>
      <c r="BG780" s="463"/>
      <c r="BH780" s="463"/>
      <c r="BI780" s="463"/>
      <c r="BJ780" s="463"/>
      <c r="BK780" s="463"/>
      <c r="BL780" s="463"/>
      <c r="BM780" s="463"/>
      <c r="BN780" s="463"/>
      <c r="BZ780" s="463"/>
      <c r="CA780" s="463"/>
      <c r="CB780" s="428"/>
      <c r="DW780" s="463"/>
      <c r="DX780" s="463"/>
      <c r="FI780" s="463"/>
      <c r="FJ780" s="463"/>
    </row>
    <row r="781" spans="14:166" s="369" customFormat="1" ht="15" customHeight="1">
      <c r="N781" s="463"/>
      <c r="W781" s="463"/>
      <c r="X781" s="463"/>
      <c r="Y781" s="463"/>
      <c r="Z781" s="463"/>
      <c r="AA781" s="463"/>
      <c r="AB781" s="463"/>
      <c r="AC781" s="463"/>
      <c r="AD781" s="463"/>
      <c r="AE781" s="463"/>
      <c r="AG781" s="402"/>
      <c r="AH781" s="402"/>
      <c r="AI781" s="401"/>
      <c r="AJ781" s="401"/>
      <c r="AK781" s="404"/>
      <c r="AL781" s="404"/>
      <c r="AM781" s="401"/>
      <c r="AN781" s="401"/>
      <c r="AO781" s="401"/>
      <c r="AP781" s="401"/>
      <c r="AQ781" s="401"/>
      <c r="AR781" s="401"/>
      <c r="AS781" s="401"/>
      <c r="AT781" s="401"/>
      <c r="AU781" s="401"/>
      <c r="AV781" s="401"/>
      <c r="AW781" s="401"/>
      <c r="AX781" s="404"/>
      <c r="AY781" s="463"/>
      <c r="AZ781" s="463"/>
      <c r="BA781" s="463"/>
      <c r="BB781" s="463"/>
      <c r="BC781" s="463"/>
      <c r="BD781" s="463"/>
      <c r="BE781" s="463"/>
      <c r="BF781" s="463"/>
      <c r="BG781" s="463"/>
      <c r="BH781" s="463"/>
      <c r="BI781" s="463"/>
      <c r="BJ781" s="463"/>
      <c r="BK781" s="463"/>
      <c r="BL781" s="463"/>
      <c r="BM781" s="463"/>
      <c r="BN781" s="463"/>
      <c r="BZ781" s="463"/>
      <c r="CA781" s="463"/>
      <c r="CB781" s="428"/>
      <c r="DW781" s="463"/>
      <c r="DX781" s="463"/>
      <c r="FI781" s="463"/>
      <c r="FJ781" s="463"/>
    </row>
    <row r="782" spans="14:166" s="369" customFormat="1" ht="15" customHeight="1">
      <c r="N782" s="463"/>
      <c r="W782" s="463"/>
      <c r="X782" s="463"/>
      <c r="Y782" s="463"/>
      <c r="Z782" s="463"/>
      <c r="AA782" s="463"/>
      <c r="AB782" s="463"/>
      <c r="AC782" s="463"/>
      <c r="AD782" s="463"/>
      <c r="AE782" s="463"/>
      <c r="AG782" s="402"/>
      <c r="AH782" s="402"/>
      <c r="AI782" s="401"/>
      <c r="AJ782" s="401"/>
      <c r="AK782" s="404"/>
      <c r="AL782" s="401"/>
      <c r="AM782" s="401"/>
      <c r="AN782" s="401"/>
      <c r="AO782" s="401"/>
      <c r="AP782" s="401"/>
      <c r="AQ782" s="401"/>
      <c r="AR782" s="401"/>
      <c r="AS782" s="401"/>
      <c r="AT782" s="401"/>
      <c r="AU782" s="401"/>
      <c r="AV782" s="404"/>
      <c r="AW782" s="404"/>
      <c r="AX782" s="404"/>
      <c r="AY782" s="463"/>
      <c r="AZ782" s="463"/>
      <c r="BA782" s="463"/>
      <c r="BB782" s="463"/>
      <c r="BC782" s="463"/>
      <c r="BD782" s="463"/>
      <c r="BE782" s="463"/>
      <c r="BF782" s="463"/>
      <c r="BG782" s="463"/>
      <c r="BH782" s="463"/>
      <c r="BI782" s="463"/>
      <c r="BJ782" s="463"/>
      <c r="BK782" s="463"/>
      <c r="BL782" s="463"/>
      <c r="BM782" s="463"/>
      <c r="BN782" s="463"/>
      <c r="BZ782" s="463"/>
      <c r="CA782" s="463"/>
      <c r="CB782" s="428"/>
      <c r="DW782" s="463"/>
      <c r="DX782" s="463"/>
      <c r="FI782" s="463"/>
      <c r="FJ782" s="463"/>
    </row>
    <row r="783" spans="14:166" s="369" customFormat="1" ht="15" customHeight="1">
      <c r="N783" s="463"/>
      <c r="W783" s="463"/>
      <c r="X783" s="463"/>
      <c r="Y783" s="463"/>
      <c r="Z783" s="463"/>
      <c r="AA783" s="463"/>
      <c r="AB783" s="463"/>
      <c r="AC783" s="463"/>
      <c r="AD783" s="463"/>
      <c r="AE783" s="463"/>
      <c r="AG783" s="402"/>
      <c r="AH783" s="402"/>
      <c r="AI783" s="401"/>
      <c r="AJ783" s="401"/>
      <c r="AK783" s="401"/>
      <c r="AL783" s="404"/>
      <c r="AM783" s="401"/>
      <c r="AN783" s="401"/>
      <c r="AO783" s="404"/>
      <c r="AP783" s="401"/>
      <c r="AQ783" s="401"/>
      <c r="AR783" s="401"/>
      <c r="AS783" s="401"/>
      <c r="AT783" s="401"/>
      <c r="AU783" s="401"/>
      <c r="AV783" s="404"/>
      <c r="AW783" s="401"/>
      <c r="AX783" s="404"/>
      <c r="AY783" s="463"/>
      <c r="AZ783" s="463"/>
      <c r="BA783" s="463"/>
      <c r="BB783" s="463"/>
      <c r="BC783" s="463"/>
      <c r="BD783" s="463"/>
      <c r="BE783" s="463"/>
      <c r="BF783" s="463"/>
      <c r="BG783" s="463"/>
      <c r="BH783" s="463"/>
      <c r="BI783" s="463"/>
      <c r="BJ783" s="463"/>
      <c r="BK783" s="463"/>
      <c r="BL783" s="463"/>
      <c r="BM783" s="463"/>
      <c r="BN783" s="463"/>
      <c r="BZ783" s="463"/>
      <c r="CA783" s="463"/>
      <c r="CB783" s="428"/>
      <c r="DW783" s="463"/>
      <c r="DX783" s="463"/>
      <c r="FI783" s="463"/>
      <c r="FJ783" s="463"/>
    </row>
    <row r="784" spans="14:166" s="369" customFormat="1" ht="15" customHeight="1">
      <c r="N784" s="463"/>
      <c r="W784" s="463"/>
      <c r="X784" s="463"/>
      <c r="Y784" s="463"/>
      <c r="Z784" s="463"/>
      <c r="AA784" s="463"/>
      <c r="AB784" s="463"/>
      <c r="AC784" s="463"/>
      <c r="AD784" s="463"/>
      <c r="AE784" s="463"/>
      <c r="AG784" s="402"/>
      <c r="AH784" s="402"/>
      <c r="AI784" s="401"/>
      <c r="AJ784" s="401"/>
      <c r="AK784" s="404"/>
      <c r="AL784" s="401"/>
      <c r="AM784" s="401"/>
      <c r="AN784" s="401"/>
      <c r="AO784" s="404"/>
      <c r="AP784" s="401"/>
      <c r="AQ784" s="401"/>
      <c r="AR784" s="401"/>
      <c r="AS784" s="401"/>
      <c r="AT784" s="401"/>
      <c r="AU784" s="401"/>
      <c r="AV784" s="404"/>
      <c r="AW784" s="401"/>
      <c r="AX784" s="404"/>
      <c r="AY784" s="463"/>
      <c r="AZ784" s="463"/>
      <c r="BA784" s="463"/>
      <c r="BB784" s="463"/>
      <c r="BC784" s="463"/>
      <c r="BD784" s="463"/>
      <c r="BE784" s="463"/>
      <c r="BF784" s="463"/>
      <c r="BG784" s="463"/>
      <c r="BH784" s="463"/>
      <c r="BI784" s="463"/>
      <c r="BJ784" s="463"/>
      <c r="BK784" s="463"/>
      <c r="BL784" s="463"/>
      <c r="BM784" s="463"/>
      <c r="BN784" s="463"/>
      <c r="BZ784" s="463"/>
      <c r="CA784" s="463"/>
      <c r="CB784" s="428"/>
      <c r="DW784" s="463"/>
      <c r="DX784" s="463"/>
      <c r="FI784" s="463"/>
      <c r="FJ784" s="463"/>
    </row>
    <row r="785" spans="14:166" s="369" customFormat="1" ht="15" customHeight="1">
      <c r="N785" s="463"/>
      <c r="W785" s="463"/>
      <c r="X785" s="463"/>
      <c r="Y785" s="463"/>
      <c r="Z785" s="463"/>
      <c r="AA785" s="463"/>
      <c r="AB785" s="463"/>
      <c r="AC785" s="463"/>
      <c r="AD785" s="463"/>
      <c r="AE785" s="463"/>
      <c r="AG785" s="402"/>
      <c r="AH785" s="402"/>
      <c r="AI785" s="401"/>
      <c r="AJ785" s="401"/>
      <c r="AK785" s="404"/>
      <c r="AL785" s="404"/>
      <c r="AM785" s="401"/>
      <c r="AN785" s="401"/>
      <c r="AO785" s="404"/>
      <c r="AP785" s="401"/>
      <c r="AQ785" s="401"/>
      <c r="AR785" s="401"/>
      <c r="AS785" s="401"/>
      <c r="AT785" s="401"/>
      <c r="AU785" s="401"/>
      <c r="AV785" s="401"/>
      <c r="AW785" s="404"/>
      <c r="AX785" s="404"/>
      <c r="AY785" s="463"/>
      <c r="AZ785" s="463"/>
      <c r="BA785" s="463"/>
      <c r="BB785" s="463"/>
      <c r="BC785" s="463"/>
      <c r="BD785" s="463"/>
      <c r="BE785" s="463"/>
      <c r="BF785" s="463"/>
      <c r="BG785" s="463"/>
      <c r="BH785" s="463"/>
      <c r="BI785" s="463"/>
      <c r="BJ785" s="463"/>
      <c r="BK785" s="463"/>
      <c r="BL785" s="463"/>
      <c r="BM785" s="463"/>
      <c r="BN785" s="463"/>
      <c r="BZ785" s="463"/>
      <c r="CA785" s="463"/>
      <c r="CB785" s="428"/>
      <c r="DW785" s="463"/>
      <c r="DX785" s="463"/>
      <c r="FI785" s="463"/>
      <c r="FJ785" s="463"/>
    </row>
    <row r="786" spans="14:166" s="369" customFormat="1" ht="15" customHeight="1">
      <c r="N786" s="463"/>
      <c r="W786" s="463"/>
      <c r="X786" s="463"/>
      <c r="Y786" s="463"/>
      <c r="Z786" s="463"/>
      <c r="AA786" s="463"/>
      <c r="AB786" s="463"/>
      <c r="AC786" s="463"/>
      <c r="AD786" s="463"/>
      <c r="AE786" s="463"/>
      <c r="AG786" s="402"/>
      <c r="AH786" s="402"/>
      <c r="AI786" s="401"/>
      <c r="AJ786" s="401"/>
      <c r="AK786" s="404"/>
      <c r="AL786" s="401"/>
      <c r="AM786" s="401"/>
      <c r="AN786" s="401"/>
      <c r="AO786" s="401"/>
      <c r="AP786" s="401"/>
      <c r="AQ786" s="401"/>
      <c r="AR786" s="401"/>
      <c r="AS786" s="401"/>
      <c r="AT786" s="401"/>
      <c r="AU786" s="401"/>
      <c r="AV786" s="404"/>
      <c r="AW786" s="401"/>
      <c r="AX786" s="404"/>
      <c r="AY786" s="463"/>
      <c r="AZ786" s="463"/>
      <c r="BA786" s="463"/>
      <c r="BB786" s="463"/>
      <c r="BC786" s="463"/>
      <c r="BD786" s="463"/>
      <c r="BE786" s="463"/>
      <c r="BF786" s="463"/>
      <c r="BG786" s="463"/>
      <c r="BH786" s="463"/>
      <c r="BI786" s="463"/>
      <c r="BJ786" s="463"/>
      <c r="BK786" s="463"/>
      <c r="BL786" s="463"/>
      <c r="BM786" s="463"/>
      <c r="BN786" s="463"/>
      <c r="BZ786" s="463"/>
      <c r="CA786" s="463"/>
      <c r="CB786" s="428"/>
      <c r="DW786" s="463"/>
      <c r="DX786" s="463"/>
      <c r="FI786" s="463"/>
      <c r="FJ786" s="463"/>
    </row>
    <row r="787" spans="14:166" s="369" customFormat="1" ht="15" customHeight="1">
      <c r="N787" s="463"/>
      <c r="W787" s="463"/>
      <c r="X787" s="463"/>
      <c r="Y787" s="463"/>
      <c r="Z787" s="463"/>
      <c r="AA787" s="463"/>
      <c r="AB787" s="463"/>
      <c r="AC787" s="463"/>
      <c r="AD787" s="463"/>
      <c r="AE787" s="463"/>
      <c r="AG787" s="402"/>
      <c r="AH787" s="402"/>
      <c r="AI787" s="401"/>
      <c r="AJ787" s="401"/>
      <c r="AK787" s="404"/>
      <c r="AL787" s="404"/>
      <c r="AM787" s="401"/>
      <c r="AN787" s="401"/>
      <c r="AO787" s="404"/>
      <c r="AP787" s="401"/>
      <c r="AQ787" s="401"/>
      <c r="AR787" s="401"/>
      <c r="AS787" s="401"/>
      <c r="AT787" s="401"/>
      <c r="AU787" s="401"/>
      <c r="AV787" s="404"/>
      <c r="AW787" s="404"/>
      <c r="AX787" s="431"/>
      <c r="AY787" s="463"/>
      <c r="AZ787" s="463"/>
      <c r="BA787" s="463"/>
      <c r="BB787" s="463"/>
      <c r="BC787" s="463"/>
      <c r="BD787" s="463"/>
      <c r="BE787" s="463"/>
      <c r="BF787" s="463"/>
      <c r="BG787" s="463"/>
      <c r="BH787" s="463"/>
      <c r="BI787" s="463"/>
      <c r="BJ787" s="463"/>
      <c r="BK787" s="463"/>
      <c r="BL787" s="463"/>
      <c r="BM787" s="463"/>
      <c r="BN787" s="463"/>
      <c r="BZ787" s="463"/>
      <c r="CA787" s="463"/>
      <c r="CB787" s="428"/>
      <c r="DW787" s="463"/>
      <c r="DX787" s="463"/>
      <c r="FI787" s="463"/>
      <c r="FJ787" s="463"/>
    </row>
    <row r="788" spans="14:166" s="369" customFormat="1" ht="15" customHeight="1">
      <c r="N788" s="463"/>
      <c r="W788" s="463"/>
      <c r="X788" s="463"/>
      <c r="Y788" s="463"/>
      <c r="Z788" s="463"/>
      <c r="AA788" s="463"/>
      <c r="AB788" s="463"/>
      <c r="AC788" s="463"/>
      <c r="AD788" s="463"/>
      <c r="AE788" s="463"/>
      <c r="AG788" s="402"/>
      <c r="AH788" s="402"/>
      <c r="AI788" s="401"/>
      <c r="AJ788" s="401"/>
      <c r="AK788" s="404"/>
      <c r="AL788" s="404"/>
      <c r="AM788" s="401"/>
      <c r="AN788" s="401"/>
      <c r="AO788" s="401"/>
      <c r="AP788" s="404"/>
      <c r="AQ788" s="401"/>
      <c r="AR788" s="401"/>
      <c r="AS788" s="404"/>
      <c r="AT788" s="401"/>
      <c r="AU788" s="401"/>
      <c r="AV788" s="401"/>
      <c r="AW788" s="404"/>
      <c r="AX788" s="404"/>
      <c r="AY788" s="463"/>
      <c r="AZ788" s="463"/>
      <c r="BA788" s="463"/>
      <c r="BB788" s="463"/>
      <c r="BC788" s="463"/>
      <c r="BD788" s="463"/>
      <c r="BE788" s="463"/>
      <c r="BF788" s="463"/>
      <c r="BG788" s="463"/>
      <c r="BH788" s="463"/>
      <c r="BI788" s="463"/>
      <c r="BJ788" s="463"/>
      <c r="BK788" s="463"/>
      <c r="BL788" s="463"/>
      <c r="BM788" s="463"/>
      <c r="BN788" s="463"/>
      <c r="BZ788" s="463"/>
      <c r="CA788" s="463"/>
      <c r="CB788" s="428"/>
      <c r="DW788" s="463"/>
      <c r="DX788" s="463"/>
      <c r="FI788" s="463"/>
      <c r="FJ788" s="463"/>
    </row>
    <row r="789" spans="14:166" s="369" customFormat="1" ht="15" customHeight="1">
      <c r="N789" s="463"/>
      <c r="W789" s="463"/>
      <c r="X789" s="463"/>
      <c r="Y789" s="463"/>
      <c r="Z789" s="463"/>
      <c r="AA789" s="463"/>
      <c r="AB789" s="463"/>
      <c r="AC789" s="463"/>
      <c r="AD789" s="463"/>
      <c r="AE789" s="463"/>
      <c r="AG789" s="402"/>
      <c r="AH789" s="402"/>
      <c r="AI789" s="401"/>
      <c r="AJ789" s="401"/>
      <c r="AK789" s="401"/>
      <c r="AL789" s="401"/>
      <c r="AM789" s="401"/>
      <c r="AN789" s="401"/>
      <c r="AO789" s="401"/>
      <c r="AP789" s="401"/>
      <c r="AQ789" s="401"/>
      <c r="AR789" s="401"/>
      <c r="AS789" s="404"/>
      <c r="AT789" s="401"/>
      <c r="AU789" s="401"/>
      <c r="AV789" s="404"/>
      <c r="AW789" s="404"/>
      <c r="AX789" s="431"/>
      <c r="AY789" s="463"/>
      <c r="AZ789" s="463"/>
      <c r="BA789" s="463"/>
      <c r="BB789" s="463"/>
      <c r="BC789" s="463"/>
      <c r="BD789" s="463"/>
      <c r="BE789" s="463"/>
      <c r="BF789" s="463"/>
      <c r="BG789" s="463"/>
      <c r="BH789" s="463"/>
      <c r="BI789" s="463"/>
      <c r="BJ789" s="463"/>
      <c r="BK789" s="463"/>
      <c r="BL789" s="463"/>
      <c r="BM789" s="463"/>
      <c r="BN789" s="463"/>
      <c r="BZ789" s="463"/>
      <c r="CA789" s="463"/>
      <c r="CB789" s="428"/>
      <c r="DW789" s="463"/>
      <c r="DX789" s="463"/>
      <c r="FI789" s="463"/>
      <c r="FJ789" s="463"/>
    </row>
    <row r="790" spans="14:166" s="369" customFormat="1" ht="15" customHeight="1">
      <c r="AG790" s="402"/>
      <c r="AH790" s="402"/>
      <c r="AI790" s="401"/>
      <c r="AJ790" s="401"/>
      <c r="AK790" s="401"/>
      <c r="AL790" s="404"/>
      <c r="AM790" s="401"/>
      <c r="AN790" s="401"/>
      <c r="AO790" s="404"/>
      <c r="AP790" s="401"/>
      <c r="AQ790" s="401"/>
      <c r="AR790" s="401"/>
      <c r="AS790" s="401"/>
      <c r="AT790" s="401"/>
      <c r="AU790" s="401"/>
      <c r="AV790" s="401"/>
      <c r="AW790" s="404"/>
      <c r="AX790" s="404"/>
      <c r="AY790" s="463"/>
      <c r="AZ790" s="463"/>
      <c r="BA790" s="463"/>
      <c r="BB790" s="463"/>
      <c r="BC790" s="463"/>
      <c r="BD790" s="463"/>
      <c r="BE790" s="463"/>
      <c r="BF790" s="463"/>
      <c r="BG790" s="463"/>
      <c r="BH790" s="463"/>
      <c r="BI790" s="463"/>
      <c r="BJ790" s="463"/>
      <c r="BK790" s="463"/>
      <c r="BL790" s="463"/>
      <c r="BM790" s="463"/>
      <c r="BN790" s="463"/>
      <c r="BZ790" s="463"/>
      <c r="CA790" s="463"/>
      <c r="CB790" s="428"/>
      <c r="DW790" s="463"/>
      <c r="DX790" s="463"/>
      <c r="FI790" s="463"/>
      <c r="FJ790" s="463"/>
    </row>
    <row r="791" spans="14:166" s="369" customFormat="1" ht="15" customHeight="1">
      <c r="AG791" s="402"/>
      <c r="AH791" s="402"/>
      <c r="AI791" s="401"/>
      <c r="AJ791" s="401"/>
      <c r="AK791" s="404"/>
      <c r="AL791" s="404"/>
      <c r="AM791" s="401"/>
      <c r="AN791" s="401"/>
      <c r="AO791" s="404"/>
      <c r="AP791" s="401"/>
      <c r="AQ791" s="404"/>
      <c r="AR791" s="401"/>
      <c r="AS791" s="404"/>
      <c r="AT791" s="401"/>
      <c r="AU791" s="401"/>
      <c r="AV791" s="404"/>
      <c r="AW791" s="401"/>
      <c r="AX791" s="404"/>
      <c r="AY791" s="463"/>
      <c r="AZ791" s="463"/>
      <c r="BA791" s="463"/>
      <c r="BB791" s="463"/>
      <c r="BC791" s="463"/>
      <c r="BD791" s="463"/>
      <c r="BE791" s="463"/>
      <c r="BF791" s="463"/>
      <c r="BG791" s="463"/>
      <c r="BH791" s="463"/>
      <c r="BI791" s="463"/>
      <c r="BJ791" s="463"/>
      <c r="BK791" s="463"/>
      <c r="BL791" s="463"/>
      <c r="BM791" s="463"/>
      <c r="BN791" s="463"/>
      <c r="BZ791" s="463"/>
      <c r="CA791" s="463"/>
      <c r="CB791" s="428"/>
      <c r="DW791" s="463"/>
      <c r="DX791" s="463"/>
      <c r="FI791" s="463"/>
      <c r="FJ791" s="463"/>
    </row>
    <row r="792" spans="14:166" s="369" customFormat="1" ht="15" customHeight="1">
      <c r="AG792" s="402"/>
      <c r="AH792" s="402"/>
      <c r="AI792" s="401"/>
      <c r="AJ792" s="404"/>
      <c r="AK792" s="401"/>
      <c r="AL792" s="404"/>
      <c r="AM792" s="401"/>
      <c r="AN792" s="401"/>
      <c r="AO792" s="401"/>
      <c r="AP792" s="401"/>
      <c r="AQ792" s="401"/>
      <c r="AR792" s="401"/>
      <c r="AS792" s="404"/>
      <c r="AT792" s="401"/>
      <c r="AU792" s="401"/>
      <c r="AV792" s="401"/>
      <c r="AW792" s="404"/>
      <c r="AX792" s="404"/>
      <c r="AY792" s="463"/>
      <c r="AZ792" s="463"/>
      <c r="BA792" s="463"/>
      <c r="BB792" s="463"/>
      <c r="BC792" s="463"/>
      <c r="BD792" s="463"/>
      <c r="BE792" s="463"/>
      <c r="BF792" s="463"/>
      <c r="BG792" s="463"/>
      <c r="BH792" s="463"/>
      <c r="BI792" s="463"/>
      <c r="BJ792" s="463"/>
      <c r="BK792" s="463"/>
      <c r="BL792" s="463"/>
      <c r="BM792" s="463"/>
      <c r="BN792" s="463"/>
      <c r="BZ792" s="463"/>
      <c r="CA792" s="463"/>
      <c r="CB792" s="428"/>
      <c r="DW792" s="463"/>
      <c r="DX792" s="463"/>
      <c r="FI792" s="463"/>
      <c r="FJ792" s="463"/>
    </row>
    <row r="793" spans="14:166" s="369" customFormat="1" ht="15" customHeight="1">
      <c r="AG793" s="402"/>
      <c r="AH793" s="402"/>
      <c r="AI793" s="401"/>
      <c r="AJ793" s="401"/>
      <c r="AK793" s="404"/>
      <c r="AL793" s="404"/>
      <c r="AM793" s="401"/>
      <c r="AN793" s="401"/>
      <c r="AO793" s="404"/>
      <c r="AP793" s="404"/>
      <c r="AQ793" s="401"/>
      <c r="AR793" s="401"/>
      <c r="AS793" s="404"/>
      <c r="AT793" s="401"/>
      <c r="AU793" s="401"/>
      <c r="AV793" s="404"/>
      <c r="AW793" s="401"/>
      <c r="AX793" s="404"/>
      <c r="AY793" s="463"/>
      <c r="AZ793" s="463"/>
      <c r="BA793" s="463"/>
      <c r="BB793" s="463"/>
      <c r="BC793" s="463"/>
      <c r="BD793" s="463"/>
      <c r="BE793" s="463"/>
      <c r="BF793" s="463"/>
      <c r="BG793" s="463"/>
      <c r="BH793" s="463"/>
      <c r="BI793" s="463"/>
      <c r="BJ793" s="463"/>
      <c r="BK793" s="463"/>
      <c r="BL793" s="463"/>
      <c r="BM793" s="463"/>
      <c r="BN793" s="463"/>
      <c r="BZ793" s="463"/>
      <c r="CA793" s="463"/>
      <c r="CB793" s="428"/>
      <c r="DW793" s="463"/>
      <c r="DX793" s="463"/>
      <c r="FI793" s="463"/>
      <c r="FJ793" s="463"/>
    </row>
    <row r="794" spans="14:166" s="369" customFormat="1" ht="15" customHeight="1">
      <c r="AG794" s="402"/>
      <c r="AH794" s="402"/>
      <c r="AI794" s="401"/>
      <c r="AJ794" s="404"/>
      <c r="AK794" s="401"/>
      <c r="AL794" s="404"/>
      <c r="AM794" s="401"/>
      <c r="AN794" s="401"/>
      <c r="AO794" s="404"/>
      <c r="AP794" s="404"/>
      <c r="AQ794" s="404"/>
      <c r="AR794" s="401"/>
      <c r="AS794" s="401"/>
      <c r="AT794" s="401"/>
      <c r="AU794" s="401"/>
      <c r="AV794" s="401"/>
      <c r="AW794" s="404"/>
      <c r="AX794" s="404"/>
      <c r="AY794" s="463"/>
      <c r="AZ794" s="463"/>
      <c r="BA794" s="463"/>
      <c r="BB794" s="463"/>
      <c r="BC794" s="463"/>
      <c r="BD794" s="463"/>
      <c r="BE794" s="463"/>
      <c r="BF794" s="463"/>
      <c r="BG794" s="463"/>
      <c r="BH794" s="463"/>
      <c r="BI794" s="463"/>
      <c r="BJ794" s="463"/>
      <c r="BK794" s="463"/>
      <c r="BL794" s="463"/>
      <c r="BM794" s="463"/>
      <c r="BN794" s="463"/>
      <c r="BZ794" s="463"/>
      <c r="CA794" s="463"/>
      <c r="CB794" s="428"/>
      <c r="DW794" s="463"/>
      <c r="DX794" s="463"/>
      <c r="FI794" s="463"/>
      <c r="FJ794" s="463"/>
    </row>
    <row r="795" spans="14:166" s="369" customFormat="1" ht="15" customHeight="1">
      <c r="AG795" s="402"/>
      <c r="AH795" s="402"/>
      <c r="AI795" s="404"/>
      <c r="AJ795" s="404"/>
      <c r="AK795" s="401"/>
      <c r="AL795" s="404"/>
      <c r="AM795" s="401"/>
      <c r="AN795" s="401"/>
      <c r="AO795" s="404"/>
      <c r="AP795" s="404"/>
      <c r="AQ795" s="404"/>
      <c r="AR795" s="401"/>
      <c r="AS795" s="404"/>
      <c r="AT795" s="467"/>
      <c r="AU795" s="467"/>
      <c r="AV795" s="467"/>
      <c r="AW795" s="401"/>
      <c r="AX795" s="431"/>
      <c r="AY795" s="463"/>
      <c r="AZ795" s="463"/>
      <c r="BA795" s="463"/>
      <c r="BB795" s="463"/>
      <c r="BC795" s="463"/>
      <c r="BD795" s="463"/>
      <c r="BE795" s="463"/>
      <c r="BF795" s="463"/>
      <c r="BG795" s="463"/>
      <c r="BH795" s="463"/>
      <c r="BI795" s="463"/>
      <c r="BJ795" s="463"/>
      <c r="BK795" s="463"/>
      <c r="BL795" s="463"/>
      <c r="BM795" s="463"/>
      <c r="BN795" s="463"/>
      <c r="BZ795" s="463"/>
      <c r="CA795" s="463"/>
      <c r="CB795" s="428"/>
      <c r="DW795" s="463"/>
      <c r="DX795" s="463"/>
      <c r="FI795" s="463"/>
      <c r="FJ795" s="463"/>
    </row>
    <row r="796" spans="14:166" s="369" customFormat="1" ht="15" customHeight="1">
      <c r="AG796" s="402"/>
      <c r="AH796" s="402"/>
      <c r="AI796" s="404"/>
      <c r="AJ796" s="404"/>
      <c r="AK796" s="401"/>
      <c r="AL796" s="404"/>
      <c r="AM796" s="401"/>
      <c r="AN796" s="401"/>
      <c r="AO796" s="404"/>
      <c r="AP796" s="401"/>
      <c r="AQ796" s="401"/>
      <c r="AR796" s="401"/>
      <c r="AS796" s="467"/>
      <c r="AT796" s="401"/>
      <c r="AU796" s="401"/>
      <c r="AV796" s="467"/>
      <c r="AW796" s="467"/>
      <c r="AX796" s="431"/>
      <c r="AY796" s="463"/>
      <c r="AZ796" s="463"/>
      <c r="BA796" s="463"/>
      <c r="BB796" s="463"/>
      <c r="BC796" s="463"/>
      <c r="BD796" s="463"/>
      <c r="BE796" s="463"/>
      <c r="BF796" s="463"/>
      <c r="BG796" s="463"/>
      <c r="BH796" s="463"/>
      <c r="BI796" s="463"/>
      <c r="BJ796" s="463"/>
      <c r="BK796" s="463"/>
      <c r="BL796" s="463"/>
      <c r="BM796" s="463"/>
      <c r="BN796" s="463"/>
      <c r="BZ796" s="463"/>
      <c r="CA796" s="463"/>
      <c r="CB796" s="428"/>
      <c r="DW796" s="463"/>
      <c r="DX796" s="463"/>
      <c r="FI796" s="463"/>
      <c r="FJ796" s="463"/>
    </row>
    <row r="797" spans="14:166" s="369" customFormat="1" ht="15" customHeight="1">
      <c r="AG797" s="402"/>
      <c r="AH797" s="402"/>
      <c r="AI797" s="404"/>
      <c r="AJ797" s="401"/>
      <c r="AK797" s="401"/>
      <c r="AL797" s="404"/>
      <c r="AM797" s="401"/>
      <c r="AN797" s="401"/>
      <c r="AO797" s="401"/>
      <c r="AP797" s="404"/>
      <c r="AQ797" s="407"/>
      <c r="AR797" s="407"/>
      <c r="AS797" s="407"/>
      <c r="AT797" s="407"/>
      <c r="AU797" s="407"/>
      <c r="AV797" s="407"/>
      <c r="AW797" s="407"/>
      <c r="AX797" s="407"/>
      <c r="AY797" s="463"/>
      <c r="AZ797" s="463"/>
      <c r="BA797" s="463"/>
      <c r="BB797" s="463"/>
      <c r="BC797" s="463"/>
      <c r="BD797" s="463"/>
      <c r="BE797" s="463"/>
      <c r="BF797" s="463"/>
      <c r="BG797" s="463"/>
      <c r="BH797" s="463"/>
      <c r="BI797" s="463"/>
      <c r="BJ797" s="463"/>
      <c r="BK797" s="463"/>
      <c r="BL797" s="463"/>
      <c r="BM797" s="463"/>
      <c r="BN797" s="463"/>
      <c r="BZ797" s="463"/>
      <c r="CA797" s="463"/>
      <c r="CB797" s="428"/>
      <c r="DW797" s="463"/>
      <c r="DX797" s="463"/>
      <c r="FI797" s="463"/>
      <c r="FJ797" s="463"/>
    </row>
    <row r="798" spans="14:166" s="369" customFormat="1" ht="15" customHeight="1">
      <c r="N798" s="372"/>
      <c r="O798" s="372"/>
      <c r="P798" s="372"/>
      <c r="Q798" s="372"/>
      <c r="R798" s="372"/>
      <c r="S798" s="372"/>
      <c r="T798" s="372"/>
      <c r="U798" s="372"/>
      <c r="V798" s="372"/>
      <c r="AG798" s="463"/>
      <c r="AH798" s="463"/>
      <c r="AI798" s="407"/>
      <c r="AJ798" s="407"/>
      <c r="AK798" s="407"/>
      <c r="AL798" s="407"/>
      <c r="AM798" s="407"/>
      <c r="AN798" s="407"/>
      <c r="AO798" s="407"/>
      <c r="AP798" s="407"/>
      <c r="AQ798" s="407"/>
      <c r="AR798" s="407"/>
      <c r="AS798" s="407"/>
      <c r="AT798" s="407"/>
      <c r="AU798" s="407"/>
      <c r="AV798" s="407"/>
      <c r="AW798" s="407"/>
      <c r="AX798" s="407"/>
      <c r="AY798" s="463"/>
      <c r="AZ798" s="463"/>
      <c r="BA798" s="463"/>
      <c r="BB798" s="463"/>
      <c r="BC798" s="463"/>
      <c r="BD798" s="463"/>
      <c r="BE798" s="463"/>
      <c r="BF798" s="463"/>
      <c r="BG798" s="463"/>
      <c r="BH798" s="463"/>
      <c r="BI798" s="463"/>
      <c r="BJ798" s="463"/>
      <c r="BK798" s="463"/>
      <c r="BL798" s="463"/>
      <c r="BM798" s="463"/>
      <c r="BN798" s="463"/>
      <c r="BZ798" s="463"/>
      <c r="CA798" s="463"/>
      <c r="CB798" s="428"/>
      <c r="DW798" s="463"/>
      <c r="DX798" s="463"/>
      <c r="FI798" s="463"/>
      <c r="FJ798" s="463"/>
    </row>
    <row r="799" spans="14:166" s="369" customFormat="1" ht="15" customHeight="1">
      <c r="N799" s="372"/>
      <c r="O799" s="372"/>
      <c r="P799" s="372"/>
      <c r="Q799" s="372"/>
      <c r="R799" s="372"/>
      <c r="S799" s="372"/>
      <c r="T799" s="372"/>
      <c r="U799" s="372"/>
      <c r="V799" s="372"/>
      <c r="AG799" s="463"/>
      <c r="AH799" s="463"/>
      <c r="AI799" s="407"/>
      <c r="AJ799" s="407"/>
      <c r="AK799" s="407"/>
      <c r="AL799" s="407"/>
      <c r="AM799" s="407"/>
      <c r="AN799" s="407"/>
      <c r="AO799" s="407"/>
      <c r="AP799" s="407"/>
      <c r="AQ799" s="407"/>
      <c r="AR799" s="407"/>
      <c r="AS799" s="407"/>
      <c r="AT799" s="407"/>
      <c r="AU799" s="407"/>
      <c r="AV799" s="407"/>
      <c r="AW799" s="407"/>
      <c r="AX799" s="407"/>
      <c r="AY799" s="463"/>
      <c r="AZ799" s="463"/>
      <c r="BA799" s="463"/>
      <c r="BB799" s="463"/>
      <c r="BC799" s="463"/>
      <c r="BD799" s="463"/>
      <c r="BE799" s="463"/>
      <c r="BF799" s="463"/>
      <c r="BG799" s="463"/>
      <c r="BH799" s="463"/>
      <c r="BI799" s="463"/>
      <c r="BJ799" s="463"/>
      <c r="BK799" s="463"/>
      <c r="BL799" s="463"/>
      <c r="BM799" s="463"/>
      <c r="BN799" s="463"/>
      <c r="BZ799" s="463"/>
      <c r="CA799" s="463"/>
      <c r="CB799" s="428"/>
      <c r="DW799" s="463"/>
      <c r="DX799" s="463"/>
      <c r="FI799" s="463"/>
      <c r="FJ799" s="463"/>
    </row>
    <row r="800" spans="14:166" s="369" customFormat="1" ht="15" customHeight="1">
      <c r="N800" s="372"/>
      <c r="O800" s="372"/>
      <c r="P800" s="372"/>
      <c r="Q800" s="372"/>
      <c r="R800" s="372"/>
      <c r="T800" s="372"/>
      <c r="U800" s="372"/>
      <c r="V800" s="372"/>
      <c r="AG800" s="469"/>
      <c r="AH800" s="469"/>
      <c r="AI800" s="407"/>
      <c r="AJ800" s="407"/>
      <c r="AK800" s="407"/>
      <c r="AL800" s="407"/>
      <c r="AM800" s="407"/>
      <c r="AN800" s="407"/>
      <c r="AO800" s="407"/>
      <c r="AP800" s="407"/>
      <c r="AQ800" s="407"/>
      <c r="AR800" s="407"/>
      <c r="AS800" s="407"/>
      <c r="AT800" s="407"/>
      <c r="AU800" s="407"/>
      <c r="AV800" s="407"/>
      <c r="AW800" s="407"/>
      <c r="AX800" s="407"/>
      <c r="AY800" s="463"/>
      <c r="AZ800" s="463"/>
      <c r="BA800" s="463"/>
      <c r="BB800" s="463"/>
      <c r="BC800" s="463"/>
      <c r="BD800" s="463"/>
      <c r="BE800" s="463"/>
      <c r="BF800" s="463"/>
      <c r="BG800" s="463"/>
      <c r="BH800" s="463"/>
      <c r="BI800" s="463"/>
      <c r="BJ800" s="463"/>
      <c r="BK800" s="463"/>
      <c r="BL800" s="463"/>
      <c r="BM800" s="463"/>
      <c r="BN800" s="463"/>
      <c r="BZ800" s="463"/>
      <c r="CA800" s="463"/>
      <c r="CB800" s="428"/>
      <c r="DW800" s="463"/>
      <c r="DX800" s="463"/>
      <c r="FI800" s="463"/>
      <c r="FJ800" s="463"/>
    </row>
    <row r="801" spans="14:166" s="369" customFormat="1" ht="15" customHeight="1">
      <c r="N801" s="393"/>
      <c r="O801" s="393"/>
      <c r="P801" s="393"/>
      <c r="Q801" s="393"/>
      <c r="R801" s="393"/>
      <c r="S801" s="393"/>
      <c r="T801" s="393"/>
      <c r="U801" s="393"/>
      <c r="AG801" s="469"/>
      <c r="AH801" s="469"/>
      <c r="AI801" s="407"/>
      <c r="AJ801" s="407"/>
      <c r="AK801" s="407"/>
      <c r="AL801" s="407"/>
      <c r="AM801" s="407"/>
      <c r="AN801" s="407"/>
      <c r="AO801" s="407"/>
      <c r="AP801" s="407"/>
      <c r="AQ801" s="408"/>
      <c r="AR801" s="408"/>
      <c r="AS801" s="408"/>
      <c r="AT801" s="408"/>
      <c r="AU801" s="408"/>
      <c r="AV801" s="409"/>
      <c r="AW801" s="408"/>
      <c r="AX801" s="408"/>
      <c r="AY801" s="463"/>
      <c r="AZ801" s="463"/>
      <c r="BA801" s="463"/>
      <c r="BB801" s="463"/>
      <c r="BC801" s="463"/>
      <c r="BD801" s="463"/>
      <c r="BE801" s="463"/>
      <c r="BF801" s="463"/>
      <c r="BG801" s="463"/>
      <c r="BH801" s="463"/>
      <c r="BI801" s="463"/>
      <c r="BJ801" s="463"/>
      <c r="BK801" s="463"/>
      <c r="BL801" s="463"/>
      <c r="BM801" s="463"/>
      <c r="BN801" s="463"/>
      <c r="BZ801" s="463"/>
      <c r="CA801" s="463"/>
      <c r="CB801" s="428"/>
      <c r="DW801" s="463"/>
      <c r="DX801" s="463"/>
      <c r="FI801" s="463"/>
      <c r="FJ801" s="463"/>
    </row>
    <row r="802" spans="14:166" s="369" customFormat="1" ht="15" customHeight="1">
      <c r="N802" s="442"/>
      <c r="O802" s="463"/>
      <c r="P802" s="463"/>
      <c r="Q802" s="463"/>
      <c r="R802" s="442"/>
      <c r="S802" s="463"/>
      <c r="T802" s="463"/>
      <c r="U802" s="463"/>
      <c r="W802" s="381"/>
      <c r="X802" s="381"/>
      <c r="Y802" s="381"/>
      <c r="Z802" s="381"/>
      <c r="AA802" s="381"/>
      <c r="AB802" s="381"/>
      <c r="AC802" s="381"/>
      <c r="AD802" s="381"/>
      <c r="AE802" s="381"/>
      <c r="AG802" s="469"/>
      <c r="AH802" s="469"/>
      <c r="AI802" s="408"/>
      <c r="AJ802" s="408"/>
      <c r="AK802" s="408"/>
      <c r="AL802" s="408"/>
      <c r="AM802" s="408"/>
      <c r="AN802" s="408"/>
      <c r="AO802" s="408"/>
      <c r="AP802" s="408"/>
      <c r="AQ802" s="401"/>
      <c r="AR802" s="404"/>
      <c r="AS802" s="401"/>
      <c r="AT802" s="401"/>
      <c r="AU802" s="401"/>
      <c r="AV802" s="401"/>
      <c r="AW802" s="401"/>
      <c r="AX802" s="431"/>
      <c r="AY802" s="463"/>
      <c r="AZ802" s="463"/>
      <c r="BA802" s="463"/>
      <c r="BB802" s="463"/>
      <c r="BC802" s="463"/>
      <c r="BD802" s="463"/>
      <c r="BE802" s="463"/>
      <c r="BF802" s="463"/>
      <c r="BG802" s="463"/>
      <c r="BH802" s="463"/>
      <c r="BI802" s="463"/>
      <c r="BJ802" s="463"/>
      <c r="BK802" s="463"/>
      <c r="BL802" s="463"/>
      <c r="BM802" s="463"/>
      <c r="BN802" s="463"/>
      <c r="BZ802" s="463"/>
      <c r="CA802" s="463"/>
      <c r="CB802" s="428"/>
      <c r="DW802" s="463"/>
      <c r="DX802" s="463"/>
      <c r="FI802" s="463"/>
      <c r="FJ802" s="463"/>
    </row>
    <row r="803" spans="14:166" s="369" customFormat="1" ht="15" customHeight="1">
      <c r="N803" s="442"/>
      <c r="O803" s="463"/>
      <c r="P803" s="463"/>
      <c r="Q803" s="442"/>
      <c r="R803" s="442"/>
      <c r="S803" s="463"/>
      <c r="T803" s="463"/>
      <c r="U803" s="463"/>
      <c r="W803" s="381"/>
      <c r="X803" s="381"/>
      <c r="Y803" s="381"/>
      <c r="Z803" s="381"/>
      <c r="AA803" s="381"/>
      <c r="AB803" s="381"/>
      <c r="AC803" s="381"/>
      <c r="AD803" s="381"/>
      <c r="AE803" s="381"/>
      <c r="AG803" s="402"/>
      <c r="AH803" s="402"/>
      <c r="AI803" s="401"/>
      <c r="AJ803" s="401"/>
      <c r="AK803" s="401"/>
      <c r="AL803" s="401"/>
      <c r="AM803" s="401"/>
      <c r="AN803" s="401"/>
      <c r="AO803" s="401"/>
      <c r="AP803" s="401"/>
      <c r="AQ803" s="401"/>
      <c r="AR803" s="401"/>
      <c r="AS803" s="401"/>
      <c r="AT803" s="401"/>
      <c r="AU803" s="401"/>
      <c r="AV803" s="404"/>
      <c r="AW803" s="401"/>
      <c r="AX803" s="404"/>
      <c r="AY803" s="463"/>
      <c r="AZ803" s="463"/>
      <c r="BA803" s="463"/>
      <c r="BB803" s="463"/>
      <c r="BC803" s="463"/>
      <c r="BD803" s="463"/>
      <c r="BE803" s="463"/>
      <c r="BF803" s="463"/>
      <c r="BG803" s="463"/>
      <c r="BH803" s="463"/>
      <c r="BI803" s="463"/>
      <c r="BJ803" s="463"/>
      <c r="BK803" s="463"/>
      <c r="BL803" s="463"/>
      <c r="BM803" s="463"/>
      <c r="BN803" s="463"/>
      <c r="BZ803" s="463"/>
      <c r="CA803" s="463"/>
      <c r="CB803" s="428"/>
      <c r="DW803" s="463"/>
      <c r="DX803" s="463"/>
      <c r="FI803" s="463"/>
      <c r="FJ803" s="463"/>
    </row>
    <row r="804" spans="14:166" s="369" customFormat="1" ht="15" customHeight="1">
      <c r="N804" s="442"/>
      <c r="O804" s="463"/>
      <c r="P804" s="463"/>
      <c r="Q804" s="442"/>
      <c r="R804" s="442"/>
      <c r="S804" s="463"/>
      <c r="T804" s="463"/>
      <c r="U804" s="442"/>
      <c r="W804" s="381"/>
      <c r="X804" s="381"/>
      <c r="Y804" s="381"/>
      <c r="Z804" s="381"/>
      <c r="AA804" s="381"/>
      <c r="AB804" s="381"/>
      <c r="AC804" s="381"/>
      <c r="AD804" s="381"/>
      <c r="AE804" s="381"/>
      <c r="AG804" s="402"/>
      <c r="AH804" s="402"/>
      <c r="AI804" s="401"/>
      <c r="AJ804" s="401"/>
      <c r="AK804" s="404"/>
      <c r="AL804" s="401"/>
      <c r="AM804" s="401"/>
      <c r="AN804" s="401"/>
      <c r="AO804" s="401"/>
      <c r="AP804" s="401"/>
      <c r="AQ804" s="401"/>
      <c r="AR804" s="401"/>
      <c r="AS804" s="401"/>
      <c r="AT804" s="401"/>
      <c r="AU804" s="401"/>
      <c r="AV804" s="404"/>
      <c r="AW804" s="401"/>
      <c r="AX804" s="404"/>
      <c r="AY804" s="463"/>
      <c r="AZ804" s="463"/>
      <c r="BA804" s="463"/>
      <c r="BB804" s="463"/>
      <c r="BC804" s="463"/>
      <c r="BD804" s="463"/>
      <c r="BE804" s="463"/>
      <c r="BF804" s="463"/>
      <c r="BG804" s="463"/>
      <c r="BH804" s="463"/>
      <c r="BI804" s="463"/>
      <c r="BJ804" s="463"/>
      <c r="BK804" s="463"/>
      <c r="BL804" s="463"/>
      <c r="BM804" s="463"/>
      <c r="BN804" s="463"/>
      <c r="BZ804" s="463"/>
      <c r="CA804" s="463"/>
      <c r="CB804" s="428"/>
      <c r="DW804" s="463"/>
      <c r="DX804" s="463"/>
      <c r="FI804" s="463"/>
      <c r="FJ804" s="463"/>
    </row>
    <row r="805" spans="14:166" s="369" customFormat="1" ht="15" customHeight="1">
      <c r="N805" s="442"/>
      <c r="O805" s="463"/>
      <c r="P805" s="463"/>
      <c r="Q805" s="442"/>
      <c r="R805" s="442"/>
      <c r="S805" s="463"/>
      <c r="T805" s="463"/>
      <c r="U805" s="463"/>
      <c r="W805" s="381"/>
      <c r="X805" s="381"/>
      <c r="Y805" s="381"/>
      <c r="Z805" s="381"/>
      <c r="AA805" s="381"/>
      <c r="AB805" s="381"/>
      <c r="AC805" s="381"/>
      <c r="AD805" s="381"/>
      <c r="AE805" s="381"/>
      <c r="AG805" s="402"/>
      <c r="AH805" s="402"/>
      <c r="AI805" s="401"/>
      <c r="AJ805" s="401"/>
      <c r="AK805" s="404"/>
      <c r="AL805" s="404"/>
      <c r="AM805" s="401"/>
      <c r="AN805" s="401"/>
      <c r="AO805" s="401"/>
      <c r="AP805" s="401"/>
      <c r="AQ805" s="401"/>
      <c r="AR805" s="401"/>
      <c r="AS805" s="401"/>
      <c r="AT805" s="401"/>
      <c r="AU805" s="401"/>
      <c r="AV805" s="401"/>
      <c r="AW805" s="401"/>
      <c r="AX805" s="404"/>
      <c r="AY805" s="463"/>
      <c r="AZ805" s="463"/>
      <c r="BA805" s="463"/>
      <c r="BB805" s="463"/>
      <c r="BC805" s="463"/>
      <c r="BD805" s="463"/>
      <c r="BE805" s="463"/>
      <c r="BF805" s="463"/>
      <c r="BG805" s="463"/>
      <c r="BH805" s="463"/>
      <c r="BI805" s="463"/>
      <c r="BJ805" s="463"/>
      <c r="BK805" s="463"/>
      <c r="BL805" s="463"/>
      <c r="BM805" s="463"/>
      <c r="BN805" s="463"/>
      <c r="BZ805" s="463"/>
      <c r="CA805" s="463"/>
      <c r="CB805" s="428"/>
      <c r="DW805" s="463"/>
      <c r="DX805" s="463"/>
      <c r="FI805" s="463"/>
      <c r="FJ805" s="463"/>
    </row>
    <row r="806" spans="14:166" s="369" customFormat="1" ht="15" customHeight="1">
      <c r="N806" s="442"/>
      <c r="O806" s="463"/>
      <c r="P806" s="463"/>
      <c r="Q806" s="442"/>
      <c r="R806" s="442"/>
      <c r="S806" s="442"/>
      <c r="T806" s="463"/>
      <c r="U806" s="442"/>
      <c r="W806" s="381"/>
      <c r="X806" s="381"/>
      <c r="Y806" s="381"/>
      <c r="Z806" s="381"/>
      <c r="AA806" s="381"/>
      <c r="AB806" s="381"/>
      <c r="AC806" s="381"/>
      <c r="AD806" s="381"/>
      <c r="AE806" s="381"/>
      <c r="AG806" s="402"/>
      <c r="AH806" s="402"/>
      <c r="AI806" s="401"/>
      <c r="AJ806" s="401"/>
      <c r="AK806" s="404"/>
      <c r="AL806" s="401"/>
      <c r="AM806" s="401"/>
      <c r="AN806" s="401"/>
      <c r="AO806" s="401"/>
      <c r="AP806" s="401"/>
      <c r="AQ806" s="401"/>
      <c r="AR806" s="401"/>
      <c r="AS806" s="401"/>
      <c r="AT806" s="401"/>
      <c r="AU806" s="401"/>
      <c r="AV806" s="404"/>
      <c r="AW806" s="401"/>
      <c r="AX806" s="404"/>
      <c r="AY806" s="463"/>
      <c r="AZ806" s="463"/>
      <c r="BA806" s="463"/>
      <c r="BB806" s="463"/>
      <c r="BC806" s="463"/>
      <c r="BD806" s="463"/>
      <c r="BE806" s="463"/>
      <c r="BF806" s="463"/>
      <c r="BG806" s="463"/>
      <c r="BH806" s="463"/>
      <c r="BI806" s="463"/>
      <c r="BJ806" s="463"/>
      <c r="BK806" s="463"/>
      <c r="BL806" s="463"/>
      <c r="BM806" s="463"/>
      <c r="BN806" s="463"/>
      <c r="BZ806" s="463"/>
      <c r="CA806" s="463"/>
      <c r="CB806" s="428"/>
      <c r="DW806" s="463"/>
      <c r="DX806" s="463"/>
      <c r="FI806" s="463"/>
      <c r="FJ806" s="463"/>
    </row>
    <row r="807" spans="14:166" s="369" customFormat="1" ht="15" customHeight="1">
      <c r="N807" s="442"/>
      <c r="O807" s="463"/>
      <c r="P807" s="442"/>
      <c r="Q807" s="463"/>
      <c r="R807" s="463"/>
      <c r="S807" s="463"/>
      <c r="T807" s="463"/>
      <c r="U807" s="442"/>
      <c r="W807" s="381"/>
      <c r="X807" s="381"/>
      <c r="Y807" s="381"/>
      <c r="Z807" s="381"/>
      <c r="AA807" s="381"/>
      <c r="AB807" s="381"/>
      <c r="AC807" s="381"/>
      <c r="AD807" s="381"/>
      <c r="AE807" s="381"/>
      <c r="AG807" s="402"/>
      <c r="AH807" s="402"/>
      <c r="AI807" s="401"/>
      <c r="AJ807" s="401"/>
      <c r="AK807" s="404"/>
      <c r="AL807" s="404"/>
      <c r="AM807" s="401"/>
      <c r="AN807" s="401"/>
      <c r="AO807" s="404"/>
      <c r="AP807" s="401"/>
      <c r="AQ807" s="401"/>
      <c r="AR807" s="401"/>
      <c r="AS807" s="401"/>
      <c r="AT807" s="401"/>
      <c r="AU807" s="401"/>
      <c r="AV807" s="404"/>
      <c r="AW807" s="404"/>
      <c r="AX807" s="404"/>
      <c r="AY807" s="463"/>
      <c r="AZ807" s="463"/>
      <c r="BA807" s="463"/>
      <c r="BB807" s="463"/>
      <c r="BC807" s="463"/>
      <c r="BD807" s="463"/>
      <c r="BE807" s="463"/>
      <c r="BF807" s="463"/>
      <c r="BG807" s="463"/>
      <c r="BH807" s="463"/>
      <c r="BI807" s="463"/>
      <c r="BJ807" s="463"/>
      <c r="BK807" s="463"/>
      <c r="BL807" s="463"/>
      <c r="BM807" s="463"/>
      <c r="BN807" s="463"/>
      <c r="BZ807" s="463"/>
      <c r="CA807" s="463"/>
      <c r="CB807" s="428"/>
      <c r="DW807" s="463"/>
      <c r="DX807" s="463"/>
      <c r="FI807" s="463"/>
      <c r="FJ807" s="463"/>
    </row>
    <row r="808" spans="14:166" s="369" customFormat="1" ht="15" customHeight="1">
      <c r="N808" s="442"/>
      <c r="O808" s="463"/>
      <c r="P808" s="463"/>
      <c r="Q808" s="442"/>
      <c r="R808" s="442"/>
      <c r="S808" s="463"/>
      <c r="T808" s="463"/>
      <c r="U808" s="442"/>
      <c r="W808" s="381"/>
      <c r="X808" s="381"/>
      <c r="Y808" s="381"/>
      <c r="Z808" s="381"/>
      <c r="AA808" s="381"/>
      <c r="AB808" s="381"/>
      <c r="AC808" s="381"/>
      <c r="AD808" s="381"/>
      <c r="AE808" s="381"/>
      <c r="AG808" s="402"/>
      <c r="AH808" s="402"/>
      <c r="AI808" s="401"/>
      <c r="AJ808" s="401"/>
      <c r="AK808" s="401"/>
      <c r="AL808" s="401"/>
      <c r="AM808" s="401"/>
      <c r="AN808" s="401"/>
      <c r="AO808" s="404"/>
      <c r="AP808" s="401"/>
      <c r="AQ808" s="401"/>
      <c r="AR808" s="401"/>
      <c r="AS808" s="401"/>
      <c r="AT808" s="401"/>
      <c r="AU808" s="401"/>
      <c r="AV808" s="401"/>
      <c r="AW808" s="401"/>
      <c r="AX808" s="431"/>
      <c r="AY808" s="463"/>
      <c r="AZ808" s="463"/>
      <c r="BA808" s="463"/>
      <c r="BB808" s="463"/>
      <c r="BC808" s="463"/>
      <c r="BD808" s="463"/>
      <c r="BE808" s="463"/>
      <c r="BF808" s="463"/>
      <c r="BG808" s="463"/>
      <c r="BH808" s="463"/>
      <c r="BI808" s="463"/>
      <c r="BJ808" s="463"/>
      <c r="BK808" s="463"/>
      <c r="BL808" s="463"/>
      <c r="BM808" s="463"/>
      <c r="BN808" s="463"/>
      <c r="BZ808" s="463"/>
      <c r="CA808" s="463"/>
      <c r="CB808" s="428"/>
      <c r="DW808" s="463"/>
      <c r="DX808" s="463"/>
      <c r="FI808" s="463"/>
      <c r="FJ808" s="463"/>
    </row>
    <row r="809" spans="14:166" s="369" customFormat="1" ht="15" customHeight="1">
      <c r="N809" s="442"/>
      <c r="O809" s="463"/>
      <c r="P809" s="463"/>
      <c r="Q809" s="442"/>
      <c r="R809" s="442"/>
      <c r="S809" s="463"/>
      <c r="T809" s="463"/>
      <c r="U809" s="442"/>
      <c r="W809" s="381"/>
      <c r="X809" s="381"/>
      <c r="Y809" s="381"/>
      <c r="Z809" s="381"/>
      <c r="AA809" s="381"/>
      <c r="AB809" s="381"/>
      <c r="AC809" s="381"/>
      <c r="AD809" s="381"/>
      <c r="AE809" s="381"/>
      <c r="AG809" s="402"/>
      <c r="AH809" s="402"/>
      <c r="AI809" s="401"/>
      <c r="AJ809" s="401"/>
      <c r="AK809" s="404"/>
      <c r="AL809" s="404"/>
      <c r="AM809" s="401"/>
      <c r="AN809" s="401"/>
      <c r="AO809" s="401"/>
      <c r="AP809" s="401"/>
      <c r="AQ809" s="401"/>
      <c r="AR809" s="401"/>
      <c r="AS809" s="401"/>
      <c r="AT809" s="401"/>
      <c r="AU809" s="401"/>
      <c r="AV809" s="404"/>
      <c r="AW809" s="404"/>
      <c r="AX809" s="404"/>
      <c r="AY809" s="463"/>
      <c r="AZ809" s="463"/>
      <c r="BA809" s="463"/>
      <c r="BB809" s="463"/>
      <c r="BC809" s="463"/>
      <c r="BD809" s="463"/>
      <c r="BE809" s="463"/>
      <c r="BF809" s="463"/>
      <c r="BG809" s="463"/>
      <c r="BH809" s="463"/>
      <c r="BI809" s="463"/>
      <c r="BJ809" s="463"/>
      <c r="BK809" s="463"/>
      <c r="BL809" s="463"/>
      <c r="BM809" s="463"/>
      <c r="BN809" s="463"/>
      <c r="BZ809" s="463"/>
      <c r="CA809" s="463"/>
      <c r="CB809" s="428"/>
      <c r="DW809" s="463"/>
      <c r="DX809" s="463"/>
      <c r="FI809" s="463"/>
      <c r="FJ809" s="463"/>
    </row>
    <row r="810" spans="14:166" s="369" customFormat="1" ht="15" customHeight="1">
      <c r="N810" s="442"/>
      <c r="O810" s="463"/>
      <c r="P810" s="463"/>
      <c r="Q810" s="442"/>
      <c r="R810" s="442"/>
      <c r="S810" s="463"/>
      <c r="T810" s="463"/>
      <c r="U810" s="442"/>
      <c r="W810" s="381"/>
      <c r="X810" s="381"/>
      <c r="Y810" s="381"/>
      <c r="Z810" s="381"/>
      <c r="AA810" s="381"/>
      <c r="AB810" s="381"/>
      <c r="AC810" s="381"/>
      <c r="AD810" s="381"/>
      <c r="AE810" s="381"/>
      <c r="AG810" s="402"/>
      <c r="AH810" s="402"/>
      <c r="AI810" s="401"/>
      <c r="AJ810" s="401"/>
      <c r="AK810" s="404"/>
      <c r="AL810" s="404"/>
      <c r="AM810" s="401"/>
      <c r="AN810" s="401"/>
      <c r="AO810" s="404"/>
      <c r="AP810" s="401"/>
      <c r="AQ810" s="401"/>
      <c r="AR810" s="401"/>
      <c r="AS810" s="401"/>
      <c r="AT810" s="401"/>
      <c r="AU810" s="401"/>
      <c r="AV810" s="404"/>
      <c r="AW810" s="401"/>
      <c r="AX810" s="404"/>
      <c r="AY810" s="463"/>
      <c r="AZ810" s="463"/>
      <c r="BA810" s="463"/>
      <c r="BB810" s="463"/>
      <c r="BC810" s="463"/>
      <c r="BD810" s="463"/>
      <c r="BE810" s="463"/>
      <c r="BF810" s="463"/>
      <c r="BG810" s="463"/>
      <c r="BH810" s="463"/>
      <c r="BI810" s="463"/>
      <c r="BJ810" s="463"/>
      <c r="BK810" s="463"/>
      <c r="BL810" s="463"/>
      <c r="BM810" s="463"/>
      <c r="BN810" s="463"/>
      <c r="BZ810" s="463"/>
      <c r="CA810" s="463"/>
      <c r="CB810" s="428"/>
      <c r="DW810" s="463"/>
      <c r="DX810" s="463"/>
      <c r="FI810" s="463"/>
      <c r="FJ810" s="463"/>
    </row>
    <row r="811" spans="14:166" s="369" customFormat="1" ht="15" customHeight="1">
      <c r="N811" s="442"/>
      <c r="O811" s="463"/>
      <c r="P811" s="463"/>
      <c r="Q811" s="442"/>
      <c r="R811" s="442"/>
      <c r="S811" s="463"/>
      <c r="T811" s="463"/>
      <c r="U811" s="463"/>
      <c r="W811" s="381"/>
      <c r="X811" s="381"/>
      <c r="Y811" s="381"/>
      <c r="Z811" s="381"/>
      <c r="AA811" s="381"/>
      <c r="AB811" s="381"/>
      <c r="AC811" s="381"/>
      <c r="AD811" s="381"/>
      <c r="AE811" s="381"/>
      <c r="AG811" s="402"/>
      <c r="AH811" s="402"/>
      <c r="AI811" s="401"/>
      <c r="AJ811" s="401"/>
      <c r="AK811" s="404"/>
      <c r="AL811" s="404"/>
      <c r="AM811" s="401"/>
      <c r="AN811" s="401"/>
      <c r="AO811" s="401"/>
      <c r="AP811" s="401"/>
      <c r="AQ811" s="401"/>
      <c r="AR811" s="401"/>
      <c r="AS811" s="401"/>
      <c r="AT811" s="401"/>
      <c r="AU811" s="401"/>
      <c r="AV811" s="401"/>
      <c r="AW811" s="404"/>
      <c r="AX811" s="404"/>
      <c r="AY811" s="463"/>
      <c r="AZ811" s="463"/>
      <c r="BA811" s="463"/>
      <c r="BB811" s="463"/>
      <c r="BC811" s="463"/>
      <c r="BD811" s="463"/>
      <c r="BE811" s="463"/>
      <c r="BF811" s="463"/>
      <c r="BG811" s="463"/>
      <c r="BH811" s="463"/>
      <c r="BI811" s="463"/>
      <c r="BJ811" s="463"/>
      <c r="BK811" s="463"/>
      <c r="BL811" s="463"/>
      <c r="BM811" s="463"/>
      <c r="BN811" s="463"/>
      <c r="BZ811" s="463"/>
      <c r="CA811" s="463"/>
      <c r="CB811" s="428"/>
      <c r="DW811" s="463"/>
      <c r="DX811" s="463"/>
      <c r="FI811" s="463"/>
      <c r="FJ811" s="463"/>
    </row>
    <row r="812" spans="14:166" s="369" customFormat="1" ht="15" customHeight="1">
      <c r="N812" s="442"/>
      <c r="O812" s="463"/>
      <c r="P812" s="463"/>
      <c r="Q812" s="442"/>
      <c r="R812" s="442"/>
      <c r="S812" s="463"/>
      <c r="T812" s="463"/>
      <c r="U812" s="442"/>
      <c r="W812" s="381"/>
      <c r="X812" s="381"/>
      <c r="Y812" s="381"/>
      <c r="Z812" s="381"/>
      <c r="AA812" s="381"/>
      <c r="AB812" s="381"/>
      <c r="AC812" s="381"/>
      <c r="AD812" s="381"/>
      <c r="AE812" s="381"/>
      <c r="AG812" s="402"/>
      <c r="AH812" s="402"/>
      <c r="AI812" s="401"/>
      <c r="AJ812" s="401"/>
      <c r="AK812" s="401"/>
      <c r="AL812" s="404"/>
      <c r="AM812" s="401"/>
      <c r="AN812" s="401"/>
      <c r="AO812" s="404"/>
      <c r="AP812" s="401"/>
      <c r="AQ812" s="404"/>
      <c r="AR812" s="401"/>
      <c r="AS812" s="404"/>
      <c r="AT812" s="401"/>
      <c r="AU812" s="401"/>
      <c r="AV812" s="404"/>
      <c r="AW812" s="404"/>
      <c r="AX812" s="404"/>
      <c r="AY812" s="463"/>
      <c r="AZ812" s="463"/>
      <c r="BA812" s="463"/>
      <c r="BB812" s="463"/>
      <c r="BC812" s="463"/>
      <c r="BD812" s="463"/>
      <c r="BE812" s="463"/>
      <c r="BF812" s="463"/>
      <c r="BG812" s="463"/>
      <c r="BH812" s="463"/>
      <c r="BI812" s="463"/>
      <c r="BJ812" s="463"/>
      <c r="BK812" s="463"/>
      <c r="BL812" s="463"/>
      <c r="BM812" s="463"/>
      <c r="BN812" s="463"/>
      <c r="BZ812" s="463"/>
      <c r="CA812" s="463"/>
      <c r="CB812" s="428"/>
      <c r="DW812" s="463"/>
      <c r="DX812" s="463"/>
      <c r="FI812" s="463"/>
      <c r="FJ812" s="463"/>
    </row>
    <row r="813" spans="14:166" s="369" customFormat="1" ht="15" customHeight="1">
      <c r="N813" s="442"/>
      <c r="O813" s="463"/>
      <c r="P813" s="463"/>
      <c r="Q813" s="463"/>
      <c r="R813" s="442"/>
      <c r="S813" s="463"/>
      <c r="T813" s="463"/>
      <c r="U813" s="442"/>
      <c r="W813" s="381"/>
      <c r="X813" s="381"/>
      <c r="Y813" s="381"/>
      <c r="Z813" s="381"/>
      <c r="AA813" s="381"/>
      <c r="AB813" s="381"/>
      <c r="AC813" s="381"/>
      <c r="AD813" s="381"/>
      <c r="AE813" s="381"/>
      <c r="AG813" s="402"/>
      <c r="AH813" s="402"/>
      <c r="AI813" s="401"/>
      <c r="AJ813" s="401"/>
      <c r="AK813" s="404"/>
      <c r="AL813" s="401"/>
      <c r="AM813" s="401"/>
      <c r="AN813" s="401"/>
      <c r="AO813" s="404"/>
      <c r="AP813" s="401"/>
      <c r="AQ813" s="401"/>
      <c r="AR813" s="401"/>
      <c r="AS813" s="401"/>
      <c r="AT813" s="401"/>
      <c r="AU813" s="401"/>
      <c r="AV813" s="401"/>
      <c r="AW813" s="404"/>
      <c r="AX813" s="404"/>
      <c r="AY813" s="463"/>
      <c r="AZ813" s="463"/>
      <c r="BA813" s="463"/>
      <c r="BB813" s="463"/>
      <c r="BC813" s="463"/>
      <c r="BD813" s="463"/>
      <c r="BE813" s="463"/>
      <c r="BF813" s="463"/>
      <c r="BG813" s="463"/>
      <c r="BH813" s="463"/>
      <c r="BI813" s="463"/>
      <c r="BJ813" s="463"/>
      <c r="BK813" s="463"/>
      <c r="BL813" s="463"/>
      <c r="BM813" s="463"/>
      <c r="BN813" s="463"/>
      <c r="BZ813" s="463"/>
      <c r="CA813" s="463"/>
      <c r="CB813" s="428"/>
      <c r="DW813" s="463"/>
      <c r="DX813" s="463"/>
      <c r="FI813" s="463"/>
      <c r="FJ813" s="463"/>
    </row>
    <row r="814" spans="14:166" s="369" customFormat="1" ht="15" customHeight="1">
      <c r="N814" s="442"/>
      <c r="O814" s="463"/>
      <c r="P814" s="463"/>
      <c r="Q814" s="442"/>
      <c r="R814" s="442"/>
      <c r="S814" s="463"/>
      <c r="T814" s="463"/>
      <c r="U814" s="442"/>
      <c r="W814" s="381"/>
      <c r="X814" s="381"/>
      <c r="Y814" s="381"/>
      <c r="Z814" s="381"/>
      <c r="AA814" s="381"/>
      <c r="AB814" s="381"/>
      <c r="AC814" s="381"/>
      <c r="AD814" s="381"/>
      <c r="AE814" s="381"/>
      <c r="AG814" s="402"/>
      <c r="AH814" s="402"/>
      <c r="AI814" s="401"/>
      <c r="AJ814" s="401"/>
      <c r="AK814" s="401"/>
      <c r="AL814" s="404"/>
      <c r="AM814" s="401"/>
      <c r="AN814" s="401"/>
      <c r="AO814" s="401"/>
      <c r="AP814" s="404"/>
      <c r="AQ814" s="401"/>
      <c r="AR814" s="401"/>
      <c r="AS814" s="404"/>
      <c r="AT814" s="401"/>
      <c r="AU814" s="401"/>
      <c r="AV814" s="404"/>
      <c r="AW814" s="401"/>
      <c r="AX814" s="404"/>
      <c r="AY814" s="463"/>
      <c r="AZ814" s="463"/>
      <c r="BA814" s="463"/>
      <c r="BB814" s="463"/>
      <c r="BC814" s="463"/>
      <c r="BD814" s="463"/>
      <c r="BE814" s="463"/>
      <c r="BF814" s="463"/>
      <c r="BG814" s="463"/>
      <c r="BH814" s="463"/>
      <c r="BI814" s="463"/>
      <c r="BJ814" s="463"/>
      <c r="BK814" s="463"/>
      <c r="BL814" s="463"/>
      <c r="BM814" s="463"/>
      <c r="BN814" s="463"/>
      <c r="BZ814" s="463"/>
      <c r="CA814" s="463"/>
      <c r="CB814" s="428"/>
      <c r="DW814" s="463"/>
      <c r="DX814" s="463"/>
      <c r="FI814" s="463"/>
      <c r="FJ814" s="463"/>
    </row>
    <row r="815" spans="14:166" s="369" customFormat="1" ht="15" customHeight="1">
      <c r="N815" s="442"/>
      <c r="O815" s="463"/>
      <c r="P815" s="463"/>
      <c r="Q815" s="442"/>
      <c r="R815" s="442"/>
      <c r="S815" s="463"/>
      <c r="T815" s="463"/>
      <c r="U815" s="442"/>
      <c r="W815" s="381"/>
      <c r="X815" s="381"/>
      <c r="Y815" s="381"/>
      <c r="Z815" s="381"/>
      <c r="AA815" s="381"/>
      <c r="AB815" s="381"/>
      <c r="AC815" s="381"/>
      <c r="AD815" s="381"/>
      <c r="AE815" s="381"/>
      <c r="AG815" s="402"/>
      <c r="AH815" s="402"/>
      <c r="AI815" s="401"/>
      <c r="AJ815" s="401"/>
      <c r="AK815" s="401"/>
      <c r="AL815" s="404"/>
      <c r="AM815" s="401"/>
      <c r="AN815" s="401"/>
      <c r="AO815" s="404"/>
      <c r="AP815" s="401"/>
      <c r="AQ815" s="401"/>
      <c r="AR815" s="401"/>
      <c r="AS815" s="404"/>
      <c r="AT815" s="401"/>
      <c r="AU815" s="401"/>
      <c r="AV815" s="404"/>
      <c r="AW815" s="404"/>
      <c r="AX815" s="431"/>
      <c r="AY815" s="463"/>
      <c r="AZ815" s="463"/>
      <c r="BA815" s="463"/>
      <c r="BB815" s="463"/>
      <c r="BC815" s="463"/>
      <c r="BD815" s="463"/>
      <c r="BE815" s="463"/>
      <c r="BF815" s="463"/>
      <c r="BG815" s="463"/>
      <c r="BH815" s="463"/>
      <c r="BI815" s="463"/>
      <c r="BJ815" s="463"/>
      <c r="BK815" s="463"/>
      <c r="BL815" s="463"/>
      <c r="BM815" s="463"/>
      <c r="BN815" s="463"/>
      <c r="BZ815" s="463"/>
      <c r="CA815" s="463"/>
      <c r="CB815" s="428"/>
      <c r="DW815" s="463"/>
      <c r="DX815" s="463"/>
      <c r="FI815" s="463"/>
      <c r="FJ815" s="463"/>
    </row>
    <row r="816" spans="14:166" s="369" customFormat="1" ht="15" customHeight="1">
      <c r="N816" s="442"/>
      <c r="O816" s="463"/>
      <c r="P816" s="463"/>
      <c r="Q816" s="442"/>
      <c r="R816" s="442"/>
      <c r="S816" s="463"/>
      <c r="T816" s="463"/>
      <c r="U816" s="442"/>
      <c r="W816" s="381"/>
      <c r="X816" s="381"/>
      <c r="Y816" s="381"/>
      <c r="Z816" s="381"/>
      <c r="AA816" s="381"/>
      <c r="AB816" s="381"/>
      <c r="AC816" s="381"/>
      <c r="AD816" s="381"/>
      <c r="AE816" s="381"/>
      <c r="AG816" s="402"/>
      <c r="AH816" s="402"/>
      <c r="AI816" s="401"/>
      <c r="AJ816" s="404"/>
      <c r="AK816" s="404"/>
      <c r="AL816" s="404"/>
      <c r="AM816" s="401"/>
      <c r="AN816" s="401"/>
      <c r="AO816" s="401"/>
      <c r="AP816" s="401"/>
      <c r="AQ816" s="404"/>
      <c r="AR816" s="401"/>
      <c r="AS816" s="404"/>
      <c r="AT816" s="401"/>
      <c r="AU816" s="401"/>
      <c r="AV816" s="401"/>
      <c r="AW816" s="404"/>
      <c r="AX816" s="404"/>
      <c r="AY816" s="463"/>
      <c r="AZ816" s="463"/>
      <c r="BA816" s="463"/>
      <c r="BB816" s="463"/>
      <c r="BC816" s="463"/>
      <c r="BD816" s="463"/>
      <c r="BE816" s="463"/>
      <c r="BF816" s="463"/>
      <c r="BG816" s="463"/>
      <c r="BH816" s="463"/>
      <c r="BI816" s="463"/>
      <c r="BJ816" s="463"/>
      <c r="BK816" s="463"/>
      <c r="BL816" s="463"/>
      <c r="BM816" s="463"/>
      <c r="BN816" s="463"/>
      <c r="BZ816" s="463"/>
      <c r="CA816" s="463"/>
      <c r="CB816" s="428"/>
      <c r="DW816" s="463"/>
      <c r="DX816" s="463"/>
      <c r="FI816" s="463"/>
      <c r="FJ816" s="463"/>
    </row>
    <row r="817" spans="14:166" s="369" customFormat="1" ht="15" customHeight="1">
      <c r="N817" s="442"/>
      <c r="O817" s="463"/>
      <c r="P817" s="463"/>
      <c r="Q817" s="442"/>
      <c r="R817" s="442"/>
      <c r="S817" s="463"/>
      <c r="T817" s="463"/>
      <c r="U817" s="463"/>
      <c r="W817" s="381"/>
      <c r="X817" s="381"/>
      <c r="Y817" s="381"/>
      <c r="Z817" s="381"/>
      <c r="AA817" s="381"/>
      <c r="AB817" s="381"/>
      <c r="AC817" s="381"/>
      <c r="AD817" s="381"/>
      <c r="AE817" s="381"/>
      <c r="AG817" s="402"/>
      <c r="AH817" s="402"/>
      <c r="AI817" s="401"/>
      <c r="AJ817" s="404"/>
      <c r="AK817" s="401"/>
      <c r="AL817" s="404"/>
      <c r="AM817" s="401"/>
      <c r="AN817" s="401"/>
      <c r="AO817" s="404"/>
      <c r="AP817" s="404"/>
      <c r="AQ817" s="401"/>
      <c r="AR817" s="401"/>
      <c r="AS817" s="404"/>
      <c r="AT817" s="401"/>
      <c r="AU817" s="401"/>
      <c r="AV817" s="401"/>
      <c r="AW817" s="401"/>
      <c r="AX817" s="404"/>
      <c r="AY817" s="463"/>
      <c r="AZ817" s="463"/>
      <c r="BA817" s="463"/>
      <c r="BB817" s="463"/>
      <c r="BC817" s="463"/>
      <c r="BD817" s="463"/>
      <c r="BE817" s="463"/>
      <c r="BF817" s="463"/>
      <c r="BG817" s="463"/>
      <c r="BH817" s="463"/>
      <c r="BI817" s="463"/>
      <c r="BJ817" s="463"/>
      <c r="BK817" s="463"/>
      <c r="BL817" s="463"/>
      <c r="BM817" s="463"/>
      <c r="BN817" s="463"/>
      <c r="BZ817" s="463"/>
      <c r="CA817" s="463"/>
      <c r="CB817" s="428"/>
      <c r="DW817" s="463"/>
      <c r="DX817" s="463"/>
      <c r="FI817" s="463"/>
      <c r="FJ817" s="463"/>
    </row>
    <row r="818" spans="14:166" s="369" customFormat="1" ht="15" customHeight="1">
      <c r="N818" s="442"/>
      <c r="O818" s="463"/>
      <c r="P818" s="463"/>
      <c r="Q818" s="442"/>
      <c r="R818" s="463"/>
      <c r="S818" s="463"/>
      <c r="T818" s="442"/>
      <c r="U818" s="442"/>
      <c r="W818" s="381"/>
      <c r="X818" s="381"/>
      <c r="Y818" s="381"/>
      <c r="Z818" s="381"/>
      <c r="AA818" s="381"/>
      <c r="AB818" s="381"/>
      <c r="AC818" s="381"/>
      <c r="AD818" s="381"/>
      <c r="AE818" s="381"/>
      <c r="AG818" s="402"/>
      <c r="AH818" s="402"/>
      <c r="AI818" s="401"/>
      <c r="AJ818" s="404"/>
      <c r="AK818" s="404"/>
      <c r="AL818" s="404"/>
      <c r="AM818" s="401"/>
      <c r="AN818" s="401"/>
      <c r="AO818" s="404"/>
      <c r="AP818" s="404"/>
      <c r="AQ818" s="404"/>
      <c r="AR818" s="401"/>
      <c r="AS818" s="404"/>
      <c r="AT818" s="401"/>
      <c r="AU818" s="401"/>
      <c r="AV818" s="404"/>
      <c r="AW818" s="404"/>
      <c r="AX818" s="404"/>
      <c r="AY818" s="463"/>
      <c r="AZ818" s="463"/>
      <c r="BA818" s="463"/>
      <c r="BB818" s="463"/>
      <c r="BC818" s="463"/>
      <c r="BD818" s="463"/>
      <c r="BE818" s="463"/>
      <c r="BF818" s="463"/>
      <c r="BG818" s="463"/>
      <c r="BH818" s="463"/>
      <c r="BI818" s="463"/>
      <c r="BJ818" s="463"/>
      <c r="BK818" s="463"/>
      <c r="BL818" s="463"/>
      <c r="BM818" s="463"/>
      <c r="BN818" s="463"/>
      <c r="BZ818" s="463"/>
      <c r="CA818" s="463"/>
      <c r="CB818" s="428"/>
      <c r="DW818" s="463"/>
      <c r="DX818" s="463"/>
      <c r="FI818" s="463"/>
      <c r="FJ818" s="463"/>
    </row>
    <row r="819" spans="14:166" s="369" customFormat="1" ht="15" customHeight="1">
      <c r="N819" s="442"/>
      <c r="O819" s="463"/>
      <c r="P819" s="463"/>
      <c r="Q819" s="463"/>
      <c r="R819" s="442"/>
      <c r="S819" s="463"/>
      <c r="T819" s="463"/>
      <c r="U819" s="442"/>
      <c r="W819" s="381"/>
      <c r="X819" s="381"/>
      <c r="Y819" s="381"/>
      <c r="Z819" s="381"/>
      <c r="AA819" s="381"/>
      <c r="AB819" s="381"/>
      <c r="AC819" s="381"/>
      <c r="AD819" s="381"/>
      <c r="AE819" s="381"/>
      <c r="AG819" s="402"/>
      <c r="AH819" s="402"/>
      <c r="AI819" s="404"/>
      <c r="AJ819" s="404"/>
      <c r="AK819" s="401"/>
      <c r="AL819" s="404"/>
      <c r="AM819" s="401"/>
      <c r="AN819" s="401"/>
      <c r="AO819" s="404"/>
      <c r="AP819" s="404"/>
      <c r="AQ819" s="404"/>
      <c r="AR819" s="401"/>
      <c r="AS819" s="401"/>
      <c r="AT819" s="404"/>
      <c r="AU819" s="404"/>
      <c r="AV819" s="404"/>
      <c r="AW819" s="401"/>
      <c r="AX819" s="404"/>
      <c r="AY819" s="463"/>
      <c r="AZ819" s="463"/>
      <c r="BA819" s="463"/>
      <c r="BB819" s="463"/>
      <c r="BC819" s="463"/>
      <c r="BD819" s="463"/>
      <c r="BE819" s="463"/>
      <c r="BF819" s="463"/>
      <c r="BG819" s="463"/>
      <c r="BH819" s="463"/>
      <c r="BI819" s="463"/>
      <c r="BJ819" s="463"/>
      <c r="BK819" s="463"/>
      <c r="BL819" s="463"/>
      <c r="BM819" s="463"/>
      <c r="BN819" s="463"/>
      <c r="BZ819" s="463"/>
      <c r="CA819" s="463"/>
      <c r="CB819" s="428"/>
      <c r="DW819" s="463"/>
      <c r="DX819" s="463"/>
      <c r="FI819" s="463"/>
      <c r="FJ819" s="463"/>
    </row>
    <row r="820" spans="14:166" s="369" customFormat="1" ht="15" customHeight="1">
      <c r="N820" s="442"/>
      <c r="O820" s="463"/>
      <c r="P820" s="463"/>
      <c r="Q820" s="463"/>
      <c r="R820" s="463"/>
      <c r="S820" s="442"/>
      <c r="T820" s="463"/>
      <c r="U820" s="463"/>
      <c r="W820" s="381"/>
      <c r="X820" s="381"/>
      <c r="Y820" s="381"/>
      <c r="Z820" s="381"/>
      <c r="AA820" s="381"/>
      <c r="AB820" s="381"/>
      <c r="AC820" s="381"/>
      <c r="AD820" s="381"/>
      <c r="AE820" s="381"/>
      <c r="AG820" s="402"/>
      <c r="AH820" s="402"/>
      <c r="AI820" s="404"/>
      <c r="AJ820" s="404"/>
      <c r="AK820" s="401"/>
      <c r="AL820" s="404"/>
      <c r="AM820" s="401"/>
      <c r="AN820" s="401"/>
      <c r="AO820" s="404"/>
      <c r="AP820" s="401"/>
      <c r="AQ820" s="401"/>
      <c r="AR820" s="401"/>
      <c r="AS820" s="404"/>
      <c r="AT820" s="404"/>
      <c r="AU820" s="404"/>
      <c r="AV820" s="404"/>
      <c r="AW820" s="404"/>
      <c r="AX820" s="404"/>
      <c r="AY820" s="463"/>
      <c r="AZ820" s="463"/>
      <c r="BA820" s="463"/>
      <c r="BB820" s="463"/>
      <c r="BC820" s="463"/>
      <c r="BD820" s="463"/>
      <c r="BE820" s="463"/>
      <c r="BF820" s="463"/>
      <c r="BG820" s="463"/>
      <c r="BH820" s="463"/>
      <c r="BI820" s="463"/>
      <c r="BJ820" s="463"/>
      <c r="BK820" s="463"/>
      <c r="BL820" s="463"/>
      <c r="BM820" s="463"/>
      <c r="BN820" s="463"/>
      <c r="BZ820" s="463"/>
      <c r="CA820" s="463"/>
      <c r="CB820" s="428"/>
      <c r="DW820" s="463"/>
      <c r="DX820" s="463"/>
      <c r="FI820" s="463"/>
      <c r="FJ820" s="463"/>
    </row>
    <row r="821" spans="14:166" s="369" customFormat="1" ht="15" customHeight="1">
      <c r="N821" s="463"/>
      <c r="O821" s="372"/>
      <c r="P821" s="372"/>
      <c r="Q821" s="372"/>
      <c r="R821" s="372"/>
      <c r="S821" s="432"/>
      <c r="T821" s="372"/>
      <c r="U821" s="372"/>
      <c r="W821" s="463"/>
      <c r="X821" s="463"/>
      <c r="Y821" s="463"/>
      <c r="Z821" s="463"/>
      <c r="AA821" s="463"/>
      <c r="AB821" s="463"/>
      <c r="AC821" s="463"/>
      <c r="AD821" s="463"/>
      <c r="AE821" s="463"/>
      <c r="AG821" s="402"/>
      <c r="AH821" s="402"/>
      <c r="AI821" s="401"/>
      <c r="AJ821" s="401"/>
      <c r="AK821" s="401"/>
      <c r="AL821" s="401"/>
      <c r="AM821" s="401"/>
      <c r="AN821" s="401"/>
      <c r="AO821" s="401"/>
      <c r="AP821" s="404"/>
      <c r="AQ821" s="407"/>
      <c r="AR821" s="407"/>
      <c r="AS821" s="407"/>
      <c r="AT821" s="407"/>
      <c r="AU821" s="407"/>
      <c r="AV821" s="407"/>
      <c r="AW821" s="407"/>
      <c r="AX821" s="407"/>
      <c r="AY821" s="463"/>
      <c r="AZ821" s="463"/>
      <c r="BA821" s="463"/>
      <c r="BB821" s="463"/>
      <c r="BC821" s="463"/>
      <c r="BD821" s="463"/>
      <c r="BE821" s="463"/>
      <c r="BF821" s="463"/>
      <c r="BG821" s="463"/>
      <c r="BH821" s="463"/>
      <c r="BI821" s="463"/>
      <c r="BJ821" s="463"/>
      <c r="BK821" s="463"/>
      <c r="BL821" s="463"/>
      <c r="BM821" s="463"/>
      <c r="BN821" s="463"/>
      <c r="BZ821" s="463"/>
      <c r="CA821" s="463"/>
      <c r="CB821" s="428"/>
      <c r="DW821" s="463"/>
      <c r="DX821" s="463"/>
      <c r="FI821" s="463"/>
      <c r="FJ821" s="463"/>
    </row>
    <row r="822" spans="14:166" s="369" customFormat="1" ht="15" customHeight="1">
      <c r="N822" s="463"/>
      <c r="O822" s="372"/>
      <c r="P822" s="372"/>
      <c r="Q822" s="372"/>
      <c r="R822" s="372"/>
      <c r="S822" s="432"/>
      <c r="T822" s="372"/>
      <c r="U822" s="372"/>
      <c r="W822" s="463"/>
      <c r="X822" s="463"/>
      <c r="Y822" s="463"/>
      <c r="Z822" s="463"/>
      <c r="AA822" s="463"/>
      <c r="AB822" s="463"/>
      <c r="AC822" s="463"/>
      <c r="AD822" s="463"/>
      <c r="AE822" s="463"/>
      <c r="AG822" s="463"/>
      <c r="AH822" s="463"/>
      <c r="AI822" s="407"/>
      <c r="AJ822" s="407"/>
      <c r="AK822" s="407"/>
      <c r="AL822" s="407"/>
      <c r="AM822" s="407"/>
      <c r="AN822" s="407"/>
      <c r="AO822" s="407"/>
      <c r="AP822" s="407"/>
      <c r="AQ822" s="407"/>
      <c r="AR822" s="407"/>
      <c r="AS822" s="407"/>
      <c r="AT822" s="407"/>
      <c r="AU822" s="407"/>
      <c r="AV822" s="407"/>
      <c r="AW822" s="407"/>
      <c r="AX822" s="407"/>
      <c r="AY822" s="463"/>
      <c r="AZ822" s="463"/>
      <c r="BA822" s="463"/>
      <c r="BB822" s="463"/>
      <c r="BC822" s="463"/>
      <c r="BD822" s="463"/>
      <c r="BE822" s="463"/>
      <c r="BF822" s="463"/>
      <c r="BG822" s="463"/>
      <c r="BH822" s="463"/>
      <c r="BI822" s="463"/>
      <c r="BJ822" s="463"/>
      <c r="BK822" s="463"/>
      <c r="BL822" s="463"/>
      <c r="BM822" s="463"/>
      <c r="BN822" s="463"/>
      <c r="BZ822" s="463"/>
      <c r="CA822" s="463"/>
      <c r="CB822" s="428"/>
      <c r="DW822" s="463"/>
      <c r="DX822" s="463"/>
      <c r="FI822" s="463"/>
      <c r="FJ822" s="463"/>
    </row>
    <row r="823" spans="14:166" s="369" customFormat="1" ht="15" customHeight="1">
      <c r="N823" s="463"/>
      <c r="O823" s="372"/>
      <c r="P823" s="372"/>
      <c r="Q823" s="372"/>
      <c r="R823" s="372"/>
      <c r="S823" s="432"/>
      <c r="T823" s="372"/>
      <c r="U823" s="372"/>
      <c r="W823" s="463"/>
      <c r="X823" s="463"/>
      <c r="Y823" s="463"/>
      <c r="Z823" s="463"/>
      <c r="AA823" s="463"/>
      <c r="AB823" s="463"/>
      <c r="AC823" s="463"/>
      <c r="AD823" s="463"/>
      <c r="AE823" s="463"/>
      <c r="AG823" s="463"/>
      <c r="AH823" s="463"/>
      <c r="AI823" s="407"/>
      <c r="AJ823" s="407"/>
      <c r="AK823" s="407"/>
      <c r="AL823" s="407"/>
      <c r="AM823" s="407"/>
      <c r="AN823" s="407"/>
      <c r="AO823" s="407"/>
      <c r="AP823" s="407"/>
      <c r="AQ823" s="407"/>
      <c r="AR823" s="407"/>
      <c r="AS823" s="407"/>
      <c r="AT823" s="407"/>
      <c r="AU823" s="407"/>
      <c r="AV823" s="407"/>
      <c r="AW823" s="407"/>
      <c r="AX823" s="407"/>
      <c r="AY823" s="463"/>
      <c r="AZ823" s="463"/>
      <c r="BA823" s="463"/>
      <c r="BB823" s="463"/>
      <c r="BC823" s="463"/>
      <c r="BD823" s="463"/>
      <c r="BE823" s="463"/>
      <c r="BF823" s="463"/>
      <c r="BG823" s="463"/>
      <c r="BH823" s="463"/>
      <c r="BI823" s="463"/>
      <c r="BJ823" s="463"/>
      <c r="BK823" s="463"/>
      <c r="BL823" s="463"/>
      <c r="BM823" s="463"/>
      <c r="BN823" s="463"/>
      <c r="BZ823" s="463"/>
      <c r="CA823" s="463"/>
      <c r="CB823" s="428"/>
      <c r="DW823" s="463"/>
      <c r="DX823" s="463"/>
      <c r="FI823" s="463"/>
      <c r="FJ823" s="463"/>
    </row>
    <row r="824" spans="14:166" s="369" customFormat="1" ht="15" customHeight="1">
      <c r="N824" s="463"/>
      <c r="O824" s="372"/>
      <c r="P824" s="372"/>
      <c r="Q824" s="372"/>
      <c r="R824" s="372"/>
      <c r="S824" s="432"/>
      <c r="T824" s="372"/>
      <c r="U824" s="372"/>
      <c r="W824" s="463"/>
      <c r="X824" s="463"/>
      <c r="Y824" s="463"/>
      <c r="Z824" s="463"/>
      <c r="AA824" s="463"/>
      <c r="AB824" s="463"/>
      <c r="AC824" s="463"/>
      <c r="AD824" s="463"/>
      <c r="AE824" s="463"/>
      <c r="AG824" s="469"/>
      <c r="AH824" s="469"/>
      <c r="AI824" s="407"/>
      <c r="AJ824" s="407"/>
      <c r="AK824" s="407"/>
      <c r="AL824" s="407"/>
      <c r="AM824" s="407"/>
      <c r="AN824" s="407"/>
      <c r="AO824" s="407"/>
      <c r="AP824" s="407"/>
      <c r="AQ824" s="407"/>
      <c r="AR824" s="407"/>
      <c r="AS824" s="407"/>
      <c r="AT824" s="407"/>
      <c r="AU824" s="407"/>
      <c r="AV824" s="407"/>
      <c r="AW824" s="407"/>
      <c r="AX824" s="407"/>
      <c r="AY824" s="463"/>
      <c r="AZ824" s="463"/>
      <c r="BA824" s="463"/>
      <c r="BB824" s="463"/>
      <c r="BC824" s="463"/>
      <c r="BD824" s="463"/>
      <c r="BE824" s="463"/>
      <c r="BF824" s="463"/>
      <c r="BG824" s="463"/>
      <c r="BH824" s="463"/>
      <c r="BI824" s="463"/>
      <c r="BJ824" s="463"/>
      <c r="BK824" s="463"/>
      <c r="BL824" s="463"/>
      <c r="BM824" s="463"/>
      <c r="BN824" s="463"/>
      <c r="BZ824" s="463"/>
      <c r="CA824" s="463"/>
      <c r="CB824" s="428"/>
      <c r="DW824" s="463"/>
      <c r="DX824" s="463"/>
      <c r="FI824" s="463"/>
      <c r="FJ824" s="463"/>
    </row>
    <row r="825" spans="14:166" s="369" customFormat="1" ht="15" customHeight="1">
      <c r="N825" s="463"/>
      <c r="O825" s="372"/>
      <c r="P825" s="372"/>
      <c r="Q825" s="372"/>
      <c r="R825" s="372"/>
      <c r="S825" s="432"/>
      <c r="T825" s="372"/>
      <c r="U825" s="372"/>
      <c r="W825" s="463"/>
      <c r="X825" s="463"/>
      <c r="Y825" s="463"/>
      <c r="Z825" s="463"/>
      <c r="AA825" s="463"/>
      <c r="AB825" s="463"/>
      <c r="AC825" s="463"/>
      <c r="AD825" s="463"/>
      <c r="AE825" s="463"/>
      <c r="AG825" s="469"/>
      <c r="AH825" s="469"/>
      <c r="AI825" s="407"/>
      <c r="AJ825" s="407"/>
      <c r="AK825" s="407"/>
      <c r="AL825" s="407"/>
      <c r="AM825" s="407"/>
      <c r="AN825" s="407"/>
      <c r="AO825" s="407"/>
      <c r="AP825" s="407"/>
      <c r="AQ825" s="408"/>
      <c r="AR825" s="408"/>
      <c r="AS825" s="408"/>
      <c r="AT825" s="408"/>
      <c r="AU825" s="408"/>
      <c r="AV825" s="409"/>
      <c r="AW825" s="408"/>
      <c r="AX825" s="408"/>
      <c r="AY825" s="463"/>
      <c r="AZ825" s="463"/>
      <c r="BA825" s="463"/>
      <c r="BB825" s="463"/>
      <c r="BC825" s="463"/>
      <c r="BD825" s="463"/>
      <c r="BE825" s="463"/>
      <c r="BF825" s="463"/>
      <c r="BG825" s="463"/>
      <c r="BH825" s="463"/>
      <c r="BI825" s="463"/>
      <c r="BJ825" s="463"/>
      <c r="BK825" s="463"/>
      <c r="BL825" s="463"/>
      <c r="BM825" s="463"/>
      <c r="BN825" s="463"/>
      <c r="BZ825" s="463"/>
      <c r="CA825" s="463"/>
      <c r="CB825" s="428"/>
      <c r="DW825" s="463"/>
      <c r="DX825" s="463"/>
      <c r="FI825" s="463"/>
      <c r="FJ825" s="463"/>
    </row>
    <row r="826" spans="14:166" s="369" customFormat="1" ht="15" customHeight="1">
      <c r="N826" s="463"/>
      <c r="O826" s="372"/>
      <c r="P826" s="372"/>
      <c r="Q826" s="372"/>
      <c r="R826" s="372"/>
      <c r="S826" s="432"/>
      <c r="T826" s="372"/>
      <c r="U826" s="372"/>
      <c r="W826" s="463"/>
      <c r="X826" s="463"/>
      <c r="Y826" s="463"/>
      <c r="Z826" s="463"/>
      <c r="AA826" s="463"/>
      <c r="AB826" s="463"/>
      <c r="AC826" s="463"/>
      <c r="AD826" s="463"/>
      <c r="AE826" s="463"/>
      <c r="AG826" s="469"/>
      <c r="AH826" s="469"/>
      <c r="AI826" s="408"/>
      <c r="AJ826" s="408"/>
      <c r="AK826" s="408"/>
      <c r="AL826" s="408"/>
      <c r="AM826" s="408"/>
      <c r="AN826" s="408"/>
      <c r="AO826" s="408"/>
      <c r="AP826" s="408"/>
      <c r="AQ826" s="401"/>
      <c r="AR826" s="401"/>
      <c r="AS826" s="401"/>
      <c r="AT826" s="401"/>
      <c r="AU826" s="401"/>
      <c r="AV826" s="401"/>
      <c r="AW826" s="401"/>
      <c r="AX826" s="431"/>
      <c r="AY826" s="463"/>
      <c r="AZ826" s="463"/>
      <c r="BA826" s="463"/>
      <c r="BB826" s="463"/>
      <c r="BC826" s="463"/>
      <c r="BD826" s="463"/>
      <c r="BE826" s="463"/>
      <c r="BF826" s="463"/>
      <c r="BG826" s="463"/>
      <c r="BH826" s="463"/>
      <c r="BI826" s="463"/>
      <c r="BJ826" s="463"/>
      <c r="BK826" s="463"/>
      <c r="BL826" s="463"/>
      <c r="BM826" s="463"/>
      <c r="BN826" s="463"/>
      <c r="BZ826" s="463"/>
      <c r="CA826" s="463"/>
      <c r="CB826" s="428"/>
      <c r="DW826" s="463"/>
      <c r="DX826" s="463"/>
      <c r="FI826" s="463"/>
      <c r="FJ826" s="463"/>
    </row>
    <row r="827" spans="14:166" s="369" customFormat="1" ht="15" customHeight="1">
      <c r="N827" s="463"/>
      <c r="O827" s="372"/>
      <c r="P827" s="372"/>
      <c r="Q827" s="372"/>
      <c r="R827" s="372"/>
      <c r="S827" s="432"/>
      <c r="T827" s="372"/>
      <c r="U827" s="372"/>
      <c r="W827" s="463"/>
      <c r="X827" s="463"/>
      <c r="Y827" s="463"/>
      <c r="Z827" s="463"/>
      <c r="AA827" s="463"/>
      <c r="AB827" s="463"/>
      <c r="AC827" s="463"/>
      <c r="AD827" s="463"/>
      <c r="AE827" s="463"/>
      <c r="AG827" s="402"/>
      <c r="AH827" s="402"/>
      <c r="AI827" s="401"/>
      <c r="AJ827" s="401"/>
      <c r="AK827" s="401"/>
      <c r="AL827" s="401"/>
      <c r="AM827" s="401"/>
      <c r="AN827" s="401"/>
      <c r="AO827" s="401"/>
      <c r="AP827" s="401"/>
      <c r="AQ827" s="401"/>
      <c r="AR827" s="401"/>
      <c r="AS827" s="401"/>
      <c r="AT827" s="401"/>
      <c r="AU827" s="401"/>
      <c r="AV827" s="404"/>
      <c r="AW827" s="401"/>
      <c r="AX827" s="404"/>
      <c r="AY827" s="463"/>
      <c r="AZ827" s="463"/>
      <c r="BA827" s="463"/>
      <c r="BB827" s="463"/>
      <c r="BC827" s="463"/>
      <c r="BD827" s="463"/>
      <c r="BE827" s="463"/>
      <c r="BF827" s="463"/>
      <c r="BG827" s="463"/>
      <c r="BH827" s="463"/>
      <c r="BI827" s="463"/>
      <c r="BJ827" s="463"/>
      <c r="BK827" s="463"/>
      <c r="BL827" s="463"/>
      <c r="BM827" s="463"/>
      <c r="BN827" s="463"/>
      <c r="BZ827" s="463"/>
      <c r="CA827" s="463"/>
      <c r="CB827" s="428"/>
      <c r="DW827" s="463"/>
      <c r="DX827" s="463"/>
      <c r="FI827" s="463"/>
      <c r="FJ827" s="463"/>
    </row>
    <row r="828" spans="14:166" s="369" customFormat="1" ht="15" customHeight="1">
      <c r="N828" s="463"/>
      <c r="O828" s="372"/>
      <c r="P828" s="372"/>
      <c r="Q828" s="372"/>
      <c r="R828" s="372"/>
      <c r="S828" s="432"/>
      <c r="T828" s="372"/>
      <c r="U828" s="372"/>
      <c r="W828" s="463"/>
      <c r="X828" s="463"/>
      <c r="Y828" s="463"/>
      <c r="Z828" s="463"/>
      <c r="AA828" s="463"/>
      <c r="AB828" s="463"/>
      <c r="AC828" s="463"/>
      <c r="AD828" s="463"/>
      <c r="AE828" s="463"/>
      <c r="AG828" s="402"/>
      <c r="AH828" s="402"/>
      <c r="AI828" s="401"/>
      <c r="AJ828" s="404"/>
      <c r="AK828" s="404"/>
      <c r="AL828" s="404"/>
      <c r="AM828" s="401"/>
      <c r="AN828" s="401"/>
      <c r="AO828" s="401"/>
      <c r="AP828" s="430"/>
      <c r="AQ828" s="401"/>
      <c r="AR828" s="401"/>
      <c r="AS828" s="401"/>
      <c r="AT828" s="401"/>
      <c r="AU828" s="401"/>
      <c r="AV828" s="401"/>
      <c r="AW828" s="401"/>
      <c r="AX828" s="404"/>
      <c r="AY828" s="463"/>
      <c r="AZ828" s="463"/>
      <c r="BA828" s="463"/>
      <c r="BB828" s="463"/>
      <c r="BC828" s="463"/>
      <c r="BD828" s="463"/>
      <c r="BE828" s="463"/>
      <c r="BF828" s="463"/>
      <c r="BG828" s="463"/>
      <c r="BH828" s="463"/>
      <c r="BI828" s="463"/>
      <c r="BJ828" s="463"/>
      <c r="BK828" s="463"/>
      <c r="BL828" s="463"/>
      <c r="BM828" s="463"/>
      <c r="BN828" s="463"/>
      <c r="BZ828" s="463"/>
      <c r="CA828" s="463"/>
      <c r="CB828" s="428"/>
      <c r="DW828" s="463"/>
      <c r="DX828" s="463"/>
      <c r="FI828" s="463"/>
      <c r="FJ828" s="463"/>
    </row>
    <row r="829" spans="14:166" s="369" customFormat="1" ht="15" customHeight="1">
      <c r="N829" s="463"/>
      <c r="O829" s="372"/>
      <c r="P829" s="372"/>
      <c r="Q829" s="372"/>
      <c r="R829" s="372"/>
      <c r="S829" s="432"/>
      <c r="T829" s="372"/>
      <c r="U829" s="372"/>
      <c r="W829" s="463"/>
      <c r="X829" s="463"/>
      <c r="Y829" s="463"/>
      <c r="Z829" s="463"/>
      <c r="AA829" s="463"/>
      <c r="AB829" s="463"/>
      <c r="AC829" s="463"/>
      <c r="AD829" s="463"/>
      <c r="AE829" s="463"/>
      <c r="AG829" s="402"/>
      <c r="AH829" s="402"/>
      <c r="AI829" s="401"/>
      <c r="AJ829" s="401"/>
      <c r="AK829" s="404"/>
      <c r="AL829" s="401"/>
      <c r="AM829" s="401"/>
      <c r="AN829" s="401"/>
      <c r="AO829" s="401"/>
      <c r="AP829" s="401"/>
      <c r="AQ829" s="401"/>
      <c r="AR829" s="401"/>
      <c r="AS829" s="401"/>
      <c r="AT829" s="401"/>
      <c r="AU829" s="401"/>
      <c r="AV829" s="401"/>
      <c r="AW829" s="401"/>
      <c r="AX829" s="404"/>
      <c r="AY829" s="463"/>
      <c r="AZ829" s="463"/>
      <c r="BA829" s="463"/>
      <c r="BB829" s="463"/>
      <c r="BC829" s="463"/>
      <c r="BD829" s="463"/>
      <c r="BE829" s="463"/>
      <c r="BF829" s="463"/>
      <c r="BG829" s="463"/>
      <c r="BH829" s="463"/>
      <c r="BI829" s="463"/>
      <c r="BJ829" s="463"/>
      <c r="BK829" s="463"/>
      <c r="BL829" s="463"/>
      <c r="BM829" s="463"/>
      <c r="BN829" s="463"/>
      <c r="BZ829" s="463"/>
      <c r="CA829" s="463"/>
      <c r="CB829" s="428"/>
      <c r="DW829" s="463"/>
      <c r="DX829" s="463"/>
      <c r="FI829" s="463"/>
      <c r="FJ829" s="463"/>
    </row>
    <row r="830" spans="14:166" s="369" customFormat="1" ht="15" customHeight="1">
      <c r="N830" s="463"/>
      <c r="O830" s="372"/>
      <c r="P830" s="372"/>
      <c r="Q830" s="372"/>
      <c r="R830" s="372"/>
      <c r="S830" s="432"/>
      <c r="T830" s="372"/>
      <c r="U830" s="372"/>
      <c r="W830" s="463"/>
      <c r="X830" s="463"/>
      <c r="Y830" s="463"/>
      <c r="Z830" s="463"/>
      <c r="AA830" s="463"/>
      <c r="AB830" s="463"/>
      <c r="AC830" s="463"/>
      <c r="AD830" s="463"/>
      <c r="AE830" s="463"/>
      <c r="AG830" s="402"/>
      <c r="AH830" s="402"/>
      <c r="AI830" s="401"/>
      <c r="AJ830" s="401"/>
      <c r="AK830" s="404"/>
      <c r="AL830" s="404"/>
      <c r="AM830" s="401"/>
      <c r="AN830" s="401"/>
      <c r="AO830" s="401"/>
      <c r="AP830" s="401"/>
      <c r="AQ830" s="401"/>
      <c r="AR830" s="401"/>
      <c r="AS830" s="401"/>
      <c r="AT830" s="401"/>
      <c r="AU830" s="401"/>
      <c r="AV830" s="404"/>
      <c r="AW830" s="444"/>
      <c r="AX830" s="404"/>
      <c r="AY830" s="463"/>
      <c r="AZ830" s="463"/>
      <c r="BA830" s="463"/>
      <c r="BB830" s="463"/>
      <c r="BC830" s="463"/>
      <c r="BD830" s="463"/>
      <c r="BE830" s="463"/>
      <c r="BF830" s="463"/>
      <c r="BG830" s="463"/>
      <c r="BH830" s="463"/>
      <c r="BI830" s="463"/>
      <c r="BJ830" s="463"/>
      <c r="BK830" s="463"/>
      <c r="BL830" s="463"/>
      <c r="BM830" s="463"/>
      <c r="BN830" s="463"/>
      <c r="BZ830" s="463"/>
      <c r="CA830" s="463"/>
      <c r="CB830" s="428"/>
      <c r="DW830" s="463"/>
      <c r="DX830" s="463"/>
      <c r="FI830" s="463"/>
      <c r="FJ830" s="463"/>
    </row>
    <row r="831" spans="14:166" s="369" customFormat="1" ht="15" customHeight="1">
      <c r="N831" s="463"/>
      <c r="O831" s="372"/>
      <c r="P831" s="372"/>
      <c r="Q831" s="372"/>
      <c r="R831" s="372"/>
      <c r="S831" s="432"/>
      <c r="T831" s="372"/>
      <c r="U831" s="372"/>
      <c r="W831" s="463"/>
      <c r="X831" s="463"/>
      <c r="Y831" s="463"/>
      <c r="Z831" s="463"/>
      <c r="AA831" s="463"/>
      <c r="AB831" s="463"/>
      <c r="AC831" s="463"/>
      <c r="AD831" s="463"/>
      <c r="AE831" s="463"/>
      <c r="AG831" s="402"/>
      <c r="AH831" s="402"/>
      <c r="AI831" s="401"/>
      <c r="AJ831" s="401"/>
      <c r="AK831" s="404"/>
      <c r="AL831" s="401"/>
      <c r="AM831" s="401"/>
      <c r="AN831" s="401"/>
      <c r="AO831" s="404"/>
      <c r="AP831" s="401"/>
      <c r="AQ831" s="401"/>
      <c r="AR831" s="401"/>
      <c r="AS831" s="404"/>
      <c r="AT831" s="401"/>
      <c r="AU831" s="401"/>
      <c r="AV831" s="404"/>
      <c r="AW831" s="401"/>
      <c r="AX831" s="431"/>
      <c r="AY831" s="463"/>
      <c r="AZ831" s="463"/>
      <c r="BA831" s="463"/>
      <c r="BB831" s="463"/>
      <c r="BC831" s="463"/>
      <c r="BD831" s="463"/>
      <c r="BE831" s="463"/>
      <c r="BF831" s="463"/>
      <c r="BG831" s="463"/>
      <c r="BH831" s="463"/>
      <c r="BI831" s="463"/>
      <c r="BJ831" s="463"/>
      <c r="BK831" s="463"/>
      <c r="BL831" s="463"/>
      <c r="BM831" s="463"/>
      <c r="BN831" s="463"/>
      <c r="BZ831" s="463"/>
      <c r="CA831" s="463"/>
      <c r="CB831" s="428"/>
      <c r="DW831" s="463"/>
      <c r="DX831" s="463"/>
      <c r="FI831" s="463"/>
      <c r="FJ831" s="463"/>
    </row>
    <row r="832" spans="14:166" s="369" customFormat="1" ht="15" customHeight="1">
      <c r="N832" s="463"/>
      <c r="O832" s="372"/>
      <c r="P832" s="372"/>
      <c r="Q832" s="372"/>
      <c r="R832" s="372"/>
      <c r="S832" s="432"/>
      <c r="T832" s="372"/>
      <c r="U832" s="372"/>
      <c r="W832" s="463"/>
      <c r="X832" s="463"/>
      <c r="Y832" s="463"/>
      <c r="Z832" s="463"/>
      <c r="AA832" s="463"/>
      <c r="AB832" s="463"/>
      <c r="AC832" s="463"/>
      <c r="AD832" s="463"/>
      <c r="AE832" s="463"/>
      <c r="AG832" s="402"/>
      <c r="AH832" s="402"/>
      <c r="AI832" s="401"/>
      <c r="AJ832" s="401"/>
      <c r="AK832" s="401"/>
      <c r="AL832" s="404"/>
      <c r="AM832" s="401"/>
      <c r="AN832" s="401"/>
      <c r="AO832" s="404"/>
      <c r="AP832" s="401"/>
      <c r="AQ832" s="401"/>
      <c r="AR832" s="401"/>
      <c r="AS832" s="401"/>
      <c r="AT832" s="401"/>
      <c r="AU832" s="401"/>
      <c r="AV832" s="401"/>
      <c r="AW832" s="401"/>
      <c r="AX832" s="404"/>
      <c r="AY832" s="463"/>
      <c r="AZ832" s="463"/>
      <c r="BA832" s="463"/>
      <c r="BB832" s="463"/>
      <c r="BC832" s="463"/>
      <c r="BD832" s="463"/>
      <c r="BE832" s="463"/>
      <c r="BF832" s="463"/>
      <c r="BG832" s="463"/>
      <c r="BH832" s="463"/>
      <c r="BI832" s="463"/>
      <c r="BJ832" s="463"/>
      <c r="BK832" s="463"/>
      <c r="BL832" s="463"/>
      <c r="BM832" s="463"/>
      <c r="BN832" s="463"/>
      <c r="BZ832" s="463"/>
      <c r="CA832" s="463"/>
      <c r="CB832" s="428"/>
      <c r="DW832" s="463"/>
      <c r="DX832" s="463"/>
      <c r="FI832" s="463"/>
      <c r="FJ832" s="463"/>
    </row>
    <row r="833" spans="14:166" s="369" customFormat="1" ht="15" customHeight="1">
      <c r="N833" s="463"/>
      <c r="O833" s="372"/>
      <c r="P833" s="372"/>
      <c r="Q833" s="372"/>
      <c r="R833" s="372"/>
      <c r="S833" s="432"/>
      <c r="T833" s="372"/>
      <c r="U833" s="372"/>
      <c r="W833" s="463"/>
      <c r="X833" s="463"/>
      <c r="Y833" s="463"/>
      <c r="Z833" s="463"/>
      <c r="AA833" s="463"/>
      <c r="AB833" s="463"/>
      <c r="AC833" s="463"/>
      <c r="AD833" s="463"/>
      <c r="AE833" s="463"/>
      <c r="AG833" s="402"/>
      <c r="AH833" s="402"/>
      <c r="AI833" s="401"/>
      <c r="AJ833" s="401"/>
      <c r="AK833" s="404"/>
      <c r="AL833" s="401"/>
      <c r="AM833" s="401"/>
      <c r="AN833" s="401"/>
      <c r="AO833" s="404"/>
      <c r="AP833" s="401"/>
      <c r="AQ833" s="401"/>
      <c r="AR833" s="401"/>
      <c r="AS833" s="401"/>
      <c r="AT833" s="401"/>
      <c r="AU833" s="401"/>
      <c r="AV833" s="404"/>
      <c r="AW833" s="404"/>
      <c r="AX833" s="404"/>
      <c r="AY833" s="463"/>
      <c r="AZ833" s="463"/>
      <c r="BA833" s="463"/>
      <c r="BB833" s="463"/>
      <c r="BC833" s="463"/>
      <c r="BD833" s="463"/>
      <c r="BE833" s="463"/>
      <c r="BF833" s="463"/>
      <c r="BG833" s="463"/>
      <c r="BH833" s="463"/>
      <c r="BI833" s="463"/>
      <c r="BJ833" s="463"/>
      <c r="BK833" s="463"/>
      <c r="BL833" s="463"/>
      <c r="BM833" s="463"/>
      <c r="BN833" s="463"/>
      <c r="BZ833" s="463"/>
      <c r="CA833" s="463"/>
      <c r="CB833" s="428"/>
      <c r="DW833" s="463"/>
      <c r="DX833" s="463"/>
      <c r="FI833" s="463"/>
      <c r="FJ833" s="463"/>
    </row>
    <row r="834" spans="14:166" s="369" customFormat="1" ht="15" customHeight="1">
      <c r="N834" s="463"/>
      <c r="O834" s="372"/>
      <c r="P834" s="372"/>
      <c r="Q834" s="372"/>
      <c r="R834" s="372"/>
      <c r="S834" s="432"/>
      <c r="T834" s="372"/>
      <c r="U834" s="372"/>
      <c r="W834" s="463"/>
      <c r="X834" s="463"/>
      <c r="Y834" s="463"/>
      <c r="Z834" s="463"/>
      <c r="AA834" s="463"/>
      <c r="AB834" s="463"/>
      <c r="AC834" s="463"/>
      <c r="AD834" s="463"/>
      <c r="AE834" s="463"/>
      <c r="AG834" s="402"/>
      <c r="AH834" s="402"/>
      <c r="AI834" s="401"/>
      <c r="AJ834" s="401"/>
      <c r="AK834" s="404"/>
      <c r="AL834" s="404"/>
      <c r="AM834" s="401"/>
      <c r="AN834" s="401"/>
      <c r="AO834" s="404"/>
      <c r="AP834" s="401"/>
      <c r="AQ834" s="401"/>
      <c r="AR834" s="401"/>
      <c r="AS834" s="401"/>
      <c r="AT834" s="401"/>
      <c r="AU834" s="401"/>
      <c r="AV834" s="401"/>
      <c r="AW834" s="401"/>
      <c r="AX834" s="404"/>
      <c r="AY834" s="463"/>
      <c r="AZ834" s="463"/>
      <c r="BA834" s="463"/>
      <c r="BB834" s="463"/>
      <c r="BC834" s="463"/>
      <c r="BD834" s="463"/>
      <c r="BE834" s="463"/>
      <c r="BF834" s="463"/>
      <c r="BG834" s="463"/>
      <c r="BH834" s="463"/>
      <c r="BI834" s="463"/>
      <c r="BJ834" s="463"/>
      <c r="BK834" s="463"/>
      <c r="BL834" s="463"/>
      <c r="BM834" s="463"/>
      <c r="BN834" s="463"/>
      <c r="BZ834" s="463"/>
      <c r="CA834" s="463"/>
      <c r="CB834" s="428"/>
      <c r="DW834" s="463"/>
      <c r="DX834" s="463"/>
      <c r="FI834" s="463"/>
      <c r="FJ834" s="463"/>
    </row>
    <row r="835" spans="14:166" s="369" customFormat="1" ht="15" customHeight="1">
      <c r="N835" s="463"/>
      <c r="O835" s="372"/>
      <c r="P835" s="372"/>
      <c r="Q835" s="372"/>
      <c r="R835" s="372"/>
      <c r="S835" s="432"/>
      <c r="T835" s="372"/>
      <c r="U835" s="372"/>
      <c r="W835" s="463"/>
      <c r="X835" s="463"/>
      <c r="Y835" s="463"/>
      <c r="Z835" s="463"/>
      <c r="AA835" s="463"/>
      <c r="AB835" s="463"/>
      <c r="AC835" s="463"/>
      <c r="AD835" s="463"/>
      <c r="AE835" s="463"/>
      <c r="AG835" s="402"/>
      <c r="AH835" s="402"/>
      <c r="AI835" s="401"/>
      <c r="AJ835" s="401"/>
      <c r="AK835" s="404"/>
      <c r="AL835" s="404"/>
      <c r="AM835" s="401"/>
      <c r="AN835" s="401"/>
      <c r="AO835" s="401"/>
      <c r="AP835" s="401"/>
      <c r="AQ835" s="401"/>
      <c r="AR835" s="401"/>
      <c r="AS835" s="404"/>
      <c r="AT835" s="401"/>
      <c r="AU835" s="401"/>
      <c r="AV835" s="404"/>
      <c r="AW835" s="404"/>
      <c r="AX835" s="404"/>
      <c r="AY835" s="463"/>
      <c r="AZ835" s="463"/>
      <c r="BA835" s="463"/>
      <c r="BB835" s="463"/>
      <c r="BC835" s="463"/>
      <c r="BD835" s="463"/>
      <c r="BE835" s="463"/>
      <c r="BF835" s="463"/>
      <c r="BG835" s="463"/>
      <c r="BH835" s="463"/>
      <c r="BI835" s="463"/>
      <c r="BJ835" s="463"/>
      <c r="BK835" s="463"/>
      <c r="BL835" s="463"/>
      <c r="BM835" s="463"/>
      <c r="BN835" s="463"/>
      <c r="BZ835" s="463"/>
      <c r="CA835" s="463"/>
      <c r="CB835" s="428"/>
      <c r="DW835" s="463"/>
      <c r="DX835" s="463"/>
      <c r="FI835" s="463"/>
      <c r="FJ835" s="463"/>
    </row>
    <row r="836" spans="14:166" s="369" customFormat="1" ht="15" customHeight="1">
      <c r="N836" s="463"/>
      <c r="O836" s="372"/>
      <c r="P836" s="372"/>
      <c r="Q836" s="372"/>
      <c r="R836" s="372"/>
      <c r="S836" s="432"/>
      <c r="T836" s="372"/>
      <c r="U836" s="372"/>
      <c r="W836" s="463"/>
      <c r="X836" s="463"/>
      <c r="Y836" s="463"/>
      <c r="Z836" s="463"/>
      <c r="AA836" s="463"/>
      <c r="AB836" s="463"/>
      <c r="AC836" s="463"/>
      <c r="AD836" s="463"/>
      <c r="AE836" s="463"/>
      <c r="AG836" s="402"/>
      <c r="AH836" s="402"/>
      <c r="AI836" s="401"/>
      <c r="AJ836" s="401"/>
      <c r="AK836" s="401"/>
      <c r="AL836" s="401"/>
      <c r="AM836" s="401"/>
      <c r="AN836" s="401"/>
      <c r="AO836" s="404"/>
      <c r="AP836" s="401"/>
      <c r="AQ836" s="401"/>
      <c r="AR836" s="401"/>
      <c r="AS836" s="401"/>
      <c r="AT836" s="401"/>
      <c r="AU836" s="401"/>
      <c r="AV836" s="404"/>
      <c r="AW836" s="404"/>
      <c r="AX836" s="404"/>
      <c r="AY836" s="463"/>
      <c r="AZ836" s="463"/>
      <c r="BA836" s="463"/>
      <c r="BB836" s="463"/>
      <c r="BC836" s="463"/>
      <c r="BD836" s="463"/>
      <c r="BE836" s="463"/>
      <c r="BF836" s="463"/>
      <c r="BG836" s="463"/>
      <c r="BH836" s="463"/>
      <c r="BI836" s="463"/>
      <c r="BJ836" s="463"/>
      <c r="BK836" s="463"/>
      <c r="BL836" s="463"/>
      <c r="BM836" s="463"/>
      <c r="BN836" s="463"/>
      <c r="BZ836" s="463"/>
      <c r="CA836" s="463"/>
      <c r="CB836" s="428"/>
      <c r="DW836" s="463"/>
      <c r="DX836" s="463"/>
      <c r="FI836" s="463"/>
      <c r="FJ836" s="463"/>
    </row>
    <row r="837" spans="14:166" s="369" customFormat="1" ht="15" customHeight="1">
      <c r="N837" s="463"/>
      <c r="O837" s="372"/>
      <c r="P837" s="372"/>
      <c r="Q837" s="372"/>
      <c r="R837" s="372"/>
      <c r="S837" s="432"/>
      <c r="T837" s="372"/>
      <c r="U837" s="372"/>
      <c r="W837" s="463"/>
      <c r="X837" s="463"/>
      <c r="Y837" s="463"/>
      <c r="Z837" s="463"/>
      <c r="AA837" s="463"/>
      <c r="AB837" s="463"/>
      <c r="AC837" s="463"/>
      <c r="AD837" s="463"/>
      <c r="AE837" s="463"/>
      <c r="AG837" s="402"/>
      <c r="AH837" s="402"/>
      <c r="AI837" s="401"/>
      <c r="AJ837" s="401"/>
      <c r="AK837" s="404"/>
      <c r="AL837" s="404"/>
      <c r="AM837" s="401"/>
      <c r="AN837" s="401"/>
      <c r="AO837" s="404"/>
      <c r="AP837" s="401"/>
      <c r="AQ837" s="401"/>
      <c r="AR837" s="401"/>
      <c r="AS837" s="404"/>
      <c r="AT837" s="401"/>
      <c r="AU837" s="401"/>
      <c r="AV837" s="401"/>
      <c r="AW837" s="401"/>
      <c r="AX837" s="404"/>
      <c r="AY837" s="463"/>
      <c r="AZ837" s="463"/>
      <c r="BA837" s="463"/>
      <c r="BB837" s="463"/>
      <c r="BC837" s="463"/>
      <c r="BD837" s="463"/>
      <c r="BE837" s="463"/>
      <c r="BF837" s="463"/>
      <c r="BG837" s="463"/>
      <c r="BH837" s="463"/>
      <c r="BI837" s="463"/>
      <c r="BJ837" s="463"/>
      <c r="BK837" s="463"/>
      <c r="BL837" s="463"/>
      <c r="BM837" s="463"/>
      <c r="BN837" s="463"/>
      <c r="BZ837" s="463"/>
      <c r="CA837" s="463"/>
      <c r="CB837" s="428"/>
      <c r="DW837" s="463"/>
      <c r="DX837" s="463"/>
      <c r="FI837" s="463"/>
      <c r="FJ837" s="463"/>
    </row>
    <row r="838" spans="14:166" s="369" customFormat="1" ht="15" customHeight="1">
      <c r="N838" s="432"/>
      <c r="O838" s="372"/>
      <c r="P838" s="372"/>
      <c r="Q838" s="372"/>
      <c r="R838" s="372"/>
      <c r="S838" s="432"/>
      <c r="T838" s="372"/>
      <c r="U838" s="372"/>
      <c r="AG838" s="402"/>
      <c r="AH838" s="402"/>
      <c r="AI838" s="401"/>
      <c r="AJ838" s="401"/>
      <c r="AK838" s="401"/>
      <c r="AL838" s="404"/>
      <c r="AM838" s="401"/>
      <c r="AN838" s="401"/>
      <c r="AO838" s="401"/>
      <c r="AP838" s="404"/>
      <c r="AQ838" s="404"/>
      <c r="AR838" s="401"/>
      <c r="AS838" s="404"/>
      <c r="AT838" s="401"/>
      <c r="AU838" s="401"/>
      <c r="AV838" s="404"/>
      <c r="AW838" s="404"/>
      <c r="AX838" s="404"/>
      <c r="AY838" s="463"/>
      <c r="AZ838" s="463"/>
      <c r="BA838" s="463"/>
      <c r="BB838" s="463"/>
      <c r="BC838" s="463"/>
      <c r="BD838" s="463"/>
      <c r="BE838" s="463"/>
      <c r="BF838" s="463"/>
      <c r="BG838" s="463"/>
      <c r="BH838" s="463"/>
      <c r="BI838" s="463"/>
      <c r="BJ838" s="463"/>
      <c r="BK838" s="463"/>
      <c r="BL838" s="463"/>
      <c r="BM838" s="463"/>
      <c r="BN838" s="463"/>
      <c r="BZ838" s="463"/>
      <c r="CA838" s="463"/>
      <c r="CB838" s="428"/>
      <c r="DW838" s="463"/>
      <c r="DX838" s="463"/>
      <c r="FI838" s="463"/>
      <c r="FJ838" s="463"/>
    </row>
    <row r="839" spans="14:166" s="369" customFormat="1" ht="15" customHeight="1">
      <c r="N839" s="432"/>
      <c r="O839" s="372"/>
      <c r="P839" s="372"/>
      <c r="Q839" s="372"/>
      <c r="R839" s="372"/>
      <c r="S839" s="432"/>
      <c r="T839" s="372"/>
      <c r="U839" s="372"/>
      <c r="AG839" s="402"/>
      <c r="AH839" s="402"/>
      <c r="AI839" s="401"/>
      <c r="AJ839" s="401"/>
      <c r="AK839" s="401"/>
      <c r="AL839" s="404"/>
      <c r="AM839" s="401"/>
      <c r="AN839" s="401"/>
      <c r="AO839" s="404"/>
      <c r="AP839" s="401"/>
      <c r="AQ839" s="401"/>
      <c r="AR839" s="401"/>
      <c r="AS839" s="404"/>
      <c r="AT839" s="401"/>
      <c r="AU839" s="401"/>
      <c r="AV839" s="401"/>
      <c r="AW839" s="404"/>
      <c r="AX839" s="404"/>
      <c r="AY839" s="463"/>
      <c r="AZ839" s="463"/>
      <c r="BA839" s="463"/>
      <c r="BB839" s="463"/>
      <c r="BC839" s="463"/>
      <c r="BD839" s="463"/>
      <c r="BE839" s="463"/>
      <c r="BF839" s="463"/>
      <c r="BG839" s="463"/>
      <c r="BH839" s="463"/>
      <c r="BI839" s="463"/>
      <c r="BJ839" s="463"/>
      <c r="BK839" s="463"/>
      <c r="BL839" s="463"/>
      <c r="BM839" s="463"/>
      <c r="BN839" s="463"/>
      <c r="BZ839" s="463"/>
      <c r="CA839" s="463"/>
      <c r="CB839" s="428"/>
      <c r="DW839" s="463"/>
      <c r="DX839" s="463"/>
      <c r="FI839" s="463"/>
      <c r="FJ839" s="463"/>
    </row>
    <row r="840" spans="14:166" s="369" customFormat="1" ht="15" customHeight="1">
      <c r="N840" s="432"/>
      <c r="O840" s="372"/>
      <c r="P840" s="372"/>
      <c r="Q840" s="372"/>
      <c r="R840" s="372"/>
      <c r="S840" s="432"/>
      <c r="T840" s="372"/>
      <c r="U840" s="372"/>
      <c r="AG840" s="402"/>
      <c r="AH840" s="402"/>
      <c r="AI840" s="401"/>
      <c r="AJ840" s="404"/>
      <c r="AK840" s="404"/>
      <c r="AL840" s="401"/>
      <c r="AM840" s="401"/>
      <c r="AN840" s="401"/>
      <c r="AO840" s="401"/>
      <c r="AP840" s="401"/>
      <c r="AQ840" s="401"/>
      <c r="AR840" s="401"/>
      <c r="AS840" s="404"/>
      <c r="AT840" s="401"/>
      <c r="AU840" s="401"/>
      <c r="AV840" s="404"/>
      <c r="AW840" s="404"/>
      <c r="AX840" s="404"/>
      <c r="AY840" s="463"/>
      <c r="AZ840" s="463"/>
      <c r="BA840" s="463"/>
      <c r="BB840" s="463"/>
      <c r="BC840" s="463"/>
      <c r="BD840" s="463"/>
      <c r="BE840" s="463"/>
      <c r="BF840" s="463"/>
      <c r="BG840" s="463"/>
      <c r="BH840" s="463"/>
      <c r="BI840" s="463"/>
      <c r="BJ840" s="463"/>
      <c r="BK840" s="463"/>
      <c r="BL840" s="463"/>
      <c r="BM840" s="463"/>
      <c r="BN840" s="463"/>
      <c r="BZ840" s="463"/>
      <c r="CA840" s="463"/>
      <c r="CB840" s="428"/>
      <c r="DW840" s="463"/>
      <c r="DX840" s="463"/>
      <c r="FI840" s="463"/>
      <c r="FJ840" s="463"/>
    </row>
    <row r="841" spans="14:166" s="369" customFormat="1" ht="15" customHeight="1">
      <c r="N841" s="432"/>
      <c r="O841" s="372"/>
      <c r="P841" s="372"/>
      <c r="Q841" s="372"/>
      <c r="R841" s="372"/>
      <c r="S841" s="432"/>
      <c r="T841" s="372"/>
      <c r="U841" s="372"/>
      <c r="AG841" s="402"/>
      <c r="AH841" s="402"/>
      <c r="AI841" s="401"/>
      <c r="AJ841" s="404"/>
      <c r="AK841" s="401"/>
      <c r="AL841" s="404"/>
      <c r="AM841" s="401"/>
      <c r="AN841" s="401"/>
      <c r="AO841" s="404"/>
      <c r="AP841" s="404"/>
      <c r="AQ841" s="404"/>
      <c r="AR841" s="401"/>
      <c r="AS841" s="404"/>
      <c r="AT841" s="401"/>
      <c r="AU841" s="401"/>
      <c r="AV841" s="401"/>
      <c r="AW841" s="401"/>
      <c r="AX841" s="431"/>
      <c r="AY841" s="463"/>
      <c r="AZ841" s="463"/>
      <c r="BA841" s="463"/>
      <c r="BB841" s="463"/>
      <c r="BC841" s="463"/>
      <c r="BD841" s="463"/>
      <c r="BE841" s="463"/>
      <c r="BF841" s="463"/>
      <c r="BG841" s="463"/>
      <c r="BH841" s="463"/>
      <c r="BI841" s="463"/>
      <c r="BJ841" s="463"/>
      <c r="BK841" s="463"/>
      <c r="BL841" s="463"/>
      <c r="BM841" s="463"/>
      <c r="BN841" s="463"/>
      <c r="BZ841" s="463"/>
      <c r="CA841" s="463"/>
      <c r="CB841" s="428"/>
      <c r="DW841" s="463"/>
      <c r="DX841" s="463"/>
      <c r="FI841" s="463"/>
      <c r="FJ841" s="463"/>
    </row>
    <row r="842" spans="14:166" s="369" customFormat="1" ht="15" customHeight="1">
      <c r="N842" s="432"/>
      <c r="O842" s="372"/>
      <c r="P842" s="372"/>
      <c r="Q842" s="372"/>
      <c r="R842" s="372"/>
      <c r="S842" s="432"/>
      <c r="T842" s="372"/>
      <c r="U842" s="372"/>
      <c r="AG842" s="402"/>
      <c r="AH842" s="402"/>
      <c r="AI842" s="401"/>
      <c r="AJ842" s="404"/>
      <c r="AK842" s="404"/>
      <c r="AL842" s="404"/>
      <c r="AM842" s="401"/>
      <c r="AN842" s="401"/>
      <c r="AO842" s="404"/>
      <c r="AP842" s="404"/>
      <c r="AQ842" s="404"/>
      <c r="AR842" s="401"/>
      <c r="AS842" s="404"/>
      <c r="AT842" s="401"/>
      <c r="AU842" s="401"/>
      <c r="AV842" s="404"/>
      <c r="AW842" s="404"/>
      <c r="AX842" s="404"/>
      <c r="AY842" s="463"/>
      <c r="AZ842" s="463"/>
      <c r="BA842" s="463"/>
      <c r="BB842" s="463"/>
      <c r="BC842" s="463"/>
      <c r="BD842" s="463"/>
      <c r="BE842" s="463"/>
      <c r="BF842" s="463"/>
      <c r="BG842" s="463"/>
      <c r="BH842" s="463"/>
      <c r="BI842" s="463"/>
      <c r="BJ842" s="463"/>
      <c r="BK842" s="463"/>
      <c r="BL842" s="463"/>
      <c r="BM842" s="463"/>
      <c r="BN842" s="463"/>
      <c r="BZ842" s="463"/>
      <c r="CA842" s="463"/>
      <c r="CB842" s="428"/>
      <c r="DW842" s="463"/>
      <c r="DX842" s="463"/>
      <c r="FI842" s="463"/>
      <c r="FJ842" s="463"/>
    </row>
    <row r="843" spans="14:166" s="369" customFormat="1" ht="15" customHeight="1">
      <c r="N843" s="432"/>
      <c r="O843" s="372"/>
      <c r="P843" s="372"/>
      <c r="Q843" s="372"/>
      <c r="R843" s="372"/>
      <c r="S843" s="432"/>
      <c r="T843" s="372"/>
      <c r="U843" s="372"/>
      <c r="AG843" s="402"/>
      <c r="AH843" s="402"/>
      <c r="AI843" s="404"/>
      <c r="AJ843" s="404"/>
      <c r="AK843" s="401"/>
      <c r="AL843" s="404"/>
      <c r="AM843" s="401"/>
      <c r="AN843" s="401"/>
      <c r="AO843" s="404"/>
      <c r="AP843" s="404"/>
      <c r="AQ843" s="404"/>
      <c r="AR843" s="401"/>
      <c r="AS843" s="401"/>
      <c r="AT843" s="404"/>
      <c r="AU843" s="404"/>
      <c r="AV843" s="404"/>
      <c r="AW843" s="401"/>
      <c r="AX843" s="404"/>
      <c r="AY843" s="463"/>
      <c r="AZ843" s="463"/>
      <c r="BA843" s="463"/>
      <c r="BB843" s="463"/>
      <c r="BC843" s="463"/>
      <c r="BD843" s="463"/>
      <c r="BE843" s="463"/>
      <c r="BF843" s="463"/>
      <c r="BG843" s="463"/>
      <c r="BH843" s="463"/>
      <c r="BI843" s="463"/>
      <c r="BJ843" s="463"/>
      <c r="BK843" s="463"/>
      <c r="BL843" s="463"/>
      <c r="BM843" s="463"/>
      <c r="BN843" s="463"/>
      <c r="BZ843" s="463"/>
      <c r="CA843" s="463"/>
      <c r="CB843" s="428"/>
      <c r="DW843" s="463"/>
      <c r="DX843" s="463"/>
      <c r="FI843" s="463"/>
      <c r="FJ843" s="463"/>
    </row>
    <row r="844" spans="14:166" s="369" customFormat="1" ht="15" customHeight="1">
      <c r="N844" s="432"/>
      <c r="O844" s="372"/>
      <c r="P844" s="372"/>
      <c r="Q844" s="372"/>
      <c r="R844" s="372"/>
      <c r="S844" s="432"/>
      <c r="T844" s="372"/>
      <c r="U844" s="372"/>
      <c r="AG844" s="402"/>
      <c r="AH844" s="402"/>
      <c r="AI844" s="404"/>
      <c r="AJ844" s="404"/>
      <c r="AK844" s="401"/>
      <c r="AL844" s="401"/>
      <c r="AM844" s="401"/>
      <c r="AN844" s="401"/>
      <c r="AO844" s="404"/>
      <c r="AP844" s="401"/>
      <c r="AQ844" s="401"/>
      <c r="AR844" s="401"/>
      <c r="AS844" s="404"/>
      <c r="AT844" s="401"/>
      <c r="AU844" s="401"/>
      <c r="AV844" s="404"/>
      <c r="AW844" s="404"/>
      <c r="AX844" s="467"/>
      <c r="AY844" s="463"/>
      <c r="AZ844" s="463"/>
      <c r="BA844" s="463"/>
      <c r="BB844" s="463"/>
      <c r="BC844" s="463"/>
      <c r="BD844" s="463"/>
      <c r="BE844" s="463"/>
      <c r="BF844" s="463"/>
      <c r="BG844" s="463"/>
      <c r="BH844" s="463"/>
      <c r="BI844" s="463"/>
      <c r="BJ844" s="463"/>
      <c r="BK844" s="463"/>
      <c r="BL844" s="463"/>
      <c r="BM844" s="463"/>
      <c r="BN844" s="463"/>
      <c r="BZ844" s="463"/>
      <c r="CA844" s="463"/>
      <c r="CB844" s="428"/>
      <c r="DW844" s="463"/>
      <c r="DX844" s="463"/>
      <c r="FI844" s="463"/>
      <c r="FJ844" s="463"/>
    </row>
    <row r="845" spans="14:166" s="369" customFormat="1" ht="15" customHeight="1">
      <c r="N845" s="432"/>
      <c r="O845" s="372"/>
      <c r="P845" s="372"/>
      <c r="Q845" s="372"/>
      <c r="R845" s="372"/>
      <c r="S845" s="432"/>
      <c r="T845" s="372"/>
      <c r="U845" s="372"/>
      <c r="AG845" s="402"/>
      <c r="AH845" s="402"/>
      <c r="AI845" s="401"/>
      <c r="AJ845" s="401"/>
      <c r="AK845" s="401"/>
      <c r="AL845" s="404"/>
      <c r="AM845" s="401"/>
      <c r="AN845" s="401"/>
      <c r="AO845" s="401"/>
      <c r="AP845" s="404"/>
      <c r="AQ845" s="407"/>
      <c r="AR845" s="407"/>
      <c r="AS845" s="407"/>
      <c r="AT845" s="407"/>
      <c r="AU845" s="407"/>
      <c r="AV845" s="407"/>
      <c r="AW845" s="407"/>
      <c r="AX845" s="407"/>
      <c r="AY845" s="463"/>
      <c r="AZ845" s="463"/>
      <c r="BA845" s="463"/>
      <c r="BB845" s="463"/>
      <c r="BC845" s="463"/>
      <c r="BD845" s="463"/>
      <c r="BE845" s="463"/>
      <c r="BF845" s="463"/>
      <c r="BG845" s="463"/>
      <c r="BH845" s="463"/>
      <c r="BI845" s="463"/>
      <c r="BJ845" s="463"/>
      <c r="BK845" s="463"/>
      <c r="BL845" s="463"/>
      <c r="BM845" s="463"/>
      <c r="BN845" s="463"/>
      <c r="BZ845" s="463"/>
      <c r="CA845" s="463"/>
      <c r="CB845" s="428"/>
      <c r="DW845" s="463"/>
      <c r="DX845" s="463"/>
      <c r="FI845" s="463"/>
      <c r="FJ845" s="463"/>
    </row>
    <row r="846" spans="14:166" s="369" customFormat="1" ht="15" customHeight="1">
      <c r="N846" s="432"/>
      <c r="O846" s="372"/>
      <c r="P846" s="372"/>
      <c r="Q846" s="372"/>
      <c r="R846" s="372"/>
      <c r="S846" s="432"/>
      <c r="T846" s="372"/>
      <c r="U846" s="372"/>
      <c r="AG846" s="463"/>
      <c r="AH846" s="463"/>
      <c r="AI846" s="407"/>
      <c r="AJ846" s="407"/>
      <c r="AK846" s="407"/>
      <c r="AL846" s="407"/>
      <c r="AM846" s="407"/>
      <c r="AN846" s="407"/>
      <c r="AO846" s="407"/>
      <c r="AP846" s="407"/>
      <c r="AQ846" s="407"/>
      <c r="AR846" s="407"/>
      <c r="AS846" s="407"/>
      <c r="AT846" s="407"/>
      <c r="AU846" s="407"/>
      <c r="AV846" s="407"/>
      <c r="AW846" s="407"/>
      <c r="AX846" s="407"/>
      <c r="AY846" s="463"/>
      <c r="AZ846" s="463"/>
      <c r="BA846" s="463"/>
      <c r="BB846" s="463"/>
      <c r="BC846" s="463"/>
      <c r="BD846" s="463"/>
      <c r="BE846" s="463"/>
      <c r="BF846" s="463"/>
      <c r="BG846" s="463"/>
      <c r="BH846" s="463"/>
      <c r="BI846" s="463"/>
      <c r="BJ846" s="463"/>
      <c r="BK846" s="463"/>
      <c r="BL846" s="463"/>
      <c r="BM846" s="463"/>
      <c r="BN846" s="463"/>
      <c r="BZ846" s="463"/>
      <c r="CA846" s="463"/>
      <c r="CB846" s="428"/>
      <c r="DW846" s="463"/>
      <c r="DX846" s="463"/>
      <c r="FI846" s="463"/>
      <c r="FJ846" s="463"/>
    </row>
    <row r="847" spans="14:166" s="369" customFormat="1" ht="15" customHeight="1">
      <c r="N847" s="372"/>
      <c r="O847" s="372"/>
      <c r="P847" s="372"/>
      <c r="Q847" s="372"/>
      <c r="R847" s="372"/>
      <c r="S847" s="372"/>
      <c r="T847" s="372"/>
      <c r="U847" s="372"/>
      <c r="AG847" s="463"/>
      <c r="AH847" s="463"/>
      <c r="AI847" s="407"/>
      <c r="AJ847" s="407"/>
      <c r="AK847" s="407"/>
      <c r="AL847" s="407"/>
      <c r="AM847" s="407"/>
      <c r="AN847" s="407"/>
      <c r="AO847" s="407"/>
      <c r="AP847" s="407"/>
      <c r="AQ847" s="407"/>
      <c r="AR847" s="407"/>
      <c r="AS847" s="407"/>
      <c r="AT847" s="407"/>
      <c r="AU847" s="407"/>
      <c r="AV847" s="407"/>
      <c r="AW847" s="407"/>
      <c r="AX847" s="407"/>
      <c r="AY847" s="463"/>
      <c r="AZ847" s="463"/>
      <c r="BA847" s="463"/>
      <c r="BB847" s="463"/>
      <c r="BC847" s="463"/>
      <c r="BD847" s="463"/>
      <c r="BE847" s="463"/>
      <c r="BF847" s="463"/>
      <c r="BG847" s="463"/>
      <c r="BH847" s="463"/>
      <c r="BI847" s="463"/>
      <c r="BJ847" s="463"/>
      <c r="BK847" s="463"/>
      <c r="BL847" s="463"/>
      <c r="BM847" s="463"/>
      <c r="BN847" s="463"/>
      <c r="BZ847" s="463"/>
      <c r="CA847" s="463"/>
      <c r="CB847" s="428"/>
      <c r="DW847" s="463"/>
      <c r="DX847" s="463"/>
      <c r="FI847" s="463"/>
      <c r="FJ847" s="463"/>
    </row>
    <row r="848" spans="14:166" s="369" customFormat="1" ht="15" customHeight="1">
      <c r="N848" s="463"/>
      <c r="O848" s="463"/>
      <c r="P848" s="463"/>
      <c r="Q848" s="463"/>
      <c r="R848" s="463"/>
      <c r="S848" s="463"/>
      <c r="T848" s="463"/>
      <c r="U848" s="463"/>
      <c r="AG848" s="469"/>
      <c r="AH848" s="469"/>
      <c r="AI848" s="407"/>
      <c r="AJ848" s="407"/>
      <c r="AK848" s="407"/>
      <c r="AL848" s="407"/>
      <c r="AM848" s="407"/>
      <c r="AN848" s="407"/>
      <c r="AO848" s="407"/>
      <c r="AP848" s="407"/>
      <c r="AQ848" s="407"/>
      <c r="AR848" s="407"/>
      <c r="AS848" s="407"/>
      <c r="AT848" s="407"/>
      <c r="AU848" s="407"/>
      <c r="AV848" s="407"/>
      <c r="AW848" s="407"/>
      <c r="AX848" s="407"/>
      <c r="AY848" s="463"/>
      <c r="AZ848" s="463"/>
      <c r="BA848" s="463"/>
      <c r="BB848" s="463"/>
      <c r="BC848" s="463"/>
      <c r="BD848" s="463"/>
      <c r="BE848" s="463"/>
      <c r="BF848" s="463"/>
      <c r="BG848" s="463"/>
      <c r="BH848" s="463"/>
      <c r="BI848" s="463"/>
      <c r="BJ848" s="463"/>
      <c r="BK848" s="463"/>
      <c r="BL848" s="463"/>
      <c r="BM848" s="463"/>
      <c r="BN848" s="463"/>
      <c r="BZ848" s="463"/>
      <c r="CA848" s="463"/>
      <c r="CB848" s="428"/>
      <c r="DW848" s="463"/>
      <c r="DX848" s="463"/>
      <c r="FI848" s="463"/>
      <c r="FJ848" s="463"/>
    </row>
    <row r="849" spans="14:166" s="369" customFormat="1" ht="15" customHeight="1">
      <c r="N849" s="442"/>
      <c r="O849" s="463"/>
      <c r="P849" s="463"/>
      <c r="Q849" s="463"/>
      <c r="R849" s="463"/>
      <c r="S849" s="463"/>
      <c r="T849" s="463"/>
      <c r="U849" s="463"/>
      <c r="W849" s="381"/>
      <c r="X849" s="381"/>
      <c r="Y849" s="381"/>
      <c r="Z849" s="381"/>
      <c r="AA849" s="381"/>
      <c r="AB849" s="381"/>
      <c r="AC849" s="381"/>
      <c r="AD849" s="381"/>
      <c r="AE849" s="381"/>
      <c r="AG849" s="469"/>
      <c r="AH849" s="469"/>
      <c r="AI849" s="407"/>
      <c r="AJ849" s="407"/>
      <c r="AK849" s="407"/>
      <c r="AL849" s="407"/>
      <c r="AM849" s="407"/>
      <c r="AN849" s="407"/>
      <c r="AO849" s="407"/>
      <c r="AP849" s="407"/>
      <c r="AQ849" s="408"/>
      <c r="AR849" s="408"/>
      <c r="AS849" s="408"/>
      <c r="AT849" s="408"/>
      <c r="AU849" s="408"/>
      <c r="AV849" s="409"/>
      <c r="AW849" s="408"/>
      <c r="AX849" s="408"/>
      <c r="AY849" s="463"/>
      <c r="AZ849" s="463"/>
      <c r="BA849" s="463"/>
      <c r="BB849" s="463"/>
      <c r="BC849" s="463"/>
      <c r="BD849" s="463"/>
      <c r="BE849" s="463"/>
      <c r="BF849" s="463"/>
      <c r="BG849" s="463"/>
      <c r="BH849" s="463"/>
      <c r="BI849" s="463"/>
      <c r="BJ849" s="463"/>
      <c r="BK849" s="463"/>
      <c r="BL849" s="463"/>
      <c r="BM849" s="463"/>
      <c r="BN849" s="463"/>
      <c r="BZ849" s="463"/>
      <c r="CA849" s="463"/>
      <c r="CB849" s="428"/>
      <c r="DW849" s="463"/>
      <c r="DX849" s="463"/>
      <c r="FI849" s="463"/>
      <c r="FJ849" s="463"/>
    </row>
    <row r="850" spans="14:166" s="369" customFormat="1" ht="15" customHeight="1">
      <c r="N850" s="442"/>
      <c r="O850" s="463"/>
      <c r="P850" s="463"/>
      <c r="Q850" s="463"/>
      <c r="R850" s="463"/>
      <c r="S850" s="463"/>
      <c r="T850" s="463"/>
      <c r="U850" s="463"/>
      <c r="W850" s="381"/>
      <c r="X850" s="381"/>
      <c r="Y850" s="381"/>
      <c r="Z850" s="381"/>
      <c r="AA850" s="381"/>
      <c r="AB850" s="381"/>
      <c r="AC850" s="381"/>
      <c r="AD850" s="381"/>
      <c r="AE850" s="381"/>
      <c r="AG850" s="469"/>
      <c r="AH850" s="469"/>
      <c r="AI850" s="408"/>
      <c r="AJ850" s="408"/>
      <c r="AK850" s="408"/>
      <c r="AL850" s="408"/>
      <c r="AM850" s="408"/>
      <c r="AN850" s="408"/>
      <c r="AO850" s="408"/>
      <c r="AP850" s="408"/>
      <c r="AQ850" s="401"/>
      <c r="AR850" s="401"/>
      <c r="AS850" s="401"/>
      <c r="AT850" s="401"/>
      <c r="AU850" s="401"/>
      <c r="AV850" s="401"/>
      <c r="AW850" s="401"/>
      <c r="AX850" s="401"/>
      <c r="AY850" s="463"/>
      <c r="AZ850" s="463"/>
      <c r="BA850" s="463"/>
      <c r="BB850" s="463"/>
      <c r="BC850" s="463"/>
      <c r="BD850" s="463"/>
      <c r="BE850" s="463"/>
      <c r="BF850" s="463"/>
      <c r="BG850" s="463"/>
      <c r="BH850" s="463"/>
      <c r="BI850" s="463"/>
      <c r="BJ850" s="463"/>
      <c r="BK850" s="463"/>
      <c r="BL850" s="463"/>
      <c r="BM850" s="463"/>
      <c r="BN850" s="463"/>
      <c r="BZ850" s="463"/>
      <c r="CA850" s="463"/>
      <c r="CB850" s="428"/>
      <c r="DW850" s="463"/>
      <c r="DX850" s="463"/>
      <c r="FI850" s="463"/>
      <c r="FJ850" s="463"/>
    </row>
    <row r="851" spans="14:166" s="369" customFormat="1" ht="15" customHeight="1">
      <c r="N851" s="442"/>
      <c r="O851" s="463"/>
      <c r="P851" s="463"/>
      <c r="Q851" s="463"/>
      <c r="R851" s="463"/>
      <c r="S851" s="463"/>
      <c r="T851" s="463"/>
      <c r="U851" s="463"/>
      <c r="W851" s="381"/>
      <c r="X851" s="381"/>
      <c r="Y851" s="381"/>
      <c r="Z851" s="381"/>
      <c r="AA851" s="381"/>
      <c r="AB851" s="381"/>
      <c r="AC851" s="381"/>
      <c r="AD851" s="381"/>
      <c r="AE851" s="381"/>
      <c r="AG851" s="402"/>
      <c r="AH851" s="402"/>
      <c r="AI851" s="401"/>
      <c r="AJ851" s="401"/>
      <c r="AK851" s="401"/>
      <c r="AL851" s="401"/>
      <c r="AM851" s="401"/>
      <c r="AN851" s="401"/>
      <c r="AO851" s="401"/>
      <c r="AP851" s="401"/>
      <c r="AQ851" s="401"/>
      <c r="AR851" s="401"/>
      <c r="AS851" s="401"/>
      <c r="AT851" s="401"/>
      <c r="AU851" s="401"/>
      <c r="AV851" s="404"/>
      <c r="AW851" s="401"/>
      <c r="AX851" s="404"/>
      <c r="AY851" s="463"/>
      <c r="AZ851" s="463"/>
      <c r="BA851" s="463"/>
      <c r="BB851" s="463"/>
      <c r="BC851" s="463"/>
      <c r="BD851" s="463"/>
      <c r="BE851" s="463"/>
      <c r="BF851" s="463"/>
      <c r="BG851" s="463"/>
      <c r="BH851" s="463"/>
      <c r="BI851" s="463"/>
      <c r="BJ851" s="463"/>
      <c r="BK851" s="463"/>
      <c r="BL851" s="463"/>
      <c r="BM851" s="463"/>
      <c r="BN851" s="463"/>
      <c r="BZ851" s="463"/>
      <c r="CA851" s="463"/>
      <c r="CB851" s="428"/>
      <c r="DW851" s="463"/>
      <c r="DX851" s="463"/>
      <c r="FI851" s="463"/>
      <c r="FJ851" s="463"/>
    </row>
    <row r="852" spans="14:166" s="369" customFormat="1" ht="15" customHeight="1">
      <c r="N852" s="442"/>
      <c r="O852" s="463"/>
      <c r="P852" s="463"/>
      <c r="Q852" s="463"/>
      <c r="R852" s="463"/>
      <c r="S852" s="463"/>
      <c r="T852" s="463"/>
      <c r="U852" s="463"/>
      <c r="W852" s="381"/>
      <c r="X852" s="381"/>
      <c r="Y852" s="381"/>
      <c r="Z852" s="381"/>
      <c r="AA852" s="381"/>
      <c r="AB852" s="381"/>
      <c r="AC852" s="381"/>
      <c r="AD852" s="381"/>
      <c r="AE852" s="381"/>
      <c r="AG852" s="402"/>
      <c r="AH852" s="402"/>
      <c r="AI852" s="401"/>
      <c r="AJ852" s="404"/>
      <c r="AK852" s="404"/>
      <c r="AL852" s="404"/>
      <c r="AM852" s="401"/>
      <c r="AN852" s="401"/>
      <c r="AO852" s="401"/>
      <c r="AP852" s="401"/>
      <c r="AQ852" s="401"/>
      <c r="AR852" s="401"/>
      <c r="AS852" s="401"/>
      <c r="AT852" s="401"/>
      <c r="AU852" s="401"/>
      <c r="AV852" s="404"/>
      <c r="AW852" s="401"/>
      <c r="AX852" s="404"/>
      <c r="AY852" s="463"/>
      <c r="AZ852" s="463"/>
      <c r="BA852" s="463"/>
      <c r="BB852" s="463"/>
      <c r="BC852" s="463"/>
      <c r="BD852" s="463"/>
      <c r="BE852" s="463"/>
      <c r="BF852" s="463"/>
      <c r="BG852" s="463"/>
      <c r="BH852" s="463"/>
      <c r="BI852" s="463"/>
      <c r="BJ852" s="463"/>
      <c r="BK852" s="463"/>
      <c r="BL852" s="463"/>
      <c r="BM852" s="463"/>
      <c r="BN852" s="463"/>
      <c r="BZ852" s="463"/>
      <c r="CA852" s="463"/>
      <c r="CB852" s="428"/>
      <c r="DW852" s="463"/>
      <c r="DX852" s="463"/>
      <c r="FI852" s="463"/>
      <c r="FJ852" s="463"/>
    </row>
    <row r="853" spans="14:166" s="369" customFormat="1" ht="15" customHeight="1">
      <c r="N853" s="442"/>
      <c r="O853" s="442"/>
      <c r="P853" s="463"/>
      <c r="Q853" s="463"/>
      <c r="R853" s="442"/>
      <c r="S853" s="463"/>
      <c r="T853" s="463"/>
      <c r="U853" s="463"/>
      <c r="W853" s="381"/>
      <c r="X853" s="381"/>
      <c r="Y853" s="381"/>
      <c r="Z853" s="381"/>
      <c r="AA853" s="381"/>
      <c r="AB853" s="381"/>
      <c r="AC853" s="381"/>
      <c r="AD853" s="381"/>
      <c r="AE853" s="381"/>
      <c r="AG853" s="402"/>
      <c r="AH853" s="402"/>
      <c r="AI853" s="401"/>
      <c r="AJ853" s="401"/>
      <c r="AK853" s="404"/>
      <c r="AL853" s="401"/>
      <c r="AM853" s="401"/>
      <c r="AN853" s="401"/>
      <c r="AO853" s="401"/>
      <c r="AP853" s="401"/>
      <c r="AQ853" s="401"/>
      <c r="AR853" s="401"/>
      <c r="AS853" s="401"/>
      <c r="AT853" s="401"/>
      <c r="AU853" s="401"/>
      <c r="AV853" s="401"/>
      <c r="AW853" s="401"/>
      <c r="AX853" s="404"/>
      <c r="AY853" s="463"/>
      <c r="AZ853" s="463"/>
      <c r="BA853" s="463"/>
      <c r="BB853" s="463"/>
      <c r="BC853" s="463"/>
      <c r="BD853" s="463"/>
      <c r="BE853" s="463"/>
      <c r="BF853" s="463"/>
      <c r="BG853" s="463"/>
      <c r="BH853" s="463"/>
      <c r="BI853" s="463"/>
      <c r="BJ853" s="463"/>
      <c r="BK853" s="463"/>
      <c r="BL853" s="463"/>
      <c r="BM853" s="463"/>
      <c r="BN853" s="463"/>
      <c r="BZ853" s="463"/>
      <c r="CA853" s="463"/>
      <c r="CB853" s="428"/>
      <c r="DW853" s="463"/>
      <c r="DX853" s="463"/>
      <c r="FI853" s="463"/>
      <c r="FJ853" s="463"/>
    </row>
    <row r="854" spans="14:166" s="369" customFormat="1" ht="15" customHeight="1">
      <c r="N854" s="442"/>
      <c r="O854" s="442"/>
      <c r="P854" s="463"/>
      <c r="Q854" s="463"/>
      <c r="R854" s="442"/>
      <c r="S854" s="463"/>
      <c r="T854" s="463"/>
      <c r="U854" s="463"/>
      <c r="W854" s="381"/>
      <c r="X854" s="381"/>
      <c r="Y854" s="381"/>
      <c r="Z854" s="381"/>
      <c r="AA854" s="381"/>
      <c r="AB854" s="381"/>
      <c r="AC854" s="381"/>
      <c r="AD854" s="381"/>
      <c r="AE854" s="381"/>
      <c r="AG854" s="402"/>
      <c r="AH854" s="402"/>
      <c r="AI854" s="401"/>
      <c r="AJ854" s="401"/>
      <c r="AK854" s="404"/>
      <c r="AL854" s="404"/>
      <c r="AM854" s="401"/>
      <c r="AN854" s="401"/>
      <c r="AO854" s="401"/>
      <c r="AP854" s="401"/>
      <c r="AQ854" s="401"/>
      <c r="AR854" s="401"/>
      <c r="AS854" s="401"/>
      <c r="AT854" s="401"/>
      <c r="AU854" s="401"/>
      <c r="AV854" s="404"/>
      <c r="AW854" s="401"/>
      <c r="AX854" s="430"/>
      <c r="AY854" s="463"/>
      <c r="AZ854" s="463"/>
      <c r="BA854" s="463"/>
      <c r="BB854" s="463"/>
      <c r="BC854" s="463"/>
      <c r="BD854" s="463"/>
      <c r="BE854" s="463"/>
      <c r="BF854" s="463"/>
      <c r="BG854" s="463"/>
      <c r="BH854" s="463"/>
      <c r="BI854" s="463"/>
      <c r="BJ854" s="463"/>
      <c r="BK854" s="463"/>
      <c r="BL854" s="463"/>
      <c r="BM854" s="463"/>
      <c r="BN854" s="463"/>
      <c r="BZ854" s="463"/>
      <c r="CA854" s="463"/>
      <c r="CB854" s="428"/>
      <c r="DW854" s="463"/>
      <c r="DX854" s="463"/>
      <c r="FI854" s="463"/>
      <c r="FJ854" s="463"/>
    </row>
    <row r="855" spans="14:166" s="369" customFormat="1" ht="15" customHeight="1">
      <c r="N855" s="442"/>
      <c r="O855" s="463"/>
      <c r="P855" s="463"/>
      <c r="Q855" s="463"/>
      <c r="R855" s="463"/>
      <c r="S855" s="463"/>
      <c r="T855" s="463"/>
      <c r="U855" s="463"/>
      <c r="W855" s="381"/>
      <c r="X855" s="381"/>
      <c r="Y855" s="381"/>
      <c r="Z855" s="381"/>
      <c r="AA855" s="381"/>
      <c r="AB855" s="381"/>
      <c r="AC855" s="381"/>
      <c r="AD855" s="381"/>
      <c r="AE855" s="381"/>
      <c r="AG855" s="402"/>
      <c r="AH855" s="402"/>
      <c r="AI855" s="401"/>
      <c r="AJ855" s="401"/>
      <c r="AK855" s="404"/>
      <c r="AL855" s="401"/>
      <c r="AM855" s="401"/>
      <c r="AN855" s="401"/>
      <c r="AO855" s="404"/>
      <c r="AP855" s="401"/>
      <c r="AQ855" s="401"/>
      <c r="AR855" s="401"/>
      <c r="AS855" s="401"/>
      <c r="AT855" s="401"/>
      <c r="AU855" s="401"/>
      <c r="AV855" s="401"/>
      <c r="AW855" s="404"/>
      <c r="AX855" s="404"/>
      <c r="AY855" s="463"/>
      <c r="AZ855" s="463"/>
      <c r="BA855" s="463"/>
      <c r="BB855" s="463"/>
      <c r="BC855" s="463"/>
      <c r="BD855" s="463"/>
      <c r="BE855" s="463"/>
      <c r="BF855" s="463"/>
      <c r="BG855" s="463"/>
      <c r="BH855" s="463"/>
      <c r="BI855" s="463"/>
      <c r="BJ855" s="463"/>
      <c r="BK855" s="463"/>
      <c r="BL855" s="463"/>
      <c r="BM855" s="463"/>
      <c r="BN855" s="463"/>
      <c r="BZ855" s="463"/>
      <c r="CA855" s="463"/>
      <c r="CB855" s="428"/>
      <c r="DW855" s="463"/>
      <c r="DX855" s="463"/>
      <c r="FI855" s="463"/>
      <c r="FJ855" s="463"/>
    </row>
    <row r="856" spans="14:166" s="369" customFormat="1" ht="15" customHeight="1">
      <c r="N856" s="442"/>
      <c r="O856" s="442"/>
      <c r="P856" s="463"/>
      <c r="Q856" s="463"/>
      <c r="R856" s="442"/>
      <c r="S856" s="442"/>
      <c r="T856" s="463"/>
      <c r="U856" s="463"/>
      <c r="W856" s="381"/>
      <c r="X856" s="381"/>
      <c r="Y856" s="381"/>
      <c r="Z856" s="381"/>
      <c r="AA856" s="381"/>
      <c r="AB856" s="381"/>
      <c r="AC856" s="381"/>
      <c r="AD856" s="381"/>
      <c r="AE856" s="381"/>
      <c r="AG856" s="402"/>
      <c r="AH856" s="402"/>
      <c r="AI856" s="401"/>
      <c r="AJ856" s="401"/>
      <c r="AK856" s="404"/>
      <c r="AL856" s="404"/>
      <c r="AM856" s="401"/>
      <c r="AN856" s="401"/>
      <c r="AO856" s="404"/>
      <c r="AP856" s="401"/>
      <c r="AQ856" s="401"/>
      <c r="AR856" s="401"/>
      <c r="AS856" s="401"/>
      <c r="AT856" s="401"/>
      <c r="AU856" s="401"/>
      <c r="AV856" s="404"/>
      <c r="AW856" s="401"/>
      <c r="AX856" s="404"/>
      <c r="AY856" s="463"/>
      <c r="AZ856" s="463"/>
      <c r="BA856" s="463"/>
      <c r="BB856" s="463"/>
      <c r="BC856" s="463"/>
      <c r="BD856" s="463"/>
      <c r="BE856" s="463"/>
      <c r="BF856" s="463"/>
      <c r="BG856" s="463"/>
      <c r="BH856" s="463"/>
      <c r="BI856" s="463"/>
      <c r="BJ856" s="463"/>
      <c r="BK856" s="463"/>
      <c r="BL856" s="463"/>
      <c r="BM856" s="463"/>
      <c r="BN856" s="463"/>
      <c r="BZ856" s="463"/>
      <c r="CA856" s="463"/>
      <c r="CB856" s="428"/>
      <c r="DW856" s="463"/>
      <c r="DX856" s="463"/>
      <c r="FI856" s="463"/>
      <c r="FJ856" s="463"/>
    </row>
    <row r="857" spans="14:166" s="369" customFormat="1" ht="15" customHeight="1">
      <c r="N857" s="442"/>
      <c r="O857" s="463"/>
      <c r="P857" s="463"/>
      <c r="Q857" s="463"/>
      <c r="R857" s="463"/>
      <c r="S857" s="442"/>
      <c r="T857" s="463"/>
      <c r="U857" s="463"/>
      <c r="W857" s="381"/>
      <c r="X857" s="381"/>
      <c r="Y857" s="381"/>
      <c r="Z857" s="381"/>
      <c r="AA857" s="381"/>
      <c r="AB857" s="381"/>
      <c r="AC857" s="381"/>
      <c r="AD857" s="381"/>
      <c r="AE857" s="381"/>
      <c r="AG857" s="402"/>
      <c r="AH857" s="402"/>
      <c r="AI857" s="401"/>
      <c r="AJ857" s="401"/>
      <c r="AK857" s="467"/>
      <c r="AL857" s="401"/>
      <c r="AM857" s="401"/>
      <c r="AN857" s="401"/>
      <c r="AO857" s="404"/>
      <c r="AP857" s="401"/>
      <c r="AQ857" s="401"/>
      <c r="AR857" s="401"/>
      <c r="AS857" s="401"/>
      <c r="AT857" s="401"/>
      <c r="AU857" s="401"/>
      <c r="AV857" s="404"/>
      <c r="AW857" s="404"/>
      <c r="AX857" s="404"/>
      <c r="AY857" s="463"/>
      <c r="AZ857" s="463"/>
      <c r="BA857" s="463"/>
      <c r="BB857" s="463"/>
      <c r="BC857" s="463"/>
      <c r="BD857" s="463"/>
      <c r="BE857" s="463"/>
      <c r="BF857" s="463"/>
      <c r="BG857" s="463"/>
      <c r="BH857" s="463"/>
      <c r="BI857" s="463"/>
      <c r="BJ857" s="463"/>
      <c r="BK857" s="463"/>
      <c r="BL857" s="463"/>
      <c r="BM857" s="463"/>
      <c r="BN857" s="463"/>
      <c r="BZ857" s="463"/>
      <c r="CA857" s="463"/>
      <c r="CB857" s="428"/>
      <c r="DW857" s="463"/>
      <c r="DX857" s="463"/>
      <c r="FI857" s="463"/>
      <c r="FJ857" s="463"/>
    </row>
    <row r="858" spans="14:166" s="369" customFormat="1" ht="15" customHeight="1">
      <c r="N858" s="442"/>
      <c r="O858" s="442"/>
      <c r="P858" s="463"/>
      <c r="Q858" s="463"/>
      <c r="R858" s="442"/>
      <c r="S858" s="463"/>
      <c r="T858" s="463"/>
      <c r="U858" s="463"/>
      <c r="W858" s="381"/>
      <c r="X858" s="381"/>
      <c r="Y858" s="381"/>
      <c r="Z858" s="381"/>
      <c r="AA858" s="381"/>
      <c r="AB858" s="381"/>
      <c r="AC858" s="381"/>
      <c r="AD858" s="381"/>
      <c r="AE858" s="381"/>
      <c r="AG858" s="402"/>
      <c r="AH858" s="402"/>
      <c r="AI858" s="401"/>
      <c r="AJ858" s="401"/>
      <c r="AK858" s="404"/>
      <c r="AL858" s="404"/>
      <c r="AM858" s="401"/>
      <c r="AN858" s="401"/>
      <c r="AO858" s="401"/>
      <c r="AP858" s="401"/>
      <c r="AQ858" s="401"/>
      <c r="AR858" s="401"/>
      <c r="AS858" s="401"/>
      <c r="AT858" s="401"/>
      <c r="AU858" s="401"/>
      <c r="AV858" s="401"/>
      <c r="AW858" s="401"/>
      <c r="AX858" s="404"/>
      <c r="AY858" s="463"/>
      <c r="AZ858" s="463"/>
      <c r="BA858" s="463"/>
      <c r="BB858" s="463"/>
      <c r="BC858" s="463"/>
      <c r="BD858" s="463"/>
      <c r="BE858" s="463"/>
      <c r="BF858" s="463"/>
      <c r="BG858" s="463"/>
      <c r="BH858" s="463"/>
      <c r="BI858" s="463"/>
      <c r="BJ858" s="463"/>
      <c r="BK858" s="463"/>
      <c r="BL858" s="463"/>
      <c r="BM858" s="463"/>
      <c r="BN858" s="463"/>
      <c r="BZ858" s="463"/>
      <c r="CA858" s="463"/>
      <c r="CB858" s="428"/>
      <c r="DW858" s="463"/>
      <c r="DX858" s="463"/>
      <c r="FI858" s="463"/>
      <c r="FJ858" s="463"/>
    </row>
    <row r="859" spans="14:166" s="369" customFormat="1" ht="15" customHeight="1">
      <c r="N859" s="442"/>
      <c r="O859" s="463"/>
      <c r="P859" s="463"/>
      <c r="Q859" s="463"/>
      <c r="R859" s="463"/>
      <c r="S859" s="442"/>
      <c r="T859" s="463"/>
      <c r="U859" s="463"/>
      <c r="W859" s="381"/>
      <c r="X859" s="381"/>
      <c r="Y859" s="381"/>
      <c r="Z859" s="381"/>
      <c r="AA859" s="381"/>
      <c r="AB859" s="381"/>
      <c r="AC859" s="381"/>
      <c r="AD859" s="381"/>
      <c r="AE859" s="381"/>
      <c r="AG859" s="402"/>
      <c r="AH859" s="402"/>
      <c r="AI859" s="401"/>
      <c r="AJ859" s="401"/>
      <c r="AK859" s="404"/>
      <c r="AL859" s="404"/>
      <c r="AM859" s="401"/>
      <c r="AN859" s="401"/>
      <c r="AO859" s="404"/>
      <c r="AP859" s="401"/>
      <c r="AQ859" s="401"/>
      <c r="AR859" s="401"/>
      <c r="AS859" s="401"/>
      <c r="AT859" s="401"/>
      <c r="AU859" s="401"/>
      <c r="AV859" s="404"/>
      <c r="AW859" s="404"/>
      <c r="AX859" s="404"/>
      <c r="AY859" s="463"/>
      <c r="AZ859" s="463"/>
      <c r="BA859" s="463"/>
      <c r="BB859" s="463"/>
      <c r="BC859" s="463"/>
      <c r="BD859" s="463"/>
      <c r="BE859" s="463"/>
      <c r="BF859" s="463"/>
      <c r="BG859" s="463"/>
      <c r="BH859" s="463"/>
      <c r="BI859" s="463"/>
      <c r="BJ859" s="463"/>
      <c r="BK859" s="463"/>
      <c r="BL859" s="463"/>
      <c r="BM859" s="463"/>
      <c r="BN859" s="463"/>
      <c r="BZ859" s="463"/>
      <c r="CA859" s="463"/>
      <c r="CB859" s="428"/>
      <c r="DW859" s="463"/>
      <c r="DX859" s="463"/>
      <c r="FI859" s="463"/>
      <c r="FJ859" s="463"/>
    </row>
    <row r="860" spans="14:166" s="369" customFormat="1" ht="15" customHeight="1">
      <c r="N860" s="442"/>
      <c r="O860" s="442"/>
      <c r="P860" s="463"/>
      <c r="Q860" s="463"/>
      <c r="R860" s="442"/>
      <c r="S860" s="442"/>
      <c r="T860" s="463"/>
      <c r="U860" s="463"/>
      <c r="W860" s="381"/>
      <c r="X860" s="381"/>
      <c r="Y860" s="381"/>
      <c r="Z860" s="381"/>
      <c r="AA860" s="381"/>
      <c r="AB860" s="381"/>
      <c r="AC860" s="381"/>
      <c r="AD860" s="381"/>
      <c r="AE860" s="381"/>
      <c r="AG860" s="402"/>
      <c r="AH860" s="402"/>
      <c r="AI860" s="401"/>
      <c r="AJ860" s="401"/>
      <c r="AK860" s="401"/>
      <c r="AL860" s="401"/>
      <c r="AM860" s="401"/>
      <c r="AN860" s="401"/>
      <c r="AO860" s="404"/>
      <c r="AP860" s="401"/>
      <c r="AQ860" s="401"/>
      <c r="AR860" s="401"/>
      <c r="AS860" s="404"/>
      <c r="AT860" s="401"/>
      <c r="AU860" s="401"/>
      <c r="AV860" s="401"/>
      <c r="AW860" s="404"/>
      <c r="AX860" s="404"/>
      <c r="AY860" s="463"/>
      <c r="AZ860" s="463"/>
      <c r="BA860" s="463"/>
      <c r="BB860" s="463"/>
      <c r="BC860" s="463"/>
      <c r="BD860" s="463"/>
      <c r="BE860" s="463"/>
      <c r="BF860" s="463"/>
      <c r="BG860" s="463"/>
      <c r="BH860" s="463"/>
      <c r="BI860" s="463"/>
      <c r="BJ860" s="463"/>
      <c r="BK860" s="463"/>
      <c r="BL860" s="463"/>
      <c r="BM860" s="463"/>
      <c r="BN860" s="463"/>
      <c r="BZ860" s="463"/>
      <c r="CA860" s="463"/>
      <c r="CB860" s="428"/>
      <c r="DW860" s="463"/>
      <c r="DX860" s="463"/>
      <c r="FI860" s="463"/>
      <c r="FJ860" s="463"/>
    </row>
    <row r="861" spans="14:166" s="369" customFormat="1" ht="15" customHeight="1">
      <c r="N861" s="442"/>
      <c r="O861" s="463"/>
      <c r="P861" s="463"/>
      <c r="Q861" s="463"/>
      <c r="R861" s="463"/>
      <c r="S861" s="442"/>
      <c r="T861" s="463"/>
      <c r="U861" s="463"/>
      <c r="W861" s="381"/>
      <c r="X861" s="381"/>
      <c r="Y861" s="381"/>
      <c r="Z861" s="381"/>
      <c r="AA861" s="381"/>
      <c r="AB861" s="381"/>
      <c r="AC861" s="381"/>
      <c r="AD861" s="381"/>
      <c r="AE861" s="381"/>
      <c r="AG861" s="402"/>
      <c r="AH861" s="402"/>
      <c r="AI861" s="401"/>
      <c r="AJ861" s="401"/>
      <c r="AK861" s="401"/>
      <c r="AL861" s="404"/>
      <c r="AM861" s="401"/>
      <c r="AN861" s="401"/>
      <c r="AO861" s="404"/>
      <c r="AP861" s="401"/>
      <c r="AQ861" s="401"/>
      <c r="AR861" s="401"/>
      <c r="AS861" s="404"/>
      <c r="AT861" s="401"/>
      <c r="AU861" s="401"/>
      <c r="AV861" s="404"/>
      <c r="AW861" s="401"/>
      <c r="AX861" s="404"/>
      <c r="AY861" s="463"/>
      <c r="AZ861" s="463"/>
      <c r="BA861" s="463"/>
      <c r="BB861" s="463"/>
      <c r="BC861" s="463"/>
      <c r="BD861" s="463"/>
      <c r="BE861" s="463"/>
      <c r="BF861" s="463"/>
      <c r="BG861" s="463"/>
      <c r="BH861" s="463"/>
      <c r="BI861" s="463"/>
      <c r="BJ861" s="463"/>
      <c r="BK861" s="463"/>
      <c r="BL861" s="463"/>
      <c r="BM861" s="463"/>
      <c r="BN861" s="463"/>
      <c r="BZ861" s="463"/>
      <c r="CA861" s="463"/>
      <c r="CB861" s="428"/>
      <c r="DW861" s="463"/>
      <c r="DX861" s="463"/>
      <c r="FI861" s="463"/>
      <c r="FJ861" s="463"/>
    </row>
    <row r="862" spans="14:166" s="369" customFormat="1" ht="15" customHeight="1">
      <c r="N862" s="442"/>
      <c r="O862" s="442"/>
      <c r="P862" s="463"/>
      <c r="Q862" s="463"/>
      <c r="R862" s="442"/>
      <c r="S862" s="463"/>
      <c r="T862" s="463"/>
      <c r="U862" s="463"/>
      <c r="W862" s="381"/>
      <c r="X862" s="381"/>
      <c r="Y862" s="381"/>
      <c r="Z862" s="381"/>
      <c r="AA862" s="381"/>
      <c r="AB862" s="381"/>
      <c r="AC862" s="381"/>
      <c r="AD862" s="381"/>
      <c r="AE862" s="381"/>
      <c r="AG862" s="402"/>
      <c r="AH862" s="402"/>
      <c r="AI862" s="401"/>
      <c r="AJ862" s="401"/>
      <c r="AK862" s="404"/>
      <c r="AL862" s="404"/>
      <c r="AM862" s="401"/>
      <c r="AN862" s="401"/>
      <c r="AO862" s="404"/>
      <c r="AP862" s="401"/>
      <c r="AQ862" s="401"/>
      <c r="AR862" s="401"/>
      <c r="AS862" s="404"/>
      <c r="AT862" s="404"/>
      <c r="AU862" s="404"/>
      <c r="AV862" s="401"/>
      <c r="AW862" s="404"/>
      <c r="AX862" s="404"/>
      <c r="AY862" s="463"/>
      <c r="AZ862" s="463"/>
      <c r="BA862" s="463"/>
      <c r="BB862" s="463"/>
      <c r="BC862" s="463"/>
      <c r="BD862" s="463"/>
      <c r="BE862" s="463"/>
      <c r="BF862" s="463"/>
      <c r="BG862" s="463"/>
      <c r="BH862" s="463"/>
      <c r="BI862" s="463"/>
      <c r="BJ862" s="463"/>
      <c r="BK862" s="463"/>
      <c r="BL862" s="463"/>
      <c r="BM862" s="463"/>
      <c r="BN862" s="463"/>
      <c r="BZ862" s="463"/>
      <c r="CA862" s="463"/>
      <c r="CB862" s="428"/>
      <c r="DW862" s="463"/>
      <c r="DX862" s="463"/>
      <c r="FI862" s="463"/>
      <c r="FJ862" s="463"/>
    </row>
    <row r="863" spans="14:166" s="369" customFormat="1" ht="15" customHeight="1">
      <c r="N863" s="442"/>
      <c r="O863" s="463"/>
      <c r="P863" s="463"/>
      <c r="Q863" s="463"/>
      <c r="R863" s="463"/>
      <c r="S863" s="442"/>
      <c r="T863" s="463"/>
      <c r="U863" s="463"/>
      <c r="W863" s="381"/>
      <c r="X863" s="381"/>
      <c r="Y863" s="381"/>
      <c r="Z863" s="381"/>
      <c r="AA863" s="381"/>
      <c r="AB863" s="381"/>
      <c r="AC863" s="381"/>
      <c r="AD863" s="381"/>
      <c r="AE863" s="381"/>
      <c r="AG863" s="402"/>
      <c r="AH863" s="402"/>
      <c r="AI863" s="401"/>
      <c r="AJ863" s="404"/>
      <c r="AK863" s="401"/>
      <c r="AL863" s="401"/>
      <c r="AM863" s="401"/>
      <c r="AN863" s="401"/>
      <c r="AO863" s="467"/>
      <c r="AP863" s="404"/>
      <c r="AQ863" s="404"/>
      <c r="AR863" s="401"/>
      <c r="AS863" s="404"/>
      <c r="AT863" s="401"/>
      <c r="AU863" s="401"/>
      <c r="AV863" s="404"/>
      <c r="AW863" s="404"/>
      <c r="AX863" s="404"/>
      <c r="AY863" s="463"/>
      <c r="AZ863" s="463"/>
      <c r="BA863" s="463"/>
      <c r="BB863" s="463"/>
      <c r="BC863" s="463"/>
      <c r="BD863" s="463"/>
      <c r="BE863" s="463"/>
      <c r="BF863" s="463"/>
      <c r="BG863" s="463"/>
      <c r="BH863" s="463"/>
      <c r="BI863" s="463"/>
      <c r="BJ863" s="463"/>
      <c r="BK863" s="463"/>
      <c r="BL863" s="463"/>
      <c r="BM863" s="463"/>
      <c r="BN863" s="463"/>
      <c r="BZ863" s="463"/>
      <c r="CA863" s="463"/>
      <c r="CB863" s="428"/>
      <c r="DW863" s="463"/>
      <c r="DX863" s="463"/>
      <c r="FI863" s="463"/>
      <c r="FJ863" s="463"/>
    </row>
    <row r="864" spans="14:166" s="369" customFormat="1" ht="15" customHeight="1">
      <c r="N864" s="442"/>
      <c r="O864" s="463"/>
      <c r="P864" s="463"/>
      <c r="Q864" s="463"/>
      <c r="R864" s="442"/>
      <c r="S864" s="442"/>
      <c r="T864" s="463"/>
      <c r="U864" s="463"/>
      <c r="W864" s="381"/>
      <c r="X864" s="381"/>
      <c r="Y864" s="381"/>
      <c r="Z864" s="381"/>
      <c r="AA864" s="381"/>
      <c r="AB864" s="381"/>
      <c r="AC864" s="381"/>
      <c r="AD864" s="381"/>
      <c r="AE864" s="381"/>
      <c r="AG864" s="402"/>
      <c r="AH864" s="402"/>
      <c r="AI864" s="401"/>
      <c r="AJ864" s="404"/>
      <c r="AK864" s="404"/>
      <c r="AL864" s="404"/>
      <c r="AM864" s="401"/>
      <c r="AN864" s="401"/>
      <c r="AO864" s="467"/>
      <c r="AP864" s="401"/>
      <c r="AQ864" s="401"/>
      <c r="AR864" s="401"/>
      <c r="AS864" s="404"/>
      <c r="AT864" s="401"/>
      <c r="AU864" s="401"/>
      <c r="AV864" s="401"/>
      <c r="AW864" s="404"/>
      <c r="AX864" s="404"/>
      <c r="AY864" s="463"/>
      <c r="AZ864" s="463"/>
      <c r="BA864" s="463"/>
      <c r="BB864" s="463"/>
      <c r="BC864" s="463"/>
      <c r="BD864" s="463"/>
      <c r="BE864" s="463"/>
      <c r="BF864" s="463"/>
      <c r="BG864" s="463"/>
      <c r="BH864" s="463"/>
      <c r="BI864" s="463"/>
      <c r="BJ864" s="463"/>
      <c r="BK864" s="463"/>
      <c r="BL864" s="463"/>
      <c r="BM864" s="463"/>
      <c r="BN864" s="463"/>
      <c r="BZ864" s="463"/>
      <c r="CA864" s="463"/>
      <c r="CB864" s="428"/>
      <c r="DW864" s="463"/>
      <c r="DX864" s="463"/>
      <c r="FI864" s="463"/>
      <c r="FJ864" s="463"/>
    </row>
    <row r="865" spans="14:166" s="369" customFormat="1" ht="15" customHeight="1">
      <c r="N865" s="442"/>
      <c r="O865" s="442"/>
      <c r="P865" s="463"/>
      <c r="Q865" s="463"/>
      <c r="R865" s="463"/>
      <c r="S865" s="442"/>
      <c r="T865" s="463"/>
      <c r="U865" s="463"/>
      <c r="W865" s="381"/>
      <c r="X865" s="381"/>
      <c r="Y865" s="381"/>
      <c r="Z865" s="381"/>
      <c r="AA865" s="381"/>
      <c r="AB865" s="381"/>
      <c r="AC865" s="381"/>
      <c r="AD865" s="381"/>
      <c r="AE865" s="381"/>
      <c r="AG865" s="402"/>
      <c r="AH865" s="402"/>
      <c r="AI865" s="401"/>
      <c r="AJ865" s="404"/>
      <c r="AK865" s="401"/>
      <c r="AL865" s="404"/>
      <c r="AM865" s="401"/>
      <c r="AN865" s="401"/>
      <c r="AO865" s="404"/>
      <c r="AP865" s="404"/>
      <c r="AQ865" s="404"/>
      <c r="AR865" s="401"/>
      <c r="AS865" s="404"/>
      <c r="AT865" s="401"/>
      <c r="AU865" s="401"/>
      <c r="AV865" s="404"/>
      <c r="AW865" s="401"/>
      <c r="AX865" s="467"/>
      <c r="AY865" s="463"/>
      <c r="AZ865" s="463"/>
      <c r="BA865" s="463"/>
      <c r="BB865" s="463"/>
      <c r="BC865" s="463"/>
      <c r="BD865" s="463"/>
      <c r="BE865" s="463"/>
      <c r="BF865" s="463"/>
      <c r="BG865" s="463"/>
      <c r="BH865" s="463"/>
      <c r="BI865" s="463"/>
      <c r="BJ865" s="463"/>
      <c r="BK865" s="463"/>
      <c r="BL865" s="463"/>
      <c r="BM865" s="463"/>
      <c r="BN865" s="463"/>
      <c r="BZ865" s="463"/>
      <c r="CA865" s="463"/>
      <c r="CB865" s="428"/>
      <c r="DW865" s="463"/>
      <c r="DX865" s="463"/>
      <c r="FI865" s="463"/>
      <c r="FJ865" s="463"/>
    </row>
    <row r="866" spans="14:166" s="369" customFormat="1" ht="15" customHeight="1">
      <c r="N866" s="442"/>
      <c r="O866" s="463"/>
      <c r="P866" s="463"/>
      <c r="Q866" s="463"/>
      <c r="R866" s="442"/>
      <c r="S866" s="463"/>
      <c r="T866" s="463"/>
      <c r="U866" s="463"/>
      <c r="W866" s="381"/>
      <c r="X866" s="381"/>
      <c r="Y866" s="381"/>
      <c r="Z866" s="381"/>
      <c r="AA866" s="381"/>
      <c r="AB866" s="381"/>
      <c r="AC866" s="381"/>
      <c r="AD866" s="381"/>
      <c r="AE866" s="381"/>
      <c r="AG866" s="402"/>
      <c r="AH866" s="402"/>
      <c r="AI866" s="401"/>
      <c r="AJ866" s="404"/>
      <c r="AK866" s="401"/>
      <c r="AL866" s="404"/>
      <c r="AM866" s="401"/>
      <c r="AN866" s="401"/>
      <c r="AO866" s="404"/>
      <c r="AP866" s="404"/>
      <c r="AQ866" s="404"/>
      <c r="AR866" s="401"/>
      <c r="AS866" s="404"/>
      <c r="AT866" s="401"/>
      <c r="AU866" s="401"/>
      <c r="AV866" s="404"/>
      <c r="AW866" s="404"/>
      <c r="AX866" s="404"/>
      <c r="AY866" s="463"/>
      <c r="AZ866" s="463"/>
      <c r="BA866" s="463"/>
      <c r="BB866" s="463"/>
      <c r="BC866" s="463"/>
      <c r="BD866" s="463"/>
      <c r="BE866" s="463"/>
      <c r="BF866" s="463"/>
      <c r="BG866" s="463"/>
      <c r="BH866" s="463"/>
      <c r="BI866" s="463"/>
      <c r="BJ866" s="463"/>
      <c r="BK866" s="463"/>
      <c r="BL866" s="463"/>
      <c r="BM866" s="463"/>
      <c r="BN866" s="463"/>
      <c r="BZ866" s="463"/>
      <c r="CA866" s="463"/>
      <c r="CB866" s="428"/>
      <c r="DW866" s="463"/>
      <c r="DX866" s="463"/>
      <c r="FI866" s="463"/>
      <c r="FJ866" s="463"/>
    </row>
    <row r="867" spans="14:166" s="369" customFormat="1" ht="15" customHeight="1">
      <c r="N867" s="442"/>
      <c r="O867" s="463"/>
      <c r="P867" s="463"/>
      <c r="Q867" s="463"/>
      <c r="R867" s="463"/>
      <c r="S867" s="463"/>
      <c r="T867" s="463"/>
      <c r="U867" s="463"/>
      <c r="W867" s="381"/>
      <c r="X867" s="381"/>
      <c r="Y867" s="381"/>
      <c r="Z867" s="381"/>
      <c r="AA867" s="381"/>
      <c r="AB867" s="381"/>
      <c r="AC867" s="381"/>
      <c r="AD867" s="381"/>
      <c r="AE867" s="381"/>
      <c r="AG867" s="402"/>
      <c r="AH867" s="402"/>
      <c r="AI867" s="404"/>
      <c r="AJ867" s="404"/>
      <c r="AK867" s="401"/>
      <c r="AL867" s="404"/>
      <c r="AM867" s="401"/>
      <c r="AN867" s="401"/>
      <c r="AO867" s="404"/>
      <c r="AP867" s="404"/>
      <c r="AQ867" s="404"/>
      <c r="AR867" s="401"/>
      <c r="AS867" s="401"/>
      <c r="AT867" s="404"/>
      <c r="AU867" s="404"/>
      <c r="AV867" s="404"/>
      <c r="AW867" s="401"/>
      <c r="AX867" s="404"/>
      <c r="AY867" s="463"/>
      <c r="AZ867" s="463"/>
      <c r="BA867" s="463"/>
      <c r="BB867" s="463"/>
      <c r="BC867" s="463"/>
      <c r="BD867" s="463"/>
      <c r="BE867" s="463"/>
      <c r="BF867" s="463"/>
      <c r="BG867" s="463"/>
      <c r="BH867" s="463"/>
      <c r="BI867" s="463"/>
      <c r="BJ867" s="463"/>
      <c r="BK867" s="463"/>
      <c r="BL867" s="463"/>
      <c r="BM867" s="463"/>
      <c r="BN867" s="463"/>
      <c r="BZ867" s="463"/>
      <c r="CA867" s="463"/>
      <c r="CB867" s="428"/>
      <c r="DW867" s="463"/>
      <c r="DX867" s="463"/>
      <c r="FI867" s="463"/>
      <c r="FJ867" s="463"/>
    </row>
    <row r="868" spans="14:166" s="369" customFormat="1" ht="15" customHeight="1">
      <c r="N868" s="463"/>
      <c r="W868" s="463"/>
      <c r="X868" s="463"/>
      <c r="Y868" s="463"/>
      <c r="Z868" s="463"/>
      <c r="AA868" s="463"/>
      <c r="AB868" s="463"/>
      <c r="AC868" s="463"/>
      <c r="AD868" s="463"/>
      <c r="AE868" s="463"/>
      <c r="AG868" s="402"/>
      <c r="AH868" s="402"/>
      <c r="AI868" s="404"/>
      <c r="AJ868" s="404"/>
      <c r="AK868" s="404"/>
      <c r="AL868" s="467"/>
      <c r="AM868" s="401"/>
      <c r="AN868" s="401"/>
      <c r="AO868" s="404"/>
      <c r="AP868" s="401"/>
      <c r="AQ868" s="467"/>
      <c r="AR868" s="467"/>
      <c r="AS868" s="467"/>
      <c r="AT868" s="431"/>
      <c r="AU868" s="431"/>
      <c r="AV868" s="467"/>
      <c r="AW868" s="467"/>
      <c r="AX868" s="467"/>
      <c r="AY868" s="463"/>
      <c r="AZ868" s="463"/>
      <c r="BA868" s="463"/>
      <c r="BB868" s="463"/>
      <c r="BC868" s="463"/>
      <c r="BD868" s="463"/>
      <c r="BE868" s="463"/>
      <c r="BF868" s="463"/>
      <c r="BG868" s="463"/>
      <c r="BH868" s="463"/>
      <c r="BI868" s="463"/>
      <c r="BJ868" s="463"/>
      <c r="BK868" s="463"/>
      <c r="BL868" s="463"/>
      <c r="BM868" s="463"/>
      <c r="BN868" s="463"/>
      <c r="BZ868" s="463"/>
      <c r="CA868" s="463"/>
      <c r="CB868" s="428"/>
      <c r="DW868" s="463"/>
      <c r="DX868" s="463"/>
      <c r="FI868" s="463"/>
      <c r="FJ868" s="463"/>
    </row>
    <row r="869" spans="14:166" s="369" customFormat="1" ht="15" customHeight="1">
      <c r="N869" s="463"/>
      <c r="W869" s="463"/>
      <c r="X869" s="463"/>
      <c r="Y869" s="463"/>
      <c r="Z869" s="463"/>
      <c r="AA869" s="463"/>
      <c r="AB869" s="463"/>
      <c r="AC869" s="463"/>
      <c r="AD869" s="463"/>
      <c r="AE869" s="463"/>
      <c r="AG869" s="402"/>
      <c r="AH869" s="402"/>
      <c r="AI869" s="401"/>
      <c r="AJ869" s="401"/>
      <c r="AK869" s="467"/>
      <c r="AL869" s="467"/>
      <c r="AM869" s="401"/>
      <c r="AN869" s="467"/>
      <c r="AO869" s="467"/>
      <c r="AP869" s="401"/>
      <c r="AQ869" s="407"/>
      <c r="AR869" s="407"/>
      <c r="AS869" s="407"/>
      <c r="AT869" s="407"/>
      <c r="AU869" s="407"/>
      <c r="AV869" s="407"/>
      <c r="AW869" s="407"/>
      <c r="AX869" s="407"/>
      <c r="AY869" s="463"/>
      <c r="AZ869" s="463"/>
      <c r="BA869" s="463"/>
      <c r="BB869" s="463"/>
      <c r="BC869" s="463"/>
      <c r="BD869" s="463"/>
      <c r="BE869" s="463"/>
      <c r="BF869" s="463"/>
      <c r="BG869" s="463"/>
      <c r="BH869" s="463"/>
      <c r="BI869" s="463"/>
      <c r="BJ869" s="463"/>
      <c r="BK869" s="463"/>
      <c r="BL869" s="463"/>
      <c r="BM869" s="463"/>
      <c r="BN869" s="463"/>
      <c r="BZ869" s="463"/>
      <c r="CA869" s="463"/>
      <c r="CB869" s="428"/>
      <c r="DW869" s="463"/>
      <c r="DX869" s="463"/>
      <c r="FI869" s="463"/>
      <c r="FJ869" s="463"/>
    </row>
    <row r="870" spans="14:166" s="369" customFormat="1" ht="15" customHeight="1">
      <c r="N870" s="463"/>
      <c r="W870" s="463"/>
      <c r="X870" s="463"/>
      <c r="Y870" s="463"/>
      <c r="Z870" s="463"/>
      <c r="AA870" s="463"/>
      <c r="AB870" s="463"/>
      <c r="AC870" s="463"/>
      <c r="AD870" s="463"/>
      <c r="AE870" s="463"/>
      <c r="AG870" s="463"/>
      <c r="AH870" s="463"/>
      <c r="AI870" s="407"/>
      <c r="AJ870" s="407"/>
      <c r="AK870" s="407"/>
      <c r="AL870" s="407"/>
      <c r="AM870" s="407"/>
      <c r="AN870" s="407"/>
      <c r="AO870" s="407"/>
      <c r="AP870" s="407"/>
      <c r="AQ870" s="407"/>
      <c r="AR870" s="407"/>
      <c r="AS870" s="407"/>
      <c r="AT870" s="407"/>
      <c r="AU870" s="407"/>
      <c r="AV870" s="407"/>
      <c r="AW870" s="407"/>
      <c r="AX870" s="407"/>
      <c r="AY870" s="463"/>
      <c r="AZ870" s="463"/>
      <c r="BA870" s="463"/>
      <c r="BB870" s="463"/>
      <c r="BC870" s="463"/>
      <c r="BD870" s="463"/>
      <c r="BE870" s="463"/>
      <c r="BF870" s="463"/>
      <c r="BG870" s="463"/>
      <c r="BH870" s="463"/>
      <c r="BI870" s="463"/>
      <c r="BJ870" s="463"/>
      <c r="BK870" s="463"/>
      <c r="BL870" s="463"/>
      <c r="BM870" s="463"/>
      <c r="BN870" s="463"/>
      <c r="BZ870" s="463"/>
      <c r="CA870" s="463"/>
      <c r="CB870" s="428"/>
      <c r="DW870" s="463"/>
      <c r="DX870" s="463"/>
      <c r="FI870" s="463"/>
      <c r="FJ870" s="463"/>
    </row>
    <row r="871" spans="14:166" s="369" customFormat="1" ht="15" customHeight="1">
      <c r="N871" s="463"/>
      <c r="W871" s="463"/>
      <c r="X871" s="463"/>
      <c r="Y871" s="463"/>
      <c r="Z871" s="463"/>
      <c r="AA871" s="463"/>
      <c r="AB871" s="463"/>
      <c r="AC871" s="463"/>
      <c r="AD871" s="463"/>
      <c r="AE871" s="463"/>
      <c r="AG871" s="463"/>
      <c r="AH871" s="463"/>
      <c r="AI871" s="407"/>
      <c r="AJ871" s="407"/>
      <c r="AK871" s="407"/>
      <c r="AL871" s="407"/>
      <c r="AM871" s="407"/>
      <c r="AN871" s="407"/>
      <c r="AO871" s="407"/>
      <c r="AP871" s="407"/>
      <c r="AQ871" s="407"/>
      <c r="AR871" s="407"/>
      <c r="AS871" s="407"/>
      <c r="AT871" s="407"/>
      <c r="AU871" s="407"/>
      <c r="AV871" s="407"/>
      <c r="AW871" s="407"/>
      <c r="AX871" s="407"/>
      <c r="AY871" s="463"/>
      <c r="AZ871" s="463"/>
      <c r="BA871" s="463"/>
      <c r="BB871" s="463"/>
      <c r="BC871" s="463"/>
      <c r="BD871" s="463"/>
      <c r="BE871" s="463"/>
      <c r="BF871" s="463"/>
      <c r="BG871" s="463"/>
      <c r="BH871" s="463"/>
      <c r="BI871" s="463"/>
      <c r="BJ871" s="463"/>
      <c r="BK871" s="463"/>
      <c r="BL871" s="463"/>
      <c r="BM871" s="463"/>
      <c r="BN871" s="463"/>
      <c r="BZ871" s="463"/>
      <c r="CA871" s="463"/>
      <c r="CB871" s="428"/>
      <c r="DW871" s="463"/>
      <c r="DX871" s="463"/>
      <c r="FI871" s="463"/>
      <c r="FJ871" s="463"/>
    </row>
    <row r="872" spans="14:166" s="369" customFormat="1" ht="15" customHeight="1">
      <c r="N872" s="463"/>
      <c r="W872" s="463"/>
      <c r="X872" s="463"/>
      <c r="Y872" s="463"/>
      <c r="Z872" s="463"/>
      <c r="AA872" s="463"/>
      <c r="AB872" s="463"/>
      <c r="AC872" s="463"/>
      <c r="AD872" s="463"/>
      <c r="AE872" s="463"/>
      <c r="AG872" s="469"/>
      <c r="AH872" s="469"/>
      <c r="AI872" s="407"/>
      <c r="AJ872" s="407"/>
      <c r="AK872" s="407"/>
      <c r="AL872" s="407"/>
      <c r="AM872" s="407"/>
      <c r="AN872" s="407"/>
      <c r="AO872" s="407"/>
      <c r="AP872" s="407"/>
      <c r="AQ872" s="407"/>
      <c r="AR872" s="407"/>
      <c r="AS872" s="407"/>
      <c r="AT872" s="407"/>
      <c r="AU872" s="407"/>
      <c r="AV872" s="407"/>
      <c r="AW872" s="407"/>
      <c r="AX872" s="407"/>
      <c r="AY872" s="463"/>
      <c r="AZ872" s="463"/>
      <c r="BA872" s="463"/>
      <c r="BB872" s="463"/>
      <c r="BC872" s="463"/>
      <c r="BD872" s="463"/>
      <c r="BE872" s="463"/>
      <c r="BF872" s="463"/>
      <c r="BG872" s="463"/>
      <c r="BH872" s="463"/>
      <c r="BI872" s="463"/>
      <c r="BJ872" s="463"/>
      <c r="BK872" s="463"/>
      <c r="BL872" s="463"/>
      <c r="BM872" s="463"/>
      <c r="BN872" s="463"/>
      <c r="BZ872" s="463"/>
      <c r="CA872" s="463"/>
      <c r="CB872" s="428"/>
      <c r="DW872" s="463"/>
      <c r="DX872" s="463"/>
      <c r="FI872" s="463"/>
      <c r="FJ872" s="463"/>
    </row>
    <row r="873" spans="14:166" s="369" customFormat="1" ht="15" customHeight="1">
      <c r="N873" s="463"/>
      <c r="W873" s="463"/>
      <c r="X873" s="463"/>
      <c r="Y873" s="463"/>
      <c r="Z873" s="463"/>
      <c r="AA873" s="463"/>
      <c r="AB873" s="463"/>
      <c r="AC873" s="463"/>
      <c r="AD873" s="463"/>
      <c r="AE873" s="463"/>
      <c r="AG873" s="469"/>
      <c r="AH873" s="469"/>
      <c r="AI873" s="407"/>
      <c r="AJ873" s="407"/>
      <c r="AK873" s="407"/>
      <c r="AL873" s="407"/>
      <c r="AM873" s="407"/>
      <c r="AN873" s="407"/>
      <c r="AO873" s="407"/>
      <c r="AP873" s="407"/>
      <c r="AQ873" s="408"/>
      <c r="AR873" s="408"/>
      <c r="AS873" s="408"/>
      <c r="AT873" s="408"/>
      <c r="AU873" s="408"/>
      <c r="AV873" s="409"/>
      <c r="AW873" s="408"/>
      <c r="AX873" s="408"/>
      <c r="AY873" s="463"/>
      <c r="AZ873" s="463"/>
      <c r="BA873" s="463"/>
      <c r="BB873" s="463"/>
      <c r="BC873" s="463"/>
      <c r="BD873" s="463"/>
      <c r="BE873" s="463"/>
      <c r="BF873" s="463"/>
      <c r="BG873" s="463"/>
      <c r="BH873" s="463"/>
      <c r="BI873" s="463"/>
      <c r="BJ873" s="463"/>
      <c r="BK873" s="463"/>
      <c r="BL873" s="463"/>
      <c r="BM873" s="463"/>
      <c r="BN873" s="463"/>
      <c r="BZ873" s="463"/>
      <c r="CA873" s="463"/>
      <c r="CB873" s="428"/>
      <c r="DW873" s="463"/>
      <c r="DX873" s="463"/>
      <c r="FI873" s="463"/>
      <c r="FJ873" s="463"/>
    </row>
    <row r="874" spans="14:166" s="369" customFormat="1" ht="15" customHeight="1">
      <c r="N874" s="463"/>
      <c r="W874" s="463"/>
      <c r="X874" s="463"/>
      <c r="Y874" s="463"/>
      <c r="Z874" s="463"/>
      <c r="AA874" s="463"/>
      <c r="AB874" s="463"/>
      <c r="AC874" s="463"/>
      <c r="AD874" s="463"/>
      <c r="AE874" s="463"/>
      <c r="AG874" s="469"/>
      <c r="AH874" s="469"/>
      <c r="AI874" s="408"/>
      <c r="AJ874" s="408"/>
      <c r="AK874" s="408"/>
      <c r="AL874" s="408"/>
      <c r="AM874" s="408"/>
      <c r="AN874" s="408"/>
      <c r="AO874" s="408"/>
      <c r="AP874" s="408"/>
      <c r="AQ874" s="401"/>
      <c r="AR874" s="401"/>
      <c r="AS874" s="406"/>
      <c r="AT874" s="401"/>
      <c r="AU874" s="401"/>
      <c r="AV874" s="401"/>
      <c r="AW874" s="401"/>
      <c r="AX874" s="431"/>
      <c r="AY874" s="463"/>
      <c r="AZ874" s="463"/>
      <c r="BA874" s="463"/>
      <c r="BB874" s="463"/>
      <c r="BC874" s="463"/>
      <c r="BD874" s="463"/>
      <c r="BE874" s="463"/>
      <c r="BF874" s="463"/>
      <c r="BG874" s="463"/>
      <c r="BH874" s="463"/>
      <c r="BI874" s="463"/>
      <c r="BJ874" s="463"/>
      <c r="BK874" s="463"/>
      <c r="BL874" s="463"/>
      <c r="BM874" s="463"/>
      <c r="BN874" s="463"/>
      <c r="BZ874" s="463"/>
      <c r="CA874" s="463"/>
      <c r="CB874" s="428"/>
      <c r="DW874" s="463"/>
      <c r="DX874" s="463"/>
      <c r="FI874" s="463"/>
      <c r="FJ874" s="463"/>
    </row>
    <row r="875" spans="14:166" s="369" customFormat="1" ht="15" customHeight="1">
      <c r="N875" s="463"/>
      <c r="W875" s="463"/>
      <c r="X875" s="463"/>
      <c r="Y875" s="463"/>
      <c r="Z875" s="463"/>
      <c r="AA875" s="463"/>
      <c r="AB875" s="463"/>
      <c r="AC875" s="463"/>
      <c r="AD875" s="463"/>
      <c r="AE875" s="463"/>
      <c r="AG875" s="402"/>
      <c r="AH875" s="402"/>
      <c r="AI875" s="401"/>
      <c r="AJ875" s="401"/>
      <c r="AK875" s="401"/>
      <c r="AL875" s="401"/>
      <c r="AM875" s="401"/>
      <c r="AN875" s="401"/>
      <c r="AO875" s="401"/>
      <c r="AP875" s="401"/>
      <c r="AQ875" s="401"/>
      <c r="AR875" s="431"/>
      <c r="AS875" s="401"/>
      <c r="AT875" s="401"/>
      <c r="AU875" s="401"/>
      <c r="AV875" s="404"/>
      <c r="AW875" s="401"/>
      <c r="AX875" s="404"/>
      <c r="AY875" s="463"/>
      <c r="AZ875" s="463"/>
      <c r="BA875" s="463"/>
      <c r="BB875" s="463"/>
      <c r="BC875" s="463"/>
      <c r="BD875" s="463"/>
      <c r="BE875" s="463"/>
      <c r="BF875" s="463"/>
      <c r="BG875" s="463"/>
      <c r="BH875" s="463"/>
      <c r="BI875" s="463"/>
      <c r="BJ875" s="463"/>
      <c r="BK875" s="463"/>
      <c r="BL875" s="463"/>
      <c r="BM875" s="463"/>
      <c r="BN875" s="463"/>
      <c r="BZ875" s="463"/>
      <c r="CA875" s="463"/>
      <c r="CB875" s="428"/>
      <c r="DW875" s="463"/>
      <c r="DX875" s="463"/>
      <c r="FI875" s="463"/>
      <c r="FJ875" s="463"/>
    </row>
    <row r="876" spans="14:166" s="369" customFormat="1" ht="15" customHeight="1">
      <c r="N876" s="463"/>
      <c r="W876" s="463"/>
      <c r="X876" s="463"/>
      <c r="Y876" s="463"/>
      <c r="Z876" s="463"/>
      <c r="AA876" s="463"/>
      <c r="AB876" s="463"/>
      <c r="AC876" s="463"/>
      <c r="AD876" s="463"/>
      <c r="AE876" s="463"/>
      <c r="AG876" s="402"/>
      <c r="AH876" s="402"/>
      <c r="AI876" s="401"/>
      <c r="AJ876" s="404"/>
      <c r="AK876" s="404"/>
      <c r="AL876" s="401"/>
      <c r="AM876" s="401"/>
      <c r="AN876" s="401"/>
      <c r="AO876" s="401"/>
      <c r="AP876" s="401"/>
      <c r="AQ876" s="401"/>
      <c r="AR876" s="401"/>
      <c r="AS876" s="401"/>
      <c r="AT876" s="401"/>
      <c r="AU876" s="401"/>
      <c r="AV876" s="404"/>
      <c r="AW876" s="401"/>
      <c r="AX876" s="404"/>
      <c r="AY876" s="463"/>
      <c r="AZ876" s="463"/>
      <c r="BA876" s="463"/>
      <c r="BB876" s="463"/>
      <c r="BC876" s="463"/>
      <c r="BD876" s="463"/>
      <c r="BE876" s="463"/>
      <c r="BF876" s="463"/>
      <c r="BG876" s="463"/>
      <c r="BH876" s="463"/>
      <c r="BI876" s="463"/>
      <c r="BJ876" s="463"/>
      <c r="BK876" s="463"/>
      <c r="BL876" s="463"/>
      <c r="BM876" s="463"/>
      <c r="BN876" s="463"/>
      <c r="BZ876" s="463"/>
      <c r="CA876" s="463"/>
      <c r="CB876" s="428"/>
      <c r="DW876" s="463"/>
      <c r="DX876" s="463"/>
      <c r="FI876" s="463"/>
      <c r="FJ876" s="463"/>
    </row>
    <row r="877" spans="14:166" s="369" customFormat="1" ht="15" customHeight="1">
      <c r="N877" s="463"/>
      <c r="W877" s="463"/>
      <c r="X877" s="463"/>
      <c r="Y877" s="463"/>
      <c r="Z877" s="463"/>
      <c r="AA877" s="463"/>
      <c r="AB877" s="463"/>
      <c r="AC877" s="463"/>
      <c r="AD877" s="463"/>
      <c r="AE877" s="463"/>
      <c r="AG877" s="402"/>
      <c r="AH877" s="402"/>
      <c r="AI877" s="401"/>
      <c r="AJ877" s="401"/>
      <c r="AK877" s="404"/>
      <c r="AL877" s="404"/>
      <c r="AM877" s="401"/>
      <c r="AN877" s="401"/>
      <c r="AO877" s="430"/>
      <c r="AP877" s="401"/>
      <c r="AQ877" s="401"/>
      <c r="AR877" s="401"/>
      <c r="AS877" s="401"/>
      <c r="AT877" s="401"/>
      <c r="AU877" s="401"/>
      <c r="AV877" s="401"/>
      <c r="AW877" s="401"/>
      <c r="AX877" s="404"/>
      <c r="AY877" s="463"/>
      <c r="AZ877" s="463"/>
      <c r="BA877" s="463"/>
      <c r="BB877" s="463"/>
      <c r="BC877" s="463"/>
      <c r="BD877" s="463"/>
      <c r="BE877" s="463"/>
      <c r="BF877" s="463"/>
      <c r="BG877" s="463"/>
      <c r="BH877" s="463"/>
      <c r="BI877" s="463"/>
      <c r="BJ877" s="463"/>
      <c r="BK877" s="463"/>
      <c r="BL877" s="463"/>
      <c r="BM877" s="463"/>
      <c r="BN877" s="463"/>
      <c r="BZ877" s="463"/>
      <c r="CA877" s="463"/>
      <c r="CB877" s="428"/>
      <c r="DW877" s="463"/>
      <c r="DX877" s="463"/>
      <c r="FI877" s="463"/>
      <c r="FJ877" s="463"/>
    </row>
    <row r="878" spans="14:166" s="369" customFormat="1" ht="15" customHeight="1">
      <c r="N878" s="463"/>
      <c r="W878" s="463"/>
      <c r="X878" s="463"/>
      <c r="Y878" s="463"/>
      <c r="Z878" s="463"/>
      <c r="AA878" s="463"/>
      <c r="AB878" s="463"/>
      <c r="AC878" s="463"/>
      <c r="AD878" s="463"/>
      <c r="AE878" s="463"/>
      <c r="AG878" s="402"/>
      <c r="AH878" s="402"/>
      <c r="AI878" s="401"/>
      <c r="AJ878" s="401"/>
      <c r="AK878" s="404"/>
      <c r="AL878" s="401"/>
      <c r="AM878" s="401"/>
      <c r="AN878" s="401"/>
      <c r="AO878" s="401"/>
      <c r="AP878" s="401"/>
      <c r="AQ878" s="401"/>
      <c r="AR878" s="401"/>
      <c r="AS878" s="401"/>
      <c r="AT878" s="401"/>
      <c r="AU878" s="401"/>
      <c r="AV878" s="404"/>
      <c r="AW878" s="401"/>
      <c r="AX878" s="431"/>
      <c r="AY878" s="463"/>
      <c r="AZ878" s="463"/>
      <c r="BA878" s="463"/>
      <c r="BB878" s="463"/>
      <c r="BC878" s="463"/>
      <c r="BD878" s="463"/>
      <c r="BE878" s="463"/>
      <c r="BF878" s="463"/>
      <c r="BG878" s="463"/>
      <c r="BH878" s="463"/>
      <c r="BI878" s="463"/>
      <c r="BJ878" s="463"/>
      <c r="BK878" s="463"/>
      <c r="BL878" s="463"/>
      <c r="BM878" s="463"/>
      <c r="BN878" s="463"/>
      <c r="BZ878" s="463"/>
      <c r="CA878" s="463"/>
      <c r="CB878" s="428"/>
      <c r="DW878" s="463"/>
      <c r="DX878" s="463"/>
      <c r="FI878" s="463"/>
      <c r="FJ878" s="463"/>
    </row>
    <row r="879" spans="14:166" s="369" customFormat="1" ht="15" customHeight="1">
      <c r="N879" s="463"/>
      <c r="W879" s="463"/>
      <c r="X879" s="463"/>
      <c r="Y879" s="463"/>
      <c r="Z879" s="463"/>
      <c r="AA879" s="463"/>
      <c r="AB879" s="463"/>
      <c r="AC879" s="463"/>
      <c r="AD879" s="463"/>
      <c r="AE879" s="463"/>
      <c r="AG879" s="402"/>
      <c r="AH879" s="402"/>
      <c r="AI879" s="401"/>
      <c r="AJ879" s="401"/>
      <c r="AK879" s="404"/>
      <c r="AL879" s="404"/>
      <c r="AM879" s="401"/>
      <c r="AN879" s="401"/>
      <c r="AO879" s="404"/>
      <c r="AP879" s="401"/>
      <c r="AQ879" s="401"/>
      <c r="AR879" s="401"/>
      <c r="AS879" s="401"/>
      <c r="AT879" s="401"/>
      <c r="AU879" s="401"/>
      <c r="AV879" s="401"/>
      <c r="AW879" s="404"/>
      <c r="AX879" s="404"/>
      <c r="AY879" s="463"/>
      <c r="AZ879" s="463"/>
      <c r="BA879" s="463"/>
      <c r="BB879" s="463"/>
      <c r="BC879" s="463"/>
      <c r="BD879" s="463"/>
      <c r="BE879" s="463"/>
      <c r="BF879" s="463"/>
      <c r="BG879" s="463"/>
      <c r="BH879" s="463"/>
      <c r="BI879" s="463"/>
      <c r="BJ879" s="463"/>
      <c r="BK879" s="463"/>
      <c r="BL879" s="463"/>
      <c r="BM879" s="463"/>
      <c r="BN879" s="463"/>
      <c r="BZ879" s="463"/>
      <c r="CA879" s="463"/>
      <c r="CB879" s="428"/>
      <c r="DW879" s="463"/>
      <c r="DX879" s="463"/>
      <c r="FI879" s="463"/>
      <c r="FJ879" s="463"/>
    </row>
    <row r="880" spans="14:166" s="369" customFormat="1" ht="15" customHeight="1">
      <c r="N880" s="463"/>
      <c r="W880" s="463"/>
      <c r="X880" s="463"/>
      <c r="Y880" s="463"/>
      <c r="Z880" s="463"/>
      <c r="AA880" s="463"/>
      <c r="AB880" s="463"/>
      <c r="AC880" s="463"/>
      <c r="AD880" s="463"/>
      <c r="AE880" s="463"/>
      <c r="AG880" s="402"/>
      <c r="AH880" s="402"/>
      <c r="AI880" s="401"/>
      <c r="AJ880" s="401"/>
      <c r="AK880" s="404"/>
      <c r="AL880" s="404"/>
      <c r="AM880" s="401"/>
      <c r="AN880" s="401"/>
      <c r="AO880" s="401"/>
      <c r="AP880" s="401"/>
      <c r="AQ880" s="401"/>
      <c r="AR880" s="401"/>
      <c r="AS880" s="401"/>
      <c r="AT880" s="401"/>
      <c r="AU880" s="401"/>
      <c r="AV880" s="404"/>
      <c r="AW880" s="401"/>
      <c r="AX880" s="404"/>
      <c r="AY880" s="463"/>
      <c r="AZ880" s="463"/>
      <c r="BA880" s="463"/>
      <c r="BB880" s="463"/>
      <c r="BC880" s="463"/>
      <c r="BD880" s="463"/>
      <c r="BE880" s="463"/>
      <c r="BF880" s="463"/>
      <c r="BG880" s="463"/>
      <c r="BH880" s="463"/>
      <c r="BI880" s="463"/>
      <c r="BJ880" s="463"/>
      <c r="BK880" s="463"/>
      <c r="BL880" s="463"/>
      <c r="BM880" s="463"/>
      <c r="BN880" s="463"/>
      <c r="BZ880" s="463"/>
      <c r="CA880" s="463"/>
      <c r="CB880" s="428"/>
      <c r="DW880" s="463"/>
      <c r="DX880" s="463"/>
      <c r="FI880" s="463"/>
      <c r="FJ880" s="463"/>
    </row>
    <row r="881" spans="14:166" s="369" customFormat="1" ht="15" customHeight="1">
      <c r="N881" s="463"/>
      <c r="W881" s="463"/>
      <c r="X881" s="463"/>
      <c r="Y881" s="463"/>
      <c r="Z881" s="463"/>
      <c r="AA881" s="463"/>
      <c r="AB881" s="463"/>
      <c r="AC881" s="463"/>
      <c r="AD881" s="463"/>
      <c r="AE881" s="463"/>
      <c r="AG881" s="402"/>
      <c r="AH881" s="402"/>
      <c r="AI881" s="401"/>
      <c r="AJ881" s="401"/>
      <c r="AK881" s="404"/>
      <c r="AL881" s="401"/>
      <c r="AM881" s="401"/>
      <c r="AN881" s="401"/>
      <c r="AO881" s="404"/>
      <c r="AP881" s="401"/>
      <c r="AQ881" s="401"/>
      <c r="AR881" s="401"/>
      <c r="AS881" s="401"/>
      <c r="AT881" s="401"/>
      <c r="AU881" s="401"/>
      <c r="AV881" s="401"/>
      <c r="AW881" s="401"/>
      <c r="AX881" s="404"/>
      <c r="AY881" s="463"/>
      <c r="AZ881" s="463"/>
      <c r="BA881" s="463"/>
      <c r="BB881" s="463"/>
      <c r="BC881" s="463"/>
      <c r="BD881" s="463"/>
      <c r="BE881" s="463"/>
      <c r="BF881" s="463"/>
      <c r="BG881" s="463"/>
      <c r="BH881" s="463"/>
      <c r="BI881" s="463"/>
      <c r="BJ881" s="463"/>
      <c r="BK881" s="463"/>
      <c r="BL881" s="463"/>
      <c r="BM881" s="463"/>
      <c r="BN881" s="463"/>
      <c r="BZ881" s="463"/>
      <c r="CA881" s="463"/>
      <c r="CB881" s="428"/>
      <c r="DW881" s="463"/>
      <c r="DX881" s="463"/>
      <c r="FI881" s="463"/>
      <c r="FJ881" s="463"/>
    </row>
    <row r="882" spans="14:166" s="369" customFormat="1" ht="15" customHeight="1">
      <c r="N882" s="463"/>
      <c r="W882" s="463"/>
      <c r="X882" s="463"/>
      <c r="Y882" s="463"/>
      <c r="Z882" s="463"/>
      <c r="AA882" s="463"/>
      <c r="AB882" s="463"/>
      <c r="AC882" s="463"/>
      <c r="AD882" s="463"/>
      <c r="AE882" s="463"/>
      <c r="AG882" s="402"/>
      <c r="AH882" s="402"/>
      <c r="AI882" s="401"/>
      <c r="AJ882" s="401"/>
      <c r="AK882" s="404"/>
      <c r="AL882" s="404"/>
      <c r="AM882" s="401"/>
      <c r="AN882" s="401"/>
      <c r="AO882" s="404"/>
      <c r="AP882" s="401"/>
      <c r="AQ882" s="401"/>
      <c r="AR882" s="401"/>
      <c r="AS882" s="401"/>
      <c r="AT882" s="401"/>
      <c r="AU882" s="401"/>
      <c r="AV882" s="404"/>
      <c r="AW882" s="404"/>
      <c r="AX882" s="404"/>
      <c r="AY882" s="463"/>
      <c r="AZ882" s="463"/>
      <c r="BA882" s="463"/>
      <c r="BB882" s="463"/>
      <c r="BC882" s="463"/>
      <c r="BD882" s="463"/>
      <c r="BE882" s="463"/>
      <c r="BF882" s="463"/>
      <c r="BG882" s="463"/>
      <c r="BH882" s="463"/>
      <c r="BI882" s="463"/>
      <c r="BJ882" s="463"/>
      <c r="BK882" s="463"/>
      <c r="BL882" s="463"/>
      <c r="BM882" s="463"/>
      <c r="BN882" s="463"/>
      <c r="BZ882" s="463"/>
      <c r="CA882" s="463"/>
      <c r="CB882" s="428"/>
      <c r="DW882" s="463"/>
      <c r="DX882" s="463"/>
      <c r="FI882" s="463"/>
      <c r="FJ882" s="463"/>
    </row>
    <row r="883" spans="14:166" s="369" customFormat="1" ht="15" customHeight="1">
      <c r="N883" s="463"/>
      <c r="W883" s="463"/>
      <c r="X883" s="463"/>
      <c r="Y883" s="463"/>
      <c r="Z883" s="463"/>
      <c r="AA883" s="463"/>
      <c r="AB883" s="463"/>
      <c r="AC883" s="463"/>
      <c r="AD883" s="463"/>
      <c r="AE883" s="463"/>
      <c r="AG883" s="402"/>
      <c r="AH883" s="402"/>
      <c r="AI883" s="401"/>
      <c r="AJ883" s="401"/>
      <c r="AK883" s="404"/>
      <c r="AL883" s="401"/>
      <c r="AM883" s="401"/>
      <c r="AN883" s="401"/>
      <c r="AO883" s="404"/>
      <c r="AP883" s="401"/>
      <c r="AQ883" s="401"/>
      <c r="AR883" s="401"/>
      <c r="AS883" s="401"/>
      <c r="AT883" s="401"/>
      <c r="AU883" s="401"/>
      <c r="AV883" s="404"/>
      <c r="AW883" s="401"/>
      <c r="AX883" s="404"/>
      <c r="AY883" s="463"/>
      <c r="AZ883" s="463"/>
      <c r="BA883" s="463"/>
      <c r="BB883" s="463"/>
      <c r="BC883" s="463"/>
      <c r="BD883" s="463"/>
      <c r="BE883" s="463"/>
      <c r="BF883" s="463"/>
      <c r="BG883" s="463"/>
      <c r="BH883" s="463"/>
      <c r="BI883" s="463"/>
      <c r="BJ883" s="463"/>
      <c r="BK883" s="463"/>
      <c r="BL883" s="463"/>
      <c r="BM883" s="463"/>
      <c r="BN883" s="463"/>
      <c r="BZ883" s="463"/>
      <c r="CA883" s="463"/>
      <c r="CB883" s="428"/>
      <c r="DW883" s="463"/>
      <c r="DX883" s="463"/>
      <c r="FI883" s="463"/>
      <c r="FJ883" s="463"/>
    </row>
    <row r="884" spans="14:166" s="369" customFormat="1" ht="15" customHeight="1">
      <c r="N884" s="463"/>
      <c r="W884" s="463"/>
      <c r="X884" s="463"/>
      <c r="Y884" s="463"/>
      <c r="Z884" s="463"/>
      <c r="AA884" s="463"/>
      <c r="AB884" s="463"/>
      <c r="AC884" s="463"/>
      <c r="AD884" s="463"/>
      <c r="AE884" s="463"/>
      <c r="AG884" s="402"/>
      <c r="AH884" s="402"/>
      <c r="AI884" s="401"/>
      <c r="AJ884" s="401"/>
      <c r="AK884" s="404"/>
      <c r="AL884" s="404"/>
      <c r="AM884" s="401"/>
      <c r="AN884" s="401"/>
      <c r="AO884" s="404"/>
      <c r="AP884" s="404"/>
      <c r="AQ884" s="401"/>
      <c r="AR884" s="401"/>
      <c r="AS884" s="404"/>
      <c r="AT884" s="401"/>
      <c r="AU884" s="401"/>
      <c r="AV884" s="401"/>
      <c r="AW884" s="404"/>
      <c r="AX884" s="404"/>
      <c r="AY884" s="463"/>
      <c r="AZ884" s="463"/>
      <c r="BA884" s="463"/>
      <c r="BB884" s="463"/>
      <c r="BC884" s="463"/>
      <c r="BD884" s="463"/>
      <c r="BE884" s="463"/>
      <c r="BF884" s="463"/>
      <c r="BG884" s="463"/>
      <c r="BH884" s="463"/>
      <c r="BI884" s="463"/>
      <c r="BJ884" s="463"/>
      <c r="BK884" s="463"/>
      <c r="BL884" s="463"/>
      <c r="BM884" s="463"/>
      <c r="BN884" s="463"/>
      <c r="BZ884" s="463"/>
      <c r="CA884" s="463"/>
      <c r="CB884" s="428"/>
      <c r="DW884" s="463"/>
      <c r="DX884" s="463"/>
      <c r="FI884" s="463"/>
      <c r="FJ884" s="463"/>
    </row>
    <row r="885" spans="14:166" s="369" customFormat="1" ht="15" customHeight="1">
      <c r="N885" s="463"/>
      <c r="W885" s="463"/>
      <c r="X885" s="463"/>
      <c r="Y885" s="463"/>
      <c r="Z885" s="463"/>
      <c r="AA885" s="463"/>
      <c r="AB885" s="463"/>
      <c r="AC885" s="463"/>
      <c r="AD885" s="463"/>
      <c r="AE885" s="463"/>
      <c r="AG885" s="402"/>
      <c r="AH885" s="402"/>
      <c r="AI885" s="401"/>
      <c r="AJ885" s="401"/>
      <c r="AK885" s="401"/>
      <c r="AL885" s="404"/>
      <c r="AM885" s="401"/>
      <c r="AN885" s="401"/>
      <c r="AO885" s="404"/>
      <c r="AP885" s="401"/>
      <c r="AQ885" s="404"/>
      <c r="AR885" s="401"/>
      <c r="AS885" s="404"/>
      <c r="AT885" s="401"/>
      <c r="AU885" s="401"/>
      <c r="AV885" s="404"/>
      <c r="AW885" s="404"/>
      <c r="AX885" s="404"/>
      <c r="AY885" s="463"/>
      <c r="AZ885" s="463"/>
      <c r="BA885" s="463"/>
      <c r="BB885" s="463"/>
      <c r="BC885" s="463"/>
      <c r="BD885" s="463"/>
      <c r="BE885" s="463"/>
      <c r="BF885" s="463"/>
      <c r="BG885" s="463"/>
      <c r="BH885" s="463"/>
      <c r="BI885" s="463"/>
      <c r="BJ885" s="463"/>
      <c r="BK885" s="463"/>
      <c r="BL885" s="463"/>
      <c r="BM885" s="463"/>
      <c r="BN885" s="463"/>
      <c r="BZ885" s="463"/>
      <c r="CA885" s="463"/>
      <c r="CB885" s="428"/>
      <c r="DW885" s="463"/>
      <c r="DX885" s="463"/>
      <c r="FI885" s="463"/>
      <c r="FJ885" s="463"/>
    </row>
    <row r="886" spans="14:166" s="369" customFormat="1" ht="15" customHeight="1">
      <c r="N886" s="463"/>
      <c r="W886" s="463"/>
      <c r="X886" s="463"/>
      <c r="Y886" s="463"/>
      <c r="Z886" s="463"/>
      <c r="AA886" s="463"/>
      <c r="AB886" s="463"/>
      <c r="AC886" s="463"/>
      <c r="AD886" s="463"/>
      <c r="AE886" s="463"/>
      <c r="AG886" s="402"/>
      <c r="AH886" s="402"/>
      <c r="AI886" s="401"/>
      <c r="AJ886" s="401"/>
      <c r="AK886" s="401"/>
      <c r="AL886" s="404"/>
      <c r="AM886" s="401"/>
      <c r="AN886" s="401"/>
      <c r="AO886" s="404"/>
      <c r="AP886" s="401"/>
      <c r="AQ886" s="401"/>
      <c r="AR886" s="401"/>
      <c r="AS886" s="404"/>
      <c r="AT886" s="401"/>
      <c r="AU886" s="401"/>
      <c r="AV886" s="401"/>
      <c r="AW886" s="404"/>
      <c r="AX886" s="404"/>
      <c r="AY886" s="463"/>
      <c r="AZ886" s="463"/>
      <c r="BA886" s="463"/>
      <c r="BB886" s="463"/>
      <c r="BC886" s="463"/>
      <c r="BD886" s="463"/>
      <c r="BE886" s="463"/>
      <c r="BF886" s="463"/>
      <c r="BG886" s="463"/>
      <c r="BH886" s="463"/>
      <c r="BI886" s="463"/>
      <c r="BJ886" s="463"/>
      <c r="BK886" s="463"/>
      <c r="BL886" s="463"/>
      <c r="BM886" s="463"/>
      <c r="BN886" s="463"/>
      <c r="BZ886" s="463"/>
      <c r="CA886" s="463"/>
      <c r="CB886" s="428"/>
      <c r="DW886" s="463"/>
      <c r="DX886" s="463"/>
      <c r="FI886" s="463"/>
      <c r="FJ886" s="463"/>
    </row>
    <row r="887" spans="14:166" s="369" customFormat="1" ht="15" customHeight="1">
      <c r="AG887" s="402"/>
      <c r="AH887" s="402"/>
      <c r="AI887" s="401"/>
      <c r="AJ887" s="404"/>
      <c r="AK887" s="404"/>
      <c r="AL887" s="401"/>
      <c r="AM887" s="401"/>
      <c r="AN887" s="401"/>
      <c r="AO887" s="401"/>
      <c r="AP887" s="404"/>
      <c r="AQ887" s="401"/>
      <c r="AR887" s="401"/>
      <c r="AS887" s="404"/>
      <c r="AT887" s="401"/>
      <c r="AU887" s="401"/>
      <c r="AV887" s="404"/>
      <c r="AW887" s="404"/>
      <c r="AX887" s="404"/>
      <c r="AY887" s="463"/>
      <c r="AZ887" s="463"/>
      <c r="BA887" s="463"/>
      <c r="BB887" s="463"/>
      <c r="BC887" s="463"/>
      <c r="BD887" s="463"/>
      <c r="BE887" s="463"/>
      <c r="BF887" s="463"/>
      <c r="BG887" s="463"/>
      <c r="BH887" s="463"/>
      <c r="BI887" s="463"/>
      <c r="BJ887" s="463"/>
      <c r="BK887" s="463"/>
      <c r="BL887" s="463"/>
      <c r="BM887" s="463"/>
      <c r="BN887" s="463"/>
      <c r="BZ887" s="463"/>
      <c r="CA887" s="463"/>
      <c r="CB887" s="428"/>
      <c r="DW887" s="463"/>
      <c r="DX887" s="463"/>
      <c r="FI887" s="463"/>
      <c r="FJ887" s="463"/>
    </row>
    <row r="888" spans="14:166" s="369" customFormat="1" ht="15" customHeight="1">
      <c r="AG888" s="402"/>
      <c r="AH888" s="402"/>
      <c r="AI888" s="401"/>
      <c r="AJ888" s="404"/>
      <c r="AK888" s="401"/>
      <c r="AL888" s="404"/>
      <c r="AM888" s="401"/>
      <c r="AN888" s="401"/>
      <c r="AO888" s="401"/>
      <c r="AP888" s="401"/>
      <c r="AQ888" s="404"/>
      <c r="AR888" s="401"/>
      <c r="AS888" s="404"/>
      <c r="AT888" s="401"/>
      <c r="AU888" s="401"/>
      <c r="AV888" s="401"/>
      <c r="AW888" s="404"/>
      <c r="AX888" s="404"/>
      <c r="AY888" s="463"/>
      <c r="AZ888" s="463"/>
      <c r="BA888" s="463"/>
      <c r="BB888" s="463"/>
      <c r="BC888" s="463"/>
      <c r="BD888" s="463"/>
      <c r="BE888" s="463"/>
      <c r="BF888" s="463"/>
      <c r="BG888" s="463"/>
      <c r="BH888" s="463"/>
      <c r="BI888" s="463"/>
      <c r="BJ888" s="463"/>
      <c r="BK888" s="463"/>
      <c r="BL888" s="463"/>
      <c r="BM888" s="463"/>
      <c r="BN888" s="463"/>
      <c r="BZ888" s="463"/>
      <c r="CA888" s="463"/>
      <c r="CB888" s="428"/>
      <c r="DW888" s="463"/>
      <c r="DX888" s="463"/>
      <c r="FI888" s="463"/>
      <c r="FJ888" s="463"/>
    </row>
    <row r="889" spans="14:166" s="369" customFormat="1" ht="15" customHeight="1">
      <c r="AG889" s="402"/>
      <c r="AH889" s="402"/>
      <c r="AI889" s="401"/>
      <c r="AJ889" s="404"/>
      <c r="AK889" s="404"/>
      <c r="AL889" s="404"/>
      <c r="AM889" s="401"/>
      <c r="AN889" s="401"/>
      <c r="AO889" s="404"/>
      <c r="AP889" s="404"/>
      <c r="AQ889" s="404"/>
      <c r="AR889" s="401"/>
      <c r="AS889" s="404"/>
      <c r="AT889" s="401"/>
      <c r="AU889" s="401"/>
      <c r="AV889" s="404"/>
      <c r="AW889" s="401"/>
      <c r="AX889" s="404"/>
      <c r="AY889" s="463"/>
      <c r="AZ889" s="463"/>
      <c r="BA889" s="463"/>
      <c r="BB889" s="463"/>
      <c r="BC889" s="463"/>
      <c r="BD889" s="463"/>
      <c r="BE889" s="463"/>
      <c r="BF889" s="463"/>
      <c r="BG889" s="463"/>
      <c r="BH889" s="463"/>
      <c r="BI889" s="463"/>
      <c r="BJ889" s="463"/>
      <c r="BK889" s="463"/>
      <c r="BL889" s="463"/>
      <c r="BM889" s="463"/>
      <c r="BN889" s="463"/>
      <c r="BZ889" s="463"/>
      <c r="CA889" s="463"/>
      <c r="CB889" s="428"/>
      <c r="DW889" s="463"/>
      <c r="DX889" s="463"/>
      <c r="FI889" s="463"/>
      <c r="FJ889" s="463"/>
    </row>
    <row r="890" spans="14:166" s="369" customFormat="1" ht="15" customHeight="1">
      <c r="AG890" s="402"/>
      <c r="AH890" s="402"/>
      <c r="AI890" s="404"/>
      <c r="AJ890" s="404"/>
      <c r="AK890" s="401"/>
      <c r="AL890" s="404"/>
      <c r="AM890" s="401"/>
      <c r="AN890" s="401"/>
      <c r="AO890" s="404"/>
      <c r="AP890" s="404"/>
      <c r="AQ890" s="404"/>
      <c r="AR890" s="401"/>
      <c r="AS890" s="404"/>
      <c r="AT890" s="404"/>
      <c r="AU890" s="404"/>
      <c r="AV890" s="404"/>
      <c r="AW890" s="404"/>
      <c r="AX890" s="431"/>
      <c r="AY890" s="463"/>
      <c r="AZ890" s="463"/>
      <c r="BA890" s="463"/>
      <c r="BB890" s="463"/>
      <c r="BC890" s="463"/>
      <c r="BD890" s="463"/>
      <c r="BE890" s="463"/>
      <c r="BF890" s="463"/>
      <c r="BG890" s="463"/>
      <c r="BH890" s="463"/>
      <c r="BI890" s="463"/>
      <c r="BJ890" s="463"/>
      <c r="BK890" s="463"/>
      <c r="BL890" s="463"/>
      <c r="BM890" s="463"/>
      <c r="BN890" s="463"/>
      <c r="BZ890" s="463"/>
      <c r="CA890" s="463"/>
      <c r="CB890" s="428"/>
      <c r="DW890" s="463"/>
      <c r="DX890" s="463"/>
      <c r="FI890" s="463"/>
      <c r="FJ890" s="463"/>
    </row>
    <row r="891" spans="14:166" s="369" customFormat="1" ht="15" customHeight="1">
      <c r="AG891" s="402"/>
      <c r="AH891" s="402"/>
      <c r="AI891" s="404"/>
      <c r="AJ891" s="404"/>
      <c r="AK891" s="401"/>
      <c r="AL891" s="404"/>
      <c r="AM891" s="401"/>
      <c r="AN891" s="401"/>
      <c r="AO891" s="404"/>
      <c r="AP891" s="404"/>
      <c r="AQ891" s="404"/>
      <c r="AR891" s="401"/>
      <c r="AS891" s="401"/>
      <c r="AT891" s="404"/>
      <c r="AU891" s="404"/>
      <c r="AV891" s="404"/>
      <c r="AW891" s="404"/>
      <c r="AX891" s="404"/>
      <c r="AY891" s="463"/>
      <c r="AZ891" s="463"/>
      <c r="BA891" s="463"/>
      <c r="BB891" s="463"/>
      <c r="BC891" s="463"/>
      <c r="BD891" s="463"/>
      <c r="BE891" s="463"/>
      <c r="BF891" s="463"/>
      <c r="BG891" s="463"/>
      <c r="BH891" s="463"/>
      <c r="BI891" s="463"/>
      <c r="BJ891" s="463"/>
      <c r="BK891" s="463"/>
      <c r="BL891" s="463"/>
      <c r="BM891" s="463"/>
      <c r="BN891" s="463"/>
      <c r="BZ891" s="463"/>
      <c r="CA891" s="463"/>
      <c r="CB891" s="428"/>
      <c r="DW891" s="463"/>
      <c r="DX891" s="463"/>
      <c r="FI891" s="463"/>
      <c r="FJ891" s="463"/>
    </row>
    <row r="892" spans="14:166" s="369" customFormat="1" ht="15" customHeight="1">
      <c r="AG892" s="402"/>
      <c r="AH892" s="402"/>
      <c r="AI892" s="404"/>
      <c r="AJ892" s="404"/>
      <c r="AK892" s="401"/>
      <c r="AL892" s="404"/>
      <c r="AM892" s="401"/>
      <c r="AN892" s="401"/>
      <c r="AO892" s="404"/>
      <c r="AP892" s="401"/>
      <c r="AQ892" s="401"/>
      <c r="AR892" s="401"/>
      <c r="AS892" s="404"/>
      <c r="AT892" s="401"/>
      <c r="AU892" s="401"/>
      <c r="AV892" s="404"/>
      <c r="AW892" s="404"/>
      <c r="AX892" s="404"/>
      <c r="AY892" s="463"/>
      <c r="AZ892" s="463"/>
      <c r="BA892" s="463"/>
      <c r="BB892" s="463"/>
      <c r="BC892" s="463"/>
      <c r="BD892" s="463"/>
      <c r="BE892" s="463"/>
      <c r="BF892" s="463"/>
      <c r="BG892" s="463"/>
      <c r="BH892" s="463"/>
      <c r="BI892" s="463"/>
      <c r="BJ892" s="463"/>
      <c r="BK892" s="463"/>
      <c r="BL892" s="463"/>
      <c r="BM892" s="463"/>
      <c r="BN892" s="463"/>
      <c r="BZ892" s="463"/>
      <c r="CA892" s="463"/>
      <c r="CB892" s="428"/>
      <c r="DW892" s="463"/>
      <c r="DX892" s="463"/>
      <c r="FI892" s="463"/>
      <c r="FJ892" s="463"/>
    </row>
    <row r="893" spans="14:166" s="369" customFormat="1" ht="15" customHeight="1">
      <c r="AG893" s="402"/>
      <c r="AH893" s="402"/>
      <c r="AI893" s="401"/>
      <c r="AJ893" s="401"/>
      <c r="AK893" s="404"/>
      <c r="AL893" s="401"/>
      <c r="AM893" s="401"/>
      <c r="AN893" s="401"/>
      <c r="AO893" s="401"/>
      <c r="AP893" s="404"/>
      <c r="AQ893" s="463"/>
      <c r="AR893" s="463"/>
      <c r="AS893" s="463"/>
      <c r="AT893" s="463"/>
      <c r="AU893" s="463"/>
      <c r="AV893" s="463"/>
      <c r="AW893" s="463"/>
      <c r="AX893" s="463"/>
      <c r="AY893" s="463"/>
      <c r="AZ893" s="463"/>
      <c r="BA893" s="463"/>
      <c r="BB893" s="463"/>
      <c r="BC893" s="463"/>
      <c r="BD893" s="463"/>
      <c r="BE893" s="463"/>
      <c r="BF893" s="463"/>
      <c r="BG893" s="463"/>
      <c r="BH893" s="463"/>
      <c r="BI893" s="463"/>
      <c r="BJ893" s="463"/>
      <c r="BK893" s="463"/>
      <c r="BL893" s="463"/>
      <c r="BM893" s="463"/>
      <c r="BN893" s="463"/>
      <c r="BZ893" s="463"/>
      <c r="CA893" s="463"/>
      <c r="CB893" s="428"/>
      <c r="DW893" s="463"/>
      <c r="DX893" s="463"/>
      <c r="FI893" s="463"/>
      <c r="FJ893" s="463"/>
    </row>
    <row r="894" spans="14:166" s="369" customFormat="1" ht="15" customHeight="1">
      <c r="AG894" s="463"/>
      <c r="AH894" s="463"/>
      <c r="AI894" s="463"/>
      <c r="AJ894" s="463"/>
      <c r="AK894" s="463"/>
      <c r="AL894" s="463"/>
      <c r="AM894" s="463"/>
      <c r="AN894" s="463"/>
      <c r="AO894" s="463"/>
      <c r="AP894" s="463"/>
      <c r="AQ894" s="463"/>
      <c r="AR894" s="463"/>
      <c r="AS894" s="463"/>
      <c r="AT894" s="463"/>
      <c r="AU894" s="463"/>
      <c r="AV894" s="463"/>
      <c r="AW894" s="463"/>
      <c r="AX894" s="463"/>
      <c r="AY894" s="463"/>
      <c r="AZ894" s="463"/>
      <c r="BA894" s="463"/>
      <c r="BB894" s="463"/>
      <c r="BC894" s="463"/>
      <c r="BD894" s="463"/>
      <c r="BE894" s="463"/>
      <c r="BF894" s="463"/>
      <c r="BG894" s="463"/>
      <c r="BH894" s="463"/>
      <c r="BI894" s="463"/>
      <c r="BJ894" s="463"/>
      <c r="BK894" s="463"/>
      <c r="BL894" s="463"/>
      <c r="BM894" s="463"/>
      <c r="BN894" s="463"/>
      <c r="BZ894" s="463"/>
      <c r="CA894" s="463"/>
      <c r="CB894" s="428"/>
      <c r="DW894" s="463"/>
      <c r="DX894" s="463"/>
      <c r="FI894" s="463"/>
      <c r="FJ894" s="463"/>
    </row>
    <row r="895" spans="14:166" s="369" customFormat="1" ht="15" customHeight="1">
      <c r="AG895" s="463"/>
      <c r="AH895" s="463"/>
      <c r="AI895" s="463"/>
      <c r="AJ895" s="463"/>
      <c r="AK895" s="463"/>
      <c r="AL895" s="463"/>
      <c r="AM895" s="463"/>
      <c r="AN895" s="463"/>
      <c r="AO895" s="463"/>
      <c r="AP895" s="463"/>
      <c r="AQ895" s="463"/>
      <c r="AR895" s="463"/>
      <c r="AS895" s="463"/>
      <c r="AT895" s="463"/>
      <c r="AU895" s="463"/>
      <c r="AV895" s="463"/>
      <c r="AW895" s="463"/>
      <c r="AX895" s="463"/>
      <c r="AY895" s="463"/>
      <c r="AZ895" s="463"/>
      <c r="BA895" s="463"/>
      <c r="BB895" s="463"/>
      <c r="BC895" s="463"/>
      <c r="BD895" s="463"/>
      <c r="BE895" s="463"/>
      <c r="BF895" s="463"/>
      <c r="BG895" s="463"/>
      <c r="BH895" s="463"/>
      <c r="BI895" s="463"/>
      <c r="BJ895" s="463"/>
      <c r="BK895" s="463"/>
      <c r="BL895" s="463"/>
      <c r="BM895" s="463"/>
      <c r="BN895" s="463"/>
      <c r="BZ895" s="463"/>
      <c r="CA895" s="463"/>
      <c r="CB895" s="428"/>
      <c r="DW895" s="463"/>
      <c r="DX895" s="463"/>
      <c r="FI895" s="463"/>
      <c r="FJ895" s="463"/>
    </row>
    <row r="896" spans="14:166" s="369" customFormat="1" ht="15" customHeight="1">
      <c r="AG896" s="463"/>
      <c r="AH896" s="463"/>
      <c r="AI896" s="463"/>
      <c r="AJ896" s="463"/>
      <c r="AK896" s="463"/>
      <c r="AL896" s="463"/>
      <c r="AM896" s="463"/>
      <c r="AN896" s="463"/>
      <c r="AO896" s="463"/>
      <c r="AP896" s="463"/>
      <c r="AQ896" s="463"/>
      <c r="AR896" s="463"/>
      <c r="AS896" s="463"/>
      <c r="AT896" s="463"/>
      <c r="AU896" s="463"/>
      <c r="AV896" s="463"/>
      <c r="AW896" s="463"/>
      <c r="AX896" s="463"/>
      <c r="AY896" s="463"/>
      <c r="AZ896" s="463"/>
      <c r="BA896" s="463"/>
      <c r="BB896" s="463"/>
      <c r="BC896" s="463"/>
      <c r="BD896" s="463"/>
      <c r="BE896" s="463"/>
      <c r="BF896" s="463"/>
      <c r="BG896" s="463"/>
      <c r="BH896" s="463"/>
      <c r="BI896" s="463"/>
      <c r="BJ896" s="463"/>
      <c r="BK896" s="463"/>
      <c r="BL896" s="463"/>
      <c r="BM896" s="463"/>
      <c r="BN896" s="463"/>
      <c r="BZ896" s="463"/>
      <c r="CA896" s="463"/>
      <c r="CB896" s="428"/>
      <c r="DW896" s="463"/>
      <c r="DX896" s="463"/>
      <c r="FI896" s="463"/>
      <c r="FJ896" s="463"/>
    </row>
    <row r="897" spans="14:166" s="369" customFormat="1" ht="15" customHeight="1">
      <c r="N897" s="372"/>
      <c r="O897" s="372"/>
      <c r="P897" s="372"/>
      <c r="Q897" s="372"/>
      <c r="R897" s="372"/>
      <c r="S897" s="372"/>
      <c r="T897" s="372"/>
      <c r="U897" s="372"/>
      <c r="V897" s="372"/>
      <c r="AG897" s="463"/>
      <c r="AH897" s="463"/>
      <c r="AI897" s="463"/>
      <c r="AJ897" s="463"/>
      <c r="AK897" s="463"/>
      <c r="AL897" s="463"/>
      <c r="AM897" s="463"/>
      <c r="AN897" s="463"/>
      <c r="AO897" s="463"/>
      <c r="AP897" s="463"/>
      <c r="AQ897" s="463"/>
      <c r="AR897" s="463"/>
      <c r="AS897" s="463"/>
      <c r="AT897" s="463"/>
      <c r="AU897" s="463"/>
      <c r="AV897" s="463"/>
      <c r="AW897" s="463"/>
      <c r="AX897" s="463"/>
      <c r="AY897" s="463"/>
      <c r="AZ897" s="463"/>
      <c r="BA897" s="463"/>
      <c r="BB897" s="463"/>
      <c r="BC897" s="463"/>
      <c r="BD897" s="463"/>
      <c r="BE897" s="463"/>
      <c r="BF897" s="463"/>
      <c r="BG897" s="463"/>
      <c r="BH897" s="463"/>
      <c r="BI897" s="463"/>
      <c r="BJ897" s="463"/>
      <c r="BK897" s="463"/>
      <c r="BL897" s="463"/>
      <c r="BM897" s="463"/>
      <c r="BN897" s="463"/>
      <c r="BZ897" s="463"/>
      <c r="CA897" s="463"/>
      <c r="CB897" s="428"/>
      <c r="DW897" s="463"/>
      <c r="DX897" s="463"/>
      <c r="FI897" s="463"/>
      <c r="FJ897" s="463"/>
    </row>
    <row r="898" spans="14:166" s="369" customFormat="1" ht="15" customHeight="1">
      <c r="N898" s="372"/>
      <c r="O898" s="372"/>
      <c r="P898" s="372"/>
      <c r="Q898" s="372"/>
      <c r="R898" s="372"/>
      <c r="S898" s="372"/>
      <c r="T898" s="372"/>
      <c r="U898" s="372"/>
      <c r="V898" s="372"/>
      <c r="AG898" s="463"/>
      <c r="AH898" s="463"/>
      <c r="AI898" s="463"/>
      <c r="AJ898" s="463"/>
      <c r="AK898" s="463"/>
      <c r="AL898" s="463"/>
      <c r="AM898" s="463"/>
      <c r="AN898" s="463"/>
      <c r="AO898" s="463"/>
      <c r="AP898" s="463"/>
      <c r="BZ898" s="463"/>
      <c r="CA898" s="463"/>
      <c r="CB898" s="428"/>
      <c r="DW898" s="463"/>
      <c r="DX898" s="463"/>
      <c r="FI898" s="463"/>
      <c r="FJ898" s="463"/>
    </row>
    <row r="899" spans="14:166" s="369" customFormat="1" ht="15" customHeight="1">
      <c r="N899" s="372"/>
      <c r="O899" s="372"/>
      <c r="Q899" s="372"/>
      <c r="R899" s="372"/>
      <c r="S899" s="372"/>
      <c r="T899" s="372"/>
      <c r="U899" s="372"/>
      <c r="BZ899" s="463"/>
      <c r="CA899" s="463"/>
      <c r="CB899" s="428"/>
      <c r="DW899" s="463"/>
      <c r="DX899" s="463"/>
      <c r="FI899" s="463"/>
      <c r="FJ899" s="463"/>
    </row>
    <row r="900" spans="14:166" s="369" customFormat="1" ht="15" customHeight="1">
      <c r="N900" s="393"/>
      <c r="O900" s="393"/>
      <c r="P900" s="393"/>
      <c r="Q900" s="393"/>
      <c r="R900" s="393"/>
      <c r="S900" s="393"/>
      <c r="T900" s="393"/>
      <c r="U900" s="393"/>
      <c r="BZ900" s="463"/>
      <c r="CA900" s="463"/>
      <c r="CB900" s="428"/>
      <c r="DW900" s="463"/>
      <c r="DX900" s="463"/>
      <c r="FI900" s="463"/>
      <c r="FJ900" s="463"/>
    </row>
    <row r="901" spans="14:166" s="369" customFormat="1" ht="15" customHeight="1">
      <c r="N901" s="442"/>
      <c r="O901" s="442"/>
      <c r="P901" s="463"/>
      <c r="Q901" s="463"/>
      <c r="R901" s="442"/>
      <c r="S901" s="463"/>
      <c r="T901" s="463"/>
      <c r="U901" s="463"/>
      <c r="W901" s="381"/>
      <c r="X901" s="381"/>
      <c r="Y901" s="381"/>
      <c r="Z901" s="381"/>
      <c r="AA901" s="381"/>
      <c r="AB901" s="381"/>
      <c r="AC901" s="381"/>
      <c r="AD901" s="381"/>
      <c r="AE901" s="381"/>
      <c r="BZ901" s="463"/>
      <c r="CA901" s="463"/>
      <c r="CB901" s="428"/>
      <c r="DW901" s="463"/>
      <c r="DX901" s="463"/>
      <c r="FI901" s="463"/>
      <c r="FJ901" s="463"/>
    </row>
    <row r="902" spans="14:166" s="369" customFormat="1" ht="15" customHeight="1">
      <c r="N902" s="442"/>
      <c r="O902" s="463"/>
      <c r="P902" s="463"/>
      <c r="Q902" s="442"/>
      <c r="R902" s="442"/>
      <c r="S902" s="463"/>
      <c r="T902" s="463"/>
      <c r="U902" s="442"/>
      <c r="W902" s="381"/>
      <c r="X902" s="381"/>
      <c r="Y902" s="381"/>
      <c r="Z902" s="381"/>
      <c r="AA902" s="381"/>
      <c r="AB902" s="381"/>
      <c r="AC902" s="381"/>
      <c r="AD902" s="381"/>
      <c r="AE902" s="381"/>
      <c r="AJ902" s="463"/>
      <c r="AK902" s="463"/>
      <c r="AL902" s="463"/>
      <c r="AM902" s="463"/>
      <c r="AN902" s="463"/>
      <c r="BZ902" s="463"/>
      <c r="CA902" s="463"/>
      <c r="CB902" s="428"/>
      <c r="DW902" s="463"/>
      <c r="DX902" s="463"/>
      <c r="FI902" s="463"/>
      <c r="FJ902" s="463"/>
    </row>
    <row r="903" spans="14:166" s="369" customFormat="1" ht="15" customHeight="1">
      <c r="N903" s="442"/>
      <c r="O903" s="463"/>
      <c r="P903" s="463"/>
      <c r="Q903" s="463"/>
      <c r="R903" s="463"/>
      <c r="S903" s="463"/>
      <c r="T903" s="463"/>
      <c r="U903" s="442"/>
      <c r="W903" s="381"/>
      <c r="X903" s="381"/>
      <c r="Y903" s="381"/>
      <c r="Z903" s="381"/>
      <c r="AA903" s="381"/>
      <c r="AB903" s="381"/>
      <c r="AC903" s="381"/>
      <c r="AD903" s="381"/>
      <c r="AE903" s="381"/>
      <c r="AJ903" s="469"/>
      <c r="AK903" s="463"/>
      <c r="AL903" s="469"/>
      <c r="AM903" s="592"/>
      <c r="AN903" s="592"/>
      <c r="BZ903" s="463"/>
      <c r="CA903" s="463"/>
      <c r="CB903" s="428"/>
      <c r="DW903" s="463"/>
      <c r="DX903" s="463"/>
      <c r="FI903" s="463"/>
      <c r="FJ903" s="463"/>
    </row>
    <row r="904" spans="14:166" s="369" customFormat="1" ht="15" customHeight="1">
      <c r="N904" s="442"/>
      <c r="O904" s="463"/>
      <c r="P904" s="442"/>
      <c r="Q904" s="442"/>
      <c r="R904" s="442"/>
      <c r="S904" s="442"/>
      <c r="T904" s="463"/>
      <c r="U904" s="442"/>
      <c r="W904" s="381"/>
      <c r="X904" s="381"/>
      <c r="Y904" s="381"/>
      <c r="Z904" s="381"/>
      <c r="AA904" s="381"/>
      <c r="AB904" s="381"/>
      <c r="AC904" s="381"/>
      <c r="AD904" s="381"/>
      <c r="AE904" s="381"/>
      <c r="AJ904" s="469"/>
      <c r="AK904" s="469"/>
      <c r="AL904" s="469"/>
      <c r="AM904" s="445"/>
      <c r="AN904" s="445"/>
      <c r="BZ904" s="463"/>
      <c r="CA904" s="463"/>
      <c r="CB904" s="428"/>
      <c r="DW904" s="463"/>
      <c r="DX904" s="463"/>
      <c r="FI904" s="463"/>
      <c r="FJ904" s="463"/>
    </row>
    <row r="905" spans="14:166" s="369" customFormat="1" ht="15" customHeight="1">
      <c r="N905" s="442"/>
      <c r="O905" s="463"/>
      <c r="P905" s="463"/>
      <c r="Q905" s="463"/>
      <c r="R905" s="442"/>
      <c r="S905" s="463"/>
      <c r="T905" s="463"/>
      <c r="U905" s="442"/>
      <c r="W905" s="381"/>
      <c r="X905" s="381"/>
      <c r="Y905" s="381"/>
      <c r="Z905" s="381"/>
      <c r="AA905" s="381"/>
      <c r="AB905" s="381"/>
      <c r="AC905" s="381"/>
      <c r="AD905" s="381"/>
      <c r="AE905" s="381"/>
      <c r="AJ905" s="463"/>
      <c r="AK905" s="463"/>
      <c r="AL905" s="463"/>
      <c r="AM905" s="463"/>
      <c r="AN905" s="463"/>
      <c r="BZ905" s="463"/>
      <c r="CA905" s="463"/>
      <c r="CB905" s="428"/>
      <c r="DW905" s="463"/>
      <c r="DX905" s="463"/>
      <c r="FI905" s="463"/>
      <c r="FJ905" s="463"/>
    </row>
    <row r="906" spans="14:166" s="369" customFormat="1" ht="15" customHeight="1">
      <c r="N906" s="442"/>
      <c r="O906" s="463"/>
      <c r="P906" s="463"/>
      <c r="Q906" s="442"/>
      <c r="R906" s="463"/>
      <c r="S906" s="463"/>
      <c r="T906" s="463"/>
      <c r="U906" s="442"/>
      <c r="W906" s="381"/>
      <c r="X906" s="381"/>
      <c r="Y906" s="381"/>
      <c r="Z906" s="381"/>
      <c r="AA906" s="381"/>
      <c r="AB906" s="381"/>
      <c r="AC906" s="381"/>
      <c r="AD906" s="381"/>
      <c r="AE906" s="381"/>
      <c r="AJ906" s="402"/>
      <c r="AK906" s="402"/>
      <c r="AL906" s="469"/>
      <c r="AM906" s="469"/>
      <c r="AN906" s="469"/>
      <c r="BZ906" s="463"/>
      <c r="CA906" s="463"/>
      <c r="CB906" s="428"/>
      <c r="DW906" s="463"/>
      <c r="DX906" s="463"/>
      <c r="FI906" s="463"/>
      <c r="FJ906" s="463"/>
    </row>
    <row r="907" spans="14:166" s="369" customFormat="1" ht="15" customHeight="1">
      <c r="N907" s="442"/>
      <c r="O907" s="463"/>
      <c r="P907" s="463"/>
      <c r="Q907" s="442"/>
      <c r="R907" s="442"/>
      <c r="S907" s="463"/>
      <c r="T907" s="463"/>
      <c r="U907" s="442"/>
      <c r="W907" s="381"/>
      <c r="X907" s="381"/>
      <c r="Y907" s="381"/>
      <c r="Z907" s="381"/>
      <c r="AA907" s="381"/>
      <c r="AB907" s="381"/>
      <c r="AC907" s="381"/>
      <c r="AD907" s="381"/>
      <c r="AE907" s="381"/>
      <c r="AJ907" s="402"/>
      <c r="AK907" s="402"/>
      <c r="AL907" s="469"/>
      <c r="AM907" s="469"/>
      <c r="AN907" s="469"/>
      <c r="BZ907" s="463"/>
      <c r="CA907" s="463"/>
      <c r="CB907" s="428"/>
      <c r="DW907" s="463"/>
      <c r="DX907" s="463"/>
      <c r="FI907" s="463"/>
      <c r="FJ907" s="463"/>
    </row>
    <row r="908" spans="14:166" s="369" customFormat="1" ht="15" customHeight="1">
      <c r="N908" s="442"/>
      <c r="O908" s="463"/>
      <c r="P908" s="463"/>
      <c r="Q908" s="463"/>
      <c r="R908" s="463"/>
      <c r="S908" s="463"/>
      <c r="T908" s="463"/>
      <c r="U908" s="442"/>
      <c r="W908" s="381"/>
      <c r="X908" s="381"/>
      <c r="Y908" s="381"/>
      <c r="Z908" s="381"/>
      <c r="AA908" s="381"/>
      <c r="AB908" s="381"/>
      <c r="AC908" s="381"/>
      <c r="AD908" s="381"/>
      <c r="AE908" s="381"/>
      <c r="AJ908" s="402"/>
      <c r="AK908" s="402"/>
      <c r="AL908" s="469"/>
      <c r="AM908" s="469"/>
      <c r="AN908" s="469"/>
      <c r="BZ908" s="463"/>
      <c r="CA908" s="463"/>
      <c r="CB908" s="428"/>
      <c r="DW908" s="463"/>
      <c r="DX908" s="463"/>
      <c r="FI908" s="463"/>
      <c r="FJ908" s="463"/>
    </row>
    <row r="909" spans="14:166" s="369" customFormat="1" ht="15" customHeight="1">
      <c r="N909" s="442"/>
      <c r="O909" s="463"/>
      <c r="P909" s="463"/>
      <c r="Q909" s="442"/>
      <c r="R909" s="442"/>
      <c r="S909" s="463"/>
      <c r="T909" s="463"/>
      <c r="U909" s="442"/>
      <c r="W909" s="381"/>
      <c r="X909" s="381"/>
      <c r="Y909" s="381"/>
      <c r="Z909" s="381"/>
      <c r="AA909" s="381"/>
      <c r="AB909" s="381"/>
      <c r="AC909" s="381"/>
      <c r="AD909" s="381"/>
      <c r="AE909" s="381"/>
      <c r="AJ909" s="402"/>
      <c r="AK909" s="402"/>
      <c r="AL909" s="469"/>
      <c r="AM909" s="469"/>
      <c r="AN909" s="469"/>
      <c r="BZ909" s="463"/>
      <c r="CA909" s="463"/>
      <c r="CB909" s="428"/>
      <c r="DW909" s="463"/>
      <c r="DX909" s="463"/>
      <c r="FI909" s="463"/>
      <c r="FJ909" s="463"/>
    </row>
    <row r="910" spans="14:166" s="369" customFormat="1" ht="15" customHeight="1">
      <c r="N910" s="442"/>
      <c r="O910" s="463"/>
      <c r="P910" s="463"/>
      <c r="Q910" s="442"/>
      <c r="R910" s="463"/>
      <c r="S910" s="463"/>
      <c r="T910" s="463"/>
      <c r="U910" s="463"/>
      <c r="W910" s="381"/>
      <c r="X910" s="381"/>
      <c r="Y910" s="381"/>
      <c r="Z910" s="381"/>
      <c r="AA910" s="381"/>
      <c r="AB910" s="381"/>
      <c r="AC910" s="381"/>
      <c r="AD910" s="381"/>
      <c r="AE910" s="381"/>
      <c r="AJ910" s="402"/>
      <c r="AK910" s="402"/>
      <c r="AL910" s="469"/>
      <c r="AM910" s="469"/>
      <c r="AN910" s="469"/>
      <c r="BZ910" s="463"/>
      <c r="CA910" s="463"/>
      <c r="CB910" s="428"/>
      <c r="DW910" s="463"/>
      <c r="DX910" s="463"/>
      <c r="FI910" s="463"/>
      <c r="FJ910" s="463"/>
    </row>
    <row r="911" spans="14:166" s="369" customFormat="1" ht="15" customHeight="1">
      <c r="N911" s="442"/>
      <c r="O911" s="463"/>
      <c r="P911" s="463"/>
      <c r="Q911" s="463"/>
      <c r="R911" s="442"/>
      <c r="S911" s="463"/>
      <c r="T911" s="463"/>
      <c r="U911" s="442"/>
      <c r="W911" s="381"/>
      <c r="X911" s="381"/>
      <c r="Y911" s="381"/>
      <c r="Z911" s="381"/>
      <c r="AA911" s="381"/>
      <c r="AB911" s="381"/>
      <c r="AC911" s="381"/>
      <c r="AD911" s="381"/>
      <c r="AE911" s="381"/>
      <c r="AJ911" s="402"/>
      <c r="AK911" s="402"/>
      <c r="AL911" s="469"/>
      <c r="AM911" s="469"/>
      <c r="AN911" s="469"/>
      <c r="BZ911" s="463"/>
      <c r="CA911" s="463"/>
      <c r="CB911" s="428"/>
      <c r="DW911" s="463"/>
      <c r="DX911" s="463"/>
      <c r="FI911" s="463"/>
      <c r="FJ911" s="463"/>
    </row>
    <row r="912" spans="14:166" s="369" customFormat="1" ht="15" customHeight="1">
      <c r="N912" s="442"/>
      <c r="O912" s="463"/>
      <c r="P912" s="463"/>
      <c r="Q912" s="442"/>
      <c r="R912" s="463"/>
      <c r="S912" s="463"/>
      <c r="T912" s="463"/>
      <c r="U912" s="442"/>
      <c r="W912" s="381"/>
      <c r="X912" s="381"/>
      <c r="Y912" s="381"/>
      <c r="Z912" s="381"/>
      <c r="AA912" s="381"/>
      <c r="AB912" s="381"/>
      <c r="AC912" s="381"/>
      <c r="AD912" s="381"/>
      <c r="AE912" s="381"/>
      <c r="AJ912" s="402"/>
      <c r="AK912" s="402"/>
      <c r="AL912" s="446"/>
      <c r="AM912" s="469"/>
      <c r="AN912" s="469"/>
      <c r="BZ912" s="463"/>
      <c r="CA912" s="463"/>
      <c r="CB912" s="428"/>
      <c r="DW912" s="463"/>
      <c r="DX912" s="463"/>
      <c r="FI912" s="463"/>
      <c r="FJ912" s="463"/>
    </row>
    <row r="913" spans="14:166" s="369" customFormat="1" ht="15" customHeight="1">
      <c r="N913" s="442"/>
      <c r="O913" s="463"/>
      <c r="P913" s="463"/>
      <c r="Q913" s="442"/>
      <c r="R913" s="442"/>
      <c r="S913" s="463"/>
      <c r="T913" s="463"/>
      <c r="U913" s="442"/>
      <c r="W913" s="381"/>
      <c r="X913" s="381"/>
      <c r="Y913" s="381"/>
      <c r="Z913" s="381"/>
      <c r="AA913" s="381"/>
      <c r="AB913" s="381"/>
      <c r="AC913" s="381"/>
      <c r="AD913" s="381"/>
      <c r="AE913" s="381"/>
      <c r="AJ913" s="402"/>
      <c r="AK913" s="402"/>
      <c r="AL913" s="469"/>
      <c r="AM913" s="469"/>
      <c r="AN913" s="469"/>
      <c r="BZ913" s="463"/>
      <c r="CA913" s="463"/>
      <c r="CB913" s="428"/>
      <c r="DW913" s="463"/>
      <c r="DX913" s="463"/>
      <c r="FI913" s="463"/>
      <c r="FJ913" s="463"/>
    </row>
    <row r="914" spans="14:166" s="369" customFormat="1" ht="15" customHeight="1">
      <c r="N914" s="442"/>
      <c r="O914" s="463"/>
      <c r="P914" s="463"/>
      <c r="Q914" s="442"/>
      <c r="R914" s="463"/>
      <c r="S914" s="463"/>
      <c r="T914" s="463"/>
      <c r="U914" s="442"/>
      <c r="W914" s="381"/>
      <c r="X914" s="381"/>
      <c r="Y914" s="381"/>
      <c r="Z914" s="381"/>
      <c r="AA914" s="381"/>
      <c r="AB914" s="381"/>
      <c r="AC914" s="381"/>
      <c r="AD914" s="381"/>
      <c r="AE914" s="381"/>
      <c r="AJ914" s="402"/>
      <c r="AK914" s="402"/>
      <c r="AL914" s="469"/>
      <c r="AM914" s="469"/>
      <c r="AN914" s="469"/>
      <c r="BZ914" s="463"/>
      <c r="CA914" s="463"/>
      <c r="CB914" s="428"/>
      <c r="DW914" s="463"/>
      <c r="DX914" s="463"/>
      <c r="FI914" s="463"/>
      <c r="FJ914" s="463"/>
    </row>
    <row r="915" spans="14:166" s="369" customFormat="1" ht="15" customHeight="1">
      <c r="N915" s="442"/>
      <c r="O915" s="463"/>
      <c r="P915" s="463"/>
      <c r="Q915" s="463"/>
      <c r="R915" s="442"/>
      <c r="S915" s="463"/>
      <c r="T915" s="463"/>
      <c r="U915" s="442"/>
      <c r="W915" s="381"/>
      <c r="X915" s="381"/>
      <c r="Y915" s="381"/>
      <c r="Z915" s="381"/>
      <c r="AA915" s="381"/>
      <c r="AB915" s="381"/>
      <c r="AC915" s="381"/>
      <c r="AD915" s="381"/>
      <c r="AE915" s="381"/>
      <c r="AJ915" s="402"/>
      <c r="AK915" s="402"/>
      <c r="AL915" s="402"/>
      <c r="AM915" s="469"/>
      <c r="AN915" s="469"/>
      <c r="BZ915" s="463"/>
      <c r="CA915" s="463"/>
      <c r="CB915" s="428"/>
      <c r="DW915" s="463"/>
      <c r="DX915" s="463"/>
      <c r="FI915" s="463"/>
      <c r="FJ915" s="463"/>
    </row>
    <row r="916" spans="14:166" s="369" customFormat="1" ht="15" customHeight="1">
      <c r="N916" s="442"/>
      <c r="O916" s="463"/>
      <c r="P916" s="442"/>
      <c r="Q916" s="442"/>
      <c r="R916" s="463"/>
      <c r="S916" s="463"/>
      <c r="T916" s="442"/>
      <c r="U916" s="442"/>
      <c r="W916" s="381"/>
      <c r="X916" s="381"/>
      <c r="Y916" s="381"/>
      <c r="Z916" s="381"/>
      <c r="AA916" s="381"/>
      <c r="AB916" s="381"/>
      <c r="AC916" s="381"/>
      <c r="AD916" s="381"/>
      <c r="AE916" s="381"/>
      <c r="AJ916" s="402"/>
      <c r="AK916" s="402"/>
      <c r="AL916" s="402"/>
      <c r="AM916" s="469"/>
      <c r="AN916" s="469"/>
      <c r="BZ916" s="463"/>
      <c r="CA916" s="463"/>
      <c r="CB916" s="428"/>
      <c r="DW916" s="463"/>
      <c r="DX916" s="463"/>
      <c r="FI916" s="463"/>
      <c r="FJ916" s="463"/>
    </row>
    <row r="917" spans="14:166" s="369" customFormat="1" ht="15" customHeight="1">
      <c r="N917" s="442"/>
      <c r="O917" s="463"/>
      <c r="P917" s="463"/>
      <c r="Q917" s="463"/>
      <c r="R917" s="442"/>
      <c r="S917" s="463"/>
      <c r="T917" s="463"/>
      <c r="U917" s="442"/>
      <c r="W917" s="381"/>
      <c r="X917" s="381"/>
      <c r="Y917" s="381"/>
      <c r="Z917" s="381"/>
      <c r="AA917" s="381"/>
      <c r="AB917" s="381"/>
      <c r="AC917" s="381"/>
      <c r="AD917" s="381"/>
      <c r="AE917" s="381"/>
      <c r="AJ917" s="402"/>
      <c r="AK917" s="402"/>
      <c r="AL917" s="402"/>
      <c r="AM917" s="469"/>
      <c r="AN917" s="469"/>
      <c r="BZ917" s="463"/>
      <c r="CA917" s="463"/>
      <c r="CB917" s="428"/>
      <c r="DW917" s="463"/>
      <c r="DX917" s="463"/>
      <c r="FI917" s="463"/>
      <c r="FJ917" s="463"/>
    </row>
    <row r="918" spans="14:166" s="369" customFormat="1" ht="15" customHeight="1">
      <c r="N918" s="442"/>
      <c r="O918" s="463"/>
      <c r="P918" s="463"/>
      <c r="Q918" s="442"/>
      <c r="R918" s="463"/>
      <c r="S918" s="463"/>
      <c r="T918" s="463"/>
      <c r="U918" s="442"/>
      <c r="W918" s="381"/>
      <c r="X918" s="381"/>
      <c r="Y918" s="381"/>
      <c r="Z918" s="381"/>
      <c r="AA918" s="381"/>
      <c r="AB918" s="381"/>
      <c r="AC918" s="381"/>
      <c r="AD918" s="381"/>
      <c r="AE918" s="381"/>
      <c r="AJ918" s="447"/>
      <c r="AK918" s="402"/>
      <c r="AL918" s="402"/>
      <c r="AM918" s="469"/>
      <c r="AN918" s="469"/>
      <c r="BZ918" s="463"/>
      <c r="CA918" s="463"/>
      <c r="CB918" s="428"/>
      <c r="DW918" s="463"/>
      <c r="DX918" s="463"/>
      <c r="FI918" s="463"/>
      <c r="FJ918" s="463"/>
    </row>
    <row r="919" spans="14:166" s="369" customFormat="1" ht="15" customHeight="1">
      <c r="N919" s="442"/>
      <c r="O919" s="463"/>
      <c r="P919" s="463"/>
      <c r="Q919" s="463"/>
      <c r="R919" s="463"/>
      <c r="S919" s="463"/>
      <c r="T919" s="463"/>
      <c r="U919" s="463"/>
      <c r="W919" s="381"/>
      <c r="X919" s="381"/>
      <c r="Y919" s="381"/>
      <c r="Z919" s="381"/>
      <c r="AA919" s="381"/>
      <c r="AB919" s="381"/>
      <c r="AC919" s="381"/>
      <c r="AD919" s="381"/>
      <c r="AE919" s="381"/>
      <c r="AJ919" s="402"/>
      <c r="AK919" s="402"/>
      <c r="AL919" s="402"/>
      <c r="AM919" s="469"/>
      <c r="AN919" s="469"/>
      <c r="BZ919" s="463"/>
      <c r="CA919" s="463"/>
      <c r="CB919" s="428"/>
      <c r="DW919" s="463"/>
      <c r="DX919" s="463"/>
      <c r="FI919" s="463"/>
      <c r="FJ919" s="463"/>
    </row>
    <row r="920" spans="14:166" s="369" customFormat="1" ht="15" customHeight="1">
      <c r="N920" s="463"/>
      <c r="O920" s="372"/>
      <c r="P920" s="372"/>
      <c r="Q920" s="372"/>
      <c r="R920" s="372"/>
      <c r="S920" s="372"/>
      <c r="T920" s="372"/>
      <c r="U920" s="372"/>
      <c r="W920" s="463"/>
      <c r="X920" s="463"/>
      <c r="Y920" s="463"/>
      <c r="Z920" s="463"/>
      <c r="AA920" s="463"/>
      <c r="AB920" s="463"/>
      <c r="AC920" s="463"/>
      <c r="AD920" s="463"/>
      <c r="AE920" s="463"/>
      <c r="AJ920" s="402"/>
      <c r="AK920" s="402"/>
      <c r="AL920" s="402"/>
      <c r="AM920" s="469"/>
      <c r="AN920" s="469"/>
      <c r="BZ920" s="463"/>
      <c r="CA920" s="463"/>
      <c r="CB920" s="428"/>
      <c r="DW920" s="463"/>
      <c r="DX920" s="463"/>
      <c r="FI920" s="463"/>
      <c r="FJ920" s="463"/>
    </row>
    <row r="921" spans="14:166" s="369" customFormat="1" ht="15" customHeight="1">
      <c r="N921" s="432"/>
      <c r="O921" s="372"/>
      <c r="P921" s="372"/>
      <c r="Q921" s="372"/>
      <c r="R921" s="372"/>
      <c r="S921" s="372"/>
      <c r="T921" s="372"/>
      <c r="U921" s="372"/>
      <c r="AJ921" s="402"/>
      <c r="AK921" s="402"/>
      <c r="AL921" s="402"/>
      <c r="AM921" s="469"/>
      <c r="AN921" s="469"/>
      <c r="BZ921" s="463"/>
      <c r="CA921" s="463"/>
      <c r="CB921" s="428"/>
      <c r="DW921" s="463"/>
      <c r="DX921" s="463"/>
      <c r="FI921" s="463"/>
      <c r="FJ921" s="463"/>
    </row>
    <row r="922" spans="14:166" s="369" customFormat="1" ht="15" customHeight="1">
      <c r="N922" s="432"/>
      <c r="O922" s="372"/>
      <c r="P922" s="372"/>
      <c r="Q922" s="372"/>
      <c r="R922" s="372"/>
      <c r="S922" s="372"/>
      <c r="T922" s="372"/>
      <c r="U922" s="372"/>
      <c r="AJ922" s="402"/>
      <c r="AK922" s="402"/>
      <c r="AL922" s="402"/>
      <c r="AM922" s="469"/>
      <c r="AN922" s="469"/>
      <c r="BZ922" s="463"/>
      <c r="CA922" s="463"/>
      <c r="CB922" s="428"/>
      <c r="DW922" s="463"/>
      <c r="DX922" s="463"/>
      <c r="FI922" s="463"/>
      <c r="FJ922" s="463"/>
    </row>
    <row r="923" spans="14:166" s="369" customFormat="1" ht="15" customHeight="1">
      <c r="N923" s="432"/>
      <c r="O923" s="372"/>
      <c r="P923" s="372"/>
      <c r="Q923" s="372"/>
      <c r="R923" s="372"/>
      <c r="S923" s="372"/>
      <c r="T923" s="372"/>
      <c r="U923" s="372"/>
      <c r="AJ923" s="402"/>
      <c r="AK923" s="402"/>
      <c r="AL923" s="402"/>
      <c r="AM923" s="469"/>
      <c r="AN923" s="469"/>
      <c r="BZ923" s="463"/>
      <c r="CA923" s="463"/>
      <c r="CB923" s="428"/>
      <c r="DW923" s="463"/>
      <c r="DX923" s="463"/>
      <c r="FI923" s="463"/>
      <c r="FJ923" s="463"/>
    </row>
    <row r="924" spans="14:166" s="369" customFormat="1" ht="15" customHeight="1">
      <c r="N924" s="432"/>
      <c r="O924" s="372"/>
      <c r="P924" s="372"/>
      <c r="Q924" s="372"/>
      <c r="R924" s="372"/>
      <c r="S924" s="372"/>
      <c r="T924" s="372"/>
      <c r="U924" s="372"/>
      <c r="AJ924" s="402"/>
      <c r="AK924" s="402"/>
      <c r="AL924" s="402"/>
      <c r="AM924" s="469"/>
      <c r="AN924" s="469"/>
      <c r="BZ924" s="463"/>
      <c r="CA924" s="463"/>
      <c r="CB924" s="428"/>
      <c r="DW924" s="463"/>
      <c r="DX924" s="463"/>
      <c r="FI924" s="463"/>
      <c r="FJ924" s="463"/>
    </row>
    <row r="925" spans="14:166" s="369" customFormat="1" ht="15" customHeight="1">
      <c r="N925" s="432"/>
      <c r="O925" s="372"/>
      <c r="P925" s="372"/>
      <c r="Q925" s="372"/>
      <c r="R925" s="372"/>
      <c r="S925" s="372"/>
      <c r="T925" s="372"/>
      <c r="U925" s="372"/>
      <c r="AJ925" s="402"/>
      <c r="AK925" s="402"/>
      <c r="AL925" s="402"/>
      <c r="AM925" s="469"/>
      <c r="AN925" s="469"/>
      <c r="BZ925" s="463"/>
      <c r="CA925" s="463"/>
      <c r="CB925" s="428"/>
      <c r="DW925" s="463"/>
      <c r="DX925" s="463"/>
      <c r="FI925" s="463"/>
      <c r="FJ925" s="463"/>
    </row>
    <row r="926" spans="14:166" s="369" customFormat="1" ht="15" customHeight="1">
      <c r="N926" s="432"/>
      <c r="O926" s="372"/>
      <c r="P926" s="372"/>
      <c r="Q926" s="372"/>
      <c r="R926" s="372"/>
      <c r="S926" s="372"/>
      <c r="T926" s="372"/>
      <c r="U926" s="372"/>
      <c r="AJ926" s="402"/>
      <c r="AK926" s="402"/>
      <c r="AL926" s="402"/>
      <c r="AM926" s="469"/>
      <c r="AN926" s="469"/>
      <c r="BZ926" s="463"/>
      <c r="CA926" s="463"/>
      <c r="CB926" s="428"/>
      <c r="DW926" s="463"/>
      <c r="DX926" s="463"/>
      <c r="FI926" s="463"/>
      <c r="FJ926" s="463"/>
    </row>
    <row r="927" spans="14:166" s="369" customFormat="1" ht="15" customHeight="1">
      <c r="N927" s="432"/>
      <c r="O927" s="372"/>
      <c r="P927" s="372"/>
      <c r="Q927" s="372"/>
      <c r="R927" s="372"/>
      <c r="S927" s="372"/>
      <c r="T927" s="372"/>
      <c r="U927" s="372"/>
      <c r="AJ927" s="402"/>
      <c r="AK927" s="402"/>
      <c r="AL927" s="402"/>
      <c r="AM927" s="469"/>
      <c r="AN927" s="469"/>
      <c r="BZ927" s="463"/>
      <c r="CA927" s="463"/>
      <c r="CB927" s="428"/>
      <c r="DW927" s="463"/>
      <c r="DX927" s="463"/>
      <c r="FI927" s="463"/>
      <c r="FJ927" s="463"/>
    </row>
    <row r="928" spans="14:166" s="369" customFormat="1" ht="15" customHeight="1">
      <c r="N928" s="432"/>
      <c r="O928" s="372"/>
      <c r="P928" s="372"/>
      <c r="Q928" s="372"/>
      <c r="R928" s="372"/>
      <c r="S928" s="372"/>
      <c r="T928" s="372"/>
      <c r="U928" s="372"/>
      <c r="AJ928" s="402"/>
      <c r="AK928" s="402"/>
      <c r="AL928" s="402"/>
      <c r="AM928" s="469"/>
      <c r="AN928" s="469"/>
      <c r="BZ928" s="463"/>
      <c r="CA928" s="463"/>
      <c r="CB928" s="428"/>
      <c r="DW928" s="463"/>
      <c r="DX928" s="463"/>
      <c r="FI928" s="463"/>
      <c r="FJ928" s="463"/>
    </row>
    <row r="929" spans="14:166" s="369" customFormat="1" ht="15" customHeight="1">
      <c r="N929" s="432"/>
      <c r="O929" s="372"/>
      <c r="P929" s="372"/>
      <c r="Q929" s="372"/>
      <c r="R929" s="372"/>
      <c r="S929" s="372"/>
      <c r="T929" s="372"/>
      <c r="U929" s="372"/>
      <c r="AJ929" s="402"/>
      <c r="AK929" s="402"/>
      <c r="AL929" s="402"/>
      <c r="AM929" s="469"/>
      <c r="AN929" s="469"/>
      <c r="BZ929" s="463"/>
      <c r="CA929" s="463"/>
      <c r="CB929" s="428"/>
      <c r="DW929" s="463"/>
      <c r="DX929" s="463"/>
      <c r="FI929" s="463"/>
      <c r="FJ929" s="463"/>
    </row>
    <row r="930" spans="14:166" s="369" customFormat="1" ht="15" customHeight="1">
      <c r="N930" s="432"/>
      <c r="O930" s="372"/>
      <c r="P930" s="372"/>
      <c r="Q930" s="372"/>
      <c r="R930" s="372"/>
      <c r="S930" s="372"/>
      <c r="T930" s="372"/>
      <c r="U930" s="372"/>
      <c r="AJ930" s="402"/>
      <c r="AK930" s="402"/>
      <c r="AL930" s="402"/>
      <c r="AM930" s="469"/>
      <c r="AN930" s="469"/>
      <c r="BZ930" s="463"/>
      <c r="CA930" s="463"/>
      <c r="CB930" s="428"/>
      <c r="DW930" s="463"/>
      <c r="DX930" s="463"/>
      <c r="FI930" s="463"/>
      <c r="FJ930" s="463"/>
    </row>
    <row r="931" spans="14:166" s="369" customFormat="1" ht="15" customHeight="1">
      <c r="N931" s="432"/>
      <c r="O931" s="372"/>
      <c r="P931" s="372"/>
      <c r="Q931" s="372"/>
      <c r="R931" s="372"/>
      <c r="S931" s="372"/>
      <c r="T931" s="372"/>
      <c r="U931" s="372"/>
      <c r="AJ931" s="402"/>
      <c r="AK931" s="402"/>
      <c r="AL931" s="402"/>
      <c r="AM931" s="469"/>
      <c r="AN931" s="469"/>
      <c r="BZ931" s="463"/>
      <c r="CA931" s="463"/>
      <c r="CB931" s="428"/>
      <c r="DW931" s="463"/>
      <c r="DX931" s="463"/>
      <c r="FI931" s="463"/>
      <c r="FJ931" s="463"/>
    </row>
    <row r="932" spans="14:166" s="369" customFormat="1" ht="15" customHeight="1">
      <c r="N932" s="432"/>
      <c r="O932" s="372"/>
      <c r="P932" s="372"/>
      <c r="Q932" s="372"/>
      <c r="R932" s="372"/>
      <c r="S932" s="372"/>
      <c r="T932" s="372"/>
      <c r="U932" s="372"/>
      <c r="AJ932" s="402"/>
      <c r="AK932" s="402"/>
      <c r="AL932" s="402"/>
      <c r="AM932" s="469"/>
      <c r="AN932" s="469"/>
      <c r="BZ932" s="463"/>
      <c r="CA932" s="463"/>
      <c r="CB932" s="428"/>
      <c r="DW932" s="463"/>
      <c r="DX932" s="463"/>
      <c r="FI932" s="463"/>
      <c r="FJ932" s="463"/>
    </row>
    <row r="933" spans="14:166" s="369" customFormat="1" ht="15" customHeight="1">
      <c r="N933" s="432"/>
      <c r="O933" s="372"/>
      <c r="P933" s="372"/>
      <c r="Q933" s="372"/>
      <c r="R933" s="372"/>
      <c r="S933" s="372"/>
      <c r="T933" s="372"/>
      <c r="U933" s="372"/>
      <c r="AJ933" s="402"/>
      <c r="AK933" s="402"/>
      <c r="AL933" s="402"/>
      <c r="AM933" s="469"/>
      <c r="AN933" s="469"/>
      <c r="BZ933" s="463"/>
      <c r="CA933" s="463"/>
      <c r="CB933" s="428"/>
      <c r="DW933" s="463"/>
      <c r="DX933" s="463"/>
      <c r="FI933" s="463"/>
      <c r="FJ933" s="463"/>
    </row>
    <row r="934" spans="14:166" s="369" customFormat="1" ht="15" customHeight="1">
      <c r="N934" s="432"/>
      <c r="O934" s="372"/>
      <c r="P934" s="372"/>
      <c r="Q934" s="372"/>
      <c r="R934" s="372"/>
      <c r="S934" s="372"/>
      <c r="T934" s="372"/>
      <c r="U934" s="372"/>
      <c r="AJ934" s="402"/>
      <c r="AK934" s="402"/>
      <c r="AL934" s="402"/>
      <c r="AM934" s="469"/>
      <c r="AN934" s="469"/>
      <c r="BZ934" s="463"/>
      <c r="CA934" s="463"/>
      <c r="CB934" s="428"/>
      <c r="DW934" s="463"/>
      <c r="DX934" s="463"/>
      <c r="FI934" s="463"/>
      <c r="FJ934" s="463"/>
    </row>
    <row r="935" spans="14:166" s="369" customFormat="1" ht="15" customHeight="1">
      <c r="N935" s="432"/>
      <c r="O935" s="372"/>
      <c r="P935" s="372"/>
      <c r="Q935" s="372"/>
      <c r="R935" s="372"/>
      <c r="S935" s="372"/>
      <c r="T935" s="372"/>
      <c r="U935" s="372"/>
      <c r="AJ935" s="402"/>
      <c r="AK935" s="402"/>
      <c r="AL935" s="402"/>
      <c r="AM935" s="469"/>
      <c r="AN935" s="469"/>
      <c r="BZ935" s="463"/>
      <c r="CA935" s="463"/>
      <c r="CB935" s="428"/>
      <c r="DW935" s="463"/>
      <c r="DX935" s="463"/>
      <c r="FI935" s="463"/>
      <c r="FJ935" s="463"/>
    </row>
    <row r="936" spans="14:166" s="369" customFormat="1" ht="15" customHeight="1">
      <c r="N936" s="432"/>
      <c r="O936" s="372"/>
      <c r="P936" s="372"/>
      <c r="Q936" s="372"/>
      <c r="R936" s="372"/>
      <c r="S936" s="372"/>
      <c r="T936" s="372"/>
      <c r="U936" s="372"/>
      <c r="AJ936" s="402"/>
      <c r="AK936" s="402"/>
      <c r="AL936" s="448"/>
      <c r="AM936" s="469"/>
      <c r="AN936" s="469"/>
      <c r="BZ936" s="463"/>
      <c r="CA936" s="463"/>
      <c r="CB936" s="428"/>
      <c r="DW936" s="463"/>
      <c r="DX936" s="463"/>
      <c r="FI936" s="463"/>
      <c r="FJ936" s="463"/>
    </row>
    <row r="937" spans="14:166" s="369" customFormat="1" ht="15" customHeight="1">
      <c r="N937" s="432"/>
      <c r="O937" s="372"/>
      <c r="P937" s="372"/>
      <c r="Q937" s="372"/>
      <c r="R937" s="372"/>
      <c r="S937" s="372"/>
      <c r="T937" s="372"/>
      <c r="U937" s="372"/>
      <c r="AJ937" s="402"/>
      <c r="AK937" s="402"/>
      <c r="AL937" s="402"/>
      <c r="AM937" s="469"/>
      <c r="AN937" s="469"/>
      <c r="BZ937" s="463"/>
      <c r="CA937" s="463"/>
      <c r="CB937" s="428"/>
      <c r="DW937" s="463"/>
      <c r="DX937" s="463"/>
      <c r="FI937" s="463"/>
      <c r="FJ937" s="463"/>
    </row>
    <row r="938" spans="14:166" s="369" customFormat="1" ht="15" customHeight="1">
      <c r="N938" s="432"/>
      <c r="O938" s="372"/>
      <c r="P938" s="372"/>
      <c r="Q938" s="372"/>
      <c r="R938" s="372"/>
      <c r="S938" s="372"/>
      <c r="T938" s="372"/>
      <c r="U938" s="372"/>
      <c r="AJ938" s="402"/>
      <c r="AK938" s="402"/>
      <c r="AL938" s="402"/>
      <c r="AM938" s="449"/>
      <c r="AN938" s="469"/>
      <c r="BZ938" s="463"/>
      <c r="CA938" s="463"/>
      <c r="CB938" s="428"/>
      <c r="DW938" s="463"/>
      <c r="DX938" s="463"/>
      <c r="FI938" s="463"/>
      <c r="FJ938" s="463"/>
    </row>
    <row r="939" spans="14:166" s="369" customFormat="1" ht="15" customHeight="1">
      <c r="N939" s="432"/>
      <c r="O939" s="372"/>
      <c r="P939" s="372"/>
      <c r="Q939" s="372"/>
      <c r="R939" s="372"/>
      <c r="S939" s="372"/>
      <c r="T939" s="372"/>
      <c r="U939" s="372"/>
      <c r="AJ939" s="402"/>
      <c r="AK939" s="447"/>
      <c r="AL939" s="402"/>
      <c r="AM939" s="469"/>
      <c r="AN939" s="469"/>
      <c r="BZ939" s="463"/>
      <c r="CA939" s="463"/>
      <c r="CB939" s="428"/>
      <c r="DW939" s="463"/>
      <c r="DX939" s="463"/>
      <c r="FI939" s="463"/>
      <c r="FJ939" s="463"/>
    </row>
    <row r="940" spans="14:166" s="369" customFormat="1" ht="15" customHeight="1">
      <c r="N940" s="432"/>
      <c r="O940" s="372"/>
      <c r="P940" s="372"/>
      <c r="Q940" s="372"/>
      <c r="R940" s="372"/>
      <c r="S940" s="372"/>
      <c r="T940" s="372"/>
      <c r="U940" s="372"/>
      <c r="AJ940" s="402"/>
      <c r="AK940" s="402"/>
      <c r="AL940" s="469"/>
      <c r="AM940" s="469"/>
      <c r="AN940" s="469"/>
      <c r="BZ940" s="463"/>
      <c r="CA940" s="463"/>
      <c r="CB940" s="428"/>
      <c r="DW940" s="463"/>
      <c r="DX940" s="463"/>
      <c r="FI940" s="463"/>
      <c r="FJ940" s="463"/>
    </row>
    <row r="941" spans="14:166" s="369" customFormat="1" ht="15" customHeight="1">
      <c r="N941" s="432"/>
      <c r="O941" s="372"/>
      <c r="P941" s="372"/>
      <c r="Q941" s="372"/>
      <c r="R941" s="372"/>
      <c r="S941" s="372"/>
      <c r="T941" s="372"/>
      <c r="U941" s="372"/>
      <c r="AJ941" s="402"/>
      <c r="AK941" s="402"/>
      <c r="AL941" s="402"/>
      <c r="AM941" s="469"/>
      <c r="AN941" s="469"/>
      <c r="BZ941" s="463"/>
      <c r="CA941" s="463"/>
      <c r="CB941" s="428"/>
      <c r="DW941" s="463"/>
      <c r="DX941" s="463"/>
      <c r="FI941" s="463"/>
      <c r="FJ941" s="463"/>
    </row>
    <row r="942" spans="14:166" s="369" customFormat="1" ht="15" customHeight="1">
      <c r="N942" s="432"/>
      <c r="O942" s="372"/>
      <c r="P942" s="372"/>
      <c r="Q942" s="372"/>
      <c r="R942" s="372"/>
      <c r="S942" s="372"/>
      <c r="T942" s="372"/>
      <c r="U942" s="372"/>
      <c r="AJ942" s="402"/>
      <c r="AK942" s="402"/>
      <c r="AL942" s="402"/>
      <c r="AM942" s="469"/>
      <c r="AN942" s="469"/>
      <c r="BZ942" s="463"/>
      <c r="CA942" s="463"/>
      <c r="CB942" s="428"/>
      <c r="DW942" s="463"/>
      <c r="DX942" s="463"/>
      <c r="FI942" s="463"/>
      <c r="FJ942" s="463"/>
    </row>
    <row r="943" spans="14:166" s="369" customFormat="1" ht="15" customHeight="1">
      <c r="N943" s="432"/>
      <c r="O943" s="372"/>
      <c r="P943" s="372"/>
      <c r="Q943" s="372"/>
      <c r="R943" s="372"/>
      <c r="S943" s="372"/>
      <c r="T943" s="372"/>
      <c r="U943" s="372"/>
      <c r="AJ943" s="402"/>
      <c r="AK943" s="402"/>
      <c r="AL943" s="402"/>
      <c r="AM943" s="469"/>
      <c r="AN943" s="469"/>
      <c r="BZ943" s="463"/>
      <c r="CA943" s="463"/>
      <c r="CB943" s="428"/>
      <c r="DW943" s="463"/>
      <c r="DX943" s="463"/>
      <c r="FI943" s="463"/>
      <c r="FJ943" s="463"/>
    </row>
    <row r="944" spans="14:166" s="369" customFormat="1" ht="15" customHeight="1">
      <c r="N944" s="432"/>
      <c r="O944" s="372"/>
      <c r="P944" s="372"/>
      <c r="Q944" s="372"/>
      <c r="R944" s="372"/>
      <c r="S944" s="372"/>
      <c r="T944" s="372"/>
      <c r="U944" s="372"/>
      <c r="AJ944" s="402"/>
      <c r="AK944" s="402"/>
      <c r="AL944" s="402"/>
      <c r="AM944" s="469"/>
      <c r="AN944" s="469"/>
      <c r="BZ944" s="463"/>
      <c r="CA944" s="463"/>
      <c r="CB944" s="428"/>
      <c r="DW944" s="463"/>
      <c r="DX944" s="463"/>
      <c r="FI944" s="463"/>
      <c r="FJ944" s="463"/>
    </row>
    <row r="945" spans="14:166" s="369" customFormat="1" ht="15" customHeight="1">
      <c r="N945" s="432"/>
      <c r="O945" s="372"/>
      <c r="P945" s="372"/>
      <c r="Q945" s="372"/>
      <c r="R945" s="372"/>
      <c r="S945" s="372"/>
      <c r="T945" s="372"/>
      <c r="U945" s="372"/>
      <c r="AJ945" s="402"/>
      <c r="AK945" s="402"/>
      <c r="AL945" s="402"/>
      <c r="AM945" s="469"/>
      <c r="AN945" s="469"/>
      <c r="BZ945" s="463"/>
      <c r="CA945" s="463"/>
      <c r="CB945" s="428"/>
      <c r="DW945" s="463"/>
      <c r="DX945" s="463"/>
      <c r="FI945" s="463"/>
      <c r="FJ945" s="463"/>
    </row>
    <row r="946" spans="14:166" s="369" customFormat="1" ht="15" customHeight="1">
      <c r="N946" s="432"/>
      <c r="O946" s="372"/>
      <c r="P946" s="372"/>
      <c r="Q946" s="372"/>
      <c r="R946" s="372"/>
      <c r="S946" s="372"/>
      <c r="T946" s="372"/>
      <c r="U946" s="372"/>
      <c r="AJ946" s="402"/>
      <c r="AK946" s="402"/>
      <c r="AL946" s="402"/>
      <c r="AM946" s="469"/>
      <c r="AN946" s="469"/>
      <c r="BZ946" s="463"/>
      <c r="CA946" s="463"/>
      <c r="CB946" s="428"/>
      <c r="DW946" s="463"/>
      <c r="DX946" s="463"/>
      <c r="FI946" s="463"/>
      <c r="FJ946" s="463"/>
    </row>
    <row r="947" spans="14:166" s="369" customFormat="1" ht="15" customHeight="1">
      <c r="N947" s="372"/>
      <c r="O947" s="372"/>
      <c r="P947" s="372"/>
      <c r="Q947" s="372"/>
      <c r="R947" s="372"/>
      <c r="S947" s="372"/>
      <c r="T947" s="372"/>
      <c r="U947" s="372"/>
      <c r="AJ947" s="402"/>
      <c r="AK947" s="402"/>
      <c r="AL947" s="448"/>
      <c r="AM947" s="469"/>
      <c r="AN947" s="469"/>
      <c r="BZ947" s="463"/>
      <c r="CA947" s="463"/>
      <c r="CB947" s="428"/>
      <c r="DW947" s="463"/>
      <c r="DX947" s="463"/>
      <c r="FI947" s="463"/>
      <c r="FJ947" s="463"/>
    </row>
    <row r="948" spans="14:166" s="369" customFormat="1" ht="15" customHeight="1">
      <c r="N948" s="463"/>
      <c r="O948" s="463"/>
      <c r="P948" s="463"/>
      <c r="Q948" s="463"/>
      <c r="R948" s="463"/>
      <c r="S948" s="463"/>
      <c r="T948" s="463"/>
      <c r="U948" s="463"/>
      <c r="AJ948" s="402"/>
      <c r="AK948" s="402"/>
      <c r="AL948" s="402"/>
      <c r="AM948" s="469"/>
      <c r="AN948" s="469"/>
      <c r="BZ948" s="463"/>
      <c r="CA948" s="463"/>
      <c r="CB948" s="428"/>
      <c r="DW948" s="463"/>
      <c r="DX948" s="463"/>
      <c r="FI948" s="463"/>
      <c r="FJ948" s="463"/>
    </row>
    <row r="949" spans="14:166" s="369" customFormat="1" ht="15" customHeight="1">
      <c r="N949" s="442"/>
      <c r="O949" s="463"/>
      <c r="P949" s="463"/>
      <c r="Q949" s="463"/>
      <c r="R949" s="463"/>
      <c r="S949" s="463"/>
      <c r="T949" s="463"/>
      <c r="U949" s="463"/>
      <c r="W949" s="381"/>
      <c r="X949" s="381"/>
      <c r="Y949" s="381"/>
      <c r="Z949" s="381"/>
      <c r="AA949" s="381"/>
      <c r="AB949" s="381"/>
      <c r="AC949" s="381"/>
      <c r="AD949" s="381"/>
      <c r="AE949" s="381"/>
      <c r="AJ949" s="402"/>
      <c r="AK949" s="447"/>
      <c r="AL949" s="402"/>
      <c r="AM949" s="469"/>
      <c r="AN949" s="469"/>
      <c r="BZ949" s="463"/>
      <c r="CA949" s="463"/>
      <c r="CB949" s="428"/>
      <c r="DW949" s="463"/>
      <c r="DX949" s="463"/>
      <c r="FI949" s="463"/>
      <c r="FJ949" s="463"/>
    </row>
    <row r="950" spans="14:166" s="369" customFormat="1" ht="15" customHeight="1">
      <c r="N950" s="442"/>
      <c r="O950" s="442"/>
      <c r="P950" s="463"/>
      <c r="Q950" s="463"/>
      <c r="R950" s="463"/>
      <c r="S950" s="463"/>
      <c r="T950" s="442"/>
      <c r="U950" s="442"/>
      <c r="W950" s="381"/>
      <c r="X950" s="381"/>
      <c r="Y950" s="381"/>
      <c r="Z950" s="381"/>
      <c r="AA950" s="381"/>
      <c r="AB950" s="381"/>
      <c r="AC950" s="381"/>
      <c r="AD950" s="381"/>
      <c r="AE950" s="381"/>
      <c r="AJ950" s="402"/>
      <c r="AK950" s="402"/>
      <c r="AL950" s="402"/>
      <c r="AM950" s="469"/>
      <c r="AN950" s="469"/>
      <c r="BZ950" s="463"/>
      <c r="CA950" s="463"/>
      <c r="CB950" s="428"/>
      <c r="DW950" s="463"/>
      <c r="DX950" s="463"/>
      <c r="FI950" s="463"/>
      <c r="FJ950" s="463"/>
    </row>
    <row r="951" spans="14:166" s="369" customFormat="1" ht="15" customHeight="1">
      <c r="N951" s="442"/>
      <c r="O951" s="463"/>
      <c r="P951" s="463"/>
      <c r="Q951" s="463"/>
      <c r="R951" s="463"/>
      <c r="S951" s="463"/>
      <c r="T951" s="463"/>
      <c r="U951" s="463"/>
      <c r="W951" s="381"/>
      <c r="X951" s="381"/>
      <c r="Y951" s="381"/>
      <c r="Z951" s="381"/>
      <c r="AA951" s="381"/>
      <c r="AB951" s="381"/>
      <c r="AC951" s="381"/>
      <c r="AD951" s="381"/>
      <c r="AE951" s="381"/>
      <c r="AJ951" s="402"/>
      <c r="AK951" s="402"/>
      <c r="AL951" s="402"/>
      <c r="AM951" s="469"/>
      <c r="AN951" s="469"/>
      <c r="BZ951" s="463"/>
      <c r="CA951" s="463"/>
      <c r="CB951" s="428"/>
      <c r="DW951" s="463"/>
      <c r="DX951" s="463"/>
      <c r="FI951" s="463"/>
      <c r="FJ951" s="463"/>
    </row>
    <row r="952" spans="14:166" s="369" customFormat="1" ht="15" customHeight="1">
      <c r="N952" s="442"/>
      <c r="O952" s="463"/>
      <c r="P952" s="463"/>
      <c r="Q952" s="463"/>
      <c r="R952" s="463"/>
      <c r="S952" s="463"/>
      <c r="T952" s="463"/>
      <c r="U952" s="463"/>
      <c r="W952" s="381"/>
      <c r="X952" s="381"/>
      <c r="Y952" s="381"/>
      <c r="Z952" s="381"/>
      <c r="AA952" s="381"/>
      <c r="AB952" s="381"/>
      <c r="AC952" s="381"/>
      <c r="AD952" s="381"/>
      <c r="AE952" s="381"/>
      <c r="AJ952" s="402"/>
      <c r="AK952" s="402"/>
      <c r="AL952" s="402"/>
      <c r="AM952" s="469"/>
      <c r="AN952" s="469"/>
      <c r="BZ952" s="463"/>
      <c r="CA952" s="463"/>
      <c r="CB952" s="428"/>
      <c r="DW952" s="463"/>
      <c r="DX952" s="463"/>
      <c r="FI952" s="463"/>
      <c r="FJ952" s="463"/>
    </row>
    <row r="953" spans="14:166" s="369" customFormat="1" ht="15" customHeight="1">
      <c r="N953" s="442"/>
      <c r="O953" s="463"/>
      <c r="P953" s="463"/>
      <c r="Q953" s="463"/>
      <c r="R953" s="463"/>
      <c r="S953" s="463"/>
      <c r="T953" s="463"/>
      <c r="U953" s="463"/>
      <c r="W953" s="381"/>
      <c r="X953" s="381"/>
      <c r="Y953" s="381"/>
      <c r="Z953" s="381"/>
      <c r="AA953" s="381"/>
      <c r="AB953" s="381"/>
      <c r="AC953" s="381"/>
      <c r="AD953" s="381"/>
      <c r="AE953" s="381"/>
      <c r="AJ953" s="402"/>
      <c r="AK953" s="402"/>
      <c r="AL953" s="402"/>
      <c r="AM953" s="469"/>
      <c r="AN953" s="469"/>
      <c r="BZ953" s="463"/>
      <c r="CA953" s="463"/>
      <c r="CB953" s="428"/>
      <c r="DW953" s="463"/>
      <c r="DX953" s="463"/>
      <c r="FI953" s="463"/>
      <c r="FJ953" s="463"/>
    </row>
    <row r="954" spans="14:166" s="369" customFormat="1" ht="15" customHeight="1">
      <c r="N954" s="442"/>
      <c r="O954" s="463"/>
      <c r="P954" s="463"/>
      <c r="Q954" s="463"/>
      <c r="R954" s="463"/>
      <c r="S954" s="463"/>
      <c r="T954" s="463"/>
      <c r="U954" s="463"/>
      <c r="W954" s="381"/>
      <c r="X954" s="381"/>
      <c r="Y954" s="381"/>
      <c r="Z954" s="381"/>
      <c r="AA954" s="381"/>
      <c r="AB954" s="381"/>
      <c r="AC954" s="381"/>
      <c r="AD954" s="381"/>
      <c r="AE954" s="381"/>
      <c r="AJ954" s="402"/>
      <c r="AK954" s="402"/>
      <c r="AL954" s="469"/>
      <c r="AM954" s="469"/>
      <c r="AN954" s="469"/>
      <c r="BZ954" s="463"/>
      <c r="CA954" s="463"/>
      <c r="CB954" s="428"/>
      <c r="DW954" s="463"/>
      <c r="DX954" s="463"/>
      <c r="FI954" s="463"/>
      <c r="FJ954" s="463"/>
    </row>
    <row r="955" spans="14:166" s="369" customFormat="1" ht="15" customHeight="1">
      <c r="N955" s="442"/>
      <c r="O955" s="463"/>
      <c r="P955" s="463"/>
      <c r="Q955" s="463"/>
      <c r="R955" s="463"/>
      <c r="S955" s="463"/>
      <c r="T955" s="463"/>
      <c r="U955" s="463"/>
      <c r="W955" s="381"/>
      <c r="X955" s="381"/>
      <c r="Y955" s="381"/>
      <c r="Z955" s="381"/>
      <c r="AA955" s="381"/>
      <c r="AB955" s="381"/>
      <c r="AC955" s="381"/>
      <c r="AD955" s="381"/>
      <c r="AE955" s="381"/>
      <c r="AJ955" s="402"/>
      <c r="AK955" s="402"/>
      <c r="AL955" s="469"/>
      <c r="AM955" s="469"/>
      <c r="AN955" s="469"/>
      <c r="BZ955" s="463"/>
      <c r="CA955" s="463"/>
      <c r="CB955" s="428"/>
      <c r="DW955" s="463"/>
      <c r="DX955" s="463"/>
      <c r="FI955" s="463"/>
      <c r="FJ955" s="463"/>
    </row>
    <row r="956" spans="14:166" s="369" customFormat="1" ht="15" customHeight="1">
      <c r="N956" s="442"/>
      <c r="O956" s="442"/>
      <c r="P956" s="463"/>
      <c r="Q956" s="463"/>
      <c r="R956" s="463"/>
      <c r="S956" s="463"/>
      <c r="T956" s="463"/>
      <c r="U956" s="463"/>
      <c r="W956" s="381"/>
      <c r="X956" s="381"/>
      <c r="Y956" s="381"/>
      <c r="Z956" s="381"/>
      <c r="AA956" s="381"/>
      <c r="AB956" s="381"/>
      <c r="AC956" s="381"/>
      <c r="AD956" s="381"/>
      <c r="AE956" s="381"/>
      <c r="AJ956" s="402"/>
      <c r="AK956" s="402"/>
      <c r="AL956" s="469"/>
      <c r="AM956" s="469"/>
      <c r="AN956" s="469"/>
      <c r="BZ956" s="463"/>
      <c r="CA956" s="463"/>
      <c r="CB956" s="428"/>
      <c r="DW956" s="463"/>
      <c r="DX956" s="463"/>
      <c r="FI956" s="463"/>
      <c r="FJ956" s="463"/>
    </row>
    <row r="957" spans="14:166" s="369" customFormat="1" ht="15" customHeight="1">
      <c r="N957" s="442"/>
      <c r="O957" s="463"/>
      <c r="P957" s="463"/>
      <c r="Q957" s="463"/>
      <c r="R957" s="463"/>
      <c r="S957" s="463"/>
      <c r="T957" s="463"/>
      <c r="U957" s="463"/>
      <c r="W957" s="381"/>
      <c r="X957" s="381"/>
      <c r="Y957" s="381"/>
      <c r="Z957" s="381"/>
      <c r="AA957" s="381"/>
      <c r="AB957" s="381"/>
      <c r="AC957" s="381"/>
      <c r="AD957" s="381"/>
      <c r="AE957" s="381"/>
      <c r="AJ957" s="402"/>
      <c r="AK957" s="402"/>
      <c r="AL957" s="469"/>
      <c r="AM957" s="469"/>
      <c r="AN957" s="469"/>
      <c r="BZ957" s="463"/>
      <c r="CA957" s="463"/>
      <c r="CB957" s="428"/>
      <c r="DW957" s="463"/>
      <c r="DX957" s="463"/>
      <c r="FI957" s="463"/>
      <c r="FJ957" s="463"/>
    </row>
    <row r="958" spans="14:166" s="369" customFormat="1" ht="15" customHeight="1">
      <c r="N958" s="442"/>
      <c r="O958" s="463"/>
      <c r="P958" s="463"/>
      <c r="Q958" s="463"/>
      <c r="R958" s="463"/>
      <c r="S958" s="463"/>
      <c r="T958" s="463"/>
      <c r="U958" s="463"/>
      <c r="W958" s="381"/>
      <c r="X958" s="381"/>
      <c r="Y958" s="381"/>
      <c r="Z958" s="381"/>
      <c r="AA958" s="381"/>
      <c r="AB958" s="381"/>
      <c r="AC958" s="381"/>
      <c r="AD958" s="381"/>
      <c r="AE958" s="381"/>
      <c r="AJ958" s="402"/>
      <c r="AK958" s="402"/>
      <c r="AL958" s="446"/>
      <c r="AM958" s="449"/>
      <c r="AN958" s="469"/>
      <c r="BZ958" s="463"/>
      <c r="CA958" s="463"/>
      <c r="CB958" s="428"/>
      <c r="DW958" s="463"/>
      <c r="DX958" s="463"/>
      <c r="FI958" s="463"/>
      <c r="FJ958" s="463"/>
    </row>
    <row r="959" spans="14:166" s="369" customFormat="1" ht="15" customHeight="1">
      <c r="N959" s="442"/>
      <c r="O959" s="463"/>
      <c r="P959" s="463"/>
      <c r="Q959" s="463"/>
      <c r="R959" s="463"/>
      <c r="S959" s="463"/>
      <c r="T959" s="463"/>
      <c r="U959" s="463"/>
      <c r="W959" s="381"/>
      <c r="X959" s="381"/>
      <c r="Y959" s="381"/>
      <c r="Z959" s="381"/>
      <c r="AA959" s="381"/>
      <c r="AB959" s="381"/>
      <c r="AC959" s="381"/>
      <c r="AD959" s="381"/>
      <c r="AE959" s="381"/>
      <c r="AJ959" s="402"/>
      <c r="AK959" s="402"/>
      <c r="AL959" s="469"/>
      <c r="AM959" s="469"/>
      <c r="AN959" s="469"/>
      <c r="BZ959" s="463"/>
      <c r="CA959" s="463"/>
      <c r="CB959" s="428"/>
      <c r="DW959" s="463"/>
      <c r="DX959" s="463"/>
      <c r="FI959" s="463"/>
      <c r="FJ959" s="463"/>
    </row>
    <row r="960" spans="14:166" s="369" customFormat="1" ht="15" customHeight="1">
      <c r="N960" s="442"/>
      <c r="O960" s="463"/>
      <c r="P960" s="463"/>
      <c r="Q960" s="463"/>
      <c r="R960" s="463"/>
      <c r="S960" s="463"/>
      <c r="T960" s="463"/>
      <c r="U960" s="463"/>
      <c r="W960" s="381"/>
      <c r="X960" s="381"/>
      <c r="Y960" s="381"/>
      <c r="Z960" s="381"/>
      <c r="AA960" s="381"/>
      <c r="AB960" s="381"/>
      <c r="AC960" s="381"/>
      <c r="AD960" s="381"/>
      <c r="AE960" s="381"/>
      <c r="AJ960" s="402"/>
      <c r="AK960" s="402"/>
      <c r="AL960" s="469"/>
      <c r="AM960" s="469"/>
      <c r="AN960" s="469"/>
      <c r="BZ960" s="463"/>
      <c r="CA960" s="463"/>
      <c r="CB960" s="428"/>
      <c r="DW960" s="463"/>
      <c r="DX960" s="463"/>
      <c r="FI960" s="463"/>
      <c r="FJ960" s="463"/>
    </row>
    <row r="961" spans="14:166" s="369" customFormat="1" ht="15" customHeight="1">
      <c r="N961" s="442"/>
      <c r="O961" s="463"/>
      <c r="P961" s="463"/>
      <c r="Q961" s="463"/>
      <c r="R961" s="463"/>
      <c r="S961" s="463"/>
      <c r="T961" s="463"/>
      <c r="U961" s="463"/>
      <c r="W961" s="381"/>
      <c r="X961" s="381"/>
      <c r="Y961" s="381"/>
      <c r="Z961" s="381"/>
      <c r="AA961" s="381"/>
      <c r="AB961" s="381"/>
      <c r="AC961" s="381"/>
      <c r="AD961" s="381"/>
      <c r="AE961" s="381"/>
      <c r="AJ961" s="463"/>
      <c r="AK961" s="402"/>
      <c r="AL961" s="402"/>
      <c r="AM961" s="402"/>
      <c r="AN961" s="402"/>
      <c r="BZ961" s="463"/>
      <c r="CA961" s="463"/>
      <c r="CB961" s="428"/>
      <c r="DW961" s="463"/>
      <c r="DX961" s="463"/>
      <c r="FI961" s="463"/>
      <c r="FJ961" s="463"/>
    </row>
    <row r="962" spans="14:166" s="369" customFormat="1" ht="15" customHeight="1">
      <c r="N962" s="442"/>
      <c r="O962" s="463"/>
      <c r="P962" s="463"/>
      <c r="Q962" s="463"/>
      <c r="R962" s="463"/>
      <c r="S962" s="463"/>
      <c r="T962" s="463"/>
      <c r="U962" s="463"/>
      <c r="W962" s="381"/>
      <c r="X962" s="381"/>
      <c r="Y962" s="381"/>
      <c r="Z962" s="381"/>
      <c r="AA962" s="381"/>
      <c r="AB962" s="381"/>
      <c r="AC962" s="381"/>
      <c r="AD962" s="381"/>
      <c r="AE962" s="381"/>
      <c r="AJ962" s="463"/>
      <c r="AK962" s="402"/>
      <c r="AL962" s="469"/>
      <c r="AM962" s="469"/>
      <c r="AN962" s="469"/>
      <c r="BZ962" s="463"/>
      <c r="CA962" s="463"/>
      <c r="CB962" s="428"/>
      <c r="DW962" s="463"/>
      <c r="DX962" s="463"/>
      <c r="FI962" s="463"/>
      <c r="FJ962" s="463"/>
    </row>
    <row r="963" spans="14:166" s="369" customFormat="1" ht="15" customHeight="1">
      <c r="N963" s="442"/>
      <c r="O963" s="463"/>
      <c r="P963" s="463"/>
      <c r="Q963" s="463"/>
      <c r="R963" s="463"/>
      <c r="S963" s="463"/>
      <c r="T963" s="463"/>
      <c r="U963" s="463"/>
      <c r="W963" s="381"/>
      <c r="X963" s="381"/>
      <c r="Y963" s="381"/>
      <c r="Z963" s="381"/>
      <c r="AA963" s="381"/>
      <c r="AB963" s="381"/>
      <c r="AC963" s="381"/>
      <c r="AD963" s="381"/>
      <c r="AE963" s="381"/>
      <c r="AJ963" s="463"/>
      <c r="AK963" s="463"/>
      <c r="AL963" s="463"/>
      <c r="AM963" s="463"/>
      <c r="AN963" s="463"/>
      <c r="BZ963" s="463"/>
      <c r="CA963" s="463"/>
      <c r="CB963" s="428"/>
      <c r="DW963" s="463"/>
      <c r="DX963" s="463"/>
      <c r="FI963" s="463"/>
      <c r="FJ963" s="463"/>
    </row>
    <row r="964" spans="14:166" s="369" customFormat="1" ht="15" customHeight="1">
      <c r="N964" s="442"/>
      <c r="O964" s="463"/>
      <c r="P964" s="463"/>
      <c r="Q964" s="463"/>
      <c r="R964" s="463"/>
      <c r="S964" s="442"/>
      <c r="T964" s="463"/>
      <c r="U964" s="463"/>
      <c r="W964" s="381"/>
      <c r="X964" s="381"/>
      <c r="Y964" s="381"/>
      <c r="Z964" s="381"/>
      <c r="AA964" s="381"/>
      <c r="AB964" s="381"/>
      <c r="AC964" s="381"/>
      <c r="AD964" s="381"/>
      <c r="AE964" s="381"/>
      <c r="AJ964" s="463"/>
      <c r="AK964" s="463"/>
      <c r="AL964" s="463"/>
      <c r="AM964" s="463"/>
      <c r="AN964" s="463"/>
      <c r="BZ964" s="463"/>
      <c r="CA964" s="463"/>
      <c r="CB964" s="428"/>
      <c r="DW964" s="463"/>
      <c r="DX964" s="463"/>
      <c r="FI964" s="463"/>
      <c r="FJ964" s="463"/>
    </row>
    <row r="965" spans="14:166" s="369" customFormat="1" ht="15" customHeight="1">
      <c r="N965" s="442"/>
      <c r="O965" s="463"/>
      <c r="P965" s="463"/>
      <c r="Q965" s="463"/>
      <c r="R965" s="463"/>
      <c r="S965" s="463"/>
      <c r="T965" s="463"/>
      <c r="U965" s="463"/>
      <c r="W965" s="381"/>
      <c r="X965" s="381"/>
      <c r="Y965" s="381"/>
      <c r="Z965" s="381"/>
      <c r="AA965" s="381"/>
      <c r="AB965" s="381"/>
      <c r="AC965" s="381"/>
      <c r="AD965" s="381"/>
      <c r="AE965" s="381"/>
      <c r="AJ965" s="469"/>
      <c r="AK965" s="463"/>
      <c r="AL965" s="469"/>
      <c r="AM965" s="592"/>
      <c r="AN965" s="592"/>
      <c r="BZ965" s="463"/>
      <c r="CA965" s="463"/>
      <c r="CB965" s="428"/>
      <c r="DW965" s="463"/>
      <c r="DX965" s="463"/>
      <c r="FI965" s="463"/>
      <c r="FJ965" s="463"/>
    </row>
    <row r="966" spans="14:166" s="369" customFormat="1" ht="15" customHeight="1">
      <c r="N966" s="442"/>
      <c r="O966" s="463"/>
      <c r="P966" s="463"/>
      <c r="Q966" s="463"/>
      <c r="R966" s="463"/>
      <c r="S966" s="463"/>
      <c r="T966" s="463"/>
      <c r="U966" s="463"/>
      <c r="W966" s="381"/>
      <c r="X966" s="381"/>
      <c r="Y966" s="381"/>
      <c r="Z966" s="381"/>
      <c r="AA966" s="381"/>
      <c r="AB966" s="381"/>
      <c r="AC966" s="381"/>
      <c r="AD966" s="381"/>
      <c r="AE966" s="381"/>
      <c r="AJ966" s="469"/>
      <c r="AK966" s="469"/>
      <c r="AL966" s="469"/>
      <c r="AM966" s="445"/>
      <c r="AN966" s="445"/>
      <c r="BZ966" s="463"/>
      <c r="CA966" s="463"/>
      <c r="CB966" s="428"/>
      <c r="DW966" s="463"/>
      <c r="DX966" s="463"/>
      <c r="FI966" s="463"/>
      <c r="FJ966" s="463"/>
    </row>
    <row r="967" spans="14:166" s="369" customFormat="1" ht="15" customHeight="1">
      <c r="N967" s="442"/>
      <c r="O967" s="463"/>
      <c r="P967" s="463"/>
      <c r="Q967" s="463"/>
      <c r="R967" s="463"/>
      <c r="S967" s="463"/>
      <c r="T967" s="463"/>
      <c r="U967" s="463"/>
      <c r="W967" s="381"/>
      <c r="X967" s="381"/>
      <c r="Y967" s="381"/>
      <c r="Z967" s="381"/>
      <c r="AA967" s="381"/>
      <c r="AB967" s="381"/>
      <c r="AC967" s="381"/>
      <c r="AD967" s="381"/>
      <c r="AE967" s="381"/>
      <c r="AJ967" s="463"/>
      <c r="AK967" s="463"/>
      <c r="AL967" s="463"/>
      <c r="AM967" s="463"/>
      <c r="AN967" s="463"/>
      <c r="BZ967" s="463"/>
      <c r="CA967" s="463"/>
      <c r="CB967" s="428"/>
      <c r="DW967" s="463"/>
      <c r="DX967" s="463"/>
      <c r="FI967" s="463"/>
      <c r="FJ967" s="463"/>
    </row>
    <row r="968" spans="14:166" s="369" customFormat="1" ht="15" customHeight="1">
      <c r="N968" s="463"/>
      <c r="W968" s="463"/>
      <c r="X968" s="463"/>
      <c r="Y968" s="463"/>
      <c r="Z968" s="463"/>
      <c r="AA968" s="463"/>
      <c r="AB968" s="463"/>
      <c r="AC968" s="463"/>
      <c r="AD968" s="463"/>
      <c r="AE968" s="463"/>
      <c r="AJ968" s="402"/>
      <c r="AK968" s="402"/>
      <c r="AL968" s="469"/>
      <c r="AM968" s="469"/>
      <c r="AN968" s="469"/>
      <c r="BZ968" s="463"/>
      <c r="CA968" s="463"/>
      <c r="CB968" s="428"/>
      <c r="DW968" s="463"/>
      <c r="DX968" s="463"/>
      <c r="FI968" s="463"/>
      <c r="FJ968" s="463"/>
    </row>
    <row r="969" spans="14:166" s="369" customFormat="1" ht="15" customHeight="1">
      <c r="N969" s="463"/>
      <c r="W969" s="463"/>
      <c r="X969" s="463"/>
      <c r="Y969" s="463"/>
      <c r="Z969" s="463"/>
      <c r="AA969" s="463"/>
      <c r="AB969" s="463"/>
      <c r="AC969" s="463"/>
      <c r="AD969" s="463"/>
      <c r="AE969" s="463"/>
      <c r="AJ969" s="402"/>
      <c r="AK969" s="402"/>
      <c r="AL969" s="469"/>
      <c r="AM969" s="469"/>
      <c r="AN969" s="469"/>
      <c r="BZ969" s="463"/>
      <c r="CA969" s="463"/>
      <c r="CB969" s="428"/>
      <c r="DW969" s="463"/>
      <c r="DX969" s="463"/>
      <c r="FI969" s="463"/>
      <c r="FJ969" s="463"/>
    </row>
    <row r="970" spans="14:166" s="369" customFormat="1" ht="15" customHeight="1">
      <c r="N970" s="463"/>
      <c r="W970" s="463"/>
      <c r="X970" s="463"/>
      <c r="Y970" s="463"/>
      <c r="Z970" s="463"/>
      <c r="AA970" s="463"/>
      <c r="AB970" s="463"/>
      <c r="AC970" s="463"/>
      <c r="AD970" s="463"/>
      <c r="AE970" s="463"/>
      <c r="AJ970" s="402"/>
      <c r="AK970" s="402"/>
      <c r="AL970" s="469"/>
      <c r="AM970" s="469"/>
      <c r="AN970" s="469"/>
      <c r="BZ970" s="463"/>
      <c r="CA970" s="463"/>
      <c r="CB970" s="428"/>
      <c r="DW970" s="463"/>
      <c r="DX970" s="463"/>
      <c r="FI970" s="463"/>
      <c r="FJ970" s="463"/>
    </row>
    <row r="971" spans="14:166" s="369" customFormat="1" ht="15" customHeight="1">
      <c r="N971" s="463"/>
      <c r="W971" s="463"/>
      <c r="X971" s="463"/>
      <c r="Y971" s="463"/>
      <c r="Z971" s="463"/>
      <c r="AA971" s="463"/>
      <c r="AB971" s="463"/>
      <c r="AC971" s="463"/>
      <c r="AD971" s="463"/>
      <c r="AE971" s="463"/>
      <c r="AJ971" s="402"/>
      <c r="AK971" s="402"/>
      <c r="AL971" s="469"/>
      <c r="AM971" s="402"/>
      <c r="AN971" s="469"/>
      <c r="BZ971" s="463"/>
      <c r="CA971" s="463"/>
      <c r="CB971" s="428"/>
      <c r="DW971" s="463"/>
      <c r="DX971" s="463"/>
      <c r="FI971" s="463"/>
      <c r="FJ971" s="463"/>
    </row>
    <row r="972" spans="14:166" s="369" customFormat="1" ht="15" customHeight="1">
      <c r="N972" s="463"/>
      <c r="W972" s="463"/>
      <c r="X972" s="463"/>
      <c r="Y972" s="463"/>
      <c r="Z972" s="463"/>
      <c r="AA972" s="463"/>
      <c r="AB972" s="463"/>
      <c r="AC972" s="463"/>
      <c r="AD972" s="463"/>
      <c r="AE972" s="463"/>
      <c r="AJ972" s="402"/>
      <c r="AK972" s="402"/>
      <c r="AL972" s="446"/>
      <c r="AM972" s="469"/>
      <c r="AN972" s="469"/>
      <c r="BZ972" s="463"/>
      <c r="CA972" s="463"/>
      <c r="CB972" s="428"/>
      <c r="DW972" s="463"/>
      <c r="DX972" s="463"/>
      <c r="FI972" s="463"/>
      <c r="FJ972" s="463"/>
    </row>
    <row r="973" spans="14:166" s="369" customFormat="1" ht="15" customHeight="1">
      <c r="N973" s="463"/>
      <c r="W973" s="463"/>
      <c r="X973" s="463"/>
      <c r="Y973" s="463"/>
      <c r="Z973" s="463"/>
      <c r="AA973" s="463"/>
      <c r="AB973" s="463"/>
      <c r="AC973" s="463"/>
      <c r="AD973" s="463"/>
      <c r="AE973" s="463"/>
      <c r="AJ973" s="402"/>
      <c r="AK973" s="402"/>
      <c r="AL973" s="446"/>
      <c r="AM973" s="469"/>
      <c r="AN973" s="469"/>
      <c r="BZ973" s="463"/>
      <c r="CA973" s="463"/>
      <c r="CB973" s="428"/>
      <c r="DW973" s="463"/>
      <c r="DX973" s="463"/>
      <c r="FI973" s="463"/>
      <c r="FJ973" s="463"/>
    </row>
    <row r="974" spans="14:166" s="369" customFormat="1" ht="15" customHeight="1">
      <c r="N974" s="463"/>
      <c r="W974" s="463"/>
      <c r="X974" s="463"/>
      <c r="Y974" s="463"/>
      <c r="Z974" s="463"/>
      <c r="AA974" s="463"/>
      <c r="AB974" s="463"/>
      <c r="AC974" s="463"/>
      <c r="AD974" s="463"/>
      <c r="AE974" s="463"/>
      <c r="AJ974" s="402"/>
      <c r="AK974" s="402"/>
      <c r="AL974" s="469"/>
      <c r="AM974" s="469"/>
      <c r="AN974" s="469"/>
      <c r="BZ974" s="463"/>
      <c r="CA974" s="463"/>
      <c r="CB974" s="428"/>
      <c r="DW974" s="463"/>
      <c r="DX974" s="463"/>
      <c r="FI974" s="463"/>
      <c r="FJ974" s="463"/>
    </row>
    <row r="975" spans="14:166" s="369" customFormat="1" ht="15" customHeight="1">
      <c r="N975" s="463"/>
      <c r="W975" s="463"/>
      <c r="X975" s="463"/>
      <c r="Y975" s="463"/>
      <c r="Z975" s="463"/>
      <c r="AA975" s="463"/>
      <c r="AB975" s="463"/>
      <c r="AC975" s="463"/>
      <c r="AD975" s="463"/>
      <c r="AE975" s="463"/>
      <c r="AJ975" s="402"/>
      <c r="AK975" s="402"/>
      <c r="AL975" s="446"/>
      <c r="AM975" s="469"/>
      <c r="AN975" s="469"/>
      <c r="BZ975" s="463"/>
      <c r="CA975" s="463"/>
      <c r="CB975" s="428"/>
      <c r="DW975" s="463"/>
      <c r="DX975" s="463"/>
      <c r="FI975" s="463"/>
      <c r="FJ975" s="463"/>
    </row>
    <row r="976" spans="14:166" s="369" customFormat="1" ht="15" customHeight="1">
      <c r="N976" s="463"/>
      <c r="W976" s="463"/>
      <c r="X976" s="463"/>
      <c r="Y976" s="463"/>
      <c r="Z976" s="463"/>
      <c r="AA976" s="463"/>
      <c r="AB976" s="463"/>
      <c r="AC976" s="463"/>
      <c r="AD976" s="463"/>
      <c r="AE976" s="463"/>
      <c r="AJ976" s="402"/>
      <c r="AK976" s="402"/>
      <c r="AL976" s="469"/>
      <c r="AM976" s="469"/>
      <c r="AN976" s="469"/>
      <c r="BZ976" s="463"/>
      <c r="CA976" s="463"/>
      <c r="CB976" s="428"/>
      <c r="DW976" s="463"/>
      <c r="DX976" s="463"/>
      <c r="FI976" s="463"/>
      <c r="FJ976" s="463"/>
    </row>
    <row r="977" spans="14:166" s="369" customFormat="1" ht="15" customHeight="1">
      <c r="N977" s="463"/>
      <c r="W977" s="463"/>
      <c r="X977" s="463"/>
      <c r="Y977" s="463"/>
      <c r="Z977" s="463"/>
      <c r="AA977" s="463"/>
      <c r="AB977" s="463"/>
      <c r="AC977" s="463"/>
      <c r="AD977" s="463"/>
      <c r="AE977" s="463"/>
      <c r="AJ977" s="402"/>
      <c r="AK977" s="402"/>
      <c r="AL977" s="402"/>
      <c r="AM977" s="469"/>
      <c r="AN977" s="469"/>
      <c r="BZ977" s="463"/>
      <c r="CA977" s="463"/>
      <c r="CB977" s="428"/>
      <c r="DW977" s="463"/>
      <c r="DX977" s="463"/>
      <c r="FI977" s="463"/>
      <c r="FJ977" s="463"/>
    </row>
    <row r="978" spans="14:166" s="369" customFormat="1" ht="15" customHeight="1">
      <c r="N978" s="463"/>
      <c r="W978" s="463"/>
      <c r="X978" s="463"/>
      <c r="Y978" s="463"/>
      <c r="Z978" s="463"/>
      <c r="AA978" s="463"/>
      <c r="AB978" s="463"/>
      <c r="AC978" s="463"/>
      <c r="AD978" s="463"/>
      <c r="AE978" s="463"/>
      <c r="AJ978" s="402"/>
      <c r="AK978" s="402"/>
      <c r="AL978" s="402"/>
      <c r="AM978" s="469"/>
      <c r="AN978" s="469"/>
      <c r="BZ978" s="463"/>
      <c r="CA978" s="463"/>
      <c r="CB978" s="428"/>
      <c r="DW978" s="463"/>
      <c r="DX978" s="463"/>
      <c r="FI978" s="463"/>
      <c r="FJ978" s="463"/>
    </row>
    <row r="979" spans="14:166" s="369" customFormat="1" ht="15" customHeight="1">
      <c r="N979" s="463"/>
      <c r="W979" s="463"/>
      <c r="X979" s="463"/>
      <c r="Y979" s="463"/>
      <c r="Z979" s="463"/>
      <c r="AA979" s="463"/>
      <c r="AB979" s="463"/>
      <c r="AC979" s="463"/>
      <c r="AD979" s="463"/>
      <c r="AE979" s="463"/>
      <c r="AJ979" s="402"/>
      <c r="AK979" s="402"/>
      <c r="AL979" s="402"/>
      <c r="AM979" s="469"/>
      <c r="AN979" s="469"/>
      <c r="BZ979" s="463"/>
      <c r="CA979" s="463"/>
      <c r="CB979" s="428"/>
      <c r="DW979" s="463"/>
      <c r="DX979" s="463"/>
      <c r="FI979" s="463"/>
      <c r="FJ979" s="463"/>
    </row>
    <row r="980" spans="14:166" s="369" customFormat="1" ht="15" customHeight="1">
      <c r="N980" s="463"/>
      <c r="W980" s="463"/>
      <c r="X980" s="463"/>
      <c r="Y980" s="463"/>
      <c r="Z980" s="463"/>
      <c r="AA980" s="463"/>
      <c r="AB980" s="463"/>
      <c r="AC980" s="463"/>
      <c r="AD980" s="463"/>
      <c r="AE980" s="463"/>
      <c r="AJ980" s="402"/>
      <c r="AK980" s="402"/>
      <c r="AL980" s="402"/>
      <c r="AM980" s="402"/>
      <c r="AN980" s="469"/>
      <c r="BZ980" s="463"/>
      <c r="CA980" s="463"/>
      <c r="CB980" s="428"/>
      <c r="DW980" s="463"/>
      <c r="DX980" s="463"/>
      <c r="FI980" s="463"/>
      <c r="FJ980" s="463"/>
    </row>
    <row r="981" spans="14:166" s="369" customFormat="1" ht="15" customHeight="1">
      <c r="N981" s="463"/>
      <c r="W981" s="463"/>
      <c r="X981" s="463"/>
      <c r="Y981" s="463"/>
      <c r="Z981" s="463"/>
      <c r="AA981" s="463"/>
      <c r="AB981" s="463"/>
      <c r="AC981" s="463"/>
      <c r="AD981" s="463"/>
      <c r="AE981" s="463"/>
      <c r="AJ981" s="402"/>
      <c r="AK981" s="402"/>
      <c r="AL981" s="402"/>
      <c r="AM981" s="469"/>
      <c r="AN981" s="469"/>
      <c r="BZ981" s="463"/>
      <c r="CA981" s="463"/>
      <c r="CB981" s="428"/>
      <c r="DW981" s="463"/>
      <c r="DX981" s="463"/>
      <c r="FI981" s="463"/>
      <c r="FJ981" s="463"/>
    </row>
    <row r="982" spans="14:166" s="369" customFormat="1" ht="15" customHeight="1">
      <c r="N982" s="463"/>
      <c r="W982" s="463"/>
      <c r="X982" s="463"/>
      <c r="Y982" s="463"/>
      <c r="Z982" s="463"/>
      <c r="AA982" s="463"/>
      <c r="AB982" s="463"/>
      <c r="AC982" s="463"/>
      <c r="AD982" s="463"/>
      <c r="AE982" s="463"/>
      <c r="AJ982" s="402"/>
      <c r="AK982" s="402"/>
      <c r="AL982" s="402"/>
      <c r="AM982" s="469"/>
      <c r="AN982" s="469"/>
      <c r="BZ982" s="463"/>
      <c r="CA982" s="463"/>
      <c r="CB982" s="428"/>
      <c r="DW982" s="463"/>
      <c r="DX982" s="463"/>
      <c r="FI982" s="463"/>
      <c r="FJ982" s="463"/>
    </row>
    <row r="983" spans="14:166" s="369" customFormat="1" ht="15" customHeight="1">
      <c r="N983" s="463"/>
      <c r="W983" s="463"/>
      <c r="X983" s="463"/>
      <c r="Y983" s="463"/>
      <c r="Z983" s="463"/>
      <c r="AA983" s="463"/>
      <c r="AB983" s="463"/>
      <c r="AC983" s="463"/>
      <c r="AD983" s="463"/>
      <c r="AE983" s="463"/>
      <c r="AJ983" s="402"/>
      <c r="AK983" s="402"/>
      <c r="AL983" s="402"/>
      <c r="AM983" s="469"/>
      <c r="AN983" s="469"/>
      <c r="BZ983" s="463"/>
      <c r="CA983" s="463"/>
      <c r="CB983" s="428"/>
      <c r="DW983" s="463"/>
      <c r="DX983" s="463"/>
      <c r="FI983" s="463"/>
      <c r="FJ983" s="463"/>
    </row>
    <row r="984" spans="14:166" s="369" customFormat="1" ht="15" customHeight="1">
      <c r="N984" s="463"/>
      <c r="W984" s="463"/>
      <c r="X984" s="463"/>
      <c r="Y984" s="463"/>
      <c r="Z984" s="463"/>
      <c r="AA984" s="463"/>
      <c r="AB984" s="463"/>
      <c r="AC984" s="463"/>
      <c r="AD984" s="463"/>
      <c r="AE984" s="463"/>
      <c r="AJ984" s="402"/>
      <c r="AK984" s="402"/>
      <c r="AL984" s="402"/>
      <c r="AM984" s="469"/>
      <c r="AN984" s="469"/>
      <c r="BZ984" s="463"/>
      <c r="CA984" s="463"/>
      <c r="CB984" s="428"/>
      <c r="DW984" s="463"/>
      <c r="DX984" s="463"/>
      <c r="FI984" s="463"/>
      <c r="FJ984" s="463"/>
    </row>
    <row r="985" spans="14:166" s="369" customFormat="1" ht="15" customHeight="1">
      <c r="N985" s="463"/>
      <c r="W985" s="463"/>
      <c r="X985" s="463"/>
      <c r="Y985" s="463"/>
      <c r="Z985" s="463"/>
      <c r="AA985" s="463"/>
      <c r="AB985" s="463"/>
      <c r="AC985" s="463"/>
      <c r="AD985" s="463"/>
      <c r="AE985" s="463"/>
      <c r="AJ985" s="402"/>
      <c r="AK985" s="402"/>
      <c r="AL985" s="402"/>
      <c r="AM985" s="469"/>
      <c r="AN985" s="469"/>
      <c r="BZ985" s="463"/>
      <c r="CA985" s="463"/>
      <c r="CB985" s="428"/>
      <c r="DW985" s="463"/>
      <c r="DX985" s="463"/>
      <c r="FI985" s="463"/>
      <c r="FJ985" s="463"/>
    </row>
    <row r="986" spans="14:166" s="369" customFormat="1" ht="15" customHeight="1">
      <c r="N986" s="463"/>
      <c r="W986" s="463"/>
      <c r="X986" s="463"/>
      <c r="Y986" s="463"/>
      <c r="Z986" s="463"/>
      <c r="AA986" s="463"/>
      <c r="AB986" s="463"/>
      <c r="AC986" s="463"/>
      <c r="AD986" s="463"/>
      <c r="AE986" s="463"/>
      <c r="AJ986" s="402"/>
      <c r="AK986" s="402"/>
      <c r="AL986" s="402"/>
      <c r="AM986" s="469"/>
      <c r="AN986" s="469"/>
      <c r="BZ986" s="463"/>
      <c r="CA986" s="463"/>
      <c r="CB986" s="428"/>
      <c r="DW986" s="463"/>
      <c r="DX986" s="463"/>
      <c r="FI986" s="463"/>
      <c r="FJ986" s="463"/>
    </row>
    <row r="987" spans="14:166" s="369" customFormat="1" ht="15" customHeight="1">
      <c r="N987" s="463"/>
      <c r="W987" s="463"/>
      <c r="X987" s="463"/>
      <c r="Y987" s="463"/>
      <c r="Z987" s="463"/>
      <c r="AA987" s="463"/>
      <c r="AB987" s="463"/>
      <c r="AC987" s="463"/>
      <c r="AD987" s="463"/>
      <c r="AE987" s="463"/>
      <c r="AJ987" s="402"/>
      <c r="AK987" s="402"/>
      <c r="AL987" s="402"/>
      <c r="AM987" s="469"/>
      <c r="AN987" s="469"/>
      <c r="BZ987" s="463"/>
      <c r="CA987" s="463"/>
      <c r="CB987" s="428"/>
      <c r="DW987" s="463"/>
      <c r="DX987" s="463"/>
      <c r="FI987" s="463"/>
      <c r="FJ987" s="463"/>
    </row>
    <row r="988" spans="14:166" s="369" customFormat="1" ht="15" customHeight="1">
      <c r="N988" s="463"/>
      <c r="W988" s="463"/>
      <c r="X988" s="463"/>
      <c r="Y988" s="463"/>
      <c r="Z988" s="463"/>
      <c r="AA988" s="463"/>
      <c r="AB988" s="463"/>
      <c r="AC988" s="463"/>
      <c r="AD988" s="463"/>
      <c r="AE988" s="463"/>
      <c r="AJ988" s="402"/>
      <c r="AK988" s="402"/>
      <c r="AL988" s="402"/>
      <c r="AM988" s="469"/>
      <c r="AN988" s="469"/>
      <c r="BZ988" s="463"/>
      <c r="CA988" s="463"/>
      <c r="CB988" s="428"/>
      <c r="DW988" s="463"/>
      <c r="DX988" s="463"/>
      <c r="FI988" s="463"/>
      <c r="FJ988" s="463"/>
    </row>
    <row r="989" spans="14:166" s="369" customFormat="1" ht="15" customHeight="1">
      <c r="AJ989" s="402"/>
      <c r="AK989" s="402"/>
      <c r="AL989" s="469"/>
      <c r="AM989" s="469"/>
      <c r="AN989" s="469"/>
      <c r="BZ989" s="463"/>
      <c r="CA989" s="463"/>
      <c r="CB989" s="428"/>
      <c r="DW989" s="463"/>
      <c r="DX989" s="463"/>
      <c r="FI989" s="463"/>
      <c r="FJ989" s="463"/>
    </row>
    <row r="990" spans="14:166" s="369" customFormat="1" ht="15" customHeight="1">
      <c r="AJ990" s="402"/>
      <c r="AK990" s="402"/>
      <c r="AL990" s="402"/>
      <c r="AM990" s="469"/>
      <c r="AN990" s="469"/>
      <c r="BZ990" s="463"/>
      <c r="CA990" s="463"/>
      <c r="CB990" s="428"/>
      <c r="DW990" s="463"/>
      <c r="DX990" s="463"/>
      <c r="FI990" s="463"/>
      <c r="FJ990" s="463"/>
    </row>
    <row r="991" spans="14:166" s="369" customFormat="1" ht="15" customHeight="1">
      <c r="AJ991" s="402"/>
      <c r="AK991" s="402"/>
      <c r="AL991" s="402"/>
      <c r="AM991" s="469"/>
      <c r="AN991" s="469"/>
      <c r="BZ991" s="463"/>
      <c r="CA991" s="463"/>
      <c r="CB991" s="428"/>
      <c r="DW991" s="463"/>
      <c r="DX991" s="463"/>
      <c r="FI991" s="463"/>
      <c r="FJ991" s="463"/>
    </row>
    <row r="992" spans="14:166" s="369" customFormat="1" ht="15" customHeight="1">
      <c r="AJ992" s="402"/>
      <c r="AK992" s="402"/>
      <c r="AL992" s="402"/>
      <c r="AM992" s="469"/>
      <c r="AN992" s="469"/>
      <c r="BZ992" s="463"/>
      <c r="CA992" s="463"/>
      <c r="CB992" s="428"/>
      <c r="DW992" s="463"/>
      <c r="DX992" s="463"/>
      <c r="FI992" s="463"/>
      <c r="FJ992" s="463"/>
    </row>
    <row r="993" spans="14:166" s="369" customFormat="1" ht="15" customHeight="1">
      <c r="AJ993" s="402"/>
      <c r="AK993" s="402"/>
      <c r="AL993" s="402"/>
      <c r="AM993" s="469"/>
      <c r="AN993" s="469"/>
      <c r="BZ993" s="463"/>
      <c r="CA993" s="463"/>
      <c r="CB993" s="428"/>
      <c r="DW993" s="463"/>
      <c r="DX993" s="463"/>
      <c r="FI993" s="463"/>
      <c r="FJ993" s="463"/>
    </row>
    <row r="994" spans="14:166" s="369" customFormat="1" ht="15" customHeight="1">
      <c r="AJ994" s="402"/>
      <c r="AK994" s="402"/>
      <c r="AL994" s="402"/>
      <c r="AM994" s="469"/>
      <c r="AN994" s="469"/>
      <c r="BZ994" s="463"/>
      <c r="CA994" s="463"/>
      <c r="CB994" s="428"/>
      <c r="DW994" s="463"/>
      <c r="DX994" s="463"/>
      <c r="FI994" s="463"/>
      <c r="FJ994" s="463"/>
    </row>
    <row r="995" spans="14:166" s="369" customFormat="1" ht="15" customHeight="1">
      <c r="AJ995" s="402"/>
      <c r="AK995" s="402"/>
      <c r="AL995" s="402"/>
      <c r="AM995" s="469"/>
      <c r="AN995" s="469"/>
      <c r="BZ995" s="463"/>
      <c r="CA995" s="463"/>
      <c r="CB995" s="428"/>
      <c r="DW995" s="463"/>
      <c r="DX995" s="463"/>
      <c r="FI995" s="463"/>
      <c r="FJ995" s="463"/>
    </row>
    <row r="996" spans="14:166" s="369" customFormat="1" ht="15" customHeight="1">
      <c r="AJ996" s="402"/>
      <c r="AK996" s="402"/>
      <c r="AL996" s="402"/>
      <c r="AM996" s="469"/>
      <c r="AN996" s="469"/>
      <c r="BZ996" s="463"/>
      <c r="CA996" s="463"/>
      <c r="CB996" s="428"/>
      <c r="DW996" s="463"/>
      <c r="DX996" s="463"/>
      <c r="FI996" s="463"/>
      <c r="FJ996" s="463"/>
    </row>
    <row r="997" spans="14:166" s="369" customFormat="1" ht="15" customHeight="1">
      <c r="N997" s="372"/>
      <c r="O997" s="372"/>
      <c r="P997" s="372"/>
      <c r="Q997" s="372"/>
      <c r="R997" s="372"/>
      <c r="AJ997" s="402"/>
      <c r="AK997" s="402"/>
      <c r="AL997" s="402"/>
      <c r="AM997" s="469"/>
      <c r="AN997" s="469"/>
      <c r="BZ997" s="463"/>
      <c r="CA997" s="463"/>
      <c r="CB997" s="428"/>
      <c r="DW997" s="463"/>
      <c r="DX997" s="463"/>
      <c r="FI997" s="463"/>
      <c r="FJ997" s="463"/>
    </row>
    <row r="998" spans="14:166" s="369" customFormat="1" ht="15" customHeight="1">
      <c r="N998" s="372"/>
      <c r="O998" s="372"/>
      <c r="P998" s="372"/>
      <c r="Q998" s="372"/>
      <c r="R998" s="372"/>
      <c r="AJ998" s="402"/>
      <c r="AK998" s="402"/>
      <c r="AL998" s="402"/>
      <c r="AM998" s="469"/>
      <c r="AN998" s="469"/>
      <c r="BZ998" s="463"/>
      <c r="CA998" s="463"/>
      <c r="CB998" s="428"/>
      <c r="DW998" s="463"/>
      <c r="DX998" s="463"/>
      <c r="FI998" s="463"/>
      <c r="FJ998" s="463"/>
    </row>
    <row r="999" spans="14:166" s="369" customFormat="1" ht="15" customHeight="1">
      <c r="N999" s="432"/>
      <c r="O999" s="432"/>
      <c r="P999" s="372"/>
      <c r="Q999" s="372"/>
      <c r="R999" s="372"/>
      <c r="AJ999" s="402"/>
      <c r="AK999" s="402"/>
      <c r="AL999" s="402"/>
      <c r="AM999" s="469"/>
      <c r="AN999" s="469"/>
      <c r="BZ999" s="463"/>
      <c r="CA999" s="463"/>
      <c r="CB999" s="428"/>
      <c r="DW999" s="463"/>
      <c r="DX999" s="463"/>
      <c r="FI999" s="463"/>
      <c r="FJ999" s="463"/>
    </row>
    <row r="1000" spans="14:166" s="369" customFormat="1" ht="15" customHeight="1">
      <c r="N1000" s="432"/>
      <c r="O1000" s="432"/>
      <c r="P1000" s="372"/>
      <c r="Q1000" s="372"/>
      <c r="R1000" s="372"/>
      <c r="AJ1000" s="402"/>
      <c r="AK1000" s="402"/>
      <c r="AL1000" s="402"/>
      <c r="AM1000" s="469"/>
      <c r="AN1000" s="469"/>
      <c r="BZ1000" s="463"/>
      <c r="CA1000" s="463"/>
      <c r="CB1000" s="428"/>
      <c r="DW1000" s="463"/>
      <c r="DX1000" s="463"/>
      <c r="FI1000" s="463"/>
      <c r="FJ1000" s="463"/>
    </row>
    <row r="1001" spans="14:166" s="369" customFormat="1" ht="15" customHeight="1">
      <c r="N1001" s="432"/>
      <c r="O1001" s="432"/>
      <c r="P1001" s="372"/>
      <c r="Q1001" s="372"/>
      <c r="R1001" s="372"/>
      <c r="AJ1001" s="402"/>
      <c r="AK1001" s="402"/>
      <c r="AL1001" s="402"/>
      <c r="AM1001" s="469"/>
      <c r="AN1001" s="469"/>
      <c r="BZ1001" s="463"/>
      <c r="CA1001" s="463"/>
      <c r="CB1001" s="428"/>
      <c r="DW1001" s="463"/>
      <c r="DX1001" s="463"/>
      <c r="FI1001" s="463"/>
      <c r="FJ1001" s="463"/>
    </row>
    <row r="1002" spans="14:166" s="369" customFormat="1" ht="15" customHeight="1">
      <c r="N1002" s="432"/>
      <c r="O1002" s="432"/>
      <c r="P1002" s="372"/>
      <c r="Q1002" s="372"/>
      <c r="R1002" s="372"/>
      <c r="AJ1002" s="402"/>
      <c r="AK1002" s="402"/>
      <c r="AL1002" s="402"/>
      <c r="AM1002" s="469"/>
      <c r="AN1002" s="469"/>
      <c r="BZ1002" s="463"/>
      <c r="CA1002" s="463"/>
      <c r="CB1002" s="428"/>
      <c r="DW1002" s="463"/>
      <c r="DX1002" s="463"/>
      <c r="FI1002" s="463"/>
      <c r="FJ1002" s="463"/>
    </row>
    <row r="1003" spans="14:166" s="369" customFormat="1" ht="15" customHeight="1">
      <c r="N1003" s="432"/>
      <c r="O1003" s="432"/>
      <c r="P1003" s="372"/>
      <c r="Q1003" s="372"/>
      <c r="R1003" s="372"/>
      <c r="AJ1003" s="402"/>
      <c r="AK1003" s="402"/>
      <c r="AL1003" s="402"/>
      <c r="AM1003" s="469"/>
      <c r="AN1003" s="469"/>
      <c r="BZ1003" s="463"/>
      <c r="CA1003" s="463"/>
      <c r="CB1003" s="428"/>
      <c r="DW1003" s="463"/>
      <c r="DX1003" s="463"/>
      <c r="FI1003" s="463"/>
      <c r="FJ1003" s="463"/>
    </row>
    <row r="1004" spans="14:166" s="369" customFormat="1" ht="15" customHeight="1">
      <c r="N1004" s="432"/>
      <c r="O1004" s="432"/>
      <c r="P1004" s="372"/>
      <c r="Q1004" s="372"/>
      <c r="R1004" s="372"/>
      <c r="AJ1004" s="402"/>
      <c r="AK1004" s="402"/>
      <c r="AL1004" s="402"/>
      <c r="AM1004" s="469"/>
      <c r="AN1004" s="469"/>
      <c r="BZ1004" s="463"/>
      <c r="CA1004" s="463"/>
      <c r="CB1004" s="428"/>
      <c r="DW1004" s="463"/>
      <c r="DX1004" s="463"/>
      <c r="FI1004" s="463"/>
      <c r="FJ1004" s="463"/>
    </row>
    <row r="1005" spans="14:166" s="369" customFormat="1" ht="15" customHeight="1">
      <c r="N1005" s="432"/>
      <c r="O1005" s="432"/>
      <c r="P1005" s="372"/>
      <c r="Q1005" s="372"/>
      <c r="R1005" s="372"/>
      <c r="AJ1005" s="402"/>
      <c r="AK1005" s="402"/>
      <c r="AL1005" s="402"/>
      <c r="AM1005" s="402"/>
      <c r="AN1005" s="469"/>
      <c r="BZ1005" s="463"/>
      <c r="CA1005" s="463"/>
      <c r="CB1005" s="428"/>
      <c r="DW1005" s="463"/>
      <c r="DX1005" s="463"/>
      <c r="FI1005" s="463"/>
      <c r="FJ1005" s="463"/>
    </row>
    <row r="1006" spans="14:166" s="369" customFormat="1" ht="15" customHeight="1">
      <c r="N1006" s="432"/>
      <c r="O1006" s="432"/>
      <c r="P1006" s="372"/>
      <c r="Q1006" s="372"/>
      <c r="R1006" s="372"/>
      <c r="AJ1006" s="402"/>
      <c r="AK1006" s="402"/>
      <c r="AL1006" s="402"/>
      <c r="AM1006" s="469"/>
      <c r="AN1006" s="469"/>
      <c r="BZ1006" s="463"/>
      <c r="CA1006" s="463"/>
      <c r="CB1006" s="428"/>
      <c r="DW1006" s="463"/>
      <c r="DX1006" s="463"/>
      <c r="FI1006" s="463"/>
      <c r="FJ1006" s="463"/>
    </row>
    <row r="1007" spans="14:166" s="369" customFormat="1" ht="15" customHeight="1">
      <c r="N1007" s="432"/>
      <c r="O1007" s="432"/>
      <c r="P1007" s="372"/>
      <c r="Q1007" s="372"/>
      <c r="R1007" s="372"/>
      <c r="AJ1007" s="402"/>
      <c r="AK1007" s="402"/>
      <c r="AL1007" s="402"/>
      <c r="AM1007" s="469"/>
      <c r="AN1007" s="469"/>
      <c r="BZ1007" s="463"/>
      <c r="CA1007" s="463"/>
      <c r="CB1007" s="428"/>
      <c r="DW1007" s="463"/>
      <c r="DX1007" s="463"/>
      <c r="FI1007" s="463"/>
      <c r="FJ1007" s="463"/>
    </row>
    <row r="1008" spans="14:166" s="369" customFormat="1" ht="15" customHeight="1">
      <c r="N1008" s="432"/>
      <c r="O1008" s="432"/>
      <c r="P1008" s="372"/>
      <c r="Q1008" s="372"/>
      <c r="R1008" s="372"/>
      <c r="AJ1008" s="402"/>
      <c r="AK1008" s="402"/>
      <c r="AL1008" s="402"/>
      <c r="AM1008" s="469"/>
      <c r="AN1008" s="469"/>
      <c r="BZ1008" s="463"/>
      <c r="CA1008" s="463"/>
      <c r="CB1008" s="428"/>
      <c r="DW1008" s="463"/>
      <c r="DX1008" s="463"/>
      <c r="FI1008" s="463"/>
      <c r="FJ1008" s="463"/>
    </row>
    <row r="1009" spans="14:166" s="369" customFormat="1" ht="15" customHeight="1">
      <c r="N1009" s="432"/>
      <c r="O1009" s="432"/>
      <c r="P1009" s="372"/>
      <c r="Q1009" s="372"/>
      <c r="R1009" s="372"/>
      <c r="AJ1009" s="402"/>
      <c r="AK1009" s="402"/>
      <c r="AL1009" s="402"/>
      <c r="AM1009" s="469"/>
      <c r="AN1009" s="469"/>
      <c r="BZ1009" s="463"/>
      <c r="CA1009" s="463"/>
      <c r="CB1009" s="428"/>
      <c r="DW1009" s="463"/>
      <c r="DX1009" s="463"/>
      <c r="FI1009" s="463"/>
      <c r="FJ1009" s="463"/>
    </row>
    <row r="1010" spans="14:166" s="369" customFormat="1" ht="15" customHeight="1">
      <c r="N1010" s="432"/>
      <c r="O1010" s="432"/>
      <c r="P1010" s="372"/>
      <c r="Q1010" s="372"/>
      <c r="R1010" s="372"/>
      <c r="AJ1010" s="402"/>
      <c r="AK1010" s="402"/>
      <c r="AL1010" s="402"/>
      <c r="AM1010" s="469"/>
      <c r="AN1010" s="469"/>
      <c r="BZ1010" s="463"/>
      <c r="CA1010" s="463"/>
      <c r="CB1010" s="428"/>
      <c r="DW1010" s="463"/>
      <c r="DX1010" s="463"/>
      <c r="FI1010" s="463"/>
      <c r="FJ1010" s="463"/>
    </row>
    <row r="1011" spans="14:166" s="369" customFormat="1" ht="15" customHeight="1">
      <c r="N1011" s="432"/>
      <c r="O1011" s="432"/>
      <c r="P1011" s="372"/>
      <c r="Q1011" s="372"/>
      <c r="R1011" s="372"/>
      <c r="AJ1011" s="402"/>
      <c r="AK1011" s="402"/>
      <c r="AL1011" s="402"/>
      <c r="AM1011" s="469"/>
      <c r="AN1011" s="469"/>
      <c r="BZ1011" s="463"/>
      <c r="CA1011" s="463"/>
      <c r="CB1011" s="428"/>
      <c r="DW1011" s="463"/>
      <c r="DX1011" s="463"/>
      <c r="FI1011" s="463"/>
      <c r="FJ1011" s="463"/>
    </row>
    <row r="1012" spans="14:166" s="369" customFormat="1" ht="15" customHeight="1">
      <c r="N1012" s="432"/>
      <c r="O1012" s="432"/>
      <c r="P1012" s="372"/>
      <c r="Q1012" s="372"/>
      <c r="R1012" s="372"/>
      <c r="AJ1012" s="402"/>
      <c r="AK1012" s="402"/>
      <c r="AL1012" s="402"/>
      <c r="AM1012" s="469"/>
      <c r="AN1012" s="469"/>
      <c r="BZ1012" s="463"/>
      <c r="CA1012" s="463"/>
      <c r="CB1012" s="428"/>
      <c r="DW1012" s="463"/>
      <c r="DX1012" s="463"/>
      <c r="FI1012" s="463"/>
      <c r="FJ1012" s="463"/>
    </row>
    <row r="1013" spans="14:166" s="369" customFormat="1" ht="15" customHeight="1">
      <c r="N1013" s="432"/>
      <c r="O1013" s="432"/>
      <c r="P1013" s="372"/>
      <c r="Q1013" s="372"/>
      <c r="R1013" s="372"/>
      <c r="AJ1013" s="402"/>
      <c r="AK1013" s="402"/>
      <c r="AL1013" s="402"/>
      <c r="AM1013" s="469"/>
      <c r="AN1013" s="469"/>
      <c r="BZ1013" s="463"/>
      <c r="CA1013" s="463"/>
      <c r="CB1013" s="428"/>
      <c r="DW1013" s="463"/>
      <c r="DX1013" s="463"/>
      <c r="FI1013" s="463"/>
      <c r="FJ1013" s="463"/>
    </row>
    <row r="1014" spans="14:166" s="369" customFormat="1" ht="15" customHeight="1">
      <c r="N1014" s="432"/>
      <c r="O1014" s="432"/>
      <c r="P1014" s="372"/>
      <c r="Q1014" s="372"/>
      <c r="R1014" s="372"/>
      <c r="AJ1014" s="402"/>
      <c r="AK1014" s="447"/>
      <c r="AL1014" s="402"/>
      <c r="AM1014" s="469"/>
      <c r="AN1014" s="469"/>
      <c r="BZ1014" s="463"/>
      <c r="CA1014" s="463"/>
      <c r="CB1014" s="428"/>
      <c r="DW1014" s="463"/>
      <c r="DX1014" s="463"/>
      <c r="FI1014" s="463"/>
      <c r="FJ1014" s="463"/>
    </row>
    <row r="1015" spans="14:166" s="369" customFormat="1" ht="15" customHeight="1">
      <c r="N1015" s="432"/>
      <c r="O1015" s="432"/>
      <c r="P1015" s="372"/>
      <c r="Q1015" s="372"/>
      <c r="R1015" s="372"/>
      <c r="AJ1015" s="402"/>
      <c r="AK1015" s="402"/>
      <c r="AL1015" s="469"/>
      <c r="AM1015" s="402"/>
      <c r="AN1015" s="469"/>
      <c r="BZ1015" s="463"/>
      <c r="CA1015" s="463"/>
      <c r="CB1015" s="428"/>
      <c r="DW1015" s="463"/>
      <c r="DX1015" s="463"/>
      <c r="FI1015" s="463"/>
      <c r="FJ1015" s="463"/>
    </row>
    <row r="1016" spans="14:166" s="369" customFormat="1" ht="15" customHeight="1">
      <c r="N1016" s="432"/>
      <c r="O1016" s="432"/>
      <c r="P1016" s="372"/>
      <c r="Q1016" s="372"/>
      <c r="R1016" s="372"/>
      <c r="AJ1016" s="402"/>
      <c r="AK1016" s="402"/>
      <c r="AL1016" s="446"/>
      <c r="AM1016" s="469"/>
      <c r="AN1016" s="469"/>
      <c r="BZ1016" s="463"/>
      <c r="CA1016" s="463"/>
      <c r="CB1016" s="428"/>
      <c r="DW1016" s="463"/>
      <c r="DX1016" s="463"/>
      <c r="FI1016" s="463"/>
      <c r="FJ1016" s="463"/>
    </row>
    <row r="1017" spans="14:166" s="369" customFormat="1" ht="15" customHeight="1">
      <c r="N1017" s="432"/>
      <c r="O1017" s="432"/>
      <c r="P1017" s="372"/>
      <c r="Q1017" s="372"/>
      <c r="R1017" s="372"/>
      <c r="AJ1017" s="402"/>
      <c r="AK1017" s="402"/>
      <c r="AL1017" s="446"/>
      <c r="AM1017" s="469"/>
      <c r="AN1017" s="469"/>
      <c r="BZ1017" s="463"/>
      <c r="CA1017" s="463"/>
      <c r="CB1017" s="428"/>
      <c r="DW1017" s="463"/>
      <c r="DX1017" s="463"/>
      <c r="FI1017" s="463"/>
      <c r="FJ1017" s="463"/>
    </row>
    <row r="1018" spans="14:166" s="369" customFormat="1" ht="15" customHeight="1">
      <c r="N1018" s="432"/>
      <c r="O1018" s="432"/>
      <c r="P1018" s="372"/>
      <c r="Q1018" s="372"/>
      <c r="R1018" s="372"/>
      <c r="AJ1018" s="402"/>
      <c r="AK1018" s="402"/>
      <c r="AL1018" s="469"/>
      <c r="AM1018" s="402"/>
      <c r="AN1018" s="469"/>
      <c r="BZ1018" s="463"/>
      <c r="CA1018" s="463"/>
      <c r="CB1018" s="428"/>
      <c r="DW1018" s="463"/>
      <c r="DX1018" s="463"/>
      <c r="FI1018" s="463"/>
      <c r="FJ1018" s="463"/>
    </row>
    <row r="1019" spans="14:166" s="369" customFormat="1" ht="15" customHeight="1">
      <c r="N1019" s="432"/>
      <c r="O1019" s="432"/>
      <c r="P1019" s="372"/>
      <c r="Q1019" s="372"/>
      <c r="R1019" s="372"/>
      <c r="AJ1019" s="402"/>
      <c r="AK1019" s="402"/>
      <c r="AL1019" s="446"/>
      <c r="AM1019" s="469"/>
      <c r="AN1019" s="469"/>
      <c r="BZ1019" s="463"/>
      <c r="CA1019" s="463"/>
      <c r="CB1019" s="428"/>
      <c r="DW1019" s="463"/>
      <c r="DX1019" s="463"/>
      <c r="FI1019" s="463"/>
      <c r="FJ1019" s="463"/>
    </row>
    <row r="1020" spans="14:166" s="369" customFormat="1" ht="15" customHeight="1">
      <c r="N1020" s="432"/>
      <c r="O1020" s="432"/>
      <c r="P1020" s="372"/>
      <c r="Q1020" s="372"/>
      <c r="R1020" s="372"/>
      <c r="AJ1020" s="402"/>
      <c r="AK1020" s="402"/>
      <c r="AL1020" s="469"/>
      <c r="AM1020" s="469"/>
      <c r="AN1020" s="469"/>
      <c r="BZ1020" s="463"/>
      <c r="CA1020" s="463"/>
      <c r="CB1020" s="428"/>
      <c r="DW1020" s="463"/>
      <c r="DX1020" s="463"/>
      <c r="FI1020" s="463"/>
      <c r="FJ1020" s="463"/>
    </row>
    <row r="1021" spans="14:166" s="369" customFormat="1" ht="15" customHeight="1">
      <c r="N1021" s="432"/>
      <c r="O1021" s="432"/>
      <c r="P1021" s="372"/>
      <c r="Q1021" s="372"/>
      <c r="R1021" s="372"/>
      <c r="AJ1021" s="402"/>
      <c r="AK1021" s="402"/>
      <c r="AL1021" s="469"/>
      <c r="AM1021" s="469"/>
      <c r="AN1021" s="402"/>
      <c r="BZ1021" s="463"/>
      <c r="CA1021" s="463"/>
      <c r="CB1021" s="428"/>
      <c r="DW1021" s="463"/>
      <c r="DX1021" s="463"/>
      <c r="FI1021" s="463"/>
      <c r="FJ1021" s="463"/>
    </row>
    <row r="1022" spans="14:166" s="369" customFormat="1" ht="15" customHeight="1">
      <c r="N1022" s="432"/>
      <c r="O1022" s="432"/>
      <c r="P1022" s="372"/>
      <c r="Q1022" s="372"/>
      <c r="R1022" s="372"/>
      <c r="AJ1022" s="402"/>
      <c r="AK1022" s="402"/>
      <c r="AL1022" s="469"/>
      <c r="AM1022" s="469"/>
      <c r="AN1022" s="469"/>
      <c r="BZ1022" s="463"/>
      <c r="CA1022" s="463"/>
      <c r="CB1022" s="428"/>
      <c r="DW1022" s="463"/>
      <c r="DX1022" s="463"/>
      <c r="FI1022" s="463"/>
      <c r="FJ1022" s="463"/>
    </row>
    <row r="1023" spans="14:166" s="369" customFormat="1" ht="15" customHeight="1">
      <c r="N1023" s="432"/>
      <c r="O1023" s="432"/>
      <c r="P1023" s="372"/>
      <c r="Q1023" s="372"/>
      <c r="R1023" s="372"/>
      <c r="AJ1023" s="463"/>
      <c r="BZ1023" s="463"/>
      <c r="CA1023" s="463"/>
      <c r="CB1023" s="428"/>
      <c r="DW1023" s="463"/>
      <c r="DX1023" s="463"/>
      <c r="FI1023" s="463"/>
      <c r="FJ1023" s="463"/>
    </row>
    <row r="1024" spans="14:166" s="369" customFormat="1" ht="15" customHeight="1">
      <c r="N1024" s="432"/>
      <c r="O1024" s="432"/>
      <c r="P1024" s="372"/>
      <c r="Q1024" s="372"/>
      <c r="R1024" s="372"/>
      <c r="BZ1024" s="463"/>
      <c r="CA1024" s="463"/>
      <c r="CB1024" s="428"/>
      <c r="DW1024" s="463"/>
      <c r="DX1024" s="463"/>
      <c r="FI1024" s="463"/>
      <c r="FJ1024" s="463"/>
    </row>
    <row r="1025" spans="14:166" s="369" customFormat="1" ht="15" customHeight="1">
      <c r="N1025" s="432"/>
      <c r="O1025" s="432"/>
      <c r="P1025" s="450"/>
      <c r="Q1025" s="372"/>
      <c r="R1025" s="372"/>
      <c r="AJ1025" s="464"/>
      <c r="AK1025" s="464"/>
      <c r="AL1025" s="464"/>
      <c r="AM1025" s="464"/>
      <c r="AN1025" s="464"/>
      <c r="BZ1025" s="463"/>
      <c r="CA1025" s="463"/>
      <c r="CB1025" s="428"/>
      <c r="DW1025" s="463"/>
      <c r="DX1025" s="463"/>
      <c r="FI1025" s="463"/>
      <c r="FJ1025" s="463"/>
    </row>
    <row r="1026" spans="14:166" s="369" customFormat="1" ht="15" customHeight="1">
      <c r="N1026" s="432"/>
      <c r="O1026" s="432"/>
      <c r="P1026" s="372"/>
      <c r="Q1026" s="372"/>
      <c r="R1026" s="372"/>
      <c r="AJ1026" s="464"/>
      <c r="AK1026" s="464"/>
      <c r="AL1026" s="464"/>
      <c r="AM1026" s="464"/>
      <c r="AN1026" s="464"/>
      <c r="BZ1026" s="463"/>
      <c r="CA1026" s="463"/>
      <c r="CB1026" s="428"/>
      <c r="DW1026" s="463"/>
      <c r="DX1026" s="463"/>
      <c r="FI1026" s="463"/>
      <c r="FJ1026" s="463"/>
    </row>
    <row r="1027" spans="14:166" s="369" customFormat="1" ht="15" customHeight="1">
      <c r="N1027" s="432"/>
      <c r="O1027" s="432"/>
      <c r="P1027" s="372"/>
      <c r="Q1027" s="372"/>
      <c r="R1027" s="372"/>
      <c r="AJ1027" s="469"/>
      <c r="AK1027" s="463"/>
      <c r="AL1027" s="469"/>
      <c r="AM1027" s="592"/>
      <c r="AN1027" s="592"/>
      <c r="BZ1027" s="463"/>
      <c r="CA1027" s="463"/>
      <c r="CB1027" s="428"/>
      <c r="DW1027" s="463"/>
      <c r="DX1027" s="463"/>
      <c r="FI1027" s="463"/>
      <c r="FJ1027" s="463"/>
    </row>
    <row r="1028" spans="14:166" s="369" customFormat="1" ht="15" customHeight="1">
      <c r="N1028" s="432"/>
      <c r="O1028" s="432"/>
      <c r="P1028" s="372"/>
      <c r="Q1028" s="372"/>
      <c r="R1028" s="372"/>
      <c r="AJ1028" s="469"/>
      <c r="AK1028" s="469"/>
      <c r="AL1028" s="469"/>
      <c r="AM1028" s="445"/>
      <c r="AN1028" s="445"/>
      <c r="BZ1028" s="463"/>
      <c r="CA1028" s="463"/>
      <c r="CB1028" s="428"/>
      <c r="DW1028" s="463"/>
      <c r="DX1028" s="463"/>
      <c r="FI1028" s="463"/>
      <c r="FJ1028" s="463"/>
    </row>
    <row r="1029" spans="14:166" s="369" customFormat="1" ht="15" customHeight="1">
      <c r="N1029" s="432"/>
      <c r="O1029" s="432"/>
      <c r="P1029" s="372"/>
      <c r="Q1029" s="372"/>
      <c r="R1029" s="372"/>
      <c r="AJ1029" s="463"/>
      <c r="AK1029" s="463"/>
      <c r="AL1029" s="463"/>
      <c r="AM1029" s="463"/>
      <c r="AN1029" s="463"/>
      <c r="BZ1029" s="463"/>
      <c r="CA1029" s="463"/>
      <c r="CB1029" s="428"/>
      <c r="DW1029" s="463"/>
      <c r="DX1029" s="463"/>
      <c r="FI1029" s="463"/>
      <c r="FJ1029" s="463"/>
    </row>
    <row r="1030" spans="14:166" s="369" customFormat="1" ht="15" customHeight="1">
      <c r="N1030" s="432"/>
      <c r="O1030" s="432"/>
      <c r="P1030" s="372"/>
      <c r="Q1030" s="372"/>
      <c r="R1030" s="372"/>
      <c r="AJ1030" s="381"/>
      <c r="AK1030" s="381"/>
      <c r="AL1030" s="451"/>
      <c r="AM1030" s="451"/>
      <c r="AN1030" s="451"/>
      <c r="BZ1030" s="463"/>
      <c r="CA1030" s="463"/>
      <c r="CB1030" s="428"/>
      <c r="DW1030" s="463"/>
      <c r="DX1030" s="463"/>
      <c r="FI1030" s="463"/>
      <c r="FJ1030" s="463"/>
    </row>
    <row r="1031" spans="14:166" s="369" customFormat="1" ht="15" customHeight="1">
      <c r="N1031" s="432"/>
      <c r="O1031" s="432"/>
      <c r="P1031" s="372"/>
      <c r="Q1031" s="372"/>
      <c r="R1031" s="372"/>
      <c r="AJ1031" s="381"/>
      <c r="AK1031" s="381"/>
      <c r="AL1031" s="451"/>
      <c r="AM1031" s="451"/>
      <c r="AN1031" s="451"/>
      <c r="BZ1031" s="463"/>
      <c r="CA1031" s="463"/>
      <c r="CB1031" s="428"/>
      <c r="DW1031" s="463"/>
      <c r="DX1031" s="463"/>
      <c r="FI1031" s="463"/>
      <c r="FJ1031" s="463"/>
    </row>
    <row r="1032" spans="14:166" s="369" customFormat="1" ht="15" customHeight="1">
      <c r="N1032" s="432"/>
      <c r="O1032" s="432"/>
      <c r="P1032" s="372"/>
      <c r="Q1032" s="372"/>
      <c r="R1032" s="372"/>
      <c r="AJ1032" s="381"/>
      <c r="AK1032" s="381"/>
      <c r="AL1032" s="451"/>
      <c r="AM1032" s="381"/>
      <c r="AN1032" s="451"/>
      <c r="BZ1032" s="463"/>
      <c r="CA1032" s="463"/>
      <c r="CB1032" s="428"/>
      <c r="DW1032" s="463"/>
      <c r="DX1032" s="463"/>
      <c r="FI1032" s="463"/>
      <c r="FJ1032" s="463"/>
    </row>
    <row r="1033" spans="14:166" s="369" customFormat="1" ht="15" customHeight="1">
      <c r="N1033" s="432"/>
      <c r="O1033" s="432"/>
      <c r="P1033" s="372"/>
      <c r="Q1033" s="372"/>
      <c r="R1033" s="372"/>
      <c r="AJ1033" s="381"/>
      <c r="AK1033" s="381"/>
      <c r="AL1033" s="452"/>
      <c r="AM1033" s="451"/>
      <c r="AN1033" s="451"/>
      <c r="BZ1033" s="463"/>
      <c r="CA1033" s="463"/>
      <c r="CB1033" s="428"/>
      <c r="DW1033" s="463"/>
      <c r="DX1033" s="463"/>
      <c r="FI1033" s="463"/>
      <c r="FJ1033" s="463"/>
    </row>
    <row r="1034" spans="14:166" s="369" customFormat="1" ht="15" customHeight="1">
      <c r="N1034" s="432"/>
      <c r="O1034" s="432"/>
      <c r="P1034" s="372"/>
      <c r="Q1034" s="372"/>
      <c r="R1034" s="372"/>
      <c r="AJ1034" s="381"/>
      <c r="AK1034" s="381"/>
      <c r="AL1034" s="452"/>
      <c r="AM1034" s="451"/>
      <c r="AN1034" s="451"/>
      <c r="BZ1034" s="463"/>
      <c r="CA1034" s="463"/>
      <c r="CB1034" s="428"/>
      <c r="DW1034" s="463"/>
      <c r="DX1034" s="463"/>
      <c r="FI1034" s="463"/>
      <c r="FJ1034" s="463"/>
    </row>
    <row r="1035" spans="14:166" s="369" customFormat="1" ht="15" customHeight="1">
      <c r="N1035" s="432"/>
      <c r="O1035" s="432"/>
      <c r="P1035" s="372"/>
      <c r="Q1035" s="372"/>
      <c r="R1035" s="372"/>
      <c r="AJ1035" s="381"/>
      <c r="AK1035" s="381"/>
      <c r="AL1035" s="381"/>
      <c r="AM1035" s="451"/>
      <c r="AN1035" s="451"/>
      <c r="BZ1035" s="463"/>
      <c r="CA1035" s="463"/>
      <c r="CB1035" s="428"/>
      <c r="DW1035" s="463"/>
      <c r="DX1035" s="463"/>
      <c r="FI1035" s="463"/>
      <c r="FJ1035" s="463"/>
    </row>
    <row r="1036" spans="14:166" s="369" customFormat="1" ht="15" customHeight="1">
      <c r="N1036" s="432"/>
      <c r="O1036" s="432"/>
      <c r="P1036" s="372"/>
      <c r="Q1036" s="372"/>
      <c r="R1036" s="372"/>
      <c r="AJ1036" s="381"/>
      <c r="AK1036" s="381"/>
      <c r="AL1036" s="381"/>
      <c r="AM1036" s="451"/>
      <c r="AN1036" s="451"/>
      <c r="BZ1036" s="463"/>
      <c r="CA1036" s="463"/>
      <c r="CB1036" s="428"/>
      <c r="DW1036" s="463"/>
      <c r="DX1036" s="463"/>
      <c r="FI1036" s="463"/>
      <c r="FJ1036" s="463"/>
    </row>
    <row r="1037" spans="14:166" s="369" customFormat="1" ht="15" customHeight="1">
      <c r="N1037" s="432"/>
      <c r="O1037" s="432"/>
      <c r="P1037" s="372"/>
      <c r="Q1037" s="372"/>
      <c r="R1037" s="372"/>
      <c r="AJ1037" s="381"/>
      <c r="AK1037" s="381"/>
      <c r="AL1037" s="381"/>
      <c r="AM1037" s="451"/>
      <c r="AN1037" s="451"/>
      <c r="BZ1037" s="463"/>
      <c r="CA1037" s="463"/>
      <c r="CB1037" s="428"/>
      <c r="DW1037" s="463"/>
      <c r="DX1037" s="463"/>
      <c r="FI1037" s="463"/>
      <c r="FJ1037" s="463"/>
    </row>
    <row r="1038" spans="14:166" s="369" customFormat="1" ht="15" customHeight="1">
      <c r="N1038" s="432"/>
      <c r="O1038" s="432"/>
      <c r="P1038" s="372"/>
      <c r="Q1038" s="372"/>
      <c r="R1038" s="372"/>
      <c r="AJ1038" s="381"/>
      <c r="AK1038" s="381"/>
      <c r="AL1038" s="381"/>
      <c r="AM1038" s="451"/>
      <c r="AN1038" s="451"/>
      <c r="BZ1038" s="463"/>
      <c r="CA1038" s="463"/>
      <c r="CB1038" s="428"/>
      <c r="DW1038" s="463"/>
      <c r="DX1038" s="463"/>
      <c r="FI1038" s="463"/>
      <c r="FJ1038" s="463"/>
    </row>
    <row r="1039" spans="14:166" s="369" customFormat="1" ht="15" customHeight="1">
      <c r="N1039" s="432"/>
      <c r="O1039" s="432"/>
      <c r="P1039" s="372"/>
      <c r="Q1039" s="372"/>
      <c r="R1039" s="372"/>
      <c r="AJ1039" s="381"/>
      <c r="AK1039" s="381"/>
      <c r="AL1039" s="381"/>
      <c r="AM1039" s="451"/>
      <c r="AN1039" s="451"/>
      <c r="BZ1039" s="463"/>
      <c r="CA1039" s="463"/>
      <c r="CB1039" s="428"/>
      <c r="DW1039" s="463"/>
      <c r="DX1039" s="463"/>
      <c r="FI1039" s="463"/>
      <c r="FJ1039" s="463"/>
    </row>
    <row r="1040" spans="14:166" s="369" customFormat="1" ht="15" customHeight="1">
      <c r="N1040" s="432"/>
      <c r="O1040" s="432"/>
      <c r="P1040" s="372"/>
      <c r="Q1040" s="372"/>
      <c r="R1040" s="372"/>
      <c r="AJ1040" s="381"/>
      <c r="AK1040" s="381"/>
      <c r="AL1040" s="381"/>
      <c r="AM1040" s="451"/>
      <c r="AN1040" s="451"/>
      <c r="BZ1040" s="463"/>
      <c r="CA1040" s="463"/>
      <c r="CB1040" s="428"/>
      <c r="DW1040" s="463"/>
      <c r="DX1040" s="463"/>
      <c r="FI1040" s="463"/>
      <c r="FJ1040" s="463"/>
    </row>
    <row r="1041" spans="14:166" s="369" customFormat="1" ht="15" customHeight="1">
      <c r="N1041" s="432"/>
      <c r="O1041" s="432"/>
      <c r="P1041" s="372"/>
      <c r="Q1041" s="372"/>
      <c r="R1041" s="372"/>
      <c r="AJ1041" s="381"/>
      <c r="AK1041" s="381"/>
      <c r="AL1041" s="381"/>
      <c r="AM1041" s="451"/>
      <c r="AN1041" s="451"/>
      <c r="BZ1041" s="463"/>
      <c r="CA1041" s="463"/>
      <c r="CB1041" s="428"/>
      <c r="DW1041" s="463"/>
      <c r="DX1041" s="463"/>
      <c r="FI1041" s="463"/>
      <c r="FJ1041" s="463"/>
    </row>
    <row r="1042" spans="14:166" s="369" customFormat="1" ht="15" customHeight="1">
      <c r="N1042" s="432"/>
      <c r="O1042" s="432"/>
      <c r="P1042" s="372"/>
      <c r="Q1042" s="372"/>
      <c r="R1042" s="372"/>
      <c r="AJ1042" s="381"/>
      <c r="AK1042" s="381"/>
      <c r="AL1042" s="381"/>
      <c r="AM1042" s="451"/>
      <c r="AN1042" s="451"/>
      <c r="BZ1042" s="463"/>
      <c r="CA1042" s="463"/>
      <c r="CB1042" s="428"/>
      <c r="DW1042" s="463"/>
      <c r="DX1042" s="463"/>
      <c r="FI1042" s="463"/>
      <c r="FJ1042" s="463"/>
    </row>
    <row r="1043" spans="14:166" s="369" customFormat="1" ht="15" customHeight="1">
      <c r="N1043" s="432"/>
      <c r="O1043" s="432"/>
      <c r="P1043" s="372"/>
      <c r="Q1043" s="372"/>
      <c r="R1043" s="372"/>
      <c r="AJ1043" s="381"/>
      <c r="AK1043" s="381"/>
      <c r="AL1043" s="381"/>
      <c r="AM1043" s="451"/>
      <c r="AN1043" s="451"/>
      <c r="BZ1043" s="463"/>
      <c r="CA1043" s="463"/>
      <c r="CB1043" s="428"/>
      <c r="DW1043" s="463"/>
      <c r="DX1043" s="463"/>
      <c r="FI1043" s="463"/>
      <c r="FJ1043" s="463"/>
    </row>
    <row r="1044" spans="14:166" s="369" customFormat="1" ht="15" customHeight="1">
      <c r="N1044" s="432"/>
      <c r="O1044" s="432"/>
      <c r="P1044" s="372"/>
      <c r="Q1044" s="372"/>
      <c r="R1044" s="372"/>
      <c r="AJ1044" s="381"/>
      <c r="AK1044" s="451"/>
      <c r="AL1044" s="381"/>
      <c r="AM1044" s="451"/>
      <c r="AN1044" s="451"/>
      <c r="BZ1044" s="463"/>
      <c r="CA1044" s="463"/>
      <c r="CB1044" s="428"/>
      <c r="DW1044" s="463"/>
      <c r="DX1044" s="463"/>
      <c r="FI1044" s="463"/>
      <c r="FJ1044" s="463"/>
    </row>
    <row r="1045" spans="14:166" s="369" customFormat="1" ht="15" customHeight="1">
      <c r="N1045" s="432"/>
      <c r="O1045" s="432"/>
      <c r="P1045" s="372"/>
      <c r="Q1045" s="372"/>
      <c r="R1045" s="372"/>
      <c r="AJ1045" s="381"/>
      <c r="AK1045" s="381"/>
      <c r="AL1045" s="381"/>
      <c r="AM1045" s="451"/>
      <c r="AN1045" s="451"/>
      <c r="BZ1045" s="463"/>
      <c r="CA1045" s="463"/>
      <c r="CB1045" s="428"/>
      <c r="DW1045" s="463"/>
      <c r="DX1045" s="463"/>
      <c r="FI1045" s="463"/>
      <c r="FJ1045" s="463"/>
    </row>
    <row r="1046" spans="14:166" s="369" customFormat="1" ht="15" customHeight="1">
      <c r="N1046" s="432"/>
      <c r="O1046" s="432"/>
      <c r="P1046" s="372"/>
      <c r="Q1046" s="372"/>
      <c r="R1046" s="372"/>
      <c r="AJ1046" s="381"/>
      <c r="AK1046" s="381"/>
      <c r="AL1046" s="381"/>
      <c r="AM1046" s="451"/>
      <c r="AN1046" s="451"/>
      <c r="BZ1046" s="463"/>
      <c r="CA1046" s="463"/>
      <c r="CB1046" s="428"/>
      <c r="DW1046" s="463"/>
      <c r="DX1046" s="463"/>
      <c r="FI1046" s="463"/>
      <c r="FJ1046" s="463"/>
    </row>
    <row r="1047" spans="14:166" s="369" customFormat="1" ht="15" customHeight="1">
      <c r="N1047" s="432"/>
      <c r="O1047" s="432"/>
      <c r="P1047" s="372"/>
      <c r="Q1047" s="372"/>
      <c r="R1047" s="372"/>
      <c r="AJ1047" s="381"/>
      <c r="AK1047" s="381"/>
      <c r="AL1047" s="381"/>
      <c r="AM1047" s="451"/>
      <c r="AN1047" s="451"/>
      <c r="BZ1047" s="463"/>
      <c r="CA1047" s="463"/>
      <c r="CB1047" s="428"/>
      <c r="DW1047" s="463"/>
      <c r="DX1047" s="463"/>
      <c r="FI1047" s="463"/>
      <c r="FJ1047" s="463"/>
    </row>
    <row r="1048" spans="14:166" s="369" customFormat="1" ht="15" customHeight="1">
      <c r="N1048" s="432"/>
      <c r="O1048" s="432"/>
      <c r="P1048" s="372"/>
      <c r="Q1048" s="372"/>
      <c r="R1048" s="372"/>
      <c r="AJ1048" s="381"/>
      <c r="AK1048" s="381"/>
      <c r="AL1048" s="381"/>
      <c r="AM1048" s="451"/>
      <c r="AN1048" s="451"/>
      <c r="BZ1048" s="463"/>
      <c r="CA1048" s="463"/>
      <c r="CB1048" s="428"/>
      <c r="DW1048" s="463"/>
      <c r="DX1048" s="463"/>
      <c r="FI1048" s="463"/>
      <c r="FJ1048" s="463"/>
    </row>
    <row r="1049" spans="14:166" s="369" customFormat="1" ht="15" customHeight="1">
      <c r="N1049" s="432"/>
      <c r="O1049" s="432"/>
      <c r="P1049" s="372"/>
      <c r="Q1049" s="372"/>
      <c r="R1049" s="372"/>
      <c r="AJ1049" s="381"/>
      <c r="AK1049" s="381"/>
      <c r="AL1049" s="381"/>
      <c r="AM1049" s="451"/>
      <c r="AN1049" s="451"/>
      <c r="BZ1049" s="463"/>
      <c r="CA1049" s="463"/>
      <c r="CB1049" s="428"/>
      <c r="DW1049" s="463"/>
      <c r="DX1049" s="463"/>
      <c r="FI1049" s="463"/>
      <c r="FJ1049" s="463"/>
    </row>
    <row r="1050" spans="14:166" s="369" customFormat="1" ht="15" customHeight="1">
      <c r="N1050" s="432"/>
      <c r="O1050" s="432"/>
      <c r="P1050" s="372"/>
      <c r="Q1050" s="372"/>
      <c r="R1050" s="372"/>
      <c r="AJ1050" s="381"/>
      <c r="AK1050" s="381"/>
      <c r="AL1050" s="381"/>
      <c r="AM1050" s="451"/>
      <c r="AN1050" s="451"/>
      <c r="BZ1050" s="463"/>
      <c r="CA1050" s="463"/>
      <c r="CB1050" s="428"/>
      <c r="DW1050" s="463"/>
      <c r="DX1050" s="463"/>
      <c r="FI1050" s="463"/>
      <c r="FJ1050" s="463"/>
    </row>
    <row r="1051" spans="14:166" s="369" customFormat="1" ht="15" customHeight="1">
      <c r="N1051" s="432"/>
      <c r="O1051" s="432"/>
      <c r="P1051" s="372"/>
      <c r="Q1051" s="372"/>
      <c r="R1051" s="372"/>
      <c r="AJ1051" s="381"/>
      <c r="AK1051" s="381"/>
      <c r="AL1051" s="381"/>
      <c r="AM1051" s="451"/>
      <c r="AN1051" s="451"/>
      <c r="BZ1051" s="463"/>
      <c r="CA1051" s="463"/>
      <c r="CB1051" s="428"/>
      <c r="DW1051" s="463"/>
      <c r="DX1051" s="463"/>
      <c r="FI1051" s="463"/>
      <c r="FJ1051" s="463"/>
    </row>
    <row r="1052" spans="14:166" s="369" customFormat="1" ht="15" customHeight="1">
      <c r="N1052" s="432"/>
      <c r="O1052" s="432"/>
      <c r="P1052" s="372"/>
      <c r="Q1052" s="372"/>
      <c r="R1052" s="372"/>
      <c r="AJ1052" s="381"/>
      <c r="AK1052" s="381"/>
      <c r="AL1052" s="381"/>
      <c r="AM1052" s="451"/>
      <c r="AN1052" s="451"/>
      <c r="BZ1052" s="463"/>
      <c r="CA1052" s="463"/>
      <c r="CB1052" s="428"/>
      <c r="DW1052" s="463"/>
      <c r="DX1052" s="463"/>
      <c r="FI1052" s="463"/>
      <c r="FJ1052" s="463"/>
    </row>
    <row r="1053" spans="14:166" s="369" customFormat="1" ht="15" customHeight="1">
      <c r="N1053" s="432"/>
      <c r="O1053" s="432"/>
      <c r="P1053" s="372"/>
      <c r="Q1053" s="372"/>
      <c r="R1053" s="372"/>
      <c r="AJ1053" s="381"/>
      <c r="AK1053" s="381"/>
      <c r="AL1053" s="381"/>
      <c r="AM1053" s="451"/>
      <c r="AN1053" s="451"/>
      <c r="BZ1053" s="463"/>
      <c r="CA1053" s="463"/>
      <c r="CB1053" s="428"/>
      <c r="DW1053" s="463"/>
      <c r="DX1053" s="463"/>
      <c r="FI1053" s="463"/>
      <c r="FJ1053" s="463"/>
    </row>
    <row r="1054" spans="14:166" s="369" customFormat="1" ht="15" customHeight="1">
      <c r="N1054" s="432"/>
      <c r="O1054" s="432"/>
      <c r="P1054" s="372"/>
      <c r="Q1054" s="372"/>
      <c r="R1054" s="372"/>
      <c r="AJ1054" s="381"/>
      <c r="AK1054" s="381"/>
      <c r="AL1054" s="381"/>
      <c r="AM1054" s="381"/>
      <c r="AN1054" s="451"/>
      <c r="BZ1054" s="463"/>
      <c r="CA1054" s="463"/>
      <c r="CB1054" s="428"/>
      <c r="DW1054" s="463"/>
      <c r="DX1054" s="463"/>
      <c r="FI1054" s="463"/>
      <c r="FJ1054" s="463"/>
    </row>
    <row r="1055" spans="14:166" s="369" customFormat="1" ht="15" customHeight="1">
      <c r="N1055" s="432"/>
      <c r="O1055" s="432"/>
      <c r="P1055" s="372"/>
      <c r="Q1055" s="372"/>
      <c r="R1055" s="372"/>
      <c r="AJ1055" s="381"/>
      <c r="AK1055" s="381"/>
      <c r="AL1055" s="381"/>
      <c r="AM1055" s="451"/>
      <c r="AN1055" s="451"/>
      <c r="BZ1055" s="463"/>
      <c r="CA1055" s="463"/>
      <c r="CB1055" s="428"/>
      <c r="DW1055" s="463"/>
      <c r="DX1055" s="463"/>
      <c r="FI1055" s="463"/>
      <c r="FJ1055" s="463"/>
    </row>
    <row r="1056" spans="14:166" s="369" customFormat="1" ht="15" customHeight="1">
      <c r="N1056" s="432"/>
      <c r="O1056" s="432"/>
      <c r="P1056" s="372"/>
      <c r="Q1056" s="372"/>
      <c r="R1056" s="372"/>
      <c r="AJ1056" s="381"/>
      <c r="AK1056" s="381"/>
      <c r="AL1056" s="381"/>
      <c r="AM1056" s="451"/>
      <c r="AN1056" s="451"/>
      <c r="BZ1056" s="463"/>
      <c r="CA1056" s="463"/>
      <c r="CB1056" s="428"/>
      <c r="DW1056" s="463"/>
      <c r="DX1056" s="463"/>
      <c r="FI1056" s="463"/>
      <c r="FJ1056" s="463"/>
    </row>
    <row r="1057" spans="14:166" s="369" customFormat="1" ht="15" customHeight="1">
      <c r="N1057" s="432"/>
      <c r="O1057" s="432"/>
      <c r="P1057" s="372"/>
      <c r="Q1057" s="372"/>
      <c r="R1057" s="372"/>
      <c r="AJ1057" s="381"/>
      <c r="AK1057" s="381"/>
      <c r="AL1057" s="381"/>
      <c r="AM1057" s="451"/>
      <c r="AN1057" s="451"/>
      <c r="BZ1057" s="463"/>
      <c r="CA1057" s="463"/>
      <c r="CB1057" s="428"/>
      <c r="DW1057" s="463"/>
      <c r="DX1057" s="463"/>
      <c r="FI1057" s="463"/>
      <c r="FJ1057" s="463"/>
    </row>
    <row r="1058" spans="14:166" s="369" customFormat="1" ht="15" customHeight="1">
      <c r="N1058" s="432"/>
      <c r="O1058" s="432"/>
      <c r="P1058" s="372"/>
      <c r="Q1058" s="372"/>
      <c r="R1058" s="372"/>
      <c r="AJ1058" s="381"/>
      <c r="AK1058" s="381"/>
      <c r="AL1058" s="381"/>
      <c r="AM1058" s="451"/>
      <c r="AN1058" s="451"/>
      <c r="BZ1058" s="463"/>
      <c r="CA1058" s="463"/>
      <c r="CB1058" s="428"/>
      <c r="DW1058" s="463"/>
      <c r="DX1058" s="463"/>
      <c r="FI1058" s="463"/>
      <c r="FJ1058" s="463"/>
    </row>
    <row r="1059" spans="14:166" s="369" customFormat="1" ht="15" customHeight="1">
      <c r="N1059" s="432"/>
      <c r="O1059" s="432"/>
      <c r="P1059" s="372"/>
      <c r="Q1059" s="372"/>
      <c r="R1059" s="372"/>
      <c r="AJ1059" s="381"/>
      <c r="AK1059" s="381"/>
      <c r="AL1059" s="381"/>
      <c r="AM1059" s="451"/>
      <c r="AN1059" s="451"/>
      <c r="BZ1059" s="463"/>
      <c r="CA1059" s="463"/>
      <c r="CB1059" s="428"/>
      <c r="DW1059" s="463"/>
      <c r="DX1059" s="463"/>
      <c r="FI1059" s="463"/>
      <c r="FJ1059" s="463"/>
    </row>
    <row r="1060" spans="14:166" s="369" customFormat="1" ht="15" customHeight="1">
      <c r="N1060" s="432"/>
      <c r="O1060" s="432"/>
      <c r="P1060" s="372"/>
      <c r="Q1060" s="372"/>
      <c r="R1060" s="372"/>
      <c r="AJ1060" s="381"/>
      <c r="AK1060" s="381"/>
      <c r="AL1060" s="381"/>
      <c r="AM1060" s="451"/>
      <c r="AN1060" s="451"/>
      <c r="BZ1060" s="463"/>
      <c r="CA1060" s="463"/>
      <c r="CB1060" s="428"/>
      <c r="DW1060" s="463"/>
      <c r="DX1060" s="463"/>
      <c r="FI1060" s="463"/>
      <c r="FJ1060" s="463"/>
    </row>
    <row r="1061" spans="14:166" s="369" customFormat="1" ht="15" customHeight="1">
      <c r="N1061" s="432"/>
      <c r="O1061" s="432"/>
      <c r="P1061" s="372"/>
      <c r="Q1061" s="372"/>
      <c r="R1061" s="372"/>
      <c r="AJ1061" s="381"/>
      <c r="AK1061" s="381"/>
      <c r="AL1061" s="381"/>
      <c r="AM1061" s="451"/>
      <c r="AN1061" s="451"/>
      <c r="BZ1061" s="463"/>
      <c r="CA1061" s="463"/>
      <c r="CB1061" s="428"/>
      <c r="DW1061" s="463"/>
      <c r="DX1061" s="463"/>
      <c r="FI1061" s="463"/>
      <c r="FJ1061" s="463"/>
    </row>
    <row r="1062" spans="14:166" s="369" customFormat="1" ht="15" customHeight="1">
      <c r="N1062" s="432"/>
      <c r="O1062" s="432"/>
      <c r="P1062" s="372"/>
      <c r="Q1062" s="372"/>
      <c r="R1062" s="372"/>
      <c r="AJ1062" s="381"/>
      <c r="AK1062" s="381"/>
      <c r="AL1062" s="451"/>
      <c r="AM1062" s="451"/>
      <c r="AN1062" s="451"/>
      <c r="BZ1062" s="463"/>
      <c r="CA1062" s="463"/>
      <c r="CB1062" s="428"/>
      <c r="DW1062" s="463"/>
      <c r="DX1062" s="463"/>
      <c r="FI1062" s="463"/>
      <c r="FJ1062" s="463"/>
    </row>
    <row r="1063" spans="14:166" s="369" customFormat="1" ht="15" customHeight="1">
      <c r="N1063" s="432"/>
      <c r="O1063" s="432"/>
      <c r="P1063" s="372"/>
      <c r="Q1063" s="372"/>
      <c r="R1063" s="372"/>
      <c r="AJ1063" s="381"/>
      <c r="AK1063" s="381"/>
      <c r="AL1063" s="452"/>
      <c r="AM1063" s="451"/>
      <c r="AN1063" s="451"/>
      <c r="BZ1063" s="463"/>
      <c r="CA1063" s="463"/>
      <c r="CB1063" s="428"/>
      <c r="DW1063" s="463"/>
      <c r="DX1063" s="463"/>
      <c r="FI1063" s="463"/>
      <c r="FJ1063" s="463"/>
    </row>
    <row r="1064" spans="14:166" s="369" customFormat="1" ht="15" customHeight="1">
      <c r="N1064" s="432"/>
      <c r="O1064" s="432"/>
      <c r="P1064" s="372"/>
      <c r="Q1064" s="372"/>
      <c r="R1064" s="372"/>
      <c r="AJ1064" s="381"/>
      <c r="AK1064" s="381"/>
      <c r="AL1064" s="452"/>
      <c r="AM1064" s="451"/>
      <c r="AN1064" s="451"/>
      <c r="BZ1064" s="463"/>
      <c r="CA1064" s="463"/>
      <c r="CB1064" s="428"/>
      <c r="DW1064" s="463"/>
      <c r="DX1064" s="463"/>
      <c r="FI1064" s="463"/>
      <c r="FJ1064" s="463"/>
    </row>
    <row r="1065" spans="14:166" s="369" customFormat="1" ht="15" customHeight="1">
      <c r="N1065" s="432"/>
      <c r="O1065" s="432"/>
      <c r="P1065" s="372"/>
      <c r="Q1065" s="372"/>
      <c r="R1065" s="372"/>
      <c r="AJ1065" s="381"/>
      <c r="AK1065" s="381"/>
      <c r="AL1065" s="451"/>
      <c r="AM1065" s="451"/>
      <c r="AN1065" s="451"/>
      <c r="BZ1065" s="463"/>
      <c r="CA1065" s="463"/>
      <c r="CB1065" s="428"/>
      <c r="DW1065" s="463"/>
      <c r="DX1065" s="463"/>
      <c r="FI1065" s="463"/>
      <c r="FJ1065" s="463"/>
    </row>
    <row r="1066" spans="14:166" s="369" customFormat="1" ht="15" customHeight="1">
      <c r="N1066" s="432"/>
      <c r="O1066" s="432"/>
      <c r="P1066" s="372"/>
      <c r="Q1066" s="372"/>
      <c r="R1066" s="372"/>
      <c r="AJ1066" s="381"/>
      <c r="AK1066" s="381"/>
      <c r="AL1066" s="451"/>
      <c r="AM1066" s="451"/>
      <c r="AN1066" s="451"/>
      <c r="BZ1066" s="463"/>
      <c r="CA1066" s="463"/>
      <c r="CB1066" s="428"/>
      <c r="DW1066" s="463"/>
      <c r="DX1066" s="463"/>
      <c r="FI1066" s="463"/>
      <c r="FJ1066" s="463"/>
    </row>
    <row r="1067" spans="14:166" s="369" customFormat="1" ht="15" customHeight="1">
      <c r="N1067" s="432"/>
      <c r="O1067" s="432"/>
      <c r="P1067" s="372"/>
      <c r="Q1067" s="372"/>
      <c r="R1067" s="372"/>
      <c r="AJ1067" s="464"/>
      <c r="AK1067" s="464"/>
      <c r="BZ1067" s="463"/>
      <c r="CA1067" s="463"/>
      <c r="CB1067" s="428"/>
      <c r="DW1067" s="463"/>
      <c r="DX1067" s="463"/>
      <c r="FI1067" s="463"/>
      <c r="FJ1067" s="463"/>
    </row>
    <row r="1068" spans="14:166" s="369" customFormat="1" ht="15" customHeight="1">
      <c r="N1068" s="432"/>
      <c r="O1068" s="432"/>
      <c r="P1068" s="372"/>
      <c r="Q1068" s="372"/>
      <c r="R1068" s="372"/>
      <c r="AJ1068" s="464"/>
      <c r="AK1068" s="464"/>
      <c r="AL1068" s="464"/>
      <c r="AM1068" s="464"/>
      <c r="AN1068" s="464"/>
      <c r="BZ1068" s="463"/>
      <c r="CA1068" s="463"/>
      <c r="CB1068" s="428"/>
      <c r="DW1068" s="463"/>
      <c r="DX1068" s="463"/>
      <c r="FI1068" s="463"/>
      <c r="FJ1068" s="463"/>
    </row>
    <row r="1069" spans="14:166" s="369" customFormat="1" ht="15" customHeight="1">
      <c r="N1069" s="432"/>
      <c r="O1069" s="432"/>
      <c r="P1069" s="372"/>
      <c r="Q1069" s="372"/>
      <c r="R1069" s="372"/>
      <c r="AJ1069" s="464"/>
      <c r="AK1069" s="464"/>
      <c r="AL1069" s="464"/>
      <c r="AM1069" s="464"/>
      <c r="AN1069" s="464"/>
      <c r="BZ1069" s="463"/>
      <c r="CA1069" s="463"/>
      <c r="CB1069" s="428"/>
      <c r="DW1069" s="463"/>
      <c r="DX1069" s="463"/>
      <c r="FI1069" s="463"/>
      <c r="FJ1069" s="463"/>
    </row>
    <row r="1070" spans="14:166" s="369" customFormat="1" ht="15" customHeight="1">
      <c r="N1070" s="432"/>
      <c r="O1070" s="432"/>
      <c r="P1070" s="372"/>
      <c r="Q1070" s="372"/>
      <c r="R1070" s="372"/>
      <c r="AJ1070" s="469"/>
      <c r="AK1070" s="463"/>
      <c r="AL1070" s="469"/>
      <c r="AM1070" s="592"/>
      <c r="AN1070" s="592"/>
      <c r="BZ1070" s="463"/>
      <c r="CA1070" s="463"/>
      <c r="CB1070" s="428"/>
      <c r="DW1070" s="463"/>
      <c r="DX1070" s="463"/>
      <c r="FI1070" s="463"/>
      <c r="FJ1070" s="463"/>
    </row>
    <row r="1071" spans="14:166" s="369" customFormat="1" ht="15" customHeight="1">
      <c r="N1071" s="432"/>
      <c r="O1071" s="432"/>
      <c r="P1071" s="372"/>
      <c r="Q1071" s="372"/>
      <c r="R1071" s="372"/>
      <c r="AJ1071" s="469"/>
      <c r="AK1071" s="469"/>
      <c r="AL1071" s="469"/>
      <c r="AM1071" s="445"/>
      <c r="AN1071" s="445"/>
      <c r="BZ1071" s="463"/>
      <c r="CA1071" s="463"/>
      <c r="CB1071" s="428"/>
      <c r="DW1071" s="463"/>
      <c r="DX1071" s="463"/>
      <c r="FI1071" s="463"/>
      <c r="FJ1071" s="463"/>
    </row>
    <row r="1072" spans="14:166" s="369" customFormat="1" ht="15" customHeight="1">
      <c r="N1072" s="432"/>
      <c r="O1072" s="432"/>
      <c r="P1072" s="372"/>
      <c r="Q1072" s="372"/>
      <c r="R1072" s="372"/>
      <c r="AJ1072" s="463"/>
      <c r="AK1072" s="463"/>
      <c r="AL1072" s="463"/>
      <c r="AM1072" s="463"/>
      <c r="AN1072" s="463"/>
      <c r="BZ1072" s="463"/>
      <c r="CA1072" s="463"/>
      <c r="CB1072" s="428"/>
      <c r="DW1072" s="463"/>
      <c r="DX1072" s="463"/>
      <c r="FI1072" s="463"/>
      <c r="FJ1072" s="463"/>
    </row>
    <row r="1073" spans="14:166" s="369" customFormat="1" ht="15" customHeight="1">
      <c r="N1073" s="432"/>
      <c r="O1073" s="432"/>
      <c r="P1073" s="372"/>
      <c r="Q1073" s="372"/>
      <c r="R1073" s="372"/>
      <c r="AJ1073" s="381"/>
      <c r="AK1073" s="381"/>
      <c r="AL1073" s="451"/>
      <c r="AM1073" s="451"/>
      <c r="AN1073" s="451"/>
      <c r="BZ1073" s="463"/>
      <c r="CA1073" s="463"/>
      <c r="CB1073" s="428"/>
      <c r="DW1073" s="463"/>
      <c r="DX1073" s="463"/>
      <c r="FI1073" s="463"/>
      <c r="FJ1073" s="463"/>
    </row>
    <row r="1074" spans="14:166" s="369" customFormat="1" ht="15" customHeight="1">
      <c r="N1074" s="432"/>
      <c r="O1074" s="432"/>
      <c r="P1074" s="372"/>
      <c r="Q1074" s="372"/>
      <c r="R1074" s="372"/>
      <c r="AJ1074" s="381"/>
      <c r="AK1074" s="381"/>
      <c r="AL1074" s="451"/>
      <c r="AM1074" s="451"/>
      <c r="AN1074" s="451"/>
      <c r="BZ1074" s="463"/>
      <c r="CA1074" s="463"/>
      <c r="CB1074" s="428"/>
      <c r="DW1074" s="463"/>
      <c r="DX1074" s="463"/>
      <c r="FI1074" s="463"/>
      <c r="FJ1074" s="463"/>
    </row>
    <row r="1075" spans="14:166" s="369" customFormat="1" ht="15" customHeight="1">
      <c r="N1075" s="432"/>
      <c r="O1075" s="432"/>
      <c r="P1075" s="372"/>
      <c r="Q1075" s="372"/>
      <c r="R1075" s="372"/>
      <c r="AJ1075" s="381"/>
      <c r="AK1075" s="381"/>
      <c r="AL1075" s="452"/>
      <c r="AM1075" s="451"/>
      <c r="AN1075" s="451"/>
      <c r="BZ1075" s="463"/>
      <c r="CA1075" s="463"/>
      <c r="CB1075" s="428"/>
      <c r="DW1075" s="463"/>
      <c r="DX1075" s="463"/>
      <c r="FI1075" s="463"/>
      <c r="FJ1075" s="463"/>
    </row>
    <row r="1076" spans="14:166" s="369" customFormat="1" ht="15" customHeight="1">
      <c r="N1076" s="432"/>
      <c r="O1076" s="432"/>
      <c r="P1076" s="372"/>
      <c r="Q1076" s="372"/>
      <c r="R1076" s="372"/>
      <c r="AJ1076" s="381"/>
      <c r="AK1076" s="381"/>
      <c r="AL1076" s="452"/>
      <c r="AM1076" s="451"/>
      <c r="AN1076" s="451"/>
      <c r="BZ1076" s="463"/>
      <c r="CA1076" s="463"/>
      <c r="CB1076" s="428"/>
      <c r="DW1076" s="463"/>
      <c r="DX1076" s="463"/>
      <c r="FI1076" s="463"/>
      <c r="FJ1076" s="463"/>
    </row>
    <row r="1077" spans="14:166" s="369" customFormat="1" ht="15" customHeight="1">
      <c r="N1077" s="432"/>
      <c r="O1077" s="432"/>
      <c r="P1077" s="372"/>
      <c r="Q1077" s="372"/>
      <c r="R1077" s="372"/>
      <c r="AJ1077" s="381"/>
      <c r="AK1077" s="381"/>
      <c r="AL1077" s="451"/>
      <c r="AM1077" s="451"/>
      <c r="AN1077" s="451"/>
      <c r="BZ1077" s="463"/>
      <c r="CA1077" s="463"/>
      <c r="CB1077" s="428"/>
      <c r="DW1077" s="463"/>
      <c r="DX1077" s="463"/>
      <c r="FI1077" s="463"/>
      <c r="FJ1077" s="463"/>
    </row>
    <row r="1078" spans="14:166" s="369" customFormat="1" ht="15" customHeight="1">
      <c r="N1078" s="432"/>
      <c r="O1078" s="432"/>
      <c r="P1078" s="372"/>
      <c r="Q1078" s="372"/>
      <c r="R1078" s="372"/>
      <c r="AJ1078" s="381"/>
      <c r="AK1078" s="381"/>
      <c r="AL1078" s="451"/>
      <c r="AM1078" s="451"/>
      <c r="AN1078" s="451"/>
      <c r="BZ1078" s="463"/>
      <c r="CA1078" s="463"/>
      <c r="CB1078" s="428"/>
      <c r="DW1078" s="463"/>
      <c r="DX1078" s="463"/>
      <c r="FI1078" s="463"/>
      <c r="FJ1078" s="463"/>
    </row>
    <row r="1079" spans="14:166" s="369" customFormat="1" ht="15" customHeight="1">
      <c r="N1079" s="432"/>
      <c r="O1079" s="432"/>
      <c r="P1079" s="372"/>
      <c r="Q1079" s="372"/>
      <c r="R1079" s="372"/>
      <c r="AJ1079" s="381"/>
      <c r="AK1079" s="381"/>
      <c r="AL1079" s="381"/>
      <c r="AM1079" s="451"/>
      <c r="AN1079" s="451"/>
      <c r="BZ1079" s="463"/>
      <c r="CA1079" s="463"/>
      <c r="CB1079" s="428"/>
      <c r="DW1079" s="463"/>
      <c r="DX1079" s="463"/>
      <c r="FI1079" s="463"/>
      <c r="FJ1079" s="463"/>
    </row>
    <row r="1080" spans="14:166" s="369" customFormat="1" ht="15" customHeight="1">
      <c r="N1080" s="432"/>
      <c r="O1080" s="432"/>
      <c r="P1080" s="372"/>
      <c r="Q1080" s="372"/>
      <c r="R1080" s="372"/>
      <c r="AJ1080" s="381"/>
      <c r="AK1080" s="381"/>
      <c r="AL1080" s="381"/>
      <c r="AM1080" s="451"/>
      <c r="AN1080" s="381"/>
      <c r="BZ1080" s="463"/>
      <c r="CA1080" s="463"/>
      <c r="CB1080" s="428"/>
      <c r="DW1080" s="463"/>
      <c r="DX1080" s="463"/>
      <c r="FI1080" s="463"/>
      <c r="FJ1080" s="463"/>
    </row>
    <row r="1081" spans="14:166" s="369" customFormat="1" ht="15" customHeight="1">
      <c r="N1081" s="432"/>
      <c r="O1081" s="432"/>
      <c r="P1081" s="372"/>
      <c r="Q1081" s="372"/>
      <c r="R1081" s="372"/>
      <c r="AJ1081" s="381"/>
      <c r="AK1081" s="381"/>
      <c r="AL1081" s="381"/>
      <c r="AM1081" s="451"/>
      <c r="AN1081" s="451"/>
      <c r="BZ1081" s="463"/>
      <c r="CA1081" s="463"/>
      <c r="CB1081" s="428"/>
      <c r="DW1081" s="463"/>
      <c r="DX1081" s="463"/>
      <c r="FI1081" s="463"/>
      <c r="FJ1081" s="463"/>
    </row>
    <row r="1082" spans="14:166" s="369" customFormat="1" ht="15" customHeight="1">
      <c r="N1082" s="432"/>
      <c r="O1082" s="432"/>
      <c r="P1082" s="372"/>
      <c r="Q1082" s="372"/>
      <c r="R1082" s="372"/>
      <c r="AJ1082" s="451"/>
      <c r="AK1082" s="381"/>
      <c r="AL1082" s="381"/>
      <c r="AM1082" s="451"/>
      <c r="AN1082" s="451"/>
      <c r="BZ1082" s="463"/>
      <c r="CA1082" s="463"/>
      <c r="CB1082" s="428"/>
      <c r="DW1082" s="463"/>
      <c r="DX1082" s="463"/>
      <c r="FI1082" s="463"/>
      <c r="FJ1082" s="463"/>
    </row>
    <row r="1083" spans="14:166" s="369" customFormat="1" ht="15" customHeight="1">
      <c r="N1083" s="432"/>
      <c r="O1083" s="432"/>
      <c r="P1083" s="372"/>
      <c r="Q1083" s="372"/>
      <c r="R1083" s="372"/>
      <c r="AJ1083" s="381"/>
      <c r="AK1083" s="381"/>
      <c r="AL1083" s="381"/>
      <c r="AM1083" s="451"/>
      <c r="AN1083" s="451"/>
      <c r="BZ1083" s="463"/>
      <c r="CA1083" s="463"/>
      <c r="CB1083" s="428"/>
      <c r="DW1083" s="463"/>
      <c r="DX1083" s="463"/>
      <c r="FI1083" s="463"/>
      <c r="FJ1083" s="463"/>
    </row>
    <row r="1084" spans="14:166" s="369" customFormat="1" ht="15" customHeight="1">
      <c r="N1084" s="432"/>
      <c r="O1084" s="432"/>
      <c r="P1084" s="372"/>
      <c r="Q1084" s="372"/>
      <c r="R1084" s="372"/>
      <c r="AJ1084" s="381"/>
      <c r="AK1084" s="381"/>
      <c r="AL1084" s="381"/>
      <c r="AM1084" s="451"/>
      <c r="AN1084" s="451"/>
      <c r="BZ1084" s="463"/>
      <c r="CA1084" s="463"/>
      <c r="CB1084" s="428"/>
      <c r="DW1084" s="463"/>
      <c r="DX1084" s="463"/>
      <c r="FI1084" s="463"/>
      <c r="FJ1084" s="463"/>
    </row>
    <row r="1085" spans="14:166" s="369" customFormat="1" ht="15" customHeight="1">
      <c r="N1085" s="432"/>
      <c r="O1085" s="432"/>
      <c r="P1085" s="372"/>
      <c r="Q1085" s="372"/>
      <c r="R1085" s="372"/>
      <c r="AJ1085" s="381"/>
      <c r="AK1085" s="381"/>
      <c r="AL1085" s="381"/>
      <c r="AM1085" s="451"/>
      <c r="AN1085" s="451"/>
      <c r="BZ1085" s="463"/>
      <c r="CA1085" s="463"/>
      <c r="CB1085" s="428"/>
      <c r="DW1085" s="463"/>
      <c r="DX1085" s="463"/>
      <c r="FI1085" s="463"/>
      <c r="FJ1085" s="463"/>
    </row>
    <row r="1086" spans="14:166" s="369" customFormat="1" ht="15" customHeight="1">
      <c r="N1086" s="432"/>
      <c r="O1086" s="432"/>
      <c r="P1086" s="372"/>
      <c r="Q1086" s="372"/>
      <c r="R1086" s="372"/>
      <c r="AJ1086" s="381"/>
      <c r="AK1086" s="381"/>
      <c r="AL1086" s="381"/>
      <c r="AM1086" s="451"/>
      <c r="AN1086" s="451"/>
      <c r="BZ1086" s="463"/>
      <c r="CA1086" s="463"/>
      <c r="CB1086" s="428"/>
      <c r="DW1086" s="463"/>
      <c r="DX1086" s="463"/>
      <c r="FI1086" s="463"/>
      <c r="FJ1086" s="463"/>
    </row>
    <row r="1087" spans="14:166" s="369" customFormat="1" ht="15" customHeight="1">
      <c r="N1087" s="432"/>
      <c r="O1087" s="432"/>
      <c r="P1087" s="372"/>
      <c r="Q1087" s="372"/>
      <c r="R1087" s="372"/>
      <c r="AJ1087" s="381"/>
      <c r="AK1087" s="381"/>
      <c r="AL1087" s="381"/>
      <c r="AM1087" s="451"/>
      <c r="AN1087" s="451"/>
      <c r="BZ1087" s="463"/>
      <c r="CA1087" s="463"/>
      <c r="CB1087" s="428"/>
      <c r="DW1087" s="463"/>
      <c r="DX1087" s="463"/>
      <c r="FI1087" s="463"/>
      <c r="FJ1087" s="463"/>
    </row>
    <row r="1088" spans="14:166" s="369" customFormat="1" ht="15" customHeight="1">
      <c r="N1088" s="432"/>
      <c r="O1088" s="432"/>
      <c r="P1088" s="372"/>
      <c r="Q1088" s="372"/>
      <c r="R1088" s="372"/>
      <c r="AJ1088" s="381"/>
      <c r="AK1088" s="381"/>
      <c r="AL1088" s="381"/>
      <c r="AM1088" s="451"/>
      <c r="AN1088" s="451"/>
      <c r="BZ1088" s="463"/>
      <c r="CA1088" s="463"/>
      <c r="CB1088" s="428"/>
      <c r="DW1088" s="463"/>
      <c r="DX1088" s="463"/>
      <c r="FI1088" s="463"/>
      <c r="FJ1088" s="463"/>
    </row>
    <row r="1089" spans="14:166" s="369" customFormat="1" ht="15" customHeight="1">
      <c r="N1089" s="432"/>
      <c r="O1089" s="432"/>
      <c r="P1089" s="372"/>
      <c r="Q1089" s="372"/>
      <c r="R1089" s="372"/>
      <c r="AJ1089" s="381"/>
      <c r="AK1089" s="381"/>
      <c r="AL1089" s="381"/>
      <c r="AM1089" s="381"/>
      <c r="AN1089" s="451"/>
      <c r="BZ1089" s="463"/>
      <c r="CA1089" s="463"/>
      <c r="CB1089" s="428"/>
      <c r="DW1089" s="463"/>
      <c r="DX1089" s="463"/>
      <c r="FI1089" s="463"/>
      <c r="FJ1089" s="463"/>
    </row>
    <row r="1090" spans="14:166" s="369" customFormat="1" ht="15" customHeight="1">
      <c r="N1090" s="432"/>
      <c r="O1090" s="432"/>
      <c r="P1090" s="372"/>
      <c r="Q1090" s="372"/>
      <c r="R1090" s="372"/>
      <c r="AJ1090" s="381"/>
      <c r="AK1090" s="381"/>
      <c r="AL1090" s="381"/>
      <c r="AM1090" s="451"/>
      <c r="AN1090" s="451"/>
      <c r="BZ1090" s="463"/>
      <c r="CA1090" s="463"/>
      <c r="CB1090" s="428"/>
      <c r="DW1090" s="463"/>
      <c r="DX1090" s="463"/>
      <c r="FI1090" s="463"/>
      <c r="FJ1090" s="463"/>
    </row>
    <row r="1091" spans="14:166" s="369" customFormat="1" ht="15" customHeight="1">
      <c r="N1091" s="432"/>
      <c r="O1091" s="432"/>
      <c r="P1091" s="372"/>
      <c r="Q1091" s="372"/>
      <c r="R1091" s="372"/>
      <c r="AJ1091" s="381"/>
      <c r="AK1091" s="381"/>
      <c r="AL1091" s="381"/>
      <c r="AM1091" s="451"/>
      <c r="AN1091" s="451"/>
      <c r="BZ1091" s="463"/>
      <c r="CA1091" s="463"/>
      <c r="CB1091" s="428"/>
      <c r="DW1091" s="463"/>
      <c r="DX1091" s="463"/>
      <c r="FI1091" s="463"/>
      <c r="FJ1091" s="463"/>
    </row>
    <row r="1092" spans="14:166" s="369" customFormat="1" ht="15" customHeight="1">
      <c r="N1092" s="432"/>
      <c r="O1092" s="432"/>
      <c r="P1092" s="372"/>
      <c r="Q1092" s="372"/>
      <c r="R1092" s="372"/>
      <c r="AJ1092" s="381"/>
      <c r="AK1092" s="381"/>
      <c r="AL1092" s="381"/>
      <c r="AM1092" s="451"/>
      <c r="AN1092" s="451"/>
      <c r="BZ1092" s="463"/>
      <c r="CA1092" s="463"/>
      <c r="CB1092" s="428"/>
      <c r="DW1092" s="463"/>
      <c r="DX1092" s="463"/>
      <c r="FI1092" s="463"/>
      <c r="FJ1092" s="463"/>
    </row>
    <row r="1093" spans="14:166" s="369" customFormat="1" ht="15" customHeight="1">
      <c r="N1093" s="432"/>
      <c r="O1093" s="432"/>
      <c r="P1093" s="372"/>
      <c r="Q1093" s="372"/>
      <c r="R1093" s="372"/>
      <c r="AJ1093" s="381"/>
      <c r="AK1093" s="381"/>
      <c r="AL1093" s="381"/>
      <c r="AM1093" s="451"/>
      <c r="AN1093" s="451"/>
      <c r="BZ1093" s="463"/>
      <c r="CA1093" s="463"/>
      <c r="CB1093" s="428"/>
      <c r="DW1093" s="463"/>
      <c r="DX1093" s="463"/>
      <c r="FI1093" s="463"/>
      <c r="FJ1093" s="463"/>
    </row>
    <row r="1094" spans="14:166" s="369" customFormat="1" ht="15" customHeight="1">
      <c r="N1094" s="432"/>
      <c r="O1094" s="432"/>
      <c r="P1094" s="372"/>
      <c r="Q1094" s="372"/>
      <c r="R1094" s="372"/>
      <c r="AJ1094" s="381"/>
      <c r="AK1094" s="381"/>
      <c r="AL1094" s="381"/>
      <c r="AM1094" s="451"/>
      <c r="AN1094" s="451"/>
      <c r="BZ1094" s="463"/>
      <c r="CA1094" s="463"/>
      <c r="CB1094" s="428"/>
      <c r="DW1094" s="463"/>
      <c r="DX1094" s="463"/>
      <c r="FI1094" s="463"/>
      <c r="FJ1094" s="463"/>
    </row>
    <row r="1095" spans="14:166" s="369" customFormat="1" ht="15" customHeight="1">
      <c r="N1095" s="432"/>
      <c r="O1095" s="432"/>
      <c r="P1095" s="372"/>
      <c r="Q1095" s="372"/>
      <c r="R1095" s="372"/>
      <c r="AJ1095" s="381"/>
      <c r="AK1095" s="451"/>
      <c r="AL1095" s="381"/>
      <c r="AM1095" s="451"/>
      <c r="AN1095" s="451"/>
      <c r="BZ1095" s="463"/>
      <c r="CA1095" s="463"/>
      <c r="CB1095" s="428"/>
      <c r="DW1095" s="463"/>
      <c r="DX1095" s="463"/>
      <c r="FI1095" s="463"/>
      <c r="FJ1095" s="463"/>
    </row>
    <row r="1096" spans="14:166" s="369" customFormat="1" ht="15" customHeight="1">
      <c r="N1096" s="432"/>
      <c r="O1096" s="432"/>
      <c r="P1096" s="372"/>
      <c r="Q1096" s="372"/>
      <c r="R1096" s="372"/>
      <c r="AJ1096" s="381"/>
      <c r="AK1096" s="451"/>
      <c r="AL1096" s="381"/>
      <c r="AM1096" s="451"/>
      <c r="AN1096" s="381"/>
      <c r="BZ1096" s="463"/>
      <c r="CA1096" s="463"/>
      <c r="CB1096" s="428"/>
      <c r="DW1096" s="463"/>
      <c r="DX1096" s="463"/>
      <c r="FI1096" s="463"/>
      <c r="FJ1096" s="463"/>
    </row>
    <row r="1097" spans="14:166" s="369" customFormat="1" ht="15" customHeight="1">
      <c r="N1097" s="432"/>
      <c r="O1097" s="432"/>
      <c r="P1097" s="372"/>
      <c r="Q1097" s="372"/>
      <c r="R1097" s="372"/>
      <c r="AJ1097" s="381"/>
      <c r="AK1097" s="469"/>
      <c r="AL1097" s="469"/>
      <c r="AM1097" s="451"/>
      <c r="AN1097" s="451"/>
      <c r="BZ1097" s="463"/>
      <c r="CA1097" s="463"/>
      <c r="CB1097" s="428"/>
      <c r="DW1097" s="463"/>
      <c r="DX1097" s="463"/>
      <c r="FI1097" s="463"/>
      <c r="FJ1097" s="463"/>
    </row>
    <row r="1098" spans="14:166" s="369" customFormat="1" ht="15" customHeight="1">
      <c r="N1098" s="453"/>
      <c r="AJ1098" s="381"/>
      <c r="AK1098" s="381"/>
      <c r="AL1098" s="381"/>
      <c r="AM1098" s="451"/>
      <c r="AN1098" s="381"/>
      <c r="BZ1098" s="463"/>
      <c r="CA1098" s="463"/>
      <c r="CB1098" s="428"/>
      <c r="DW1098" s="463"/>
      <c r="DX1098" s="463"/>
      <c r="FI1098" s="463"/>
      <c r="FJ1098" s="463"/>
    </row>
    <row r="1099" spans="14:166" s="369" customFormat="1" ht="15" customHeight="1">
      <c r="AJ1099" s="381"/>
      <c r="AK1099" s="381"/>
      <c r="AL1099" s="381"/>
      <c r="AM1099" s="451"/>
      <c r="AN1099" s="451"/>
      <c r="BZ1099" s="463"/>
      <c r="CA1099" s="463"/>
      <c r="CB1099" s="428"/>
      <c r="DW1099" s="463"/>
      <c r="DX1099" s="463"/>
      <c r="FI1099" s="463"/>
      <c r="FJ1099" s="463"/>
    </row>
    <row r="1100" spans="14:166" s="369" customFormat="1" ht="15" customHeight="1">
      <c r="AJ1100" s="381"/>
      <c r="AK1100" s="381"/>
      <c r="AL1100" s="381"/>
      <c r="AM1100" s="451"/>
      <c r="AN1100" s="451"/>
      <c r="BZ1100" s="463"/>
      <c r="CA1100" s="463"/>
      <c r="CB1100" s="428"/>
      <c r="DW1100" s="463"/>
      <c r="DX1100" s="463"/>
      <c r="FI1100" s="463"/>
      <c r="FJ1100" s="463"/>
    </row>
    <row r="1101" spans="14:166" s="369" customFormat="1" ht="15" customHeight="1">
      <c r="AJ1101" s="381"/>
      <c r="AK1101" s="381"/>
      <c r="AL1101" s="381"/>
      <c r="AM1101" s="451"/>
      <c r="AN1101" s="451"/>
      <c r="BZ1101" s="463"/>
      <c r="CA1101" s="463"/>
      <c r="CB1101" s="428"/>
      <c r="DW1101" s="463"/>
      <c r="DX1101" s="463"/>
      <c r="FI1101" s="463"/>
      <c r="FJ1101" s="463"/>
    </row>
    <row r="1102" spans="14:166" s="369" customFormat="1" ht="15" customHeight="1">
      <c r="AJ1102" s="381"/>
      <c r="AK1102" s="381"/>
      <c r="AL1102" s="381"/>
      <c r="AM1102" s="451"/>
      <c r="AN1102" s="451"/>
      <c r="BZ1102" s="463"/>
      <c r="CA1102" s="463"/>
      <c r="CB1102" s="428"/>
      <c r="DW1102" s="463"/>
      <c r="DX1102" s="463"/>
      <c r="FI1102" s="463"/>
      <c r="FJ1102" s="463"/>
    </row>
    <row r="1103" spans="14:166" s="369" customFormat="1" ht="15" customHeight="1">
      <c r="AJ1103" s="381"/>
      <c r="AK1103" s="381"/>
      <c r="AL1103" s="381"/>
      <c r="AM1103" s="451"/>
      <c r="AN1103" s="451"/>
      <c r="BZ1103" s="463"/>
      <c r="CA1103" s="463"/>
      <c r="CB1103" s="428"/>
      <c r="DW1103" s="463"/>
      <c r="DX1103" s="463"/>
      <c r="FI1103" s="463"/>
      <c r="FJ1103" s="463"/>
    </row>
    <row r="1104" spans="14:166" s="369" customFormat="1" ht="15" customHeight="1">
      <c r="AJ1104" s="381"/>
      <c r="AK1104" s="381"/>
      <c r="AL1104" s="381"/>
      <c r="AM1104" s="451"/>
      <c r="AN1104" s="451"/>
      <c r="BZ1104" s="463"/>
      <c r="CA1104" s="463"/>
      <c r="CB1104" s="428"/>
      <c r="DW1104" s="463"/>
      <c r="DX1104" s="463"/>
      <c r="FI1104" s="463"/>
      <c r="FJ1104" s="463"/>
    </row>
    <row r="1105" spans="36:166" s="369" customFormat="1" ht="15" customHeight="1">
      <c r="AJ1105" s="381"/>
      <c r="AK1105" s="381"/>
      <c r="AL1105" s="452"/>
      <c r="AM1105" s="451"/>
      <c r="AN1105" s="451"/>
      <c r="BZ1105" s="463"/>
      <c r="CA1105" s="463"/>
      <c r="CB1105" s="428"/>
      <c r="DW1105" s="463"/>
      <c r="DX1105" s="463"/>
      <c r="FI1105" s="463"/>
      <c r="FJ1105" s="463"/>
    </row>
    <row r="1106" spans="36:166" s="369" customFormat="1" ht="15" customHeight="1">
      <c r="AJ1106" s="381"/>
      <c r="AK1106" s="381"/>
      <c r="AL1106" s="451"/>
      <c r="AM1106" s="451"/>
      <c r="AN1106" s="451"/>
      <c r="BZ1106" s="463"/>
      <c r="CA1106" s="463"/>
      <c r="CB1106" s="428"/>
      <c r="DW1106" s="463"/>
      <c r="DX1106" s="463"/>
      <c r="FI1106" s="463"/>
      <c r="FJ1106" s="463"/>
    </row>
    <row r="1107" spans="36:166" s="369" customFormat="1" ht="15" customHeight="1">
      <c r="AJ1107" s="381"/>
      <c r="AK1107" s="381"/>
      <c r="AL1107" s="451"/>
      <c r="AM1107" s="451"/>
      <c r="AN1107" s="451"/>
      <c r="BZ1107" s="463"/>
      <c r="CA1107" s="463"/>
      <c r="CB1107" s="428"/>
      <c r="DW1107" s="463"/>
      <c r="DX1107" s="463"/>
      <c r="FI1107" s="463"/>
      <c r="FJ1107" s="463"/>
    </row>
    <row r="1108" spans="36:166" s="369" customFormat="1" ht="15" customHeight="1">
      <c r="AJ1108" s="381"/>
      <c r="AK1108" s="381"/>
      <c r="AL1108" s="451"/>
      <c r="AM1108" s="451"/>
      <c r="AN1108" s="451"/>
      <c r="BZ1108" s="463"/>
      <c r="CA1108" s="463"/>
      <c r="CB1108" s="428"/>
      <c r="DW1108" s="463"/>
      <c r="DX1108" s="463"/>
      <c r="FI1108" s="463"/>
      <c r="FJ1108" s="463"/>
    </row>
    <row r="1109" spans="36:166" s="369" customFormat="1" ht="15" customHeight="1">
      <c r="AJ1109" s="381"/>
      <c r="AK1109" s="381"/>
      <c r="AL1109" s="451"/>
      <c r="AM1109" s="451"/>
      <c r="AN1109" s="451"/>
      <c r="BZ1109" s="463"/>
      <c r="CA1109" s="463"/>
      <c r="CB1109" s="428"/>
      <c r="DW1109" s="463"/>
      <c r="DX1109" s="463"/>
      <c r="FI1109" s="463"/>
      <c r="FJ1109" s="463"/>
    </row>
    <row r="1110" spans="36:166" s="369" customFormat="1" ht="15" customHeight="1">
      <c r="AJ1110" s="463"/>
      <c r="BZ1110" s="463"/>
      <c r="CA1110" s="463"/>
      <c r="CB1110" s="428"/>
      <c r="DW1110" s="463"/>
      <c r="DX1110" s="463"/>
      <c r="FI1110" s="463"/>
      <c r="FJ1110" s="463"/>
    </row>
    <row r="1111" spans="36:166" s="369" customFormat="1" ht="15" customHeight="1">
      <c r="BZ1111" s="463"/>
      <c r="CA1111" s="463"/>
      <c r="CB1111" s="428"/>
      <c r="DW1111" s="463"/>
      <c r="DX1111" s="463"/>
      <c r="FI1111" s="463"/>
      <c r="FJ1111" s="463"/>
    </row>
    <row r="1112" spans="36:166" s="369" customFormat="1" ht="15" customHeight="1">
      <c r="AJ1112" s="463"/>
      <c r="AK1112" s="463"/>
      <c r="AL1112" s="463"/>
      <c r="AM1112" s="463"/>
      <c r="AN1112" s="463"/>
      <c r="BZ1112" s="463"/>
      <c r="CA1112" s="463"/>
      <c r="CB1112" s="428"/>
      <c r="DW1112" s="463"/>
      <c r="DX1112" s="463"/>
      <c r="FI1112" s="463"/>
      <c r="FJ1112" s="463"/>
    </row>
    <row r="1113" spans="36:166" s="369" customFormat="1" ht="15" customHeight="1">
      <c r="AJ1113" s="453"/>
      <c r="AK1113" s="463"/>
      <c r="AL1113" s="463"/>
      <c r="AM1113" s="463"/>
      <c r="AN1113" s="463"/>
      <c r="BZ1113" s="463"/>
      <c r="CA1113" s="463"/>
      <c r="CB1113" s="428"/>
      <c r="DW1113" s="463"/>
      <c r="DX1113" s="463"/>
      <c r="FI1113" s="463"/>
      <c r="FJ1113" s="463"/>
    </row>
    <row r="1114" spans="36:166" s="369" customFormat="1" ht="15" customHeight="1">
      <c r="AJ1114" s="469"/>
      <c r="AK1114" s="463"/>
      <c r="AL1114" s="469"/>
      <c r="AM1114" s="592"/>
      <c r="AN1114" s="592"/>
      <c r="BZ1114" s="463"/>
      <c r="CA1114" s="463"/>
      <c r="CB1114" s="428"/>
      <c r="DW1114" s="463"/>
      <c r="DX1114" s="463"/>
      <c r="FI1114" s="463"/>
      <c r="FJ1114" s="463"/>
    </row>
    <row r="1115" spans="36:166" s="369" customFormat="1" ht="15" customHeight="1">
      <c r="AJ1115" s="469"/>
      <c r="AK1115" s="469"/>
      <c r="AL1115" s="469"/>
      <c r="AM1115" s="445"/>
      <c r="AN1115" s="445"/>
      <c r="BZ1115" s="463"/>
      <c r="CA1115" s="463"/>
      <c r="CB1115" s="428"/>
      <c r="DW1115" s="463"/>
      <c r="DX1115" s="463"/>
      <c r="FI1115" s="463"/>
      <c r="FJ1115" s="463"/>
    </row>
    <row r="1116" spans="36:166" s="369" customFormat="1" ht="15" customHeight="1">
      <c r="AJ1116" s="463"/>
      <c r="AK1116" s="463"/>
      <c r="AL1116" s="463"/>
      <c r="AM1116" s="463"/>
      <c r="AN1116" s="463"/>
      <c r="BZ1116" s="463"/>
      <c r="CA1116" s="463"/>
      <c r="CB1116" s="428"/>
      <c r="DW1116" s="463"/>
      <c r="DX1116" s="463"/>
      <c r="FI1116" s="463"/>
      <c r="FJ1116" s="463"/>
    </row>
    <row r="1117" spans="36:166" s="369" customFormat="1" ht="15" customHeight="1">
      <c r="AJ1117" s="454"/>
      <c r="AK1117" s="438"/>
      <c r="AL1117" s="454"/>
      <c r="AM1117" s="454"/>
      <c r="AN1117" s="454"/>
      <c r="BZ1117" s="463"/>
      <c r="CA1117" s="463"/>
      <c r="CB1117" s="428"/>
      <c r="DW1117" s="463"/>
      <c r="DX1117" s="463"/>
      <c r="FI1117" s="463"/>
      <c r="FJ1117" s="463"/>
    </row>
    <row r="1118" spans="36:166" s="369" customFormat="1" ht="15" customHeight="1">
      <c r="AJ1118" s="438"/>
      <c r="AK1118" s="438"/>
      <c r="AL1118" s="454"/>
      <c r="AM1118" s="454"/>
      <c r="AN1118" s="454"/>
      <c r="BZ1118" s="463"/>
      <c r="CA1118" s="463"/>
      <c r="CB1118" s="428"/>
      <c r="DW1118" s="463"/>
      <c r="DX1118" s="463"/>
      <c r="FI1118" s="463"/>
      <c r="FJ1118" s="463"/>
    </row>
    <row r="1119" spans="36:166" s="369" customFormat="1" ht="15" customHeight="1">
      <c r="AJ1119" s="438"/>
      <c r="AK1119" s="438"/>
      <c r="AL1119" s="454"/>
      <c r="AM1119" s="454"/>
      <c r="AN1119" s="454"/>
      <c r="BZ1119" s="463"/>
      <c r="CA1119" s="463"/>
      <c r="CB1119" s="428"/>
      <c r="DW1119" s="463"/>
      <c r="DX1119" s="463"/>
      <c r="FI1119" s="463"/>
      <c r="FJ1119" s="463"/>
    </row>
    <row r="1120" spans="36:166" s="369" customFormat="1" ht="15" customHeight="1">
      <c r="AJ1120" s="438"/>
      <c r="AK1120" s="438"/>
      <c r="AL1120" s="454"/>
      <c r="AM1120" s="454"/>
      <c r="AN1120" s="454"/>
      <c r="BZ1120" s="463"/>
      <c r="CA1120" s="463"/>
      <c r="CB1120" s="428"/>
      <c r="DW1120" s="463"/>
      <c r="DX1120" s="463"/>
      <c r="FI1120" s="463"/>
      <c r="FJ1120" s="463"/>
    </row>
    <row r="1121" spans="36:166" s="369" customFormat="1" ht="15" customHeight="1">
      <c r="AJ1121" s="438"/>
      <c r="AK1121" s="438"/>
      <c r="AL1121" s="454"/>
      <c r="AM1121" s="438"/>
      <c r="AN1121" s="438"/>
      <c r="BZ1121" s="463"/>
      <c r="CA1121" s="463"/>
      <c r="CB1121" s="428"/>
      <c r="DW1121" s="463"/>
      <c r="DX1121" s="463"/>
      <c r="FI1121" s="463"/>
      <c r="FJ1121" s="463"/>
    </row>
    <row r="1122" spans="36:166" s="369" customFormat="1" ht="15" customHeight="1">
      <c r="AJ1122" s="438"/>
      <c r="AK1122" s="438"/>
      <c r="AL1122" s="454"/>
      <c r="AM1122" s="454"/>
      <c r="AN1122" s="454"/>
      <c r="BZ1122" s="463"/>
      <c r="CA1122" s="463"/>
      <c r="CB1122" s="428"/>
      <c r="DW1122" s="463"/>
      <c r="DX1122" s="463"/>
      <c r="FI1122" s="463"/>
      <c r="FJ1122" s="463"/>
    </row>
    <row r="1123" spans="36:166" s="369" customFormat="1" ht="15" customHeight="1">
      <c r="AJ1123" s="438"/>
      <c r="AK1123" s="438"/>
      <c r="AL1123" s="454"/>
      <c r="AM1123" s="454"/>
      <c r="AN1123" s="454"/>
      <c r="BZ1123" s="463"/>
      <c r="CA1123" s="463"/>
      <c r="CB1123" s="428"/>
      <c r="DW1123" s="463"/>
      <c r="DX1123" s="463"/>
      <c r="FI1123" s="463"/>
      <c r="FJ1123" s="463"/>
    </row>
    <row r="1124" spans="36:166" s="369" customFormat="1" ht="15" customHeight="1">
      <c r="AJ1124" s="438"/>
      <c r="AK1124" s="438"/>
      <c r="AL1124" s="454"/>
      <c r="AM1124" s="454"/>
      <c r="AN1124" s="454"/>
      <c r="BZ1124" s="463"/>
      <c r="CA1124" s="463"/>
      <c r="CB1124" s="428"/>
      <c r="DW1124" s="463"/>
      <c r="DX1124" s="463"/>
      <c r="FI1124" s="463"/>
      <c r="FJ1124" s="463"/>
    </row>
    <row r="1125" spans="36:166" s="369" customFormat="1" ht="15" customHeight="1">
      <c r="AJ1125" s="438"/>
      <c r="AK1125" s="454"/>
      <c r="AL1125" s="454"/>
      <c r="AM1125" s="454"/>
      <c r="AN1125" s="454"/>
      <c r="BZ1125" s="463"/>
      <c r="CA1125" s="463"/>
      <c r="CB1125" s="428"/>
      <c r="DW1125" s="463"/>
      <c r="DX1125" s="463"/>
      <c r="FI1125" s="463"/>
      <c r="FJ1125" s="463"/>
    </row>
    <row r="1126" spans="36:166" s="369" customFormat="1" ht="15" customHeight="1">
      <c r="AJ1126" s="438"/>
      <c r="AK1126" s="438"/>
      <c r="AL1126" s="454"/>
      <c r="AM1126" s="454"/>
      <c r="AN1126" s="454"/>
      <c r="BZ1126" s="463"/>
      <c r="CA1126" s="463"/>
      <c r="CB1126" s="428"/>
      <c r="DW1126" s="463"/>
      <c r="DX1126" s="463"/>
      <c r="FI1126" s="463"/>
      <c r="FJ1126" s="463"/>
    </row>
    <row r="1127" spans="36:166" s="369" customFormat="1" ht="15" customHeight="1">
      <c r="AJ1127" s="438"/>
      <c r="AK1127" s="438"/>
      <c r="AL1127" s="454"/>
      <c r="AM1127" s="454"/>
      <c r="AN1127" s="454"/>
      <c r="BZ1127" s="463"/>
      <c r="CA1127" s="463"/>
      <c r="CB1127" s="428"/>
      <c r="DW1127" s="463"/>
      <c r="DX1127" s="463"/>
      <c r="FI1127" s="463"/>
      <c r="FJ1127" s="463"/>
    </row>
    <row r="1128" spans="36:166" s="369" customFormat="1" ht="15" customHeight="1">
      <c r="AJ1128" s="438"/>
      <c r="AK1128" s="438"/>
      <c r="AL1128" s="454"/>
      <c r="AM1128" s="454"/>
      <c r="AN1128" s="454"/>
      <c r="BZ1128" s="463"/>
      <c r="CA1128" s="463"/>
      <c r="CB1128" s="428"/>
      <c r="DW1128" s="463"/>
      <c r="DX1128" s="463"/>
      <c r="FI1128" s="463"/>
      <c r="FJ1128" s="463"/>
    </row>
    <row r="1129" spans="36:166" s="369" customFormat="1" ht="15" customHeight="1">
      <c r="AJ1129" s="438"/>
      <c r="AK1129" s="438"/>
      <c r="AL1129" s="454"/>
      <c r="AM1129" s="454"/>
      <c r="AN1129" s="454"/>
      <c r="BZ1129" s="463"/>
      <c r="CA1129" s="463"/>
      <c r="CB1129" s="428"/>
      <c r="DW1129" s="463"/>
      <c r="DX1129" s="463"/>
      <c r="FI1129" s="463"/>
      <c r="FJ1129" s="463"/>
    </row>
    <row r="1130" spans="36:166" s="369" customFormat="1" ht="15" customHeight="1">
      <c r="AJ1130" s="438"/>
      <c r="AK1130" s="438"/>
      <c r="AL1130" s="454"/>
      <c r="AM1130" s="454"/>
      <c r="AN1130" s="454"/>
      <c r="BZ1130" s="463"/>
      <c r="CA1130" s="463"/>
      <c r="CB1130" s="428"/>
      <c r="DW1130" s="463"/>
      <c r="DX1130" s="463"/>
      <c r="FI1130" s="463"/>
      <c r="FJ1130" s="463"/>
    </row>
    <row r="1131" spans="36:166" s="369" customFormat="1" ht="15" customHeight="1">
      <c r="AJ1131" s="438"/>
      <c r="AK1131" s="438"/>
      <c r="AL1131" s="454"/>
      <c r="AM1131" s="454"/>
      <c r="AN1131" s="454"/>
      <c r="BZ1131" s="463"/>
      <c r="CA1131" s="463"/>
      <c r="CB1131" s="428"/>
      <c r="DW1131" s="463"/>
      <c r="DX1131" s="463"/>
      <c r="FI1131" s="463"/>
      <c r="FJ1131" s="463"/>
    </row>
    <row r="1132" spans="36:166" s="369" customFormat="1" ht="15" customHeight="1">
      <c r="AJ1132" s="438"/>
      <c r="AK1132" s="438"/>
      <c r="AL1132" s="454"/>
      <c r="AM1132" s="454"/>
      <c r="AN1132" s="454"/>
      <c r="BZ1132" s="463"/>
      <c r="CA1132" s="463"/>
      <c r="CB1132" s="428"/>
      <c r="DW1132" s="463"/>
      <c r="DX1132" s="463"/>
      <c r="FI1132" s="463"/>
      <c r="FJ1132" s="463"/>
    </row>
    <row r="1133" spans="36:166" s="369" customFormat="1" ht="15" customHeight="1">
      <c r="AJ1133" s="438"/>
      <c r="AK1133" s="438"/>
      <c r="AL1133" s="454"/>
      <c r="AM1133" s="454"/>
      <c r="AN1133" s="454"/>
      <c r="BZ1133" s="463"/>
      <c r="CA1133" s="463"/>
      <c r="CB1133" s="428"/>
      <c r="DW1133" s="463"/>
      <c r="DX1133" s="463"/>
      <c r="FI1133" s="463"/>
      <c r="FJ1133" s="463"/>
    </row>
    <row r="1134" spans="36:166" s="369" customFormat="1" ht="15" customHeight="1">
      <c r="AJ1134" s="438"/>
      <c r="AK1134" s="438"/>
      <c r="AL1134" s="454"/>
      <c r="AM1134" s="454"/>
      <c r="AN1134" s="454"/>
      <c r="BZ1134" s="463"/>
      <c r="CA1134" s="463"/>
      <c r="CB1134" s="428"/>
      <c r="DW1134" s="463"/>
      <c r="DX1134" s="463"/>
      <c r="FI1134" s="463"/>
      <c r="FJ1134" s="463"/>
    </row>
    <row r="1135" spans="36:166" s="369" customFormat="1" ht="15" customHeight="1">
      <c r="AJ1135" s="438"/>
      <c r="AK1135" s="438"/>
      <c r="AL1135" s="454"/>
      <c r="AM1135" s="454"/>
      <c r="AN1135" s="454"/>
      <c r="BZ1135" s="463"/>
      <c r="CA1135" s="463"/>
      <c r="CB1135" s="428"/>
      <c r="DW1135" s="463"/>
      <c r="DX1135" s="463"/>
      <c r="FI1135" s="463"/>
      <c r="FJ1135" s="463"/>
    </row>
    <row r="1136" spans="36:166" s="369" customFormat="1" ht="15" customHeight="1">
      <c r="AJ1136" s="454"/>
      <c r="AK1136" s="454"/>
      <c r="AL1136" s="454"/>
      <c r="AM1136" s="454"/>
      <c r="AN1136" s="454"/>
      <c r="BZ1136" s="463"/>
      <c r="CA1136" s="463"/>
      <c r="CB1136" s="428"/>
      <c r="DW1136" s="463"/>
      <c r="DX1136" s="463"/>
      <c r="FI1136" s="463"/>
      <c r="FJ1136" s="463"/>
    </row>
    <row r="1137" spans="14:166" s="369" customFormat="1" ht="15" customHeight="1">
      <c r="AJ1137" s="438"/>
      <c r="AK1137" s="438"/>
      <c r="AL1137" s="454"/>
      <c r="AM1137" s="454"/>
      <c r="AN1137" s="454"/>
      <c r="BZ1137" s="463"/>
      <c r="CA1137" s="463"/>
      <c r="CB1137" s="428"/>
      <c r="DW1137" s="463"/>
      <c r="DX1137" s="463"/>
      <c r="FI1137" s="463"/>
      <c r="FJ1137" s="463"/>
    </row>
    <row r="1138" spans="14:166" s="369" customFormat="1" ht="15" customHeight="1">
      <c r="AJ1138" s="438"/>
      <c r="AK1138" s="438"/>
      <c r="AL1138" s="454"/>
      <c r="AM1138" s="454"/>
      <c r="AN1138" s="454"/>
      <c r="BZ1138" s="463"/>
      <c r="CA1138" s="463"/>
      <c r="CB1138" s="428"/>
      <c r="DW1138" s="463"/>
      <c r="DX1138" s="463"/>
      <c r="FI1138" s="463"/>
      <c r="FJ1138" s="463"/>
    </row>
    <row r="1139" spans="14:166" s="369" customFormat="1" ht="15" customHeight="1">
      <c r="AJ1139" s="393"/>
      <c r="AK1139" s="438"/>
      <c r="AL1139" s="454"/>
      <c r="AM1139" s="454"/>
      <c r="AN1139" s="454"/>
      <c r="BZ1139" s="463"/>
      <c r="CA1139" s="463"/>
      <c r="CB1139" s="428"/>
      <c r="DW1139" s="463"/>
      <c r="DX1139" s="463"/>
      <c r="FI1139" s="463"/>
      <c r="FJ1139" s="463"/>
    </row>
    <row r="1140" spans="14:166" s="369" customFormat="1" ht="15" customHeight="1">
      <c r="AJ1140" s="438"/>
      <c r="AK1140" s="438"/>
      <c r="AL1140" s="454"/>
      <c r="AM1140" s="454"/>
      <c r="AN1140" s="454"/>
      <c r="BZ1140" s="463"/>
      <c r="CA1140" s="463"/>
      <c r="CB1140" s="428"/>
      <c r="DW1140" s="463"/>
      <c r="DX1140" s="463"/>
      <c r="FI1140" s="463"/>
      <c r="FJ1140" s="463"/>
    </row>
    <row r="1141" spans="14:166" s="369" customFormat="1" ht="15" customHeight="1">
      <c r="AJ1141" s="454"/>
      <c r="AK1141" s="438"/>
      <c r="AL1141" s="454"/>
      <c r="AM1141" s="454"/>
      <c r="AN1141" s="454"/>
      <c r="BZ1141" s="463"/>
      <c r="CA1141" s="463"/>
      <c r="CB1141" s="428"/>
      <c r="DW1141" s="463"/>
      <c r="DX1141" s="463"/>
      <c r="FI1141" s="463"/>
      <c r="FJ1141" s="463"/>
    </row>
    <row r="1142" spans="14:166" s="369" customFormat="1" ht="15" customHeight="1">
      <c r="AJ1142" s="454"/>
      <c r="AK1142" s="438"/>
      <c r="AL1142" s="454"/>
      <c r="AM1142" s="454"/>
      <c r="AN1142" s="454"/>
      <c r="BZ1142" s="463"/>
      <c r="CA1142" s="463"/>
      <c r="CB1142" s="428"/>
      <c r="DW1142" s="463"/>
      <c r="DX1142" s="463"/>
      <c r="FI1142" s="463"/>
      <c r="FJ1142" s="463"/>
    </row>
    <row r="1143" spans="14:166" s="369" customFormat="1" ht="15" customHeight="1">
      <c r="AJ1143" s="438"/>
      <c r="AK1143" s="438"/>
      <c r="AL1143" s="454"/>
      <c r="AM1143" s="454"/>
      <c r="AN1143" s="454"/>
      <c r="BZ1143" s="463"/>
      <c r="CA1143" s="463"/>
      <c r="CB1143" s="428"/>
      <c r="DW1143" s="463"/>
      <c r="DX1143" s="463"/>
      <c r="FI1143" s="463"/>
      <c r="FJ1143" s="463"/>
    </row>
    <row r="1144" spans="14:166" s="369" customFormat="1" ht="15" customHeight="1">
      <c r="AJ1144" s="438"/>
      <c r="AK1144" s="438"/>
      <c r="AL1144" s="454"/>
      <c r="AM1144" s="454"/>
      <c r="AN1144" s="454"/>
      <c r="BZ1144" s="463"/>
      <c r="CA1144" s="463"/>
      <c r="CB1144" s="428"/>
      <c r="DW1144" s="463"/>
      <c r="DX1144" s="463"/>
      <c r="FI1144" s="463"/>
      <c r="FJ1144" s="463"/>
    </row>
    <row r="1145" spans="14:166" s="369" customFormat="1" ht="15" customHeight="1">
      <c r="AJ1145" s="438"/>
      <c r="AK1145" s="438"/>
      <c r="AL1145" s="455"/>
      <c r="AM1145" s="454"/>
      <c r="AN1145" s="454"/>
      <c r="BZ1145" s="463"/>
      <c r="CA1145" s="463"/>
      <c r="CB1145" s="428"/>
      <c r="DW1145" s="463"/>
      <c r="DX1145" s="463"/>
      <c r="FI1145" s="463"/>
      <c r="FJ1145" s="463"/>
    </row>
    <row r="1146" spans="14:166" s="369" customFormat="1" ht="15" customHeight="1">
      <c r="AJ1146" s="438"/>
      <c r="AK1146" s="438"/>
      <c r="AL1146" s="455"/>
      <c r="AM1146" s="454"/>
      <c r="AN1146" s="454"/>
      <c r="BZ1146" s="463"/>
      <c r="CA1146" s="463"/>
      <c r="CB1146" s="428"/>
      <c r="DW1146" s="463"/>
      <c r="DX1146" s="463"/>
      <c r="FI1146" s="463"/>
      <c r="FJ1146" s="463"/>
    </row>
    <row r="1147" spans="14:166" s="369" customFormat="1" ht="15" customHeight="1">
      <c r="N1147" s="372"/>
      <c r="O1147" s="372"/>
      <c r="P1147" s="372"/>
      <c r="Q1147" s="372"/>
      <c r="R1147" s="372"/>
      <c r="S1147" s="372"/>
      <c r="T1147" s="372"/>
      <c r="U1147" s="372"/>
      <c r="V1147" s="372"/>
      <c r="W1147" s="372"/>
      <c r="AJ1147" s="393"/>
      <c r="AK1147" s="438"/>
      <c r="AL1147" s="455"/>
      <c r="AM1147" s="454"/>
      <c r="AN1147" s="454"/>
      <c r="BZ1147" s="463"/>
      <c r="CA1147" s="463"/>
      <c r="CB1147" s="428"/>
      <c r="DW1147" s="463"/>
      <c r="DX1147" s="463"/>
      <c r="FI1147" s="463"/>
      <c r="FJ1147" s="463"/>
    </row>
    <row r="1148" spans="14:166" s="369" customFormat="1" ht="15" customHeight="1">
      <c r="N1148" s="372"/>
      <c r="P1148" s="372"/>
      <c r="Q1148" s="372"/>
      <c r="R1148" s="372"/>
      <c r="S1148" s="372"/>
      <c r="T1148" s="372"/>
      <c r="U1148" s="372"/>
      <c r="V1148" s="372"/>
      <c r="W1148" s="456"/>
      <c r="AJ1148" s="438"/>
      <c r="AK1148" s="438"/>
      <c r="AL1148" s="454"/>
      <c r="AM1148" s="454"/>
      <c r="AN1148" s="454"/>
      <c r="BZ1148" s="463"/>
      <c r="CA1148" s="463"/>
      <c r="CB1148" s="428"/>
      <c r="DW1148" s="463"/>
      <c r="DX1148" s="463"/>
      <c r="FI1148" s="463"/>
      <c r="FJ1148" s="463"/>
    </row>
    <row r="1149" spans="14:166" s="369" customFormat="1" ht="15" customHeight="1">
      <c r="N1149" s="432"/>
      <c r="O1149" s="432"/>
      <c r="P1149" s="372"/>
      <c r="Q1149" s="372"/>
      <c r="R1149" s="372"/>
      <c r="AJ1149" s="438"/>
      <c r="AK1149" s="438"/>
      <c r="AL1149" s="454"/>
      <c r="AM1149" s="454"/>
      <c r="AN1149" s="454"/>
      <c r="BZ1149" s="463"/>
      <c r="CA1149" s="463"/>
      <c r="CB1149" s="428"/>
      <c r="DW1149" s="463"/>
      <c r="DX1149" s="463"/>
      <c r="FI1149" s="463"/>
      <c r="FJ1149" s="463"/>
    </row>
    <row r="1150" spans="14:166" s="369" customFormat="1" ht="15" customHeight="1">
      <c r="N1150" s="432"/>
      <c r="O1150" s="432"/>
      <c r="P1150" s="372"/>
      <c r="Q1150" s="372"/>
      <c r="R1150" s="372"/>
      <c r="AJ1150" s="438"/>
      <c r="AK1150" s="438"/>
      <c r="AL1150" s="455"/>
      <c r="AM1150" s="454"/>
      <c r="AN1150" s="454"/>
      <c r="BZ1150" s="463"/>
      <c r="CA1150" s="463"/>
      <c r="CB1150" s="428"/>
      <c r="DW1150" s="463"/>
      <c r="DX1150" s="463"/>
      <c r="FI1150" s="463"/>
      <c r="FJ1150" s="463"/>
    </row>
    <row r="1151" spans="14:166" s="369" customFormat="1" ht="15" customHeight="1">
      <c r="N1151" s="432"/>
      <c r="O1151" s="432"/>
      <c r="P1151" s="372"/>
      <c r="Q1151" s="372"/>
      <c r="R1151" s="372"/>
      <c r="AJ1151" s="438"/>
      <c r="AK1151" s="438"/>
      <c r="AL1151" s="454"/>
      <c r="AM1151" s="454"/>
      <c r="AN1151" s="454"/>
      <c r="BZ1151" s="463"/>
      <c r="CA1151" s="463"/>
      <c r="CB1151" s="428"/>
      <c r="DW1151" s="463"/>
      <c r="DX1151" s="463"/>
      <c r="FI1151" s="463"/>
      <c r="FJ1151" s="463"/>
    </row>
    <row r="1152" spans="14:166" s="369" customFormat="1" ht="15" customHeight="1">
      <c r="N1152" s="432"/>
      <c r="O1152" s="432"/>
      <c r="P1152" s="372"/>
      <c r="Q1152" s="372"/>
      <c r="R1152" s="372"/>
      <c r="AJ1152" s="438"/>
      <c r="AK1152" s="454"/>
      <c r="AL1152" s="454"/>
      <c r="AM1152" s="454"/>
      <c r="AN1152" s="454"/>
      <c r="BZ1152" s="463"/>
      <c r="CA1152" s="463"/>
      <c r="CB1152" s="428"/>
      <c r="DW1152" s="463"/>
      <c r="DX1152" s="463"/>
      <c r="FI1152" s="463"/>
      <c r="FJ1152" s="463"/>
    </row>
    <row r="1153" spans="14:166" s="369" customFormat="1" ht="15" customHeight="1">
      <c r="N1153" s="432"/>
      <c r="O1153" s="432"/>
      <c r="P1153" s="372"/>
      <c r="Q1153" s="372"/>
      <c r="R1153" s="372"/>
      <c r="AJ1153" s="438"/>
      <c r="AK1153" s="454"/>
      <c r="AL1153" s="454"/>
      <c r="AM1153" s="454"/>
      <c r="AN1153" s="454"/>
      <c r="BZ1153" s="463"/>
      <c r="CA1153" s="463"/>
      <c r="CB1153" s="428"/>
      <c r="DW1153" s="463"/>
      <c r="DX1153" s="463"/>
      <c r="FI1153" s="463"/>
      <c r="FJ1153" s="463"/>
    </row>
    <row r="1154" spans="14:166" s="369" customFormat="1" ht="15" customHeight="1">
      <c r="N1154" s="432"/>
      <c r="O1154" s="432"/>
      <c r="P1154" s="372"/>
      <c r="Q1154" s="372"/>
      <c r="R1154" s="372"/>
      <c r="AJ1154" s="438"/>
      <c r="AK1154" s="438"/>
      <c r="AL1154" s="454"/>
      <c r="AM1154" s="438"/>
      <c r="AN1154" s="454"/>
      <c r="BZ1154" s="463"/>
      <c r="CA1154" s="463"/>
      <c r="CB1154" s="428"/>
      <c r="DW1154" s="463"/>
      <c r="DX1154" s="463"/>
      <c r="FI1154" s="463"/>
      <c r="FJ1154" s="463"/>
    </row>
    <row r="1155" spans="14:166" s="369" customFormat="1" ht="15" customHeight="1">
      <c r="N1155" s="432"/>
      <c r="O1155" s="432"/>
      <c r="P1155" s="372"/>
      <c r="Q1155" s="372"/>
      <c r="R1155" s="372"/>
      <c r="AJ1155" s="438"/>
      <c r="AK1155" s="438"/>
      <c r="AL1155" s="438"/>
      <c r="AM1155" s="454"/>
      <c r="AN1155" s="454"/>
      <c r="BZ1155" s="463"/>
      <c r="CA1155" s="463"/>
      <c r="CB1155" s="428"/>
      <c r="DW1155" s="463"/>
      <c r="DX1155" s="463"/>
      <c r="FI1155" s="463"/>
      <c r="FJ1155" s="463"/>
    </row>
    <row r="1156" spans="14:166" s="369" customFormat="1" ht="15" customHeight="1">
      <c r="N1156" s="432"/>
      <c r="O1156" s="432"/>
      <c r="P1156" s="372"/>
      <c r="Q1156" s="372"/>
      <c r="R1156" s="372"/>
      <c r="AJ1156" s="438"/>
      <c r="AK1156" s="438"/>
      <c r="AL1156" s="438"/>
      <c r="AM1156" s="438"/>
      <c r="AN1156" s="454"/>
      <c r="BZ1156" s="463"/>
      <c r="CA1156" s="463"/>
      <c r="CB1156" s="428"/>
      <c r="DW1156" s="463"/>
      <c r="DX1156" s="463"/>
      <c r="FI1156" s="463"/>
      <c r="FJ1156" s="463"/>
    </row>
    <row r="1157" spans="14:166" s="369" customFormat="1" ht="15" customHeight="1">
      <c r="N1157" s="432"/>
      <c r="O1157" s="432"/>
      <c r="P1157" s="372"/>
      <c r="Q1157" s="372"/>
      <c r="R1157" s="372"/>
      <c r="AJ1157" s="438"/>
      <c r="AK1157" s="438"/>
      <c r="AL1157" s="438"/>
      <c r="AM1157" s="438"/>
      <c r="AN1157" s="438"/>
      <c r="BZ1157" s="463"/>
      <c r="CA1157" s="463"/>
      <c r="CB1157" s="428"/>
      <c r="DW1157" s="463"/>
      <c r="DX1157" s="463"/>
      <c r="FI1157" s="463"/>
      <c r="FJ1157" s="463"/>
    </row>
    <row r="1158" spans="14:166" s="369" customFormat="1" ht="15" customHeight="1">
      <c r="N1158" s="432"/>
      <c r="O1158" s="432"/>
      <c r="P1158" s="372"/>
      <c r="Q1158" s="372"/>
      <c r="R1158" s="372"/>
      <c r="AJ1158" s="438"/>
      <c r="AK1158" s="438"/>
      <c r="AL1158" s="438"/>
      <c r="AM1158" s="438"/>
      <c r="AN1158" s="438"/>
      <c r="BZ1158" s="463"/>
      <c r="CA1158" s="463"/>
      <c r="CB1158" s="428"/>
      <c r="DW1158" s="463"/>
      <c r="DX1158" s="463"/>
      <c r="FI1158" s="463"/>
      <c r="FJ1158" s="463"/>
    </row>
    <row r="1159" spans="14:166" s="369" customFormat="1" ht="15" customHeight="1">
      <c r="N1159" s="432"/>
      <c r="O1159" s="432"/>
      <c r="P1159" s="372"/>
      <c r="Q1159" s="372"/>
      <c r="R1159" s="372"/>
      <c r="AJ1159" s="438"/>
      <c r="AK1159" s="438"/>
      <c r="AL1159" s="438"/>
      <c r="AM1159" s="454"/>
      <c r="AN1159" s="454"/>
      <c r="BZ1159" s="463"/>
      <c r="CA1159" s="463"/>
      <c r="CB1159" s="428"/>
      <c r="DW1159" s="463"/>
      <c r="DX1159" s="463"/>
      <c r="FI1159" s="463"/>
      <c r="FJ1159" s="463"/>
    </row>
    <row r="1160" spans="14:166" s="369" customFormat="1" ht="15" customHeight="1">
      <c r="N1160" s="432"/>
      <c r="O1160" s="432"/>
      <c r="P1160" s="372"/>
      <c r="Q1160" s="372"/>
      <c r="R1160" s="372"/>
      <c r="AJ1160" s="438"/>
      <c r="AK1160" s="438"/>
      <c r="AL1160" s="438"/>
      <c r="AM1160" s="454"/>
      <c r="AN1160" s="454"/>
      <c r="BZ1160" s="463"/>
      <c r="CA1160" s="463"/>
      <c r="CB1160" s="428"/>
      <c r="DW1160" s="463"/>
      <c r="DX1160" s="463"/>
      <c r="FI1160" s="463"/>
      <c r="FJ1160" s="463"/>
    </row>
    <row r="1161" spans="14:166" s="369" customFormat="1" ht="15" customHeight="1">
      <c r="N1161" s="432"/>
      <c r="O1161" s="432"/>
      <c r="P1161" s="372"/>
      <c r="Q1161" s="372"/>
      <c r="R1161" s="372"/>
      <c r="AJ1161" s="438"/>
      <c r="AK1161" s="438"/>
      <c r="AL1161" s="438"/>
      <c r="AM1161" s="454"/>
      <c r="AN1161" s="457"/>
      <c r="BZ1161" s="463"/>
      <c r="CA1161" s="463"/>
      <c r="CB1161" s="428"/>
      <c r="DW1161" s="463"/>
      <c r="DX1161" s="463"/>
      <c r="FI1161" s="463"/>
      <c r="FJ1161" s="463"/>
    </row>
    <row r="1162" spans="14:166" s="369" customFormat="1" ht="15" customHeight="1">
      <c r="N1162" s="432"/>
      <c r="O1162" s="432"/>
      <c r="P1162" s="372"/>
      <c r="Q1162" s="372"/>
      <c r="R1162" s="372"/>
      <c r="AJ1162" s="438"/>
      <c r="AK1162" s="438"/>
      <c r="AL1162" s="438"/>
      <c r="AM1162" s="454"/>
      <c r="AN1162" s="454"/>
      <c r="BZ1162" s="463"/>
      <c r="CA1162" s="463"/>
      <c r="CB1162" s="428"/>
      <c r="DW1162" s="463"/>
      <c r="DX1162" s="463"/>
      <c r="FI1162" s="463"/>
      <c r="FJ1162" s="463"/>
    </row>
    <row r="1163" spans="14:166" s="369" customFormat="1" ht="15" customHeight="1">
      <c r="N1163" s="432"/>
      <c r="O1163" s="432"/>
      <c r="P1163" s="372"/>
      <c r="Q1163" s="372"/>
      <c r="R1163" s="372"/>
      <c r="AJ1163" s="438"/>
      <c r="AK1163" s="438"/>
      <c r="AL1163" s="438"/>
      <c r="AM1163" s="454"/>
      <c r="AN1163" s="454"/>
      <c r="BZ1163" s="463"/>
      <c r="CA1163" s="463"/>
      <c r="CB1163" s="428"/>
      <c r="DW1163" s="463"/>
      <c r="DX1163" s="463"/>
      <c r="FI1163" s="463"/>
      <c r="FJ1163" s="463"/>
    </row>
    <row r="1164" spans="14:166" s="369" customFormat="1" ht="15" customHeight="1">
      <c r="N1164" s="432"/>
      <c r="O1164" s="432"/>
      <c r="P1164" s="372"/>
      <c r="Q1164" s="372"/>
      <c r="R1164" s="372"/>
      <c r="AJ1164" s="438"/>
      <c r="AK1164" s="438"/>
      <c r="AL1164" s="438"/>
      <c r="AM1164" s="454"/>
      <c r="AN1164" s="454"/>
      <c r="BZ1164" s="463"/>
      <c r="CA1164" s="463"/>
      <c r="CB1164" s="428"/>
      <c r="DW1164" s="463"/>
      <c r="DX1164" s="463"/>
      <c r="FI1164" s="463"/>
      <c r="FJ1164" s="463"/>
    </row>
    <row r="1165" spans="14:166" s="369" customFormat="1" ht="15" customHeight="1">
      <c r="N1165" s="432"/>
      <c r="O1165" s="432"/>
      <c r="P1165" s="372"/>
      <c r="Q1165" s="372"/>
      <c r="R1165" s="372"/>
      <c r="AJ1165" s="438"/>
      <c r="AK1165" s="438"/>
      <c r="AL1165" s="438"/>
      <c r="AM1165" s="454"/>
      <c r="AN1165" s="454"/>
      <c r="BZ1165" s="463"/>
      <c r="CA1165" s="463"/>
      <c r="CB1165" s="428"/>
      <c r="DW1165" s="463"/>
      <c r="DX1165" s="463"/>
      <c r="FI1165" s="463"/>
      <c r="FJ1165" s="463"/>
    </row>
    <row r="1166" spans="14:166" s="369" customFormat="1" ht="15" customHeight="1">
      <c r="N1166" s="432"/>
      <c r="O1166" s="432"/>
      <c r="P1166" s="372"/>
      <c r="Q1166" s="372"/>
      <c r="R1166" s="372"/>
      <c r="AJ1166" s="438"/>
      <c r="AK1166" s="438"/>
      <c r="AL1166" s="438"/>
      <c r="AM1166" s="457"/>
      <c r="AN1166" s="454"/>
      <c r="BZ1166" s="463"/>
      <c r="CA1166" s="463"/>
      <c r="CB1166" s="428"/>
      <c r="DW1166" s="463"/>
      <c r="DX1166" s="463"/>
      <c r="FI1166" s="463"/>
      <c r="FJ1166" s="463"/>
    </row>
    <row r="1167" spans="14:166" s="369" customFormat="1" ht="15" customHeight="1">
      <c r="N1167" s="432"/>
      <c r="O1167" s="432"/>
      <c r="P1167" s="372"/>
      <c r="Q1167" s="372"/>
      <c r="R1167" s="372"/>
      <c r="AJ1167" s="438"/>
      <c r="AK1167" s="438"/>
      <c r="AL1167" s="438"/>
      <c r="AM1167" s="454"/>
      <c r="AN1167" s="457"/>
      <c r="BZ1167" s="463"/>
      <c r="CA1167" s="463"/>
      <c r="CB1167" s="428"/>
      <c r="DW1167" s="463"/>
      <c r="DX1167" s="463"/>
      <c r="FI1167" s="463"/>
      <c r="FJ1167" s="463"/>
    </row>
    <row r="1168" spans="14:166" s="369" customFormat="1" ht="15" customHeight="1">
      <c r="N1168" s="432"/>
      <c r="O1168" s="432"/>
      <c r="P1168" s="372"/>
      <c r="Q1168" s="372"/>
      <c r="R1168" s="372"/>
      <c r="AJ1168" s="438"/>
      <c r="AK1168" s="438"/>
      <c r="AL1168" s="438"/>
      <c r="AM1168" s="454"/>
      <c r="AN1168" s="454"/>
      <c r="BZ1168" s="463"/>
      <c r="CA1168" s="463"/>
      <c r="CB1168" s="428"/>
      <c r="DW1168" s="463"/>
      <c r="DX1168" s="463"/>
      <c r="FI1168" s="463"/>
      <c r="FJ1168" s="463"/>
    </row>
    <row r="1169" spans="14:166" s="369" customFormat="1" ht="15" customHeight="1">
      <c r="N1169" s="432"/>
      <c r="O1169" s="432"/>
      <c r="P1169" s="372"/>
      <c r="Q1169" s="372"/>
      <c r="R1169" s="372"/>
      <c r="AJ1169" s="438"/>
      <c r="AK1169" s="438"/>
      <c r="AL1169" s="438"/>
      <c r="AM1169" s="454"/>
      <c r="AN1169" s="454"/>
      <c r="BZ1169" s="463"/>
      <c r="CA1169" s="463"/>
      <c r="CB1169" s="428"/>
      <c r="DW1169" s="463"/>
      <c r="DX1169" s="463"/>
      <c r="FI1169" s="463"/>
      <c r="FJ1169" s="463"/>
    </row>
    <row r="1170" spans="14:166" s="369" customFormat="1" ht="15" customHeight="1">
      <c r="N1170" s="432"/>
      <c r="O1170" s="432"/>
      <c r="P1170" s="372"/>
      <c r="Q1170" s="372"/>
      <c r="R1170" s="372"/>
      <c r="AJ1170" s="438"/>
      <c r="AK1170" s="438"/>
      <c r="AL1170" s="438"/>
      <c r="AM1170" s="454"/>
      <c r="AN1170" s="454"/>
      <c r="BZ1170" s="463"/>
      <c r="CA1170" s="463"/>
      <c r="CB1170" s="428"/>
      <c r="DW1170" s="463"/>
      <c r="DX1170" s="463"/>
      <c r="FI1170" s="463"/>
      <c r="FJ1170" s="463"/>
    </row>
    <row r="1171" spans="14:166" s="369" customFormat="1" ht="15" customHeight="1">
      <c r="N1171" s="432"/>
      <c r="O1171" s="432"/>
      <c r="P1171" s="372"/>
      <c r="Q1171" s="372"/>
      <c r="R1171" s="372"/>
      <c r="AJ1171" s="438"/>
      <c r="AK1171" s="438"/>
      <c r="AL1171" s="438"/>
      <c r="AM1171" s="454"/>
      <c r="AN1171" s="454"/>
      <c r="BZ1171" s="463"/>
      <c r="CA1171" s="463"/>
      <c r="CB1171" s="428"/>
      <c r="DW1171" s="463"/>
      <c r="DX1171" s="463"/>
      <c r="FI1171" s="463"/>
      <c r="FJ1171" s="463"/>
    </row>
    <row r="1172" spans="14:166" s="369" customFormat="1" ht="15" customHeight="1">
      <c r="N1172" s="432"/>
      <c r="O1172" s="432"/>
      <c r="P1172" s="372"/>
      <c r="Q1172" s="372"/>
      <c r="R1172" s="372"/>
      <c r="AJ1172" s="438"/>
      <c r="AK1172" s="438"/>
      <c r="AL1172" s="438"/>
      <c r="AM1172" s="454"/>
      <c r="AN1172" s="454"/>
      <c r="BZ1172" s="463"/>
      <c r="CA1172" s="463"/>
      <c r="CB1172" s="428"/>
      <c r="DW1172" s="463"/>
      <c r="DX1172" s="463"/>
      <c r="FI1172" s="463"/>
      <c r="FJ1172" s="463"/>
    </row>
    <row r="1173" spans="14:166" s="369" customFormat="1" ht="15" customHeight="1">
      <c r="N1173" s="432"/>
      <c r="O1173" s="432"/>
      <c r="P1173" s="372"/>
      <c r="Q1173" s="372"/>
      <c r="R1173" s="372"/>
      <c r="AJ1173" s="438"/>
      <c r="AK1173" s="438"/>
      <c r="AL1173" s="438"/>
      <c r="AM1173" s="454"/>
      <c r="AN1173" s="454"/>
      <c r="BZ1173" s="463"/>
      <c r="CA1173" s="463"/>
      <c r="CB1173" s="428"/>
      <c r="DW1173" s="463"/>
      <c r="DX1173" s="463"/>
      <c r="FI1173" s="463"/>
      <c r="FJ1173" s="463"/>
    </row>
    <row r="1174" spans="14:166" s="369" customFormat="1" ht="15" customHeight="1">
      <c r="N1174" s="432"/>
      <c r="O1174" s="432"/>
      <c r="P1174" s="372"/>
      <c r="Q1174" s="372"/>
      <c r="R1174" s="372"/>
      <c r="AJ1174" s="438"/>
      <c r="AK1174" s="438"/>
      <c r="AL1174" s="438"/>
      <c r="AM1174" s="454"/>
      <c r="AN1174" s="454"/>
      <c r="BZ1174" s="463"/>
      <c r="CA1174" s="463"/>
      <c r="CB1174" s="428"/>
      <c r="DW1174" s="463"/>
      <c r="DX1174" s="463"/>
      <c r="FI1174" s="463"/>
      <c r="FJ1174" s="463"/>
    </row>
    <row r="1175" spans="14:166" s="369" customFormat="1" ht="15" customHeight="1">
      <c r="N1175" s="432"/>
      <c r="O1175" s="432"/>
      <c r="P1175" s="372"/>
      <c r="Q1175" s="372"/>
      <c r="R1175" s="372"/>
      <c r="AJ1175" s="438"/>
      <c r="AK1175" s="438"/>
      <c r="AL1175" s="438"/>
      <c r="AM1175" s="454"/>
      <c r="AN1175" s="454"/>
      <c r="BZ1175" s="463"/>
      <c r="CA1175" s="463"/>
      <c r="CB1175" s="428"/>
      <c r="DW1175" s="463"/>
      <c r="DX1175" s="463"/>
      <c r="FI1175" s="463"/>
      <c r="FJ1175" s="463"/>
    </row>
    <row r="1176" spans="14:166" s="369" customFormat="1" ht="15" customHeight="1">
      <c r="N1176" s="432"/>
      <c r="O1176" s="432"/>
      <c r="P1176" s="372"/>
      <c r="Q1176" s="372"/>
      <c r="R1176" s="372"/>
      <c r="AJ1176" s="438"/>
      <c r="AK1176" s="438"/>
      <c r="AL1176" s="438"/>
      <c r="AM1176" s="454"/>
      <c r="AN1176" s="454"/>
      <c r="BZ1176" s="463"/>
      <c r="CA1176" s="463"/>
      <c r="CB1176" s="428"/>
      <c r="DW1176" s="463"/>
      <c r="DX1176" s="463"/>
      <c r="FI1176" s="463"/>
      <c r="FJ1176" s="463"/>
    </row>
    <row r="1177" spans="14:166" s="369" customFormat="1" ht="15" customHeight="1">
      <c r="N1177" s="432"/>
      <c r="O1177" s="432"/>
      <c r="P1177" s="372"/>
      <c r="Q1177" s="372"/>
      <c r="R1177" s="372"/>
      <c r="AJ1177" s="438"/>
      <c r="AK1177" s="438"/>
      <c r="AL1177" s="438"/>
      <c r="AM1177" s="454"/>
      <c r="AN1177" s="454"/>
      <c r="BZ1177" s="463"/>
      <c r="CA1177" s="463"/>
      <c r="CB1177" s="428"/>
      <c r="DW1177" s="463"/>
      <c r="DX1177" s="463"/>
      <c r="FI1177" s="463"/>
      <c r="FJ1177" s="463"/>
    </row>
    <row r="1178" spans="14:166" s="369" customFormat="1" ht="15" customHeight="1">
      <c r="N1178" s="432"/>
      <c r="O1178" s="432"/>
      <c r="P1178" s="372"/>
      <c r="Q1178" s="372"/>
      <c r="R1178" s="372"/>
      <c r="AJ1178" s="438"/>
      <c r="AK1178" s="438"/>
      <c r="AL1178" s="438"/>
      <c r="AM1178" s="454"/>
      <c r="AN1178" s="454"/>
      <c r="BZ1178" s="463"/>
      <c r="CA1178" s="463"/>
      <c r="CB1178" s="428"/>
      <c r="DW1178" s="463"/>
      <c r="DX1178" s="463"/>
      <c r="FI1178" s="463"/>
      <c r="FJ1178" s="463"/>
    </row>
    <row r="1179" spans="14:166" s="369" customFormat="1" ht="15" customHeight="1">
      <c r="N1179" s="432"/>
      <c r="O1179" s="432"/>
      <c r="P1179" s="372"/>
      <c r="Q1179" s="372"/>
      <c r="R1179" s="372"/>
      <c r="AJ1179" s="438"/>
      <c r="AK1179" s="438"/>
      <c r="AL1179" s="438"/>
      <c r="AM1179" s="454"/>
      <c r="AN1179" s="454"/>
      <c r="BZ1179" s="463"/>
      <c r="CA1179" s="463"/>
      <c r="CB1179" s="428"/>
      <c r="DW1179" s="463"/>
      <c r="DX1179" s="463"/>
      <c r="FI1179" s="463"/>
      <c r="FJ1179" s="463"/>
    </row>
    <row r="1180" spans="14:166" s="369" customFormat="1" ht="15" customHeight="1">
      <c r="N1180" s="432"/>
      <c r="O1180" s="432"/>
      <c r="P1180" s="372"/>
      <c r="Q1180" s="372"/>
      <c r="R1180" s="372"/>
      <c r="AJ1180" s="438"/>
      <c r="AK1180" s="438"/>
      <c r="AL1180" s="438"/>
      <c r="AM1180" s="454"/>
      <c r="AN1180" s="454"/>
      <c r="BZ1180" s="463"/>
      <c r="CA1180" s="463"/>
      <c r="CB1180" s="428"/>
      <c r="DW1180" s="463"/>
      <c r="DX1180" s="463"/>
      <c r="FI1180" s="463"/>
      <c r="FJ1180" s="463"/>
    </row>
    <row r="1181" spans="14:166" s="369" customFormat="1" ht="15" customHeight="1">
      <c r="N1181" s="432"/>
      <c r="O1181" s="432"/>
      <c r="P1181" s="372"/>
      <c r="Q1181" s="372"/>
      <c r="R1181" s="372"/>
      <c r="AJ1181" s="438"/>
      <c r="AK1181" s="438"/>
      <c r="AL1181" s="438"/>
      <c r="AM1181" s="454"/>
      <c r="AN1181" s="454"/>
      <c r="BZ1181" s="463"/>
      <c r="CA1181" s="463"/>
      <c r="CB1181" s="428"/>
      <c r="DW1181" s="463"/>
      <c r="DX1181" s="463"/>
      <c r="FI1181" s="463"/>
      <c r="FJ1181" s="463"/>
    </row>
    <row r="1182" spans="14:166" s="369" customFormat="1" ht="15" customHeight="1">
      <c r="N1182" s="432"/>
      <c r="O1182" s="432"/>
      <c r="P1182" s="372"/>
      <c r="Q1182" s="372"/>
      <c r="R1182" s="372"/>
      <c r="AJ1182" s="438"/>
      <c r="AK1182" s="438"/>
      <c r="AL1182" s="438"/>
      <c r="AM1182" s="454"/>
      <c r="AN1182" s="454"/>
      <c r="BZ1182" s="463"/>
      <c r="CA1182" s="463"/>
      <c r="CB1182" s="428"/>
      <c r="DW1182" s="463"/>
      <c r="DX1182" s="463"/>
      <c r="FI1182" s="463"/>
      <c r="FJ1182" s="463"/>
    </row>
    <row r="1183" spans="14:166" s="369" customFormat="1" ht="15" customHeight="1">
      <c r="N1183" s="432"/>
      <c r="O1183" s="432"/>
      <c r="P1183" s="372"/>
      <c r="Q1183" s="372"/>
      <c r="R1183" s="372"/>
      <c r="AJ1183" s="438"/>
      <c r="AK1183" s="438"/>
      <c r="AL1183" s="438"/>
      <c r="AM1183" s="454"/>
      <c r="AN1183" s="454"/>
      <c r="BZ1183" s="463"/>
      <c r="CA1183" s="463"/>
      <c r="CB1183" s="428"/>
      <c r="DW1183" s="463"/>
      <c r="DX1183" s="463"/>
      <c r="FI1183" s="463"/>
      <c r="FJ1183" s="463"/>
    </row>
    <row r="1184" spans="14:166" s="369" customFormat="1" ht="15" customHeight="1">
      <c r="N1184" s="432"/>
      <c r="O1184" s="432"/>
      <c r="P1184" s="372"/>
      <c r="Q1184" s="372"/>
      <c r="R1184" s="372"/>
      <c r="AJ1184" s="438"/>
      <c r="AK1184" s="438"/>
      <c r="AL1184" s="438"/>
      <c r="AM1184" s="454"/>
      <c r="AN1184" s="454"/>
      <c r="BZ1184" s="463"/>
      <c r="CA1184" s="463"/>
      <c r="CB1184" s="428"/>
      <c r="DW1184" s="463"/>
      <c r="DX1184" s="463"/>
      <c r="FI1184" s="463"/>
      <c r="FJ1184" s="463"/>
    </row>
    <row r="1185" spans="14:166" s="369" customFormat="1" ht="15" customHeight="1">
      <c r="N1185" s="432"/>
      <c r="O1185" s="432"/>
      <c r="P1185" s="372"/>
      <c r="Q1185" s="372"/>
      <c r="R1185" s="372"/>
      <c r="AJ1185" s="438"/>
      <c r="AK1185" s="438"/>
      <c r="AL1185" s="454"/>
      <c r="AM1185" s="454"/>
      <c r="AN1185" s="454"/>
      <c r="BZ1185" s="463"/>
      <c r="CA1185" s="463"/>
      <c r="CB1185" s="428"/>
      <c r="DW1185" s="463"/>
      <c r="DX1185" s="463"/>
      <c r="FI1185" s="463"/>
      <c r="FJ1185" s="463"/>
    </row>
    <row r="1186" spans="14:166" s="369" customFormat="1" ht="15" customHeight="1">
      <c r="N1186" s="432"/>
      <c r="O1186" s="432"/>
      <c r="P1186" s="372"/>
      <c r="Q1186" s="372"/>
      <c r="R1186" s="372"/>
      <c r="AJ1186" s="438"/>
      <c r="AK1186" s="438"/>
      <c r="AL1186" s="454"/>
      <c r="AM1186" s="454"/>
      <c r="AN1186" s="454"/>
      <c r="BZ1186" s="463"/>
      <c r="CA1186" s="463"/>
      <c r="CB1186" s="428"/>
      <c r="DW1186" s="463"/>
      <c r="DX1186" s="463"/>
      <c r="FI1186" s="463"/>
      <c r="FJ1186" s="463"/>
    </row>
    <row r="1187" spans="14:166" s="369" customFormat="1" ht="15" customHeight="1">
      <c r="N1187" s="432"/>
      <c r="O1187" s="432"/>
      <c r="P1187" s="372"/>
      <c r="Q1187" s="372"/>
      <c r="R1187" s="372"/>
      <c r="AJ1187" s="438"/>
      <c r="AK1187" s="438"/>
      <c r="AL1187" s="438"/>
      <c r="AM1187" s="454"/>
      <c r="AN1187" s="454"/>
      <c r="BZ1187" s="463"/>
      <c r="CA1187" s="463"/>
      <c r="CB1187" s="428"/>
      <c r="DW1187" s="463"/>
      <c r="DX1187" s="463"/>
      <c r="FI1187" s="463"/>
      <c r="FJ1187" s="463"/>
    </row>
    <row r="1188" spans="14:166" s="369" customFormat="1" ht="15" customHeight="1">
      <c r="N1188" s="432"/>
      <c r="O1188" s="432"/>
      <c r="P1188" s="372"/>
      <c r="Q1188" s="372"/>
      <c r="R1188" s="372"/>
      <c r="AJ1188" s="438"/>
      <c r="AK1188" s="438"/>
      <c r="AL1188" s="438"/>
      <c r="AM1188" s="454"/>
      <c r="AN1188" s="454"/>
      <c r="BZ1188" s="463"/>
      <c r="CA1188" s="463"/>
      <c r="CB1188" s="428"/>
      <c r="DW1188" s="463"/>
      <c r="DX1188" s="463"/>
      <c r="FI1188" s="463"/>
      <c r="FJ1188" s="463"/>
    </row>
    <row r="1189" spans="14:166" s="369" customFormat="1" ht="15" customHeight="1">
      <c r="N1189" s="432"/>
      <c r="O1189" s="432"/>
      <c r="P1189" s="372"/>
      <c r="Q1189" s="372"/>
      <c r="R1189" s="372"/>
      <c r="AJ1189" s="438"/>
      <c r="AK1189" s="438"/>
      <c r="AL1189" s="438"/>
      <c r="AM1189" s="454"/>
      <c r="AN1189" s="454"/>
      <c r="BZ1189" s="463"/>
      <c r="CA1189" s="463"/>
      <c r="CB1189" s="428"/>
      <c r="DW1189" s="463"/>
      <c r="DX1189" s="463"/>
      <c r="FI1189" s="463"/>
      <c r="FJ1189" s="463"/>
    </row>
    <row r="1190" spans="14:166" s="369" customFormat="1" ht="15" customHeight="1">
      <c r="N1190" s="432"/>
      <c r="O1190" s="432"/>
      <c r="P1190" s="372"/>
      <c r="Q1190" s="372"/>
      <c r="R1190" s="372"/>
      <c r="S1190" s="372"/>
      <c r="T1190" s="372"/>
      <c r="U1190" s="372"/>
      <c r="V1190" s="372"/>
      <c r="W1190" s="372"/>
      <c r="AJ1190" s="438"/>
      <c r="AK1190" s="438"/>
      <c r="AL1190" s="438"/>
      <c r="AM1190" s="454"/>
      <c r="AN1190" s="457"/>
      <c r="BZ1190" s="463"/>
      <c r="CA1190" s="463"/>
      <c r="CB1190" s="428"/>
      <c r="DW1190" s="463"/>
      <c r="DX1190" s="463"/>
      <c r="FI1190" s="463"/>
      <c r="FJ1190" s="463"/>
    </row>
    <row r="1191" spans="14:166" s="369" customFormat="1" ht="15" customHeight="1">
      <c r="N1191" s="432"/>
      <c r="O1191" s="432"/>
      <c r="P1191" s="372"/>
      <c r="Q1191" s="372"/>
      <c r="R1191" s="372"/>
      <c r="AJ1191" s="438"/>
      <c r="AK1191" s="438"/>
      <c r="AL1191" s="438"/>
      <c r="AM1191" s="454"/>
      <c r="AN1191" s="454"/>
      <c r="BZ1191" s="463"/>
      <c r="CA1191" s="463"/>
      <c r="CB1191" s="428"/>
      <c r="DW1191" s="463"/>
      <c r="DX1191" s="463"/>
      <c r="FI1191" s="463"/>
      <c r="FJ1191" s="463"/>
    </row>
    <row r="1192" spans="14:166" s="369" customFormat="1" ht="15" customHeight="1">
      <c r="N1192" s="432"/>
      <c r="O1192" s="432"/>
      <c r="P1192" s="372"/>
      <c r="Q1192" s="372"/>
      <c r="R1192" s="372"/>
      <c r="AJ1192" s="438"/>
      <c r="AK1192" s="438"/>
      <c r="AL1192" s="438"/>
      <c r="AM1192" s="454"/>
      <c r="AN1192" s="454"/>
      <c r="BZ1192" s="463"/>
      <c r="CA1192" s="463"/>
      <c r="CB1192" s="428"/>
      <c r="DW1192" s="463"/>
      <c r="DX1192" s="463"/>
      <c r="FI1192" s="463"/>
      <c r="FJ1192" s="463"/>
    </row>
    <row r="1193" spans="14:166" s="369" customFormat="1" ht="15" customHeight="1">
      <c r="N1193" s="432"/>
      <c r="O1193" s="432"/>
      <c r="P1193" s="372"/>
      <c r="Q1193" s="372"/>
      <c r="R1193" s="372"/>
      <c r="AJ1193" s="438"/>
      <c r="AK1193" s="438"/>
      <c r="AL1193" s="438"/>
      <c r="AM1193" s="454"/>
      <c r="AN1193" s="454"/>
      <c r="BZ1193" s="463"/>
      <c r="CA1193" s="463"/>
      <c r="CB1193" s="428"/>
      <c r="DW1193" s="463"/>
      <c r="DX1193" s="463"/>
      <c r="FI1193" s="463"/>
      <c r="FJ1193" s="463"/>
    </row>
    <row r="1194" spans="14:166" s="369" customFormat="1" ht="15" customHeight="1">
      <c r="N1194" s="432"/>
      <c r="O1194" s="432"/>
      <c r="P1194" s="372"/>
      <c r="Q1194" s="372"/>
      <c r="R1194" s="372"/>
      <c r="AJ1194" s="438"/>
      <c r="AK1194" s="438"/>
      <c r="AL1194" s="438"/>
      <c r="AM1194" s="454"/>
      <c r="AN1194" s="454"/>
      <c r="BZ1194" s="463"/>
      <c r="CA1194" s="463"/>
      <c r="CB1194" s="428"/>
      <c r="DW1194" s="463"/>
      <c r="DX1194" s="463"/>
      <c r="FI1194" s="463"/>
      <c r="FJ1194" s="463"/>
    </row>
    <row r="1195" spans="14:166" s="369" customFormat="1" ht="15" customHeight="1">
      <c r="N1195" s="432"/>
      <c r="O1195" s="432"/>
      <c r="P1195" s="372"/>
      <c r="Q1195" s="372"/>
      <c r="R1195" s="372"/>
      <c r="AJ1195" s="438"/>
      <c r="AK1195" s="438"/>
      <c r="AL1195" s="438"/>
      <c r="AM1195" s="454"/>
      <c r="AN1195" s="454"/>
      <c r="BZ1195" s="463"/>
      <c r="CA1195" s="463"/>
      <c r="CB1195" s="428"/>
      <c r="DW1195" s="463"/>
      <c r="DX1195" s="463"/>
      <c r="FI1195" s="463"/>
      <c r="FJ1195" s="463"/>
    </row>
    <row r="1196" spans="14:166" s="369" customFormat="1" ht="15" customHeight="1">
      <c r="N1196" s="432"/>
      <c r="O1196" s="432"/>
      <c r="P1196" s="372"/>
      <c r="Q1196" s="372"/>
      <c r="R1196" s="372"/>
      <c r="AJ1196" s="438"/>
      <c r="AK1196" s="438"/>
      <c r="AL1196" s="438"/>
      <c r="AM1196" s="454"/>
      <c r="AN1196" s="454"/>
      <c r="BZ1196" s="463"/>
      <c r="CA1196" s="463"/>
      <c r="CB1196" s="428"/>
      <c r="DW1196" s="463"/>
      <c r="DX1196" s="463"/>
      <c r="FI1196" s="463"/>
      <c r="FJ1196" s="463"/>
    </row>
    <row r="1197" spans="14:166" s="369" customFormat="1" ht="15" customHeight="1">
      <c r="N1197" s="432"/>
      <c r="O1197" s="432"/>
      <c r="P1197" s="372"/>
      <c r="Q1197" s="372"/>
      <c r="R1197" s="372"/>
      <c r="AJ1197" s="438"/>
      <c r="AK1197" s="438"/>
      <c r="AL1197" s="438"/>
      <c r="AM1197" s="454"/>
      <c r="AN1197" s="454"/>
      <c r="BZ1197" s="463"/>
      <c r="CA1197" s="463"/>
      <c r="CB1197" s="428"/>
      <c r="DW1197" s="463"/>
      <c r="DX1197" s="463"/>
      <c r="FI1197" s="463"/>
      <c r="FJ1197" s="463"/>
    </row>
    <row r="1198" spans="14:166" s="369" customFormat="1" ht="15" customHeight="1">
      <c r="N1198" s="432"/>
      <c r="O1198" s="432"/>
      <c r="P1198" s="372"/>
      <c r="Q1198" s="372"/>
      <c r="R1198" s="372"/>
      <c r="AJ1198" s="438"/>
      <c r="AK1198" s="438"/>
      <c r="AL1198" s="438"/>
      <c r="AM1198" s="454"/>
      <c r="AN1198" s="454"/>
      <c r="BZ1198" s="463"/>
      <c r="CA1198" s="463"/>
      <c r="CB1198" s="428"/>
      <c r="DW1198" s="463"/>
      <c r="DX1198" s="463"/>
      <c r="FI1198" s="463"/>
      <c r="FJ1198" s="463"/>
    </row>
    <row r="1199" spans="14:166" s="369" customFormat="1" ht="15" customHeight="1">
      <c r="N1199" s="432"/>
      <c r="O1199" s="432"/>
      <c r="P1199" s="372"/>
      <c r="Q1199" s="372"/>
      <c r="R1199" s="372"/>
      <c r="AJ1199" s="438"/>
      <c r="AK1199" s="438"/>
      <c r="AL1199" s="438"/>
      <c r="AM1199" s="454"/>
      <c r="AN1199" s="454"/>
      <c r="BZ1199" s="463"/>
      <c r="CA1199" s="463"/>
      <c r="CB1199" s="428"/>
      <c r="DW1199" s="463"/>
      <c r="DX1199" s="463"/>
      <c r="FI1199" s="463"/>
      <c r="FJ1199" s="463"/>
    </row>
    <row r="1200" spans="14:166" s="369" customFormat="1" ht="15" customHeight="1">
      <c r="N1200" s="432"/>
      <c r="O1200" s="432"/>
      <c r="P1200" s="372"/>
      <c r="Q1200" s="372"/>
      <c r="R1200" s="372"/>
      <c r="AJ1200" s="438"/>
      <c r="AK1200" s="438"/>
      <c r="AL1200" s="438"/>
      <c r="AM1200" s="454"/>
      <c r="AN1200" s="454"/>
      <c r="BZ1200" s="463"/>
      <c r="CA1200" s="463"/>
      <c r="CB1200" s="428"/>
      <c r="DW1200" s="463"/>
      <c r="DX1200" s="463"/>
      <c r="FI1200" s="463"/>
      <c r="FJ1200" s="463"/>
    </row>
    <row r="1201" spans="14:166" s="369" customFormat="1" ht="15" customHeight="1">
      <c r="N1201" s="432"/>
      <c r="O1201" s="432"/>
      <c r="P1201" s="372"/>
      <c r="Q1201" s="372"/>
      <c r="R1201" s="372"/>
      <c r="AJ1201" s="438"/>
      <c r="AK1201" s="438"/>
      <c r="AL1201" s="438"/>
      <c r="AM1201" s="454"/>
      <c r="AN1201" s="454"/>
      <c r="BZ1201" s="463"/>
      <c r="CA1201" s="463"/>
      <c r="CB1201" s="428"/>
      <c r="DW1201" s="463"/>
      <c r="DX1201" s="463"/>
      <c r="FI1201" s="463"/>
      <c r="FJ1201" s="463"/>
    </row>
    <row r="1202" spans="14:166" s="369" customFormat="1" ht="15" customHeight="1">
      <c r="N1202" s="432"/>
      <c r="O1202" s="432"/>
      <c r="P1202" s="372"/>
      <c r="Q1202" s="372"/>
      <c r="R1202" s="372"/>
      <c r="AJ1202" s="438"/>
      <c r="AK1202" s="438"/>
      <c r="AL1202" s="438"/>
      <c r="AM1202" s="454"/>
      <c r="AN1202" s="458"/>
      <c r="BZ1202" s="463"/>
      <c r="CA1202" s="463"/>
      <c r="CB1202" s="428"/>
      <c r="DW1202" s="463"/>
      <c r="DX1202" s="463"/>
      <c r="FI1202" s="463"/>
      <c r="FJ1202" s="463"/>
    </row>
    <row r="1203" spans="14:166" s="369" customFormat="1" ht="15" customHeight="1">
      <c r="N1203" s="432"/>
      <c r="O1203" s="432"/>
      <c r="P1203" s="372"/>
      <c r="Q1203" s="372"/>
      <c r="R1203" s="372"/>
      <c r="AJ1203" s="438"/>
      <c r="AK1203" s="438"/>
      <c r="AL1203" s="438"/>
      <c r="AM1203" s="454"/>
      <c r="AN1203" s="454"/>
      <c r="BZ1203" s="463"/>
      <c r="CA1203" s="463"/>
      <c r="CB1203" s="428"/>
      <c r="DW1203" s="463"/>
      <c r="DX1203" s="463"/>
      <c r="FI1203" s="463"/>
      <c r="FJ1203" s="463"/>
    </row>
    <row r="1204" spans="14:166" s="369" customFormat="1" ht="15" customHeight="1">
      <c r="N1204" s="432"/>
      <c r="O1204" s="432"/>
      <c r="P1204" s="372"/>
      <c r="Q1204" s="372"/>
      <c r="R1204" s="372"/>
      <c r="AJ1204" s="438"/>
      <c r="AK1204" s="438"/>
      <c r="AL1204" s="438"/>
      <c r="AM1204" s="454"/>
      <c r="AN1204" s="454"/>
      <c r="BZ1204" s="463"/>
      <c r="CA1204" s="463"/>
      <c r="CB1204" s="428"/>
      <c r="DW1204" s="463"/>
      <c r="DX1204" s="463"/>
      <c r="FI1204" s="463"/>
      <c r="FJ1204" s="463"/>
    </row>
    <row r="1205" spans="14:166" s="369" customFormat="1" ht="15" customHeight="1">
      <c r="N1205" s="432"/>
      <c r="O1205" s="432"/>
      <c r="P1205" s="372"/>
      <c r="Q1205" s="372"/>
      <c r="R1205" s="372"/>
      <c r="AJ1205" s="438"/>
      <c r="AK1205" s="438"/>
      <c r="AL1205" s="438"/>
      <c r="AM1205" s="438"/>
      <c r="AN1205" s="454"/>
      <c r="BZ1205" s="463"/>
      <c r="CA1205" s="463"/>
      <c r="CB1205" s="428"/>
      <c r="DW1205" s="463"/>
      <c r="DX1205" s="463"/>
      <c r="FI1205" s="463"/>
      <c r="FJ1205" s="463"/>
    </row>
    <row r="1206" spans="14:166" s="369" customFormat="1" ht="15" customHeight="1">
      <c r="N1206" s="432"/>
      <c r="O1206" s="432"/>
      <c r="P1206" s="372"/>
      <c r="Q1206" s="372"/>
      <c r="R1206" s="372"/>
      <c r="AJ1206" s="438"/>
      <c r="AK1206" s="438"/>
      <c r="AL1206" s="438"/>
      <c r="AM1206" s="454"/>
      <c r="AN1206" s="454"/>
      <c r="BZ1206" s="463"/>
      <c r="CA1206" s="463"/>
      <c r="CB1206" s="428"/>
      <c r="DW1206" s="463"/>
      <c r="DX1206" s="463"/>
      <c r="FI1206" s="463"/>
      <c r="FJ1206" s="463"/>
    </row>
    <row r="1207" spans="14:166" s="369" customFormat="1" ht="15" customHeight="1">
      <c r="N1207" s="432"/>
      <c r="O1207" s="432"/>
      <c r="P1207" s="372"/>
      <c r="Q1207" s="372"/>
      <c r="R1207" s="372"/>
      <c r="AJ1207" s="438"/>
      <c r="AK1207" s="438"/>
      <c r="AL1207" s="438"/>
      <c r="AM1207" s="454"/>
      <c r="AN1207" s="454"/>
      <c r="BZ1207" s="463"/>
      <c r="CA1207" s="463"/>
      <c r="CB1207" s="428"/>
      <c r="DW1207" s="463"/>
      <c r="DX1207" s="463"/>
      <c r="FI1207" s="463"/>
      <c r="FJ1207" s="463"/>
    </row>
    <row r="1208" spans="14:166" s="369" customFormat="1" ht="15" customHeight="1">
      <c r="N1208" s="432"/>
      <c r="O1208" s="432"/>
      <c r="P1208" s="372"/>
      <c r="Q1208" s="372"/>
      <c r="R1208" s="372"/>
      <c r="AJ1208" s="438"/>
      <c r="AK1208" s="438"/>
      <c r="AL1208" s="438"/>
      <c r="AM1208" s="454"/>
      <c r="AN1208" s="454"/>
      <c r="BZ1208" s="463"/>
      <c r="CA1208" s="463"/>
      <c r="CB1208" s="428"/>
      <c r="DW1208" s="463"/>
      <c r="DX1208" s="463"/>
      <c r="FI1208" s="463"/>
      <c r="FJ1208" s="463"/>
    </row>
    <row r="1209" spans="14:166" s="369" customFormat="1" ht="15" customHeight="1">
      <c r="N1209" s="432"/>
      <c r="O1209" s="432"/>
      <c r="P1209" s="372"/>
      <c r="Q1209" s="372"/>
      <c r="R1209" s="372"/>
      <c r="AJ1209" s="438"/>
      <c r="AK1209" s="438"/>
      <c r="AL1209" s="438"/>
      <c r="AM1209" s="454"/>
      <c r="AN1209" s="454"/>
      <c r="BZ1209" s="463"/>
      <c r="CA1209" s="463"/>
      <c r="CB1209" s="428"/>
      <c r="DW1209" s="463"/>
      <c r="DX1209" s="463"/>
      <c r="FI1209" s="463"/>
      <c r="FJ1209" s="463"/>
    </row>
    <row r="1210" spans="14:166" s="369" customFormat="1" ht="15" customHeight="1">
      <c r="N1210" s="432"/>
      <c r="O1210" s="432"/>
      <c r="P1210" s="372"/>
      <c r="Q1210" s="372"/>
      <c r="R1210" s="372"/>
      <c r="AJ1210" s="438"/>
      <c r="AK1210" s="438"/>
      <c r="AL1210" s="438"/>
      <c r="AM1210" s="454"/>
      <c r="AN1210" s="454"/>
      <c r="BZ1210" s="463"/>
      <c r="CA1210" s="463"/>
      <c r="CB1210" s="428"/>
      <c r="DW1210" s="463"/>
      <c r="DX1210" s="463"/>
      <c r="FI1210" s="463"/>
      <c r="FJ1210" s="463"/>
    </row>
    <row r="1211" spans="14:166" s="369" customFormat="1" ht="15" customHeight="1">
      <c r="N1211" s="432"/>
      <c r="O1211" s="432"/>
      <c r="P1211" s="372"/>
      <c r="Q1211" s="372"/>
      <c r="R1211" s="372"/>
      <c r="AJ1211" s="438"/>
      <c r="AK1211" s="438"/>
      <c r="AL1211" s="438"/>
      <c r="AM1211" s="454"/>
      <c r="AN1211" s="454"/>
      <c r="BZ1211" s="463"/>
      <c r="CA1211" s="463"/>
      <c r="CB1211" s="428"/>
      <c r="DW1211" s="463"/>
      <c r="DX1211" s="463"/>
      <c r="FI1211" s="463"/>
      <c r="FJ1211" s="463"/>
    </row>
    <row r="1212" spans="14:166" s="369" customFormat="1" ht="15" customHeight="1">
      <c r="N1212" s="432"/>
      <c r="O1212" s="432"/>
      <c r="P1212" s="372"/>
      <c r="Q1212" s="372"/>
      <c r="R1212" s="372"/>
      <c r="AJ1212" s="438"/>
      <c r="AK1212" s="438"/>
      <c r="AL1212" s="438"/>
      <c r="AM1212" s="454"/>
      <c r="AN1212" s="438"/>
      <c r="BZ1212" s="463"/>
      <c r="CA1212" s="463"/>
      <c r="CB1212" s="428"/>
      <c r="DW1212" s="463"/>
      <c r="DX1212" s="463"/>
      <c r="FI1212" s="463"/>
      <c r="FJ1212" s="463"/>
    </row>
    <row r="1213" spans="14:166" s="369" customFormat="1" ht="15" customHeight="1">
      <c r="N1213" s="432"/>
      <c r="O1213" s="432"/>
      <c r="P1213" s="372"/>
      <c r="Q1213" s="372"/>
      <c r="R1213" s="372"/>
      <c r="AJ1213" s="438"/>
      <c r="AK1213" s="438"/>
      <c r="AL1213" s="438"/>
      <c r="AM1213" s="454"/>
      <c r="AN1213" s="454"/>
      <c r="BZ1213" s="463"/>
      <c r="CA1213" s="463"/>
      <c r="CB1213" s="428"/>
      <c r="DW1213" s="463"/>
      <c r="DX1213" s="463"/>
      <c r="FI1213" s="463"/>
      <c r="FJ1213" s="463"/>
    </row>
    <row r="1214" spans="14:166" s="369" customFormat="1" ht="15" customHeight="1">
      <c r="N1214" s="432"/>
      <c r="O1214" s="432"/>
      <c r="P1214" s="372"/>
      <c r="Q1214" s="372"/>
      <c r="R1214" s="372"/>
      <c r="AJ1214" s="438"/>
      <c r="AK1214" s="438"/>
      <c r="AL1214" s="438"/>
      <c r="AM1214" s="454"/>
      <c r="AN1214" s="454"/>
      <c r="BZ1214" s="463"/>
      <c r="CA1214" s="463"/>
      <c r="CB1214" s="428"/>
      <c r="DW1214" s="463"/>
      <c r="DX1214" s="463"/>
      <c r="FI1214" s="463"/>
      <c r="FJ1214" s="463"/>
    </row>
    <row r="1215" spans="14:166" s="369" customFormat="1" ht="15" customHeight="1">
      <c r="N1215" s="432"/>
      <c r="O1215" s="432"/>
      <c r="P1215" s="372"/>
      <c r="Q1215" s="372"/>
      <c r="R1215" s="372"/>
      <c r="AJ1215" s="438"/>
      <c r="AK1215" s="438"/>
      <c r="AL1215" s="438"/>
      <c r="AM1215" s="454"/>
      <c r="AN1215" s="454"/>
      <c r="BZ1215" s="463"/>
      <c r="CA1215" s="463"/>
      <c r="CB1215" s="428"/>
      <c r="DW1215" s="463"/>
      <c r="DX1215" s="463"/>
      <c r="FI1215" s="463"/>
      <c r="FJ1215" s="463"/>
    </row>
    <row r="1216" spans="14:166" s="369" customFormat="1" ht="15" customHeight="1">
      <c r="N1216" s="432"/>
      <c r="O1216" s="432"/>
      <c r="P1216" s="372"/>
      <c r="Q1216" s="372"/>
      <c r="R1216" s="372"/>
      <c r="AJ1216" s="438"/>
      <c r="AK1216" s="438"/>
      <c r="AL1216" s="438"/>
      <c r="AM1216" s="454"/>
      <c r="AN1216" s="454"/>
      <c r="BZ1216" s="463"/>
      <c r="CA1216" s="463"/>
      <c r="CB1216" s="428"/>
      <c r="DW1216" s="463"/>
      <c r="DX1216" s="463"/>
      <c r="FI1216" s="463"/>
      <c r="FJ1216" s="463"/>
    </row>
    <row r="1217" spans="14:166" s="369" customFormat="1" ht="15" customHeight="1">
      <c r="N1217" s="432"/>
      <c r="O1217" s="432"/>
      <c r="P1217" s="372"/>
      <c r="Q1217" s="372"/>
      <c r="R1217" s="372"/>
      <c r="AJ1217" s="438"/>
      <c r="AK1217" s="438"/>
      <c r="AL1217" s="438"/>
      <c r="AM1217" s="454"/>
      <c r="AN1217" s="454"/>
      <c r="BZ1217" s="463"/>
      <c r="CA1217" s="463"/>
      <c r="CB1217" s="428"/>
      <c r="DW1217" s="463"/>
      <c r="DX1217" s="463"/>
      <c r="FI1217" s="463"/>
      <c r="FJ1217" s="463"/>
    </row>
    <row r="1218" spans="14:166" s="369" customFormat="1" ht="15" customHeight="1">
      <c r="N1218" s="432"/>
      <c r="O1218" s="432"/>
      <c r="P1218" s="372"/>
      <c r="Q1218" s="372"/>
      <c r="R1218" s="372"/>
      <c r="AJ1218" s="454"/>
      <c r="AK1218" s="438"/>
      <c r="AL1218" s="438"/>
      <c r="AM1218" s="454"/>
      <c r="AN1218" s="454"/>
      <c r="BZ1218" s="463"/>
      <c r="CA1218" s="463"/>
      <c r="CB1218" s="428"/>
      <c r="DW1218" s="463"/>
      <c r="DX1218" s="463"/>
      <c r="FI1218" s="463"/>
      <c r="FJ1218" s="463"/>
    </row>
    <row r="1219" spans="14:166" s="369" customFormat="1" ht="15" customHeight="1">
      <c r="N1219" s="432"/>
      <c r="O1219" s="432"/>
      <c r="P1219" s="372"/>
      <c r="Q1219" s="372"/>
      <c r="R1219" s="372"/>
      <c r="AJ1219" s="438"/>
      <c r="AK1219" s="438"/>
      <c r="AL1219" s="438"/>
      <c r="AM1219" s="454"/>
      <c r="AN1219" s="454"/>
      <c r="BZ1219" s="463"/>
      <c r="CA1219" s="463"/>
      <c r="CB1219" s="428"/>
      <c r="DW1219" s="463"/>
      <c r="DX1219" s="463"/>
      <c r="FI1219" s="463"/>
      <c r="FJ1219" s="463"/>
    </row>
    <row r="1220" spans="14:166" s="369" customFormat="1" ht="15" customHeight="1">
      <c r="N1220" s="432"/>
      <c r="O1220" s="432"/>
      <c r="P1220" s="372"/>
      <c r="Q1220" s="372"/>
      <c r="R1220" s="372"/>
      <c r="AJ1220" s="438"/>
      <c r="AK1220" s="438"/>
      <c r="AL1220" s="438"/>
      <c r="AM1220" s="454"/>
      <c r="AN1220" s="454"/>
      <c r="BZ1220" s="463"/>
      <c r="CA1220" s="463"/>
      <c r="CB1220" s="428"/>
      <c r="DW1220" s="463"/>
      <c r="DX1220" s="463"/>
      <c r="FI1220" s="463"/>
      <c r="FJ1220" s="463"/>
    </row>
    <row r="1221" spans="14:166" s="369" customFormat="1" ht="15" customHeight="1">
      <c r="N1221" s="432"/>
      <c r="O1221" s="432"/>
      <c r="P1221" s="372"/>
      <c r="Q1221" s="372"/>
      <c r="R1221" s="372"/>
      <c r="AJ1221" s="438"/>
      <c r="AK1221" s="454"/>
      <c r="AL1221" s="438"/>
      <c r="AM1221" s="454"/>
      <c r="AN1221" s="454"/>
      <c r="BZ1221" s="463"/>
      <c r="CA1221" s="463"/>
      <c r="CB1221" s="428"/>
      <c r="DW1221" s="463"/>
      <c r="DX1221" s="463"/>
      <c r="FI1221" s="463"/>
      <c r="FJ1221" s="463"/>
    </row>
    <row r="1222" spans="14:166" s="369" customFormat="1" ht="15" customHeight="1">
      <c r="N1222" s="432"/>
      <c r="O1222" s="432"/>
      <c r="P1222" s="372"/>
      <c r="Q1222" s="372"/>
      <c r="R1222" s="372"/>
      <c r="AJ1222" s="438"/>
      <c r="AK1222" s="454"/>
      <c r="AL1222" s="438"/>
      <c r="AM1222" s="454"/>
      <c r="AN1222" s="454"/>
      <c r="BZ1222" s="463"/>
      <c r="CA1222" s="463"/>
      <c r="CB1222" s="428"/>
      <c r="DW1222" s="463"/>
      <c r="DX1222" s="463"/>
      <c r="FI1222" s="463"/>
      <c r="FJ1222" s="463"/>
    </row>
    <row r="1223" spans="14:166" s="369" customFormat="1" ht="15" customHeight="1">
      <c r="N1223" s="432"/>
      <c r="O1223" s="432"/>
      <c r="P1223" s="372"/>
      <c r="Q1223" s="372"/>
      <c r="R1223" s="372"/>
      <c r="AJ1223" s="438"/>
      <c r="AK1223" s="438"/>
      <c r="AL1223" s="438"/>
      <c r="AM1223" s="454"/>
      <c r="AN1223" s="454"/>
      <c r="BZ1223" s="463"/>
      <c r="CA1223" s="463"/>
      <c r="CB1223" s="428"/>
      <c r="DW1223" s="463"/>
      <c r="DX1223" s="463"/>
      <c r="FI1223" s="463"/>
      <c r="FJ1223" s="463"/>
    </row>
    <row r="1224" spans="14:166" s="369" customFormat="1" ht="15" customHeight="1">
      <c r="N1224" s="432"/>
      <c r="O1224" s="432"/>
      <c r="P1224" s="372"/>
      <c r="Q1224" s="372"/>
      <c r="R1224" s="372"/>
      <c r="AJ1224" s="438"/>
      <c r="AK1224" s="438"/>
      <c r="AL1224" s="438"/>
      <c r="AM1224" s="454"/>
      <c r="AN1224" s="454"/>
      <c r="BZ1224" s="463"/>
      <c r="CA1224" s="463"/>
      <c r="CB1224" s="428"/>
      <c r="DW1224" s="463"/>
      <c r="DX1224" s="463"/>
      <c r="FI1224" s="463"/>
      <c r="FJ1224" s="463"/>
    </row>
    <row r="1225" spans="14:166" s="369" customFormat="1" ht="15" customHeight="1">
      <c r="N1225" s="432"/>
      <c r="O1225" s="432"/>
      <c r="P1225" s="372"/>
      <c r="Q1225" s="372"/>
      <c r="R1225" s="372"/>
      <c r="AJ1225" s="438"/>
      <c r="AK1225" s="438"/>
      <c r="AL1225" s="438"/>
      <c r="AM1225" s="454"/>
      <c r="AN1225" s="454"/>
      <c r="BZ1225" s="463"/>
      <c r="CA1225" s="463"/>
      <c r="CB1225" s="428"/>
      <c r="DW1225" s="463"/>
      <c r="DX1225" s="463"/>
      <c r="FI1225" s="463"/>
      <c r="FJ1225" s="463"/>
    </row>
    <row r="1226" spans="14:166" s="369" customFormat="1" ht="15" customHeight="1">
      <c r="N1226" s="432"/>
      <c r="O1226" s="432"/>
      <c r="P1226" s="372"/>
      <c r="Q1226" s="372"/>
      <c r="R1226" s="372"/>
      <c r="AJ1226" s="438"/>
      <c r="AK1226" s="438"/>
      <c r="AL1226" s="438"/>
      <c r="AM1226" s="454"/>
      <c r="AN1226" s="454"/>
      <c r="BZ1226" s="463"/>
      <c r="CA1226" s="463"/>
      <c r="CB1226" s="428"/>
      <c r="DW1226" s="463"/>
      <c r="DX1226" s="463"/>
      <c r="FI1226" s="463"/>
      <c r="FJ1226" s="463"/>
    </row>
    <row r="1227" spans="14:166" s="369" customFormat="1" ht="15" customHeight="1">
      <c r="N1227" s="432"/>
      <c r="O1227" s="432"/>
      <c r="P1227" s="372"/>
      <c r="Q1227" s="372"/>
      <c r="R1227" s="372"/>
      <c r="AJ1227" s="438"/>
      <c r="AK1227" s="438"/>
      <c r="AL1227" s="438"/>
      <c r="AM1227" s="454"/>
      <c r="AN1227" s="454"/>
      <c r="BZ1227" s="463"/>
      <c r="CA1227" s="463"/>
      <c r="CB1227" s="428"/>
      <c r="DW1227" s="463"/>
      <c r="DX1227" s="463"/>
      <c r="FI1227" s="463"/>
      <c r="FJ1227" s="463"/>
    </row>
    <row r="1228" spans="14:166" s="369" customFormat="1" ht="15" customHeight="1">
      <c r="N1228" s="432"/>
      <c r="O1228" s="432"/>
      <c r="P1228" s="372"/>
      <c r="Q1228" s="372"/>
      <c r="R1228" s="372"/>
      <c r="AJ1228" s="438"/>
      <c r="AK1228" s="438"/>
      <c r="AL1228" s="438"/>
      <c r="AM1228" s="454"/>
      <c r="AN1228" s="454"/>
      <c r="BZ1228" s="463"/>
      <c r="CA1228" s="463"/>
      <c r="CB1228" s="428"/>
      <c r="DW1228" s="463"/>
      <c r="DX1228" s="463"/>
      <c r="FI1228" s="463"/>
      <c r="FJ1228" s="463"/>
    </row>
    <row r="1229" spans="14:166" s="369" customFormat="1" ht="15" customHeight="1">
      <c r="N1229" s="432"/>
      <c r="O1229" s="432"/>
      <c r="P1229" s="372"/>
      <c r="Q1229" s="372"/>
      <c r="R1229" s="372"/>
      <c r="AJ1229" s="438"/>
      <c r="AK1229" s="454"/>
      <c r="AL1229" s="438"/>
      <c r="AM1229" s="454"/>
      <c r="AN1229" s="454"/>
      <c r="BZ1229" s="463"/>
      <c r="CA1229" s="463"/>
      <c r="CB1229" s="428"/>
      <c r="DW1229" s="463"/>
      <c r="DX1229" s="463"/>
      <c r="FI1229" s="463"/>
      <c r="FJ1229" s="463"/>
    </row>
    <row r="1230" spans="14:166" s="369" customFormat="1" ht="15" customHeight="1">
      <c r="N1230" s="432"/>
      <c r="O1230" s="432"/>
      <c r="P1230" s="372"/>
      <c r="Q1230" s="372"/>
      <c r="R1230" s="372"/>
      <c r="AJ1230" s="438"/>
      <c r="AK1230" s="438"/>
      <c r="AL1230" s="438"/>
      <c r="AM1230" s="454"/>
      <c r="AN1230" s="454"/>
      <c r="BZ1230" s="463"/>
      <c r="CA1230" s="463"/>
      <c r="CB1230" s="428"/>
      <c r="DW1230" s="463"/>
      <c r="DX1230" s="463"/>
      <c r="FI1230" s="463"/>
      <c r="FJ1230" s="463"/>
    </row>
    <row r="1231" spans="14:166" s="369" customFormat="1" ht="15" customHeight="1">
      <c r="N1231" s="432"/>
      <c r="O1231" s="432"/>
      <c r="P1231" s="372"/>
      <c r="Q1231" s="372"/>
      <c r="R1231" s="372"/>
      <c r="AJ1231" s="438"/>
      <c r="AK1231" s="438"/>
      <c r="AL1231" s="438"/>
      <c r="AM1231" s="454"/>
      <c r="AN1231" s="454"/>
      <c r="BZ1231" s="463"/>
      <c r="CA1231" s="463"/>
      <c r="CB1231" s="428"/>
      <c r="DW1231" s="463"/>
      <c r="DX1231" s="463"/>
      <c r="FI1231" s="463"/>
      <c r="FJ1231" s="463"/>
    </row>
    <row r="1232" spans="14:166" s="369" customFormat="1" ht="15" customHeight="1">
      <c r="N1232" s="453"/>
      <c r="AJ1232" s="438"/>
      <c r="AK1232" s="438"/>
      <c r="AL1232" s="438"/>
      <c r="AM1232" s="454"/>
      <c r="AN1232" s="454"/>
      <c r="BZ1232" s="463"/>
      <c r="CA1232" s="463"/>
      <c r="CB1232" s="428"/>
      <c r="DW1232" s="463"/>
      <c r="DX1232" s="463"/>
      <c r="FI1232" s="463"/>
      <c r="FJ1232" s="463"/>
    </row>
    <row r="1233" spans="14:166" s="369" customFormat="1" ht="15" customHeight="1">
      <c r="AJ1233" s="438"/>
      <c r="AK1233" s="438"/>
      <c r="AL1233" s="438"/>
      <c r="AM1233" s="454"/>
      <c r="AN1233" s="454"/>
      <c r="BZ1233" s="463"/>
      <c r="CA1233" s="463"/>
      <c r="CB1233" s="428"/>
      <c r="DW1233" s="463"/>
      <c r="DX1233" s="463"/>
      <c r="FI1233" s="463"/>
      <c r="FJ1233" s="463"/>
    </row>
    <row r="1234" spans="14:166" s="369" customFormat="1" ht="15" customHeight="1">
      <c r="AJ1234" s="438"/>
      <c r="AK1234" s="438"/>
      <c r="AL1234" s="438"/>
      <c r="AM1234" s="454"/>
      <c r="AN1234" s="454"/>
      <c r="BZ1234" s="463"/>
      <c r="CA1234" s="463"/>
      <c r="CB1234" s="428"/>
      <c r="DW1234" s="463"/>
      <c r="DX1234" s="463"/>
      <c r="FI1234" s="463"/>
      <c r="FJ1234" s="463"/>
    </row>
    <row r="1235" spans="14:166" s="369" customFormat="1" ht="15" customHeight="1">
      <c r="AJ1235" s="438"/>
      <c r="AK1235" s="438"/>
      <c r="AL1235" s="438"/>
      <c r="AM1235" s="454"/>
      <c r="AN1235" s="454"/>
      <c r="BZ1235" s="463"/>
      <c r="CA1235" s="463"/>
      <c r="CB1235" s="428"/>
      <c r="DW1235" s="463"/>
      <c r="DX1235" s="463"/>
      <c r="FI1235" s="463"/>
      <c r="FJ1235" s="463"/>
    </row>
    <row r="1236" spans="14:166" s="369" customFormat="1" ht="15" customHeight="1">
      <c r="AJ1236" s="438"/>
      <c r="AK1236" s="438"/>
      <c r="AL1236" s="438"/>
      <c r="AM1236" s="454"/>
      <c r="AN1236" s="454"/>
      <c r="BZ1236" s="463"/>
      <c r="CA1236" s="463"/>
      <c r="CB1236" s="428"/>
      <c r="DW1236" s="463"/>
      <c r="DX1236" s="463"/>
      <c r="FI1236" s="463"/>
      <c r="FJ1236" s="463"/>
    </row>
    <row r="1237" spans="14:166" s="369" customFormat="1" ht="15" customHeight="1">
      <c r="AJ1237" s="438"/>
      <c r="AK1237" s="438"/>
      <c r="AL1237" s="438"/>
      <c r="AM1237" s="454"/>
      <c r="AN1237" s="454"/>
      <c r="BZ1237" s="463"/>
      <c r="CA1237" s="463"/>
      <c r="CB1237" s="428"/>
      <c r="DW1237" s="463"/>
      <c r="DX1237" s="463"/>
      <c r="FI1237" s="463"/>
      <c r="FJ1237" s="463"/>
    </row>
    <row r="1238" spans="14:166" s="369" customFormat="1" ht="15" customHeight="1">
      <c r="AJ1238" s="438"/>
      <c r="AK1238" s="438"/>
      <c r="AL1238" s="438"/>
      <c r="AM1238" s="454"/>
      <c r="AN1238" s="454"/>
      <c r="BZ1238" s="463"/>
      <c r="CA1238" s="463"/>
      <c r="CB1238" s="428"/>
      <c r="DW1238" s="463"/>
      <c r="DX1238" s="463"/>
      <c r="FI1238" s="463"/>
      <c r="FJ1238" s="463"/>
    </row>
    <row r="1239" spans="14:166" s="369" customFormat="1" ht="15" customHeight="1">
      <c r="AJ1239" s="438"/>
      <c r="AK1239" s="438"/>
      <c r="AL1239" s="438"/>
      <c r="AM1239" s="454"/>
      <c r="AN1239" s="454"/>
      <c r="BZ1239" s="463"/>
      <c r="CA1239" s="463"/>
      <c r="CB1239" s="428"/>
      <c r="DW1239" s="463"/>
      <c r="DX1239" s="463"/>
      <c r="FI1239" s="463"/>
      <c r="FJ1239" s="463"/>
    </row>
    <row r="1240" spans="14:166" s="369" customFormat="1" ht="15" customHeight="1">
      <c r="AJ1240" s="438"/>
      <c r="AK1240" s="438"/>
      <c r="AL1240" s="438"/>
      <c r="AM1240" s="454"/>
      <c r="AN1240" s="454"/>
      <c r="BZ1240" s="463"/>
      <c r="CA1240" s="463"/>
      <c r="CB1240" s="428"/>
      <c r="DW1240" s="463"/>
      <c r="DX1240" s="463"/>
      <c r="FI1240" s="463"/>
      <c r="FJ1240" s="463"/>
    </row>
    <row r="1241" spans="14:166" s="369" customFormat="1" ht="15" customHeight="1">
      <c r="AJ1241" s="438"/>
      <c r="AK1241" s="438"/>
      <c r="AL1241" s="438"/>
      <c r="AM1241" s="454"/>
      <c r="AN1241" s="454"/>
      <c r="BZ1241" s="463"/>
      <c r="CA1241" s="463"/>
      <c r="CB1241" s="428"/>
      <c r="DW1241" s="463"/>
      <c r="DX1241" s="463"/>
      <c r="FI1241" s="463"/>
      <c r="FJ1241" s="463"/>
    </row>
    <row r="1242" spans="14:166" s="369" customFormat="1" ht="15" customHeight="1">
      <c r="AJ1242" s="438"/>
      <c r="AK1242" s="438"/>
      <c r="AL1242" s="438"/>
      <c r="AM1242" s="454"/>
      <c r="AN1242" s="454"/>
      <c r="BZ1242" s="463"/>
      <c r="CA1242" s="463"/>
      <c r="CB1242" s="428"/>
      <c r="DW1242" s="463"/>
      <c r="DX1242" s="463"/>
      <c r="FI1242" s="463"/>
      <c r="FJ1242" s="463"/>
    </row>
    <row r="1243" spans="14:166" s="369" customFormat="1" ht="15" customHeight="1">
      <c r="AJ1243" s="438"/>
      <c r="AK1243" s="438"/>
      <c r="AL1243" s="438"/>
      <c r="AM1243" s="454"/>
      <c r="AN1243" s="454"/>
      <c r="BZ1243" s="463"/>
      <c r="CA1243" s="463"/>
      <c r="CB1243" s="428"/>
      <c r="DW1243" s="463"/>
      <c r="DX1243" s="463"/>
      <c r="FI1243" s="463"/>
      <c r="FJ1243" s="463"/>
    </row>
    <row r="1244" spans="14:166" s="369" customFormat="1" ht="15" customHeight="1">
      <c r="AJ1244" s="438"/>
      <c r="AK1244" s="438"/>
      <c r="AL1244" s="438"/>
      <c r="AM1244" s="454"/>
      <c r="AN1244" s="454"/>
      <c r="BZ1244" s="463"/>
      <c r="CA1244" s="463"/>
      <c r="CB1244" s="428"/>
      <c r="DW1244" s="463"/>
      <c r="DX1244" s="463"/>
      <c r="FI1244" s="463"/>
      <c r="FJ1244" s="463"/>
    </row>
    <row r="1245" spans="14:166" s="369" customFormat="1" ht="15" customHeight="1">
      <c r="AJ1245" s="438"/>
      <c r="AK1245" s="438"/>
      <c r="AL1245" s="438"/>
      <c r="AM1245" s="454"/>
      <c r="AN1245" s="454"/>
      <c r="BZ1245" s="463"/>
      <c r="CA1245" s="463"/>
      <c r="CB1245" s="428"/>
      <c r="DW1245" s="463"/>
      <c r="DX1245" s="463"/>
      <c r="FI1245" s="463"/>
      <c r="FJ1245" s="463"/>
    </row>
    <row r="1246" spans="14:166" s="369" customFormat="1" ht="15" customHeight="1">
      <c r="AJ1246" s="438"/>
      <c r="AK1246" s="438"/>
      <c r="AL1246" s="438"/>
      <c r="AM1246" s="454"/>
      <c r="AN1246" s="454"/>
      <c r="BZ1246" s="463"/>
      <c r="CA1246" s="463"/>
      <c r="CB1246" s="428"/>
      <c r="DW1246" s="463"/>
      <c r="DX1246" s="463"/>
      <c r="FI1246" s="463"/>
      <c r="FJ1246" s="463"/>
    </row>
    <row r="1247" spans="14:166" s="369" customFormat="1" ht="15" customHeight="1">
      <c r="N1247" s="372"/>
      <c r="O1247" s="372"/>
      <c r="P1247" s="372"/>
      <c r="Q1247" s="372"/>
      <c r="R1247" s="372"/>
      <c r="S1247" s="372"/>
      <c r="T1247" s="372"/>
      <c r="U1247" s="372"/>
      <c r="V1247" s="372"/>
      <c r="W1247" s="372"/>
      <c r="AJ1247" s="438"/>
      <c r="AK1247" s="438"/>
      <c r="AL1247" s="438"/>
      <c r="AM1247" s="454"/>
      <c r="AN1247" s="454"/>
      <c r="BZ1247" s="463"/>
      <c r="CA1247" s="463"/>
      <c r="CB1247" s="428"/>
      <c r="DW1247" s="463"/>
      <c r="DX1247" s="463"/>
      <c r="FI1247" s="463"/>
      <c r="FJ1247" s="463"/>
    </row>
    <row r="1248" spans="14:166" s="369" customFormat="1" ht="15" customHeight="1">
      <c r="N1248" s="372"/>
      <c r="O1248" s="372"/>
      <c r="P1248" s="372"/>
      <c r="Q1248" s="372"/>
      <c r="R1248" s="372"/>
      <c r="S1248" s="372"/>
      <c r="T1248" s="372"/>
      <c r="U1248" s="372"/>
      <c r="V1248" s="372"/>
      <c r="W1248" s="456"/>
      <c r="AJ1248" s="438"/>
      <c r="AK1248" s="438"/>
      <c r="AL1248" s="438"/>
      <c r="AM1248" s="454"/>
      <c r="AN1248" s="454"/>
      <c r="BZ1248" s="463"/>
      <c r="CA1248" s="463"/>
      <c r="CB1248" s="428"/>
      <c r="DW1248" s="463"/>
      <c r="DX1248" s="463"/>
      <c r="FI1248" s="463"/>
      <c r="FJ1248" s="463"/>
    </row>
    <row r="1249" spans="14:166" s="369" customFormat="1" ht="15" customHeight="1">
      <c r="N1249" s="432"/>
      <c r="O1249" s="432"/>
      <c r="P1249" s="372"/>
      <c r="Q1249" s="372"/>
      <c r="R1249" s="372"/>
      <c r="AJ1249" s="438"/>
      <c r="AK1249" s="438"/>
      <c r="AL1249" s="438"/>
      <c r="AM1249" s="454"/>
      <c r="AN1249" s="454"/>
      <c r="BZ1249" s="463"/>
      <c r="CA1249" s="463"/>
      <c r="CB1249" s="428"/>
      <c r="DW1249" s="463"/>
      <c r="DX1249" s="463"/>
      <c r="FI1249" s="463"/>
      <c r="FJ1249" s="463"/>
    </row>
    <row r="1250" spans="14:166" s="369" customFormat="1" ht="15" customHeight="1">
      <c r="N1250" s="432"/>
      <c r="O1250" s="432"/>
      <c r="P1250" s="372"/>
      <c r="Q1250" s="372"/>
      <c r="R1250" s="372"/>
      <c r="AJ1250" s="438"/>
      <c r="AK1250" s="438"/>
      <c r="AL1250" s="438"/>
      <c r="AM1250" s="454"/>
      <c r="AN1250" s="454"/>
      <c r="BZ1250" s="463"/>
      <c r="CA1250" s="463"/>
      <c r="CB1250" s="428"/>
      <c r="DW1250" s="463"/>
      <c r="DX1250" s="463"/>
      <c r="FI1250" s="463"/>
      <c r="FJ1250" s="463"/>
    </row>
    <row r="1251" spans="14:166" s="369" customFormat="1" ht="15" customHeight="1">
      <c r="N1251" s="432"/>
      <c r="O1251" s="432"/>
      <c r="P1251" s="372"/>
      <c r="Q1251" s="372"/>
      <c r="R1251" s="372"/>
      <c r="AJ1251" s="438"/>
      <c r="AK1251" s="438"/>
      <c r="AL1251" s="438"/>
      <c r="AM1251" s="454"/>
      <c r="AN1251" s="458"/>
      <c r="BZ1251" s="463"/>
      <c r="CA1251" s="463"/>
      <c r="CB1251" s="428"/>
      <c r="DW1251" s="463"/>
      <c r="DX1251" s="463"/>
      <c r="FI1251" s="463"/>
      <c r="FJ1251" s="463"/>
    </row>
    <row r="1252" spans="14:166" s="369" customFormat="1" ht="15" customHeight="1">
      <c r="N1252" s="432"/>
      <c r="O1252" s="432"/>
      <c r="P1252" s="372"/>
      <c r="Q1252" s="372"/>
      <c r="R1252" s="372"/>
      <c r="AJ1252" s="438"/>
      <c r="AK1252" s="438"/>
      <c r="AL1252" s="438"/>
      <c r="AM1252" s="454"/>
      <c r="AN1252" s="454"/>
      <c r="BZ1252" s="463"/>
      <c r="CA1252" s="463"/>
      <c r="CB1252" s="428"/>
      <c r="DW1252" s="463"/>
      <c r="DX1252" s="463"/>
      <c r="FI1252" s="463"/>
      <c r="FJ1252" s="463"/>
    </row>
    <row r="1253" spans="14:166" s="369" customFormat="1" ht="15" customHeight="1">
      <c r="N1253" s="432"/>
      <c r="O1253" s="432"/>
      <c r="P1253" s="372"/>
      <c r="Q1253" s="372"/>
      <c r="R1253" s="372"/>
      <c r="AJ1253" s="438"/>
      <c r="AK1253" s="438"/>
      <c r="AL1253" s="438"/>
      <c r="AM1253" s="454"/>
      <c r="AN1253" s="454"/>
      <c r="BZ1253" s="463"/>
      <c r="CA1253" s="463"/>
      <c r="CB1253" s="428"/>
      <c r="DW1253" s="463"/>
      <c r="DX1253" s="463"/>
      <c r="FI1253" s="463"/>
      <c r="FJ1253" s="463"/>
    </row>
    <row r="1254" spans="14:166" s="369" customFormat="1" ht="15" customHeight="1">
      <c r="N1254" s="432"/>
      <c r="O1254" s="432"/>
      <c r="P1254" s="372"/>
      <c r="Q1254" s="372"/>
      <c r="R1254" s="372"/>
      <c r="AJ1254" s="438"/>
      <c r="AK1254" s="438"/>
      <c r="AL1254" s="438"/>
      <c r="AM1254" s="454"/>
      <c r="AN1254" s="454"/>
      <c r="BZ1254" s="463"/>
      <c r="CA1254" s="463"/>
      <c r="CB1254" s="428"/>
      <c r="DW1254" s="463"/>
      <c r="DX1254" s="463"/>
      <c r="FI1254" s="463"/>
      <c r="FJ1254" s="463"/>
    </row>
    <row r="1255" spans="14:166" s="369" customFormat="1" ht="15" customHeight="1">
      <c r="N1255" s="432"/>
      <c r="O1255" s="432"/>
      <c r="P1255" s="372"/>
      <c r="Q1255" s="372"/>
      <c r="R1255" s="372"/>
      <c r="AJ1255" s="438"/>
      <c r="AK1255" s="438"/>
      <c r="AL1255" s="438"/>
      <c r="AM1255" s="454"/>
      <c r="AN1255" s="454"/>
      <c r="BZ1255" s="463"/>
      <c r="CA1255" s="463"/>
      <c r="CB1255" s="428"/>
      <c r="DW1255" s="463"/>
      <c r="DX1255" s="463"/>
      <c r="FI1255" s="463"/>
      <c r="FJ1255" s="463"/>
    </row>
    <row r="1256" spans="14:166" s="369" customFormat="1" ht="15" customHeight="1">
      <c r="N1256" s="432"/>
      <c r="O1256" s="432"/>
      <c r="P1256" s="372"/>
      <c r="Q1256" s="372"/>
      <c r="R1256" s="372"/>
      <c r="AJ1256" s="438"/>
      <c r="AK1256" s="438"/>
      <c r="AL1256" s="438"/>
      <c r="AM1256" s="454"/>
      <c r="AN1256" s="454"/>
      <c r="BZ1256" s="463"/>
      <c r="CA1256" s="463"/>
      <c r="CB1256" s="428"/>
      <c r="DW1256" s="463"/>
      <c r="DX1256" s="463"/>
      <c r="FI1256" s="463"/>
      <c r="FJ1256" s="463"/>
    </row>
    <row r="1257" spans="14:166" s="369" customFormat="1" ht="15" customHeight="1">
      <c r="N1257" s="432"/>
      <c r="O1257" s="432"/>
      <c r="P1257" s="372"/>
      <c r="Q1257" s="372"/>
      <c r="R1257" s="372"/>
      <c r="AJ1257" s="438"/>
      <c r="AK1257" s="438"/>
      <c r="AL1257" s="438"/>
      <c r="AM1257" s="454"/>
      <c r="AN1257" s="454"/>
      <c r="BZ1257" s="463"/>
      <c r="CA1257" s="463"/>
      <c r="CB1257" s="428"/>
      <c r="DW1257" s="463"/>
      <c r="DX1257" s="463"/>
      <c r="FI1257" s="463"/>
      <c r="FJ1257" s="463"/>
    </row>
    <row r="1258" spans="14:166" s="369" customFormat="1" ht="15" customHeight="1">
      <c r="N1258" s="432"/>
      <c r="O1258" s="432"/>
      <c r="P1258" s="372"/>
      <c r="Q1258" s="372"/>
      <c r="R1258" s="372"/>
      <c r="AJ1258" s="438"/>
      <c r="AK1258" s="438"/>
      <c r="AL1258" s="438"/>
      <c r="AM1258" s="454"/>
      <c r="AN1258" s="454"/>
      <c r="BZ1258" s="463"/>
      <c r="CA1258" s="463"/>
      <c r="CB1258" s="428"/>
      <c r="DW1258" s="463"/>
      <c r="DX1258" s="463"/>
      <c r="FI1258" s="463"/>
      <c r="FJ1258" s="463"/>
    </row>
    <row r="1259" spans="14:166" s="369" customFormat="1" ht="15" customHeight="1">
      <c r="N1259" s="432"/>
      <c r="O1259" s="432"/>
      <c r="P1259" s="372"/>
      <c r="Q1259" s="372"/>
      <c r="R1259" s="372"/>
      <c r="AJ1259" s="438"/>
      <c r="AK1259" s="438"/>
      <c r="AL1259" s="438"/>
      <c r="AM1259" s="454"/>
      <c r="AN1259" s="454"/>
      <c r="BZ1259" s="463"/>
      <c r="CA1259" s="463"/>
      <c r="CB1259" s="428"/>
      <c r="DW1259" s="463"/>
      <c r="DX1259" s="463"/>
      <c r="FI1259" s="463"/>
      <c r="FJ1259" s="463"/>
    </row>
    <row r="1260" spans="14:166" s="369" customFormat="1" ht="15" customHeight="1">
      <c r="N1260" s="432"/>
      <c r="O1260" s="432"/>
      <c r="P1260" s="372"/>
      <c r="Q1260" s="372"/>
      <c r="R1260" s="372"/>
      <c r="AJ1260" s="438"/>
      <c r="AK1260" s="438"/>
      <c r="AL1260" s="454"/>
      <c r="AM1260" s="454"/>
      <c r="AN1260" s="454"/>
      <c r="BZ1260" s="463"/>
      <c r="CA1260" s="463"/>
      <c r="CB1260" s="428"/>
      <c r="DW1260" s="463"/>
      <c r="DX1260" s="463"/>
      <c r="FI1260" s="463"/>
      <c r="FJ1260" s="463"/>
    </row>
    <row r="1261" spans="14:166" s="369" customFormat="1" ht="15" customHeight="1">
      <c r="N1261" s="432"/>
      <c r="O1261" s="432"/>
      <c r="P1261" s="372"/>
      <c r="Q1261" s="372"/>
      <c r="R1261" s="372"/>
      <c r="AJ1261" s="438"/>
      <c r="AK1261" s="438"/>
      <c r="AL1261" s="455"/>
      <c r="AM1261" s="454"/>
      <c r="AN1261" s="454"/>
      <c r="BZ1261" s="463"/>
      <c r="CA1261" s="463"/>
      <c r="CB1261" s="428"/>
      <c r="DW1261" s="463"/>
      <c r="DX1261" s="463"/>
      <c r="FI1261" s="463"/>
      <c r="FJ1261" s="463"/>
    </row>
    <row r="1262" spans="14:166" s="369" customFormat="1" ht="15" customHeight="1">
      <c r="N1262" s="432"/>
      <c r="O1262" s="432"/>
      <c r="P1262" s="372"/>
      <c r="Q1262" s="372"/>
      <c r="R1262" s="372"/>
      <c r="AJ1262" s="438"/>
      <c r="AK1262" s="438"/>
      <c r="AL1262" s="455"/>
      <c r="AM1262" s="454"/>
      <c r="AN1262" s="454"/>
      <c r="BZ1262" s="463"/>
      <c r="CA1262" s="463"/>
      <c r="CB1262" s="428"/>
      <c r="DW1262" s="463"/>
      <c r="DX1262" s="463"/>
      <c r="FI1262" s="463"/>
      <c r="FJ1262" s="463"/>
    </row>
    <row r="1263" spans="14:166" s="369" customFormat="1" ht="15" customHeight="1">
      <c r="N1263" s="432"/>
      <c r="O1263" s="432"/>
      <c r="P1263" s="372"/>
      <c r="Q1263" s="372"/>
      <c r="R1263" s="372"/>
      <c r="AJ1263" s="438"/>
      <c r="AK1263" s="438"/>
      <c r="AL1263" s="454"/>
      <c r="AM1263" s="454"/>
      <c r="AN1263" s="454"/>
      <c r="BZ1263" s="463"/>
      <c r="CA1263" s="463"/>
      <c r="CB1263" s="428"/>
      <c r="DW1263" s="463"/>
      <c r="DX1263" s="463"/>
      <c r="FI1263" s="463"/>
      <c r="FJ1263" s="463"/>
    </row>
    <row r="1264" spans="14:166" s="369" customFormat="1" ht="15" customHeight="1">
      <c r="N1264" s="432"/>
      <c r="O1264" s="432"/>
      <c r="P1264" s="372"/>
      <c r="Q1264" s="372"/>
      <c r="R1264" s="372"/>
      <c r="AJ1264" s="438"/>
      <c r="AK1264" s="438"/>
      <c r="AL1264" s="455"/>
      <c r="AM1264" s="454"/>
      <c r="AN1264" s="454"/>
      <c r="BZ1264" s="463"/>
      <c r="CA1264" s="463"/>
      <c r="CB1264" s="428"/>
      <c r="DW1264" s="463"/>
      <c r="DX1264" s="463"/>
      <c r="FI1264" s="463"/>
      <c r="FJ1264" s="463"/>
    </row>
    <row r="1265" spans="14:166" s="369" customFormat="1" ht="15" customHeight="1">
      <c r="N1265" s="432"/>
      <c r="O1265" s="432"/>
      <c r="P1265" s="372"/>
      <c r="Q1265" s="372"/>
      <c r="R1265" s="372"/>
      <c r="AJ1265" s="438"/>
      <c r="AK1265" s="438"/>
      <c r="AL1265" s="455"/>
      <c r="AM1265" s="454"/>
      <c r="AN1265" s="454"/>
      <c r="BZ1265" s="463"/>
      <c r="CA1265" s="463"/>
      <c r="CB1265" s="428"/>
      <c r="DW1265" s="463"/>
      <c r="DX1265" s="463"/>
      <c r="FI1265" s="463"/>
      <c r="FJ1265" s="463"/>
    </row>
    <row r="1266" spans="14:166" s="369" customFormat="1" ht="15" customHeight="1">
      <c r="N1266" s="432"/>
      <c r="O1266" s="432"/>
      <c r="P1266" s="372"/>
      <c r="Q1266" s="372"/>
      <c r="R1266" s="372"/>
      <c r="AJ1266" s="438"/>
      <c r="AK1266" s="438"/>
      <c r="AL1266" s="454"/>
      <c r="AM1266" s="454"/>
      <c r="AN1266" s="454"/>
      <c r="BZ1266" s="463"/>
      <c r="CA1266" s="463"/>
      <c r="CB1266" s="428"/>
      <c r="DW1266" s="463"/>
      <c r="DX1266" s="463"/>
      <c r="FI1266" s="463"/>
      <c r="FJ1266" s="463"/>
    </row>
    <row r="1267" spans="14:166" s="369" customFormat="1" ht="15" customHeight="1">
      <c r="N1267" s="432"/>
      <c r="O1267" s="432"/>
      <c r="P1267" s="372"/>
      <c r="Q1267" s="372"/>
      <c r="R1267" s="372"/>
      <c r="AJ1267" s="438"/>
      <c r="AK1267" s="438"/>
      <c r="AL1267" s="455"/>
      <c r="AM1267" s="454"/>
      <c r="AN1267" s="454"/>
      <c r="BZ1267" s="463"/>
      <c r="CA1267" s="463"/>
      <c r="CB1267" s="428"/>
      <c r="DW1267" s="463"/>
      <c r="DX1267" s="463"/>
      <c r="FI1267" s="463"/>
      <c r="FJ1267" s="463"/>
    </row>
    <row r="1268" spans="14:166" s="369" customFormat="1" ht="15" customHeight="1">
      <c r="N1268" s="432"/>
      <c r="O1268" s="432"/>
      <c r="P1268" s="372"/>
      <c r="Q1268" s="372"/>
      <c r="R1268" s="372"/>
      <c r="AJ1268" s="438"/>
      <c r="AK1268" s="438"/>
      <c r="AL1268" s="455"/>
      <c r="AM1268" s="454"/>
      <c r="AN1268" s="454"/>
      <c r="BZ1268" s="463"/>
      <c r="CA1268" s="463"/>
      <c r="CB1268" s="428"/>
      <c r="DW1268" s="463"/>
      <c r="DX1268" s="463"/>
      <c r="FI1268" s="463"/>
      <c r="FJ1268" s="463"/>
    </row>
    <row r="1269" spans="14:166" s="369" customFormat="1" ht="15" customHeight="1">
      <c r="N1269" s="432"/>
      <c r="O1269" s="432"/>
      <c r="P1269" s="372"/>
      <c r="Q1269" s="372"/>
      <c r="R1269" s="372"/>
      <c r="AJ1269" s="438"/>
      <c r="AK1269" s="438"/>
      <c r="AL1269" s="455"/>
      <c r="AM1269" s="454"/>
      <c r="AN1269" s="454"/>
      <c r="BZ1269" s="463"/>
      <c r="CA1269" s="463"/>
      <c r="CB1269" s="428"/>
      <c r="DW1269" s="463"/>
      <c r="DX1269" s="463"/>
      <c r="FI1269" s="463"/>
      <c r="FJ1269" s="463"/>
    </row>
    <row r="1270" spans="14:166" s="369" customFormat="1" ht="15" customHeight="1">
      <c r="N1270" s="432"/>
      <c r="O1270" s="432"/>
      <c r="P1270" s="372"/>
      <c r="Q1270" s="372"/>
      <c r="R1270" s="372"/>
      <c r="AJ1270" s="438"/>
      <c r="AK1270" s="438"/>
      <c r="AL1270" s="454"/>
      <c r="AM1270" s="454"/>
      <c r="AN1270" s="454"/>
      <c r="BZ1270" s="463"/>
      <c r="CA1270" s="463"/>
      <c r="CB1270" s="428"/>
      <c r="DW1270" s="463"/>
      <c r="DX1270" s="463"/>
      <c r="FI1270" s="463"/>
      <c r="FJ1270" s="463"/>
    </row>
    <row r="1271" spans="14:166" s="369" customFormat="1" ht="15" customHeight="1">
      <c r="N1271" s="432"/>
      <c r="O1271" s="432"/>
      <c r="P1271" s="372"/>
      <c r="Q1271" s="372"/>
      <c r="R1271" s="372"/>
      <c r="AJ1271" s="438"/>
      <c r="AK1271" s="438"/>
      <c r="AL1271" s="455"/>
      <c r="AM1271" s="454"/>
      <c r="AN1271" s="454"/>
      <c r="BZ1271" s="463"/>
      <c r="CA1271" s="463"/>
      <c r="CB1271" s="428"/>
      <c r="DW1271" s="463"/>
      <c r="DX1271" s="463"/>
      <c r="FI1271" s="463"/>
      <c r="FJ1271" s="463"/>
    </row>
    <row r="1272" spans="14:166" s="369" customFormat="1" ht="15" customHeight="1">
      <c r="N1272" s="432"/>
      <c r="O1272" s="432"/>
      <c r="P1272" s="372"/>
      <c r="Q1272" s="372"/>
      <c r="R1272" s="372"/>
      <c r="AJ1272" s="438"/>
      <c r="AK1272" s="438"/>
      <c r="AL1272" s="454"/>
      <c r="AM1272" s="454"/>
      <c r="AN1272" s="454"/>
      <c r="BZ1272" s="463"/>
      <c r="CA1272" s="463"/>
      <c r="CB1272" s="428"/>
      <c r="DW1272" s="463"/>
      <c r="DX1272" s="463"/>
      <c r="FI1272" s="463"/>
      <c r="FJ1272" s="463"/>
    </row>
    <row r="1273" spans="14:166" s="369" customFormat="1" ht="15" customHeight="1">
      <c r="N1273" s="432"/>
      <c r="O1273" s="432"/>
      <c r="P1273" s="372"/>
      <c r="Q1273" s="372"/>
      <c r="R1273" s="372"/>
      <c r="AJ1273" s="438"/>
      <c r="AK1273" s="438"/>
      <c r="AL1273" s="454"/>
      <c r="AM1273" s="454"/>
      <c r="AN1273" s="454"/>
      <c r="BZ1273" s="463"/>
      <c r="CA1273" s="463"/>
      <c r="CB1273" s="428"/>
      <c r="DW1273" s="463"/>
      <c r="DX1273" s="463"/>
      <c r="FI1273" s="463"/>
      <c r="FJ1273" s="463"/>
    </row>
    <row r="1274" spans="14:166" s="369" customFormat="1" ht="15" customHeight="1">
      <c r="N1274" s="432"/>
      <c r="O1274" s="432"/>
      <c r="P1274" s="372"/>
      <c r="Q1274" s="372"/>
      <c r="R1274" s="372"/>
      <c r="AJ1274" s="438"/>
      <c r="AK1274" s="438"/>
      <c r="AL1274" s="455"/>
      <c r="AM1274" s="454"/>
      <c r="AN1274" s="454"/>
      <c r="BZ1274" s="463"/>
      <c r="CA1274" s="463"/>
      <c r="CB1274" s="428"/>
      <c r="DW1274" s="463"/>
      <c r="DX1274" s="463"/>
      <c r="FI1274" s="463"/>
      <c r="FJ1274" s="463"/>
    </row>
    <row r="1275" spans="14:166" s="369" customFormat="1" ht="15" customHeight="1">
      <c r="N1275" s="432"/>
      <c r="O1275" s="432"/>
      <c r="P1275" s="372"/>
      <c r="Q1275" s="372"/>
      <c r="R1275" s="372"/>
      <c r="AJ1275" s="438"/>
      <c r="AK1275" s="438"/>
      <c r="AL1275" s="455"/>
      <c r="AM1275" s="454"/>
      <c r="AN1275" s="454"/>
      <c r="BZ1275" s="463"/>
      <c r="CA1275" s="463"/>
      <c r="CB1275" s="428"/>
      <c r="DW1275" s="463"/>
      <c r="DX1275" s="463"/>
      <c r="FI1275" s="463"/>
      <c r="FJ1275" s="463"/>
    </row>
    <row r="1276" spans="14:166" s="369" customFormat="1" ht="15" customHeight="1">
      <c r="N1276" s="432"/>
      <c r="O1276" s="432"/>
      <c r="P1276" s="372"/>
      <c r="Q1276" s="372"/>
      <c r="R1276" s="372"/>
      <c r="AJ1276" s="438"/>
      <c r="AK1276" s="438"/>
      <c r="AL1276" s="454"/>
      <c r="AM1276" s="454"/>
      <c r="AN1276" s="454"/>
      <c r="BZ1276" s="463"/>
      <c r="CA1276" s="463"/>
      <c r="CB1276" s="428"/>
      <c r="DW1276" s="463"/>
      <c r="DX1276" s="463"/>
      <c r="FI1276" s="463"/>
      <c r="FJ1276" s="463"/>
    </row>
    <row r="1277" spans="14:166" s="369" customFormat="1" ht="15" customHeight="1">
      <c r="N1277" s="432"/>
      <c r="O1277" s="432"/>
      <c r="P1277" s="372"/>
      <c r="Q1277" s="372"/>
      <c r="R1277" s="372"/>
      <c r="AJ1277" s="438"/>
      <c r="AK1277" s="438"/>
      <c r="AL1277" s="454"/>
      <c r="AM1277" s="454"/>
      <c r="AN1277" s="454"/>
      <c r="BZ1277" s="463"/>
      <c r="CA1277" s="463"/>
      <c r="CB1277" s="428"/>
      <c r="DW1277" s="463"/>
      <c r="DX1277" s="463"/>
      <c r="FI1277" s="463"/>
      <c r="FJ1277" s="463"/>
    </row>
    <row r="1278" spans="14:166" s="369" customFormat="1" ht="15" customHeight="1">
      <c r="N1278" s="432"/>
      <c r="O1278" s="432"/>
      <c r="P1278" s="372"/>
      <c r="Q1278" s="372"/>
      <c r="R1278" s="372"/>
      <c r="AJ1278" s="438"/>
      <c r="AK1278" s="438"/>
      <c r="AL1278" s="454"/>
      <c r="AM1278" s="454"/>
      <c r="AN1278" s="454"/>
      <c r="BZ1278" s="463"/>
      <c r="CA1278" s="463"/>
      <c r="CB1278" s="428"/>
      <c r="DW1278" s="463"/>
      <c r="DX1278" s="463"/>
      <c r="FI1278" s="463"/>
      <c r="FJ1278" s="463"/>
    </row>
    <row r="1279" spans="14:166" s="369" customFormat="1" ht="15" customHeight="1">
      <c r="N1279" s="432"/>
      <c r="O1279" s="432"/>
      <c r="P1279" s="372"/>
      <c r="Q1279" s="372"/>
      <c r="R1279" s="372"/>
      <c r="AJ1279" s="438"/>
      <c r="AK1279" s="438"/>
      <c r="AL1279" s="454"/>
      <c r="AM1279" s="454"/>
      <c r="AN1279" s="454"/>
      <c r="BZ1279" s="463"/>
      <c r="CA1279" s="463"/>
      <c r="CB1279" s="428"/>
      <c r="DW1279" s="463"/>
      <c r="DX1279" s="463"/>
      <c r="FI1279" s="463"/>
      <c r="FJ1279" s="463"/>
    </row>
    <row r="1280" spans="14:166" s="369" customFormat="1" ht="15" customHeight="1">
      <c r="N1280" s="432"/>
      <c r="O1280" s="432"/>
      <c r="P1280" s="372"/>
      <c r="Q1280" s="372"/>
      <c r="R1280" s="372"/>
      <c r="AJ1280" s="438"/>
      <c r="AK1280" s="438"/>
      <c r="AL1280" s="454"/>
      <c r="AM1280" s="454"/>
      <c r="AN1280" s="454"/>
      <c r="BZ1280" s="463"/>
      <c r="CA1280" s="463"/>
      <c r="CB1280" s="428"/>
      <c r="DW1280" s="463"/>
      <c r="DX1280" s="463"/>
      <c r="FI1280" s="463"/>
      <c r="FJ1280" s="463"/>
    </row>
    <row r="1281" spans="14:166" s="369" customFormat="1" ht="15" customHeight="1">
      <c r="N1281" s="432"/>
      <c r="O1281" s="432"/>
      <c r="P1281" s="372"/>
      <c r="Q1281" s="372"/>
      <c r="R1281" s="372"/>
      <c r="AJ1281" s="438"/>
      <c r="AK1281" s="438"/>
      <c r="AL1281" s="454"/>
      <c r="AM1281" s="454"/>
      <c r="AN1281" s="454"/>
      <c r="BZ1281" s="463"/>
      <c r="CA1281" s="463"/>
      <c r="CB1281" s="428"/>
      <c r="DW1281" s="463"/>
      <c r="DX1281" s="463"/>
      <c r="FI1281" s="463"/>
      <c r="FJ1281" s="463"/>
    </row>
    <row r="1282" spans="14:166" s="369" customFormat="1" ht="15" customHeight="1">
      <c r="N1282" s="432"/>
      <c r="O1282" s="432"/>
      <c r="P1282" s="372"/>
      <c r="Q1282" s="372"/>
      <c r="R1282" s="372"/>
      <c r="AJ1282" s="438"/>
      <c r="AK1282" s="438"/>
      <c r="AL1282" s="454"/>
      <c r="AM1282" s="454"/>
      <c r="AN1282" s="454"/>
      <c r="BZ1282" s="463"/>
      <c r="CA1282" s="463"/>
      <c r="CB1282" s="428"/>
      <c r="DW1282" s="463"/>
      <c r="DX1282" s="463"/>
      <c r="FI1282" s="463"/>
      <c r="FJ1282" s="463"/>
    </row>
    <row r="1283" spans="14:166" s="369" customFormat="1" ht="15" customHeight="1">
      <c r="N1283" s="432"/>
      <c r="O1283" s="432"/>
      <c r="P1283" s="372"/>
      <c r="Q1283" s="372"/>
      <c r="R1283" s="372"/>
      <c r="AJ1283" s="438"/>
      <c r="AK1283" s="438"/>
      <c r="AL1283" s="454"/>
      <c r="AM1283" s="454"/>
      <c r="AN1283" s="454"/>
      <c r="BZ1283" s="463"/>
      <c r="CA1283" s="463"/>
      <c r="CB1283" s="428"/>
      <c r="DW1283" s="463"/>
      <c r="DX1283" s="463"/>
      <c r="FI1283" s="463"/>
      <c r="FJ1283" s="463"/>
    </row>
    <row r="1284" spans="14:166" s="369" customFormat="1" ht="15" customHeight="1">
      <c r="N1284" s="432"/>
      <c r="O1284" s="432"/>
      <c r="P1284" s="372"/>
      <c r="Q1284" s="372"/>
      <c r="R1284" s="372"/>
      <c r="AJ1284" s="438"/>
      <c r="AK1284" s="438"/>
      <c r="AL1284" s="454"/>
      <c r="AM1284" s="454"/>
      <c r="AN1284" s="454"/>
      <c r="BZ1284" s="463"/>
      <c r="CA1284" s="463"/>
      <c r="CB1284" s="428"/>
      <c r="DW1284" s="463"/>
      <c r="DX1284" s="463"/>
      <c r="FI1284" s="463"/>
      <c r="FJ1284" s="463"/>
    </row>
    <row r="1285" spans="14:166" s="369" customFormat="1" ht="15" customHeight="1">
      <c r="N1285" s="432"/>
      <c r="O1285" s="432"/>
      <c r="P1285" s="372"/>
      <c r="Q1285" s="372"/>
      <c r="R1285" s="372"/>
      <c r="AJ1285" s="438"/>
      <c r="AK1285" s="438"/>
      <c r="AL1285" s="454"/>
      <c r="AM1285" s="454"/>
      <c r="AN1285" s="454"/>
      <c r="BZ1285" s="463"/>
      <c r="CA1285" s="463"/>
      <c r="CB1285" s="428"/>
      <c r="DW1285" s="463"/>
      <c r="DX1285" s="463"/>
      <c r="FI1285" s="463"/>
      <c r="FJ1285" s="463"/>
    </row>
    <row r="1286" spans="14:166" s="369" customFormat="1" ht="15" customHeight="1">
      <c r="N1286" s="432"/>
      <c r="O1286" s="432"/>
      <c r="P1286" s="372"/>
      <c r="Q1286" s="372"/>
      <c r="R1286" s="372"/>
      <c r="AJ1286" s="438"/>
      <c r="AK1286" s="438"/>
      <c r="AL1286" s="454"/>
      <c r="AM1286" s="454"/>
      <c r="AN1286" s="454"/>
      <c r="BZ1286" s="463"/>
      <c r="CA1286" s="463"/>
      <c r="CB1286" s="428"/>
      <c r="DW1286" s="463"/>
      <c r="DX1286" s="463"/>
      <c r="FI1286" s="463"/>
      <c r="FJ1286" s="463"/>
    </row>
    <row r="1287" spans="14:166" s="369" customFormat="1" ht="15" customHeight="1">
      <c r="N1287" s="432"/>
      <c r="O1287" s="432"/>
      <c r="P1287" s="372"/>
      <c r="Q1287" s="372"/>
      <c r="R1287" s="372"/>
      <c r="AJ1287" s="438"/>
      <c r="AK1287" s="438"/>
      <c r="AL1287" s="454"/>
      <c r="AM1287" s="454"/>
      <c r="AN1287" s="454"/>
      <c r="BZ1287" s="463"/>
      <c r="CA1287" s="463"/>
      <c r="CB1287" s="428"/>
      <c r="DW1287" s="463"/>
      <c r="DX1287" s="463"/>
      <c r="FI1287" s="463"/>
      <c r="FJ1287" s="463"/>
    </row>
    <row r="1288" spans="14:166" s="369" customFormat="1" ht="15" customHeight="1">
      <c r="N1288" s="432"/>
      <c r="O1288" s="432"/>
      <c r="P1288" s="372"/>
      <c r="Q1288" s="372"/>
      <c r="R1288" s="372"/>
      <c r="AJ1288" s="438"/>
      <c r="AK1288" s="438"/>
      <c r="AL1288" s="454"/>
      <c r="AM1288" s="454"/>
      <c r="AN1288" s="454"/>
      <c r="BZ1288" s="463"/>
      <c r="CA1288" s="463"/>
      <c r="CB1288" s="428"/>
      <c r="DW1288" s="463"/>
      <c r="DX1288" s="463"/>
      <c r="FI1288" s="463"/>
      <c r="FJ1288" s="463"/>
    </row>
    <row r="1289" spans="14:166" s="369" customFormat="1" ht="15" customHeight="1">
      <c r="N1289" s="432"/>
      <c r="O1289" s="432"/>
      <c r="P1289" s="372"/>
      <c r="Q1289" s="372"/>
      <c r="R1289" s="372"/>
      <c r="AJ1289" s="438"/>
      <c r="AK1289" s="438"/>
      <c r="AL1289" s="454"/>
      <c r="AM1289" s="454"/>
      <c r="AN1289" s="454"/>
      <c r="BZ1289" s="463"/>
      <c r="CA1289" s="463"/>
      <c r="CB1289" s="428"/>
      <c r="DW1289" s="463"/>
      <c r="DX1289" s="463"/>
      <c r="FI1289" s="463"/>
      <c r="FJ1289" s="463"/>
    </row>
    <row r="1290" spans="14:166" s="369" customFormat="1" ht="15" customHeight="1">
      <c r="N1290" s="432"/>
      <c r="O1290" s="432"/>
      <c r="P1290" s="372"/>
      <c r="Q1290" s="372"/>
      <c r="R1290" s="372"/>
      <c r="AJ1290" s="438"/>
      <c r="AK1290" s="438"/>
      <c r="AL1290" s="454"/>
      <c r="AM1290" s="454"/>
      <c r="AN1290" s="454"/>
      <c r="BZ1290" s="463"/>
      <c r="CA1290" s="463"/>
      <c r="CB1290" s="428"/>
      <c r="DW1290" s="463"/>
      <c r="DX1290" s="463"/>
      <c r="FI1290" s="463"/>
      <c r="FJ1290" s="463"/>
    </row>
    <row r="1291" spans="14:166" s="369" customFormat="1" ht="15" customHeight="1">
      <c r="N1291" s="432"/>
      <c r="O1291" s="432"/>
      <c r="P1291" s="372"/>
      <c r="Q1291" s="372"/>
      <c r="R1291" s="372"/>
      <c r="AJ1291" s="438"/>
      <c r="AK1291" s="438"/>
      <c r="AL1291" s="454"/>
      <c r="AM1291" s="454"/>
      <c r="AN1291" s="454"/>
      <c r="BZ1291" s="463"/>
      <c r="CA1291" s="463"/>
      <c r="CB1291" s="428"/>
      <c r="DW1291" s="463"/>
      <c r="DX1291" s="463"/>
      <c r="FI1291" s="463"/>
      <c r="FJ1291" s="463"/>
    </row>
    <row r="1292" spans="14:166" s="369" customFormat="1" ht="15" customHeight="1">
      <c r="N1292" s="432"/>
      <c r="O1292" s="432"/>
      <c r="P1292" s="372"/>
      <c r="Q1292" s="372"/>
      <c r="R1292" s="372"/>
      <c r="AJ1292" s="438"/>
      <c r="AK1292" s="438"/>
      <c r="AL1292" s="454"/>
      <c r="AM1292" s="454"/>
      <c r="AN1292" s="454"/>
      <c r="BZ1292" s="463"/>
      <c r="CA1292" s="463"/>
      <c r="CB1292" s="428"/>
      <c r="DW1292" s="463"/>
      <c r="DX1292" s="463"/>
      <c r="FI1292" s="463"/>
      <c r="FJ1292" s="463"/>
    </row>
    <row r="1293" spans="14:166" s="369" customFormat="1" ht="15" customHeight="1">
      <c r="N1293" s="432"/>
      <c r="O1293" s="432"/>
      <c r="P1293" s="372"/>
      <c r="Q1293" s="372"/>
      <c r="R1293" s="372"/>
      <c r="AJ1293" s="438"/>
      <c r="AK1293" s="438"/>
      <c r="AL1293" s="454"/>
      <c r="AM1293" s="454"/>
      <c r="AN1293" s="454"/>
      <c r="BZ1293" s="463"/>
      <c r="CA1293" s="463"/>
      <c r="CB1293" s="428"/>
      <c r="DW1293" s="463"/>
      <c r="DX1293" s="463"/>
      <c r="FI1293" s="463"/>
      <c r="FJ1293" s="463"/>
    </row>
    <row r="1294" spans="14:166" s="369" customFormat="1" ht="15" customHeight="1">
      <c r="N1294" s="432"/>
      <c r="O1294" s="432"/>
      <c r="P1294" s="372"/>
      <c r="Q1294" s="372"/>
      <c r="R1294" s="372"/>
      <c r="AJ1294" s="438"/>
      <c r="AK1294" s="438"/>
      <c r="AL1294" s="454"/>
      <c r="AM1294" s="454"/>
      <c r="AN1294" s="454"/>
      <c r="BZ1294" s="463"/>
      <c r="CA1294" s="463"/>
      <c r="CB1294" s="428"/>
      <c r="DW1294" s="463"/>
      <c r="DX1294" s="463"/>
      <c r="FI1294" s="463"/>
      <c r="FJ1294" s="463"/>
    </row>
    <row r="1295" spans="14:166" s="369" customFormat="1" ht="15" customHeight="1">
      <c r="N1295" s="432"/>
      <c r="O1295" s="432"/>
      <c r="P1295" s="372"/>
      <c r="Q1295" s="372"/>
      <c r="R1295" s="372"/>
      <c r="AJ1295" s="438"/>
      <c r="AK1295" s="438"/>
      <c r="AL1295" s="454"/>
      <c r="AM1295" s="454"/>
      <c r="AN1295" s="454"/>
      <c r="BZ1295" s="463"/>
      <c r="CA1295" s="463"/>
      <c r="CB1295" s="428"/>
      <c r="DW1295" s="463"/>
      <c r="DX1295" s="463"/>
      <c r="FI1295" s="463"/>
      <c r="FJ1295" s="463"/>
    </row>
    <row r="1296" spans="14:166" s="369" customFormat="1" ht="15" customHeight="1">
      <c r="N1296" s="432"/>
      <c r="O1296" s="432"/>
      <c r="P1296" s="372"/>
      <c r="Q1296" s="372"/>
      <c r="R1296" s="372"/>
      <c r="AJ1296" s="438"/>
      <c r="AK1296" s="438"/>
      <c r="AL1296" s="454"/>
      <c r="AM1296" s="454"/>
      <c r="AN1296" s="454"/>
      <c r="BZ1296" s="463"/>
      <c r="CA1296" s="463"/>
      <c r="CB1296" s="428"/>
      <c r="DW1296" s="463"/>
      <c r="DX1296" s="463"/>
      <c r="FI1296" s="463"/>
      <c r="FJ1296" s="463"/>
    </row>
    <row r="1297" spans="14:166" s="369" customFormat="1" ht="15" customHeight="1">
      <c r="N1297" s="432"/>
      <c r="O1297" s="432"/>
      <c r="P1297" s="372"/>
      <c r="Q1297" s="372"/>
      <c r="R1297" s="372"/>
      <c r="AJ1297" s="438"/>
      <c r="AK1297" s="438"/>
      <c r="AL1297" s="454"/>
      <c r="AM1297" s="454"/>
      <c r="AN1297" s="454"/>
      <c r="BZ1297" s="463"/>
      <c r="CA1297" s="463"/>
      <c r="CB1297" s="428"/>
      <c r="DW1297" s="463"/>
      <c r="DX1297" s="463"/>
      <c r="FI1297" s="463"/>
      <c r="FJ1297" s="463"/>
    </row>
    <row r="1298" spans="14:166" s="369" customFormat="1" ht="15" customHeight="1">
      <c r="N1298" s="432"/>
      <c r="O1298" s="432"/>
      <c r="P1298" s="372"/>
      <c r="Q1298" s="372"/>
      <c r="R1298" s="372"/>
      <c r="AJ1298" s="463"/>
      <c r="BZ1298" s="463"/>
      <c r="CA1298" s="463"/>
      <c r="CB1298" s="428"/>
      <c r="DW1298" s="463"/>
      <c r="DX1298" s="463"/>
      <c r="FI1298" s="463"/>
      <c r="FJ1298" s="463"/>
    </row>
    <row r="1299" spans="14:166" s="369" customFormat="1" ht="15" customHeight="1">
      <c r="N1299" s="432"/>
      <c r="O1299" s="432"/>
      <c r="P1299" s="372"/>
      <c r="Q1299" s="372"/>
      <c r="R1299" s="372"/>
      <c r="BZ1299" s="463"/>
      <c r="CA1299" s="463"/>
      <c r="CB1299" s="428"/>
      <c r="DW1299" s="463"/>
      <c r="DX1299" s="463"/>
      <c r="FI1299" s="463"/>
      <c r="FJ1299" s="463"/>
    </row>
    <row r="1300" spans="14:166" s="369" customFormat="1" ht="15" customHeight="1">
      <c r="N1300" s="432"/>
      <c r="O1300" s="432"/>
      <c r="P1300" s="372"/>
      <c r="Q1300" s="372"/>
      <c r="R1300" s="372"/>
      <c r="AJ1300" s="463"/>
      <c r="AK1300" s="463"/>
      <c r="BZ1300" s="463"/>
      <c r="CA1300" s="463"/>
      <c r="CB1300" s="428"/>
      <c r="DW1300" s="463"/>
      <c r="DX1300" s="463"/>
      <c r="FI1300" s="463"/>
      <c r="FJ1300" s="463"/>
    </row>
    <row r="1301" spans="14:166" s="369" customFormat="1" ht="15" customHeight="1">
      <c r="N1301" s="432"/>
      <c r="O1301" s="432"/>
      <c r="P1301" s="372"/>
      <c r="Q1301" s="372"/>
      <c r="R1301" s="372"/>
      <c r="AJ1301" s="453"/>
      <c r="AK1301" s="463"/>
      <c r="BZ1301" s="463"/>
      <c r="CA1301" s="463"/>
      <c r="CB1301" s="428"/>
      <c r="DW1301" s="463"/>
      <c r="DX1301" s="463"/>
      <c r="FI1301" s="463"/>
      <c r="FJ1301" s="463"/>
    </row>
    <row r="1302" spans="14:166" s="369" customFormat="1" ht="15" customHeight="1">
      <c r="N1302" s="432"/>
      <c r="O1302" s="432"/>
      <c r="P1302" s="372"/>
      <c r="Q1302" s="372"/>
      <c r="R1302" s="372"/>
      <c r="AJ1302" s="454"/>
      <c r="AK1302" s="393"/>
      <c r="BZ1302" s="463"/>
      <c r="CA1302" s="463"/>
      <c r="CB1302" s="428"/>
      <c r="DW1302" s="463"/>
      <c r="DX1302" s="463"/>
      <c r="FI1302" s="463"/>
      <c r="FJ1302" s="463"/>
    </row>
    <row r="1303" spans="14:166" s="369" customFormat="1" ht="15" customHeight="1">
      <c r="N1303" s="432"/>
      <c r="O1303" s="432"/>
      <c r="P1303" s="372"/>
      <c r="Q1303" s="372"/>
      <c r="R1303" s="372"/>
      <c r="AJ1303" s="463"/>
      <c r="AK1303" s="372"/>
      <c r="BZ1303" s="463"/>
      <c r="CA1303" s="463"/>
      <c r="CB1303" s="428"/>
      <c r="DW1303" s="463"/>
      <c r="DX1303" s="463"/>
      <c r="FI1303" s="463"/>
      <c r="FJ1303" s="463"/>
    </row>
    <row r="1304" spans="14:166" s="369" customFormat="1" ht="15" customHeight="1">
      <c r="N1304" s="432"/>
      <c r="O1304" s="432"/>
      <c r="P1304" s="372"/>
      <c r="Q1304" s="372"/>
      <c r="R1304" s="372"/>
      <c r="AJ1304" s="438"/>
      <c r="AK1304" s="438"/>
      <c r="BZ1304" s="463"/>
      <c r="CA1304" s="463"/>
      <c r="CB1304" s="428"/>
      <c r="DW1304" s="463"/>
      <c r="DX1304" s="463"/>
      <c r="FI1304" s="463"/>
      <c r="FJ1304" s="463"/>
    </row>
    <row r="1305" spans="14:166" s="369" customFormat="1" ht="15" customHeight="1">
      <c r="N1305" s="432"/>
      <c r="O1305" s="432"/>
      <c r="P1305" s="372"/>
      <c r="Q1305" s="372"/>
      <c r="R1305" s="372"/>
      <c r="AJ1305" s="438"/>
      <c r="AK1305" s="438"/>
      <c r="BZ1305" s="463"/>
      <c r="CA1305" s="463"/>
      <c r="CB1305" s="428"/>
      <c r="DW1305" s="463"/>
      <c r="DX1305" s="463"/>
      <c r="FI1305" s="463"/>
      <c r="FJ1305" s="463"/>
    </row>
    <row r="1306" spans="14:166" s="369" customFormat="1" ht="15" customHeight="1">
      <c r="N1306" s="432"/>
      <c r="O1306" s="432"/>
      <c r="P1306" s="372"/>
      <c r="Q1306" s="372"/>
      <c r="R1306" s="372"/>
      <c r="AJ1306" s="438"/>
      <c r="AK1306" s="438"/>
      <c r="BZ1306" s="463"/>
      <c r="CA1306" s="463"/>
      <c r="CB1306" s="428"/>
      <c r="DW1306" s="463"/>
      <c r="DX1306" s="463"/>
      <c r="FI1306" s="463"/>
      <c r="FJ1306" s="463"/>
    </row>
    <row r="1307" spans="14:166" s="369" customFormat="1" ht="15" customHeight="1">
      <c r="N1307" s="432"/>
      <c r="O1307" s="432"/>
      <c r="P1307" s="372"/>
      <c r="Q1307" s="372"/>
      <c r="R1307" s="372"/>
      <c r="AJ1307" s="438"/>
      <c r="AK1307" s="438"/>
      <c r="BZ1307" s="463"/>
      <c r="CA1307" s="463"/>
      <c r="CB1307" s="428"/>
      <c r="DW1307" s="463"/>
      <c r="DX1307" s="463"/>
      <c r="FI1307" s="463"/>
      <c r="FJ1307" s="463"/>
    </row>
    <row r="1308" spans="14:166" s="369" customFormat="1" ht="15" customHeight="1">
      <c r="N1308" s="432"/>
      <c r="O1308" s="432"/>
      <c r="P1308" s="372"/>
      <c r="Q1308" s="372"/>
      <c r="R1308" s="372"/>
      <c r="AJ1308" s="438"/>
      <c r="AK1308" s="438"/>
      <c r="BZ1308" s="463"/>
      <c r="CA1308" s="463"/>
      <c r="CB1308" s="428"/>
      <c r="DW1308" s="463"/>
      <c r="DX1308" s="463"/>
      <c r="FI1308" s="463"/>
      <c r="FJ1308" s="463"/>
    </row>
    <row r="1309" spans="14:166" s="369" customFormat="1" ht="15" customHeight="1">
      <c r="N1309" s="432"/>
      <c r="O1309" s="432"/>
      <c r="P1309" s="372"/>
      <c r="Q1309" s="372"/>
      <c r="R1309" s="372"/>
      <c r="AJ1309" s="438"/>
      <c r="AK1309" s="438"/>
      <c r="BZ1309" s="463"/>
      <c r="CA1309" s="463"/>
      <c r="CB1309" s="428"/>
      <c r="DW1309" s="463"/>
      <c r="DX1309" s="463"/>
      <c r="FI1309" s="463"/>
      <c r="FJ1309" s="463"/>
    </row>
    <row r="1310" spans="14:166" s="369" customFormat="1" ht="15" customHeight="1">
      <c r="N1310" s="432"/>
      <c r="O1310" s="432"/>
      <c r="P1310" s="372"/>
      <c r="Q1310" s="372"/>
      <c r="R1310" s="372"/>
      <c r="AJ1310" s="438"/>
      <c r="AK1310" s="438"/>
      <c r="BZ1310" s="463"/>
      <c r="CA1310" s="463"/>
      <c r="CB1310" s="428"/>
      <c r="DW1310" s="463"/>
      <c r="DX1310" s="463"/>
      <c r="FI1310" s="463"/>
      <c r="FJ1310" s="463"/>
    </row>
    <row r="1311" spans="14:166" s="369" customFormat="1" ht="15" customHeight="1">
      <c r="N1311" s="432"/>
      <c r="O1311" s="432"/>
      <c r="P1311" s="372"/>
      <c r="Q1311" s="372"/>
      <c r="R1311" s="372"/>
      <c r="AJ1311" s="438"/>
      <c r="AK1311" s="438"/>
      <c r="BZ1311" s="463"/>
      <c r="CA1311" s="463"/>
      <c r="CB1311" s="428"/>
      <c r="DW1311" s="463"/>
      <c r="DX1311" s="463"/>
      <c r="FI1311" s="463"/>
      <c r="FJ1311" s="463"/>
    </row>
    <row r="1312" spans="14:166" s="369" customFormat="1" ht="15" customHeight="1">
      <c r="N1312" s="432"/>
      <c r="O1312" s="432"/>
      <c r="P1312" s="372"/>
      <c r="Q1312" s="372"/>
      <c r="R1312" s="372"/>
      <c r="AJ1312" s="438"/>
      <c r="AK1312" s="438"/>
      <c r="BZ1312" s="463"/>
      <c r="CA1312" s="463"/>
      <c r="CB1312" s="428"/>
      <c r="DW1312" s="463"/>
      <c r="DX1312" s="463"/>
      <c r="FI1312" s="463"/>
      <c r="FJ1312" s="463"/>
    </row>
    <row r="1313" spans="14:166" s="369" customFormat="1" ht="15" customHeight="1">
      <c r="N1313" s="432"/>
      <c r="O1313" s="432"/>
      <c r="P1313" s="372"/>
      <c r="Q1313" s="372"/>
      <c r="R1313" s="372"/>
      <c r="AJ1313" s="438"/>
      <c r="AK1313" s="438"/>
      <c r="BZ1313" s="463"/>
      <c r="CA1313" s="463"/>
      <c r="CB1313" s="428"/>
      <c r="DW1313" s="463"/>
      <c r="DX1313" s="463"/>
      <c r="FI1313" s="463"/>
      <c r="FJ1313" s="463"/>
    </row>
    <row r="1314" spans="14:166" s="369" customFormat="1" ht="15" customHeight="1">
      <c r="N1314" s="432"/>
      <c r="O1314" s="432"/>
      <c r="P1314" s="372"/>
      <c r="Q1314" s="372"/>
      <c r="R1314" s="372"/>
      <c r="AJ1314" s="438"/>
      <c r="AK1314" s="438"/>
      <c r="BZ1314" s="463"/>
      <c r="CA1314" s="463"/>
      <c r="CB1314" s="428"/>
      <c r="DW1314" s="463"/>
      <c r="DX1314" s="463"/>
      <c r="FI1314" s="463"/>
      <c r="FJ1314" s="463"/>
    </row>
    <row r="1315" spans="14:166" s="369" customFormat="1" ht="15" customHeight="1">
      <c r="N1315" s="432"/>
      <c r="O1315" s="432"/>
      <c r="P1315" s="372"/>
      <c r="Q1315" s="372"/>
      <c r="R1315" s="372"/>
      <c r="AJ1315" s="438"/>
      <c r="AK1315" s="438"/>
      <c r="BZ1315" s="463"/>
      <c r="CA1315" s="463"/>
      <c r="CB1315" s="428"/>
      <c r="DW1315" s="463"/>
      <c r="DX1315" s="463"/>
      <c r="FI1315" s="463"/>
      <c r="FJ1315" s="463"/>
    </row>
    <row r="1316" spans="14:166" s="369" customFormat="1" ht="15" customHeight="1">
      <c r="N1316" s="432"/>
      <c r="O1316" s="432"/>
      <c r="P1316" s="372"/>
      <c r="Q1316" s="372"/>
      <c r="R1316" s="372"/>
      <c r="AJ1316" s="438"/>
      <c r="AK1316" s="438"/>
      <c r="BZ1316" s="463"/>
      <c r="CA1316" s="463"/>
      <c r="CB1316" s="428"/>
      <c r="DW1316" s="463"/>
      <c r="DX1316" s="463"/>
      <c r="FI1316" s="463"/>
      <c r="FJ1316" s="463"/>
    </row>
    <row r="1317" spans="14:166" s="369" customFormat="1" ht="15" customHeight="1">
      <c r="N1317" s="432"/>
      <c r="O1317" s="432"/>
      <c r="P1317" s="372"/>
      <c r="Q1317" s="372"/>
      <c r="R1317" s="372"/>
      <c r="AJ1317" s="438"/>
      <c r="AK1317" s="438"/>
      <c r="BZ1317" s="463"/>
      <c r="CA1317" s="463"/>
      <c r="CB1317" s="428"/>
      <c r="DW1317" s="463"/>
      <c r="DX1317" s="463"/>
      <c r="FI1317" s="463"/>
      <c r="FJ1317" s="463"/>
    </row>
    <row r="1318" spans="14:166" s="369" customFormat="1" ht="15" customHeight="1">
      <c r="N1318" s="432"/>
      <c r="O1318" s="432"/>
      <c r="P1318" s="372"/>
      <c r="Q1318" s="372"/>
      <c r="R1318" s="372"/>
      <c r="AJ1318" s="438"/>
      <c r="AK1318" s="438"/>
      <c r="BZ1318" s="463"/>
      <c r="CA1318" s="463"/>
      <c r="CB1318" s="428"/>
      <c r="DW1318" s="463"/>
      <c r="DX1318" s="463"/>
      <c r="FI1318" s="463"/>
      <c r="FJ1318" s="463"/>
    </row>
    <row r="1319" spans="14:166" s="369" customFormat="1" ht="15" customHeight="1">
      <c r="N1319" s="432"/>
      <c r="O1319" s="432"/>
      <c r="P1319" s="372"/>
      <c r="Q1319" s="372"/>
      <c r="R1319" s="372"/>
      <c r="AJ1319" s="438"/>
      <c r="AK1319" s="438"/>
      <c r="BZ1319" s="463"/>
      <c r="CA1319" s="463"/>
      <c r="CB1319" s="428"/>
      <c r="DW1319" s="463"/>
      <c r="DX1319" s="463"/>
      <c r="FI1319" s="463"/>
      <c r="FJ1319" s="463"/>
    </row>
    <row r="1320" spans="14:166" s="369" customFormat="1" ht="15" customHeight="1">
      <c r="N1320" s="432"/>
      <c r="O1320" s="432"/>
      <c r="P1320" s="372"/>
      <c r="Q1320" s="372"/>
      <c r="R1320" s="372"/>
      <c r="AJ1320" s="438"/>
      <c r="AK1320" s="438"/>
      <c r="BZ1320" s="463"/>
      <c r="CA1320" s="463"/>
      <c r="CB1320" s="428"/>
      <c r="DW1320" s="463"/>
      <c r="DX1320" s="463"/>
      <c r="FI1320" s="463"/>
      <c r="FJ1320" s="463"/>
    </row>
    <row r="1321" spans="14:166" s="369" customFormat="1" ht="15" customHeight="1">
      <c r="N1321" s="432"/>
      <c r="O1321" s="432"/>
      <c r="P1321" s="372"/>
      <c r="Q1321" s="372"/>
      <c r="R1321" s="372"/>
      <c r="AJ1321" s="438"/>
      <c r="AK1321" s="438"/>
      <c r="BZ1321" s="463"/>
      <c r="CA1321" s="463"/>
      <c r="CB1321" s="428"/>
      <c r="DW1321" s="463"/>
      <c r="DX1321" s="463"/>
      <c r="FI1321" s="463"/>
      <c r="FJ1321" s="463"/>
    </row>
    <row r="1322" spans="14:166" s="369" customFormat="1" ht="15" customHeight="1">
      <c r="N1322" s="432"/>
      <c r="O1322" s="432"/>
      <c r="P1322" s="372"/>
      <c r="Q1322" s="372"/>
      <c r="R1322" s="372"/>
      <c r="AJ1322" s="438"/>
      <c r="AK1322" s="438"/>
      <c r="BZ1322" s="463"/>
      <c r="CA1322" s="463"/>
      <c r="CB1322" s="428"/>
      <c r="DW1322" s="463"/>
      <c r="DX1322" s="463"/>
      <c r="FI1322" s="463"/>
      <c r="FJ1322" s="463"/>
    </row>
    <row r="1323" spans="14:166" s="369" customFormat="1" ht="15" customHeight="1">
      <c r="N1323" s="432"/>
      <c r="O1323" s="432"/>
      <c r="P1323" s="372"/>
      <c r="Q1323" s="372"/>
      <c r="R1323" s="372"/>
      <c r="AJ1323" s="438"/>
      <c r="AK1323" s="438"/>
      <c r="BZ1323" s="463"/>
      <c r="CA1323" s="463"/>
      <c r="CB1323" s="428"/>
      <c r="DW1323" s="463"/>
      <c r="DX1323" s="463"/>
      <c r="FI1323" s="463"/>
      <c r="FJ1323" s="463"/>
    </row>
    <row r="1324" spans="14:166" s="369" customFormat="1" ht="15" customHeight="1">
      <c r="N1324" s="432"/>
      <c r="O1324" s="432"/>
      <c r="P1324" s="372"/>
      <c r="Q1324" s="372"/>
      <c r="R1324" s="372"/>
      <c r="AJ1324" s="438"/>
      <c r="AK1324" s="438"/>
      <c r="BZ1324" s="463"/>
      <c r="CA1324" s="463"/>
      <c r="CB1324" s="428"/>
      <c r="DW1324" s="463"/>
      <c r="DX1324" s="463"/>
      <c r="FI1324" s="463"/>
      <c r="FJ1324" s="463"/>
    </row>
    <row r="1325" spans="14:166" s="369" customFormat="1" ht="15" customHeight="1">
      <c r="N1325" s="432"/>
      <c r="O1325" s="432"/>
      <c r="P1325" s="372"/>
      <c r="Q1325" s="372"/>
      <c r="R1325" s="372"/>
      <c r="AJ1325" s="438"/>
      <c r="AK1325" s="438"/>
      <c r="BZ1325" s="463"/>
      <c r="CA1325" s="463"/>
      <c r="CB1325" s="428"/>
      <c r="DW1325" s="463"/>
      <c r="DX1325" s="463"/>
      <c r="FI1325" s="463"/>
      <c r="FJ1325" s="463"/>
    </row>
    <row r="1326" spans="14:166" s="369" customFormat="1" ht="15" customHeight="1">
      <c r="N1326" s="432"/>
      <c r="O1326" s="432"/>
      <c r="P1326" s="372"/>
      <c r="Q1326" s="372"/>
      <c r="R1326" s="372"/>
      <c r="AJ1326" s="438"/>
      <c r="AK1326" s="438"/>
      <c r="BZ1326" s="463"/>
      <c r="CA1326" s="463"/>
      <c r="CB1326" s="428"/>
      <c r="DW1326" s="463"/>
      <c r="DX1326" s="463"/>
      <c r="FI1326" s="463"/>
      <c r="FJ1326" s="463"/>
    </row>
    <row r="1327" spans="14:166" s="369" customFormat="1" ht="15" customHeight="1">
      <c r="N1327" s="432"/>
      <c r="O1327" s="432"/>
      <c r="P1327" s="372"/>
      <c r="Q1327" s="372"/>
      <c r="R1327" s="372"/>
      <c r="AJ1327" s="438"/>
      <c r="AK1327" s="438"/>
      <c r="BZ1327" s="463"/>
      <c r="CA1327" s="463"/>
      <c r="CB1327" s="428"/>
      <c r="DW1327" s="463"/>
      <c r="DX1327" s="463"/>
      <c r="FI1327" s="463"/>
      <c r="FJ1327" s="463"/>
    </row>
    <row r="1328" spans="14:166" s="369" customFormat="1" ht="15" customHeight="1">
      <c r="N1328" s="432"/>
      <c r="O1328" s="432"/>
      <c r="P1328" s="372"/>
      <c r="Q1328" s="372"/>
      <c r="R1328" s="372"/>
      <c r="AJ1328" s="438"/>
      <c r="AK1328" s="438"/>
      <c r="BZ1328" s="463"/>
      <c r="CA1328" s="463"/>
      <c r="CB1328" s="428"/>
      <c r="DW1328" s="463"/>
      <c r="DX1328" s="463"/>
      <c r="FI1328" s="463"/>
      <c r="FJ1328" s="463"/>
    </row>
    <row r="1329" spans="14:166" s="369" customFormat="1" ht="15" customHeight="1">
      <c r="N1329" s="432"/>
      <c r="O1329" s="432"/>
      <c r="P1329" s="372"/>
      <c r="Q1329" s="372"/>
      <c r="R1329" s="372"/>
      <c r="AJ1329" s="438"/>
      <c r="AK1329" s="438"/>
      <c r="BZ1329" s="463"/>
      <c r="CA1329" s="463"/>
      <c r="CB1329" s="428"/>
      <c r="DW1329" s="463"/>
      <c r="DX1329" s="463"/>
      <c r="FI1329" s="463"/>
      <c r="FJ1329" s="463"/>
    </row>
    <row r="1330" spans="14:166" s="369" customFormat="1" ht="15" customHeight="1">
      <c r="N1330" s="432"/>
      <c r="O1330" s="432"/>
      <c r="P1330" s="372"/>
      <c r="Q1330" s="372"/>
      <c r="R1330" s="372"/>
      <c r="AJ1330" s="438"/>
      <c r="AK1330" s="438"/>
      <c r="BZ1330" s="463"/>
      <c r="CA1330" s="463"/>
      <c r="CB1330" s="428"/>
      <c r="DW1330" s="463"/>
      <c r="DX1330" s="463"/>
      <c r="FI1330" s="463"/>
      <c r="FJ1330" s="463"/>
    </row>
    <row r="1331" spans="14:166" s="369" customFormat="1" ht="15" customHeight="1">
      <c r="N1331" s="432"/>
      <c r="O1331" s="432"/>
      <c r="P1331" s="372"/>
      <c r="Q1331" s="372"/>
      <c r="R1331" s="372"/>
      <c r="AJ1331" s="438"/>
      <c r="AK1331" s="438"/>
      <c r="BZ1331" s="463"/>
      <c r="CA1331" s="463"/>
      <c r="CB1331" s="428"/>
      <c r="DW1331" s="463"/>
      <c r="DX1331" s="463"/>
      <c r="FI1331" s="463"/>
      <c r="FJ1331" s="463"/>
    </row>
    <row r="1332" spans="14:166" s="369" customFormat="1" ht="15" customHeight="1">
      <c r="N1332" s="432"/>
      <c r="O1332" s="432"/>
      <c r="P1332" s="372"/>
      <c r="Q1332" s="372"/>
      <c r="R1332" s="372"/>
      <c r="AJ1332" s="438"/>
      <c r="AK1332" s="438"/>
      <c r="BZ1332" s="463"/>
      <c r="CA1332" s="463"/>
      <c r="CB1332" s="428"/>
      <c r="DW1332" s="463"/>
      <c r="DX1332" s="463"/>
      <c r="FI1332" s="463"/>
      <c r="FJ1332" s="463"/>
    </row>
    <row r="1333" spans="14:166" s="369" customFormat="1" ht="15" customHeight="1">
      <c r="N1333" s="432"/>
      <c r="O1333" s="432"/>
      <c r="P1333" s="372"/>
      <c r="Q1333" s="372"/>
      <c r="R1333" s="372"/>
      <c r="AJ1333" s="438"/>
      <c r="AK1333" s="438"/>
      <c r="BZ1333" s="463"/>
      <c r="CA1333" s="463"/>
      <c r="CB1333" s="428"/>
      <c r="DW1333" s="463"/>
      <c r="DX1333" s="463"/>
      <c r="FI1333" s="463"/>
      <c r="FJ1333" s="463"/>
    </row>
    <row r="1334" spans="14:166" s="369" customFormat="1" ht="15" customHeight="1">
      <c r="N1334" s="432"/>
      <c r="O1334" s="432"/>
      <c r="P1334" s="372"/>
      <c r="Q1334" s="372"/>
      <c r="R1334" s="372"/>
      <c r="AJ1334" s="438"/>
      <c r="AK1334" s="438"/>
      <c r="BZ1334" s="463"/>
      <c r="CA1334" s="463"/>
      <c r="CB1334" s="428"/>
      <c r="DW1334" s="463"/>
      <c r="DX1334" s="463"/>
      <c r="FI1334" s="463"/>
      <c r="FJ1334" s="463"/>
    </row>
    <row r="1335" spans="14:166" s="369" customFormat="1" ht="15" customHeight="1">
      <c r="N1335" s="432"/>
      <c r="O1335" s="432"/>
      <c r="P1335" s="372"/>
      <c r="Q1335" s="372"/>
      <c r="R1335" s="372"/>
      <c r="AJ1335" s="438"/>
      <c r="AK1335" s="438"/>
      <c r="BZ1335" s="463"/>
      <c r="CA1335" s="463"/>
      <c r="CB1335" s="428"/>
      <c r="DW1335" s="463"/>
      <c r="DX1335" s="463"/>
      <c r="FI1335" s="463"/>
      <c r="FJ1335" s="463"/>
    </row>
    <row r="1336" spans="14:166" s="369" customFormat="1" ht="15" customHeight="1">
      <c r="N1336" s="432"/>
      <c r="O1336" s="432"/>
      <c r="P1336" s="372"/>
      <c r="Q1336" s="372"/>
      <c r="R1336" s="372"/>
      <c r="AJ1336" s="438"/>
      <c r="AK1336" s="438"/>
      <c r="BZ1336" s="463"/>
      <c r="CA1336" s="463"/>
      <c r="CB1336" s="428"/>
      <c r="DW1336" s="463"/>
      <c r="DX1336" s="463"/>
      <c r="FI1336" s="463"/>
      <c r="FJ1336" s="463"/>
    </row>
    <row r="1337" spans="14:166" s="369" customFormat="1" ht="15" customHeight="1">
      <c r="N1337" s="432"/>
      <c r="O1337" s="432"/>
      <c r="P1337" s="372"/>
      <c r="Q1337" s="372"/>
      <c r="R1337" s="372"/>
      <c r="AJ1337" s="438"/>
      <c r="AK1337" s="438"/>
      <c r="BZ1337" s="463"/>
      <c r="CA1337" s="463"/>
      <c r="CB1337" s="428"/>
      <c r="DW1337" s="463"/>
      <c r="DX1337" s="463"/>
      <c r="FI1337" s="463"/>
      <c r="FJ1337" s="463"/>
    </row>
    <row r="1338" spans="14:166" s="369" customFormat="1" ht="15" customHeight="1">
      <c r="N1338" s="432"/>
      <c r="O1338" s="432"/>
      <c r="P1338" s="372"/>
      <c r="Q1338" s="372"/>
      <c r="R1338" s="372"/>
      <c r="AJ1338" s="438"/>
      <c r="AK1338" s="438"/>
      <c r="BZ1338" s="463"/>
      <c r="CA1338" s="463"/>
      <c r="CB1338" s="428"/>
      <c r="DW1338" s="463"/>
      <c r="DX1338" s="463"/>
      <c r="FI1338" s="463"/>
      <c r="FJ1338" s="463"/>
    </row>
    <row r="1339" spans="14:166" s="369" customFormat="1" ht="15" customHeight="1">
      <c r="N1339" s="432"/>
      <c r="O1339" s="432"/>
      <c r="P1339" s="372"/>
      <c r="Q1339" s="372"/>
      <c r="R1339" s="372"/>
      <c r="AJ1339" s="438"/>
      <c r="AK1339" s="438"/>
      <c r="BZ1339" s="463"/>
      <c r="CA1339" s="463"/>
      <c r="CB1339" s="428"/>
      <c r="DW1339" s="463"/>
      <c r="DX1339" s="463"/>
      <c r="FI1339" s="463"/>
      <c r="FJ1339" s="463"/>
    </row>
    <row r="1340" spans="14:166" s="369" customFormat="1" ht="15" customHeight="1">
      <c r="N1340" s="432"/>
      <c r="O1340" s="432"/>
      <c r="P1340" s="372"/>
      <c r="Q1340" s="372"/>
      <c r="R1340" s="372"/>
      <c r="AJ1340" s="438"/>
      <c r="AK1340" s="438"/>
      <c r="BZ1340" s="463"/>
      <c r="CA1340" s="463"/>
      <c r="CB1340" s="428"/>
      <c r="DW1340" s="463"/>
      <c r="DX1340" s="463"/>
      <c r="FI1340" s="463"/>
      <c r="FJ1340" s="463"/>
    </row>
    <row r="1341" spans="14:166" s="369" customFormat="1" ht="15" customHeight="1">
      <c r="N1341" s="432"/>
      <c r="O1341" s="432"/>
      <c r="P1341" s="372"/>
      <c r="Q1341" s="372"/>
      <c r="R1341" s="372"/>
      <c r="AJ1341" s="463"/>
      <c r="BZ1341" s="463"/>
      <c r="CA1341" s="463"/>
      <c r="CB1341" s="428"/>
      <c r="DW1341" s="463"/>
      <c r="DX1341" s="463"/>
      <c r="FI1341" s="463"/>
      <c r="FJ1341" s="463"/>
    </row>
    <row r="1342" spans="14:166" s="369" customFormat="1" ht="15" customHeight="1">
      <c r="N1342" s="432"/>
      <c r="O1342" s="432"/>
      <c r="P1342" s="372"/>
      <c r="Q1342" s="372"/>
      <c r="R1342" s="372"/>
      <c r="BZ1342" s="463"/>
      <c r="CA1342" s="463"/>
      <c r="CB1342" s="428"/>
      <c r="DW1342" s="463"/>
      <c r="DX1342" s="463"/>
      <c r="FI1342" s="463"/>
      <c r="FJ1342" s="463"/>
    </row>
    <row r="1343" spans="14:166" s="369" customFormat="1" ht="15" customHeight="1">
      <c r="N1343" s="432"/>
      <c r="O1343" s="432"/>
      <c r="P1343" s="372"/>
      <c r="Q1343" s="372"/>
      <c r="R1343" s="372"/>
      <c r="BZ1343" s="463"/>
      <c r="CA1343" s="463"/>
      <c r="CB1343" s="428"/>
      <c r="DW1343" s="463"/>
      <c r="DX1343" s="463"/>
      <c r="FI1343" s="463"/>
      <c r="FJ1343" s="463"/>
    </row>
    <row r="1344" spans="14:166" s="369" customFormat="1" ht="15" customHeight="1">
      <c r="N1344" s="432"/>
      <c r="O1344" s="432"/>
      <c r="P1344" s="372"/>
      <c r="Q1344" s="372"/>
      <c r="R1344" s="372"/>
      <c r="BZ1344" s="463"/>
      <c r="CA1344" s="463"/>
      <c r="CB1344" s="428"/>
      <c r="DW1344" s="463"/>
      <c r="DX1344" s="463"/>
      <c r="FI1344" s="463"/>
      <c r="FJ1344" s="463"/>
    </row>
    <row r="1345" spans="14:166" s="369" customFormat="1" ht="15" customHeight="1">
      <c r="N1345" s="432"/>
      <c r="O1345" s="432"/>
      <c r="P1345" s="372"/>
      <c r="Q1345" s="372"/>
      <c r="R1345" s="372"/>
      <c r="BZ1345" s="463"/>
      <c r="CA1345" s="463"/>
      <c r="CB1345" s="428"/>
      <c r="DW1345" s="463"/>
      <c r="DX1345" s="463"/>
      <c r="FI1345" s="463"/>
      <c r="FJ1345" s="463"/>
    </row>
    <row r="1346" spans="14:166" s="369" customFormat="1" ht="15" customHeight="1">
      <c r="N1346" s="432"/>
      <c r="O1346" s="432"/>
      <c r="P1346" s="372"/>
      <c r="Q1346" s="372"/>
      <c r="R1346" s="372"/>
      <c r="BZ1346" s="463"/>
      <c r="CA1346" s="463"/>
      <c r="CB1346" s="428"/>
      <c r="DW1346" s="463"/>
      <c r="DX1346" s="463"/>
      <c r="FI1346" s="463"/>
      <c r="FJ1346" s="463"/>
    </row>
    <row r="1347" spans="14:166" s="369" customFormat="1" ht="15" customHeight="1">
      <c r="N1347" s="432"/>
      <c r="O1347" s="432"/>
      <c r="P1347" s="372"/>
      <c r="Q1347" s="372"/>
      <c r="R1347" s="372"/>
      <c r="BZ1347" s="463"/>
      <c r="CA1347" s="463"/>
      <c r="CB1347" s="428"/>
      <c r="DW1347" s="463"/>
      <c r="DX1347" s="463"/>
      <c r="FI1347" s="463"/>
      <c r="FJ1347" s="463"/>
    </row>
    <row r="1348" spans="14:166" s="369" customFormat="1" ht="15" customHeight="1">
      <c r="N1348" s="432"/>
      <c r="O1348" s="432"/>
      <c r="P1348" s="372"/>
      <c r="Q1348" s="372"/>
      <c r="R1348" s="372"/>
      <c r="BZ1348" s="463"/>
      <c r="CA1348" s="463"/>
      <c r="CB1348" s="428"/>
      <c r="DW1348" s="463"/>
      <c r="DX1348" s="463"/>
      <c r="FI1348" s="463"/>
      <c r="FJ1348" s="463"/>
    </row>
    <row r="1349" spans="14:166" s="369" customFormat="1" ht="15" customHeight="1">
      <c r="N1349" s="432"/>
      <c r="O1349" s="432"/>
      <c r="P1349" s="372"/>
      <c r="Q1349" s="372"/>
      <c r="R1349" s="372"/>
      <c r="BZ1349" s="463"/>
      <c r="CA1349" s="463"/>
      <c r="CB1349" s="428"/>
      <c r="DW1349" s="463"/>
      <c r="DX1349" s="463"/>
      <c r="FI1349" s="463"/>
      <c r="FJ1349" s="463"/>
    </row>
    <row r="1350" spans="14:166" s="369" customFormat="1" ht="15" customHeight="1">
      <c r="N1350" s="432"/>
      <c r="O1350" s="432"/>
      <c r="P1350" s="372"/>
      <c r="Q1350" s="372"/>
      <c r="R1350" s="372"/>
      <c r="BZ1350" s="463"/>
      <c r="CA1350" s="463"/>
      <c r="CB1350" s="428"/>
      <c r="DW1350" s="463"/>
      <c r="DX1350" s="463"/>
      <c r="FI1350" s="463"/>
      <c r="FJ1350" s="463"/>
    </row>
    <row r="1351" spans="14:166" s="369" customFormat="1" ht="15" customHeight="1">
      <c r="N1351" s="432"/>
      <c r="O1351" s="432"/>
      <c r="P1351" s="372"/>
      <c r="Q1351" s="372"/>
      <c r="R1351" s="372"/>
      <c r="BZ1351" s="463"/>
      <c r="CA1351" s="463"/>
      <c r="CB1351" s="428"/>
      <c r="DW1351" s="463"/>
      <c r="DX1351" s="463"/>
      <c r="FI1351" s="463"/>
      <c r="FJ1351" s="463"/>
    </row>
    <row r="1352" spans="14:166" s="369" customFormat="1" ht="15" customHeight="1">
      <c r="N1352" s="432"/>
      <c r="O1352" s="432"/>
      <c r="P1352" s="372"/>
      <c r="Q1352" s="372"/>
      <c r="R1352" s="372"/>
      <c r="BZ1352" s="463"/>
      <c r="CA1352" s="463"/>
      <c r="CB1352" s="428"/>
      <c r="DW1352" s="463"/>
      <c r="DX1352" s="463"/>
      <c r="FI1352" s="463"/>
      <c r="FJ1352" s="463"/>
    </row>
    <row r="1353" spans="14:166" s="369" customFormat="1" ht="15" customHeight="1">
      <c r="N1353" s="432"/>
      <c r="O1353" s="432"/>
      <c r="P1353" s="372"/>
      <c r="Q1353" s="372"/>
      <c r="R1353" s="372"/>
      <c r="BZ1353" s="463"/>
      <c r="CA1353" s="463"/>
      <c r="CB1353" s="428"/>
      <c r="DW1353" s="463"/>
      <c r="DX1353" s="463"/>
      <c r="FI1353" s="463"/>
      <c r="FJ1353" s="463"/>
    </row>
    <row r="1354" spans="14:166" s="369" customFormat="1" ht="15" customHeight="1">
      <c r="N1354" s="432"/>
      <c r="O1354" s="432"/>
      <c r="P1354" s="372"/>
      <c r="Q1354" s="372"/>
      <c r="R1354" s="372"/>
      <c r="BZ1354" s="463"/>
      <c r="CA1354" s="463"/>
      <c r="CB1354" s="428"/>
      <c r="DW1354" s="463"/>
      <c r="DX1354" s="463"/>
      <c r="FI1354" s="463"/>
      <c r="FJ1354" s="463"/>
    </row>
    <row r="1355" spans="14:166" s="369" customFormat="1" ht="15" customHeight="1">
      <c r="N1355" s="432"/>
      <c r="O1355" s="432"/>
      <c r="P1355" s="372"/>
      <c r="Q1355" s="372"/>
      <c r="R1355" s="372"/>
      <c r="BZ1355" s="463"/>
      <c r="CA1355" s="463"/>
      <c r="CB1355" s="428"/>
      <c r="DW1355" s="463"/>
      <c r="DX1355" s="463"/>
      <c r="FI1355" s="463"/>
      <c r="FJ1355" s="463"/>
    </row>
    <row r="1356" spans="14:166" s="369" customFormat="1" ht="15" customHeight="1">
      <c r="N1356" s="432"/>
      <c r="O1356" s="432"/>
      <c r="P1356" s="372"/>
      <c r="Q1356" s="372"/>
      <c r="R1356" s="372"/>
      <c r="BZ1356" s="463"/>
      <c r="CA1356" s="463"/>
      <c r="CB1356" s="428"/>
      <c r="DW1356" s="463"/>
      <c r="DX1356" s="463"/>
      <c r="FI1356" s="463"/>
      <c r="FJ1356" s="463"/>
    </row>
    <row r="1357" spans="14:166" s="369" customFormat="1" ht="15" customHeight="1">
      <c r="N1357" s="432"/>
      <c r="O1357" s="432"/>
      <c r="P1357" s="372"/>
      <c r="Q1357" s="372"/>
      <c r="R1357" s="372"/>
      <c r="BZ1357" s="463"/>
      <c r="CA1357" s="463"/>
      <c r="CB1357" s="428"/>
      <c r="DW1357" s="463"/>
      <c r="DX1357" s="463"/>
      <c r="FI1357" s="463"/>
      <c r="FJ1357" s="463"/>
    </row>
    <row r="1358" spans="14:166" s="369" customFormat="1" ht="15" customHeight="1">
      <c r="N1358" s="432"/>
      <c r="O1358" s="432"/>
      <c r="P1358" s="372"/>
      <c r="Q1358" s="372"/>
      <c r="R1358" s="372"/>
      <c r="BZ1358" s="463"/>
      <c r="CA1358" s="463"/>
      <c r="CB1358" s="428"/>
      <c r="DW1358" s="463"/>
      <c r="DX1358" s="463"/>
      <c r="FI1358" s="463"/>
      <c r="FJ1358" s="463"/>
    </row>
    <row r="1359" spans="14:166" s="369" customFormat="1" ht="15" customHeight="1">
      <c r="N1359" s="432"/>
      <c r="O1359" s="432"/>
      <c r="P1359" s="372"/>
      <c r="Q1359" s="372"/>
      <c r="R1359" s="372"/>
      <c r="BZ1359" s="463"/>
      <c r="CA1359" s="463"/>
      <c r="CB1359" s="428"/>
      <c r="DW1359" s="463"/>
      <c r="DX1359" s="463"/>
      <c r="FI1359" s="463"/>
      <c r="FJ1359" s="463"/>
    </row>
    <row r="1360" spans="14:166" s="369" customFormat="1" ht="15" customHeight="1">
      <c r="N1360" s="432"/>
      <c r="O1360" s="432"/>
      <c r="P1360" s="372"/>
      <c r="Q1360" s="372"/>
      <c r="R1360" s="372"/>
      <c r="BZ1360" s="463"/>
      <c r="CA1360" s="463"/>
      <c r="CB1360" s="428"/>
      <c r="DW1360" s="463"/>
      <c r="DX1360" s="463"/>
      <c r="FI1360" s="463"/>
      <c r="FJ1360" s="463"/>
    </row>
    <row r="1361" spans="14:166" s="369" customFormat="1" ht="15" customHeight="1">
      <c r="N1361" s="432"/>
      <c r="O1361" s="432"/>
      <c r="P1361" s="372"/>
      <c r="Q1361" s="372"/>
      <c r="R1361" s="372"/>
      <c r="BZ1361" s="463"/>
      <c r="CA1361" s="463"/>
      <c r="CB1361" s="428"/>
      <c r="DW1361" s="463"/>
      <c r="DX1361" s="463"/>
      <c r="FI1361" s="463"/>
      <c r="FJ1361" s="463"/>
    </row>
    <row r="1362" spans="14:166" s="369" customFormat="1" ht="15" customHeight="1">
      <c r="N1362" s="432"/>
      <c r="O1362" s="432"/>
      <c r="P1362" s="372"/>
      <c r="Q1362" s="372"/>
      <c r="R1362" s="372"/>
      <c r="BZ1362" s="463"/>
      <c r="CA1362" s="463"/>
      <c r="CB1362" s="428"/>
      <c r="DW1362" s="463"/>
      <c r="DX1362" s="463"/>
      <c r="FI1362" s="463"/>
      <c r="FJ1362" s="463"/>
    </row>
    <row r="1363" spans="14:166" s="369" customFormat="1" ht="15" customHeight="1">
      <c r="N1363" s="432"/>
      <c r="O1363" s="432"/>
      <c r="P1363" s="372"/>
      <c r="Q1363" s="372"/>
      <c r="R1363" s="372"/>
      <c r="BZ1363" s="463"/>
      <c r="CA1363" s="463"/>
      <c r="CB1363" s="428"/>
      <c r="DW1363" s="463"/>
      <c r="DX1363" s="463"/>
      <c r="FI1363" s="463"/>
      <c r="FJ1363" s="463"/>
    </row>
    <row r="1364" spans="14:166" s="369" customFormat="1" ht="15" customHeight="1">
      <c r="N1364" s="432"/>
      <c r="O1364" s="432"/>
      <c r="P1364" s="372"/>
      <c r="Q1364" s="372"/>
      <c r="R1364" s="372"/>
      <c r="BZ1364" s="463"/>
      <c r="CA1364" s="463"/>
      <c r="CB1364" s="428"/>
      <c r="DW1364" s="463"/>
      <c r="DX1364" s="463"/>
      <c r="FI1364" s="463"/>
      <c r="FJ1364" s="463"/>
    </row>
    <row r="1365" spans="14:166" s="369" customFormat="1" ht="15" customHeight="1">
      <c r="N1365" s="432"/>
      <c r="O1365" s="432"/>
      <c r="P1365" s="372"/>
      <c r="Q1365" s="372"/>
      <c r="R1365" s="372"/>
      <c r="BZ1365" s="463"/>
      <c r="CA1365" s="463"/>
      <c r="CB1365" s="428"/>
      <c r="DW1365" s="463"/>
      <c r="DX1365" s="463"/>
      <c r="FI1365" s="463"/>
      <c r="FJ1365" s="463"/>
    </row>
    <row r="1366" spans="14:166" s="369" customFormat="1" ht="15" customHeight="1">
      <c r="N1366" s="432"/>
      <c r="O1366" s="432"/>
      <c r="P1366" s="372"/>
      <c r="Q1366" s="372"/>
      <c r="R1366" s="372"/>
      <c r="BZ1366" s="463"/>
      <c r="CA1366" s="463"/>
      <c r="CB1366" s="428"/>
      <c r="DW1366" s="463"/>
      <c r="DX1366" s="463"/>
      <c r="FI1366" s="463"/>
      <c r="FJ1366" s="463"/>
    </row>
    <row r="1367" spans="14:166" s="369" customFormat="1" ht="15" customHeight="1">
      <c r="N1367" s="432"/>
      <c r="O1367" s="432"/>
      <c r="P1367" s="372"/>
      <c r="Q1367" s="372"/>
      <c r="R1367" s="372"/>
      <c r="BZ1367" s="463"/>
      <c r="CA1367" s="463"/>
      <c r="CB1367" s="428"/>
      <c r="DW1367" s="463"/>
      <c r="DX1367" s="463"/>
      <c r="FI1367" s="463"/>
      <c r="FJ1367" s="463"/>
    </row>
    <row r="1368" spans="14:166" s="369" customFormat="1" ht="15" customHeight="1">
      <c r="N1368" s="432"/>
      <c r="O1368" s="432"/>
      <c r="P1368" s="372"/>
      <c r="Q1368" s="372"/>
      <c r="R1368" s="372"/>
      <c r="BZ1368" s="463"/>
      <c r="CA1368" s="463"/>
      <c r="CB1368" s="428"/>
      <c r="DW1368" s="463"/>
      <c r="DX1368" s="463"/>
      <c r="FI1368" s="463"/>
      <c r="FJ1368" s="463"/>
    </row>
    <row r="1369" spans="14:166" s="369" customFormat="1" ht="15" customHeight="1">
      <c r="N1369" s="432"/>
      <c r="O1369" s="432"/>
      <c r="P1369" s="372"/>
      <c r="Q1369" s="372"/>
      <c r="R1369" s="372"/>
      <c r="BZ1369" s="463"/>
      <c r="CA1369" s="463"/>
      <c r="CB1369" s="428"/>
      <c r="DW1369" s="463"/>
      <c r="DX1369" s="463"/>
      <c r="FI1369" s="463"/>
      <c r="FJ1369" s="463"/>
    </row>
    <row r="1370" spans="14:166" s="369" customFormat="1" ht="15" customHeight="1">
      <c r="N1370" s="432"/>
      <c r="O1370" s="432"/>
      <c r="P1370" s="372"/>
      <c r="Q1370" s="372"/>
      <c r="R1370" s="372"/>
      <c r="BZ1370" s="463"/>
      <c r="CA1370" s="463"/>
      <c r="CB1370" s="428"/>
      <c r="DW1370" s="463"/>
      <c r="DX1370" s="463"/>
      <c r="FI1370" s="463"/>
      <c r="FJ1370" s="463"/>
    </row>
    <row r="1371" spans="14:166" s="369" customFormat="1" ht="15" customHeight="1">
      <c r="N1371" s="432"/>
      <c r="O1371" s="432"/>
      <c r="P1371" s="372"/>
      <c r="Q1371" s="372"/>
      <c r="R1371" s="372"/>
      <c r="BZ1371" s="463"/>
      <c r="CA1371" s="463"/>
      <c r="CB1371" s="428"/>
      <c r="DW1371" s="463"/>
      <c r="DX1371" s="463"/>
      <c r="FI1371" s="463"/>
      <c r="FJ1371" s="463"/>
    </row>
    <row r="1372" spans="14:166" s="369" customFormat="1" ht="15" customHeight="1">
      <c r="N1372" s="432"/>
      <c r="O1372" s="432"/>
      <c r="P1372" s="372"/>
      <c r="Q1372" s="372"/>
      <c r="R1372" s="372"/>
      <c r="BZ1372" s="463"/>
      <c r="CA1372" s="463"/>
      <c r="CB1372" s="428"/>
      <c r="DW1372" s="463"/>
      <c r="DX1372" s="463"/>
      <c r="FI1372" s="463"/>
      <c r="FJ1372" s="463"/>
    </row>
    <row r="1373" spans="14:166" s="369" customFormat="1" ht="15" customHeight="1">
      <c r="N1373" s="432"/>
      <c r="O1373" s="432"/>
      <c r="P1373" s="372"/>
      <c r="Q1373" s="372"/>
      <c r="R1373" s="372"/>
      <c r="BZ1373" s="463"/>
      <c r="CA1373" s="463"/>
      <c r="CB1373" s="428"/>
      <c r="DW1373" s="463"/>
      <c r="DX1373" s="463"/>
      <c r="FI1373" s="463"/>
      <c r="FJ1373" s="463"/>
    </row>
    <row r="1374" spans="14:166" s="369" customFormat="1" ht="15" customHeight="1">
      <c r="N1374" s="432"/>
      <c r="O1374" s="432"/>
      <c r="P1374" s="372"/>
      <c r="Q1374" s="372"/>
      <c r="R1374" s="372"/>
      <c r="BZ1374" s="463"/>
      <c r="CA1374" s="463"/>
      <c r="CB1374" s="428"/>
      <c r="DW1374" s="463"/>
      <c r="DX1374" s="463"/>
      <c r="FI1374" s="463"/>
      <c r="FJ1374" s="463"/>
    </row>
    <row r="1375" spans="14:166" s="369" customFormat="1" ht="15" customHeight="1">
      <c r="N1375" s="432"/>
      <c r="O1375" s="432"/>
      <c r="P1375" s="372"/>
      <c r="Q1375" s="372"/>
      <c r="R1375" s="372"/>
      <c r="BZ1375" s="463"/>
      <c r="CA1375" s="463"/>
      <c r="CB1375" s="428"/>
      <c r="DW1375" s="463"/>
      <c r="DX1375" s="463"/>
      <c r="FI1375" s="463"/>
      <c r="FJ1375" s="463"/>
    </row>
    <row r="1376" spans="14:166" s="369" customFormat="1" ht="15" customHeight="1">
      <c r="N1376" s="432"/>
      <c r="O1376" s="432"/>
      <c r="P1376" s="372"/>
      <c r="Q1376" s="372"/>
      <c r="R1376" s="372"/>
      <c r="BZ1376" s="463"/>
      <c r="CA1376" s="463"/>
      <c r="CB1376" s="428"/>
      <c r="DW1376" s="463"/>
      <c r="DX1376" s="463"/>
      <c r="FI1376" s="463"/>
      <c r="FJ1376" s="463"/>
    </row>
    <row r="1377" spans="14:166" s="369" customFormat="1" ht="15" customHeight="1">
      <c r="N1377" s="432"/>
      <c r="O1377" s="432"/>
      <c r="P1377" s="372"/>
      <c r="Q1377" s="372"/>
      <c r="R1377" s="372"/>
      <c r="BZ1377" s="463"/>
      <c r="CA1377" s="463"/>
      <c r="CB1377" s="428"/>
      <c r="DW1377" s="463"/>
      <c r="DX1377" s="463"/>
      <c r="FI1377" s="463"/>
      <c r="FJ1377" s="463"/>
    </row>
    <row r="1378" spans="14:166" s="369" customFormat="1" ht="15" customHeight="1">
      <c r="N1378" s="432"/>
      <c r="O1378" s="432"/>
      <c r="P1378" s="372"/>
      <c r="Q1378" s="372"/>
      <c r="R1378" s="372"/>
      <c r="BZ1378" s="463"/>
      <c r="CA1378" s="463"/>
      <c r="CB1378" s="428"/>
      <c r="DW1378" s="463"/>
      <c r="DX1378" s="463"/>
      <c r="FI1378" s="463"/>
      <c r="FJ1378" s="463"/>
    </row>
    <row r="1379" spans="14:166" s="369" customFormat="1" ht="15" customHeight="1">
      <c r="N1379" s="432"/>
      <c r="O1379" s="432"/>
      <c r="P1379" s="372"/>
      <c r="Q1379" s="372"/>
      <c r="R1379" s="372"/>
      <c r="BZ1379" s="463"/>
      <c r="CA1379" s="463"/>
      <c r="CB1379" s="428"/>
      <c r="DW1379" s="463"/>
      <c r="DX1379" s="463"/>
      <c r="FI1379" s="463"/>
      <c r="FJ1379" s="463"/>
    </row>
    <row r="1380" spans="14:166" s="369" customFormat="1" ht="15" customHeight="1">
      <c r="N1380" s="432"/>
      <c r="O1380" s="432"/>
      <c r="P1380" s="372"/>
      <c r="Q1380" s="372"/>
      <c r="R1380" s="372"/>
      <c r="BZ1380" s="463"/>
      <c r="CA1380" s="463"/>
      <c r="CB1380" s="428"/>
      <c r="DW1380" s="463"/>
      <c r="DX1380" s="463"/>
      <c r="FI1380" s="463"/>
      <c r="FJ1380" s="463"/>
    </row>
    <row r="1381" spans="14:166" s="369" customFormat="1" ht="15" customHeight="1">
      <c r="N1381" s="432"/>
      <c r="O1381" s="432"/>
      <c r="P1381" s="372"/>
      <c r="Q1381" s="372"/>
      <c r="R1381" s="372"/>
      <c r="BZ1381" s="463"/>
      <c r="CA1381" s="463"/>
      <c r="CB1381" s="428"/>
      <c r="DW1381" s="463"/>
      <c r="DX1381" s="463"/>
      <c r="FI1381" s="463"/>
      <c r="FJ1381" s="463"/>
    </row>
    <row r="1382" spans="14:166" s="369" customFormat="1" ht="15" customHeight="1">
      <c r="N1382" s="432"/>
      <c r="O1382" s="432"/>
      <c r="P1382" s="372"/>
      <c r="Q1382" s="372"/>
      <c r="R1382" s="372"/>
      <c r="BZ1382" s="463"/>
      <c r="CA1382" s="463"/>
      <c r="CB1382" s="428"/>
      <c r="DW1382" s="463"/>
      <c r="DX1382" s="463"/>
      <c r="FI1382" s="463"/>
      <c r="FJ1382" s="463"/>
    </row>
    <row r="1383" spans="14:166" s="369" customFormat="1" ht="15" customHeight="1">
      <c r="N1383" s="432"/>
      <c r="O1383" s="432"/>
      <c r="P1383" s="372"/>
      <c r="Q1383" s="372"/>
      <c r="R1383" s="372"/>
      <c r="BZ1383" s="463"/>
      <c r="CA1383" s="463"/>
      <c r="CB1383" s="428"/>
      <c r="DW1383" s="463"/>
      <c r="DX1383" s="463"/>
      <c r="FI1383" s="463"/>
      <c r="FJ1383" s="463"/>
    </row>
    <row r="1384" spans="14:166" s="369" customFormat="1" ht="15" customHeight="1">
      <c r="N1384" s="432"/>
      <c r="O1384" s="432"/>
      <c r="P1384" s="372"/>
      <c r="Q1384" s="372"/>
      <c r="R1384" s="372"/>
      <c r="BZ1384" s="463"/>
      <c r="CA1384" s="463"/>
      <c r="CB1384" s="428"/>
      <c r="DW1384" s="463"/>
      <c r="DX1384" s="463"/>
      <c r="FI1384" s="463"/>
      <c r="FJ1384" s="463"/>
    </row>
    <row r="1385" spans="14:166" s="369" customFormat="1" ht="15" customHeight="1">
      <c r="N1385" s="432"/>
      <c r="O1385" s="432"/>
      <c r="P1385" s="372"/>
      <c r="Q1385" s="372"/>
      <c r="R1385" s="372"/>
      <c r="BZ1385" s="463"/>
      <c r="CA1385" s="463"/>
      <c r="CB1385" s="428"/>
      <c r="DW1385" s="463"/>
      <c r="DX1385" s="463"/>
      <c r="FI1385" s="463"/>
      <c r="FJ1385" s="463"/>
    </row>
    <row r="1386" spans="14:166" s="369" customFormat="1" ht="15" customHeight="1">
      <c r="N1386" s="432"/>
      <c r="O1386" s="432"/>
      <c r="P1386" s="372"/>
      <c r="Q1386" s="372"/>
      <c r="R1386" s="372"/>
      <c r="BZ1386" s="463"/>
      <c r="CA1386" s="463"/>
      <c r="CB1386" s="428"/>
      <c r="DW1386" s="463"/>
      <c r="DX1386" s="463"/>
      <c r="FI1386" s="463"/>
      <c r="FJ1386" s="463"/>
    </row>
    <row r="1387" spans="14:166" s="369" customFormat="1" ht="15" customHeight="1">
      <c r="N1387" s="432"/>
      <c r="O1387" s="432"/>
      <c r="P1387" s="372"/>
      <c r="Q1387" s="372"/>
      <c r="R1387" s="372"/>
      <c r="BZ1387" s="463"/>
      <c r="CA1387" s="463"/>
      <c r="CB1387" s="428"/>
      <c r="DW1387" s="463"/>
      <c r="DX1387" s="463"/>
      <c r="FI1387" s="463"/>
      <c r="FJ1387" s="463"/>
    </row>
    <row r="1388" spans="14:166" s="369" customFormat="1" ht="15" customHeight="1">
      <c r="N1388" s="432"/>
      <c r="O1388" s="432"/>
      <c r="P1388" s="372"/>
      <c r="Q1388" s="372"/>
      <c r="R1388" s="372"/>
      <c r="BZ1388" s="463"/>
      <c r="CA1388" s="463"/>
      <c r="CB1388" s="428"/>
      <c r="DW1388" s="463"/>
      <c r="DX1388" s="463"/>
      <c r="FI1388" s="463"/>
      <c r="FJ1388" s="463"/>
    </row>
    <row r="1389" spans="14:166" s="369" customFormat="1" ht="15" customHeight="1">
      <c r="N1389" s="432"/>
      <c r="O1389" s="432"/>
      <c r="P1389" s="372"/>
      <c r="Q1389" s="372"/>
      <c r="R1389" s="372"/>
      <c r="S1389" s="372"/>
      <c r="T1389" s="372"/>
      <c r="U1389" s="372"/>
      <c r="V1389" s="372"/>
      <c r="W1389" s="372"/>
      <c r="BZ1389" s="463"/>
      <c r="CA1389" s="463"/>
      <c r="CB1389" s="428"/>
      <c r="DW1389" s="463"/>
      <c r="DX1389" s="463"/>
      <c r="FI1389" s="463"/>
      <c r="FJ1389" s="463"/>
    </row>
    <row r="1390" spans="14:166" s="369" customFormat="1" ht="15" customHeight="1">
      <c r="N1390" s="432"/>
      <c r="O1390" s="432"/>
      <c r="P1390" s="372"/>
      <c r="Q1390" s="372"/>
      <c r="R1390" s="372"/>
      <c r="BZ1390" s="463"/>
      <c r="CA1390" s="463"/>
      <c r="CB1390" s="428"/>
      <c r="DW1390" s="463"/>
      <c r="DX1390" s="463"/>
      <c r="FI1390" s="463"/>
      <c r="FJ1390" s="463"/>
    </row>
    <row r="1391" spans="14:166" s="369" customFormat="1" ht="15" customHeight="1">
      <c r="N1391" s="432"/>
      <c r="O1391" s="432"/>
      <c r="P1391" s="372"/>
      <c r="Q1391" s="372"/>
      <c r="R1391" s="372"/>
      <c r="BZ1391" s="463"/>
      <c r="CA1391" s="463"/>
      <c r="CB1391" s="428"/>
      <c r="DW1391" s="463"/>
      <c r="DX1391" s="463"/>
      <c r="FI1391" s="463"/>
      <c r="FJ1391" s="463"/>
    </row>
    <row r="1392" spans="14:166" s="369" customFormat="1" ht="15" customHeight="1">
      <c r="N1392" s="432"/>
      <c r="O1392" s="432"/>
      <c r="P1392" s="372"/>
      <c r="Q1392" s="372"/>
      <c r="R1392" s="372"/>
      <c r="BZ1392" s="463"/>
      <c r="CA1392" s="463"/>
      <c r="CB1392" s="428"/>
      <c r="DW1392" s="463"/>
      <c r="DX1392" s="463"/>
      <c r="FI1392" s="463"/>
      <c r="FJ1392" s="463"/>
    </row>
    <row r="1393" spans="14:166" s="369" customFormat="1" ht="15" customHeight="1">
      <c r="N1393" s="432"/>
      <c r="O1393" s="432"/>
      <c r="P1393" s="372"/>
      <c r="Q1393" s="372"/>
      <c r="R1393" s="372"/>
      <c r="BZ1393" s="463"/>
      <c r="CA1393" s="463"/>
      <c r="CB1393" s="428"/>
      <c r="DW1393" s="463"/>
      <c r="DX1393" s="463"/>
      <c r="FI1393" s="463"/>
      <c r="FJ1393" s="463"/>
    </row>
    <row r="1394" spans="14:166" s="369" customFormat="1" ht="15" customHeight="1">
      <c r="N1394" s="432"/>
      <c r="O1394" s="432"/>
      <c r="P1394" s="372"/>
      <c r="Q1394" s="372"/>
      <c r="R1394" s="372"/>
      <c r="BZ1394" s="463"/>
      <c r="CA1394" s="463"/>
      <c r="CB1394" s="428"/>
      <c r="DW1394" s="463"/>
      <c r="DX1394" s="463"/>
      <c r="FI1394" s="463"/>
      <c r="FJ1394" s="463"/>
    </row>
    <row r="1395" spans="14:166" s="369" customFormat="1" ht="15" customHeight="1">
      <c r="N1395" s="432"/>
      <c r="O1395" s="432"/>
      <c r="P1395" s="372"/>
      <c r="Q1395" s="372"/>
      <c r="R1395" s="372"/>
      <c r="BZ1395" s="463"/>
      <c r="CA1395" s="463"/>
      <c r="CB1395" s="428"/>
      <c r="DW1395" s="463"/>
      <c r="DX1395" s="463"/>
      <c r="FI1395" s="463"/>
      <c r="FJ1395" s="463"/>
    </row>
    <row r="1396" spans="14:166" s="369" customFormat="1" ht="15" customHeight="1">
      <c r="N1396" s="432"/>
      <c r="O1396" s="432"/>
      <c r="P1396" s="372"/>
      <c r="Q1396" s="372"/>
      <c r="R1396" s="372"/>
      <c r="BZ1396" s="463"/>
      <c r="CA1396" s="463"/>
      <c r="CB1396" s="428"/>
      <c r="DW1396" s="463"/>
      <c r="DX1396" s="463"/>
      <c r="FI1396" s="463"/>
      <c r="FJ1396" s="463"/>
    </row>
    <row r="1397" spans="14:166" s="369" customFormat="1" ht="15" customHeight="1">
      <c r="N1397" s="432"/>
      <c r="O1397" s="432"/>
      <c r="P1397" s="372"/>
      <c r="Q1397" s="372"/>
      <c r="R1397" s="372"/>
      <c r="BZ1397" s="463"/>
      <c r="CA1397" s="463"/>
      <c r="CB1397" s="428"/>
      <c r="DW1397" s="463"/>
      <c r="DX1397" s="463"/>
      <c r="FI1397" s="463"/>
      <c r="FJ1397" s="463"/>
    </row>
    <row r="1398" spans="14:166" s="369" customFormat="1" ht="15" customHeight="1">
      <c r="N1398" s="432"/>
      <c r="O1398" s="432"/>
      <c r="P1398" s="372"/>
      <c r="Q1398" s="372"/>
      <c r="R1398" s="372"/>
      <c r="BZ1398" s="463"/>
      <c r="CA1398" s="463"/>
      <c r="CB1398" s="428"/>
      <c r="DW1398" s="463"/>
      <c r="DX1398" s="463"/>
      <c r="FI1398" s="463"/>
      <c r="FJ1398" s="463"/>
    </row>
    <row r="1399" spans="14:166" s="369" customFormat="1" ht="15" customHeight="1">
      <c r="N1399" s="432"/>
      <c r="O1399" s="432"/>
      <c r="P1399" s="372"/>
      <c r="Q1399" s="372"/>
      <c r="R1399" s="372"/>
      <c r="BZ1399" s="463"/>
      <c r="CA1399" s="463"/>
      <c r="CB1399" s="428"/>
      <c r="DW1399" s="463"/>
      <c r="DX1399" s="463"/>
      <c r="FI1399" s="463"/>
      <c r="FJ1399" s="463"/>
    </row>
    <row r="1400" spans="14:166" s="369" customFormat="1" ht="15" customHeight="1">
      <c r="N1400" s="432"/>
      <c r="O1400" s="432"/>
      <c r="P1400" s="372"/>
      <c r="Q1400" s="372"/>
      <c r="R1400" s="372"/>
      <c r="BZ1400" s="463"/>
      <c r="CA1400" s="463"/>
      <c r="CB1400" s="428"/>
      <c r="DW1400" s="463"/>
      <c r="DX1400" s="463"/>
      <c r="FI1400" s="463"/>
      <c r="FJ1400" s="463"/>
    </row>
    <row r="1401" spans="14:166" s="369" customFormat="1" ht="15" customHeight="1">
      <c r="N1401" s="432"/>
      <c r="O1401" s="432"/>
      <c r="P1401" s="372"/>
      <c r="Q1401" s="372"/>
      <c r="R1401" s="372"/>
      <c r="BZ1401" s="463"/>
      <c r="CA1401" s="463"/>
      <c r="CB1401" s="428"/>
      <c r="DW1401" s="463"/>
      <c r="DX1401" s="463"/>
      <c r="FI1401" s="463"/>
      <c r="FJ1401" s="463"/>
    </row>
    <row r="1402" spans="14:166" s="369" customFormat="1" ht="15" customHeight="1">
      <c r="N1402" s="432"/>
      <c r="O1402" s="432"/>
      <c r="P1402" s="372"/>
      <c r="Q1402" s="372"/>
      <c r="R1402" s="372"/>
      <c r="BZ1402" s="463"/>
      <c r="CA1402" s="463"/>
      <c r="CB1402" s="428"/>
      <c r="DW1402" s="463"/>
      <c r="DX1402" s="463"/>
      <c r="FI1402" s="463"/>
      <c r="FJ1402" s="463"/>
    </row>
    <row r="1403" spans="14:166" s="369" customFormat="1" ht="15" customHeight="1">
      <c r="N1403" s="432"/>
      <c r="O1403" s="432"/>
      <c r="P1403" s="372"/>
      <c r="Q1403" s="372"/>
      <c r="R1403" s="372"/>
      <c r="BZ1403" s="463"/>
      <c r="CA1403" s="463"/>
      <c r="CB1403" s="428"/>
      <c r="DW1403" s="463"/>
      <c r="DX1403" s="463"/>
      <c r="FI1403" s="463"/>
      <c r="FJ1403" s="463"/>
    </row>
    <row r="1404" spans="14:166" s="369" customFormat="1" ht="15" customHeight="1">
      <c r="N1404" s="432"/>
      <c r="O1404" s="432"/>
      <c r="P1404" s="372"/>
      <c r="Q1404" s="372"/>
      <c r="R1404" s="372"/>
      <c r="BZ1404" s="463"/>
      <c r="CA1404" s="463"/>
      <c r="CB1404" s="428"/>
      <c r="DW1404" s="463"/>
      <c r="DX1404" s="463"/>
      <c r="FI1404" s="463"/>
      <c r="FJ1404" s="463"/>
    </row>
    <row r="1405" spans="14:166" s="369" customFormat="1" ht="15" customHeight="1">
      <c r="N1405" s="432"/>
      <c r="O1405" s="432"/>
      <c r="P1405" s="372"/>
      <c r="Q1405" s="372"/>
      <c r="R1405" s="372"/>
      <c r="BZ1405" s="463"/>
      <c r="CA1405" s="463"/>
      <c r="CB1405" s="428"/>
      <c r="DW1405" s="463"/>
      <c r="DX1405" s="463"/>
      <c r="FI1405" s="463"/>
      <c r="FJ1405" s="463"/>
    </row>
    <row r="1406" spans="14:166" s="369" customFormat="1" ht="15" customHeight="1">
      <c r="N1406" s="432"/>
      <c r="O1406" s="432"/>
      <c r="P1406" s="372"/>
      <c r="Q1406" s="372"/>
      <c r="R1406" s="372"/>
      <c r="BZ1406" s="463"/>
      <c r="CA1406" s="463"/>
      <c r="CB1406" s="428"/>
      <c r="DW1406" s="463"/>
      <c r="DX1406" s="463"/>
      <c r="FI1406" s="463"/>
      <c r="FJ1406" s="463"/>
    </row>
    <row r="1407" spans="14:166" s="369" customFormat="1" ht="15" customHeight="1">
      <c r="N1407" s="432"/>
      <c r="O1407" s="432"/>
      <c r="P1407" s="372"/>
      <c r="Q1407" s="372"/>
      <c r="R1407" s="372"/>
      <c r="BZ1407" s="463"/>
      <c r="CA1407" s="463"/>
      <c r="CB1407" s="428"/>
      <c r="DW1407" s="463"/>
      <c r="DX1407" s="463"/>
      <c r="FI1407" s="463"/>
      <c r="FJ1407" s="463"/>
    </row>
    <row r="1408" spans="14:166" s="369" customFormat="1" ht="15" customHeight="1">
      <c r="N1408" s="432"/>
      <c r="O1408" s="432"/>
      <c r="P1408" s="372"/>
      <c r="Q1408" s="372"/>
      <c r="R1408" s="372"/>
      <c r="BZ1408" s="463"/>
      <c r="CA1408" s="463"/>
      <c r="CB1408" s="428"/>
      <c r="DW1408" s="463"/>
      <c r="DX1408" s="463"/>
      <c r="FI1408" s="463"/>
      <c r="FJ1408" s="463"/>
    </row>
    <row r="1409" spans="14:166" s="369" customFormat="1" ht="15" customHeight="1">
      <c r="N1409" s="432"/>
      <c r="O1409" s="432"/>
      <c r="P1409" s="372"/>
      <c r="Q1409" s="372"/>
      <c r="R1409" s="372"/>
      <c r="BZ1409" s="463"/>
      <c r="CA1409" s="463"/>
      <c r="CB1409" s="428"/>
      <c r="DW1409" s="463"/>
      <c r="DX1409" s="463"/>
      <c r="FI1409" s="463"/>
      <c r="FJ1409" s="463"/>
    </row>
    <row r="1410" spans="14:166" s="369" customFormat="1" ht="15" customHeight="1">
      <c r="N1410" s="432"/>
      <c r="O1410" s="432"/>
      <c r="P1410" s="372"/>
      <c r="Q1410" s="372"/>
      <c r="R1410" s="372"/>
      <c r="BZ1410" s="463"/>
      <c r="CA1410" s="463"/>
      <c r="CB1410" s="428"/>
      <c r="DW1410" s="463"/>
      <c r="DX1410" s="463"/>
      <c r="FI1410" s="463"/>
      <c r="FJ1410" s="463"/>
    </row>
    <row r="1411" spans="14:166" s="369" customFormat="1" ht="15" customHeight="1">
      <c r="N1411" s="432"/>
      <c r="O1411" s="432"/>
      <c r="P1411" s="372"/>
      <c r="Q1411" s="372"/>
      <c r="R1411" s="372"/>
      <c r="BZ1411" s="463"/>
      <c r="CA1411" s="463"/>
      <c r="CB1411" s="428"/>
      <c r="DW1411" s="463"/>
      <c r="DX1411" s="463"/>
      <c r="FI1411" s="463"/>
      <c r="FJ1411" s="463"/>
    </row>
    <row r="1412" spans="14:166" s="369" customFormat="1" ht="15" customHeight="1">
      <c r="N1412" s="432"/>
      <c r="O1412" s="432"/>
      <c r="P1412" s="372"/>
      <c r="Q1412" s="372"/>
      <c r="R1412" s="372"/>
      <c r="BZ1412" s="463"/>
      <c r="CA1412" s="463"/>
      <c r="CB1412" s="428"/>
      <c r="DW1412" s="463"/>
      <c r="DX1412" s="463"/>
      <c r="FI1412" s="463"/>
      <c r="FJ1412" s="463"/>
    </row>
    <row r="1413" spans="14:166" s="369" customFormat="1" ht="15" customHeight="1">
      <c r="N1413" s="432"/>
      <c r="O1413" s="432"/>
      <c r="P1413" s="372"/>
      <c r="Q1413" s="372"/>
      <c r="R1413" s="372"/>
      <c r="BZ1413" s="463"/>
      <c r="CA1413" s="463"/>
      <c r="CB1413" s="428"/>
      <c r="DW1413" s="463"/>
      <c r="DX1413" s="463"/>
      <c r="FI1413" s="463"/>
      <c r="FJ1413" s="463"/>
    </row>
    <row r="1414" spans="14:166" s="369" customFormat="1" ht="15" customHeight="1">
      <c r="N1414" s="432"/>
      <c r="O1414" s="432"/>
      <c r="P1414" s="372"/>
      <c r="Q1414" s="372"/>
      <c r="R1414" s="372"/>
      <c r="BZ1414" s="463"/>
      <c r="CA1414" s="463"/>
      <c r="CB1414" s="428"/>
      <c r="DW1414" s="463"/>
      <c r="DX1414" s="463"/>
      <c r="FI1414" s="463"/>
      <c r="FJ1414" s="463"/>
    </row>
    <row r="1415" spans="14:166" s="369" customFormat="1" ht="15" customHeight="1">
      <c r="N1415" s="432"/>
      <c r="O1415" s="432"/>
      <c r="P1415" s="372"/>
      <c r="Q1415" s="372"/>
      <c r="R1415" s="372"/>
      <c r="BZ1415" s="463"/>
      <c r="CA1415" s="463"/>
      <c r="CB1415" s="428"/>
      <c r="DW1415" s="463"/>
      <c r="DX1415" s="463"/>
      <c r="FI1415" s="463"/>
      <c r="FJ1415" s="463"/>
    </row>
    <row r="1416" spans="14:166" s="369" customFormat="1" ht="15" customHeight="1">
      <c r="N1416" s="432"/>
      <c r="O1416" s="432"/>
      <c r="P1416" s="372"/>
      <c r="Q1416" s="372"/>
      <c r="R1416" s="372"/>
      <c r="BZ1416" s="463"/>
      <c r="CA1416" s="463"/>
      <c r="CB1416" s="428"/>
      <c r="DW1416" s="463"/>
      <c r="DX1416" s="463"/>
      <c r="FI1416" s="463"/>
      <c r="FJ1416" s="463"/>
    </row>
    <row r="1417" spans="14:166" s="369" customFormat="1" ht="15" customHeight="1">
      <c r="N1417" s="432"/>
      <c r="O1417" s="432"/>
      <c r="P1417" s="372"/>
      <c r="Q1417" s="372"/>
      <c r="R1417" s="372"/>
      <c r="BZ1417" s="463"/>
      <c r="CA1417" s="463"/>
      <c r="CB1417" s="428"/>
      <c r="DW1417" s="463"/>
      <c r="DX1417" s="463"/>
      <c r="FI1417" s="463"/>
      <c r="FJ1417" s="463"/>
    </row>
    <row r="1418" spans="14:166" s="369" customFormat="1" ht="15" customHeight="1">
      <c r="N1418" s="432"/>
      <c r="O1418" s="432"/>
      <c r="P1418" s="372"/>
      <c r="Q1418" s="372"/>
      <c r="R1418" s="372"/>
      <c r="BZ1418" s="463"/>
      <c r="CA1418" s="463"/>
      <c r="CB1418" s="428"/>
      <c r="DW1418" s="463"/>
      <c r="DX1418" s="463"/>
      <c r="FI1418" s="463"/>
      <c r="FJ1418" s="463"/>
    </row>
    <row r="1419" spans="14:166" s="369" customFormat="1" ht="15" customHeight="1">
      <c r="N1419" s="432"/>
      <c r="O1419" s="432"/>
      <c r="P1419" s="372"/>
      <c r="Q1419" s="372"/>
      <c r="R1419" s="372"/>
      <c r="BZ1419" s="463"/>
      <c r="CA1419" s="463"/>
      <c r="CB1419" s="428"/>
      <c r="DW1419" s="463"/>
      <c r="DX1419" s="463"/>
      <c r="FI1419" s="463"/>
      <c r="FJ1419" s="463"/>
    </row>
    <row r="1420" spans="14:166" s="369" customFormat="1" ht="15" customHeight="1">
      <c r="N1420" s="432"/>
      <c r="O1420" s="432"/>
      <c r="P1420" s="372"/>
      <c r="Q1420" s="372"/>
      <c r="R1420" s="372"/>
      <c r="BZ1420" s="463"/>
      <c r="CA1420" s="463"/>
      <c r="CB1420" s="428"/>
      <c r="DW1420" s="463"/>
      <c r="DX1420" s="463"/>
      <c r="FI1420" s="463"/>
      <c r="FJ1420" s="463"/>
    </row>
    <row r="1421" spans="14:166" s="369" customFormat="1" ht="15" customHeight="1">
      <c r="N1421" s="432"/>
      <c r="O1421" s="432"/>
      <c r="P1421" s="372"/>
      <c r="Q1421" s="372"/>
      <c r="R1421" s="372"/>
      <c r="BZ1421" s="463"/>
      <c r="CA1421" s="463"/>
      <c r="CB1421" s="428"/>
      <c r="DW1421" s="463"/>
      <c r="DX1421" s="463"/>
      <c r="FI1421" s="463"/>
      <c r="FJ1421" s="463"/>
    </row>
    <row r="1422" spans="14:166" s="369" customFormat="1" ht="15" customHeight="1">
      <c r="N1422" s="432"/>
      <c r="O1422" s="432"/>
      <c r="P1422" s="372"/>
      <c r="Q1422" s="372"/>
      <c r="R1422" s="372"/>
      <c r="BZ1422" s="463"/>
      <c r="CA1422" s="463"/>
      <c r="CB1422" s="428"/>
      <c r="DW1422" s="463"/>
      <c r="DX1422" s="463"/>
      <c r="FI1422" s="463"/>
      <c r="FJ1422" s="463"/>
    </row>
    <row r="1423" spans="14:166" s="369" customFormat="1" ht="15" customHeight="1">
      <c r="N1423" s="432"/>
      <c r="O1423" s="432"/>
      <c r="P1423" s="372"/>
      <c r="Q1423" s="372"/>
      <c r="R1423" s="372"/>
      <c r="BZ1423" s="463"/>
      <c r="CA1423" s="463"/>
      <c r="CB1423" s="428"/>
      <c r="DW1423" s="463"/>
      <c r="DX1423" s="463"/>
      <c r="FI1423" s="463"/>
      <c r="FJ1423" s="463"/>
    </row>
    <row r="1424" spans="14:166" s="369" customFormat="1" ht="15" customHeight="1">
      <c r="N1424" s="432"/>
      <c r="O1424" s="432"/>
      <c r="P1424" s="372"/>
      <c r="Q1424" s="372"/>
      <c r="R1424" s="372"/>
      <c r="BZ1424" s="463"/>
      <c r="CA1424" s="463"/>
      <c r="CB1424" s="428"/>
      <c r="DW1424" s="463"/>
      <c r="DX1424" s="463"/>
      <c r="FI1424" s="463"/>
      <c r="FJ1424" s="463"/>
    </row>
    <row r="1425" spans="14:166" s="369" customFormat="1" ht="15" customHeight="1">
      <c r="N1425" s="432"/>
      <c r="O1425" s="432"/>
      <c r="P1425" s="372"/>
      <c r="Q1425" s="372"/>
      <c r="R1425" s="372"/>
      <c r="BZ1425" s="463"/>
      <c r="CA1425" s="463"/>
      <c r="CB1425" s="428"/>
      <c r="DW1425" s="463"/>
      <c r="DX1425" s="463"/>
      <c r="FI1425" s="463"/>
      <c r="FJ1425" s="463"/>
    </row>
    <row r="1426" spans="14:166" s="369" customFormat="1" ht="15" customHeight="1">
      <c r="N1426" s="432"/>
      <c r="O1426" s="432"/>
      <c r="P1426" s="372"/>
      <c r="Q1426" s="372"/>
      <c r="R1426" s="372"/>
      <c r="BZ1426" s="463"/>
      <c r="CA1426" s="463"/>
      <c r="CB1426" s="428"/>
      <c r="DW1426" s="463"/>
      <c r="DX1426" s="463"/>
      <c r="FI1426" s="463"/>
      <c r="FJ1426" s="463"/>
    </row>
    <row r="1427" spans="14:166" s="369" customFormat="1" ht="15" customHeight="1">
      <c r="N1427" s="432"/>
      <c r="O1427" s="432"/>
      <c r="P1427" s="372"/>
      <c r="Q1427" s="372"/>
      <c r="R1427" s="372"/>
      <c r="BZ1427" s="463"/>
      <c r="CA1427" s="463"/>
      <c r="CB1427" s="428"/>
      <c r="DW1427" s="463"/>
      <c r="DX1427" s="463"/>
      <c r="FI1427" s="463"/>
      <c r="FJ1427" s="463"/>
    </row>
    <row r="1428" spans="14:166" s="369" customFormat="1" ht="15" customHeight="1">
      <c r="N1428" s="432"/>
      <c r="O1428" s="432"/>
      <c r="P1428" s="372"/>
      <c r="Q1428" s="372"/>
      <c r="R1428" s="372"/>
      <c r="BZ1428" s="463"/>
      <c r="CA1428" s="463"/>
      <c r="CB1428" s="428"/>
      <c r="DW1428" s="463"/>
      <c r="DX1428" s="463"/>
      <c r="FI1428" s="463"/>
      <c r="FJ1428" s="463"/>
    </row>
    <row r="1429" spans="14:166" s="369" customFormat="1" ht="15" customHeight="1">
      <c r="N1429" s="432"/>
      <c r="O1429" s="432"/>
      <c r="P1429" s="372"/>
      <c r="Q1429" s="372"/>
      <c r="R1429" s="372"/>
      <c r="BZ1429" s="463"/>
      <c r="CA1429" s="463"/>
      <c r="CB1429" s="428"/>
      <c r="DW1429" s="463"/>
      <c r="DX1429" s="463"/>
      <c r="FI1429" s="463"/>
      <c r="FJ1429" s="463"/>
    </row>
    <row r="1430" spans="14:166" s="369" customFormat="1" ht="15" customHeight="1">
      <c r="N1430" s="453"/>
      <c r="BZ1430" s="463"/>
      <c r="CA1430" s="463"/>
      <c r="CB1430" s="428"/>
      <c r="DW1430" s="463"/>
      <c r="DX1430" s="463"/>
      <c r="FI1430" s="463"/>
      <c r="FJ1430" s="463"/>
    </row>
    <row r="1431" spans="14:166" s="369" customFormat="1" ht="15" customHeight="1">
      <c r="BZ1431" s="463"/>
      <c r="CA1431" s="463"/>
      <c r="CB1431" s="428"/>
      <c r="DW1431" s="463"/>
      <c r="DX1431" s="463"/>
      <c r="FI1431" s="463"/>
      <c r="FJ1431" s="463"/>
    </row>
    <row r="1432" spans="14:166" s="369" customFormat="1" ht="15" customHeight="1">
      <c r="BZ1432" s="463"/>
      <c r="CA1432" s="463"/>
      <c r="CB1432" s="428"/>
      <c r="DW1432" s="463"/>
      <c r="DX1432" s="463"/>
      <c r="FI1432" s="463"/>
      <c r="FJ1432" s="463"/>
    </row>
    <row r="1433" spans="14:166" s="369" customFormat="1" ht="15" customHeight="1">
      <c r="BZ1433" s="463"/>
      <c r="CA1433" s="463"/>
      <c r="CB1433" s="428"/>
      <c r="DW1433" s="463"/>
      <c r="DX1433" s="463"/>
      <c r="FI1433" s="463"/>
      <c r="FJ1433" s="463"/>
    </row>
    <row r="1434" spans="14:166" s="369" customFormat="1" ht="15" customHeight="1">
      <c r="BZ1434" s="463"/>
      <c r="CA1434" s="463"/>
      <c r="CB1434" s="428"/>
      <c r="DW1434" s="463"/>
      <c r="DX1434" s="463"/>
      <c r="FI1434" s="463"/>
      <c r="FJ1434" s="463"/>
    </row>
    <row r="1435" spans="14:166" s="369" customFormat="1" ht="15" customHeight="1">
      <c r="BZ1435" s="463"/>
      <c r="CA1435" s="463"/>
      <c r="CB1435" s="428"/>
      <c r="DW1435" s="463"/>
      <c r="DX1435" s="463"/>
      <c r="FI1435" s="463"/>
      <c r="FJ1435" s="463"/>
    </row>
    <row r="1436" spans="14:166" s="369" customFormat="1" ht="15" customHeight="1">
      <c r="BZ1436" s="463"/>
      <c r="CA1436" s="463"/>
      <c r="CB1436" s="428"/>
      <c r="DW1436" s="463"/>
      <c r="DX1436" s="463"/>
      <c r="FI1436" s="463"/>
      <c r="FJ1436" s="463"/>
    </row>
    <row r="1437" spans="14:166" s="369" customFormat="1" ht="15" customHeight="1">
      <c r="BZ1437" s="463"/>
      <c r="CA1437" s="463"/>
      <c r="CB1437" s="428"/>
      <c r="DW1437" s="463"/>
      <c r="DX1437" s="463"/>
      <c r="FI1437" s="463"/>
      <c r="FJ1437" s="463"/>
    </row>
    <row r="1438" spans="14:166" s="369" customFormat="1" ht="15" customHeight="1">
      <c r="BZ1438" s="463"/>
      <c r="CA1438" s="463"/>
      <c r="CB1438" s="428"/>
      <c r="DW1438" s="463"/>
      <c r="DX1438" s="463"/>
      <c r="FI1438" s="463"/>
      <c r="FJ1438" s="463"/>
    </row>
    <row r="1439" spans="14:166" s="369" customFormat="1" ht="15" customHeight="1">
      <c r="BZ1439" s="463"/>
      <c r="CA1439" s="463"/>
      <c r="CB1439" s="428"/>
      <c r="DW1439" s="463"/>
      <c r="DX1439" s="463"/>
      <c r="FI1439" s="463"/>
      <c r="FJ1439" s="463"/>
    </row>
    <row r="1440" spans="14:166" s="369" customFormat="1" ht="15" customHeight="1">
      <c r="BZ1440" s="463"/>
      <c r="CA1440" s="463"/>
      <c r="CB1440" s="428"/>
      <c r="DW1440" s="463"/>
      <c r="DX1440" s="463"/>
      <c r="FI1440" s="463"/>
      <c r="FJ1440" s="463"/>
    </row>
    <row r="1441" spans="14:166" s="369" customFormat="1" ht="15" customHeight="1">
      <c r="BZ1441" s="463"/>
      <c r="CA1441" s="463"/>
      <c r="CB1441" s="428"/>
      <c r="DW1441" s="463"/>
      <c r="DX1441" s="463"/>
      <c r="FI1441" s="463"/>
      <c r="FJ1441" s="463"/>
    </row>
    <row r="1442" spans="14:166" s="369" customFormat="1" ht="15" customHeight="1">
      <c r="BZ1442" s="463"/>
      <c r="CA1442" s="463"/>
      <c r="CB1442" s="428"/>
      <c r="DW1442" s="463"/>
      <c r="DX1442" s="463"/>
      <c r="FI1442" s="463"/>
      <c r="FJ1442" s="463"/>
    </row>
    <row r="1443" spans="14:166" s="369" customFormat="1" ht="15" customHeight="1">
      <c r="BZ1443" s="463"/>
      <c r="CA1443" s="463"/>
      <c r="CB1443" s="428"/>
      <c r="DW1443" s="463"/>
      <c r="DX1443" s="463"/>
      <c r="FI1443" s="463"/>
      <c r="FJ1443" s="463"/>
    </row>
    <row r="1444" spans="14:166" s="369" customFormat="1" ht="15" customHeight="1">
      <c r="BZ1444" s="463"/>
      <c r="CA1444" s="463"/>
      <c r="CB1444" s="428"/>
      <c r="DW1444" s="463"/>
      <c r="DX1444" s="463"/>
      <c r="FI1444" s="463"/>
      <c r="FJ1444" s="463"/>
    </row>
    <row r="1445" spans="14:166" s="369" customFormat="1" ht="15" customHeight="1">
      <c r="BZ1445" s="463"/>
      <c r="CA1445" s="463"/>
      <c r="CB1445" s="428"/>
      <c r="DW1445" s="463"/>
      <c r="DX1445" s="463"/>
      <c r="FI1445" s="463"/>
      <c r="FJ1445" s="463"/>
    </row>
    <row r="1446" spans="14:166" s="369" customFormat="1" ht="15" customHeight="1">
      <c r="BZ1446" s="463"/>
      <c r="CA1446" s="463"/>
      <c r="CB1446" s="428"/>
      <c r="DW1446" s="463"/>
      <c r="DX1446" s="463"/>
      <c r="FI1446" s="463"/>
      <c r="FJ1446" s="463"/>
    </row>
    <row r="1447" spans="14:166" s="369" customFormat="1" ht="15" customHeight="1">
      <c r="N1447" s="372"/>
      <c r="O1447" s="372"/>
      <c r="P1447" s="372"/>
      <c r="Q1447" s="372"/>
      <c r="R1447" s="372"/>
      <c r="S1447" s="372"/>
      <c r="T1447" s="372"/>
      <c r="U1447" s="372"/>
      <c r="V1447" s="372"/>
      <c r="W1447" s="372"/>
      <c r="BZ1447" s="463"/>
      <c r="CA1447" s="463"/>
      <c r="CB1447" s="428"/>
      <c r="DW1447" s="463"/>
      <c r="DX1447" s="463"/>
      <c r="FI1447" s="463"/>
      <c r="FJ1447" s="463"/>
    </row>
    <row r="1448" spans="14:166" s="369" customFormat="1" ht="15" customHeight="1">
      <c r="N1448" s="372"/>
      <c r="O1448" s="372"/>
      <c r="P1448" s="372"/>
      <c r="Q1448" s="372"/>
      <c r="R1448" s="372"/>
      <c r="S1448" s="372"/>
      <c r="T1448" s="372"/>
      <c r="U1448" s="372"/>
      <c r="V1448" s="372"/>
      <c r="W1448" s="372"/>
      <c r="BZ1448" s="463"/>
      <c r="CA1448" s="463"/>
      <c r="CB1448" s="428"/>
      <c r="DW1448" s="463"/>
      <c r="DX1448" s="463"/>
      <c r="FI1448" s="463"/>
      <c r="FJ1448" s="463"/>
    </row>
    <row r="1449" spans="14:166" s="369" customFormat="1" ht="15" customHeight="1">
      <c r="N1449" s="372"/>
      <c r="O1449" s="372"/>
      <c r="P1449" s="372"/>
      <c r="Q1449" s="372"/>
      <c r="R1449" s="372"/>
      <c r="S1449" s="372"/>
      <c r="T1449" s="372"/>
      <c r="U1449" s="372"/>
      <c r="V1449" s="372"/>
      <c r="W1449" s="372"/>
      <c r="BZ1449" s="463"/>
      <c r="CA1449" s="463"/>
      <c r="CB1449" s="428"/>
      <c r="DW1449" s="463"/>
      <c r="DX1449" s="463"/>
      <c r="FI1449" s="463"/>
      <c r="FJ1449" s="463"/>
    </row>
    <row r="1450" spans="14:166" s="369" customFormat="1" ht="15" customHeight="1">
      <c r="N1450" s="372"/>
      <c r="O1450" s="372"/>
      <c r="P1450" s="372"/>
      <c r="Q1450" s="372"/>
      <c r="R1450" s="372"/>
      <c r="S1450" s="372"/>
      <c r="T1450" s="372"/>
      <c r="U1450" s="372"/>
      <c r="V1450" s="456"/>
      <c r="W1450" s="456"/>
      <c r="BZ1450" s="463"/>
      <c r="CA1450" s="463"/>
      <c r="CB1450" s="428"/>
      <c r="DW1450" s="463"/>
      <c r="DX1450" s="463"/>
      <c r="FI1450" s="463"/>
      <c r="FJ1450" s="463"/>
    </row>
    <row r="1451" spans="14:166" s="369" customFormat="1" ht="15" customHeight="1">
      <c r="N1451" s="432"/>
      <c r="O1451" s="432"/>
      <c r="P1451" s="372"/>
      <c r="Q1451" s="372"/>
      <c r="R1451" s="372"/>
      <c r="BZ1451" s="463"/>
      <c r="CA1451" s="463"/>
      <c r="CB1451" s="428"/>
      <c r="DW1451" s="463"/>
      <c r="DX1451" s="463"/>
      <c r="FI1451" s="463"/>
      <c r="FJ1451" s="463"/>
    </row>
    <row r="1452" spans="14:166" s="369" customFormat="1" ht="15" customHeight="1">
      <c r="N1452" s="432"/>
      <c r="O1452" s="432"/>
      <c r="P1452" s="459"/>
      <c r="Q1452" s="372"/>
      <c r="R1452" s="372"/>
      <c r="BZ1452" s="463"/>
      <c r="CA1452" s="463"/>
      <c r="CB1452" s="428"/>
      <c r="DW1452" s="463"/>
      <c r="DX1452" s="463"/>
      <c r="FI1452" s="463"/>
      <c r="FJ1452" s="463"/>
    </row>
    <row r="1453" spans="14:166" s="369" customFormat="1" ht="15" customHeight="1">
      <c r="N1453" s="432"/>
      <c r="O1453" s="432"/>
      <c r="P1453" s="372"/>
      <c r="Q1453" s="372"/>
      <c r="R1453" s="372"/>
      <c r="BZ1453" s="463"/>
      <c r="CA1453" s="463"/>
      <c r="CB1453" s="428"/>
      <c r="DW1453" s="463"/>
      <c r="DX1453" s="463"/>
      <c r="FI1453" s="463"/>
      <c r="FJ1453" s="463"/>
    </row>
    <row r="1454" spans="14:166" s="369" customFormat="1" ht="15" customHeight="1">
      <c r="N1454" s="432"/>
      <c r="O1454" s="372"/>
      <c r="P1454" s="372"/>
      <c r="Q1454" s="372"/>
      <c r="R1454" s="372"/>
      <c r="BZ1454" s="463"/>
      <c r="CA1454" s="463"/>
      <c r="CB1454" s="428"/>
      <c r="DW1454" s="463"/>
      <c r="DX1454" s="463"/>
      <c r="FI1454" s="463"/>
      <c r="FJ1454" s="463"/>
    </row>
    <row r="1455" spans="14:166" s="369" customFormat="1" ht="15" customHeight="1">
      <c r="N1455" s="432"/>
      <c r="O1455" s="432"/>
      <c r="P1455" s="372"/>
      <c r="Q1455" s="372"/>
      <c r="R1455" s="372"/>
      <c r="BZ1455" s="463"/>
      <c r="CA1455" s="463"/>
      <c r="CB1455" s="428"/>
      <c r="DW1455" s="463"/>
      <c r="DX1455" s="463"/>
      <c r="FI1455" s="463"/>
      <c r="FJ1455" s="463"/>
    </row>
    <row r="1456" spans="14:166" s="369" customFormat="1" ht="15" customHeight="1">
      <c r="N1456" s="432"/>
      <c r="O1456" s="432"/>
      <c r="P1456" s="372"/>
      <c r="Q1456" s="372"/>
      <c r="R1456" s="372"/>
      <c r="BZ1456" s="463"/>
      <c r="CA1456" s="463"/>
      <c r="CB1456" s="428"/>
      <c r="DW1456" s="463"/>
      <c r="DX1456" s="463"/>
      <c r="FI1456" s="463"/>
      <c r="FJ1456" s="463"/>
    </row>
    <row r="1457" spans="14:166" s="369" customFormat="1" ht="15" customHeight="1">
      <c r="N1457" s="432"/>
      <c r="O1457" s="432"/>
      <c r="P1457" s="372"/>
      <c r="Q1457" s="372"/>
      <c r="R1457" s="372"/>
      <c r="BZ1457" s="463"/>
      <c r="CA1457" s="463"/>
      <c r="CB1457" s="428"/>
      <c r="DW1457" s="463"/>
      <c r="DX1457" s="463"/>
      <c r="FI1457" s="463"/>
      <c r="FJ1457" s="463"/>
    </row>
    <row r="1458" spans="14:166" s="369" customFormat="1" ht="15" customHeight="1">
      <c r="N1458" s="432"/>
      <c r="O1458" s="432"/>
      <c r="P1458" s="372"/>
      <c r="Q1458" s="372"/>
      <c r="R1458" s="372"/>
      <c r="BZ1458" s="463"/>
      <c r="CA1458" s="463"/>
      <c r="CB1458" s="428"/>
      <c r="DW1458" s="463"/>
      <c r="DX1458" s="463"/>
      <c r="FI1458" s="463"/>
      <c r="FJ1458" s="463"/>
    </row>
    <row r="1459" spans="14:166" s="369" customFormat="1" ht="15" customHeight="1">
      <c r="N1459" s="432"/>
      <c r="O1459" s="432"/>
      <c r="P1459" s="372"/>
      <c r="Q1459" s="372"/>
      <c r="R1459" s="372"/>
      <c r="BZ1459" s="463"/>
      <c r="CA1459" s="463"/>
      <c r="CB1459" s="428"/>
      <c r="DW1459" s="463"/>
      <c r="DX1459" s="463"/>
      <c r="FI1459" s="463"/>
      <c r="FJ1459" s="463"/>
    </row>
    <row r="1460" spans="14:166" s="369" customFormat="1" ht="15" customHeight="1">
      <c r="N1460" s="432"/>
      <c r="O1460" s="432"/>
      <c r="P1460" s="372"/>
      <c r="Q1460" s="372"/>
      <c r="R1460" s="372"/>
      <c r="BZ1460" s="463"/>
      <c r="CA1460" s="463"/>
      <c r="CB1460" s="428"/>
      <c r="DW1460" s="463"/>
      <c r="DX1460" s="463"/>
      <c r="FI1460" s="463"/>
      <c r="FJ1460" s="463"/>
    </row>
    <row r="1461" spans="14:166" s="369" customFormat="1" ht="15" customHeight="1">
      <c r="N1461" s="432"/>
      <c r="O1461" s="432"/>
      <c r="P1461" s="372"/>
      <c r="Q1461" s="372"/>
      <c r="R1461" s="372"/>
      <c r="BZ1461" s="463"/>
      <c r="CA1461" s="463"/>
      <c r="CB1461" s="428"/>
      <c r="DW1461" s="463"/>
      <c r="DX1461" s="463"/>
      <c r="FI1461" s="463"/>
      <c r="FJ1461" s="463"/>
    </row>
    <row r="1462" spans="14:166" s="369" customFormat="1" ht="15" customHeight="1">
      <c r="N1462" s="432"/>
      <c r="O1462" s="432"/>
      <c r="P1462" s="372"/>
      <c r="Q1462" s="372"/>
      <c r="R1462" s="372"/>
      <c r="BZ1462" s="463"/>
      <c r="CA1462" s="463"/>
      <c r="CB1462" s="428"/>
      <c r="DW1462" s="463"/>
      <c r="DX1462" s="463"/>
      <c r="FI1462" s="463"/>
      <c r="FJ1462" s="463"/>
    </row>
    <row r="1463" spans="14:166" s="369" customFormat="1" ht="15" customHeight="1">
      <c r="N1463" s="432"/>
      <c r="O1463" s="432"/>
      <c r="P1463" s="372"/>
      <c r="Q1463" s="372"/>
      <c r="R1463" s="372"/>
      <c r="BZ1463" s="463"/>
      <c r="CA1463" s="463"/>
      <c r="CB1463" s="428"/>
      <c r="DW1463" s="463"/>
      <c r="DX1463" s="463"/>
      <c r="FI1463" s="463"/>
      <c r="FJ1463" s="463"/>
    </row>
    <row r="1464" spans="14:166" s="369" customFormat="1" ht="15" customHeight="1">
      <c r="N1464" s="432"/>
      <c r="O1464" s="432"/>
      <c r="P1464" s="372"/>
      <c r="Q1464" s="372"/>
      <c r="R1464" s="372"/>
      <c r="BZ1464" s="463"/>
      <c r="CA1464" s="463"/>
      <c r="CB1464" s="428"/>
      <c r="DW1464" s="463"/>
      <c r="DX1464" s="463"/>
      <c r="FI1464" s="463"/>
      <c r="FJ1464" s="463"/>
    </row>
    <row r="1465" spans="14:166" s="369" customFormat="1" ht="15" customHeight="1">
      <c r="N1465" s="432"/>
      <c r="O1465" s="432"/>
      <c r="P1465" s="372"/>
      <c r="Q1465" s="372"/>
      <c r="R1465" s="372"/>
      <c r="BZ1465" s="463"/>
      <c r="CA1465" s="463"/>
      <c r="CB1465" s="428"/>
      <c r="DW1465" s="463"/>
      <c r="DX1465" s="463"/>
      <c r="FI1465" s="463"/>
      <c r="FJ1465" s="463"/>
    </row>
    <row r="1466" spans="14:166" s="369" customFormat="1" ht="15" customHeight="1">
      <c r="N1466" s="432"/>
      <c r="O1466" s="432"/>
      <c r="P1466" s="372"/>
      <c r="Q1466" s="372"/>
      <c r="R1466" s="372"/>
      <c r="BZ1466" s="463"/>
      <c r="CA1466" s="463"/>
      <c r="CB1466" s="428"/>
      <c r="DW1466" s="463"/>
      <c r="DX1466" s="463"/>
      <c r="FI1466" s="463"/>
      <c r="FJ1466" s="463"/>
    </row>
    <row r="1467" spans="14:166" s="369" customFormat="1" ht="15" customHeight="1">
      <c r="N1467" s="432"/>
      <c r="O1467" s="432"/>
      <c r="P1467" s="372"/>
      <c r="Q1467" s="372"/>
      <c r="R1467" s="372"/>
      <c r="BZ1467" s="463"/>
      <c r="CA1467" s="463"/>
      <c r="CB1467" s="428"/>
      <c r="DW1467" s="463"/>
      <c r="DX1467" s="463"/>
      <c r="FI1467" s="463"/>
      <c r="FJ1467" s="463"/>
    </row>
    <row r="1468" spans="14:166" s="369" customFormat="1" ht="15" customHeight="1">
      <c r="N1468" s="432"/>
      <c r="O1468" s="432"/>
      <c r="P1468" s="372"/>
      <c r="Q1468" s="372"/>
      <c r="R1468" s="372"/>
      <c r="BZ1468" s="463"/>
      <c r="CA1468" s="463"/>
      <c r="CB1468" s="428"/>
      <c r="DW1468" s="463"/>
      <c r="DX1468" s="463"/>
      <c r="FI1468" s="463"/>
      <c r="FJ1468" s="463"/>
    </row>
    <row r="1469" spans="14:166" s="369" customFormat="1" ht="15" customHeight="1">
      <c r="N1469" s="432"/>
      <c r="O1469" s="432"/>
      <c r="P1469" s="372"/>
      <c r="Q1469" s="372"/>
      <c r="R1469" s="372"/>
      <c r="BZ1469" s="463"/>
      <c r="CA1469" s="463"/>
      <c r="CB1469" s="428"/>
      <c r="DW1469" s="463"/>
      <c r="DX1469" s="463"/>
      <c r="FI1469" s="463"/>
      <c r="FJ1469" s="463"/>
    </row>
    <row r="1470" spans="14:166" s="369" customFormat="1" ht="15" customHeight="1">
      <c r="N1470" s="432"/>
      <c r="O1470" s="432"/>
      <c r="P1470" s="372"/>
      <c r="Q1470" s="372"/>
      <c r="R1470" s="372"/>
      <c r="BZ1470" s="463"/>
      <c r="CA1470" s="463"/>
      <c r="CB1470" s="428"/>
      <c r="DW1470" s="463"/>
      <c r="DX1470" s="463"/>
      <c r="FI1470" s="463"/>
      <c r="FJ1470" s="463"/>
    </row>
    <row r="1471" spans="14:166" s="369" customFormat="1" ht="15" customHeight="1">
      <c r="N1471" s="432"/>
      <c r="O1471" s="432"/>
      <c r="P1471" s="372"/>
      <c r="Q1471" s="372"/>
      <c r="R1471" s="372"/>
      <c r="BZ1471" s="463"/>
      <c r="CA1471" s="463"/>
      <c r="CB1471" s="428"/>
      <c r="DW1471" s="463"/>
      <c r="DX1471" s="463"/>
      <c r="FI1471" s="463"/>
      <c r="FJ1471" s="463"/>
    </row>
    <row r="1472" spans="14:166" s="369" customFormat="1" ht="15" customHeight="1">
      <c r="N1472" s="432"/>
      <c r="O1472" s="432"/>
      <c r="P1472" s="372"/>
      <c r="Q1472" s="372"/>
      <c r="R1472" s="372"/>
      <c r="BZ1472" s="463"/>
      <c r="CA1472" s="463"/>
      <c r="CB1472" s="428"/>
      <c r="DW1472" s="463"/>
      <c r="DX1472" s="463"/>
      <c r="FI1472" s="463"/>
      <c r="FJ1472" s="463"/>
    </row>
    <row r="1473" spans="14:166" s="369" customFormat="1" ht="15" customHeight="1">
      <c r="N1473" s="432"/>
      <c r="O1473" s="432"/>
      <c r="P1473" s="372"/>
      <c r="Q1473" s="372"/>
      <c r="R1473" s="372"/>
      <c r="BZ1473" s="463"/>
      <c r="CA1473" s="463"/>
      <c r="CB1473" s="428"/>
      <c r="DW1473" s="463"/>
      <c r="DX1473" s="463"/>
      <c r="FI1473" s="463"/>
      <c r="FJ1473" s="463"/>
    </row>
    <row r="1474" spans="14:166" s="369" customFormat="1" ht="15" customHeight="1">
      <c r="N1474" s="432"/>
      <c r="O1474" s="432"/>
      <c r="P1474" s="372"/>
      <c r="Q1474" s="372"/>
      <c r="R1474" s="372"/>
      <c r="BZ1474" s="463"/>
      <c r="CA1474" s="463"/>
      <c r="CB1474" s="428"/>
      <c r="DW1474" s="463"/>
      <c r="DX1474" s="463"/>
      <c r="FI1474" s="463"/>
      <c r="FJ1474" s="463"/>
    </row>
    <row r="1475" spans="14:166" s="369" customFormat="1" ht="15" customHeight="1">
      <c r="N1475" s="432"/>
      <c r="O1475" s="432"/>
      <c r="P1475" s="372"/>
      <c r="Q1475" s="372"/>
      <c r="R1475" s="372"/>
      <c r="BZ1475" s="463"/>
      <c r="CA1475" s="463"/>
      <c r="CB1475" s="428"/>
      <c r="DW1475" s="463"/>
      <c r="DX1475" s="463"/>
      <c r="FI1475" s="463"/>
      <c r="FJ1475" s="463"/>
    </row>
    <row r="1476" spans="14:166" s="369" customFormat="1" ht="15" customHeight="1">
      <c r="N1476" s="432"/>
      <c r="O1476" s="432"/>
      <c r="P1476" s="372"/>
      <c r="Q1476" s="372"/>
      <c r="R1476" s="372"/>
      <c r="BZ1476" s="463"/>
      <c r="CA1476" s="463"/>
      <c r="CB1476" s="428"/>
      <c r="DW1476" s="463"/>
      <c r="DX1476" s="463"/>
      <c r="FI1476" s="463"/>
      <c r="FJ1476" s="463"/>
    </row>
    <row r="1477" spans="14:166" s="369" customFormat="1" ht="15" customHeight="1">
      <c r="N1477" s="432"/>
      <c r="O1477" s="432"/>
      <c r="P1477" s="372"/>
      <c r="Q1477" s="372"/>
      <c r="R1477" s="372"/>
      <c r="BZ1477" s="463"/>
      <c r="CA1477" s="463"/>
      <c r="CB1477" s="428"/>
      <c r="DW1477" s="463"/>
      <c r="DX1477" s="463"/>
      <c r="FI1477" s="463"/>
      <c r="FJ1477" s="463"/>
    </row>
    <row r="1478" spans="14:166" s="369" customFormat="1" ht="15" customHeight="1">
      <c r="N1478" s="432"/>
      <c r="O1478" s="432"/>
      <c r="P1478" s="372"/>
      <c r="Q1478" s="372"/>
      <c r="R1478" s="372"/>
      <c r="BZ1478" s="463"/>
      <c r="CA1478" s="463"/>
      <c r="CB1478" s="428"/>
      <c r="DW1478" s="463"/>
      <c r="DX1478" s="463"/>
      <c r="FI1478" s="463"/>
      <c r="FJ1478" s="463"/>
    </row>
    <row r="1479" spans="14:166" s="369" customFormat="1" ht="15" customHeight="1">
      <c r="N1479" s="432"/>
      <c r="O1479" s="432"/>
      <c r="P1479" s="372"/>
      <c r="Q1479" s="372"/>
      <c r="R1479" s="372"/>
      <c r="BZ1479" s="463"/>
      <c r="CA1479" s="463"/>
      <c r="CB1479" s="428"/>
      <c r="DW1479" s="463"/>
      <c r="DX1479" s="463"/>
      <c r="FI1479" s="463"/>
      <c r="FJ1479" s="463"/>
    </row>
    <row r="1480" spans="14:166" s="369" customFormat="1" ht="15" customHeight="1">
      <c r="N1480" s="432"/>
      <c r="O1480" s="432"/>
      <c r="P1480" s="372"/>
      <c r="Q1480" s="372"/>
      <c r="R1480" s="372"/>
      <c r="BZ1480" s="463"/>
      <c r="CA1480" s="463"/>
      <c r="CB1480" s="428"/>
      <c r="DW1480" s="463"/>
      <c r="DX1480" s="463"/>
      <c r="FI1480" s="463"/>
      <c r="FJ1480" s="463"/>
    </row>
    <row r="1481" spans="14:166" s="369" customFormat="1" ht="15" customHeight="1">
      <c r="N1481" s="432"/>
      <c r="O1481" s="432"/>
      <c r="P1481" s="372"/>
      <c r="Q1481" s="372"/>
      <c r="R1481" s="372"/>
      <c r="BZ1481" s="463"/>
      <c r="CA1481" s="463"/>
      <c r="CB1481" s="428"/>
      <c r="DW1481" s="463"/>
      <c r="DX1481" s="463"/>
      <c r="FI1481" s="463"/>
      <c r="FJ1481" s="463"/>
    </row>
    <row r="1482" spans="14:166" s="369" customFormat="1" ht="15" customHeight="1">
      <c r="N1482" s="432"/>
      <c r="O1482" s="432"/>
      <c r="P1482" s="372"/>
      <c r="Q1482" s="372"/>
      <c r="R1482" s="372"/>
      <c r="BZ1482" s="463"/>
      <c r="CA1482" s="463"/>
      <c r="CB1482" s="428"/>
      <c r="DW1482" s="463"/>
      <c r="DX1482" s="463"/>
      <c r="FI1482" s="463"/>
      <c r="FJ1482" s="463"/>
    </row>
    <row r="1483" spans="14:166" s="369" customFormat="1" ht="15" customHeight="1">
      <c r="N1483" s="432"/>
      <c r="O1483" s="432"/>
      <c r="P1483" s="372"/>
      <c r="Q1483" s="372"/>
      <c r="R1483" s="372"/>
      <c r="BZ1483" s="463"/>
      <c r="CA1483" s="463"/>
      <c r="CB1483" s="428"/>
      <c r="DW1483" s="463"/>
      <c r="DX1483" s="463"/>
      <c r="FI1483" s="463"/>
      <c r="FJ1483" s="463"/>
    </row>
    <row r="1484" spans="14:166" s="369" customFormat="1" ht="15" customHeight="1">
      <c r="N1484" s="432"/>
      <c r="O1484" s="432"/>
      <c r="P1484" s="372"/>
      <c r="Q1484" s="372"/>
      <c r="R1484" s="372"/>
      <c r="BZ1484" s="463"/>
      <c r="CA1484" s="463"/>
      <c r="CB1484" s="428"/>
      <c r="DW1484" s="463"/>
      <c r="DX1484" s="463"/>
      <c r="FI1484" s="463"/>
      <c r="FJ1484" s="463"/>
    </row>
    <row r="1485" spans="14:166" s="369" customFormat="1" ht="15" customHeight="1">
      <c r="N1485" s="432"/>
      <c r="O1485" s="432"/>
      <c r="P1485" s="372"/>
      <c r="Q1485" s="372"/>
      <c r="R1485" s="372"/>
      <c r="BZ1485" s="463"/>
      <c r="CA1485" s="463"/>
      <c r="CB1485" s="428"/>
      <c r="DW1485" s="463"/>
      <c r="DX1485" s="463"/>
      <c r="FI1485" s="463"/>
      <c r="FJ1485" s="463"/>
    </row>
    <row r="1486" spans="14:166" s="369" customFormat="1" ht="15" customHeight="1">
      <c r="N1486" s="432"/>
      <c r="O1486" s="432"/>
      <c r="P1486" s="372"/>
      <c r="Q1486" s="372"/>
      <c r="R1486" s="372"/>
      <c r="BZ1486" s="463"/>
      <c r="CA1486" s="463"/>
      <c r="CB1486" s="428"/>
      <c r="DW1486" s="463"/>
      <c r="DX1486" s="463"/>
      <c r="FI1486" s="463"/>
      <c r="FJ1486" s="463"/>
    </row>
    <row r="1487" spans="14:166" s="369" customFormat="1" ht="15" customHeight="1">
      <c r="N1487" s="432"/>
      <c r="O1487" s="432"/>
      <c r="P1487" s="372"/>
      <c r="Q1487" s="372"/>
      <c r="R1487" s="372"/>
      <c r="BZ1487" s="463"/>
      <c r="CA1487" s="463"/>
      <c r="CB1487" s="428"/>
      <c r="DW1487" s="463"/>
      <c r="DX1487" s="463"/>
      <c r="FI1487" s="463"/>
      <c r="FJ1487" s="463"/>
    </row>
    <row r="1488" spans="14:166" s="369" customFormat="1" ht="15" customHeight="1">
      <c r="N1488" s="432"/>
      <c r="O1488" s="432"/>
      <c r="P1488" s="372"/>
      <c r="Q1488" s="372"/>
      <c r="R1488" s="372"/>
      <c r="BZ1488" s="463"/>
      <c r="CA1488" s="463"/>
      <c r="CB1488" s="428"/>
      <c r="DW1488" s="463"/>
      <c r="DX1488" s="463"/>
      <c r="FI1488" s="463"/>
      <c r="FJ1488" s="463"/>
    </row>
    <row r="1489" spans="14:166" s="369" customFormat="1" ht="15" customHeight="1">
      <c r="N1489" s="432"/>
      <c r="O1489" s="432"/>
      <c r="P1489" s="372"/>
      <c r="Q1489" s="372"/>
      <c r="R1489" s="372"/>
      <c r="BZ1489" s="463"/>
      <c r="CA1489" s="463"/>
      <c r="CB1489" s="428"/>
      <c r="DW1489" s="463"/>
      <c r="DX1489" s="463"/>
      <c r="FI1489" s="463"/>
      <c r="FJ1489" s="463"/>
    </row>
    <row r="1490" spans="14:166" s="369" customFormat="1" ht="15" customHeight="1">
      <c r="N1490" s="432"/>
      <c r="O1490" s="432"/>
      <c r="P1490" s="372"/>
      <c r="Q1490" s="372"/>
      <c r="R1490" s="372"/>
      <c r="BZ1490" s="463"/>
      <c r="CA1490" s="463"/>
      <c r="CB1490" s="428"/>
      <c r="DW1490" s="463"/>
      <c r="DX1490" s="463"/>
      <c r="FI1490" s="463"/>
      <c r="FJ1490" s="463"/>
    </row>
    <row r="1491" spans="14:166" s="369" customFormat="1" ht="15" customHeight="1">
      <c r="N1491" s="432"/>
      <c r="O1491" s="432"/>
      <c r="P1491" s="372"/>
      <c r="Q1491" s="372"/>
      <c r="R1491" s="372"/>
      <c r="BZ1491" s="463"/>
      <c r="CA1491" s="463"/>
      <c r="CB1491" s="428"/>
      <c r="DW1491" s="463"/>
      <c r="DX1491" s="463"/>
      <c r="FI1491" s="463"/>
      <c r="FJ1491" s="463"/>
    </row>
    <row r="1492" spans="14:166" s="369" customFormat="1" ht="15" customHeight="1">
      <c r="N1492" s="432"/>
      <c r="O1492" s="432"/>
      <c r="P1492" s="372"/>
      <c r="Q1492" s="372"/>
      <c r="R1492" s="372"/>
      <c r="BZ1492" s="463"/>
      <c r="CA1492" s="463"/>
      <c r="CB1492" s="428"/>
      <c r="DW1492" s="463"/>
      <c r="DX1492" s="463"/>
      <c r="FI1492" s="463"/>
      <c r="FJ1492" s="463"/>
    </row>
    <row r="1493" spans="14:166" s="369" customFormat="1" ht="15" customHeight="1">
      <c r="N1493" s="432"/>
      <c r="O1493" s="432"/>
      <c r="P1493" s="372"/>
      <c r="Q1493" s="372"/>
      <c r="R1493" s="372"/>
      <c r="BZ1493" s="463"/>
      <c r="CA1493" s="463"/>
      <c r="CB1493" s="428"/>
      <c r="DW1493" s="463"/>
      <c r="DX1493" s="463"/>
      <c r="FI1493" s="463"/>
      <c r="FJ1493" s="463"/>
    </row>
    <row r="1494" spans="14:166" s="369" customFormat="1" ht="15" customHeight="1">
      <c r="N1494" s="432"/>
      <c r="O1494" s="432"/>
      <c r="P1494" s="372"/>
      <c r="Q1494" s="372"/>
      <c r="R1494" s="372"/>
      <c r="BZ1494" s="463"/>
      <c r="CA1494" s="463"/>
      <c r="CB1494" s="428"/>
      <c r="DW1494" s="463"/>
      <c r="DX1494" s="463"/>
      <c r="FI1494" s="463"/>
      <c r="FJ1494" s="463"/>
    </row>
    <row r="1495" spans="14:166" s="369" customFormat="1" ht="15" customHeight="1">
      <c r="N1495" s="432"/>
      <c r="O1495" s="432"/>
      <c r="P1495" s="372"/>
      <c r="Q1495" s="372"/>
      <c r="R1495" s="372"/>
      <c r="BZ1495" s="463"/>
      <c r="CA1495" s="463"/>
      <c r="CB1495" s="428"/>
      <c r="DW1495" s="463"/>
      <c r="DX1495" s="463"/>
      <c r="FI1495" s="463"/>
      <c r="FJ1495" s="463"/>
    </row>
    <row r="1496" spans="14:166" s="369" customFormat="1" ht="15" customHeight="1">
      <c r="N1496" s="432"/>
      <c r="O1496" s="432"/>
      <c r="P1496" s="372"/>
      <c r="Q1496" s="372"/>
      <c r="R1496" s="372"/>
      <c r="BZ1496" s="463"/>
      <c r="CA1496" s="463"/>
      <c r="CB1496" s="428"/>
      <c r="DW1496" s="463"/>
      <c r="DX1496" s="463"/>
      <c r="FI1496" s="463"/>
      <c r="FJ1496" s="463"/>
    </row>
    <row r="1497" spans="14:166" s="369" customFormat="1" ht="15" customHeight="1">
      <c r="N1497" s="432"/>
      <c r="O1497" s="432"/>
      <c r="P1497" s="372"/>
      <c r="Q1497" s="372"/>
      <c r="R1497" s="372"/>
      <c r="BZ1497" s="463"/>
      <c r="CA1497" s="463"/>
      <c r="CB1497" s="428"/>
      <c r="DW1497" s="463"/>
      <c r="DX1497" s="463"/>
      <c r="FI1497" s="463"/>
      <c r="FJ1497" s="463"/>
    </row>
    <row r="1498" spans="14:166" s="369" customFormat="1" ht="15" customHeight="1">
      <c r="N1498" s="432"/>
      <c r="O1498" s="432"/>
      <c r="P1498" s="372"/>
      <c r="Q1498" s="372"/>
      <c r="R1498" s="372"/>
      <c r="BZ1498" s="463"/>
      <c r="CA1498" s="463"/>
      <c r="CB1498" s="428"/>
      <c r="DW1498" s="463"/>
      <c r="DX1498" s="463"/>
      <c r="FI1498" s="463"/>
      <c r="FJ1498" s="463"/>
    </row>
    <row r="1499" spans="14:166" s="369" customFormat="1" ht="15" customHeight="1">
      <c r="N1499" s="372"/>
      <c r="O1499" s="372"/>
      <c r="BZ1499" s="463"/>
      <c r="CA1499" s="463"/>
      <c r="CB1499" s="428"/>
      <c r="DW1499" s="463"/>
      <c r="DX1499" s="463"/>
      <c r="FI1499" s="463"/>
      <c r="FJ1499" s="463"/>
    </row>
    <row r="1500" spans="14:166" s="369" customFormat="1" ht="15" customHeight="1">
      <c r="N1500" s="372"/>
      <c r="O1500" s="372"/>
      <c r="P1500" s="372"/>
      <c r="Q1500" s="372"/>
      <c r="R1500" s="372"/>
      <c r="BZ1500" s="463"/>
      <c r="CA1500" s="463"/>
      <c r="CB1500" s="428"/>
      <c r="DW1500" s="463"/>
      <c r="DX1500" s="463"/>
      <c r="FI1500" s="463"/>
      <c r="FJ1500" s="463"/>
    </row>
    <row r="1501" spans="14:166" s="369" customFormat="1" ht="15" customHeight="1">
      <c r="BZ1501" s="463"/>
      <c r="CA1501" s="463"/>
      <c r="CB1501" s="428"/>
      <c r="DW1501" s="463"/>
      <c r="DX1501" s="463"/>
      <c r="FI1501" s="463"/>
      <c r="FJ1501" s="463"/>
    </row>
    <row r="1502" spans="14:166" s="369" customFormat="1" ht="15" customHeight="1">
      <c r="BZ1502" s="463"/>
      <c r="CA1502" s="463"/>
      <c r="CB1502" s="428"/>
      <c r="DW1502" s="463"/>
      <c r="DX1502" s="463"/>
      <c r="FI1502" s="463"/>
      <c r="FJ1502" s="463"/>
    </row>
    <row r="1503" spans="14:166" s="369" customFormat="1" ht="15" customHeight="1">
      <c r="BZ1503" s="463"/>
      <c r="CA1503" s="463"/>
      <c r="CB1503" s="428"/>
      <c r="DW1503" s="463"/>
      <c r="DX1503" s="463"/>
      <c r="FI1503" s="463"/>
      <c r="FJ1503" s="463"/>
    </row>
    <row r="1504" spans="14:166" s="369" customFormat="1" ht="15" customHeight="1">
      <c r="BZ1504" s="463"/>
      <c r="CA1504" s="463"/>
      <c r="CB1504" s="428"/>
      <c r="DW1504" s="463"/>
      <c r="DX1504" s="463"/>
      <c r="FI1504" s="463"/>
      <c r="FJ1504" s="463"/>
    </row>
    <row r="1505" spans="78:166" s="369" customFormat="1" ht="15" customHeight="1">
      <c r="BZ1505" s="463"/>
      <c r="CA1505" s="463"/>
      <c r="CB1505" s="428"/>
      <c r="DW1505" s="463"/>
      <c r="DX1505" s="463"/>
      <c r="FI1505" s="463"/>
      <c r="FJ1505" s="463"/>
    </row>
    <row r="1506" spans="78:166" s="369" customFormat="1" ht="15" customHeight="1">
      <c r="BZ1506" s="463"/>
      <c r="CA1506" s="463"/>
      <c r="CB1506" s="428"/>
      <c r="DW1506" s="463"/>
      <c r="DX1506" s="463"/>
      <c r="FI1506" s="463"/>
      <c r="FJ1506" s="463"/>
    </row>
    <row r="1507" spans="78:166" s="369" customFormat="1" ht="15" customHeight="1">
      <c r="BZ1507" s="463"/>
      <c r="CA1507" s="463"/>
      <c r="CB1507" s="428"/>
      <c r="DW1507" s="463"/>
      <c r="DX1507" s="463"/>
      <c r="FI1507" s="463"/>
      <c r="FJ1507" s="463"/>
    </row>
    <row r="1508" spans="78:166" s="369" customFormat="1" ht="15" customHeight="1">
      <c r="BZ1508" s="463"/>
      <c r="CA1508" s="463"/>
      <c r="CB1508" s="428"/>
      <c r="DW1508" s="463"/>
      <c r="DX1508" s="463"/>
      <c r="FI1508" s="463"/>
      <c r="FJ1508" s="463"/>
    </row>
    <row r="1509" spans="78:166" s="369" customFormat="1" ht="15" customHeight="1">
      <c r="BZ1509" s="463"/>
      <c r="CA1509" s="463"/>
      <c r="CB1509" s="428"/>
      <c r="DW1509" s="463"/>
      <c r="DX1509" s="463"/>
      <c r="FI1509" s="463"/>
      <c r="FJ1509" s="463"/>
    </row>
    <row r="1510" spans="78:166" s="369" customFormat="1" ht="15" customHeight="1">
      <c r="BZ1510" s="463"/>
      <c r="CA1510" s="463"/>
      <c r="CB1510" s="428"/>
      <c r="DW1510" s="463"/>
      <c r="DX1510" s="463"/>
      <c r="FI1510" s="463"/>
      <c r="FJ1510" s="463"/>
    </row>
    <row r="1511" spans="78:166" s="369" customFormat="1" ht="15" customHeight="1">
      <c r="BZ1511" s="463"/>
      <c r="CA1511" s="463"/>
      <c r="CB1511" s="428"/>
      <c r="DW1511" s="463"/>
      <c r="DX1511" s="463"/>
      <c r="FI1511" s="463"/>
      <c r="FJ1511" s="463"/>
    </row>
    <row r="1512" spans="78:166" s="369" customFormat="1" ht="15" customHeight="1">
      <c r="BZ1512" s="463"/>
      <c r="CA1512" s="463"/>
      <c r="CB1512" s="428"/>
      <c r="DW1512" s="463"/>
      <c r="DX1512" s="463"/>
      <c r="FI1512" s="463"/>
      <c r="FJ1512" s="463"/>
    </row>
    <row r="1513" spans="78:166" s="369" customFormat="1" ht="15" customHeight="1">
      <c r="BZ1513" s="463"/>
      <c r="CA1513" s="463"/>
      <c r="CB1513" s="428"/>
      <c r="DW1513" s="463"/>
      <c r="DX1513" s="463"/>
      <c r="FI1513" s="463"/>
      <c r="FJ1513" s="463"/>
    </row>
    <row r="1514" spans="78:166" s="369" customFormat="1" ht="15" customHeight="1">
      <c r="BZ1514" s="463"/>
      <c r="CA1514" s="463"/>
      <c r="CB1514" s="428"/>
      <c r="DW1514" s="463"/>
      <c r="DX1514" s="463"/>
      <c r="FI1514" s="463"/>
      <c r="FJ1514" s="463"/>
    </row>
    <row r="1515" spans="78:166" s="369" customFormat="1" ht="15" customHeight="1">
      <c r="BZ1515" s="463"/>
      <c r="CA1515" s="463"/>
      <c r="CB1515" s="428"/>
      <c r="DW1515" s="463"/>
      <c r="DX1515" s="463"/>
      <c r="FI1515" s="463"/>
      <c r="FJ1515" s="463"/>
    </row>
    <row r="1516" spans="78:166" s="369" customFormat="1" ht="15" customHeight="1">
      <c r="BZ1516" s="463"/>
      <c r="CA1516" s="463"/>
      <c r="CB1516" s="428"/>
      <c r="DW1516" s="463"/>
      <c r="DX1516" s="463"/>
      <c r="FI1516" s="463"/>
      <c r="FJ1516" s="463"/>
    </row>
    <row r="1517" spans="78:166" s="369" customFormat="1" ht="15" customHeight="1">
      <c r="BZ1517" s="463"/>
      <c r="CA1517" s="463"/>
      <c r="CB1517" s="428"/>
      <c r="DW1517" s="463"/>
      <c r="DX1517" s="463"/>
      <c r="FI1517" s="463"/>
      <c r="FJ1517" s="463"/>
    </row>
    <row r="1518" spans="78:166" s="369" customFormat="1" ht="15" customHeight="1">
      <c r="BZ1518" s="463"/>
      <c r="CA1518" s="463"/>
      <c r="CB1518" s="428"/>
      <c r="DW1518" s="463"/>
      <c r="DX1518" s="463"/>
      <c r="FI1518" s="463"/>
      <c r="FJ1518" s="463"/>
    </row>
    <row r="1519" spans="78:166" s="369" customFormat="1" ht="15" customHeight="1">
      <c r="BZ1519" s="463"/>
      <c r="CA1519" s="463"/>
      <c r="CB1519" s="428"/>
      <c r="DW1519" s="463"/>
      <c r="DX1519" s="463"/>
      <c r="FI1519" s="463"/>
      <c r="FJ1519" s="463"/>
    </row>
    <row r="1520" spans="78:166" s="369" customFormat="1" ht="15" customHeight="1">
      <c r="BZ1520" s="463"/>
      <c r="CA1520" s="463"/>
      <c r="CB1520" s="428"/>
      <c r="DW1520" s="463"/>
      <c r="DX1520" s="463"/>
      <c r="FI1520" s="463"/>
      <c r="FJ1520" s="463"/>
    </row>
    <row r="1521" spans="78:166" s="369" customFormat="1" ht="15" customHeight="1">
      <c r="BZ1521" s="463"/>
      <c r="CA1521" s="463"/>
      <c r="CB1521" s="428"/>
      <c r="DW1521" s="463"/>
      <c r="DX1521" s="463"/>
      <c r="FI1521" s="463"/>
      <c r="FJ1521" s="463"/>
    </row>
    <row r="1522" spans="78:166" s="369" customFormat="1" ht="15" customHeight="1">
      <c r="BZ1522" s="463"/>
      <c r="CA1522" s="463"/>
      <c r="CB1522" s="428"/>
      <c r="DW1522" s="463"/>
      <c r="DX1522" s="463"/>
      <c r="FI1522" s="463"/>
      <c r="FJ1522" s="463"/>
    </row>
    <row r="1523" spans="78:166" s="369" customFormat="1" ht="15" customHeight="1">
      <c r="BZ1523" s="463"/>
      <c r="CA1523" s="463"/>
      <c r="CB1523" s="428"/>
      <c r="DW1523" s="463"/>
      <c r="DX1523" s="463"/>
      <c r="FI1523" s="463"/>
      <c r="FJ1523" s="463"/>
    </row>
    <row r="1524" spans="78:166" s="369" customFormat="1" ht="15" customHeight="1">
      <c r="BZ1524" s="463"/>
      <c r="CA1524" s="463"/>
      <c r="CB1524" s="428"/>
      <c r="DW1524" s="463"/>
      <c r="DX1524" s="463"/>
      <c r="FI1524" s="463"/>
      <c r="FJ1524" s="463"/>
    </row>
    <row r="1525" spans="78:166" s="369" customFormat="1" ht="15" customHeight="1">
      <c r="BZ1525" s="463"/>
      <c r="CA1525" s="463"/>
      <c r="CB1525" s="428"/>
      <c r="DW1525" s="463"/>
      <c r="DX1525" s="463"/>
      <c r="FI1525" s="463"/>
      <c r="FJ1525" s="463"/>
    </row>
    <row r="1526" spans="78:166" s="369" customFormat="1" ht="15" customHeight="1">
      <c r="BZ1526" s="463"/>
      <c r="CA1526" s="463"/>
      <c r="CB1526" s="428"/>
      <c r="DW1526" s="463"/>
      <c r="DX1526" s="463"/>
      <c r="FI1526" s="463"/>
      <c r="FJ1526" s="463"/>
    </row>
    <row r="1527" spans="78:166" s="369" customFormat="1" ht="15" customHeight="1">
      <c r="BZ1527" s="463"/>
      <c r="CA1527" s="463"/>
      <c r="CB1527" s="428"/>
      <c r="DW1527" s="463"/>
      <c r="DX1527" s="463"/>
      <c r="FI1527" s="463"/>
      <c r="FJ1527" s="463"/>
    </row>
    <row r="1528" spans="78:166" s="369" customFormat="1" ht="15" customHeight="1">
      <c r="BZ1528" s="463"/>
      <c r="CA1528" s="463"/>
      <c r="CB1528" s="428"/>
      <c r="DW1528" s="463"/>
      <c r="DX1528" s="463"/>
      <c r="FI1528" s="463"/>
      <c r="FJ1528" s="463"/>
    </row>
    <row r="1529" spans="78:166" s="369" customFormat="1" ht="15" customHeight="1">
      <c r="BZ1529" s="463"/>
      <c r="CA1529" s="463"/>
      <c r="CB1529" s="428"/>
      <c r="DW1529" s="463"/>
      <c r="DX1529" s="463"/>
      <c r="FI1529" s="463"/>
      <c r="FJ1529" s="463"/>
    </row>
    <row r="1530" spans="78:166" s="369" customFormat="1" ht="15" customHeight="1">
      <c r="BZ1530" s="463"/>
      <c r="CA1530" s="463"/>
      <c r="CB1530" s="428"/>
      <c r="DW1530" s="463"/>
      <c r="DX1530" s="463"/>
      <c r="FI1530" s="463"/>
      <c r="FJ1530" s="463"/>
    </row>
    <row r="1531" spans="78:166" s="369" customFormat="1" ht="15" customHeight="1">
      <c r="BZ1531" s="463"/>
      <c r="CA1531" s="463"/>
      <c r="CB1531" s="428"/>
      <c r="DW1531" s="463"/>
      <c r="DX1531" s="463"/>
      <c r="FI1531" s="463"/>
      <c r="FJ1531" s="463"/>
    </row>
    <row r="1532" spans="78:166" s="369" customFormat="1" ht="15" customHeight="1">
      <c r="BZ1532" s="463"/>
      <c r="CA1532" s="463"/>
      <c r="CB1532" s="428"/>
      <c r="DW1532" s="463"/>
      <c r="DX1532" s="463"/>
      <c r="FI1532" s="463"/>
      <c r="FJ1532" s="463"/>
    </row>
    <row r="1533" spans="78:166" s="369" customFormat="1" ht="15" customHeight="1">
      <c r="BZ1533" s="463"/>
      <c r="CA1533" s="463"/>
      <c r="CB1533" s="428"/>
      <c r="DW1533" s="463"/>
      <c r="DX1533" s="463"/>
      <c r="FI1533" s="463"/>
      <c r="FJ1533" s="463"/>
    </row>
    <row r="1534" spans="78:166" s="369" customFormat="1" ht="15" customHeight="1">
      <c r="BZ1534" s="463"/>
      <c r="CA1534" s="463"/>
      <c r="CB1534" s="428"/>
      <c r="DW1534" s="463"/>
      <c r="DX1534" s="463"/>
      <c r="FI1534" s="463"/>
      <c r="FJ1534" s="463"/>
    </row>
    <row r="1535" spans="78:166" s="369" customFormat="1" ht="15" customHeight="1">
      <c r="BZ1535" s="463"/>
      <c r="CA1535" s="463"/>
      <c r="CB1535" s="428"/>
      <c r="DW1535" s="463"/>
      <c r="DX1535" s="463"/>
      <c r="FI1535" s="463"/>
      <c r="FJ1535" s="463"/>
    </row>
    <row r="1536" spans="78:166" s="369" customFormat="1" ht="15" customHeight="1">
      <c r="BZ1536" s="463"/>
      <c r="CA1536" s="463"/>
      <c r="CB1536" s="428"/>
      <c r="DW1536" s="463"/>
      <c r="DX1536" s="463"/>
      <c r="FI1536" s="463"/>
      <c r="FJ1536" s="463"/>
    </row>
    <row r="1537" spans="14:166" s="369" customFormat="1" ht="15" customHeight="1">
      <c r="BZ1537" s="463"/>
      <c r="CA1537" s="463"/>
      <c r="CB1537" s="428"/>
      <c r="DW1537" s="463"/>
      <c r="DX1537" s="463"/>
      <c r="FI1537" s="463"/>
      <c r="FJ1537" s="463"/>
    </row>
    <row r="1538" spans="14:166" s="369" customFormat="1" ht="15" customHeight="1">
      <c r="BZ1538" s="463"/>
      <c r="CA1538" s="463"/>
      <c r="CB1538" s="428"/>
      <c r="DW1538" s="463"/>
      <c r="DX1538" s="463"/>
      <c r="FI1538" s="463"/>
      <c r="FJ1538" s="463"/>
    </row>
    <row r="1539" spans="14:166" s="369" customFormat="1" ht="15" customHeight="1">
      <c r="BZ1539" s="463"/>
      <c r="CA1539" s="463"/>
      <c r="CB1539" s="428"/>
      <c r="DW1539" s="463"/>
      <c r="DX1539" s="463"/>
      <c r="FI1539" s="463"/>
      <c r="FJ1539" s="463"/>
    </row>
    <row r="1540" spans="14:166" s="369" customFormat="1" ht="15" customHeight="1">
      <c r="BZ1540" s="463"/>
      <c r="CA1540" s="463"/>
      <c r="CB1540" s="428"/>
      <c r="DW1540" s="463"/>
      <c r="DX1540" s="463"/>
      <c r="FI1540" s="463"/>
      <c r="FJ1540" s="463"/>
    </row>
    <row r="1541" spans="14:166" s="369" customFormat="1" ht="15" customHeight="1">
      <c r="BZ1541" s="463"/>
      <c r="CA1541" s="463"/>
      <c r="CB1541" s="428"/>
      <c r="DW1541" s="463"/>
      <c r="DX1541" s="463"/>
      <c r="FI1541" s="463"/>
      <c r="FJ1541" s="463"/>
    </row>
    <row r="1542" spans="14:166" s="369" customFormat="1" ht="15" customHeight="1">
      <c r="BZ1542" s="463"/>
      <c r="CA1542" s="463"/>
      <c r="CB1542" s="428"/>
      <c r="DW1542" s="463"/>
      <c r="DX1542" s="463"/>
      <c r="FI1542" s="463"/>
      <c r="FJ1542" s="463"/>
    </row>
    <row r="1543" spans="14:166" s="369" customFormat="1" ht="15" customHeight="1">
      <c r="BZ1543" s="463"/>
      <c r="CA1543" s="463"/>
      <c r="CB1543" s="428"/>
      <c r="DW1543" s="463"/>
      <c r="DX1543" s="463"/>
      <c r="FI1543" s="463"/>
      <c r="FJ1543" s="463"/>
    </row>
    <row r="1544" spans="14:166" s="369" customFormat="1" ht="15" customHeight="1">
      <c r="BZ1544" s="463"/>
      <c r="CA1544" s="463"/>
      <c r="CB1544" s="428"/>
      <c r="DW1544" s="463"/>
      <c r="DX1544" s="463"/>
      <c r="FI1544" s="463"/>
      <c r="FJ1544" s="463"/>
    </row>
    <row r="1545" spans="14:166" s="369" customFormat="1" ht="15" customHeight="1">
      <c r="BZ1545" s="463"/>
      <c r="CA1545" s="463"/>
      <c r="CB1545" s="428"/>
      <c r="DW1545" s="463"/>
      <c r="DX1545" s="463"/>
      <c r="FI1545" s="463"/>
      <c r="FJ1545" s="463"/>
    </row>
    <row r="1546" spans="14:166" s="369" customFormat="1" ht="15" customHeight="1">
      <c r="BZ1546" s="463"/>
      <c r="CA1546" s="463"/>
      <c r="CB1546" s="428"/>
      <c r="DW1546" s="463"/>
      <c r="DX1546" s="463"/>
      <c r="FI1546" s="463"/>
      <c r="FJ1546" s="463"/>
    </row>
    <row r="1547" spans="14:166" s="369" customFormat="1" ht="15" customHeight="1">
      <c r="N1547" s="372"/>
      <c r="O1547" s="372"/>
      <c r="P1547" s="372"/>
      <c r="Q1547" s="372"/>
      <c r="R1547" s="372"/>
      <c r="S1547" s="372"/>
      <c r="T1547" s="372"/>
      <c r="U1547" s="372"/>
      <c r="V1547" s="372"/>
      <c r="W1547" s="372"/>
      <c r="BZ1547" s="463"/>
      <c r="CA1547" s="463"/>
      <c r="CB1547" s="428"/>
      <c r="DW1547" s="463"/>
      <c r="DX1547" s="463"/>
      <c r="FI1547" s="463"/>
      <c r="FJ1547" s="463"/>
    </row>
    <row r="1548" spans="14:166" s="369" customFormat="1" ht="15" customHeight="1">
      <c r="N1548" s="372"/>
      <c r="O1548" s="372"/>
      <c r="P1548" s="372"/>
      <c r="Q1548" s="372"/>
      <c r="R1548" s="372"/>
      <c r="S1548" s="372"/>
      <c r="T1548" s="372"/>
      <c r="U1548" s="372"/>
      <c r="V1548" s="372"/>
      <c r="W1548" s="372"/>
      <c r="BZ1548" s="463"/>
      <c r="CA1548" s="463"/>
      <c r="CB1548" s="428"/>
      <c r="DW1548" s="463"/>
      <c r="DX1548" s="463"/>
      <c r="FI1548" s="463"/>
      <c r="FJ1548" s="463"/>
    </row>
    <row r="1549" spans="14:166" s="369" customFormat="1" ht="15" customHeight="1">
      <c r="N1549" s="372"/>
      <c r="O1549" s="372"/>
      <c r="P1549" s="372"/>
      <c r="Q1549" s="372"/>
      <c r="R1549" s="372"/>
      <c r="S1549" s="372"/>
      <c r="T1549" s="372"/>
      <c r="U1549" s="372"/>
      <c r="V1549" s="372"/>
      <c r="W1549" s="372"/>
      <c r="BZ1549" s="463"/>
      <c r="CA1549" s="463"/>
      <c r="CB1549" s="428"/>
      <c r="DW1549" s="463"/>
      <c r="DX1549" s="463"/>
      <c r="FI1549" s="463"/>
      <c r="FJ1549" s="463"/>
    </row>
    <row r="1550" spans="14:166" s="369" customFormat="1" ht="15" customHeight="1">
      <c r="N1550" s="372"/>
      <c r="O1550" s="372"/>
      <c r="P1550" s="372"/>
      <c r="Q1550" s="372"/>
      <c r="R1550" s="372"/>
      <c r="S1550" s="372"/>
      <c r="T1550" s="372"/>
      <c r="U1550" s="372"/>
      <c r="V1550" s="456"/>
      <c r="W1550" s="456"/>
      <c r="BZ1550" s="463"/>
      <c r="CA1550" s="463"/>
      <c r="CB1550" s="428"/>
      <c r="DW1550" s="463"/>
      <c r="DX1550" s="463"/>
      <c r="FI1550" s="463"/>
      <c r="FJ1550" s="463"/>
    </row>
    <row r="1551" spans="14:166" s="369" customFormat="1" ht="15" customHeight="1">
      <c r="N1551" s="432"/>
      <c r="O1551" s="432"/>
      <c r="P1551" s="372"/>
      <c r="Q1551" s="372"/>
      <c r="R1551" s="372"/>
      <c r="BZ1551" s="463"/>
      <c r="CA1551" s="463"/>
      <c r="CB1551" s="428"/>
      <c r="DW1551" s="463"/>
      <c r="DX1551" s="463"/>
      <c r="FI1551" s="463"/>
      <c r="FJ1551" s="463"/>
    </row>
    <row r="1552" spans="14:166" s="369" customFormat="1" ht="15" customHeight="1">
      <c r="N1552" s="432"/>
      <c r="O1552" s="432"/>
      <c r="P1552" s="372"/>
      <c r="Q1552" s="372"/>
      <c r="R1552" s="372"/>
      <c r="BZ1552" s="463"/>
      <c r="CA1552" s="463"/>
      <c r="CB1552" s="428"/>
      <c r="DW1552" s="463"/>
      <c r="DX1552" s="463"/>
      <c r="FI1552" s="463"/>
      <c r="FJ1552" s="463"/>
    </row>
    <row r="1553" spans="14:166" s="369" customFormat="1" ht="15" customHeight="1">
      <c r="N1553" s="432"/>
      <c r="O1553" s="432"/>
      <c r="P1553" s="372"/>
      <c r="Q1553" s="372"/>
      <c r="R1553" s="372"/>
      <c r="BZ1553" s="463"/>
      <c r="CA1553" s="463"/>
      <c r="CB1553" s="428"/>
      <c r="DW1553" s="463"/>
      <c r="DX1553" s="463"/>
      <c r="FI1553" s="463"/>
      <c r="FJ1553" s="463"/>
    </row>
    <row r="1554" spans="14:166" s="369" customFormat="1" ht="15" customHeight="1">
      <c r="N1554" s="432"/>
      <c r="O1554" s="432"/>
      <c r="P1554" s="372"/>
      <c r="Q1554" s="372"/>
      <c r="R1554" s="372"/>
      <c r="BZ1554" s="463"/>
      <c r="CA1554" s="463"/>
      <c r="CB1554" s="428"/>
      <c r="DW1554" s="463"/>
      <c r="DX1554" s="463"/>
      <c r="FI1554" s="463"/>
      <c r="FJ1554" s="463"/>
    </row>
    <row r="1555" spans="14:166" s="369" customFormat="1" ht="15" customHeight="1">
      <c r="N1555" s="432"/>
      <c r="O1555" s="432"/>
      <c r="P1555" s="372"/>
      <c r="Q1555" s="372"/>
      <c r="R1555" s="372"/>
      <c r="BZ1555" s="463"/>
      <c r="CA1555" s="463"/>
      <c r="CB1555" s="428"/>
      <c r="DW1555" s="463"/>
      <c r="DX1555" s="463"/>
      <c r="FI1555" s="463"/>
      <c r="FJ1555" s="463"/>
    </row>
    <row r="1556" spans="14:166" s="369" customFormat="1" ht="15" customHeight="1">
      <c r="N1556" s="432"/>
      <c r="O1556" s="432"/>
      <c r="P1556" s="372"/>
      <c r="Q1556" s="372"/>
      <c r="R1556" s="372"/>
      <c r="BZ1556" s="463"/>
      <c r="CA1556" s="463"/>
      <c r="CB1556" s="428"/>
      <c r="DW1556" s="463"/>
      <c r="DX1556" s="463"/>
      <c r="FI1556" s="463"/>
      <c r="FJ1556" s="463"/>
    </row>
    <row r="1557" spans="14:166" s="369" customFormat="1" ht="15" customHeight="1">
      <c r="N1557" s="432"/>
      <c r="O1557" s="432"/>
      <c r="P1557" s="372"/>
      <c r="Q1557" s="372"/>
      <c r="R1557" s="372"/>
      <c r="BZ1557" s="463"/>
      <c r="CA1557" s="463"/>
      <c r="CB1557" s="428"/>
      <c r="DW1557" s="463"/>
      <c r="DX1557" s="463"/>
      <c r="FI1557" s="463"/>
      <c r="FJ1557" s="463"/>
    </row>
    <row r="1558" spans="14:166" s="369" customFormat="1" ht="15" customHeight="1">
      <c r="N1558" s="432"/>
      <c r="O1558" s="432"/>
      <c r="P1558" s="372"/>
      <c r="Q1558" s="372"/>
      <c r="R1558" s="372"/>
      <c r="BZ1558" s="463"/>
      <c r="CA1558" s="463"/>
      <c r="CB1558" s="428"/>
      <c r="DW1558" s="463"/>
      <c r="DX1558" s="463"/>
      <c r="FI1558" s="463"/>
      <c r="FJ1558" s="463"/>
    </row>
    <row r="1559" spans="14:166" s="369" customFormat="1" ht="15" customHeight="1">
      <c r="N1559" s="432"/>
      <c r="O1559" s="432"/>
      <c r="P1559" s="372"/>
      <c r="Q1559" s="372"/>
      <c r="R1559" s="372"/>
      <c r="BZ1559" s="463"/>
      <c r="CA1559" s="463"/>
      <c r="CB1559" s="428"/>
      <c r="DW1559" s="463"/>
      <c r="DX1559" s="463"/>
      <c r="FI1559" s="463"/>
      <c r="FJ1559" s="463"/>
    </row>
    <row r="1560" spans="14:166" s="369" customFormat="1" ht="15" customHeight="1">
      <c r="N1560" s="432"/>
      <c r="O1560" s="432"/>
      <c r="P1560" s="459"/>
      <c r="Q1560" s="372"/>
      <c r="R1560" s="372"/>
      <c r="BZ1560" s="463"/>
      <c r="CA1560" s="463"/>
      <c r="CB1560" s="428"/>
      <c r="DW1560" s="463"/>
      <c r="DX1560" s="463"/>
      <c r="FI1560" s="463"/>
      <c r="FJ1560" s="463"/>
    </row>
    <row r="1561" spans="14:166" s="369" customFormat="1" ht="15" customHeight="1">
      <c r="N1561" s="432"/>
      <c r="O1561" s="432"/>
      <c r="P1561" s="372"/>
      <c r="Q1561" s="372"/>
      <c r="R1561" s="372"/>
      <c r="BZ1561" s="463"/>
      <c r="CA1561" s="463"/>
      <c r="CB1561" s="428"/>
      <c r="DW1561" s="463"/>
      <c r="DX1561" s="463"/>
      <c r="FI1561" s="463"/>
      <c r="FJ1561" s="463"/>
    </row>
    <row r="1562" spans="14:166" s="369" customFormat="1" ht="15" customHeight="1">
      <c r="N1562" s="432"/>
      <c r="O1562" s="432"/>
      <c r="P1562" s="372"/>
      <c r="Q1562" s="372"/>
      <c r="R1562" s="372"/>
      <c r="BZ1562" s="463"/>
      <c r="CA1562" s="463"/>
      <c r="CB1562" s="428"/>
      <c r="DW1562" s="463"/>
      <c r="DX1562" s="463"/>
      <c r="FI1562" s="463"/>
      <c r="FJ1562" s="463"/>
    </row>
    <row r="1563" spans="14:166" s="369" customFormat="1" ht="15" customHeight="1">
      <c r="N1563" s="432"/>
      <c r="O1563" s="432"/>
      <c r="P1563" s="372"/>
      <c r="Q1563" s="372"/>
      <c r="R1563" s="372"/>
      <c r="BZ1563" s="463"/>
      <c r="CA1563" s="463"/>
      <c r="CB1563" s="428"/>
      <c r="DW1563" s="463"/>
      <c r="DX1563" s="463"/>
      <c r="FI1563" s="463"/>
      <c r="FJ1563" s="463"/>
    </row>
    <row r="1564" spans="14:166" s="369" customFormat="1" ht="15" customHeight="1">
      <c r="N1564" s="432"/>
      <c r="O1564" s="432"/>
      <c r="P1564" s="372"/>
      <c r="Q1564" s="372"/>
      <c r="R1564" s="372"/>
      <c r="BZ1564" s="463"/>
      <c r="CA1564" s="463"/>
      <c r="CB1564" s="428"/>
      <c r="DW1564" s="463"/>
      <c r="DX1564" s="463"/>
      <c r="FI1564" s="463"/>
      <c r="FJ1564" s="463"/>
    </row>
    <row r="1565" spans="14:166" s="369" customFormat="1" ht="15" customHeight="1">
      <c r="N1565" s="432"/>
      <c r="O1565" s="432"/>
      <c r="P1565" s="372"/>
      <c r="Q1565" s="372"/>
      <c r="R1565" s="372"/>
      <c r="BZ1565" s="463"/>
      <c r="CA1565" s="463"/>
      <c r="CB1565" s="428"/>
      <c r="DW1565" s="463"/>
      <c r="DX1565" s="463"/>
      <c r="FI1565" s="463"/>
      <c r="FJ1565" s="463"/>
    </row>
    <row r="1566" spans="14:166" s="369" customFormat="1" ht="15" customHeight="1">
      <c r="N1566" s="432"/>
      <c r="O1566" s="432"/>
      <c r="P1566" s="372"/>
      <c r="Q1566" s="372"/>
      <c r="R1566" s="372"/>
      <c r="BZ1566" s="463"/>
      <c r="CA1566" s="463"/>
      <c r="CB1566" s="428"/>
      <c r="DW1566" s="463"/>
      <c r="DX1566" s="463"/>
      <c r="FI1566" s="463"/>
      <c r="FJ1566" s="463"/>
    </row>
    <row r="1567" spans="14:166" s="369" customFormat="1" ht="15" customHeight="1">
      <c r="N1567" s="432"/>
      <c r="O1567" s="432"/>
      <c r="P1567" s="372"/>
      <c r="Q1567" s="372"/>
      <c r="R1567" s="372"/>
      <c r="BZ1567" s="463"/>
      <c r="CA1567" s="463"/>
      <c r="CB1567" s="428"/>
      <c r="DW1567" s="463"/>
      <c r="DX1567" s="463"/>
      <c r="FI1567" s="463"/>
      <c r="FJ1567" s="463"/>
    </row>
    <row r="1568" spans="14:166" s="369" customFormat="1" ht="15" customHeight="1">
      <c r="N1568" s="432"/>
      <c r="O1568" s="432"/>
      <c r="P1568" s="372"/>
      <c r="Q1568" s="372"/>
      <c r="R1568" s="372"/>
      <c r="BZ1568" s="463"/>
      <c r="CA1568" s="463"/>
      <c r="CB1568" s="428"/>
      <c r="DW1568" s="463"/>
      <c r="DX1568" s="463"/>
      <c r="FI1568" s="463"/>
      <c r="FJ1568" s="463"/>
    </row>
    <row r="1569" spans="14:166" s="369" customFormat="1" ht="15" customHeight="1">
      <c r="N1569" s="432"/>
      <c r="O1569" s="432"/>
      <c r="P1569" s="372"/>
      <c r="Q1569" s="372"/>
      <c r="R1569" s="372"/>
      <c r="BZ1569" s="463"/>
      <c r="CA1569" s="463"/>
      <c r="CB1569" s="428"/>
      <c r="DW1569" s="463"/>
      <c r="DX1569" s="463"/>
      <c r="FI1569" s="463"/>
      <c r="FJ1569" s="463"/>
    </row>
    <row r="1570" spans="14:166" s="369" customFormat="1" ht="15" customHeight="1">
      <c r="N1570" s="432"/>
      <c r="O1570" s="432"/>
      <c r="P1570" s="372"/>
      <c r="Q1570" s="372"/>
      <c r="R1570" s="372"/>
      <c r="BZ1570" s="463"/>
      <c r="CA1570" s="463"/>
      <c r="CB1570" s="428"/>
      <c r="DW1570" s="463"/>
      <c r="DX1570" s="463"/>
      <c r="FI1570" s="463"/>
      <c r="FJ1570" s="463"/>
    </row>
    <row r="1571" spans="14:166" s="369" customFormat="1" ht="15" customHeight="1">
      <c r="N1571" s="432"/>
      <c r="O1571" s="432"/>
      <c r="P1571" s="372"/>
      <c r="Q1571" s="372"/>
      <c r="R1571" s="372"/>
      <c r="BZ1571" s="463"/>
      <c r="CA1571" s="463"/>
      <c r="CB1571" s="428"/>
      <c r="DW1571" s="463"/>
      <c r="DX1571" s="463"/>
      <c r="FI1571" s="463"/>
      <c r="FJ1571" s="463"/>
    </row>
    <row r="1572" spans="14:166" s="369" customFormat="1" ht="15" customHeight="1">
      <c r="N1572" s="432"/>
      <c r="O1572" s="432"/>
      <c r="P1572" s="372"/>
      <c r="Q1572" s="372"/>
      <c r="R1572" s="372"/>
      <c r="BZ1572" s="463"/>
      <c r="CA1572" s="463"/>
      <c r="CB1572" s="428"/>
      <c r="DW1572" s="463"/>
      <c r="DX1572" s="463"/>
      <c r="FI1572" s="463"/>
      <c r="FJ1572" s="463"/>
    </row>
    <row r="1573" spans="14:166" s="369" customFormat="1" ht="15" customHeight="1">
      <c r="N1573" s="432"/>
      <c r="O1573" s="432"/>
      <c r="P1573" s="372"/>
      <c r="Q1573" s="372"/>
      <c r="R1573" s="372"/>
      <c r="BZ1573" s="463"/>
      <c r="CA1573" s="463"/>
      <c r="CB1573" s="428"/>
      <c r="DW1573" s="463"/>
      <c r="DX1573" s="463"/>
      <c r="FI1573" s="463"/>
      <c r="FJ1573" s="463"/>
    </row>
    <row r="1574" spans="14:166" s="369" customFormat="1" ht="15" customHeight="1">
      <c r="N1574" s="432"/>
      <c r="O1574" s="432"/>
      <c r="P1574" s="372"/>
      <c r="Q1574" s="372"/>
      <c r="R1574" s="372"/>
      <c r="BZ1574" s="463"/>
      <c r="CA1574" s="463"/>
      <c r="CB1574" s="428"/>
      <c r="DW1574" s="463"/>
      <c r="DX1574" s="463"/>
      <c r="FI1574" s="463"/>
      <c r="FJ1574" s="463"/>
    </row>
    <row r="1575" spans="14:166" s="369" customFormat="1" ht="15" customHeight="1">
      <c r="N1575" s="432"/>
      <c r="O1575" s="432"/>
      <c r="P1575" s="372"/>
      <c r="Q1575" s="372"/>
      <c r="R1575" s="372"/>
      <c r="BZ1575" s="463"/>
      <c r="CA1575" s="463"/>
      <c r="CB1575" s="428"/>
      <c r="DW1575" s="463"/>
      <c r="DX1575" s="463"/>
      <c r="FI1575" s="463"/>
      <c r="FJ1575" s="463"/>
    </row>
    <row r="1576" spans="14:166" s="369" customFormat="1" ht="15" customHeight="1">
      <c r="N1576" s="432"/>
      <c r="O1576" s="432"/>
      <c r="P1576" s="372"/>
      <c r="Q1576" s="372"/>
      <c r="R1576" s="372"/>
      <c r="BZ1576" s="463"/>
      <c r="CA1576" s="463"/>
      <c r="CB1576" s="428"/>
      <c r="DW1576" s="463"/>
      <c r="DX1576" s="463"/>
      <c r="FI1576" s="463"/>
      <c r="FJ1576" s="463"/>
    </row>
    <row r="1577" spans="14:166" s="369" customFormat="1" ht="15" customHeight="1">
      <c r="N1577" s="432"/>
      <c r="O1577" s="432"/>
      <c r="P1577" s="372"/>
      <c r="Q1577" s="372"/>
      <c r="R1577" s="372"/>
      <c r="BZ1577" s="463"/>
      <c r="CA1577" s="463"/>
      <c r="CB1577" s="428"/>
      <c r="DW1577" s="463"/>
      <c r="DX1577" s="463"/>
      <c r="FI1577" s="463"/>
      <c r="FJ1577" s="463"/>
    </row>
    <row r="1578" spans="14:166" s="369" customFormat="1" ht="15" customHeight="1">
      <c r="N1578" s="432"/>
      <c r="O1578" s="432"/>
      <c r="P1578" s="372"/>
      <c r="Q1578" s="372"/>
      <c r="R1578" s="372"/>
      <c r="BZ1578" s="463"/>
      <c r="CA1578" s="463"/>
      <c r="CB1578" s="428"/>
      <c r="DW1578" s="463"/>
      <c r="DX1578" s="463"/>
      <c r="FI1578" s="463"/>
      <c r="FJ1578" s="463"/>
    </row>
    <row r="1579" spans="14:166" s="369" customFormat="1" ht="15" customHeight="1">
      <c r="N1579" s="432"/>
      <c r="O1579" s="432"/>
      <c r="P1579" s="372"/>
      <c r="Q1579" s="372"/>
      <c r="R1579" s="372"/>
      <c r="BZ1579" s="463"/>
      <c r="CA1579" s="463"/>
      <c r="CB1579" s="428"/>
      <c r="DW1579" s="463"/>
      <c r="DX1579" s="463"/>
      <c r="FI1579" s="463"/>
      <c r="FJ1579" s="463"/>
    </row>
    <row r="1580" spans="14:166" s="369" customFormat="1" ht="15" customHeight="1">
      <c r="N1580" s="432"/>
      <c r="O1580" s="432"/>
      <c r="P1580" s="372"/>
      <c r="Q1580" s="372"/>
      <c r="R1580" s="372"/>
      <c r="BZ1580" s="463"/>
      <c r="CA1580" s="463"/>
      <c r="CB1580" s="428"/>
      <c r="DW1580" s="463"/>
      <c r="DX1580" s="463"/>
      <c r="FI1580" s="463"/>
      <c r="FJ1580" s="463"/>
    </row>
    <row r="1581" spans="14:166" s="369" customFormat="1" ht="15" customHeight="1">
      <c r="N1581" s="432"/>
      <c r="O1581" s="432"/>
      <c r="P1581" s="372"/>
      <c r="Q1581" s="372"/>
      <c r="R1581" s="372"/>
      <c r="BZ1581" s="463"/>
      <c r="CA1581" s="463"/>
      <c r="CB1581" s="428"/>
      <c r="DW1581" s="463"/>
      <c r="DX1581" s="463"/>
      <c r="FI1581" s="463"/>
      <c r="FJ1581" s="463"/>
    </row>
    <row r="1582" spans="14:166" s="369" customFormat="1" ht="15" customHeight="1">
      <c r="N1582" s="432"/>
      <c r="O1582" s="432"/>
      <c r="P1582" s="372"/>
      <c r="Q1582" s="372"/>
      <c r="R1582" s="372"/>
      <c r="BZ1582" s="463"/>
      <c r="CA1582" s="463"/>
      <c r="CB1582" s="428"/>
      <c r="DW1582" s="463"/>
      <c r="DX1582" s="463"/>
      <c r="FI1582" s="463"/>
      <c r="FJ1582" s="463"/>
    </row>
    <row r="1583" spans="14:166" s="369" customFormat="1" ht="15" customHeight="1">
      <c r="N1583" s="432"/>
      <c r="O1583" s="432"/>
      <c r="P1583" s="372"/>
      <c r="Q1583" s="372"/>
      <c r="R1583" s="372"/>
      <c r="BZ1583" s="463"/>
      <c r="CA1583" s="463"/>
      <c r="CB1583" s="428"/>
      <c r="DW1583" s="463"/>
      <c r="DX1583" s="463"/>
      <c r="FI1583" s="463"/>
      <c r="FJ1583" s="463"/>
    </row>
    <row r="1584" spans="14:166" s="369" customFormat="1" ht="15" customHeight="1">
      <c r="N1584" s="432"/>
      <c r="O1584" s="432"/>
      <c r="P1584" s="372"/>
      <c r="Q1584" s="372"/>
      <c r="R1584" s="372"/>
      <c r="BZ1584" s="463"/>
      <c r="CA1584" s="463"/>
      <c r="CB1584" s="428"/>
      <c r="DW1584" s="463"/>
      <c r="DX1584" s="463"/>
      <c r="FI1584" s="463"/>
      <c r="FJ1584" s="463"/>
    </row>
    <row r="1585" spans="14:166" s="369" customFormat="1" ht="15" customHeight="1">
      <c r="N1585" s="432"/>
      <c r="O1585" s="432"/>
      <c r="P1585" s="372"/>
      <c r="Q1585" s="372"/>
      <c r="R1585" s="372"/>
      <c r="BZ1585" s="463"/>
      <c r="CA1585" s="463"/>
      <c r="CB1585" s="428"/>
      <c r="DW1585" s="463"/>
      <c r="DX1585" s="463"/>
      <c r="FI1585" s="463"/>
      <c r="FJ1585" s="463"/>
    </row>
    <row r="1586" spans="14:166" s="369" customFormat="1" ht="15" customHeight="1">
      <c r="N1586" s="432"/>
      <c r="O1586" s="432"/>
      <c r="P1586" s="372"/>
      <c r="Q1586" s="372"/>
      <c r="R1586" s="372"/>
      <c r="BZ1586" s="463"/>
      <c r="CA1586" s="463"/>
      <c r="CB1586" s="428"/>
      <c r="DW1586" s="463"/>
      <c r="DX1586" s="463"/>
      <c r="FI1586" s="463"/>
      <c r="FJ1586" s="463"/>
    </row>
    <row r="1587" spans="14:166" s="369" customFormat="1" ht="15" customHeight="1">
      <c r="N1587" s="432"/>
      <c r="O1587" s="432"/>
      <c r="P1587" s="372"/>
      <c r="Q1587" s="372"/>
      <c r="R1587" s="372"/>
      <c r="BZ1587" s="463"/>
      <c r="CA1587" s="463"/>
      <c r="CB1587" s="428"/>
      <c r="DW1587" s="463"/>
      <c r="DX1587" s="463"/>
      <c r="FI1587" s="463"/>
      <c r="FJ1587" s="463"/>
    </row>
    <row r="1588" spans="14:166" s="369" customFormat="1" ht="15" customHeight="1">
      <c r="N1588" s="432"/>
      <c r="O1588" s="432"/>
      <c r="P1588" s="372"/>
      <c r="Q1588" s="372"/>
      <c r="R1588" s="372"/>
      <c r="BZ1588" s="463"/>
      <c r="CA1588" s="463"/>
      <c r="CB1588" s="428"/>
      <c r="DW1588" s="463"/>
      <c r="DX1588" s="463"/>
      <c r="FI1588" s="463"/>
      <c r="FJ1588" s="463"/>
    </row>
    <row r="1589" spans="14:166" s="369" customFormat="1" ht="15" customHeight="1">
      <c r="N1589" s="432"/>
      <c r="O1589" s="432"/>
      <c r="P1589" s="372"/>
      <c r="Q1589" s="372"/>
      <c r="R1589" s="372"/>
      <c r="BZ1589" s="463"/>
      <c r="CA1589" s="463"/>
      <c r="CB1589" s="428"/>
      <c r="DW1589" s="463"/>
      <c r="DX1589" s="463"/>
      <c r="FI1589" s="463"/>
      <c r="FJ1589" s="463"/>
    </row>
    <row r="1590" spans="14:166" s="369" customFormat="1" ht="15" customHeight="1">
      <c r="N1590" s="432"/>
      <c r="O1590" s="432"/>
      <c r="P1590" s="372"/>
      <c r="Q1590" s="372"/>
      <c r="R1590" s="372"/>
      <c r="BZ1590" s="463"/>
      <c r="CA1590" s="463"/>
      <c r="CB1590" s="428"/>
      <c r="DW1590" s="463"/>
      <c r="DX1590" s="463"/>
      <c r="FI1590" s="463"/>
      <c r="FJ1590" s="463"/>
    </row>
    <row r="1591" spans="14:166" s="369" customFormat="1" ht="15" customHeight="1">
      <c r="N1591" s="432"/>
      <c r="O1591" s="432"/>
      <c r="P1591" s="372"/>
      <c r="Q1591" s="372"/>
      <c r="R1591" s="372"/>
      <c r="BZ1591" s="463"/>
      <c r="CA1591" s="463"/>
      <c r="CB1591" s="428"/>
      <c r="DW1591" s="463"/>
      <c r="DX1591" s="463"/>
      <c r="FI1591" s="463"/>
      <c r="FJ1591" s="463"/>
    </row>
    <row r="1592" spans="14:166" s="369" customFormat="1" ht="15" customHeight="1">
      <c r="N1592" s="432"/>
      <c r="O1592" s="432"/>
      <c r="P1592" s="372"/>
      <c r="Q1592" s="372"/>
      <c r="R1592" s="372"/>
      <c r="BZ1592" s="463"/>
      <c r="CA1592" s="463"/>
      <c r="CB1592" s="428"/>
      <c r="DW1592" s="463"/>
      <c r="DX1592" s="463"/>
      <c r="FI1592" s="463"/>
      <c r="FJ1592" s="463"/>
    </row>
    <row r="1593" spans="14:166" s="369" customFormat="1" ht="15" customHeight="1">
      <c r="N1593" s="432"/>
      <c r="O1593" s="432"/>
      <c r="P1593" s="372"/>
      <c r="Q1593" s="372"/>
      <c r="R1593" s="372"/>
      <c r="BZ1593" s="463"/>
      <c r="CA1593" s="463"/>
      <c r="CB1593" s="428"/>
      <c r="DW1593" s="463"/>
      <c r="DX1593" s="463"/>
      <c r="FI1593" s="463"/>
      <c r="FJ1593" s="463"/>
    </row>
    <row r="1594" spans="14:166" s="369" customFormat="1" ht="15" customHeight="1">
      <c r="N1594" s="432"/>
      <c r="O1594" s="432"/>
      <c r="P1594" s="372"/>
      <c r="Q1594" s="372"/>
      <c r="R1594" s="372"/>
      <c r="BZ1594" s="463"/>
      <c r="CA1594" s="463"/>
      <c r="CB1594" s="428"/>
      <c r="DW1594" s="463"/>
      <c r="DX1594" s="463"/>
      <c r="FI1594" s="463"/>
      <c r="FJ1594" s="463"/>
    </row>
    <row r="1595" spans="14:166" s="369" customFormat="1" ht="15" customHeight="1">
      <c r="N1595" s="432"/>
      <c r="O1595" s="432"/>
      <c r="P1595" s="372"/>
      <c r="Q1595" s="372"/>
      <c r="R1595" s="372"/>
      <c r="BZ1595" s="463"/>
      <c r="CA1595" s="463"/>
      <c r="CB1595" s="428"/>
      <c r="DW1595" s="463"/>
      <c r="DX1595" s="463"/>
      <c r="FI1595" s="463"/>
      <c r="FJ1595" s="463"/>
    </row>
    <row r="1596" spans="14:166" s="369" customFormat="1" ht="15" customHeight="1">
      <c r="N1596" s="432"/>
      <c r="O1596" s="432"/>
      <c r="P1596" s="372"/>
      <c r="Q1596" s="372"/>
      <c r="R1596" s="372"/>
      <c r="BZ1596" s="463"/>
      <c r="CA1596" s="463"/>
      <c r="CB1596" s="428"/>
      <c r="DW1596" s="463"/>
      <c r="DX1596" s="463"/>
      <c r="FI1596" s="463"/>
      <c r="FJ1596" s="463"/>
    </row>
    <row r="1597" spans="14:166" s="369" customFormat="1" ht="15" customHeight="1">
      <c r="N1597" s="432"/>
      <c r="O1597" s="432"/>
      <c r="P1597" s="372"/>
      <c r="Q1597" s="372"/>
      <c r="R1597" s="372"/>
      <c r="BZ1597" s="463"/>
      <c r="CA1597" s="463"/>
      <c r="CB1597" s="428"/>
      <c r="DW1597" s="463"/>
      <c r="DX1597" s="463"/>
      <c r="FI1597" s="463"/>
      <c r="FJ1597" s="463"/>
    </row>
    <row r="1598" spans="14:166" s="369" customFormat="1" ht="15" customHeight="1">
      <c r="N1598" s="432"/>
      <c r="O1598" s="432"/>
      <c r="P1598" s="372"/>
      <c r="Q1598" s="372"/>
      <c r="R1598" s="372"/>
      <c r="BZ1598" s="463"/>
      <c r="CA1598" s="463"/>
      <c r="CB1598" s="428"/>
      <c r="DW1598" s="463"/>
      <c r="DX1598" s="463"/>
      <c r="FI1598" s="463"/>
      <c r="FJ1598" s="463"/>
    </row>
    <row r="1599" spans="14:166" s="369" customFormat="1" ht="15" customHeight="1">
      <c r="N1599" s="432"/>
      <c r="O1599" s="432"/>
      <c r="P1599" s="372"/>
      <c r="Q1599" s="372"/>
      <c r="R1599" s="372"/>
      <c r="BZ1599" s="463"/>
      <c r="CA1599" s="463"/>
      <c r="CB1599" s="428"/>
      <c r="DW1599" s="463"/>
      <c r="DX1599" s="463"/>
      <c r="FI1599" s="463"/>
      <c r="FJ1599" s="463"/>
    </row>
    <row r="1600" spans="14:166" s="369" customFormat="1" ht="15" customHeight="1">
      <c r="N1600" s="432"/>
      <c r="O1600" s="432"/>
      <c r="P1600" s="372"/>
      <c r="Q1600" s="372"/>
      <c r="R1600" s="372"/>
      <c r="BZ1600" s="463"/>
      <c r="CA1600" s="463"/>
      <c r="CB1600" s="428"/>
      <c r="DW1600" s="463"/>
      <c r="DX1600" s="463"/>
      <c r="FI1600" s="463"/>
      <c r="FJ1600" s="463"/>
    </row>
    <row r="1601" spans="14:166" s="369" customFormat="1" ht="15" customHeight="1">
      <c r="N1601" s="453"/>
      <c r="BZ1601" s="463"/>
      <c r="CA1601" s="463"/>
      <c r="CB1601" s="428"/>
      <c r="DW1601" s="463"/>
      <c r="DX1601" s="463"/>
      <c r="FI1601" s="463"/>
      <c r="FJ1601" s="463"/>
    </row>
    <row r="1602" spans="14:166" s="369" customFormat="1" ht="15" customHeight="1">
      <c r="BZ1602" s="463"/>
      <c r="CA1602" s="463"/>
      <c r="CB1602" s="428"/>
      <c r="DW1602" s="463"/>
      <c r="DX1602" s="463"/>
      <c r="FI1602" s="463"/>
      <c r="FJ1602" s="463"/>
    </row>
    <row r="1603" spans="14:166" s="369" customFormat="1" ht="15" customHeight="1">
      <c r="BZ1603" s="463"/>
      <c r="CA1603" s="463"/>
      <c r="CB1603" s="428"/>
      <c r="DW1603" s="463"/>
      <c r="DX1603" s="463"/>
      <c r="FI1603" s="463"/>
      <c r="FJ1603" s="463"/>
    </row>
    <row r="1604" spans="14:166" s="369" customFormat="1" ht="15" customHeight="1">
      <c r="BZ1604" s="463"/>
      <c r="CA1604" s="463"/>
      <c r="CB1604" s="428"/>
      <c r="DW1604" s="463"/>
      <c r="DX1604" s="463"/>
      <c r="FI1604" s="463"/>
      <c r="FJ1604" s="463"/>
    </row>
    <row r="1605" spans="14:166" s="369" customFormat="1" ht="15" customHeight="1">
      <c r="BZ1605" s="463"/>
      <c r="CA1605" s="463"/>
      <c r="CB1605" s="428"/>
      <c r="DW1605" s="463"/>
      <c r="DX1605" s="463"/>
      <c r="FI1605" s="463"/>
      <c r="FJ1605" s="463"/>
    </row>
    <row r="1606" spans="14:166" s="369" customFormat="1" ht="15" customHeight="1">
      <c r="BZ1606" s="463"/>
      <c r="CA1606" s="463"/>
      <c r="CB1606" s="428"/>
      <c r="DW1606" s="463"/>
      <c r="DX1606" s="463"/>
      <c r="FI1606" s="463"/>
      <c r="FJ1606" s="463"/>
    </row>
    <row r="1607" spans="14:166" s="369" customFormat="1" ht="15" customHeight="1">
      <c r="BZ1607" s="463"/>
      <c r="CA1607" s="463"/>
      <c r="CB1607" s="428"/>
      <c r="DW1607" s="463"/>
      <c r="DX1607" s="463"/>
      <c r="FI1607" s="463"/>
      <c r="FJ1607" s="463"/>
    </row>
    <row r="1608" spans="14:166" s="369" customFormat="1" ht="15" customHeight="1">
      <c r="BZ1608" s="463"/>
      <c r="CA1608" s="463"/>
      <c r="CB1608" s="428"/>
      <c r="DW1608" s="463"/>
      <c r="DX1608" s="463"/>
      <c r="FI1608" s="463"/>
      <c r="FJ1608" s="463"/>
    </row>
    <row r="1609" spans="14:166" s="369" customFormat="1" ht="15" customHeight="1">
      <c r="BZ1609" s="463"/>
      <c r="CA1609" s="463"/>
      <c r="CB1609" s="428"/>
      <c r="DW1609" s="463"/>
      <c r="DX1609" s="463"/>
      <c r="FI1609" s="463"/>
      <c r="FJ1609" s="463"/>
    </row>
    <row r="1610" spans="14:166" s="369" customFormat="1" ht="15" customHeight="1">
      <c r="BZ1610" s="463"/>
      <c r="CA1610" s="463"/>
      <c r="CB1610" s="428"/>
      <c r="DW1610" s="463"/>
      <c r="DX1610" s="463"/>
      <c r="FI1610" s="463"/>
      <c r="FJ1610" s="463"/>
    </row>
    <row r="1611" spans="14:166" s="369" customFormat="1" ht="15" customHeight="1">
      <c r="BZ1611" s="463"/>
      <c r="CA1611" s="463"/>
      <c r="CB1611" s="428"/>
      <c r="DW1611" s="463"/>
      <c r="DX1611" s="463"/>
      <c r="FI1611" s="463"/>
      <c r="FJ1611" s="463"/>
    </row>
    <row r="1612" spans="14:166" s="369" customFormat="1" ht="15" customHeight="1">
      <c r="BZ1612" s="463"/>
      <c r="CA1612" s="463"/>
      <c r="CB1612" s="428"/>
      <c r="DW1612" s="463"/>
      <c r="DX1612" s="463"/>
      <c r="FI1612" s="463"/>
      <c r="FJ1612" s="463"/>
    </row>
    <row r="1613" spans="14:166" s="369" customFormat="1" ht="15" customHeight="1">
      <c r="BZ1613" s="463"/>
      <c r="CA1613" s="463"/>
      <c r="CB1613" s="428"/>
      <c r="DW1613" s="463"/>
      <c r="DX1613" s="463"/>
      <c r="FI1613" s="463"/>
      <c r="FJ1613" s="463"/>
    </row>
    <row r="1614" spans="14:166" s="369" customFormat="1" ht="15" customHeight="1">
      <c r="BZ1614" s="463"/>
      <c r="CA1614" s="463"/>
      <c r="CB1614" s="428"/>
      <c r="DW1614" s="463"/>
      <c r="DX1614" s="463"/>
      <c r="FI1614" s="463"/>
      <c r="FJ1614" s="463"/>
    </row>
    <row r="1615" spans="14:166" s="369" customFormat="1" ht="15" customHeight="1">
      <c r="BZ1615" s="463"/>
      <c r="CA1615" s="463"/>
      <c r="CB1615" s="428"/>
      <c r="DW1615" s="463"/>
      <c r="DX1615" s="463"/>
      <c r="FI1615" s="463"/>
      <c r="FJ1615" s="463"/>
    </row>
    <row r="1616" spans="14:166" s="369" customFormat="1" ht="15" customHeight="1">
      <c r="BZ1616" s="463"/>
      <c r="CA1616" s="463"/>
      <c r="CB1616" s="428"/>
      <c r="DW1616" s="463"/>
      <c r="DX1616" s="463"/>
      <c r="FI1616" s="463"/>
      <c r="FJ1616" s="463"/>
    </row>
    <row r="1617" spans="78:166" s="369" customFormat="1" ht="15" customHeight="1">
      <c r="BZ1617" s="463"/>
      <c r="CA1617" s="463"/>
      <c r="CB1617" s="428"/>
      <c r="DW1617" s="463"/>
      <c r="DX1617" s="463"/>
      <c r="FI1617" s="463"/>
      <c r="FJ1617" s="463"/>
    </row>
    <row r="1618" spans="78:166" s="369" customFormat="1" ht="15" customHeight="1">
      <c r="BZ1618" s="463"/>
      <c r="CA1618" s="463"/>
      <c r="CB1618" s="428"/>
      <c r="DW1618" s="463"/>
      <c r="DX1618" s="463"/>
      <c r="FI1618" s="463"/>
      <c r="FJ1618" s="463"/>
    </row>
    <row r="1619" spans="78:166" s="369" customFormat="1" ht="15" customHeight="1">
      <c r="BZ1619" s="463"/>
      <c r="CA1619" s="463"/>
      <c r="CB1619" s="428"/>
      <c r="DW1619" s="463"/>
      <c r="DX1619" s="463"/>
      <c r="FI1619" s="463"/>
      <c r="FJ1619" s="463"/>
    </row>
    <row r="1620" spans="78:166" s="369" customFormat="1" ht="15" customHeight="1">
      <c r="BZ1620" s="463"/>
      <c r="CA1620" s="463"/>
      <c r="CB1620" s="428"/>
      <c r="DW1620" s="463"/>
      <c r="DX1620" s="463"/>
      <c r="FI1620" s="463"/>
      <c r="FJ1620" s="463"/>
    </row>
    <row r="1621" spans="78:166" s="369" customFormat="1" ht="15" customHeight="1">
      <c r="BZ1621" s="463"/>
      <c r="CA1621" s="463"/>
      <c r="CB1621" s="428"/>
      <c r="DW1621" s="463"/>
      <c r="DX1621" s="463"/>
      <c r="FI1621" s="463"/>
      <c r="FJ1621" s="463"/>
    </row>
    <row r="1622" spans="78:166" s="369" customFormat="1" ht="15" customHeight="1">
      <c r="BZ1622" s="463"/>
      <c r="CA1622" s="463"/>
      <c r="CB1622" s="428"/>
      <c r="DW1622" s="463"/>
      <c r="DX1622" s="463"/>
      <c r="FI1622" s="463"/>
      <c r="FJ1622" s="463"/>
    </row>
    <row r="1623" spans="78:166" s="369" customFormat="1" ht="15" customHeight="1">
      <c r="BZ1623" s="463"/>
      <c r="CA1623" s="463"/>
      <c r="CB1623" s="428"/>
      <c r="DW1623" s="463"/>
      <c r="DX1623" s="463"/>
      <c r="FI1623" s="463"/>
      <c r="FJ1623" s="463"/>
    </row>
    <row r="1624" spans="78:166" s="369" customFormat="1" ht="15" customHeight="1">
      <c r="BZ1624" s="463"/>
      <c r="CA1624" s="463"/>
      <c r="CB1624" s="428"/>
      <c r="DW1624" s="463"/>
      <c r="DX1624" s="463"/>
      <c r="FI1624" s="463"/>
      <c r="FJ1624" s="463"/>
    </row>
    <row r="1625" spans="78:166" s="369" customFormat="1" ht="15" customHeight="1">
      <c r="BZ1625" s="463"/>
      <c r="CA1625" s="463"/>
      <c r="CB1625" s="428"/>
      <c r="DW1625" s="463"/>
      <c r="DX1625" s="463"/>
      <c r="FI1625" s="463"/>
      <c r="FJ1625" s="463"/>
    </row>
    <row r="1626" spans="78:166" s="369" customFormat="1" ht="15" customHeight="1">
      <c r="BZ1626" s="463"/>
      <c r="CA1626" s="463"/>
      <c r="CB1626" s="428"/>
      <c r="DW1626" s="463"/>
      <c r="DX1626" s="463"/>
      <c r="FI1626" s="463"/>
      <c r="FJ1626" s="463"/>
    </row>
    <row r="1627" spans="78:166" s="369" customFormat="1" ht="15" customHeight="1">
      <c r="BZ1627" s="463"/>
      <c r="CA1627" s="463"/>
      <c r="CB1627" s="428"/>
      <c r="DW1627" s="463"/>
      <c r="DX1627" s="463"/>
      <c r="FI1627" s="463"/>
      <c r="FJ1627" s="463"/>
    </row>
    <row r="1628" spans="78:166" s="369" customFormat="1" ht="15" customHeight="1">
      <c r="BZ1628" s="463"/>
      <c r="CA1628" s="463"/>
      <c r="CB1628" s="428"/>
      <c r="DW1628" s="463"/>
      <c r="DX1628" s="463"/>
      <c r="FI1628" s="463"/>
      <c r="FJ1628" s="463"/>
    </row>
    <row r="1629" spans="78:166" s="369" customFormat="1" ht="15" customHeight="1">
      <c r="BZ1629" s="463"/>
      <c r="CA1629" s="463"/>
      <c r="CB1629" s="428"/>
      <c r="DW1629" s="463"/>
      <c r="DX1629" s="463"/>
      <c r="FI1629" s="463"/>
      <c r="FJ1629" s="463"/>
    </row>
    <row r="1630" spans="78:166" s="369" customFormat="1" ht="15" customHeight="1">
      <c r="BZ1630" s="463"/>
      <c r="CA1630" s="463"/>
      <c r="CB1630" s="428"/>
      <c r="DW1630" s="463"/>
      <c r="DX1630" s="463"/>
      <c r="FI1630" s="463"/>
      <c r="FJ1630" s="463"/>
    </row>
    <row r="1631" spans="78:166" s="369" customFormat="1" ht="15" customHeight="1">
      <c r="BZ1631" s="463"/>
      <c r="CA1631" s="463"/>
      <c r="CB1631" s="428"/>
      <c r="DW1631" s="463"/>
      <c r="DX1631" s="463"/>
      <c r="FI1631" s="463"/>
      <c r="FJ1631" s="463"/>
    </row>
    <row r="1632" spans="78:166" s="369" customFormat="1" ht="15" customHeight="1">
      <c r="BZ1632" s="463"/>
      <c r="CA1632" s="463"/>
      <c r="CB1632" s="428"/>
      <c r="DW1632" s="463"/>
      <c r="DX1632" s="463"/>
      <c r="FI1632" s="463"/>
      <c r="FJ1632" s="463"/>
    </row>
    <row r="1633" spans="14:166" s="369" customFormat="1" ht="15" customHeight="1">
      <c r="BZ1633" s="463"/>
      <c r="CA1633" s="463"/>
      <c r="CB1633" s="428"/>
      <c r="DW1633" s="463"/>
      <c r="DX1633" s="463"/>
      <c r="FI1633" s="463"/>
      <c r="FJ1633" s="463"/>
    </row>
    <row r="1634" spans="14:166" s="369" customFormat="1" ht="15" customHeight="1">
      <c r="BZ1634" s="463"/>
      <c r="CA1634" s="463"/>
      <c r="CB1634" s="428"/>
      <c r="DW1634" s="463"/>
      <c r="DX1634" s="463"/>
      <c r="FI1634" s="463"/>
      <c r="FJ1634" s="463"/>
    </row>
    <row r="1635" spans="14:166" s="369" customFormat="1" ht="15" customHeight="1">
      <c r="BZ1635" s="463"/>
      <c r="CA1635" s="463"/>
      <c r="CB1635" s="428"/>
      <c r="DW1635" s="463"/>
      <c r="DX1635" s="463"/>
      <c r="FI1635" s="463"/>
      <c r="FJ1635" s="463"/>
    </row>
    <row r="1636" spans="14:166" s="369" customFormat="1" ht="15" customHeight="1">
      <c r="BZ1636" s="463"/>
      <c r="CA1636" s="463"/>
      <c r="CB1636" s="428"/>
      <c r="DW1636" s="463"/>
      <c r="DX1636" s="463"/>
      <c r="FI1636" s="463"/>
      <c r="FJ1636" s="463"/>
    </row>
    <row r="1637" spans="14:166" s="369" customFormat="1" ht="15" customHeight="1">
      <c r="BZ1637" s="463"/>
      <c r="CA1637" s="463"/>
      <c r="CB1637" s="428"/>
      <c r="DW1637" s="463"/>
      <c r="DX1637" s="463"/>
      <c r="FI1637" s="463"/>
      <c r="FJ1637" s="463"/>
    </row>
    <row r="1638" spans="14:166" s="369" customFormat="1" ht="15" customHeight="1">
      <c r="BZ1638" s="463"/>
      <c r="CA1638" s="463"/>
      <c r="CB1638" s="428"/>
      <c r="DW1638" s="463"/>
      <c r="DX1638" s="463"/>
      <c r="FI1638" s="463"/>
      <c r="FJ1638" s="463"/>
    </row>
    <row r="1639" spans="14:166" s="369" customFormat="1" ht="15" customHeight="1">
      <c r="BZ1639" s="463"/>
      <c r="CA1639" s="463"/>
      <c r="CB1639" s="428"/>
      <c r="DW1639" s="463"/>
      <c r="DX1639" s="463"/>
      <c r="FI1639" s="463"/>
      <c r="FJ1639" s="463"/>
    </row>
    <row r="1640" spans="14:166" s="369" customFormat="1" ht="15" customHeight="1">
      <c r="BZ1640" s="463"/>
      <c r="CA1640" s="463"/>
      <c r="CB1640" s="428"/>
      <c r="DW1640" s="463"/>
      <c r="DX1640" s="463"/>
      <c r="FI1640" s="463"/>
      <c r="FJ1640" s="463"/>
    </row>
    <row r="1641" spans="14:166" s="369" customFormat="1" ht="15" customHeight="1">
      <c r="BZ1641" s="463"/>
      <c r="CA1641" s="463"/>
      <c r="CB1641" s="428"/>
      <c r="DW1641" s="463"/>
      <c r="DX1641" s="463"/>
      <c r="FI1641" s="463"/>
      <c r="FJ1641" s="463"/>
    </row>
    <row r="1642" spans="14:166" s="369" customFormat="1" ht="15" customHeight="1">
      <c r="BZ1642" s="463"/>
      <c r="CA1642" s="463"/>
      <c r="CB1642" s="428"/>
      <c r="DW1642" s="463"/>
      <c r="DX1642" s="463"/>
      <c r="FI1642" s="463"/>
      <c r="FJ1642" s="463"/>
    </row>
    <row r="1643" spans="14:166" s="369" customFormat="1" ht="15" customHeight="1">
      <c r="BZ1643" s="463"/>
      <c r="CA1643" s="463"/>
      <c r="CB1643" s="428"/>
      <c r="DW1643" s="463"/>
      <c r="DX1643" s="463"/>
      <c r="FI1643" s="463"/>
      <c r="FJ1643" s="463"/>
    </row>
    <row r="1644" spans="14:166" s="369" customFormat="1" ht="15" customHeight="1">
      <c r="BZ1644" s="463"/>
      <c r="CA1644" s="463"/>
      <c r="CB1644" s="428"/>
      <c r="DW1644" s="463"/>
      <c r="DX1644" s="463"/>
      <c r="FI1644" s="463"/>
      <c r="FJ1644" s="463"/>
    </row>
    <row r="1645" spans="14:166" s="369" customFormat="1" ht="15" customHeight="1">
      <c r="BZ1645" s="463"/>
      <c r="CA1645" s="463"/>
      <c r="CB1645" s="428"/>
      <c r="DW1645" s="463"/>
      <c r="DX1645" s="463"/>
      <c r="FI1645" s="463"/>
      <c r="FJ1645" s="463"/>
    </row>
    <row r="1646" spans="14:166" s="369" customFormat="1" ht="15" customHeight="1">
      <c r="BZ1646" s="463"/>
      <c r="CA1646" s="463"/>
      <c r="CB1646" s="428"/>
      <c r="DW1646" s="463"/>
      <c r="DX1646" s="463"/>
      <c r="FI1646" s="463"/>
      <c r="FJ1646" s="463"/>
    </row>
    <row r="1647" spans="14:166" s="369" customFormat="1" ht="15" customHeight="1">
      <c r="N1647" s="372"/>
      <c r="O1647" s="372"/>
      <c r="P1647" s="372"/>
      <c r="Q1647" s="372"/>
      <c r="R1647" s="372"/>
      <c r="S1647" s="372"/>
      <c r="T1647" s="372"/>
      <c r="U1647" s="372"/>
      <c r="V1647" s="372"/>
      <c r="W1647" s="372"/>
      <c r="BZ1647" s="463"/>
      <c r="CA1647" s="463"/>
      <c r="CB1647" s="428"/>
      <c r="DW1647" s="463"/>
      <c r="DX1647" s="463"/>
      <c r="FI1647" s="463"/>
      <c r="FJ1647" s="463"/>
    </row>
    <row r="1648" spans="14:166" s="369" customFormat="1" ht="15" customHeight="1">
      <c r="N1648" s="372"/>
      <c r="O1648" s="372"/>
      <c r="P1648" s="372"/>
      <c r="Q1648" s="372"/>
      <c r="R1648" s="372"/>
      <c r="S1648" s="372"/>
      <c r="T1648" s="372"/>
      <c r="U1648" s="372"/>
      <c r="V1648" s="372"/>
      <c r="W1648" s="372"/>
      <c r="BZ1648" s="463"/>
      <c r="CA1648" s="463"/>
      <c r="CB1648" s="428"/>
      <c r="DW1648" s="463"/>
      <c r="DX1648" s="463"/>
      <c r="FI1648" s="463"/>
      <c r="FJ1648" s="463"/>
    </row>
    <row r="1649" spans="14:166" s="369" customFormat="1" ht="15" customHeight="1">
      <c r="N1649" s="372"/>
      <c r="O1649" s="372"/>
      <c r="P1649" s="372"/>
      <c r="Q1649" s="372"/>
      <c r="R1649" s="372"/>
      <c r="S1649" s="372"/>
      <c r="T1649" s="372"/>
      <c r="U1649" s="372"/>
      <c r="V1649" s="372"/>
      <c r="W1649" s="372"/>
      <c r="BZ1649" s="463"/>
      <c r="CA1649" s="463"/>
      <c r="CB1649" s="428"/>
      <c r="DW1649" s="463"/>
      <c r="DX1649" s="463"/>
      <c r="FI1649" s="463"/>
      <c r="FJ1649" s="463"/>
    </row>
    <row r="1650" spans="14:166" s="369" customFormat="1" ht="15" customHeight="1">
      <c r="N1650" s="372"/>
      <c r="O1650" s="372"/>
      <c r="P1650" s="372"/>
      <c r="Q1650" s="372"/>
      <c r="R1650" s="372"/>
      <c r="S1650" s="372"/>
      <c r="T1650" s="372"/>
      <c r="U1650" s="372"/>
      <c r="V1650" s="372"/>
      <c r="W1650" s="372"/>
      <c r="BZ1650" s="463"/>
      <c r="CA1650" s="463"/>
      <c r="CB1650" s="428"/>
      <c r="DW1650" s="463"/>
      <c r="DX1650" s="463"/>
      <c r="FI1650" s="463"/>
      <c r="FJ1650" s="463"/>
    </row>
    <row r="1651" spans="14:166" s="369" customFormat="1" ht="15" customHeight="1">
      <c r="N1651" s="372"/>
      <c r="O1651" s="372"/>
      <c r="P1651" s="372"/>
      <c r="Q1651" s="372"/>
      <c r="R1651" s="372"/>
      <c r="S1651" s="372"/>
      <c r="T1651" s="372"/>
      <c r="U1651" s="372"/>
      <c r="V1651" s="456"/>
      <c r="W1651" s="456"/>
      <c r="BZ1651" s="463"/>
      <c r="CA1651" s="463"/>
      <c r="CB1651" s="428"/>
      <c r="DW1651" s="463"/>
      <c r="DX1651" s="463"/>
      <c r="FI1651" s="463"/>
      <c r="FJ1651" s="463"/>
    </row>
    <row r="1652" spans="14:166" s="369" customFormat="1" ht="15" customHeight="1">
      <c r="N1652" s="432"/>
      <c r="O1652" s="432"/>
      <c r="P1652" s="372"/>
      <c r="Q1652" s="372"/>
      <c r="R1652" s="372"/>
      <c r="BZ1652" s="463"/>
      <c r="CA1652" s="463"/>
      <c r="CB1652" s="428"/>
      <c r="DW1652" s="463"/>
      <c r="DX1652" s="463"/>
      <c r="FI1652" s="463"/>
      <c r="FJ1652" s="463"/>
    </row>
    <row r="1653" spans="14:166" s="369" customFormat="1" ht="15" customHeight="1">
      <c r="N1653" s="432"/>
      <c r="O1653" s="432"/>
      <c r="P1653" s="372"/>
      <c r="Q1653" s="372"/>
      <c r="R1653" s="372"/>
      <c r="BZ1653" s="463"/>
      <c r="CA1653" s="463"/>
      <c r="CB1653" s="428"/>
      <c r="DW1653" s="463"/>
      <c r="DX1653" s="463"/>
      <c r="FI1653" s="463"/>
      <c r="FJ1653" s="463"/>
    </row>
    <row r="1654" spans="14:166" s="369" customFormat="1" ht="15" customHeight="1">
      <c r="N1654" s="432"/>
      <c r="O1654" s="432"/>
      <c r="P1654" s="372"/>
      <c r="Q1654" s="372"/>
      <c r="R1654" s="372"/>
      <c r="BZ1654" s="463"/>
      <c r="CA1654" s="463"/>
      <c r="CB1654" s="428"/>
      <c r="DW1654" s="463"/>
      <c r="DX1654" s="463"/>
      <c r="FI1654" s="463"/>
      <c r="FJ1654" s="463"/>
    </row>
    <row r="1655" spans="14:166" s="369" customFormat="1" ht="15" customHeight="1">
      <c r="N1655" s="432"/>
      <c r="O1655" s="432"/>
      <c r="P1655" s="372"/>
      <c r="Q1655" s="372"/>
      <c r="R1655" s="372"/>
      <c r="BZ1655" s="463"/>
      <c r="CA1655" s="463"/>
      <c r="CB1655" s="428"/>
      <c r="DW1655" s="463"/>
      <c r="DX1655" s="463"/>
      <c r="FI1655" s="463"/>
      <c r="FJ1655" s="463"/>
    </row>
    <row r="1656" spans="14:166" s="369" customFormat="1" ht="15" customHeight="1">
      <c r="N1656" s="432"/>
      <c r="O1656" s="432"/>
      <c r="P1656" s="372"/>
      <c r="Q1656" s="372"/>
      <c r="R1656" s="372"/>
      <c r="BZ1656" s="463"/>
      <c r="CA1656" s="463"/>
      <c r="CB1656" s="428"/>
      <c r="DW1656" s="463"/>
      <c r="DX1656" s="463"/>
      <c r="FI1656" s="463"/>
      <c r="FJ1656" s="463"/>
    </row>
    <row r="1657" spans="14:166" s="369" customFormat="1" ht="15" customHeight="1">
      <c r="N1657" s="432"/>
      <c r="O1657" s="432"/>
      <c r="P1657" s="372"/>
      <c r="Q1657" s="372"/>
      <c r="R1657" s="372"/>
      <c r="BZ1657" s="463"/>
      <c r="CA1657" s="463"/>
      <c r="CB1657" s="428"/>
      <c r="DW1657" s="463"/>
      <c r="DX1657" s="463"/>
      <c r="FI1657" s="463"/>
      <c r="FJ1657" s="463"/>
    </row>
    <row r="1658" spans="14:166" s="369" customFormat="1" ht="15" customHeight="1">
      <c r="N1658" s="432"/>
      <c r="O1658" s="432"/>
      <c r="P1658" s="372"/>
      <c r="Q1658" s="372"/>
      <c r="R1658" s="372"/>
      <c r="BZ1658" s="463"/>
      <c r="CA1658" s="463"/>
      <c r="CB1658" s="428"/>
      <c r="DW1658" s="463"/>
      <c r="DX1658" s="463"/>
      <c r="FI1658" s="463"/>
      <c r="FJ1658" s="463"/>
    </row>
    <row r="1659" spans="14:166" s="369" customFormat="1" ht="15" customHeight="1">
      <c r="N1659" s="432"/>
      <c r="O1659" s="432"/>
      <c r="P1659" s="372"/>
      <c r="Q1659" s="372"/>
      <c r="R1659" s="372"/>
      <c r="BZ1659" s="463"/>
      <c r="CA1659" s="463"/>
      <c r="CB1659" s="428"/>
      <c r="DW1659" s="463"/>
      <c r="DX1659" s="463"/>
      <c r="FI1659" s="463"/>
      <c r="FJ1659" s="463"/>
    </row>
    <row r="1660" spans="14:166" s="369" customFormat="1" ht="15" customHeight="1">
      <c r="N1660" s="432"/>
      <c r="O1660" s="432"/>
      <c r="P1660" s="459"/>
      <c r="Q1660" s="372"/>
      <c r="R1660" s="372"/>
      <c r="BZ1660" s="463"/>
      <c r="CA1660" s="463"/>
      <c r="CB1660" s="428"/>
      <c r="DW1660" s="463"/>
      <c r="DX1660" s="463"/>
      <c r="FI1660" s="463"/>
      <c r="FJ1660" s="463"/>
    </row>
    <row r="1661" spans="14:166" s="369" customFormat="1" ht="15" customHeight="1">
      <c r="N1661" s="432"/>
      <c r="O1661" s="432"/>
      <c r="P1661" s="372"/>
      <c r="Q1661" s="372"/>
      <c r="R1661" s="372"/>
      <c r="BZ1661" s="463"/>
      <c r="CA1661" s="463"/>
      <c r="CB1661" s="428"/>
      <c r="DW1661" s="463"/>
      <c r="DX1661" s="463"/>
      <c r="FI1661" s="463"/>
      <c r="FJ1661" s="463"/>
    </row>
    <row r="1662" spans="14:166" s="369" customFormat="1" ht="15" customHeight="1">
      <c r="N1662" s="432"/>
      <c r="O1662" s="432"/>
      <c r="P1662" s="372"/>
      <c r="Q1662" s="372"/>
      <c r="R1662" s="372"/>
      <c r="BZ1662" s="463"/>
      <c r="CA1662" s="463"/>
      <c r="CB1662" s="428"/>
      <c r="DW1662" s="463"/>
      <c r="DX1662" s="463"/>
      <c r="FI1662" s="463"/>
      <c r="FJ1662" s="463"/>
    </row>
    <row r="1663" spans="14:166" s="369" customFormat="1" ht="15" customHeight="1">
      <c r="N1663" s="432"/>
      <c r="O1663" s="432"/>
      <c r="P1663" s="372"/>
      <c r="Q1663" s="372"/>
      <c r="R1663" s="372"/>
      <c r="BZ1663" s="463"/>
      <c r="CA1663" s="463"/>
      <c r="CB1663" s="428"/>
      <c r="DW1663" s="463"/>
      <c r="DX1663" s="463"/>
      <c r="FI1663" s="463"/>
      <c r="FJ1663" s="463"/>
    </row>
    <row r="1664" spans="14:166" s="369" customFormat="1" ht="15" customHeight="1">
      <c r="N1664" s="432"/>
      <c r="O1664" s="432"/>
      <c r="P1664" s="372"/>
      <c r="Q1664" s="372"/>
      <c r="R1664" s="372"/>
      <c r="BZ1664" s="463"/>
      <c r="CA1664" s="463"/>
      <c r="CB1664" s="428"/>
      <c r="DW1664" s="463"/>
      <c r="DX1664" s="463"/>
      <c r="FI1664" s="463"/>
      <c r="FJ1664" s="463"/>
    </row>
    <row r="1665" spans="14:166" s="369" customFormat="1" ht="15" customHeight="1">
      <c r="N1665" s="432"/>
      <c r="O1665" s="432"/>
      <c r="P1665" s="372"/>
      <c r="Q1665" s="372"/>
      <c r="R1665" s="372"/>
      <c r="BZ1665" s="463"/>
      <c r="CA1665" s="463"/>
      <c r="CB1665" s="428"/>
      <c r="DW1665" s="463"/>
      <c r="DX1665" s="463"/>
      <c r="FI1665" s="463"/>
      <c r="FJ1665" s="463"/>
    </row>
    <row r="1666" spans="14:166" s="369" customFormat="1" ht="15" customHeight="1">
      <c r="N1666" s="432"/>
      <c r="O1666" s="432"/>
      <c r="P1666" s="372"/>
      <c r="Q1666" s="372"/>
      <c r="R1666" s="372"/>
      <c r="BZ1666" s="463"/>
      <c r="CA1666" s="463"/>
      <c r="CB1666" s="428"/>
      <c r="DW1666" s="463"/>
      <c r="DX1666" s="463"/>
      <c r="FI1666" s="463"/>
      <c r="FJ1666" s="463"/>
    </row>
    <row r="1667" spans="14:166" s="369" customFormat="1" ht="15" customHeight="1">
      <c r="N1667" s="432"/>
      <c r="O1667" s="432"/>
      <c r="P1667" s="372"/>
      <c r="Q1667" s="372"/>
      <c r="R1667" s="372"/>
      <c r="BZ1667" s="463"/>
      <c r="CA1667" s="463"/>
      <c r="CB1667" s="428"/>
      <c r="DW1667" s="463"/>
      <c r="DX1667" s="463"/>
      <c r="FI1667" s="463"/>
      <c r="FJ1667" s="463"/>
    </row>
    <row r="1668" spans="14:166" s="369" customFormat="1" ht="15" customHeight="1">
      <c r="N1668" s="432"/>
      <c r="O1668" s="432"/>
      <c r="P1668" s="372"/>
      <c r="Q1668" s="372"/>
      <c r="R1668" s="372"/>
      <c r="BZ1668" s="463"/>
      <c r="CA1668" s="463"/>
      <c r="CB1668" s="428"/>
      <c r="DW1668" s="463"/>
      <c r="DX1668" s="463"/>
      <c r="FI1668" s="463"/>
      <c r="FJ1668" s="463"/>
    </row>
    <row r="1669" spans="14:166" s="369" customFormat="1" ht="15" customHeight="1">
      <c r="N1669" s="432"/>
      <c r="O1669" s="432"/>
      <c r="P1669" s="372"/>
      <c r="Q1669" s="372"/>
      <c r="R1669" s="372"/>
      <c r="BZ1669" s="463"/>
      <c r="CA1669" s="463"/>
      <c r="CB1669" s="428"/>
      <c r="DW1669" s="463"/>
      <c r="DX1669" s="463"/>
      <c r="FI1669" s="463"/>
      <c r="FJ1669" s="463"/>
    </row>
    <row r="1670" spans="14:166" s="369" customFormat="1" ht="15" customHeight="1">
      <c r="N1670" s="432"/>
      <c r="O1670" s="432"/>
      <c r="P1670" s="372"/>
      <c r="Q1670" s="372"/>
      <c r="R1670" s="372"/>
      <c r="BZ1670" s="463"/>
      <c r="CA1670" s="463"/>
      <c r="CB1670" s="428"/>
      <c r="DW1670" s="463"/>
      <c r="DX1670" s="463"/>
      <c r="FI1670" s="463"/>
      <c r="FJ1670" s="463"/>
    </row>
    <row r="1671" spans="14:166" s="369" customFormat="1" ht="15" customHeight="1">
      <c r="N1671" s="432"/>
      <c r="O1671" s="432"/>
      <c r="P1671" s="372"/>
      <c r="Q1671" s="372"/>
      <c r="R1671" s="372"/>
      <c r="BZ1671" s="463"/>
      <c r="CA1671" s="463"/>
      <c r="CB1671" s="428"/>
      <c r="DW1671" s="463"/>
      <c r="DX1671" s="463"/>
      <c r="FI1671" s="463"/>
      <c r="FJ1671" s="463"/>
    </row>
    <row r="1672" spans="14:166" s="369" customFormat="1" ht="15" customHeight="1">
      <c r="N1672" s="432"/>
      <c r="O1672" s="432"/>
      <c r="P1672" s="372"/>
      <c r="Q1672" s="372"/>
      <c r="R1672" s="372"/>
      <c r="BZ1672" s="463"/>
      <c r="CA1672" s="463"/>
      <c r="CB1672" s="428"/>
      <c r="DW1672" s="463"/>
      <c r="DX1672" s="463"/>
      <c r="FI1672" s="463"/>
      <c r="FJ1672" s="463"/>
    </row>
    <row r="1673" spans="14:166" s="369" customFormat="1" ht="15" customHeight="1">
      <c r="N1673" s="432"/>
      <c r="O1673" s="432"/>
      <c r="P1673" s="372"/>
      <c r="Q1673" s="372"/>
      <c r="R1673" s="372"/>
      <c r="BZ1673" s="463"/>
      <c r="CA1673" s="463"/>
      <c r="CB1673" s="428"/>
      <c r="DW1673" s="463"/>
      <c r="DX1673" s="463"/>
      <c r="FI1673" s="463"/>
      <c r="FJ1673" s="463"/>
    </row>
    <row r="1674" spans="14:166" s="369" customFormat="1" ht="15" customHeight="1">
      <c r="N1674" s="432"/>
      <c r="O1674" s="432"/>
      <c r="P1674" s="372"/>
      <c r="Q1674" s="372"/>
      <c r="R1674" s="372"/>
      <c r="BZ1674" s="463"/>
      <c r="CA1674" s="463"/>
      <c r="CB1674" s="428"/>
      <c r="DW1674" s="463"/>
      <c r="DX1674" s="463"/>
      <c r="FI1674" s="463"/>
      <c r="FJ1674" s="463"/>
    </row>
    <row r="1675" spans="14:166" s="369" customFormat="1" ht="15" customHeight="1">
      <c r="N1675" s="432"/>
      <c r="O1675" s="432"/>
      <c r="P1675" s="372"/>
      <c r="Q1675" s="372"/>
      <c r="R1675" s="372"/>
      <c r="BZ1675" s="463"/>
      <c r="CA1675" s="463"/>
      <c r="CB1675" s="428"/>
      <c r="DW1675" s="463"/>
      <c r="DX1675" s="463"/>
      <c r="FI1675" s="463"/>
      <c r="FJ1675" s="463"/>
    </row>
    <row r="1676" spans="14:166" s="369" customFormat="1" ht="15" customHeight="1">
      <c r="N1676" s="432"/>
      <c r="O1676" s="432"/>
      <c r="P1676" s="372"/>
      <c r="Q1676" s="372"/>
      <c r="R1676" s="372"/>
      <c r="BZ1676" s="463"/>
      <c r="CA1676" s="463"/>
      <c r="CB1676" s="428"/>
      <c r="DW1676" s="463"/>
      <c r="DX1676" s="463"/>
      <c r="FI1676" s="463"/>
      <c r="FJ1676" s="463"/>
    </row>
    <row r="1677" spans="14:166" s="369" customFormat="1" ht="15" customHeight="1">
      <c r="N1677" s="432"/>
      <c r="O1677" s="432"/>
      <c r="P1677" s="372"/>
      <c r="Q1677" s="372"/>
      <c r="R1677" s="372"/>
      <c r="BZ1677" s="463"/>
      <c r="CA1677" s="463"/>
      <c r="CB1677" s="428"/>
      <c r="DW1677" s="463"/>
      <c r="DX1677" s="463"/>
      <c r="FI1677" s="463"/>
      <c r="FJ1677" s="463"/>
    </row>
    <row r="1678" spans="14:166" s="369" customFormat="1" ht="15" customHeight="1">
      <c r="N1678" s="432"/>
      <c r="O1678" s="432"/>
      <c r="P1678" s="372"/>
      <c r="Q1678" s="372"/>
      <c r="R1678" s="372"/>
      <c r="BZ1678" s="463"/>
      <c r="CA1678" s="463"/>
      <c r="CB1678" s="428"/>
      <c r="DW1678" s="463"/>
      <c r="DX1678" s="463"/>
      <c r="FI1678" s="463"/>
      <c r="FJ1678" s="463"/>
    </row>
    <row r="1679" spans="14:166" s="369" customFormat="1" ht="15" customHeight="1">
      <c r="N1679" s="432"/>
      <c r="O1679" s="432"/>
      <c r="P1679" s="372"/>
      <c r="Q1679" s="372"/>
      <c r="R1679" s="372"/>
      <c r="BZ1679" s="463"/>
      <c r="CA1679" s="463"/>
      <c r="CB1679" s="428"/>
      <c r="DW1679" s="463"/>
      <c r="DX1679" s="463"/>
      <c r="FI1679" s="463"/>
      <c r="FJ1679" s="463"/>
    </row>
    <row r="1680" spans="14:166" s="369" customFormat="1" ht="15" customHeight="1">
      <c r="N1680" s="432"/>
      <c r="O1680" s="432"/>
      <c r="P1680" s="372"/>
      <c r="Q1680" s="372"/>
      <c r="R1680" s="372"/>
      <c r="BZ1680" s="463"/>
      <c r="CA1680" s="463"/>
      <c r="CB1680" s="428"/>
      <c r="DW1680" s="463"/>
      <c r="DX1680" s="463"/>
      <c r="FI1680" s="463"/>
      <c r="FJ1680" s="463"/>
    </row>
    <row r="1681" spans="14:166" s="369" customFormat="1" ht="15" customHeight="1">
      <c r="N1681" s="432"/>
      <c r="O1681" s="432"/>
      <c r="P1681" s="372"/>
      <c r="Q1681" s="372"/>
      <c r="R1681" s="372"/>
      <c r="BZ1681" s="463"/>
      <c r="CA1681" s="463"/>
      <c r="CB1681" s="428"/>
      <c r="DW1681" s="463"/>
      <c r="DX1681" s="463"/>
      <c r="FI1681" s="463"/>
      <c r="FJ1681" s="463"/>
    </row>
    <row r="1682" spans="14:166" s="369" customFormat="1" ht="15" customHeight="1">
      <c r="N1682" s="432"/>
      <c r="O1682" s="432"/>
      <c r="P1682" s="372"/>
      <c r="Q1682" s="372"/>
      <c r="R1682" s="372"/>
      <c r="BZ1682" s="463"/>
      <c r="CA1682" s="463"/>
      <c r="CB1682" s="428"/>
      <c r="DW1682" s="463"/>
      <c r="DX1682" s="463"/>
      <c r="FI1682" s="463"/>
      <c r="FJ1682" s="463"/>
    </row>
    <row r="1683" spans="14:166" s="369" customFormat="1" ht="15" customHeight="1">
      <c r="N1683" s="432"/>
      <c r="O1683" s="432"/>
      <c r="P1683" s="372"/>
      <c r="Q1683" s="372"/>
      <c r="R1683" s="372"/>
      <c r="BZ1683" s="463"/>
      <c r="CA1683" s="463"/>
      <c r="CB1683" s="428"/>
      <c r="DW1683" s="463"/>
      <c r="DX1683" s="463"/>
      <c r="FI1683" s="463"/>
      <c r="FJ1683" s="463"/>
    </row>
    <row r="1684" spans="14:166" s="369" customFormat="1" ht="15" customHeight="1">
      <c r="N1684" s="432"/>
      <c r="O1684" s="432"/>
      <c r="P1684" s="372"/>
      <c r="Q1684" s="372"/>
      <c r="R1684" s="372"/>
      <c r="BZ1684" s="463"/>
      <c r="CA1684" s="463"/>
      <c r="CB1684" s="428"/>
      <c r="DW1684" s="463"/>
      <c r="DX1684" s="463"/>
      <c r="FI1684" s="463"/>
      <c r="FJ1684" s="463"/>
    </row>
    <row r="1685" spans="14:166" s="369" customFormat="1" ht="15" customHeight="1">
      <c r="N1685" s="432"/>
      <c r="O1685" s="432"/>
      <c r="P1685" s="372"/>
      <c r="Q1685" s="372"/>
      <c r="R1685" s="372"/>
      <c r="BZ1685" s="463"/>
      <c r="CA1685" s="463"/>
      <c r="CB1685" s="428"/>
      <c r="DW1685" s="463"/>
      <c r="DX1685" s="463"/>
      <c r="FI1685" s="463"/>
      <c r="FJ1685" s="463"/>
    </row>
    <row r="1686" spans="14:166" s="369" customFormat="1" ht="15" customHeight="1">
      <c r="N1686" s="432"/>
      <c r="O1686" s="432"/>
      <c r="P1686" s="372"/>
      <c r="Q1686" s="372"/>
      <c r="R1686" s="372"/>
      <c r="BZ1686" s="463"/>
      <c r="CA1686" s="463"/>
      <c r="CB1686" s="428"/>
      <c r="DW1686" s="463"/>
      <c r="DX1686" s="463"/>
      <c r="FI1686" s="463"/>
      <c r="FJ1686" s="463"/>
    </row>
    <row r="1687" spans="14:166" s="369" customFormat="1" ht="15" customHeight="1">
      <c r="N1687" s="432"/>
      <c r="O1687" s="432"/>
      <c r="P1687" s="372"/>
      <c r="Q1687" s="372"/>
      <c r="R1687" s="372"/>
      <c r="BZ1687" s="463"/>
      <c r="CA1687" s="463"/>
      <c r="CB1687" s="428"/>
      <c r="DW1687" s="463"/>
      <c r="DX1687" s="463"/>
      <c r="FI1687" s="463"/>
      <c r="FJ1687" s="463"/>
    </row>
    <row r="1688" spans="14:166" s="369" customFormat="1" ht="15" customHeight="1">
      <c r="N1688" s="432"/>
      <c r="O1688" s="432"/>
      <c r="P1688" s="372"/>
      <c r="Q1688" s="372"/>
      <c r="R1688" s="372"/>
      <c r="BZ1688" s="463"/>
      <c r="CA1688" s="463"/>
      <c r="CB1688" s="428"/>
      <c r="DW1688" s="463"/>
      <c r="DX1688" s="463"/>
      <c r="FI1688" s="463"/>
      <c r="FJ1688" s="463"/>
    </row>
    <row r="1689" spans="14:166" s="369" customFormat="1" ht="15" customHeight="1">
      <c r="N1689" s="432"/>
      <c r="O1689" s="432"/>
      <c r="P1689" s="372"/>
      <c r="Q1689" s="372"/>
      <c r="R1689" s="372"/>
      <c r="BZ1689" s="463"/>
      <c r="CA1689" s="463"/>
      <c r="CB1689" s="428"/>
      <c r="DW1689" s="463"/>
      <c r="DX1689" s="463"/>
      <c r="FI1689" s="463"/>
      <c r="FJ1689" s="463"/>
    </row>
    <row r="1690" spans="14:166" s="369" customFormat="1" ht="15" customHeight="1">
      <c r="N1690" s="432"/>
      <c r="O1690" s="432"/>
      <c r="P1690" s="372"/>
      <c r="Q1690" s="372"/>
      <c r="R1690" s="372"/>
      <c r="BZ1690" s="463"/>
      <c r="CA1690" s="463"/>
      <c r="CB1690" s="428"/>
      <c r="DW1690" s="463"/>
      <c r="DX1690" s="463"/>
      <c r="FI1690" s="463"/>
      <c r="FJ1690" s="463"/>
    </row>
    <row r="1691" spans="14:166" s="369" customFormat="1" ht="15" customHeight="1">
      <c r="N1691" s="432"/>
      <c r="O1691" s="432"/>
      <c r="P1691" s="372"/>
      <c r="Q1691" s="372"/>
      <c r="R1691" s="372"/>
      <c r="BZ1691" s="463"/>
      <c r="CA1691" s="463"/>
      <c r="CB1691" s="428"/>
      <c r="DW1691" s="463"/>
      <c r="DX1691" s="463"/>
      <c r="FI1691" s="463"/>
      <c r="FJ1691" s="463"/>
    </row>
    <row r="1692" spans="14:166" s="369" customFormat="1" ht="15" customHeight="1">
      <c r="N1692" s="432"/>
      <c r="O1692" s="432"/>
      <c r="P1692" s="372"/>
      <c r="Q1692" s="372"/>
      <c r="R1692" s="372"/>
      <c r="BZ1692" s="463"/>
      <c r="CA1692" s="463"/>
      <c r="CB1692" s="428"/>
      <c r="DW1692" s="463"/>
      <c r="DX1692" s="463"/>
      <c r="FI1692" s="463"/>
      <c r="FJ1692" s="463"/>
    </row>
    <row r="1693" spans="14:166" s="369" customFormat="1" ht="15" customHeight="1">
      <c r="N1693" s="432"/>
      <c r="O1693" s="432"/>
      <c r="P1693" s="372"/>
      <c r="Q1693" s="372"/>
      <c r="R1693" s="372"/>
      <c r="BZ1693" s="463"/>
      <c r="CA1693" s="463"/>
      <c r="CB1693" s="428"/>
      <c r="DW1693" s="463"/>
      <c r="DX1693" s="463"/>
      <c r="FI1693" s="463"/>
      <c r="FJ1693" s="463"/>
    </row>
    <row r="1694" spans="14:166" s="369" customFormat="1" ht="15" customHeight="1">
      <c r="N1694" s="432"/>
      <c r="O1694" s="432"/>
      <c r="P1694" s="372"/>
      <c r="Q1694" s="372"/>
      <c r="R1694" s="372"/>
      <c r="BZ1694" s="463"/>
      <c r="CA1694" s="463"/>
      <c r="CB1694" s="428"/>
      <c r="DW1694" s="463"/>
      <c r="DX1694" s="463"/>
      <c r="FI1694" s="463"/>
      <c r="FJ1694" s="463"/>
    </row>
    <row r="1695" spans="14:166" s="369" customFormat="1" ht="15" customHeight="1">
      <c r="N1695" s="432"/>
      <c r="O1695" s="432"/>
      <c r="P1695" s="372"/>
      <c r="Q1695" s="372"/>
      <c r="R1695" s="372"/>
      <c r="BZ1695" s="463"/>
      <c r="CA1695" s="463"/>
      <c r="CB1695" s="428"/>
      <c r="DW1695" s="463"/>
      <c r="DX1695" s="463"/>
      <c r="FI1695" s="463"/>
      <c r="FJ1695" s="463"/>
    </row>
    <row r="1696" spans="14:166" s="369" customFormat="1" ht="15" customHeight="1">
      <c r="N1696" s="432"/>
      <c r="O1696" s="432"/>
      <c r="P1696" s="372"/>
      <c r="Q1696" s="372"/>
      <c r="R1696" s="372"/>
      <c r="BZ1696" s="463"/>
      <c r="CA1696" s="463"/>
      <c r="CB1696" s="428"/>
      <c r="DW1696" s="463"/>
      <c r="DX1696" s="463"/>
      <c r="FI1696" s="463"/>
      <c r="FJ1696" s="463"/>
    </row>
    <row r="1697" spans="14:166" s="369" customFormat="1" ht="15" customHeight="1">
      <c r="N1697" s="432"/>
      <c r="O1697" s="432"/>
      <c r="P1697" s="372"/>
      <c r="Q1697" s="372"/>
      <c r="R1697" s="372"/>
      <c r="BZ1697" s="463"/>
      <c r="CA1697" s="463"/>
      <c r="CB1697" s="428"/>
      <c r="DW1697" s="463"/>
      <c r="DX1697" s="463"/>
      <c r="FI1697" s="463"/>
      <c r="FJ1697" s="463"/>
    </row>
    <row r="1698" spans="14:166" s="369" customFormat="1" ht="15" customHeight="1">
      <c r="N1698" s="432"/>
      <c r="O1698" s="432"/>
      <c r="P1698" s="372"/>
      <c r="Q1698" s="372"/>
      <c r="R1698" s="372"/>
      <c r="BZ1698" s="463"/>
      <c r="CA1698" s="463"/>
      <c r="CB1698" s="428"/>
      <c r="DW1698" s="463"/>
      <c r="DX1698" s="463"/>
      <c r="FI1698" s="463"/>
      <c r="FJ1698" s="463"/>
    </row>
    <row r="1699" spans="14:166" s="369" customFormat="1" ht="15" customHeight="1">
      <c r="N1699" s="432"/>
      <c r="O1699" s="432"/>
      <c r="P1699" s="372"/>
      <c r="Q1699" s="372"/>
      <c r="R1699" s="372"/>
      <c r="BZ1699" s="463"/>
      <c r="CA1699" s="463"/>
      <c r="CB1699" s="428"/>
      <c r="DW1699" s="463"/>
      <c r="DX1699" s="463"/>
      <c r="FI1699" s="463"/>
      <c r="FJ1699" s="463"/>
    </row>
    <row r="1700" spans="14:166" s="369" customFormat="1" ht="15" customHeight="1">
      <c r="N1700" s="432"/>
      <c r="O1700" s="432"/>
      <c r="P1700" s="372"/>
      <c r="Q1700" s="372"/>
      <c r="R1700" s="372"/>
      <c r="BZ1700" s="463"/>
      <c r="CA1700" s="463"/>
      <c r="CB1700" s="428"/>
      <c r="DW1700" s="463"/>
      <c r="DX1700" s="463"/>
      <c r="FI1700" s="463"/>
      <c r="FJ1700" s="463"/>
    </row>
    <row r="1701" spans="14:166" s="369" customFormat="1" ht="15" customHeight="1">
      <c r="N1701" s="432"/>
      <c r="O1701" s="432"/>
      <c r="P1701" s="372"/>
      <c r="Q1701" s="372"/>
      <c r="R1701" s="372"/>
      <c r="BZ1701" s="463"/>
      <c r="CA1701" s="463"/>
      <c r="CB1701" s="428"/>
      <c r="DW1701" s="463"/>
      <c r="DX1701" s="463"/>
      <c r="FI1701" s="463"/>
      <c r="FJ1701" s="463"/>
    </row>
    <row r="1702" spans="14:166" s="369" customFormat="1" ht="15" customHeight="1">
      <c r="N1702" s="432"/>
      <c r="O1702" s="432"/>
      <c r="P1702" s="372"/>
      <c r="Q1702" s="372"/>
      <c r="R1702" s="372"/>
      <c r="BZ1702" s="463"/>
      <c r="CA1702" s="463"/>
      <c r="CB1702" s="428"/>
      <c r="DW1702" s="463"/>
      <c r="DX1702" s="463"/>
      <c r="FI1702" s="463"/>
      <c r="FJ1702" s="463"/>
    </row>
    <row r="1703" spans="14:166" s="369" customFormat="1" ht="15" customHeight="1">
      <c r="N1703" s="432"/>
      <c r="O1703" s="432"/>
      <c r="P1703" s="372"/>
      <c r="Q1703" s="372"/>
      <c r="R1703" s="372"/>
      <c r="BZ1703" s="463"/>
      <c r="CA1703" s="463"/>
      <c r="CB1703" s="428"/>
      <c r="DW1703" s="463"/>
      <c r="DX1703" s="463"/>
      <c r="FI1703" s="463"/>
      <c r="FJ1703" s="463"/>
    </row>
    <row r="1704" spans="14:166" s="369" customFormat="1" ht="15" customHeight="1">
      <c r="N1704" s="432"/>
      <c r="O1704" s="432"/>
      <c r="P1704" s="372"/>
      <c r="Q1704" s="372"/>
      <c r="R1704" s="372"/>
      <c r="BZ1704" s="463"/>
      <c r="CA1704" s="463"/>
      <c r="CB1704" s="428"/>
      <c r="DW1704" s="463"/>
      <c r="DX1704" s="463"/>
      <c r="FI1704" s="463"/>
      <c r="FJ1704" s="463"/>
    </row>
    <row r="1705" spans="14:166" s="369" customFormat="1" ht="15" customHeight="1">
      <c r="N1705" s="432"/>
      <c r="O1705" s="432"/>
      <c r="P1705" s="372"/>
      <c r="Q1705" s="372"/>
      <c r="R1705" s="372"/>
      <c r="BZ1705" s="463"/>
      <c r="CA1705" s="463"/>
      <c r="CB1705" s="428"/>
      <c r="DW1705" s="463"/>
      <c r="DX1705" s="463"/>
      <c r="FI1705" s="463"/>
      <c r="FJ1705" s="463"/>
    </row>
    <row r="1706" spans="14:166" s="369" customFormat="1" ht="15" customHeight="1">
      <c r="N1706" s="432"/>
      <c r="O1706" s="432"/>
      <c r="P1706" s="372"/>
      <c r="Q1706" s="372"/>
      <c r="R1706" s="372"/>
      <c r="BZ1706" s="463"/>
      <c r="CA1706" s="463"/>
      <c r="CB1706" s="428"/>
      <c r="DW1706" s="463"/>
      <c r="DX1706" s="463"/>
      <c r="FI1706" s="463"/>
      <c r="FJ1706" s="463"/>
    </row>
    <row r="1707" spans="14:166" s="369" customFormat="1" ht="15" customHeight="1">
      <c r="N1707" s="453"/>
      <c r="O1707" s="372"/>
      <c r="BZ1707" s="463"/>
      <c r="CA1707" s="463"/>
      <c r="CB1707" s="428"/>
      <c r="DW1707" s="463"/>
      <c r="DX1707" s="463"/>
      <c r="FI1707" s="463"/>
      <c r="FJ1707" s="463"/>
    </row>
    <row r="1708" spans="14:166" s="369" customFormat="1" ht="15" customHeight="1">
      <c r="N1708" s="372"/>
      <c r="O1708" s="372"/>
      <c r="P1708" s="372"/>
      <c r="Q1708" s="372"/>
      <c r="R1708" s="372"/>
      <c r="BZ1708" s="463"/>
      <c r="CA1708" s="463"/>
      <c r="CB1708" s="428"/>
      <c r="DW1708" s="463"/>
      <c r="DX1708" s="463"/>
      <c r="FI1708" s="463"/>
      <c r="FJ1708" s="463"/>
    </row>
    <row r="1709" spans="14:166" s="369" customFormat="1" ht="15" customHeight="1">
      <c r="N1709" s="372"/>
      <c r="O1709" s="372"/>
      <c r="P1709" s="372"/>
      <c r="Q1709" s="372"/>
      <c r="R1709" s="372"/>
      <c r="BZ1709" s="463"/>
      <c r="CA1709" s="463"/>
      <c r="CB1709" s="428"/>
      <c r="DW1709" s="463"/>
      <c r="DX1709" s="463"/>
      <c r="FI1709" s="463"/>
      <c r="FJ1709" s="463"/>
    </row>
    <row r="1710" spans="14:166" s="369" customFormat="1" ht="15" customHeight="1">
      <c r="N1710" s="372"/>
      <c r="O1710" s="372"/>
      <c r="P1710" s="372"/>
      <c r="Q1710" s="372"/>
      <c r="R1710" s="372"/>
      <c r="BZ1710" s="463"/>
      <c r="CA1710" s="463"/>
      <c r="CB1710" s="428"/>
      <c r="DW1710" s="463"/>
      <c r="DX1710" s="463"/>
      <c r="FI1710" s="463"/>
      <c r="FJ1710" s="463"/>
    </row>
    <row r="1711" spans="14:166" s="369" customFormat="1" ht="15" customHeight="1">
      <c r="N1711" s="372"/>
      <c r="O1711" s="372"/>
      <c r="P1711" s="372"/>
      <c r="Q1711" s="372"/>
      <c r="R1711" s="372"/>
      <c r="BZ1711" s="463"/>
      <c r="CA1711" s="463"/>
      <c r="CB1711" s="428"/>
      <c r="DW1711" s="463"/>
      <c r="DX1711" s="463"/>
      <c r="FI1711" s="463"/>
      <c r="FJ1711" s="463"/>
    </row>
    <row r="1712" spans="14:166" s="369" customFormat="1" ht="15" customHeight="1">
      <c r="N1712" s="372"/>
      <c r="O1712" s="372"/>
      <c r="P1712" s="372"/>
      <c r="Q1712" s="372"/>
      <c r="R1712" s="372"/>
      <c r="BZ1712" s="463"/>
      <c r="CA1712" s="463"/>
      <c r="CB1712" s="428"/>
      <c r="DW1712" s="463"/>
      <c r="DX1712" s="463"/>
      <c r="FI1712" s="463"/>
      <c r="FJ1712" s="463"/>
    </row>
    <row r="1713" spans="14:166" s="369" customFormat="1" ht="15" customHeight="1">
      <c r="N1713" s="372"/>
      <c r="O1713" s="372"/>
      <c r="P1713" s="372"/>
      <c r="Q1713" s="372"/>
      <c r="R1713" s="372"/>
      <c r="BZ1713" s="463"/>
      <c r="CA1713" s="463"/>
      <c r="CB1713" s="428"/>
      <c r="DW1713" s="463"/>
      <c r="DX1713" s="463"/>
      <c r="FI1713" s="463"/>
      <c r="FJ1713" s="463"/>
    </row>
    <row r="1714" spans="14:166" s="369" customFormat="1" ht="15" customHeight="1">
      <c r="N1714" s="372"/>
      <c r="O1714" s="372"/>
      <c r="P1714" s="372"/>
      <c r="Q1714" s="372"/>
      <c r="R1714" s="372"/>
      <c r="BZ1714" s="463"/>
      <c r="CA1714" s="463"/>
      <c r="CB1714" s="428"/>
      <c r="DW1714" s="463"/>
      <c r="DX1714" s="463"/>
      <c r="FI1714" s="463"/>
      <c r="FJ1714" s="463"/>
    </row>
    <row r="1715" spans="14:166" s="369" customFormat="1" ht="15" customHeight="1">
      <c r="N1715" s="372"/>
      <c r="O1715" s="372"/>
      <c r="P1715" s="372"/>
      <c r="Q1715" s="372"/>
      <c r="R1715" s="372"/>
      <c r="BZ1715" s="463"/>
      <c r="CA1715" s="463"/>
      <c r="CB1715" s="428"/>
      <c r="DW1715" s="463"/>
      <c r="DX1715" s="463"/>
      <c r="FI1715" s="463"/>
      <c r="FJ1715" s="463"/>
    </row>
    <row r="1716" spans="14:166" s="369" customFormat="1" ht="15" customHeight="1">
      <c r="N1716" s="372"/>
      <c r="O1716" s="372"/>
      <c r="P1716" s="372"/>
      <c r="Q1716" s="372"/>
      <c r="R1716" s="372"/>
      <c r="BZ1716" s="463"/>
      <c r="CA1716" s="463"/>
      <c r="CB1716" s="428"/>
      <c r="DW1716" s="463"/>
      <c r="DX1716" s="463"/>
      <c r="FI1716" s="463"/>
      <c r="FJ1716" s="463"/>
    </row>
    <row r="1717" spans="14:166" s="369" customFormat="1" ht="15" customHeight="1">
      <c r="N1717" s="372"/>
      <c r="O1717" s="372"/>
      <c r="P1717" s="372"/>
      <c r="Q1717" s="372"/>
      <c r="R1717" s="372"/>
      <c r="BZ1717" s="463"/>
      <c r="CA1717" s="463"/>
      <c r="CB1717" s="428"/>
      <c r="DW1717" s="463"/>
      <c r="DX1717" s="463"/>
      <c r="FI1717" s="463"/>
      <c r="FJ1717" s="463"/>
    </row>
    <row r="1718" spans="14:166" s="369" customFormat="1" ht="15" customHeight="1">
      <c r="N1718" s="372"/>
      <c r="O1718" s="372"/>
      <c r="P1718" s="372"/>
      <c r="Q1718" s="372"/>
      <c r="R1718" s="372"/>
      <c r="BZ1718" s="463"/>
      <c r="CA1718" s="463"/>
      <c r="CB1718" s="428"/>
      <c r="DW1718" s="463"/>
      <c r="DX1718" s="463"/>
      <c r="FI1718" s="463"/>
      <c r="FJ1718" s="463"/>
    </row>
    <row r="1719" spans="14:166" s="369" customFormat="1" ht="15" customHeight="1">
      <c r="N1719" s="372"/>
      <c r="O1719" s="372"/>
      <c r="P1719" s="372"/>
      <c r="Q1719" s="372"/>
      <c r="R1719" s="372"/>
      <c r="BZ1719" s="463"/>
      <c r="CA1719" s="463"/>
      <c r="CB1719" s="428"/>
      <c r="DW1719" s="463"/>
      <c r="DX1719" s="463"/>
      <c r="FI1719" s="463"/>
      <c r="FJ1719" s="463"/>
    </row>
    <row r="1720" spans="14:166" s="369" customFormat="1" ht="15" customHeight="1">
      <c r="N1720" s="372"/>
      <c r="O1720" s="372"/>
      <c r="P1720" s="372"/>
      <c r="Q1720" s="372"/>
      <c r="R1720" s="372"/>
      <c r="BZ1720" s="463"/>
      <c r="CA1720" s="463"/>
      <c r="CB1720" s="428"/>
      <c r="DW1720" s="463"/>
      <c r="DX1720" s="463"/>
      <c r="FI1720" s="463"/>
      <c r="FJ1720" s="463"/>
    </row>
    <row r="1721" spans="14:166" s="369" customFormat="1" ht="15" customHeight="1">
      <c r="N1721" s="372"/>
      <c r="O1721" s="372"/>
      <c r="P1721" s="372"/>
      <c r="Q1721" s="372"/>
      <c r="R1721" s="372"/>
      <c r="BZ1721" s="463"/>
      <c r="CA1721" s="463"/>
      <c r="CB1721" s="428"/>
      <c r="DW1721" s="463"/>
      <c r="DX1721" s="463"/>
      <c r="FI1721" s="463"/>
      <c r="FJ1721" s="463"/>
    </row>
    <row r="1722" spans="14:166" s="369" customFormat="1" ht="15" customHeight="1">
      <c r="N1722" s="372"/>
      <c r="O1722" s="372"/>
      <c r="P1722" s="372"/>
      <c r="Q1722" s="372"/>
      <c r="R1722" s="372"/>
      <c r="BZ1722" s="463"/>
      <c r="CA1722" s="463"/>
      <c r="CB1722" s="428"/>
      <c r="DW1722" s="463"/>
      <c r="DX1722" s="463"/>
      <c r="FI1722" s="463"/>
      <c r="FJ1722" s="463"/>
    </row>
    <row r="1723" spans="14:166" s="369" customFormat="1" ht="15" customHeight="1">
      <c r="N1723" s="372"/>
      <c r="O1723" s="372"/>
      <c r="P1723" s="372"/>
      <c r="Q1723" s="372"/>
      <c r="R1723" s="372"/>
      <c r="BZ1723" s="463"/>
      <c r="CA1723" s="463"/>
      <c r="CB1723" s="428"/>
      <c r="DW1723" s="463"/>
      <c r="DX1723" s="463"/>
      <c r="FI1723" s="463"/>
      <c r="FJ1723" s="463"/>
    </row>
    <row r="1724" spans="14:166" s="369" customFormat="1" ht="15" customHeight="1">
      <c r="N1724" s="372"/>
      <c r="O1724" s="372"/>
      <c r="P1724" s="372"/>
      <c r="Q1724" s="372"/>
      <c r="R1724" s="372"/>
      <c r="BZ1724" s="463"/>
      <c r="CA1724" s="463"/>
      <c r="CB1724" s="428"/>
      <c r="DW1724" s="463"/>
      <c r="DX1724" s="463"/>
      <c r="FI1724" s="463"/>
      <c r="FJ1724" s="463"/>
    </row>
    <row r="1725" spans="14:166" s="369" customFormat="1" ht="15" customHeight="1">
      <c r="N1725" s="372"/>
      <c r="O1725" s="372"/>
      <c r="P1725" s="372"/>
      <c r="Q1725" s="372"/>
      <c r="R1725" s="372"/>
      <c r="BZ1725" s="463"/>
      <c r="CA1725" s="463"/>
      <c r="CB1725" s="428"/>
      <c r="DW1725" s="463"/>
      <c r="DX1725" s="463"/>
      <c r="FI1725" s="463"/>
      <c r="FJ1725" s="463"/>
    </row>
    <row r="1726" spans="14:166" s="369" customFormat="1" ht="15" customHeight="1">
      <c r="N1726" s="372"/>
      <c r="O1726" s="372"/>
      <c r="P1726" s="372"/>
      <c r="Q1726" s="372"/>
      <c r="R1726" s="372"/>
      <c r="BZ1726" s="463"/>
      <c r="CA1726" s="463"/>
      <c r="CB1726" s="428"/>
      <c r="DW1726" s="463"/>
      <c r="DX1726" s="463"/>
      <c r="FI1726" s="463"/>
      <c r="FJ1726" s="463"/>
    </row>
    <row r="1727" spans="14:166" s="369" customFormat="1" ht="15" customHeight="1">
      <c r="N1727" s="372"/>
      <c r="O1727" s="372"/>
      <c r="P1727" s="372"/>
      <c r="Q1727" s="372"/>
      <c r="R1727" s="372"/>
      <c r="BZ1727" s="463"/>
      <c r="CA1727" s="463"/>
      <c r="CB1727" s="428"/>
      <c r="DW1727" s="463"/>
      <c r="DX1727" s="463"/>
      <c r="FI1727" s="463"/>
      <c r="FJ1727" s="463"/>
    </row>
    <row r="1728" spans="14:166" s="369" customFormat="1" ht="15" customHeight="1">
      <c r="N1728" s="372"/>
      <c r="O1728" s="372"/>
      <c r="P1728" s="372"/>
      <c r="Q1728" s="372"/>
      <c r="R1728" s="372"/>
      <c r="BZ1728" s="463"/>
      <c r="CA1728" s="463"/>
      <c r="CB1728" s="428"/>
      <c r="DW1728" s="463"/>
      <c r="DX1728" s="463"/>
      <c r="FI1728" s="463"/>
      <c r="FJ1728" s="463"/>
    </row>
    <row r="1729" spans="14:166" s="369" customFormat="1" ht="15" customHeight="1">
      <c r="N1729" s="372"/>
      <c r="O1729" s="372"/>
      <c r="P1729" s="372"/>
      <c r="Q1729" s="372"/>
      <c r="R1729" s="372"/>
      <c r="BZ1729" s="463"/>
      <c r="CA1729" s="463"/>
      <c r="CB1729" s="428"/>
      <c r="DW1729" s="463"/>
      <c r="DX1729" s="463"/>
      <c r="FI1729" s="463"/>
      <c r="FJ1729" s="463"/>
    </row>
    <row r="1730" spans="14:166" s="369" customFormat="1" ht="15" customHeight="1">
      <c r="N1730" s="372"/>
      <c r="O1730" s="372"/>
      <c r="P1730" s="372"/>
      <c r="Q1730" s="372"/>
      <c r="R1730" s="372"/>
      <c r="BZ1730" s="463"/>
      <c r="CA1730" s="463"/>
      <c r="CB1730" s="428"/>
      <c r="DW1730" s="463"/>
      <c r="DX1730" s="463"/>
      <c r="FI1730" s="463"/>
      <c r="FJ1730" s="463"/>
    </row>
    <row r="1731" spans="14:166" s="369" customFormat="1" ht="15" customHeight="1">
      <c r="N1731" s="372"/>
      <c r="O1731" s="372"/>
      <c r="P1731" s="372"/>
      <c r="Q1731" s="372"/>
      <c r="R1731" s="372"/>
      <c r="BZ1731" s="463"/>
      <c r="CA1731" s="463"/>
      <c r="CB1731" s="428"/>
      <c r="DW1731" s="463"/>
      <c r="DX1731" s="463"/>
      <c r="FI1731" s="463"/>
      <c r="FJ1731" s="463"/>
    </row>
    <row r="1732" spans="14:166" s="369" customFormat="1" ht="15" customHeight="1">
      <c r="N1732" s="372"/>
      <c r="O1732" s="372"/>
      <c r="P1732" s="372"/>
      <c r="Q1732" s="372"/>
      <c r="R1732" s="372"/>
      <c r="BZ1732" s="463"/>
      <c r="CA1732" s="463"/>
      <c r="CB1732" s="428"/>
      <c r="DW1732" s="463"/>
      <c r="DX1732" s="463"/>
      <c r="FI1732" s="463"/>
      <c r="FJ1732" s="463"/>
    </row>
    <row r="1733" spans="14:166" s="369" customFormat="1" ht="15" customHeight="1">
      <c r="N1733" s="372"/>
      <c r="O1733" s="372"/>
      <c r="P1733" s="372"/>
      <c r="Q1733" s="372"/>
      <c r="R1733" s="372"/>
      <c r="BZ1733" s="463"/>
      <c r="CA1733" s="463"/>
      <c r="CB1733" s="428"/>
      <c r="DW1733" s="463"/>
      <c r="DX1733" s="463"/>
      <c r="FI1733" s="463"/>
      <c r="FJ1733" s="463"/>
    </row>
    <row r="1734" spans="14:166" s="369" customFormat="1" ht="15" customHeight="1">
      <c r="N1734" s="372"/>
      <c r="O1734" s="372"/>
      <c r="P1734" s="372"/>
      <c r="Q1734" s="372"/>
      <c r="R1734" s="372"/>
      <c r="BZ1734" s="463"/>
      <c r="CA1734" s="463"/>
      <c r="CB1734" s="428"/>
      <c r="DW1734" s="463"/>
      <c r="DX1734" s="463"/>
      <c r="FI1734" s="463"/>
      <c r="FJ1734" s="463"/>
    </row>
    <row r="1735" spans="14:166" s="369" customFormat="1" ht="15" customHeight="1">
      <c r="N1735" s="372"/>
      <c r="O1735" s="372"/>
      <c r="P1735" s="372"/>
      <c r="Q1735" s="372"/>
      <c r="R1735" s="372"/>
      <c r="BZ1735" s="463"/>
      <c r="CA1735" s="463"/>
      <c r="CB1735" s="428"/>
      <c r="DW1735" s="463"/>
      <c r="DX1735" s="463"/>
      <c r="FI1735" s="463"/>
      <c r="FJ1735" s="463"/>
    </row>
    <row r="1736" spans="14:166" s="369" customFormat="1" ht="15" customHeight="1">
      <c r="N1736" s="372"/>
      <c r="O1736" s="372"/>
      <c r="P1736" s="372"/>
      <c r="Q1736" s="372"/>
      <c r="R1736" s="372"/>
      <c r="BZ1736" s="463"/>
      <c r="CA1736" s="463"/>
      <c r="CB1736" s="428"/>
      <c r="DW1736" s="463"/>
      <c r="DX1736" s="463"/>
      <c r="FI1736" s="463"/>
      <c r="FJ1736" s="463"/>
    </row>
    <row r="1737" spans="14:166" s="369" customFormat="1" ht="15" customHeight="1">
      <c r="N1737" s="372"/>
      <c r="O1737" s="372"/>
      <c r="P1737" s="372"/>
      <c r="Q1737" s="372"/>
      <c r="R1737" s="372"/>
      <c r="BZ1737" s="463"/>
      <c r="CA1737" s="463"/>
      <c r="CB1737" s="428"/>
      <c r="DW1737" s="463"/>
      <c r="DX1737" s="463"/>
      <c r="FI1737" s="463"/>
      <c r="FJ1737" s="463"/>
    </row>
    <row r="1738" spans="14:166" s="369" customFormat="1" ht="15" customHeight="1">
      <c r="N1738" s="372"/>
      <c r="O1738" s="372"/>
      <c r="P1738" s="372"/>
      <c r="Q1738" s="372"/>
      <c r="R1738" s="372"/>
      <c r="BZ1738" s="463"/>
      <c r="CA1738" s="463"/>
      <c r="CB1738" s="428"/>
      <c r="DW1738" s="463"/>
      <c r="DX1738" s="463"/>
      <c r="FI1738" s="463"/>
      <c r="FJ1738" s="463"/>
    </row>
    <row r="1739" spans="14:166" s="369" customFormat="1" ht="15" customHeight="1">
      <c r="N1739" s="372"/>
      <c r="O1739" s="372"/>
      <c r="P1739" s="372"/>
      <c r="Q1739" s="372"/>
      <c r="R1739" s="372"/>
      <c r="BQ1739" s="367"/>
      <c r="BZ1739" s="463"/>
      <c r="CA1739" s="463"/>
      <c r="CB1739" s="428"/>
      <c r="DW1739" s="463"/>
      <c r="DX1739" s="463"/>
      <c r="FI1739" s="463"/>
      <c r="FJ1739" s="463"/>
    </row>
    <row r="1740" spans="14:166" s="369" customFormat="1" ht="15" customHeight="1">
      <c r="N1740" s="372"/>
      <c r="O1740" s="372"/>
      <c r="P1740" s="372"/>
      <c r="Q1740" s="372"/>
      <c r="R1740" s="372"/>
      <c r="BQ1740" s="367"/>
      <c r="BR1740" s="367"/>
      <c r="BS1740" s="367"/>
      <c r="BT1740" s="367"/>
      <c r="BU1740" s="367"/>
      <c r="BV1740" s="367"/>
      <c r="BW1740" s="367"/>
      <c r="BX1740" s="367"/>
      <c r="BY1740" s="367"/>
      <c r="BZ1740" s="465"/>
      <c r="CA1740" s="463"/>
      <c r="CB1740" s="428"/>
      <c r="DW1740" s="463"/>
      <c r="DX1740" s="463"/>
      <c r="FI1740" s="463"/>
      <c r="FJ1740" s="463"/>
    </row>
    <row r="1741" spans="14:166" s="369" customFormat="1" ht="15" customHeight="1">
      <c r="N1741" s="372"/>
      <c r="O1741" s="372"/>
      <c r="P1741" s="372"/>
      <c r="Q1741" s="372"/>
      <c r="R1741" s="372"/>
      <c r="BQ1741" s="367"/>
      <c r="BR1741" s="367"/>
      <c r="BS1741" s="367"/>
      <c r="BT1741" s="367"/>
      <c r="BU1741" s="367"/>
      <c r="BV1741" s="367"/>
      <c r="BW1741" s="367"/>
      <c r="BX1741" s="367"/>
      <c r="BY1741" s="367"/>
      <c r="BZ1741" s="465"/>
      <c r="CA1741" s="463"/>
      <c r="CB1741" s="428"/>
      <c r="DW1741" s="463"/>
      <c r="DX1741" s="463"/>
      <c r="FI1741" s="463"/>
      <c r="FJ1741" s="463"/>
    </row>
    <row r="1742" spans="14:166" s="369" customFormat="1" ht="15" customHeight="1">
      <c r="BQ1742" s="367"/>
      <c r="BR1742" s="367"/>
      <c r="BS1742" s="367"/>
      <c r="BT1742" s="367"/>
      <c r="BU1742" s="367"/>
      <c r="BV1742" s="367"/>
      <c r="BW1742" s="367"/>
      <c r="BX1742" s="367"/>
      <c r="BY1742" s="367"/>
      <c r="BZ1742" s="465"/>
      <c r="CA1742" s="463"/>
      <c r="CB1742" s="428"/>
      <c r="DW1742" s="463"/>
      <c r="DX1742" s="463"/>
      <c r="FI1742" s="463"/>
      <c r="FJ1742" s="463"/>
    </row>
    <row r="1743" spans="14:166" s="369" customFormat="1" ht="15" customHeight="1">
      <c r="BQ1743" s="367"/>
      <c r="BR1743" s="367"/>
      <c r="BS1743" s="367"/>
      <c r="BT1743" s="367"/>
      <c r="BU1743" s="367"/>
      <c r="BV1743" s="367"/>
      <c r="BW1743" s="367"/>
      <c r="BX1743" s="367"/>
      <c r="BY1743" s="367"/>
      <c r="BZ1743" s="465"/>
      <c r="CA1743" s="463"/>
      <c r="CB1743" s="428"/>
      <c r="DW1743" s="463"/>
      <c r="DX1743" s="463"/>
      <c r="FI1743" s="463"/>
      <c r="FJ1743" s="463"/>
    </row>
    <row r="1744" spans="14:166" s="369" customFormat="1" ht="15" customHeight="1">
      <c r="BQ1744" s="367"/>
      <c r="BR1744" s="367"/>
      <c r="BS1744" s="367"/>
      <c r="BT1744" s="367"/>
      <c r="BU1744" s="367"/>
      <c r="BV1744" s="367"/>
      <c r="BW1744" s="367"/>
      <c r="BX1744" s="367"/>
      <c r="BY1744" s="367"/>
      <c r="BZ1744" s="465"/>
      <c r="CA1744" s="463"/>
      <c r="CB1744" s="428"/>
      <c r="DW1744" s="463"/>
      <c r="DX1744" s="463"/>
      <c r="FI1744" s="463"/>
      <c r="FJ1744" s="463"/>
    </row>
    <row r="1745" spans="14:166" s="369" customFormat="1" ht="15" customHeight="1">
      <c r="BQ1745" s="367"/>
      <c r="BR1745" s="367"/>
      <c r="BS1745" s="367"/>
      <c r="BT1745" s="367"/>
      <c r="BU1745" s="367"/>
      <c r="BV1745" s="367"/>
      <c r="BW1745" s="367"/>
      <c r="BX1745" s="367"/>
      <c r="BY1745" s="367"/>
      <c r="BZ1745" s="465"/>
      <c r="CA1745" s="463"/>
      <c r="CB1745" s="428"/>
      <c r="DW1745" s="463"/>
      <c r="DX1745" s="463"/>
      <c r="FI1745" s="463"/>
      <c r="FJ1745" s="463"/>
    </row>
    <row r="1746" spans="14:166" s="369" customFormat="1" ht="15" customHeight="1">
      <c r="BQ1746" s="367"/>
      <c r="BR1746" s="367"/>
      <c r="BS1746" s="367"/>
      <c r="BT1746" s="367"/>
      <c r="BU1746" s="367"/>
      <c r="BV1746" s="367"/>
      <c r="BW1746" s="367"/>
      <c r="BX1746" s="367"/>
      <c r="BY1746" s="367"/>
      <c r="BZ1746" s="465"/>
      <c r="CA1746" s="463"/>
      <c r="CB1746" s="428"/>
      <c r="DW1746" s="463"/>
      <c r="DX1746" s="463"/>
      <c r="FI1746" s="463"/>
      <c r="FJ1746" s="463"/>
    </row>
    <row r="1747" spans="14:166" s="369" customFormat="1" ht="15" customHeight="1">
      <c r="N1747" s="453"/>
      <c r="P1747" s="372"/>
      <c r="Q1747" s="372"/>
      <c r="R1747" s="372"/>
      <c r="BQ1747" s="367"/>
      <c r="BR1747" s="367"/>
      <c r="BS1747" s="367"/>
      <c r="BT1747" s="367"/>
      <c r="BU1747" s="367"/>
      <c r="BV1747" s="367"/>
      <c r="BW1747" s="367"/>
      <c r="BX1747" s="367"/>
      <c r="BY1747" s="367"/>
      <c r="BZ1747" s="465"/>
      <c r="CA1747" s="463"/>
      <c r="CB1747" s="428"/>
      <c r="DW1747" s="463"/>
      <c r="DX1747" s="463"/>
      <c r="FI1747" s="463"/>
      <c r="FJ1747" s="463"/>
    </row>
    <row r="1748" spans="14:166" s="369" customFormat="1" ht="15" customHeight="1">
      <c r="N1748" s="372"/>
      <c r="O1748" s="372"/>
      <c r="P1748" s="372"/>
      <c r="Q1748" s="372"/>
      <c r="R1748" s="372"/>
      <c r="BQ1748" s="367"/>
      <c r="BR1748" s="367"/>
      <c r="BS1748" s="367"/>
      <c r="BT1748" s="367"/>
      <c r="BU1748" s="367"/>
      <c r="BV1748" s="367"/>
      <c r="BW1748" s="367"/>
      <c r="BX1748" s="367"/>
      <c r="BY1748" s="367"/>
      <c r="BZ1748" s="465"/>
      <c r="CA1748" s="463"/>
      <c r="CB1748" s="428"/>
      <c r="DW1748" s="463"/>
      <c r="DX1748" s="463"/>
      <c r="FI1748" s="463"/>
      <c r="FJ1748" s="463"/>
    </row>
    <row r="1749" spans="14:166" s="369" customFormat="1" ht="15" customHeight="1">
      <c r="N1749" s="372"/>
      <c r="O1749" s="372"/>
      <c r="P1749" s="372"/>
      <c r="Q1749" s="372"/>
      <c r="R1749" s="372"/>
      <c r="BQ1749" s="367"/>
      <c r="BR1749" s="367"/>
      <c r="BS1749" s="367"/>
      <c r="BT1749" s="367"/>
      <c r="BU1749" s="367"/>
      <c r="BV1749" s="367"/>
      <c r="BW1749" s="367"/>
      <c r="BX1749" s="367"/>
      <c r="BY1749" s="367"/>
      <c r="BZ1749" s="465"/>
      <c r="CA1749" s="463"/>
      <c r="CB1749" s="428"/>
      <c r="DW1749" s="463"/>
      <c r="DX1749" s="463"/>
      <c r="FI1749" s="463"/>
      <c r="FJ1749" s="463"/>
    </row>
    <row r="1750" spans="14:166" s="369" customFormat="1" ht="15" customHeight="1">
      <c r="N1750" s="372"/>
      <c r="O1750" s="372"/>
      <c r="P1750" s="372"/>
      <c r="Q1750" s="372"/>
      <c r="R1750" s="372"/>
      <c r="BQ1750" s="367"/>
      <c r="BR1750" s="367"/>
      <c r="BS1750" s="367"/>
      <c r="BT1750" s="367"/>
      <c r="BU1750" s="367"/>
      <c r="BV1750" s="367"/>
      <c r="BW1750" s="367"/>
      <c r="BX1750" s="367"/>
      <c r="BY1750" s="367"/>
      <c r="BZ1750" s="465"/>
      <c r="CA1750" s="463"/>
      <c r="CB1750" s="428"/>
      <c r="DW1750" s="463"/>
      <c r="DX1750" s="463"/>
      <c r="FI1750" s="463"/>
      <c r="FJ1750" s="463"/>
    </row>
    <row r="1751" spans="14:166" s="369" customFormat="1" ht="15" customHeight="1">
      <c r="N1751" s="432"/>
      <c r="O1751" s="432"/>
      <c r="P1751" s="372"/>
      <c r="Q1751" s="372"/>
      <c r="R1751" s="372"/>
      <c r="BQ1751" s="367"/>
      <c r="BR1751" s="367"/>
      <c r="BS1751" s="367"/>
      <c r="BT1751" s="367"/>
      <c r="BU1751" s="367"/>
      <c r="BV1751" s="367"/>
      <c r="BW1751" s="367"/>
      <c r="BX1751" s="367"/>
      <c r="BY1751" s="367"/>
      <c r="BZ1751" s="465"/>
      <c r="CA1751" s="463"/>
      <c r="CB1751" s="428"/>
      <c r="DW1751" s="463"/>
      <c r="DX1751" s="463"/>
      <c r="FI1751" s="463"/>
      <c r="FJ1751" s="463"/>
    </row>
    <row r="1752" spans="14:166" s="369" customFormat="1" ht="15" customHeight="1">
      <c r="N1752" s="432"/>
      <c r="O1752" s="432"/>
      <c r="P1752" s="372"/>
      <c r="Q1752" s="372"/>
      <c r="R1752" s="372"/>
      <c r="BQ1752" s="367"/>
      <c r="BR1752" s="367"/>
      <c r="BS1752" s="367"/>
      <c r="BT1752" s="367"/>
      <c r="BU1752" s="367"/>
      <c r="BV1752" s="367"/>
      <c r="BW1752" s="367"/>
      <c r="BX1752" s="367"/>
      <c r="BY1752" s="367"/>
      <c r="BZ1752" s="465"/>
      <c r="CA1752" s="463"/>
      <c r="CB1752" s="428"/>
      <c r="DW1752" s="463"/>
      <c r="DX1752" s="463"/>
      <c r="FI1752" s="463"/>
      <c r="FJ1752" s="463"/>
    </row>
    <row r="1753" spans="14:166" s="369" customFormat="1" ht="15" customHeight="1">
      <c r="N1753" s="432"/>
      <c r="O1753" s="432"/>
      <c r="P1753" s="372"/>
      <c r="Q1753" s="372"/>
      <c r="R1753" s="372"/>
      <c r="BQ1753" s="367"/>
      <c r="BR1753" s="367"/>
      <c r="BS1753" s="367"/>
      <c r="BT1753" s="367"/>
      <c r="BU1753" s="367"/>
      <c r="BV1753" s="367"/>
      <c r="BW1753" s="367"/>
      <c r="BX1753" s="367"/>
      <c r="BY1753" s="367"/>
      <c r="BZ1753" s="465"/>
      <c r="CA1753" s="463"/>
      <c r="CB1753" s="428"/>
      <c r="DW1753" s="463"/>
      <c r="DX1753" s="463"/>
      <c r="FI1753" s="463"/>
      <c r="FJ1753" s="463"/>
    </row>
    <row r="1754" spans="14:166" s="369" customFormat="1" ht="15" customHeight="1">
      <c r="N1754" s="432"/>
      <c r="O1754" s="432"/>
      <c r="P1754" s="372"/>
      <c r="Q1754" s="372"/>
      <c r="R1754" s="372"/>
      <c r="BQ1754" s="367"/>
      <c r="BR1754" s="367"/>
      <c r="BS1754" s="367"/>
      <c r="BT1754" s="367"/>
      <c r="BU1754" s="367"/>
      <c r="BV1754" s="367"/>
      <c r="BW1754" s="367"/>
      <c r="BX1754" s="367"/>
      <c r="BY1754" s="367"/>
      <c r="BZ1754" s="465"/>
      <c r="CA1754" s="463"/>
      <c r="CB1754" s="428"/>
      <c r="DW1754" s="463"/>
      <c r="DX1754" s="463"/>
      <c r="FI1754" s="463"/>
      <c r="FJ1754" s="463"/>
    </row>
    <row r="1755" spans="14:166" s="369" customFormat="1" ht="15" customHeight="1">
      <c r="N1755" s="432"/>
      <c r="O1755" s="432"/>
      <c r="P1755" s="459"/>
      <c r="Q1755" s="372"/>
      <c r="R1755" s="372"/>
      <c r="BQ1755" s="367"/>
      <c r="BR1755" s="367"/>
      <c r="BS1755" s="367"/>
      <c r="BT1755" s="367"/>
      <c r="BU1755" s="367"/>
      <c r="BV1755" s="367"/>
      <c r="BW1755" s="367"/>
      <c r="BX1755" s="367"/>
      <c r="BY1755" s="367"/>
      <c r="BZ1755" s="465"/>
      <c r="CA1755" s="463"/>
      <c r="CB1755" s="428"/>
      <c r="DW1755" s="463"/>
      <c r="DX1755" s="463"/>
      <c r="FI1755" s="463"/>
      <c r="FJ1755" s="463"/>
    </row>
    <row r="1756" spans="14:166" s="369" customFormat="1" ht="15" customHeight="1">
      <c r="N1756" s="432"/>
      <c r="O1756" s="432"/>
      <c r="P1756" s="372"/>
      <c r="Q1756" s="372"/>
      <c r="R1756" s="372"/>
      <c r="BQ1756" s="367"/>
      <c r="BR1756" s="367"/>
      <c r="BS1756" s="367"/>
      <c r="BT1756" s="367"/>
      <c r="BU1756" s="367"/>
      <c r="BV1756" s="367"/>
      <c r="BW1756" s="367"/>
      <c r="BX1756" s="367"/>
      <c r="BY1756" s="367"/>
      <c r="BZ1756" s="465"/>
      <c r="CA1756" s="463"/>
      <c r="CB1756" s="428"/>
      <c r="DW1756" s="463"/>
      <c r="DX1756" s="463"/>
      <c r="FI1756" s="463"/>
      <c r="FJ1756" s="463"/>
    </row>
    <row r="1757" spans="14:166" s="369" customFormat="1" ht="15" customHeight="1">
      <c r="N1757" s="432"/>
      <c r="O1757" s="432"/>
      <c r="P1757" s="372"/>
      <c r="Q1757" s="372"/>
      <c r="R1757" s="372"/>
      <c r="BQ1757" s="367"/>
      <c r="BR1757" s="367"/>
      <c r="BS1757" s="367"/>
      <c r="BT1757" s="367"/>
      <c r="BU1757" s="367"/>
      <c r="BV1757" s="367"/>
      <c r="BW1757" s="367"/>
      <c r="BX1757" s="367"/>
      <c r="BY1757" s="367"/>
      <c r="BZ1757" s="465"/>
      <c r="CA1757" s="463"/>
      <c r="CB1757" s="428"/>
      <c r="DW1757" s="463"/>
      <c r="DX1757" s="463"/>
      <c r="FI1757" s="463"/>
      <c r="FJ1757" s="463"/>
    </row>
    <row r="1758" spans="14:166" s="369" customFormat="1" ht="15" customHeight="1">
      <c r="N1758" s="432"/>
      <c r="O1758" s="432"/>
      <c r="P1758" s="372"/>
      <c r="Q1758" s="372"/>
      <c r="R1758" s="372"/>
      <c r="BQ1758" s="367"/>
      <c r="BR1758" s="367"/>
      <c r="BS1758" s="367"/>
      <c r="BT1758" s="367"/>
      <c r="BU1758" s="367"/>
      <c r="BV1758" s="367"/>
      <c r="BW1758" s="367"/>
      <c r="BX1758" s="367"/>
      <c r="BY1758" s="367"/>
      <c r="BZ1758" s="465"/>
      <c r="CA1758" s="463"/>
      <c r="CB1758" s="428"/>
      <c r="DW1758" s="463"/>
      <c r="DX1758" s="463"/>
      <c r="FI1758" s="463"/>
      <c r="FJ1758" s="463"/>
    </row>
    <row r="1759" spans="14:166" s="369" customFormat="1" ht="15" customHeight="1">
      <c r="N1759" s="432"/>
      <c r="O1759" s="432"/>
      <c r="P1759" s="372"/>
      <c r="Q1759" s="372"/>
      <c r="R1759" s="372"/>
      <c r="BQ1759" s="367"/>
      <c r="BR1759" s="367"/>
      <c r="BS1759" s="367"/>
      <c r="BT1759" s="367"/>
      <c r="BU1759" s="367"/>
      <c r="BV1759" s="367"/>
      <c r="BW1759" s="367"/>
      <c r="BX1759" s="367"/>
      <c r="BY1759" s="367"/>
      <c r="BZ1759" s="465"/>
      <c r="CA1759" s="463"/>
      <c r="CB1759" s="428"/>
      <c r="DW1759" s="463"/>
      <c r="DX1759" s="463"/>
      <c r="FI1759" s="463"/>
      <c r="FJ1759" s="463"/>
    </row>
    <row r="1760" spans="14:166" s="369" customFormat="1" ht="15" customHeight="1">
      <c r="N1760" s="432"/>
      <c r="O1760" s="432"/>
      <c r="P1760" s="372"/>
      <c r="Q1760" s="372"/>
      <c r="R1760" s="372"/>
      <c r="BQ1760" s="367"/>
      <c r="BR1760" s="367"/>
      <c r="BS1760" s="367"/>
      <c r="BT1760" s="367"/>
      <c r="BU1760" s="367"/>
      <c r="BV1760" s="367"/>
      <c r="BW1760" s="367"/>
      <c r="BX1760" s="367"/>
      <c r="BY1760" s="367"/>
      <c r="BZ1760" s="465"/>
      <c r="CA1760" s="463"/>
      <c r="CB1760" s="428"/>
      <c r="DW1760" s="463"/>
      <c r="DX1760" s="463"/>
      <c r="FI1760" s="463"/>
      <c r="FJ1760" s="463"/>
    </row>
    <row r="1761" spans="14:166" s="369" customFormat="1" ht="15" customHeight="1">
      <c r="N1761" s="432"/>
      <c r="O1761" s="432"/>
      <c r="P1761" s="372"/>
      <c r="Q1761" s="372"/>
      <c r="R1761" s="372"/>
      <c r="BQ1761" s="367"/>
      <c r="BR1761" s="367"/>
      <c r="BS1761" s="367"/>
      <c r="BT1761" s="367"/>
      <c r="BU1761" s="367"/>
      <c r="BV1761" s="367"/>
      <c r="BW1761" s="367"/>
      <c r="BX1761" s="367"/>
      <c r="BY1761" s="367"/>
      <c r="BZ1761" s="465"/>
      <c r="CA1761" s="463"/>
      <c r="CB1761" s="428"/>
      <c r="DW1761" s="463"/>
      <c r="DX1761" s="463"/>
      <c r="FI1761" s="463"/>
      <c r="FJ1761" s="463"/>
    </row>
    <row r="1762" spans="14:166" s="369" customFormat="1" ht="15" customHeight="1">
      <c r="N1762" s="432"/>
      <c r="O1762" s="432"/>
      <c r="P1762" s="372"/>
      <c r="Q1762" s="372"/>
      <c r="R1762" s="372"/>
      <c r="BQ1762" s="367"/>
      <c r="BR1762" s="367"/>
      <c r="BS1762" s="367"/>
      <c r="BT1762" s="367"/>
      <c r="BU1762" s="367"/>
      <c r="BV1762" s="367"/>
      <c r="BW1762" s="367"/>
      <c r="BX1762" s="367"/>
      <c r="BY1762" s="367"/>
      <c r="BZ1762" s="465"/>
      <c r="CA1762" s="463"/>
      <c r="CB1762" s="428"/>
      <c r="DW1762" s="463"/>
      <c r="DX1762" s="463"/>
      <c r="FI1762" s="463"/>
      <c r="FJ1762" s="463"/>
    </row>
    <row r="1763" spans="14:166" s="369" customFormat="1" ht="15" customHeight="1">
      <c r="N1763" s="432"/>
      <c r="O1763" s="432"/>
      <c r="P1763" s="372"/>
      <c r="Q1763" s="372"/>
      <c r="R1763" s="372"/>
      <c r="BQ1763" s="367"/>
      <c r="BR1763" s="367"/>
      <c r="BS1763" s="367"/>
      <c r="BT1763" s="367"/>
      <c r="BU1763" s="367"/>
      <c r="BV1763" s="367"/>
      <c r="BW1763" s="367"/>
      <c r="BX1763" s="367"/>
      <c r="BY1763" s="367"/>
      <c r="BZ1763" s="465"/>
      <c r="CA1763" s="463"/>
      <c r="CB1763" s="428"/>
      <c r="DW1763" s="463"/>
      <c r="DX1763" s="463"/>
      <c r="FI1763" s="463"/>
      <c r="FJ1763" s="463"/>
    </row>
    <row r="1764" spans="14:166" s="369" customFormat="1" ht="15" customHeight="1">
      <c r="N1764" s="432"/>
      <c r="O1764" s="432"/>
      <c r="P1764" s="372"/>
      <c r="Q1764" s="372"/>
      <c r="R1764" s="372"/>
      <c r="BQ1764" s="367"/>
      <c r="BR1764" s="367"/>
      <c r="BS1764" s="367"/>
      <c r="BT1764" s="367"/>
      <c r="BU1764" s="367"/>
      <c r="BV1764" s="367"/>
      <c r="BW1764" s="367"/>
      <c r="BX1764" s="367"/>
      <c r="BY1764" s="367"/>
      <c r="BZ1764" s="465"/>
      <c r="CA1764" s="463"/>
      <c r="CB1764" s="428"/>
      <c r="DW1764" s="463"/>
      <c r="DX1764" s="463"/>
      <c r="FI1764" s="463"/>
      <c r="FJ1764" s="463"/>
    </row>
    <row r="1765" spans="14:166" s="369" customFormat="1" ht="15" customHeight="1">
      <c r="N1765" s="432"/>
      <c r="O1765" s="432"/>
      <c r="P1765" s="372"/>
      <c r="Q1765" s="372"/>
      <c r="R1765" s="372"/>
      <c r="BQ1765" s="367"/>
      <c r="BR1765" s="367"/>
      <c r="BS1765" s="367"/>
      <c r="BT1765" s="367"/>
      <c r="BU1765" s="367"/>
      <c r="BV1765" s="367"/>
      <c r="BW1765" s="367"/>
      <c r="BX1765" s="367"/>
      <c r="BY1765" s="367"/>
      <c r="BZ1765" s="465"/>
      <c r="CA1765" s="463"/>
      <c r="CB1765" s="428"/>
      <c r="DW1765" s="463"/>
      <c r="DX1765" s="463"/>
      <c r="FI1765" s="463"/>
      <c r="FJ1765" s="463"/>
    </row>
    <row r="1766" spans="14:166" s="369" customFormat="1" ht="15" customHeight="1">
      <c r="N1766" s="432"/>
      <c r="O1766" s="432"/>
      <c r="P1766" s="372"/>
      <c r="Q1766" s="372"/>
      <c r="R1766" s="372"/>
      <c r="BQ1766" s="367"/>
      <c r="BR1766" s="367"/>
      <c r="BS1766" s="367"/>
      <c r="BT1766" s="367"/>
      <c r="BU1766" s="367"/>
      <c r="BV1766" s="367"/>
      <c r="BW1766" s="367"/>
      <c r="BX1766" s="367"/>
      <c r="BY1766" s="367"/>
      <c r="BZ1766" s="465"/>
      <c r="CA1766" s="463"/>
      <c r="CB1766" s="428"/>
      <c r="DW1766" s="463"/>
      <c r="DX1766" s="463"/>
      <c r="FI1766" s="463"/>
      <c r="FJ1766" s="463"/>
    </row>
    <row r="1767" spans="14:166" s="369" customFormat="1" ht="15" customHeight="1">
      <c r="N1767" s="432"/>
      <c r="O1767" s="432"/>
      <c r="P1767" s="372"/>
      <c r="Q1767" s="372"/>
      <c r="R1767" s="372"/>
      <c r="BQ1767" s="367"/>
      <c r="BR1767" s="367"/>
      <c r="BS1767" s="367"/>
      <c r="BT1767" s="367"/>
      <c r="BU1767" s="367"/>
      <c r="BV1767" s="367"/>
      <c r="BW1767" s="367"/>
      <c r="BX1767" s="367"/>
      <c r="BY1767" s="367"/>
      <c r="BZ1767" s="465"/>
      <c r="CA1767" s="463"/>
      <c r="CB1767" s="428"/>
      <c r="DW1767" s="463"/>
      <c r="DX1767" s="463"/>
      <c r="FI1767" s="463"/>
      <c r="FJ1767" s="463"/>
    </row>
    <row r="1768" spans="14:166" s="369" customFormat="1" ht="15" customHeight="1">
      <c r="N1768" s="432"/>
      <c r="O1768" s="432"/>
      <c r="P1768" s="372"/>
      <c r="Q1768" s="372"/>
      <c r="R1768" s="372"/>
      <c r="BQ1768" s="367"/>
      <c r="BR1768" s="367"/>
      <c r="BS1768" s="367"/>
      <c r="BT1768" s="367"/>
      <c r="BU1768" s="367"/>
      <c r="BV1768" s="367"/>
      <c r="BW1768" s="367"/>
      <c r="BX1768" s="367"/>
      <c r="BY1768" s="367"/>
      <c r="BZ1768" s="465"/>
      <c r="CA1768" s="463"/>
      <c r="CB1768" s="428"/>
      <c r="DW1768" s="463"/>
      <c r="DX1768" s="463"/>
      <c r="FI1768" s="463"/>
      <c r="FJ1768" s="463"/>
    </row>
    <row r="1769" spans="14:166" s="369" customFormat="1" ht="15" customHeight="1">
      <c r="N1769" s="432"/>
      <c r="O1769" s="432"/>
      <c r="P1769" s="372"/>
      <c r="Q1769" s="372"/>
      <c r="R1769" s="372"/>
      <c r="BQ1769" s="367"/>
      <c r="BR1769" s="367"/>
      <c r="BS1769" s="367"/>
      <c r="BT1769" s="367"/>
      <c r="BU1769" s="367"/>
      <c r="BV1769" s="367"/>
      <c r="BW1769" s="367"/>
      <c r="BX1769" s="367"/>
      <c r="BY1769" s="367"/>
      <c r="BZ1769" s="465"/>
      <c r="CA1769" s="463"/>
      <c r="CB1769" s="428"/>
      <c r="DW1769" s="463"/>
      <c r="DX1769" s="463"/>
      <c r="FI1769" s="463"/>
      <c r="FJ1769" s="463"/>
    </row>
    <row r="1770" spans="14:166" s="369" customFormat="1" ht="15" customHeight="1">
      <c r="N1770" s="432"/>
      <c r="O1770" s="432"/>
      <c r="P1770" s="372"/>
      <c r="Q1770" s="372"/>
      <c r="R1770" s="372"/>
      <c r="BQ1770" s="367"/>
      <c r="BR1770" s="367"/>
      <c r="BS1770" s="367"/>
      <c r="BT1770" s="367"/>
      <c r="BU1770" s="367"/>
      <c r="BV1770" s="367"/>
      <c r="BW1770" s="367"/>
      <c r="BX1770" s="367"/>
      <c r="BY1770" s="367"/>
      <c r="BZ1770" s="465"/>
      <c r="CA1770" s="463"/>
      <c r="CB1770" s="428"/>
      <c r="DW1770" s="463"/>
      <c r="DX1770" s="463"/>
      <c r="FI1770" s="463"/>
      <c r="FJ1770" s="463"/>
    </row>
    <row r="1771" spans="14:166" s="369" customFormat="1" ht="15" customHeight="1">
      <c r="N1771" s="432"/>
      <c r="O1771" s="432"/>
      <c r="P1771" s="372"/>
      <c r="Q1771" s="372"/>
      <c r="R1771" s="372"/>
      <c r="BQ1771" s="367"/>
      <c r="BR1771" s="367"/>
      <c r="BS1771" s="367"/>
      <c r="BT1771" s="367"/>
      <c r="BU1771" s="367"/>
      <c r="BV1771" s="367"/>
      <c r="BW1771" s="367"/>
      <c r="BX1771" s="367"/>
      <c r="BY1771" s="367"/>
      <c r="BZ1771" s="465"/>
      <c r="CA1771" s="463"/>
      <c r="CB1771" s="428"/>
      <c r="DW1771" s="463"/>
      <c r="DX1771" s="463"/>
      <c r="FI1771" s="463"/>
      <c r="FJ1771" s="463"/>
    </row>
    <row r="1772" spans="14:166" s="369" customFormat="1" ht="15" customHeight="1">
      <c r="N1772" s="432"/>
      <c r="O1772" s="432"/>
      <c r="P1772" s="372"/>
      <c r="Q1772" s="372"/>
      <c r="R1772" s="372"/>
      <c r="BQ1772" s="367"/>
      <c r="BR1772" s="367"/>
      <c r="BS1772" s="367"/>
      <c r="BT1772" s="367"/>
      <c r="BU1772" s="367"/>
      <c r="BV1772" s="367"/>
      <c r="BW1772" s="367"/>
      <c r="BX1772" s="367"/>
      <c r="BY1772" s="367"/>
      <c r="BZ1772" s="465"/>
      <c r="CA1772" s="463"/>
      <c r="CB1772" s="428"/>
      <c r="DW1772" s="463"/>
      <c r="DX1772" s="463"/>
      <c r="FI1772" s="463"/>
      <c r="FJ1772" s="463"/>
    </row>
    <row r="1773" spans="14:166" s="369" customFormat="1" ht="15" customHeight="1">
      <c r="N1773" s="432"/>
      <c r="O1773" s="432"/>
      <c r="P1773" s="372"/>
      <c r="Q1773" s="372"/>
      <c r="R1773" s="372"/>
      <c r="BQ1773" s="367"/>
      <c r="BR1773" s="367"/>
      <c r="BS1773" s="367"/>
      <c r="BT1773" s="367"/>
      <c r="BU1773" s="367"/>
      <c r="BV1773" s="367"/>
      <c r="BW1773" s="367"/>
      <c r="BX1773" s="367"/>
      <c r="BY1773" s="367"/>
      <c r="BZ1773" s="465"/>
      <c r="CA1773" s="463"/>
      <c r="CB1773" s="428"/>
      <c r="DW1773" s="463"/>
      <c r="DX1773" s="463"/>
      <c r="FI1773" s="463"/>
      <c r="FJ1773" s="463"/>
    </row>
    <row r="1774" spans="14:166" s="369" customFormat="1" ht="15" customHeight="1">
      <c r="N1774" s="432"/>
      <c r="O1774" s="432"/>
      <c r="P1774" s="372"/>
      <c r="Q1774" s="372"/>
      <c r="R1774" s="372"/>
      <c r="BQ1774" s="367"/>
      <c r="BR1774" s="367"/>
      <c r="BS1774" s="367"/>
      <c r="BT1774" s="367"/>
      <c r="BU1774" s="367"/>
      <c r="BV1774" s="367"/>
      <c r="BW1774" s="367"/>
      <c r="BX1774" s="367"/>
      <c r="BY1774" s="367"/>
      <c r="BZ1774" s="465"/>
      <c r="CA1774" s="463"/>
      <c r="CB1774" s="428"/>
      <c r="DW1774" s="463"/>
      <c r="DX1774" s="463"/>
      <c r="FI1774" s="463"/>
      <c r="FJ1774" s="463"/>
    </row>
    <row r="1775" spans="14:166" s="369" customFormat="1" ht="15" customHeight="1">
      <c r="N1775" s="432"/>
      <c r="O1775" s="432"/>
      <c r="P1775" s="372"/>
      <c r="Q1775" s="372"/>
      <c r="R1775" s="372"/>
      <c r="BQ1775" s="367"/>
      <c r="BR1775" s="367"/>
      <c r="BS1775" s="367"/>
      <c r="BT1775" s="367"/>
      <c r="BU1775" s="367"/>
      <c r="BV1775" s="367"/>
      <c r="BW1775" s="367"/>
      <c r="BX1775" s="367"/>
      <c r="BY1775" s="367"/>
      <c r="BZ1775" s="465"/>
      <c r="CA1775" s="463"/>
      <c r="CB1775" s="428"/>
      <c r="DW1775" s="463"/>
      <c r="DX1775" s="463"/>
      <c r="FI1775" s="463"/>
      <c r="FJ1775" s="463"/>
    </row>
    <row r="1776" spans="14:166" s="369" customFormat="1" ht="15" customHeight="1">
      <c r="N1776" s="432"/>
      <c r="O1776" s="432"/>
      <c r="P1776" s="372"/>
      <c r="Q1776" s="372"/>
      <c r="R1776" s="372"/>
      <c r="BQ1776" s="367"/>
      <c r="BR1776" s="367"/>
      <c r="BS1776" s="367"/>
      <c r="BT1776" s="367"/>
      <c r="BU1776" s="367"/>
      <c r="BV1776" s="367"/>
      <c r="BW1776" s="367"/>
      <c r="BX1776" s="367"/>
      <c r="BY1776" s="367"/>
      <c r="BZ1776" s="465"/>
      <c r="CA1776" s="463"/>
      <c r="CB1776" s="428"/>
      <c r="DW1776" s="463"/>
      <c r="DX1776" s="463"/>
      <c r="FI1776" s="463"/>
      <c r="FJ1776" s="463"/>
    </row>
    <row r="1777" spans="14:166" s="369" customFormat="1" ht="15" customHeight="1">
      <c r="N1777" s="432"/>
      <c r="O1777" s="432"/>
      <c r="P1777" s="372"/>
      <c r="Q1777" s="372"/>
      <c r="R1777" s="372"/>
      <c r="BQ1777" s="367"/>
      <c r="BR1777" s="367"/>
      <c r="BS1777" s="367"/>
      <c r="BT1777" s="367"/>
      <c r="BU1777" s="367"/>
      <c r="BV1777" s="367"/>
      <c r="BW1777" s="367"/>
      <c r="BX1777" s="367"/>
      <c r="BY1777" s="367"/>
      <c r="BZ1777" s="465"/>
      <c r="CA1777" s="463"/>
      <c r="CB1777" s="428"/>
      <c r="DW1777" s="463"/>
      <c r="DX1777" s="463"/>
      <c r="FI1777" s="463"/>
      <c r="FJ1777" s="463"/>
    </row>
    <row r="1778" spans="14:166" s="369" customFormat="1" ht="15" customHeight="1">
      <c r="N1778" s="432"/>
      <c r="O1778" s="432"/>
      <c r="P1778" s="372"/>
      <c r="Q1778" s="372"/>
      <c r="R1778" s="372"/>
      <c r="BQ1778" s="367"/>
      <c r="BR1778" s="367"/>
      <c r="BS1778" s="367"/>
      <c r="BT1778" s="367"/>
      <c r="BU1778" s="367"/>
      <c r="BV1778" s="367"/>
      <c r="BW1778" s="367"/>
      <c r="BX1778" s="367"/>
      <c r="BY1778" s="367"/>
      <c r="BZ1778" s="465"/>
      <c r="CA1778" s="463"/>
      <c r="CB1778" s="428"/>
      <c r="DW1778" s="463"/>
      <c r="DX1778" s="463"/>
      <c r="FI1778" s="463"/>
      <c r="FJ1778" s="463"/>
    </row>
    <row r="1779" spans="14:166" s="369" customFormat="1" ht="15" customHeight="1">
      <c r="N1779" s="432"/>
      <c r="O1779" s="432"/>
      <c r="P1779" s="372"/>
      <c r="Q1779" s="372"/>
      <c r="R1779" s="372"/>
      <c r="BQ1779" s="367"/>
      <c r="BR1779" s="367"/>
      <c r="BS1779" s="367"/>
      <c r="BT1779" s="367"/>
      <c r="BU1779" s="367"/>
      <c r="BV1779" s="367"/>
      <c r="BW1779" s="367"/>
      <c r="BX1779" s="367"/>
      <c r="BY1779" s="367"/>
      <c r="BZ1779" s="465"/>
      <c r="CA1779" s="463"/>
      <c r="CB1779" s="428"/>
      <c r="DW1779" s="463"/>
      <c r="DX1779" s="463"/>
      <c r="FI1779" s="463"/>
      <c r="FJ1779" s="463"/>
    </row>
    <row r="1780" spans="14:166" s="369" customFormat="1" ht="15" customHeight="1">
      <c r="N1780" s="432"/>
      <c r="O1780" s="432"/>
      <c r="P1780" s="372"/>
      <c r="Q1780" s="372"/>
      <c r="R1780" s="372"/>
      <c r="BQ1780" s="367"/>
      <c r="BR1780" s="367"/>
      <c r="BS1780" s="367"/>
      <c r="BT1780" s="367"/>
      <c r="BU1780" s="367"/>
      <c r="BV1780" s="367"/>
      <c r="BW1780" s="367"/>
      <c r="BX1780" s="367"/>
      <c r="BY1780" s="367"/>
      <c r="BZ1780" s="465"/>
      <c r="CA1780" s="463"/>
      <c r="CB1780" s="428"/>
      <c r="DW1780" s="463"/>
      <c r="DX1780" s="463"/>
      <c r="FI1780" s="463"/>
      <c r="FJ1780" s="463"/>
    </row>
    <row r="1781" spans="14:166" s="369" customFormat="1" ht="15" customHeight="1">
      <c r="N1781" s="432"/>
      <c r="O1781" s="432"/>
      <c r="P1781" s="372"/>
      <c r="Q1781" s="372"/>
      <c r="R1781" s="372"/>
      <c r="BQ1781" s="367"/>
      <c r="BR1781" s="367"/>
      <c r="BS1781" s="367"/>
      <c r="BT1781" s="367"/>
      <c r="BU1781" s="367"/>
      <c r="BV1781" s="367"/>
      <c r="BW1781" s="367"/>
      <c r="BX1781" s="367"/>
      <c r="BY1781" s="367"/>
      <c r="BZ1781" s="465"/>
      <c r="CA1781" s="463"/>
      <c r="CB1781" s="428"/>
      <c r="DW1781" s="463"/>
      <c r="DX1781" s="463"/>
      <c r="FI1781" s="463"/>
      <c r="FJ1781" s="463"/>
    </row>
    <row r="1782" spans="14:166" s="369" customFormat="1" ht="15" customHeight="1">
      <c r="N1782" s="432"/>
      <c r="O1782" s="432"/>
      <c r="P1782" s="372"/>
      <c r="Q1782" s="372"/>
      <c r="R1782" s="372"/>
      <c r="BQ1782" s="367"/>
      <c r="BR1782" s="367"/>
      <c r="BS1782" s="367"/>
      <c r="BT1782" s="367"/>
      <c r="BU1782" s="367"/>
      <c r="BV1782" s="367"/>
      <c r="BW1782" s="367"/>
      <c r="BX1782" s="367"/>
      <c r="BY1782" s="367"/>
      <c r="BZ1782" s="465"/>
      <c r="CA1782" s="463"/>
      <c r="CB1782" s="428"/>
      <c r="DW1782" s="463"/>
      <c r="DX1782" s="463"/>
      <c r="FI1782" s="463"/>
      <c r="FJ1782" s="463"/>
    </row>
    <row r="1783" spans="14:166" s="369" customFormat="1" ht="15" customHeight="1">
      <c r="N1783" s="432"/>
      <c r="O1783" s="432"/>
      <c r="P1783" s="372"/>
      <c r="Q1783" s="372"/>
      <c r="R1783" s="372"/>
      <c r="BQ1783" s="367"/>
      <c r="BR1783" s="367"/>
      <c r="BS1783" s="367"/>
      <c r="BT1783" s="367"/>
      <c r="BU1783" s="367"/>
      <c r="BV1783" s="367"/>
      <c r="BW1783" s="367"/>
      <c r="BX1783" s="367"/>
      <c r="BY1783" s="367"/>
      <c r="BZ1783" s="465"/>
      <c r="CA1783" s="463"/>
      <c r="CB1783" s="428"/>
      <c r="DW1783" s="463"/>
      <c r="DX1783" s="463"/>
      <c r="FI1783" s="463"/>
      <c r="FJ1783" s="463"/>
    </row>
    <row r="1784" spans="14:166" s="369" customFormat="1" ht="15" customHeight="1">
      <c r="N1784" s="432"/>
      <c r="O1784" s="432"/>
      <c r="P1784" s="372"/>
      <c r="Q1784" s="372"/>
      <c r="R1784" s="372"/>
      <c r="BQ1784" s="367"/>
      <c r="BR1784" s="367"/>
      <c r="BS1784" s="367"/>
      <c r="BT1784" s="367"/>
      <c r="BU1784" s="367"/>
      <c r="BV1784" s="367"/>
      <c r="BW1784" s="367"/>
      <c r="BX1784" s="367"/>
      <c r="BY1784" s="367"/>
      <c r="BZ1784" s="465"/>
      <c r="CA1784" s="463"/>
      <c r="CB1784" s="428"/>
      <c r="DW1784" s="463"/>
      <c r="DX1784" s="463"/>
      <c r="FI1784" s="463"/>
      <c r="FJ1784" s="463"/>
    </row>
    <row r="1785" spans="14:166" s="369" customFormat="1" ht="15" customHeight="1">
      <c r="N1785" s="432"/>
      <c r="O1785" s="432"/>
      <c r="P1785" s="372"/>
      <c r="Q1785" s="372"/>
      <c r="R1785" s="372"/>
      <c r="BQ1785" s="367"/>
      <c r="BR1785" s="367"/>
      <c r="BS1785" s="367"/>
      <c r="BT1785" s="367"/>
      <c r="BU1785" s="367"/>
      <c r="BV1785" s="367"/>
      <c r="BW1785" s="367"/>
      <c r="BX1785" s="367"/>
      <c r="BY1785" s="367"/>
      <c r="BZ1785" s="465"/>
      <c r="CA1785" s="463"/>
      <c r="CB1785" s="428"/>
      <c r="DW1785" s="463"/>
      <c r="DX1785" s="463"/>
      <c r="FI1785" s="463"/>
      <c r="FJ1785" s="463"/>
    </row>
    <row r="1786" spans="14:166" s="369" customFormat="1" ht="15" customHeight="1">
      <c r="N1786" s="432"/>
      <c r="O1786" s="432"/>
      <c r="P1786" s="372"/>
      <c r="Q1786" s="372"/>
      <c r="R1786" s="372"/>
      <c r="BQ1786" s="367"/>
      <c r="BR1786" s="367"/>
      <c r="BS1786" s="367"/>
      <c r="BT1786" s="367"/>
      <c r="BU1786" s="367"/>
      <c r="BV1786" s="367"/>
      <c r="BW1786" s="367"/>
      <c r="BX1786" s="367"/>
      <c r="BY1786" s="367"/>
      <c r="BZ1786" s="465"/>
      <c r="CA1786" s="463"/>
      <c r="CB1786" s="428"/>
      <c r="DW1786" s="463"/>
      <c r="DX1786" s="463"/>
      <c r="FI1786" s="463"/>
      <c r="FJ1786" s="463"/>
    </row>
    <row r="1787" spans="14:166" s="369" customFormat="1" ht="15" customHeight="1">
      <c r="N1787" s="432"/>
      <c r="O1787" s="432"/>
      <c r="P1787" s="372"/>
      <c r="Q1787" s="372"/>
      <c r="R1787" s="372"/>
      <c r="BQ1787" s="367"/>
      <c r="BR1787" s="367"/>
      <c r="BS1787" s="367"/>
      <c r="BT1787" s="367"/>
      <c r="BU1787" s="367"/>
      <c r="BV1787" s="367"/>
      <c r="BW1787" s="367"/>
      <c r="BX1787" s="367"/>
      <c r="BY1787" s="367"/>
      <c r="BZ1787" s="465"/>
      <c r="CA1787" s="463"/>
      <c r="CB1787" s="428"/>
      <c r="DW1787" s="463"/>
      <c r="DX1787" s="463"/>
      <c r="FI1787" s="463"/>
      <c r="FJ1787" s="463"/>
    </row>
    <row r="1788" spans="14:166" s="369" customFormat="1" ht="15" customHeight="1">
      <c r="N1788" s="453"/>
      <c r="BQ1788" s="367"/>
      <c r="BR1788" s="367"/>
      <c r="BS1788" s="367"/>
      <c r="BT1788" s="367"/>
      <c r="BU1788" s="367"/>
      <c r="BV1788" s="367"/>
      <c r="BW1788" s="367"/>
      <c r="BX1788" s="367"/>
      <c r="BY1788" s="367"/>
      <c r="BZ1788" s="465"/>
      <c r="CA1788" s="463"/>
      <c r="CB1788" s="428"/>
      <c r="DW1788" s="463"/>
      <c r="DX1788" s="463"/>
      <c r="FI1788" s="463"/>
      <c r="FJ1788" s="463"/>
    </row>
    <row r="1789" spans="14:166" s="369" customFormat="1" ht="15" customHeight="1">
      <c r="BQ1789" s="367"/>
      <c r="BR1789" s="367"/>
      <c r="BS1789" s="367"/>
      <c r="BT1789" s="367"/>
      <c r="BU1789" s="367"/>
      <c r="BV1789" s="367"/>
      <c r="BW1789" s="367"/>
      <c r="BX1789" s="367"/>
      <c r="BY1789" s="367"/>
      <c r="BZ1789" s="465"/>
      <c r="CA1789" s="463"/>
      <c r="CB1789" s="428"/>
      <c r="DW1789" s="463"/>
      <c r="DX1789" s="463"/>
      <c r="FI1789" s="463"/>
      <c r="FJ1789" s="463"/>
    </row>
    <row r="1790" spans="14:166" s="369" customFormat="1" ht="15" customHeight="1">
      <c r="BQ1790" s="367"/>
      <c r="BR1790" s="367"/>
      <c r="BS1790" s="367"/>
      <c r="BT1790" s="367"/>
      <c r="BU1790" s="367"/>
      <c r="BV1790" s="367"/>
      <c r="BW1790" s="367"/>
      <c r="BX1790" s="367"/>
      <c r="BY1790" s="367"/>
      <c r="BZ1790" s="465"/>
      <c r="CA1790" s="463"/>
      <c r="CB1790" s="428"/>
      <c r="DW1790" s="463"/>
      <c r="DX1790" s="463"/>
      <c r="FI1790" s="463"/>
      <c r="FJ1790" s="463"/>
    </row>
    <row r="1791" spans="14:166" s="369" customFormat="1" ht="15" customHeight="1">
      <c r="BQ1791" s="367"/>
      <c r="BR1791" s="367"/>
      <c r="BS1791" s="367"/>
      <c r="BT1791" s="367"/>
      <c r="BU1791" s="367"/>
      <c r="BV1791" s="367"/>
      <c r="BW1791" s="367"/>
      <c r="BX1791" s="367"/>
      <c r="BY1791" s="367"/>
      <c r="BZ1791" s="465"/>
      <c r="CA1791" s="463"/>
      <c r="CB1791" s="428"/>
      <c r="DW1791" s="463"/>
      <c r="DX1791" s="463"/>
      <c r="FI1791" s="463"/>
      <c r="FJ1791" s="463"/>
    </row>
    <row r="1792" spans="14:166" s="369" customFormat="1" ht="15" customHeight="1">
      <c r="BQ1792" s="367"/>
      <c r="BR1792" s="367"/>
      <c r="BS1792" s="367"/>
      <c r="BT1792" s="367"/>
      <c r="BU1792" s="367"/>
      <c r="BV1792" s="367"/>
      <c r="BW1792" s="367"/>
      <c r="BX1792" s="367"/>
      <c r="BY1792" s="367"/>
      <c r="BZ1792" s="465"/>
      <c r="CA1792" s="463"/>
      <c r="CB1792" s="428"/>
      <c r="DW1792" s="463"/>
      <c r="DX1792" s="463"/>
      <c r="FI1792" s="463"/>
      <c r="FJ1792" s="463"/>
    </row>
    <row r="1793" spans="14:166" s="369" customFormat="1" ht="15" customHeight="1">
      <c r="BQ1793" s="367"/>
      <c r="BR1793" s="367"/>
      <c r="BS1793" s="367"/>
      <c r="BT1793" s="367"/>
      <c r="BU1793" s="367"/>
      <c r="BV1793" s="367"/>
      <c r="BW1793" s="367"/>
      <c r="BX1793" s="367"/>
      <c r="BY1793" s="367"/>
      <c r="BZ1793" s="465"/>
      <c r="CA1793" s="463"/>
      <c r="CB1793" s="428"/>
      <c r="DW1793" s="463"/>
      <c r="DX1793" s="463"/>
      <c r="FI1793" s="463"/>
      <c r="FJ1793" s="463"/>
    </row>
    <row r="1794" spans="14:166" s="369" customFormat="1" ht="15" customHeight="1">
      <c r="BQ1794" s="367"/>
      <c r="BR1794" s="367"/>
      <c r="BS1794" s="367"/>
      <c r="BT1794" s="367"/>
      <c r="BU1794" s="367"/>
      <c r="BV1794" s="367"/>
      <c r="BW1794" s="367"/>
      <c r="BX1794" s="367"/>
      <c r="BY1794" s="367"/>
      <c r="BZ1794" s="465"/>
      <c r="CA1794" s="463"/>
      <c r="CB1794" s="428"/>
      <c r="DW1794" s="463"/>
      <c r="DX1794" s="463"/>
      <c r="FI1794" s="463"/>
      <c r="FJ1794" s="463"/>
    </row>
    <row r="1795" spans="14:166" s="369" customFormat="1" ht="15" customHeight="1">
      <c r="BQ1795" s="367"/>
      <c r="BR1795" s="367"/>
      <c r="BS1795" s="367"/>
      <c r="BT1795" s="367"/>
      <c r="BU1795" s="367"/>
      <c r="BV1795" s="367"/>
      <c r="BW1795" s="367"/>
      <c r="BX1795" s="367"/>
      <c r="BY1795" s="367"/>
      <c r="BZ1795" s="465"/>
      <c r="CA1795" s="463"/>
      <c r="CB1795" s="428"/>
      <c r="DW1795" s="463"/>
      <c r="DX1795" s="463"/>
      <c r="FI1795" s="463"/>
      <c r="FJ1795" s="463"/>
    </row>
    <row r="1796" spans="14:166" s="369" customFormat="1" ht="15" customHeight="1">
      <c r="BQ1796" s="367"/>
      <c r="BR1796" s="367"/>
      <c r="BS1796" s="367"/>
      <c r="BT1796" s="367"/>
      <c r="BU1796" s="367"/>
      <c r="BV1796" s="367"/>
      <c r="BW1796" s="367"/>
      <c r="BX1796" s="367"/>
      <c r="BY1796" s="367"/>
      <c r="BZ1796" s="465"/>
      <c r="CA1796" s="463"/>
      <c r="CB1796" s="428"/>
      <c r="DW1796" s="463"/>
      <c r="DX1796" s="463"/>
      <c r="FI1796" s="463"/>
      <c r="FJ1796" s="463"/>
    </row>
    <row r="1797" spans="14:166" s="369" customFormat="1" ht="15" customHeight="1">
      <c r="N1797" s="372"/>
      <c r="O1797" s="372"/>
      <c r="P1797" s="372"/>
      <c r="Q1797" s="372"/>
      <c r="R1797" s="372"/>
      <c r="S1797" s="372"/>
      <c r="T1797" s="372"/>
      <c r="U1797" s="372"/>
      <c r="BQ1797" s="367"/>
      <c r="BR1797" s="367"/>
      <c r="BS1797" s="367"/>
      <c r="BT1797" s="367"/>
      <c r="BU1797" s="367"/>
      <c r="BV1797" s="367"/>
      <c r="BW1797" s="367"/>
      <c r="BX1797" s="367"/>
      <c r="BY1797" s="367"/>
      <c r="BZ1797" s="465"/>
      <c r="CA1797" s="463"/>
      <c r="CB1797" s="428"/>
      <c r="DW1797" s="463"/>
      <c r="DX1797" s="463"/>
      <c r="FI1797" s="463"/>
      <c r="FJ1797" s="463"/>
    </row>
    <row r="1798" spans="14:166" s="369" customFormat="1" ht="15" customHeight="1">
      <c r="N1798" s="372"/>
      <c r="O1798" s="372"/>
      <c r="P1798" s="372"/>
      <c r="Q1798" s="372"/>
      <c r="R1798" s="372"/>
      <c r="S1798" s="372"/>
      <c r="T1798" s="372"/>
      <c r="U1798" s="372"/>
      <c r="BQ1798" s="367"/>
      <c r="BR1798" s="367"/>
      <c r="BS1798" s="367"/>
      <c r="BT1798" s="367"/>
      <c r="BU1798" s="367"/>
      <c r="BV1798" s="367"/>
      <c r="BW1798" s="367"/>
      <c r="BX1798" s="367"/>
      <c r="BY1798" s="367"/>
      <c r="BZ1798" s="465"/>
      <c r="CA1798" s="463"/>
      <c r="CB1798" s="428"/>
      <c r="DW1798" s="463"/>
      <c r="DX1798" s="463"/>
      <c r="FI1798" s="463"/>
      <c r="FJ1798" s="463"/>
    </row>
    <row r="1799" spans="14:166" s="369" customFormat="1" ht="15" customHeight="1">
      <c r="N1799" s="372"/>
      <c r="O1799" s="372"/>
      <c r="P1799" s="372"/>
      <c r="Q1799" s="372"/>
      <c r="R1799" s="372"/>
      <c r="S1799" s="372"/>
      <c r="T1799" s="372"/>
      <c r="U1799" s="372"/>
      <c r="BQ1799" s="367"/>
      <c r="BR1799" s="367"/>
      <c r="BS1799" s="367"/>
      <c r="BT1799" s="367"/>
      <c r="BU1799" s="367"/>
      <c r="BV1799" s="367"/>
      <c r="BW1799" s="367"/>
      <c r="BX1799" s="367"/>
      <c r="BY1799" s="367"/>
      <c r="BZ1799" s="465"/>
      <c r="CA1799" s="463"/>
      <c r="CB1799" s="428"/>
      <c r="DW1799" s="463"/>
      <c r="DX1799" s="463"/>
      <c r="FI1799" s="463"/>
      <c r="FJ1799" s="463"/>
    </row>
    <row r="1800" spans="14:166" s="369" customFormat="1" ht="15" customHeight="1">
      <c r="N1800" s="372"/>
      <c r="O1800" s="372"/>
      <c r="P1800" s="372"/>
      <c r="Q1800" s="372"/>
      <c r="R1800" s="372"/>
      <c r="S1800" s="372"/>
      <c r="T1800" s="372"/>
      <c r="U1800" s="372"/>
      <c r="BQ1800" s="367"/>
      <c r="BR1800" s="367"/>
      <c r="BS1800" s="367"/>
      <c r="BT1800" s="367"/>
      <c r="BU1800" s="367"/>
      <c r="BV1800" s="367"/>
      <c r="BW1800" s="367"/>
      <c r="BX1800" s="367"/>
      <c r="BY1800" s="367"/>
      <c r="BZ1800" s="465"/>
      <c r="CA1800" s="463"/>
      <c r="CB1800" s="428"/>
      <c r="DW1800" s="463"/>
      <c r="DX1800" s="463"/>
      <c r="FI1800" s="463"/>
      <c r="FJ1800" s="463"/>
    </row>
    <row r="1801" spans="14:166" s="369" customFormat="1" ht="15" customHeight="1">
      <c r="N1801" s="432"/>
      <c r="O1801" s="432"/>
      <c r="P1801" s="432"/>
      <c r="Q1801" s="432"/>
      <c r="R1801" s="432"/>
      <c r="S1801" s="432"/>
      <c r="T1801" s="432"/>
      <c r="U1801" s="432"/>
      <c r="BQ1801" s="367"/>
      <c r="BR1801" s="367"/>
      <c r="BS1801" s="367"/>
      <c r="BT1801" s="367"/>
      <c r="BU1801" s="367"/>
      <c r="BV1801" s="367"/>
      <c r="BW1801" s="367"/>
      <c r="BX1801" s="367"/>
      <c r="BY1801" s="367"/>
      <c r="BZ1801" s="465"/>
      <c r="CA1801" s="463"/>
      <c r="CB1801" s="428"/>
      <c r="DW1801" s="463"/>
      <c r="DX1801" s="463"/>
      <c r="FI1801" s="463"/>
      <c r="FJ1801" s="463"/>
    </row>
    <row r="1802" spans="14:166" s="369" customFormat="1" ht="15" customHeight="1">
      <c r="N1802" s="432"/>
      <c r="O1802" s="432"/>
      <c r="P1802" s="432"/>
      <c r="Q1802" s="432"/>
      <c r="R1802" s="432"/>
      <c r="S1802" s="432"/>
      <c r="T1802" s="432"/>
      <c r="U1802" s="432"/>
      <c r="BQ1802" s="367"/>
      <c r="BR1802" s="367"/>
      <c r="BS1802" s="367"/>
      <c r="BT1802" s="367"/>
      <c r="BU1802" s="367"/>
      <c r="BV1802" s="367"/>
      <c r="BW1802" s="367"/>
      <c r="BX1802" s="367"/>
      <c r="BY1802" s="367"/>
      <c r="BZ1802" s="465"/>
      <c r="CA1802" s="463"/>
      <c r="CB1802" s="428"/>
      <c r="DW1802" s="463"/>
      <c r="DX1802" s="463"/>
      <c r="FI1802" s="463"/>
      <c r="FJ1802" s="463"/>
    </row>
    <row r="1803" spans="14:166" s="369" customFormat="1" ht="15" customHeight="1">
      <c r="N1803" s="432"/>
      <c r="O1803" s="432"/>
      <c r="P1803" s="432"/>
      <c r="Q1803" s="432"/>
      <c r="R1803" s="432"/>
      <c r="S1803" s="432"/>
      <c r="T1803" s="432"/>
      <c r="U1803" s="432"/>
      <c r="BQ1803" s="367"/>
      <c r="BR1803" s="367"/>
      <c r="BS1803" s="367"/>
      <c r="BT1803" s="367"/>
      <c r="BU1803" s="367"/>
      <c r="BV1803" s="367"/>
      <c r="BW1803" s="367"/>
      <c r="BX1803" s="367"/>
      <c r="BY1803" s="367"/>
      <c r="BZ1803" s="465"/>
      <c r="CA1803" s="463"/>
      <c r="CB1803" s="428"/>
      <c r="DW1803" s="463"/>
      <c r="DX1803" s="463"/>
      <c r="FI1803" s="463"/>
      <c r="FJ1803" s="463"/>
    </row>
    <row r="1804" spans="14:166" s="369" customFormat="1" ht="15" customHeight="1">
      <c r="N1804" s="432"/>
      <c r="O1804" s="432"/>
      <c r="P1804" s="432"/>
      <c r="Q1804" s="432"/>
      <c r="R1804" s="432"/>
      <c r="S1804" s="432"/>
      <c r="T1804" s="432"/>
      <c r="U1804" s="432"/>
      <c r="BQ1804" s="367"/>
      <c r="BR1804" s="367"/>
      <c r="BS1804" s="367"/>
      <c r="BT1804" s="367"/>
      <c r="BU1804" s="367"/>
      <c r="BV1804" s="367"/>
      <c r="BW1804" s="367"/>
      <c r="BX1804" s="367"/>
      <c r="BY1804" s="367"/>
      <c r="BZ1804" s="465"/>
      <c r="CA1804" s="463"/>
      <c r="CB1804" s="428"/>
      <c r="DW1804" s="463"/>
      <c r="DX1804" s="463"/>
      <c r="FI1804" s="463"/>
      <c r="FJ1804" s="463"/>
    </row>
    <row r="1805" spans="14:166" s="369" customFormat="1" ht="15" customHeight="1">
      <c r="N1805" s="432"/>
      <c r="O1805" s="432"/>
      <c r="P1805" s="432"/>
      <c r="Q1805" s="432"/>
      <c r="R1805" s="432"/>
      <c r="S1805" s="432"/>
      <c r="T1805" s="432"/>
      <c r="U1805" s="432"/>
      <c r="BQ1805" s="367"/>
      <c r="BR1805" s="367"/>
      <c r="BS1805" s="367"/>
      <c r="BT1805" s="367"/>
      <c r="BU1805" s="367"/>
      <c r="BV1805" s="367"/>
      <c r="BW1805" s="367"/>
      <c r="BX1805" s="367"/>
      <c r="BY1805" s="367"/>
      <c r="BZ1805" s="465"/>
      <c r="CA1805" s="463"/>
      <c r="CB1805" s="428"/>
      <c r="DW1805" s="463"/>
      <c r="DX1805" s="463"/>
      <c r="FI1805" s="463"/>
      <c r="FJ1805" s="463"/>
    </row>
    <row r="1806" spans="14:166" s="369" customFormat="1" ht="15" customHeight="1">
      <c r="N1806" s="432"/>
      <c r="O1806" s="432"/>
      <c r="P1806" s="432"/>
      <c r="Q1806" s="432"/>
      <c r="R1806" s="432"/>
      <c r="S1806" s="432"/>
      <c r="T1806" s="432"/>
      <c r="U1806" s="432"/>
      <c r="BQ1806" s="367"/>
      <c r="BR1806" s="367"/>
      <c r="BS1806" s="367"/>
      <c r="BT1806" s="367"/>
      <c r="BU1806" s="367"/>
      <c r="BV1806" s="367"/>
      <c r="BW1806" s="367"/>
      <c r="BX1806" s="367"/>
      <c r="BY1806" s="367"/>
      <c r="BZ1806" s="465"/>
      <c r="CA1806" s="463"/>
      <c r="CB1806" s="428"/>
      <c r="DW1806" s="463"/>
      <c r="DX1806" s="463"/>
      <c r="FI1806" s="463"/>
      <c r="FJ1806" s="463"/>
    </row>
    <row r="1807" spans="14:166" s="369" customFormat="1" ht="15" customHeight="1">
      <c r="N1807" s="432"/>
      <c r="O1807" s="432"/>
      <c r="P1807" s="432"/>
      <c r="Q1807" s="432"/>
      <c r="R1807" s="432"/>
      <c r="S1807" s="432"/>
      <c r="T1807" s="432"/>
      <c r="U1807" s="432"/>
      <c r="BQ1807" s="367"/>
      <c r="BR1807" s="367"/>
      <c r="BS1807" s="367"/>
      <c r="BT1807" s="367"/>
      <c r="BU1807" s="367"/>
      <c r="BV1807" s="367"/>
      <c r="BW1807" s="367"/>
      <c r="BX1807" s="367"/>
      <c r="BY1807" s="367"/>
      <c r="BZ1807" s="465"/>
      <c r="CA1807" s="463"/>
      <c r="CB1807" s="428"/>
      <c r="DW1807" s="463"/>
      <c r="DX1807" s="463"/>
      <c r="FI1807" s="463"/>
      <c r="FJ1807" s="463"/>
    </row>
    <row r="1808" spans="14:166" s="369" customFormat="1" ht="15" customHeight="1">
      <c r="N1808" s="432"/>
      <c r="O1808" s="432"/>
      <c r="P1808" s="432"/>
      <c r="Q1808" s="432"/>
      <c r="R1808" s="432"/>
      <c r="S1808" s="432"/>
      <c r="T1808" s="432"/>
      <c r="U1808" s="432"/>
      <c r="BQ1808" s="367"/>
      <c r="BR1808" s="367"/>
      <c r="BS1808" s="367"/>
      <c r="BT1808" s="367"/>
      <c r="BU1808" s="367"/>
      <c r="BV1808" s="367"/>
      <c r="BW1808" s="367"/>
      <c r="BX1808" s="367"/>
      <c r="BY1808" s="367"/>
      <c r="BZ1808" s="465"/>
      <c r="CA1808" s="463"/>
      <c r="CB1808" s="428"/>
      <c r="DW1808" s="463"/>
      <c r="DX1808" s="463"/>
      <c r="FI1808" s="463"/>
      <c r="FJ1808" s="463"/>
    </row>
    <row r="1809" spans="14:166" s="369" customFormat="1" ht="15" customHeight="1">
      <c r="N1809" s="432"/>
      <c r="O1809" s="432"/>
      <c r="P1809" s="432"/>
      <c r="Q1809" s="432"/>
      <c r="R1809" s="432"/>
      <c r="S1809" s="432"/>
      <c r="T1809" s="432"/>
      <c r="U1809" s="432"/>
      <c r="BQ1809" s="367"/>
      <c r="BR1809" s="367"/>
      <c r="BS1809" s="367"/>
      <c r="BT1809" s="367"/>
      <c r="BU1809" s="367"/>
      <c r="BV1809" s="367"/>
      <c r="BW1809" s="367"/>
      <c r="BX1809" s="367"/>
      <c r="BY1809" s="367"/>
      <c r="BZ1809" s="465"/>
      <c r="CA1809" s="463"/>
      <c r="CB1809" s="428"/>
      <c r="DW1809" s="463"/>
      <c r="DX1809" s="463"/>
      <c r="FI1809" s="463"/>
      <c r="FJ1809" s="463"/>
    </row>
    <row r="1810" spans="14:166" s="369" customFormat="1" ht="15" customHeight="1">
      <c r="N1810" s="432"/>
      <c r="O1810" s="432"/>
      <c r="P1810" s="432"/>
      <c r="Q1810" s="432"/>
      <c r="R1810" s="432"/>
      <c r="S1810" s="432"/>
      <c r="T1810" s="432"/>
      <c r="U1810" s="432"/>
      <c r="BQ1810" s="367"/>
      <c r="BR1810" s="367"/>
      <c r="BS1810" s="367"/>
      <c r="BT1810" s="367"/>
      <c r="BU1810" s="367"/>
      <c r="BV1810" s="367"/>
      <c r="BW1810" s="367"/>
      <c r="BX1810" s="367"/>
      <c r="BY1810" s="367"/>
      <c r="BZ1810" s="465"/>
      <c r="CA1810" s="463"/>
      <c r="CB1810" s="428"/>
      <c r="DW1810" s="463"/>
      <c r="DX1810" s="463"/>
      <c r="FI1810" s="463"/>
      <c r="FJ1810" s="463"/>
    </row>
    <row r="1811" spans="14:166" s="369" customFormat="1" ht="15" customHeight="1">
      <c r="N1811" s="432"/>
      <c r="O1811" s="432"/>
      <c r="P1811" s="432"/>
      <c r="Q1811" s="432"/>
      <c r="R1811" s="432"/>
      <c r="S1811" s="432"/>
      <c r="T1811" s="432"/>
      <c r="U1811" s="432"/>
      <c r="BQ1811" s="367"/>
      <c r="BR1811" s="367"/>
      <c r="BS1811" s="367"/>
      <c r="BT1811" s="367"/>
      <c r="BU1811" s="367"/>
      <c r="BV1811" s="367"/>
      <c r="BW1811" s="367"/>
      <c r="BX1811" s="367"/>
      <c r="BY1811" s="367"/>
      <c r="BZ1811" s="465"/>
      <c r="CA1811" s="463"/>
      <c r="CB1811" s="428"/>
      <c r="DW1811" s="463"/>
      <c r="DX1811" s="463"/>
      <c r="FI1811" s="463"/>
      <c r="FJ1811" s="463"/>
    </row>
    <row r="1812" spans="14:166" s="369" customFormat="1" ht="15" customHeight="1">
      <c r="N1812" s="432"/>
      <c r="O1812" s="432"/>
      <c r="P1812" s="432"/>
      <c r="Q1812" s="432"/>
      <c r="R1812" s="432"/>
      <c r="S1812" s="432"/>
      <c r="T1812" s="432"/>
      <c r="U1812" s="432"/>
      <c r="BQ1812" s="367"/>
      <c r="BR1812" s="367"/>
      <c r="BS1812" s="367"/>
      <c r="BT1812" s="367"/>
      <c r="BU1812" s="367"/>
      <c r="BV1812" s="367"/>
      <c r="BW1812" s="367"/>
      <c r="BX1812" s="367"/>
      <c r="BY1812" s="367"/>
      <c r="BZ1812" s="465"/>
      <c r="CA1812" s="463"/>
      <c r="CB1812" s="428"/>
      <c r="DW1812" s="463"/>
      <c r="DX1812" s="463"/>
      <c r="FI1812" s="463"/>
      <c r="FJ1812" s="463"/>
    </row>
    <row r="1813" spans="14:166" s="369" customFormat="1" ht="15" customHeight="1">
      <c r="N1813" s="432"/>
      <c r="O1813" s="432"/>
      <c r="P1813" s="432"/>
      <c r="Q1813" s="432"/>
      <c r="R1813" s="432"/>
      <c r="S1813" s="432"/>
      <c r="T1813" s="432"/>
      <c r="U1813" s="432"/>
      <c r="BQ1813" s="367"/>
      <c r="BR1813" s="367"/>
      <c r="BS1813" s="367"/>
      <c r="BT1813" s="367"/>
      <c r="BU1813" s="367"/>
      <c r="BV1813" s="367"/>
      <c r="BW1813" s="367"/>
      <c r="BX1813" s="367"/>
      <c r="BY1813" s="367"/>
      <c r="BZ1813" s="465"/>
      <c r="CA1813" s="463"/>
      <c r="CB1813" s="428"/>
      <c r="DW1813" s="463"/>
      <c r="DX1813" s="463"/>
      <c r="FI1813" s="463"/>
      <c r="FJ1813" s="463"/>
    </row>
    <row r="1814" spans="14:166" s="369" customFormat="1" ht="15" customHeight="1">
      <c r="N1814" s="432"/>
      <c r="O1814" s="432"/>
      <c r="P1814" s="432"/>
      <c r="Q1814" s="432"/>
      <c r="R1814" s="432"/>
      <c r="S1814" s="432"/>
      <c r="T1814" s="432"/>
      <c r="U1814" s="432"/>
      <c r="BQ1814" s="367"/>
      <c r="BR1814" s="367"/>
      <c r="BS1814" s="367"/>
      <c r="BT1814" s="367"/>
      <c r="BU1814" s="367"/>
      <c r="BV1814" s="367"/>
      <c r="BW1814" s="367"/>
      <c r="BX1814" s="367"/>
      <c r="BY1814" s="367"/>
      <c r="BZ1814" s="465"/>
      <c r="CA1814" s="463"/>
      <c r="CB1814" s="428"/>
      <c r="DW1814" s="463"/>
      <c r="DX1814" s="463"/>
      <c r="FI1814" s="463"/>
      <c r="FJ1814" s="463"/>
    </row>
    <row r="1815" spans="14:166" s="369" customFormat="1" ht="15" customHeight="1">
      <c r="N1815" s="432"/>
      <c r="O1815" s="432"/>
      <c r="P1815" s="432"/>
      <c r="Q1815" s="432"/>
      <c r="R1815" s="432"/>
      <c r="S1815" s="432"/>
      <c r="T1815" s="432"/>
      <c r="U1815" s="432"/>
      <c r="BQ1815" s="367"/>
      <c r="BR1815" s="367"/>
      <c r="BS1815" s="367"/>
      <c r="BT1815" s="367"/>
      <c r="BU1815" s="367"/>
      <c r="BV1815" s="367"/>
      <c r="BW1815" s="367"/>
      <c r="BX1815" s="367"/>
      <c r="BY1815" s="367"/>
      <c r="BZ1815" s="465"/>
      <c r="CA1815" s="463"/>
      <c r="CB1815" s="428"/>
      <c r="DW1815" s="463"/>
      <c r="DX1815" s="463"/>
      <c r="FI1815" s="463"/>
      <c r="FJ1815" s="463"/>
    </row>
    <row r="1816" spans="14:166" s="369" customFormat="1" ht="15" customHeight="1">
      <c r="N1816" s="432"/>
      <c r="O1816" s="432"/>
      <c r="P1816" s="432"/>
      <c r="Q1816" s="432"/>
      <c r="R1816" s="432"/>
      <c r="S1816" s="432"/>
      <c r="T1816" s="432"/>
      <c r="U1816" s="432"/>
      <c r="BQ1816" s="367"/>
      <c r="BR1816" s="367"/>
      <c r="BS1816" s="367"/>
      <c r="BT1816" s="367"/>
      <c r="BU1816" s="367"/>
      <c r="BV1816" s="367"/>
      <c r="BW1816" s="367"/>
      <c r="BX1816" s="367"/>
      <c r="BY1816" s="367"/>
      <c r="BZ1816" s="465"/>
      <c r="CA1816" s="463"/>
      <c r="CB1816" s="428"/>
      <c r="DW1816" s="463"/>
      <c r="DX1816" s="463"/>
      <c r="FI1816" s="463"/>
      <c r="FJ1816" s="463"/>
    </row>
    <row r="1817" spans="14:166" s="369" customFormat="1" ht="15" customHeight="1">
      <c r="N1817" s="432"/>
      <c r="O1817" s="432"/>
      <c r="P1817" s="432"/>
      <c r="Q1817" s="432"/>
      <c r="R1817" s="432"/>
      <c r="S1817" s="432"/>
      <c r="T1817" s="432"/>
      <c r="U1817" s="432"/>
      <c r="BQ1817" s="367"/>
      <c r="BR1817" s="367"/>
      <c r="BS1817" s="367"/>
      <c r="BT1817" s="367"/>
      <c r="BU1817" s="367"/>
      <c r="BV1817" s="367"/>
      <c r="BW1817" s="367"/>
      <c r="BX1817" s="367"/>
      <c r="BY1817" s="367"/>
      <c r="BZ1817" s="465"/>
      <c r="CA1817" s="463"/>
      <c r="CB1817" s="428"/>
      <c r="DW1817" s="463"/>
      <c r="DX1817" s="463"/>
      <c r="FI1817" s="463"/>
      <c r="FJ1817" s="463"/>
    </row>
    <row r="1818" spans="14:166" s="369" customFormat="1" ht="15" customHeight="1">
      <c r="N1818" s="432"/>
      <c r="O1818" s="432"/>
      <c r="P1818" s="432"/>
      <c r="Q1818" s="432"/>
      <c r="R1818" s="432"/>
      <c r="S1818" s="432"/>
      <c r="T1818" s="432"/>
      <c r="U1818" s="432"/>
      <c r="BQ1818" s="367"/>
      <c r="BR1818" s="367"/>
      <c r="BS1818" s="367"/>
      <c r="BT1818" s="367"/>
      <c r="BU1818" s="367"/>
      <c r="BV1818" s="367"/>
      <c r="BW1818" s="367"/>
      <c r="BX1818" s="367"/>
      <c r="BY1818" s="367"/>
      <c r="BZ1818" s="465"/>
      <c r="CA1818" s="463"/>
      <c r="CB1818" s="428"/>
      <c r="DW1818" s="463"/>
      <c r="DX1818" s="463"/>
      <c r="FI1818" s="463"/>
      <c r="FJ1818" s="463"/>
    </row>
    <row r="1819" spans="14:166" s="369" customFormat="1" ht="15" customHeight="1">
      <c r="N1819" s="432"/>
      <c r="O1819" s="432"/>
      <c r="P1819" s="432"/>
      <c r="Q1819" s="432"/>
      <c r="R1819" s="432"/>
      <c r="S1819" s="432"/>
      <c r="T1819" s="432"/>
      <c r="U1819" s="432"/>
      <c r="BQ1819" s="367"/>
      <c r="BR1819" s="367"/>
      <c r="BS1819" s="367"/>
      <c r="BT1819" s="367"/>
      <c r="BU1819" s="367"/>
      <c r="BV1819" s="367"/>
      <c r="BW1819" s="367"/>
      <c r="BX1819" s="367"/>
      <c r="BY1819" s="367"/>
      <c r="BZ1819" s="465"/>
      <c r="CA1819" s="463"/>
      <c r="CB1819" s="428"/>
      <c r="DW1819" s="463"/>
      <c r="DX1819" s="463"/>
      <c r="FI1819" s="463"/>
      <c r="FJ1819" s="463"/>
    </row>
    <row r="1820" spans="14:166" s="369" customFormat="1" ht="15" customHeight="1">
      <c r="N1820" s="432"/>
      <c r="O1820" s="432"/>
      <c r="P1820" s="432"/>
      <c r="Q1820" s="432"/>
      <c r="R1820" s="432"/>
      <c r="S1820" s="432"/>
      <c r="T1820" s="432"/>
      <c r="U1820" s="432"/>
      <c r="BQ1820" s="367"/>
      <c r="BR1820" s="367"/>
      <c r="BS1820" s="367"/>
      <c r="BT1820" s="367"/>
      <c r="BU1820" s="367"/>
      <c r="BV1820" s="367"/>
      <c r="BW1820" s="367"/>
      <c r="BX1820" s="367"/>
      <c r="BY1820" s="367"/>
      <c r="BZ1820" s="465"/>
      <c r="CA1820" s="463"/>
      <c r="CB1820" s="428"/>
      <c r="DW1820" s="463"/>
      <c r="DX1820" s="463"/>
      <c r="FI1820" s="463"/>
      <c r="FJ1820" s="463"/>
    </row>
    <row r="1821" spans="14:166" s="369" customFormat="1" ht="15" customHeight="1">
      <c r="N1821" s="432"/>
      <c r="O1821" s="432"/>
      <c r="P1821" s="432"/>
      <c r="Q1821" s="432"/>
      <c r="R1821" s="432"/>
      <c r="S1821" s="432"/>
      <c r="T1821" s="432"/>
      <c r="U1821" s="432"/>
      <c r="BQ1821" s="367"/>
      <c r="BR1821" s="367"/>
      <c r="BS1821" s="367"/>
      <c r="BT1821" s="367"/>
      <c r="BU1821" s="367"/>
      <c r="BV1821" s="367"/>
      <c r="BW1821" s="367"/>
      <c r="BX1821" s="367"/>
      <c r="BY1821" s="367"/>
      <c r="BZ1821" s="465"/>
      <c r="CA1821" s="463"/>
      <c r="CB1821" s="428"/>
      <c r="DW1821" s="463"/>
      <c r="DX1821" s="463"/>
      <c r="FI1821" s="463"/>
      <c r="FJ1821" s="463"/>
    </row>
    <row r="1822" spans="14:166" s="369" customFormat="1" ht="15" customHeight="1">
      <c r="N1822" s="432"/>
      <c r="O1822" s="432"/>
      <c r="P1822" s="432"/>
      <c r="Q1822" s="432"/>
      <c r="R1822" s="432"/>
      <c r="S1822" s="432"/>
      <c r="T1822" s="432"/>
      <c r="U1822" s="432"/>
      <c r="BQ1822" s="367"/>
      <c r="BR1822" s="367"/>
      <c r="BS1822" s="367"/>
      <c r="BT1822" s="367"/>
      <c r="BU1822" s="367"/>
      <c r="BV1822" s="367"/>
      <c r="BW1822" s="367"/>
      <c r="BX1822" s="367"/>
      <c r="BY1822" s="367"/>
      <c r="BZ1822" s="465"/>
      <c r="CA1822" s="463"/>
      <c r="CB1822" s="428"/>
      <c r="DW1822" s="463"/>
      <c r="DX1822" s="463"/>
      <c r="FI1822" s="463"/>
      <c r="FJ1822" s="463"/>
    </row>
    <row r="1823" spans="14:166" s="369" customFormat="1" ht="15" customHeight="1">
      <c r="N1823" s="432"/>
      <c r="O1823" s="432"/>
      <c r="P1823" s="432"/>
      <c r="Q1823" s="432"/>
      <c r="R1823" s="432"/>
      <c r="S1823" s="432"/>
      <c r="T1823" s="432"/>
      <c r="U1823" s="432"/>
      <c r="BQ1823" s="367"/>
      <c r="BR1823" s="367"/>
      <c r="BS1823" s="367"/>
      <c r="BT1823" s="367"/>
      <c r="BU1823" s="367"/>
      <c r="BV1823" s="367"/>
      <c r="BW1823" s="367"/>
      <c r="BX1823" s="367"/>
      <c r="BY1823" s="367"/>
      <c r="BZ1823" s="465"/>
      <c r="CA1823" s="463"/>
      <c r="CB1823" s="428"/>
      <c r="DW1823" s="463"/>
      <c r="DX1823" s="463"/>
      <c r="FI1823" s="463"/>
      <c r="FJ1823" s="463"/>
    </row>
    <row r="1824" spans="14:166" s="369" customFormat="1" ht="15" customHeight="1">
      <c r="N1824" s="432"/>
      <c r="O1824" s="432"/>
      <c r="P1824" s="432"/>
      <c r="Q1824" s="432"/>
      <c r="R1824" s="432"/>
      <c r="S1824" s="432"/>
      <c r="T1824" s="432"/>
      <c r="U1824" s="432"/>
      <c r="BQ1824" s="367"/>
      <c r="BR1824" s="367"/>
      <c r="BS1824" s="367"/>
      <c r="BT1824" s="367"/>
      <c r="BU1824" s="367"/>
      <c r="BV1824" s="367"/>
      <c r="BW1824" s="367"/>
      <c r="BX1824" s="367"/>
      <c r="BY1824" s="367"/>
      <c r="BZ1824" s="465"/>
      <c r="CA1824" s="463"/>
      <c r="CB1824" s="428"/>
      <c r="DW1824" s="463"/>
      <c r="DX1824" s="463"/>
      <c r="FI1824" s="463"/>
      <c r="FJ1824" s="463"/>
    </row>
    <row r="1825" spans="14:166" s="369" customFormat="1" ht="15" customHeight="1">
      <c r="N1825" s="432"/>
      <c r="O1825" s="432"/>
      <c r="P1825" s="432"/>
      <c r="Q1825" s="432"/>
      <c r="R1825" s="432"/>
      <c r="S1825" s="432"/>
      <c r="T1825" s="432"/>
      <c r="U1825" s="432"/>
      <c r="BQ1825" s="367"/>
      <c r="BR1825" s="367"/>
      <c r="BS1825" s="367"/>
      <c r="BT1825" s="367"/>
      <c r="BU1825" s="367"/>
      <c r="BV1825" s="367"/>
      <c r="BW1825" s="367"/>
      <c r="BX1825" s="367"/>
      <c r="BY1825" s="367"/>
      <c r="BZ1825" s="465"/>
      <c r="CA1825" s="463"/>
      <c r="CB1825" s="428"/>
      <c r="DW1825" s="463"/>
      <c r="DX1825" s="463"/>
      <c r="FI1825" s="463"/>
      <c r="FJ1825" s="463"/>
    </row>
    <row r="1826" spans="14:166" s="369" customFormat="1" ht="15" customHeight="1">
      <c r="N1826" s="432"/>
      <c r="O1826" s="432"/>
      <c r="P1826" s="432"/>
      <c r="Q1826" s="432"/>
      <c r="R1826" s="432"/>
      <c r="S1826" s="432"/>
      <c r="T1826" s="432"/>
      <c r="U1826" s="432"/>
      <c r="BQ1826" s="367"/>
      <c r="BR1826" s="367"/>
      <c r="BS1826" s="367"/>
      <c r="BT1826" s="367"/>
      <c r="BU1826" s="367"/>
      <c r="BV1826" s="367"/>
      <c r="BW1826" s="367"/>
      <c r="BX1826" s="367"/>
      <c r="BY1826" s="367"/>
      <c r="BZ1826" s="465"/>
      <c r="CA1826" s="463"/>
      <c r="CB1826" s="428"/>
      <c r="DW1826" s="463"/>
      <c r="DX1826" s="463"/>
      <c r="FI1826" s="463"/>
      <c r="FJ1826" s="463"/>
    </row>
    <row r="1827" spans="14:166" s="369" customFormat="1" ht="15" customHeight="1">
      <c r="N1827" s="432"/>
      <c r="O1827" s="432"/>
      <c r="P1827" s="432"/>
      <c r="Q1827" s="432"/>
      <c r="R1827" s="432"/>
      <c r="S1827" s="432"/>
      <c r="T1827" s="432"/>
      <c r="U1827" s="432"/>
      <c r="BQ1827" s="367"/>
      <c r="BR1827" s="367"/>
      <c r="BS1827" s="367"/>
      <c r="BT1827" s="367"/>
      <c r="BU1827" s="367"/>
      <c r="BV1827" s="367"/>
      <c r="BW1827" s="367"/>
      <c r="BX1827" s="367"/>
      <c r="BY1827" s="367"/>
      <c r="BZ1827" s="465"/>
      <c r="CA1827" s="463"/>
      <c r="CB1827" s="428"/>
      <c r="DW1827" s="463"/>
      <c r="DX1827" s="463"/>
      <c r="FI1827" s="463"/>
      <c r="FJ1827" s="463"/>
    </row>
    <row r="1828" spans="14:166" s="369" customFormat="1" ht="15" customHeight="1">
      <c r="N1828" s="432"/>
      <c r="O1828" s="432"/>
      <c r="P1828" s="432"/>
      <c r="Q1828" s="432"/>
      <c r="R1828" s="432"/>
      <c r="S1828" s="432"/>
      <c r="T1828" s="432"/>
      <c r="U1828" s="432"/>
      <c r="BQ1828" s="367"/>
      <c r="BR1828" s="367"/>
      <c r="BS1828" s="367"/>
      <c r="BT1828" s="367"/>
      <c r="BU1828" s="367"/>
      <c r="BV1828" s="367"/>
      <c r="BW1828" s="367"/>
      <c r="BX1828" s="367"/>
      <c r="BY1828" s="367"/>
      <c r="BZ1828" s="465"/>
      <c r="CA1828" s="463"/>
      <c r="CB1828" s="428"/>
      <c r="DW1828" s="463"/>
      <c r="DX1828" s="463"/>
      <c r="FI1828" s="463"/>
      <c r="FJ1828" s="463"/>
    </row>
    <row r="1829" spans="14:166" s="369" customFormat="1" ht="15" customHeight="1">
      <c r="N1829" s="432"/>
      <c r="O1829" s="432"/>
      <c r="P1829" s="432"/>
      <c r="Q1829" s="432"/>
      <c r="R1829" s="432"/>
      <c r="S1829" s="432"/>
      <c r="T1829" s="432"/>
      <c r="U1829" s="432"/>
      <c r="BQ1829" s="367"/>
      <c r="BR1829" s="367"/>
      <c r="BS1829" s="367"/>
      <c r="BT1829" s="367"/>
      <c r="BU1829" s="367"/>
      <c r="BV1829" s="367"/>
      <c r="BW1829" s="367"/>
      <c r="BX1829" s="367"/>
      <c r="BY1829" s="367"/>
      <c r="BZ1829" s="465"/>
      <c r="CA1829" s="463"/>
      <c r="CB1829" s="428"/>
      <c r="DW1829" s="463"/>
      <c r="DX1829" s="463"/>
      <c r="FI1829" s="463"/>
      <c r="FJ1829" s="463"/>
    </row>
    <row r="1830" spans="14:166" s="369" customFormat="1" ht="15" customHeight="1">
      <c r="N1830" s="432"/>
      <c r="O1830" s="432"/>
      <c r="P1830" s="432"/>
      <c r="Q1830" s="432"/>
      <c r="R1830" s="432"/>
      <c r="S1830" s="432"/>
      <c r="T1830" s="432"/>
      <c r="U1830" s="432"/>
      <c r="BQ1830" s="367"/>
      <c r="BR1830" s="367"/>
      <c r="BS1830" s="367"/>
      <c r="BT1830" s="367"/>
      <c r="BU1830" s="367"/>
      <c r="BV1830" s="367"/>
      <c r="BW1830" s="367"/>
      <c r="BX1830" s="367"/>
      <c r="BY1830" s="367"/>
      <c r="BZ1830" s="465"/>
      <c r="CA1830" s="463"/>
      <c r="CB1830" s="428"/>
      <c r="DW1830" s="463"/>
      <c r="DX1830" s="463"/>
      <c r="FI1830" s="463"/>
      <c r="FJ1830" s="463"/>
    </row>
    <row r="1831" spans="14:166" s="369" customFormat="1" ht="15" customHeight="1">
      <c r="N1831" s="432"/>
      <c r="O1831" s="432"/>
      <c r="P1831" s="432"/>
      <c r="Q1831" s="432"/>
      <c r="R1831" s="432"/>
      <c r="S1831" s="432"/>
      <c r="T1831" s="432"/>
      <c r="U1831" s="432"/>
      <c r="BQ1831" s="367"/>
      <c r="BR1831" s="367"/>
      <c r="BS1831" s="367"/>
      <c r="BT1831" s="367"/>
      <c r="BU1831" s="367"/>
      <c r="BV1831" s="367"/>
      <c r="BW1831" s="367"/>
      <c r="BX1831" s="367"/>
      <c r="BY1831" s="367"/>
      <c r="BZ1831" s="465"/>
      <c r="CA1831" s="463"/>
      <c r="CB1831" s="428"/>
      <c r="DW1831" s="463"/>
      <c r="DX1831" s="463"/>
      <c r="FI1831" s="463"/>
      <c r="FJ1831" s="463"/>
    </row>
    <row r="1832" spans="14:166" s="369" customFormat="1" ht="15" customHeight="1">
      <c r="N1832" s="432"/>
      <c r="O1832" s="432"/>
      <c r="P1832" s="432"/>
      <c r="Q1832" s="432"/>
      <c r="R1832" s="432"/>
      <c r="S1832" s="432"/>
      <c r="T1832" s="432"/>
      <c r="U1832" s="432"/>
      <c r="BQ1832" s="367"/>
      <c r="BR1832" s="367"/>
      <c r="BS1832" s="367"/>
      <c r="BT1832" s="367"/>
      <c r="BU1832" s="367"/>
      <c r="BV1832" s="367"/>
      <c r="BW1832" s="367"/>
      <c r="BX1832" s="367"/>
      <c r="BY1832" s="367"/>
      <c r="BZ1832" s="465"/>
      <c r="CA1832" s="463"/>
      <c r="CB1832" s="428"/>
      <c r="DW1832" s="463"/>
      <c r="DX1832" s="463"/>
      <c r="FI1832" s="463"/>
      <c r="FJ1832" s="463"/>
    </row>
    <row r="1833" spans="14:166" s="369" customFormat="1" ht="15" customHeight="1">
      <c r="N1833" s="432"/>
      <c r="O1833" s="432"/>
      <c r="P1833" s="432"/>
      <c r="Q1833" s="432"/>
      <c r="R1833" s="432"/>
      <c r="S1833" s="432"/>
      <c r="T1833" s="432"/>
      <c r="U1833" s="432"/>
      <c r="BQ1833" s="367"/>
      <c r="BR1833" s="367"/>
      <c r="BS1833" s="367"/>
      <c r="BT1833" s="367"/>
      <c r="BU1833" s="367"/>
      <c r="BV1833" s="367"/>
      <c r="BW1833" s="367"/>
      <c r="BX1833" s="367"/>
      <c r="BY1833" s="367"/>
      <c r="BZ1833" s="465"/>
      <c r="CA1833" s="463"/>
      <c r="CB1833" s="428"/>
      <c r="DW1833" s="463"/>
      <c r="DX1833" s="463"/>
      <c r="FI1833" s="463"/>
      <c r="FJ1833" s="463"/>
    </row>
    <row r="1834" spans="14:166" s="369" customFormat="1" ht="15" customHeight="1">
      <c r="N1834" s="432"/>
      <c r="O1834" s="432"/>
      <c r="P1834" s="432"/>
      <c r="Q1834" s="432"/>
      <c r="R1834" s="432"/>
      <c r="S1834" s="432"/>
      <c r="T1834" s="432"/>
      <c r="U1834" s="432"/>
      <c r="BQ1834" s="367"/>
      <c r="BR1834" s="367"/>
      <c r="BS1834" s="367"/>
      <c r="BT1834" s="367"/>
      <c r="BU1834" s="367"/>
      <c r="BV1834" s="367"/>
      <c r="BW1834" s="367"/>
      <c r="BX1834" s="367"/>
      <c r="BY1834" s="367"/>
      <c r="BZ1834" s="465"/>
      <c r="CA1834" s="463"/>
      <c r="CB1834" s="428"/>
      <c r="DW1834" s="463"/>
      <c r="DX1834" s="463"/>
      <c r="FI1834" s="463"/>
      <c r="FJ1834" s="463"/>
    </row>
    <row r="1835" spans="14:166" s="369" customFormat="1" ht="15" customHeight="1">
      <c r="N1835" s="432"/>
      <c r="O1835" s="432"/>
      <c r="P1835" s="432"/>
      <c r="Q1835" s="432"/>
      <c r="R1835" s="432"/>
      <c r="S1835" s="432"/>
      <c r="T1835" s="432"/>
      <c r="U1835" s="432"/>
      <c r="BQ1835" s="367"/>
      <c r="BR1835" s="367"/>
      <c r="BS1835" s="367"/>
      <c r="BT1835" s="367"/>
      <c r="BU1835" s="367"/>
      <c r="BV1835" s="367"/>
      <c r="BW1835" s="367"/>
      <c r="BX1835" s="367"/>
      <c r="BY1835" s="367"/>
      <c r="BZ1835" s="465"/>
      <c r="CA1835" s="463"/>
      <c r="CB1835" s="428"/>
      <c r="DW1835" s="463"/>
      <c r="DX1835" s="463"/>
      <c r="FI1835" s="463"/>
      <c r="FJ1835" s="463"/>
    </row>
    <row r="1836" spans="14:166" s="369" customFormat="1" ht="15" customHeight="1">
      <c r="N1836" s="432"/>
      <c r="O1836" s="432"/>
      <c r="P1836" s="432"/>
      <c r="Q1836" s="432"/>
      <c r="R1836" s="432"/>
      <c r="S1836" s="432"/>
      <c r="T1836" s="432"/>
      <c r="U1836" s="432"/>
      <c r="BQ1836" s="367"/>
      <c r="BR1836" s="367"/>
      <c r="BS1836" s="367"/>
      <c r="BT1836" s="367"/>
      <c r="BU1836" s="367"/>
      <c r="BV1836" s="367"/>
      <c r="BW1836" s="367"/>
      <c r="BX1836" s="367"/>
      <c r="BY1836" s="367"/>
      <c r="BZ1836" s="465"/>
      <c r="CA1836" s="463"/>
      <c r="CB1836" s="428"/>
      <c r="DW1836" s="463"/>
      <c r="DX1836" s="463"/>
      <c r="FI1836" s="463"/>
      <c r="FJ1836" s="463"/>
    </row>
    <row r="1837" spans="14:166" s="369" customFormat="1" ht="15" customHeight="1">
      <c r="N1837" s="432"/>
      <c r="O1837" s="432"/>
      <c r="P1837" s="432"/>
      <c r="Q1837" s="432"/>
      <c r="R1837" s="432"/>
      <c r="S1837" s="432"/>
      <c r="T1837" s="372"/>
      <c r="U1837" s="372"/>
      <c r="BQ1837" s="367"/>
      <c r="BR1837" s="367"/>
      <c r="BS1837" s="367"/>
      <c r="BT1837" s="367"/>
      <c r="BU1837" s="367"/>
      <c r="BV1837" s="367"/>
      <c r="BW1837" s="367"/>
      <c r="BX1837" s="367"/>
      <c r="BY1837" s="367"/>
      <c r="BZ1837" s="465"/>
      <c r="CA1837" s="463"/>
      <c r="CB1837" s="428"/>
      <c r="DW1837" s="463"/>
      <c r="DX1837" s="463"/>
      <c r="FI1837" s="463"/>
      <c r="FJ1837" s="463"/>
    </row>
    <row r="1838" spans="14:166" s="369" customFormat="1" ht="15" customHeight="1">
      <c r="N1838" s="432"/>
      <c r="O1838" s="432"/>
      <c r="P1838" s="432"/>
      <c r="Q1838" s="432"/>
      <c r="R1838" s="372"/>
      <c r="S1838" s="372"/>
      <c r="T1838" s="372"/>
      <c r="U1838" s="372"/>
      <c r="BQ1838" s="367"/>
      <c r="BR1838" s="367"/>
      <c r="BS1838" s="367"/>
      <c r="BT1838" s="367"/>
      <c r="BU1838" s="367"/>
      <c r="BV1838" s="367"/>
      <c r="BW1838" s="367"/>
      <c r="BX1838" s="367"/>
      <c r="BY1838" s="367"/>
      <c r="BZ1838" s="465"/>
      <c r="CA1838" s="463"/>
      <c r="CB1838" s="428"/>
      <c r="DW1838" s="463"/>
      <c r="DX1838" s="463"/>
      <c r="FI1838" s="463"/>
      <c r="FJ1838" s="463"/>
    </row>
    <row r="1839" spans="14:166" s="369" customFormat="1" ht="15" customHeight="1">
      <c r="N1839" s="432"/>
      <c r="O1839" s="432"/>
      <c r="P1839" s="432"/>
      <c r="Q1839" s="432"/>
      <c r="R1839" s="372"/>
      <c r="S1839" s="372"/>
      <c r="T1839" s="372"/>
      <c r="U1839" s="372"/>
      <c r="BQ1839" s="367"/>
      <c r="BR1839" s="367"/>
      <c r="BS1839" s="367"/>
      <c r="BT1839" s="367"/>
      <c r="BU1839" s="367"/>
      <c r="BV1839" s="367"/>
      <c r="BW1839" s="367"/>
      <c r="BX1839" s="367"/>
      <c r="BY1839" s="367"/>
      <c r="BZ1839" s="465"/>
      <c r="CA1839" s="463"/>
      <c r="CB1839" s="428"/>
      <c r="DW1839" s="463"/>
      <c r="DX1839" s="463"/>
      <c r="FI1839" s="463"/>
      <c r="FJ1839" s="463"/>
    </row>
    <row r="1840" spans="14:166" s="369" customFormat="1" ht="15" customHeight="1">
      <c r="N1840" s="432"/>
      <c r="O1840" s="432"/>
      <c r="P1840" s="432"/>
      <c r="Q1840" s="432"/>
      <c r="R1840" s="372"/>
      <c r="S1840" s="372"/>
      <c r="T1840" s="372"/>
      <c r="U1840" s="372"/>
      <c r="BQ1840" s="367"/>
      <c r="BR1840" s="367"/>
      <c r="BS1840" s="367"/>
      <c r="BT1840" s="367"/>
      <c r="BU1840" s="367"/>
      <c r="BV1840" s="367"/>
      <c r="BW1840" s="367"/>
      <c r="BX1840" s="367"/>
      <c r="BY1840" s="367"/>
      <c r="BZ1840" s="465"/>
      <c r="CA1840" s="463"/>
      <c r="CB1840" s="428"/>
      <c r="DW1840" s="463"/>
      <c r="DX1840" s="463"/>
      <c r="FI1840" s="463"/>
      <c r="FJ1840" s="463"/>
    </row>
    <row r="1841" spans="14:194" s="369" customFormat="1" ht="15" customHeight="1">
      <c r="N1841" s="432"/>
      <c r="O1841" s="432"/>
      <c r="P1841" s="432"/>
      <c r="Q1841" s="432"/>
      <c r="R1841" s="372"/>
      <c r="S1841" s="372"/>
      <c r="T1841" s="372"/>
      <c r="U1841" s="372"/>
      <c r="BQ1841" s="367"/>
      <c r="BR1841" s="367"/>
      <c r="BS1841" s="367"/>
      <c r="BT1841" s="367"/>
      <c r="BU1841" s="367"/>
      <c r="BV1841" s="367"/>
      <c r="BW1841" s="367"/>
      <c r="BX1841" s="367"/>
      <c r="BY1841" s="367"/>
      <c r="BZ1841" s="465"/>
      <c r="CA1841" s="463"/>
      <c r="CB1841" s="428"/>
      <c r="DW1841" s="463"/>
      <c r="DX1841" s="463"/>
      <c r="FI1841" s="463"/>
      <c r="FJ1841" s="463"/>
    </row>
    <row r="1842" spans="14:194" s="369" customFormat="1" ht="15" customHeight="1">
      <c r="N1842" s="432"/>
      <c r="O1842" s="432"/>
      <c r="P1842" s="432"/>
      <c r="Q1842" s="432"/>
      <c r="R1842" s="372"/>
      <c r="S1842" s="372"/>
      <c r="T1842" s="372"/>
      <c r="U1842" s="372"/>
      <c r="BQ1842" s="367"/>
      <c r="BR1842" s="367"/>
      <c r="BS1842" s="367"/>
      <c r="BT1842" s="367"/>
      <c r="BU1842" s="367"/>
      <c r="BV1842" s="367"/>
      <c r="BW1842" s="367"/>
      <c r="BX1842" s="367"/>
      <c r="BY1842" s="367"/>
      <c r="BZ1842" s="465"/>
      <c r="CA1842" s="463"/>
      <c r="CB1842" s="428"/>
      <c r="DW1842" s="463"/>
      <c r="DX1842" s="463"/>
      <c r="FI1842" s="463"/>
      <c r="FJ1842" s="463"/>
    </row>
    <row r="1843" spans="14:194" s="369" customFormat="1" ht="15" customHeight="1">
      <c r="N1843" s="432"/>
      <c r="O1843" s="432"/>
      <c r="P1843" s="432"/>
      <c r="Q1843" s="432"/>
      <c r="R1843" s="372"/>
      <c r="S1843" s="372"/>
      <c r="T1843" s="372"/>
      <c r="U1843" s="372"/>
      <c r="BQ1843" s="367"/>
      <c r="BR1843" s="367"/>
      <c r="BS1843" s="367"/>
      <c r="BT1843" s="367"/>
      <c r="BU1843" s="367"/>
      <c r="BV1843" s="367"/>
      <c r="BW1843" s="367"/>
      <c r="BX1843" s="367"/>
      <c r="BY1843" s="367"/>
      <c r="BZ1843" s="465"/>
      <c r="CA1843" s="463"/>
      <c r="CB1843" s="428"/>
      <c r="DW1843" s="463"/>
      <c r="DX1843" s="463"/>
      <c r="FI1843" s="463"/>
      <c r="FJ1843" s="463"/>
    </row>
    <row r="1844" spans="14:194" s="369" customFormat="1" ht="15" customHeight="1">
      <c r="N1844" s="432"/>
      <c r="O1844" s="432"/>
      <c r="P1844" s="432"/>
      <c r="Q1844" s="432"/>
      <c r="R1844" s="372"/>
      <c r="S1844" s="372"/>
      <c r="T1844" s="372"/>
      <c r="U1844" s="372"/>
      <c r="BQ1844" s="367"/>
      <c r="BR1844" s="367"/>
      <c r="BS1844" s="367"/>
      <c r="BT1844" s="367"/>
      <c r="BU1844" s="367"/>
      <c r="BV1844" s="367"/>
      <c r="BW1844" s="367"/>
      <c r="BX1844" s="367"/>
      <c r="BY1844" s="367"/>
      <c r="BZ1844" s="465"/>
      <c r="CA1844" s="463"/>
      <c r="CB1844" s="428"/>
      <c r="DW1844" s="463"/>
      <c r="DX1844" s="463"/>
      <c r="FI1844" s="463"/>
      <c r="FJ1844" s="463"/>
    </row>
    <row r="1845" spans="14:194" s="369" customFormat="1" ht="15" customHeight="1">
      <c r="N1845" s="432"/>
      <c r="O1845" s="432"/>
      <c r="P1845" s="432"/>
      <c r="Q1845" s="432"/>
      <c r="R1845" s="372"/>
      <c r="S1845" s="372"/>
      <c r="T1845" s="372"/>
      <c r="U1845" s="372"/>
      <c r="BQ1845" s="367"/>
      <c r="BR1845" s="367"/>
      <c r="BS1845" s="367"/>
      <c r="BT1845" s="367"/>
      <c r="BU1845" s="367"/>
      <c r="BV1845" s="367"/>
      <c r="BW1845" s="367"/>
      <c r="BX1845" s="367"/>
      <c r="BY1845" s="367"/>
      <c r="BZ1845" s="465"/>
      <c r="CA1845" s="463"/>
      <c r="CB1845" s="428"/>
      <c r="DW1845" s="463"/>
      <c r="DX1845" s="463"/>
      <c r="FI1845" s="463"/>
      <c r="FJ1845" s="463"/>
    </row>
    <row r="1846" spans="14:194" s="369" customFormat="1" ht="15" customHeight="1">
      <c r="N1846" s="432"/>
      <c r="O1846" s="432"/>
      <c r="P1846" s="372"/>
      <c r="Q1846" s="372"/>
      <c r="R1846" s="372"/>
      <c r="S1846" s="372"/>
      <c r="T1846" s="372"/>
      <c r="U1846" s="372"/>
      <c r="BQ1846" s="367"/>
      <c r="BR1846" s="367"/>
      <c r="BS1846" s="367"/>
      <c r="BT1846" s="367"/>
      <c r="BU1846" s="367"/>
      <c r="BV1846" s="367"/>
      <c r="BW1846" s="367"/>
      <c r="BX1846" s="367"/>
      <c r="BY1846" s="367"/>
      <c r="BZ1846" s="465"/>
      <c r="CA1846" s="463"/>
      <c r="CB1846" s="428"/>
      <c r="DW1846" s="463"/>
      <c r="DX1846" s="463"/>
      <c r="FI1846" s="463"/>
      <c r="FJ1846" s="463"/>
    </row>
    <row r="1847" spans="14:194" s="369" customFormat="1" ht="15" customHeight="1">
      <c r="N1847" s="372"/>
      <c r="O1847" s="385"/>
      <c r="P1847" s="385"/>
      <c r="Q1847" s="385"/>
      <c r="R1847" s="385"/>
      <c r="S1847" s="385"/>
      <c r="T1847" s="385"/>
      <c r="U1847" s="385"/>
      <c r="V1847" s="385"/>
      <c r="BQ1847" s="367"/>
      <c r="BR1847" s="367"/>
      <c r="BS1847" s="367"/>
      <c r="BT1847" s="367"/>
      <c r="BU1847" s="367"/>
      <c r="BV1847" s="367"/>
      <c r="BW1847" s="367"/>
      <c r="BX1847" s="367"/>
      <c r="BY1847" s="367"/>
      <c r="BZ1847" s="465"/>
      <c r="CA1847" s="463"/>
      <c r="CB1847" s="428"/>
      <c r="DW1847" s="463"/>
      <c r="DX1847" s="463"/>
      <c r="FI1847" s="463"/>
      <c r="FJ1847" s="463"/>
    </row>
    <row r="1848" spans="14:194" s="369" customFormat="1" ht="15" customHeight="1">
      <c r="BQ1848" s="367"/>
      <c r="BR1848" s="367"/>
      <c r="BS1848" s="367"/>
      <c r="BT1848" s="367"/>
      <c r="BU1848" s="367"/>
      <c r="BV1848" s="367"/>
      <c r="BW1848" s="367"/>
      <c r="BX1848" s="367"/>
      <c r="BY1848" s="367"/>
      <c r="BZ1848" s="465"/>
      <c r="CA1848" s="463"/>
      <c r="CB1848" s="428"/>
      <c r="DW1848" s="463"/>
      <c r="DX1848" s="463"/>
      <c r="FI1848" s="463"/>
      <c r="FJ1848" s="463"/>
    </row>
    <row r="1849" spans="14:194" s="369" customFormat="1" ht="15" customHeight="1">
      <c r="BQ1849" s="367"/>
      <c r="BR1849" s="367"/>
      <c r="BS1849" s="367"/>
      <c r="BT1849" s="367"/>
      <c r="BU1849" s="367"/>
      <c r="BV1849" s="367"/>
      <c r="BW1849" s="367"/>
      <c r="BX1849" s="367"/>
      <c r="BY1849" s="367"/>
      <c r="BZ1849" s="465"/>
      <c r="CA1849" s="463"/>
      <c r="CB1849" s="428"/>
      <c r="DW1849" s="463"/>
      <c r="DX1849" s="463"/>
      <c r="FI1849" s="463"/>
      <c r="FJ1849" s="463"/>
    </row>
    <row r="1850" spans="14:194" s="369" customFormat="1" ht="15" customHeight="1">
      <c r="BQ1850" s="367"/>
      <c r="BR1850" s="367"/>
      <c r="BS1850" s="367"/>
      <c r="BT1850" s="367"/>
      <c r="BU1850" s="367"/>
      <c r="BV1850" s="367"/>
      <c r="BW1850" s="367"/>
      <c r="BX1850" s="367"/>
      <c r="BY1850" s="367"/>
      <c r="BZ1850" s="465"/>
      <c r="CA1850" s="463"/>
      <c r="CB1850" s="428"/>
      <c r="DW1850" s="465"/>
      <c r="DX1850" s="465"/>
      <c r="DY1850" s="367"/>
      <c r="DZ1850" s="367"/>
      <c r="EA1850" s="367"/>
      <c r="EB1850" s="367"/>
      <c r="EC1850" s="367"/>
      <c r="ED1850" s="367"/>
      <c r="EE1850" s="367"/>
      <c r="EF1850" s="367"/>
      <c r="EG1850" s="367"/>
      <c r="EH1850" s="367"/>
      <c r="EI1850" s="367"/>
      <c r="EJ1850" s="367"/>
      <c r="EK1850" s="367"/>
      <c r="EL1850" s="367"/>
      <c r="EM1850" s="367"/>
      <c r="EN1850" s="367"/>
      <c r="EO1850" s="367"/>
      <c r="EP1850" s="367"/>
      <c r="EQ1850" s="367"/>
      <c r="ER1850" s="367"/>
      <c r="ES1850" s="367"/>
      <c r="ET1850" s="367"/>
      <c r="EU1850" s="367"/>
      <c r="EV1850" s="367"/>
      <c r="EW1850" s="367"/>
      <c r="FI1850" s="463"/>
      <c r="FJ1850" s="465"/>
      <c r="FK1850" s="367"/>
      <c r="FL1850" s="367"/>
      <c r="FM1850" s="367"/>
      <c r="FN1850" s="367"/>
      <c r="FO1850" s="367"/>
      <c r="FP1850" s="367"/>
      <c r="FQ1850" s="367"/>
      <c r="FR1850" s="367"/>
      <c r="FS1850" s="367"/>
      <c r="FT1850" s="367"/>
      <c r="FU1850" s="367"/>
      <c r="FV1850" s="367"/>
      <c r="FW1850" s="367"/>
      <c r="FX1850" s="367"/>
      <c r="FY1850" s="367"/>
      <c r="FZ1850" s="367"/>
      <c r="GA1850" s="367"/>
      <c r="GB1850" s="367"/>
      <c r="GC1850" s="367"/>
      <c r="GD1850" s="367"/>
      <c r="GE1850" s="367"/>
      <c r="GF1850" s="367"/>
      <c r="GG1850" s="367"/>
      <c r="GH1850" s="367"/>
      <c r="GI1850" s="367"/>
      <c r="GJ1850" s="367"/>
      <c r="GK1850" s="367"/>
      <c r="GL1850" s="367"/>
    </row>
    <row r="1851" spans="14:194" s="369" customFormat="1" ht="15" customHeight="1">
      <c r="BQ1851" s="367"/>
      <c r="BR1851" s="367"/>
      <c r="BS1851" s="367"/>
      <c r="BT1851" s="367"/>
      <c r="BU1851" s="367"/>
      <c r="BV1851" s="367"/>
      <c r="BW1851" s="367"/>
      <c r="BX1851" s="367"/>
      <c r="BY1851" s="367"/>
      <c r="BZ1851" s="465"/>
      <c r="CA1851" s="463"/>
      <c r="CB1851" s="428"/>
      <c r="DJ1851" s="367"/>
      <c r="DK1851" s="367"/>
      <c r="DW1851" s="465"/>
      <c r="DX1851" s="465"/>
      <c r="DY1851" s="367"/>
      <c r="DZ1851" s="367"/>
      <c r="EA1851" s="367"/>
      <c r="EB1851" s="367"/>
      <c r="EC1851" s="367"/>
      <c r="ED1851" s="367"/>
      <c r="EE1851" s="367"/>
      <c r="EF1851" s="367"/>
      <c r="EG1851" s="367"/>
      <c r="EH1851" s="367"/>
      <c r="EI1851" s="367"/>
      <c r="EJ1851" s="367"/>
      <c r="EK1851" s="367"/>
      <c r="EL1851" s="367"/>
      <c r="EM1851" s="367"/>
      <c r="EN1851" s="367"/>
      <c r="EO1851" s="367"/>
      <c r="EP1851" s="367"/>
      <c r="EQ1851" s="367"/>
      <c r="ER1851" s="367"/>
      <c r="ES1851" s="367"/>
      <c r="ET1851" s="367"/>
      <c r="EU1851" s="367"/>
      <c r="EV1851" s="367"/>
      <c r="EW1851" s="367"/>
      <c r="FI1851" s="463"/>
      <c r="FJ1851" s="465"/>
      <c r="FK1851" s="367"/>
      <c r="FL1851" s="367"/>
      <c r="FM1851" s="367"/>
      <c r="FN1851" s="367"/>
      <c r="FO1851" s="367"/>
      <c r="FP1851" s="367"/>
      <c r="FQ1851" s="367"/>
      <c r="FR1851" s="367"/>
      <c r="FS1851" s="367"/>
      <c r="FT1851" s="367"/>
      <c r="FU1851" s="367"/>
      <c r="FV1851" s="367"/>
      <c r="FW1851" s="367"/>
      <c r="FX1851" s="367"/>
      <c r="FY1851" s="367"/>
      <c r="FZ1851" s="367"/>
      <c r="GA1851" s="367"/>
      <c r="GB1851" s="367"/>
      <c r="GC1851" s="367"/>
      <c r="GD1851" s="367"/>
      <c r="GE1851" s="367"/>
      <c r="GF1851" s="367"/>
      <c r="GG1851" s="367"/>
      <c r="GH1851" s="367"/>
      <c r="GI1851" s="367"/>
      <c r="GJ1851" s="367"/>
      <c r="GK1851" s="367"/>
      <c r="GL1851" s="367"/>
    </row>
  </sheetData>
  <sheetProtection algorithmName="SHA-512" hashValue="qprl6Xabj8ANMs72XY8zxTWgTHa4l8Gpbb+7nm8kkqWUuiYe2julJRX1RL/1aoVyoMzooM5DqFfgDAzh6cngBg==" saltValue="+WT8kmk4xS4WerpYp9vYHw==" spinCount="100000" sheet="1" objects="1" scenarios="1" selectLockedCells="1"/>
  <mergeCells count="95">
    <mergeCell ref="BZ101:CA101"/>
    <mergeCell ref="DW101:DX101"/>
    <mergeCell ref="FI101:FJ101"/>
    <mergeCell ref="FK101:FK102"/>
    <mergeCell ref="FL99:GI99"/>
    <mergeCell ref="EK99:ET99"/>
    <mergeCell ref="DZ99:EI99"/>
    <mergeCell ref="DZ100:ED100"/>
    <mergeCell ref="EE100:EI100"/>
    <mergeCell ref="EK100:EO100"/>
    <mergeCell ref="FL100:FW100"/>
    <mergeCell ref="ER101:ET101"/>
    <mergeCell ref="EP100:ET100"/>
    <mergeCell ref="FL101:FN101"/>
    <mergeCell ref="EE101:EF101"/>
    <mergeCell ref="EG101:EI101"/>
    <mergeCell ref="DR100:DR101"/>
    <mergeCell ref="DR99:DS99"/>
    <mergeCell ref="DS100:DS101"/>
    <mergeCell ref="DZ98:EI98"/>
    <mergeCell ref="CC101:CI101"/>
    <mergeCell ref="CK101:CQ101"/>
    <mergeCell ref="DI101:DI102"/>
    <mergeCell ref="DU99:DU101"/>
    <mergeCell ref="CT100:DH100"/>
    <mergeCell ref="CT101:CZ101"/>
    <mergeCell ref="DB101:DH101"/>
    <mergeCell ref="EK98:ET98"/>
    <mergeCell ref="DY101:DY102"/>
    <mergeCell ref="EM101:EO101"/>
    <mergeCell ref="EP101:EQ101"/>
    <mergeCell ref="EB101:ED101"/>
    <mergeCell ref="EK101:EL101"/>
    <mergeCell ref="DZ101:EA101"/>
    <mergeCell ref="HV100:HX100"/>
    <mergeCell ref="JZ101:KB101"/>
    <mergeCell ref="JW102:JY102"/>
    <mergeCell ref="HS100:HU100"/>
    <mergeCell ref="FX100:GI100"/>
    <mergeCell ref="JW101:JY101"/>
    <mergeCell ref="JZ102:KB102"/>
    <mergeCell ref="EN166:EP166"/>
    <mergeCell ref="CT173:DH173"/>
    <mergeCell ref="AM1070:AN1070"/>
    <mergeCell ref="AM1114:AN1114"/>
    <mergeCell ref="AM903:AN903"/>
    <mergeCell ref="AM965:AN965"/>
    <mergeCell ref="AM1027:AN1027"/>
    <mergeCell ref="CC173:CQ173"/>
    <mergeCell ref="EF168:EL168"/>
    <mergeCell ref="KU202:KY202"/>
    <mergeCell ref="KQ163:KS163"/>
    <mergeCell ref="KO202:KS202"/>
    <mergeCell ref="KO164:KP164"/>
    <mergeCell ref="KO165:KP165"/>
    <mergeCell ref="KO166:KP166"/>
    <mergeCell ref="KO101:KP101"/>
    <mergeCell ref="KQ169:KS169"/>
    <mergeCell ref="KQ164:KS164"/>
    <mergeCell ref="KQ167:KS167"/>
    <mergeCell ref="KQ168:KS168"/>
    <mergeCell ref="KQ165:KS165"/>
    <mergeCell ref="KQ166:KS166"/>
    <mergeCell ref="KO169:KP169"/>
    <mergeCell ref="KO167:KP167"/>
    <mergeCell ref="KO168:KP168"/>
    <mergeCell ref="KO163:KP163"/>
    <mergeCell ref="KH247:KL247"/>
    <mergeCell ref="KI202:KM202"/>
    <mergeCell ref="FU101:FW101"/>
    <mergeCell ref="FO101:FQ101"/>
    <mergeCell ref="FX101:FZ101"/>
    <mergeCell ref="GD101:GF101"/>
    <mergeCell ref="GG101:GI101"/>
    <mergeCell ref="FR101:FT101"/>
    <mergeCell ref="GA101:GC101"/>
    <mergeCell ref="KM101:KN101"/>
    <mergeCell ref="KJ157:KM157"/>
    <mergeCell ref="KK101:KL101"/>
    <mergeCell ref="DM97:DU97"/>
    <mergeCell ref="CB175:CB176"/>
    <mergeCell ref="DM100:DN100"/>
    <mergeCell ref="DO100:DP100"/>
    <mergeCell ref="DM99:DP99"/>
    <mergeCell ref="DB175:DH175"/>
    <mergeCell ref="DI175:DI176"/>
    <mergeCell ref="CC175:CI175"/>
    <mergeCell ref="CK175:CQ175"/>
    <mergeCell ref="CT174:DH174"/>
    <mergeCell ref="CC174:CQ174"/>
    <mergeCell ref="CC100:CQ100"/>
    <mergeCell ref="CC99:CQ99"/>
    <mergeCell ref="CT99:DH99"/>
    <mergeCell ref="CB101:CB102"/>
    <mergeCell ref="CT175:CZ175"/>
  </mergeCells>
  <pageMargins left="0.511811024" right="0.511811024" top="0.78740157499999996" bottom="0.78740157499999996" header="0.31496062000000002" footer="0.31496062000000002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A965DB28-7214-4108-9A4C-2054B93ABEB8}">
            <xm:f>IF(Plan1!AZ120=Plan1!#REF!,1,0)</xm:f>
            <x14:dxf>
              <fill>
                <patternFill>
                  <bgColor rgb="FF00B050"/>
                </patternFill>
              </fill>
            </x14:dxf>
          </x14:cfRule>
          <xm:sqref>JS101:JS102</xm:sqref>
        </x14:conditionalFormatting>
        <x14:conditionalFormatting xmlns:xm="http://schemas.microsoft.com/office/excel/2006/main">
          <x14:cfRule type="expression" priority="4" id="{2D53F806-A091-451F-9172-57AB259C33E4}">
            <xm:f>IF(Plan1!BG101=Plan1!#REF!,1,0)</xm:f>
            <x14:dxf>
              <fill>
                <patternFill>
                  <bgColor rgb="FFFF0000"/>
                </patternFill>
              </fill>
              <border>
                <left/>
                <right/>
                <top/>
                <bottom/>
              </border>
            </x14:dxf>
          </x14:cfRule>
          <xm:sqref>JZ101:KB102</xm:sqref>
        </x14:conditionalFormatting>
        <x14:conditionalFormatting xmlns:xm="http://schemas.microsoft.com/office/excel/2006/main">
          <x14:cfRule type="expression" priority="5" id="{E4B92350-922F-49FE-AEB8-C34DC68B416A}">
            <xm:f>IF(Plan1!BD101=Plan1!#REF!,1,0)</xm:f>
            <x14:dxf>
              <fill>
                <patternFill>
                  <bgColor rgb="FF9F5FCF"/>
                </patternFill>
              </fill>
            </x14:dxf>
          </x14:cfRule>
          <xm:sqref>JW101:JY102</xm:sqref>
        </x14:conditionalFormatting>
        <x14:conditionalFormatting xmlns:xm="http://schemas.microsoft.com/office/excel/2006/main">
          <x14:cfRule type="expression" priority="4746" id="{41E63486-9C6A-47FD-BB8D-8441FFEBB6FC}">
            <xm:f>IF(Plan1!BA101=Plan1!#REF!,1,0)</xm:f>
            <x14:dxf>
              <fill>
                <patternFill>
                  <bgColor rgb="FFFFC000"/>
                </patternFill>
              </fill>
            </x14:dxf>
          </x14:cfRule>
          <xm:sqref>JT101:JV102</xm:sqref>
        </x14:conditionalFormatting>
        <x14:conditionalFormatting xmlns:xm="http://schemas.microsoft.com/office/excel/2006/main">
          <x14:cfRule type="expression" priority="4760" id="{E8E6B1A2-05C8-49D4-8AA5-D3AC84A9DF7E}">
            <xm:f>IF(Plan1!#REF!=Plan1!#REF!,1,0)</xm:f>
            <x14:dxf>
              <fill>
                <patternFill>
                  <bgColor rgb="FF00B0F0"/>
                </patternFill>
              </fill>
              <border>
                <left/>
                <right/>
                <top/>
                <bottom/>
              </border>
            </x14:dxf>
          </x14:cfRule>
          <xm:sqref>JN101:JP102</xm:sqref>
        </x14:conditionalFormatting>
        <x14:conditionalFormatting xmlns:xm="http://schemas.microsoft.com/office/excel/2006/main">
          <x14:cfRule type="expression" priority="4761" id="{41E63486-9C6A-47FD-BB8D-8441FFEBB6FC}">
            <xm:f>IF(Plan1!#REF!=Plan1!#REF!,1,0)</xm:f>
            <x14:dxf>
              <fill>
                <patternFill>
                  <bgColor rgb="FFFFC000"/>
                </patternFill>
              </fill>
            </x14:dxf>
          </x14:cfRule>
          <xm:sqref>HQ100</xm:sqref>
        </x14:conditionalFormatting>
        <x14:conditionalFormatting xmlns:xm="http://schemas.microsoft.com/office/excel/2006/main">
          <x14:cfRule type="expression" priority="4762" id="{2D53F806-A091-451F-9172-57AB259C33E4}">
            <xm:f>IF(Plan1!#REF!=Plan1!#REF!,1,0)</xm:f>
            <x14:dxf>
              <fill>
                <patternFill>
                  <bgColor rgb="FFFF0000"/>
                </patternFill>
              </fill>
              <border>
                <left/>
                <right/>
                <top/>
                <bottom/>
              </border>
            </x14:dxf>
          </x14:cfRule>
          <xm:sqref>HV100:HX100</xm:sqref>
        </x14:conditionalFormatting>
        <x14:conditionalFormatting xmlns:xm="http://schemas.microsoft.com/office/excel/2006/main">
          <x14:cfRule type="expression" priority="4763" id="{E4B92350-922F-49FE-AEB8-C34DC68B416A}">
            <xm:f>IF(Plan1!#REF!=Plan1!#REF!,1,0)</xm:f>
            <x14:dxf>
              <fill>
                <patternFill>
                  <bgColor rgb="FF9F5FCF"/>
                </patternFill>
              </fill>
            </x14:dxf>
          </x14:cfRule>
          <xm:sqref>HS100:HU100</xm:sqref>
        </x14:conditionalFormatting>
        <x14:conditionalFormatting xmlns:xm="http://schemas.microsoft.com/office/excel/2006/main">
          <x14:cfRule type="expression" priority="4764" id="{A965DB28-7214-4108-9A4C-2054B93ABEB8}">
            <xm:f>IF(Plan1!#REF!=Plan1!#REF!,1,0)</xm:f>
            <x14:dxf>
              <fill>
                <patternFill>
                  <bgColor rgb="FF00B050"/>
                </patternFill>
              </fill>
            </x14:dxf>
          </x14:cfRule>
          <xm:sqref>JQ101:JR102</xm:sqref>
        </x14:conditionalFormatting>
        <x14:conditionalFormatting xmlns:xm="http://schemas.microsoft.com/office/excel/2006/main">
          <x14:cfRule type="expression" priority="4765" id="{41E63486-9C6A-47FD-BB8D-8441FFEBB6FC}">
            <xm:f>IF(Plan1!#REF!=Plan1!#REF!,1,0)</xm:f>
            <x14:dxf>
              <fill>
                <patternFill>
                  <bgColor rgb="FFFFC000"/>
                </patternFill>
              </fill>
            </x14:dxf>
          </x14:cfRule>
          <xm:sqref>HR100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25"/>
  <dimension ref="A1"/>
  <sheetViews>
    <sheetView topLeftCell="A73"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26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27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Plan28"/>
  <dimension ref="A1"/>
  <sheetViews>
    <sheetView topLeftCell="A7"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Plan29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Plan30"/>
  <dimension ref="AG921:AQ997"/>
  <sheetViews>
    <sheetView zoomScaleNormal="100" workbookViewId="0"/>
  </sheetViews>
  <sheetFormatPr defaultRowHeight="15"/>
  <cols>
    <col min="1" max="32" width="9.140625" style="326"/>
    <col min="33" max="40" width="9.140625" style="326" customWidth="1"/>
    <col min="41" max="16384" width="9.140625" style="326"/>
  </cols>
  <sheetData>
    <row r="921" spans="33:43">
      <c r="AG921" s="171"/>
      <c r="AH921" s="131"/>
      <c r="AO921" s="327"/>
      <c r="AP921" s="327"/>
      <c r="AQ921" s="327"/>
    </row>
    <row r="922" spans="33:43">
      <c r="AG922" s="171"/>
      <c r="AH922" s="131"/>
      <c r="AO922" s="327"/>
      <c r="AP922" s="327"/>
      <c r="AQ922" s="327"/>
    </row>
    <row r="923" spans="33:43">
      <c r="AG923" s="171"/>
      <c r="AH923" s="131"/>
      <c r="AO923" s="327"/>
      <c r="AP923" s="327"/>
      <c r="AQ923" s="327"/>
    </row>
    <row r="924" spans="33:43">
      <c r="AG924" s="171"/>
      <c r="AH924" s="131"/>
      <c r="AO924" s="327"/>
      <c r="AP924" s="327"/>
      <c r="AQ924" s="327"/>
    </row>
    <row r="925" spans="33:43">
      <c r="AG925" s="171"/>
      <c r="AH925" s="324"/>
      <c r="AO925" s="327"/>
      <c r="AP925" s="327"/>
      <c r="AQ925" s="327"/>
    </row>
    <row r="926" spans="33:43">
      <c r="AG926" s="171"/>
      <c r="AH926" s="324"/>
      <c r="AO926" s="327"/>
      <c r="AP926" s="327"/>
      <c r="AQ926" s="327"/>
    </row>
    <row r="927" spans="33:43">
      <c r="AG927" s="171"/>
      <c r="AH927" s="324"/>
      <c r="AO927" s="327"/>
      <c r="AP927" s="327"/>
      <c r="AQ927" s="327"/>
    </row>
    <row r="928" spans="33:43">
      <c r="AG928" s="171"/>
      <c r="AH928" s="324"/>
      <c r="AO928" s="327"/>
      <c r="AP928" s="327"/>
      <c r="AQ928" s="327"/>
    </row>
    <row r="929" spans="33:43">
      <c r="AG929" s="325"/>
      <c r="AO929" s="327"/>
      <c r="AP929" s="327"/>
      <c r="AQ929" s="327"/>
    </row>
    <row r="930" spans="33:43">
      <c r="AG930" s="325"/>
      <c r="AO930" s="327"/>
      <c r="AP930" s="327"/>
      <c r="AQ930" s="327"/>
    </row>
    <row r="931" spans="33:43">
      <c r="AG931" s="325"/>
      <c r="AO931" s="327"/>
      <c r="AP931" s="327"/>
      <c r="AQ931" s="327"/>
    </row>
    <row r="932" spans="33:43">
      <c r="AG932" s="325"/>
      <c r="AO932" s="327"/>
      <c r="AP932" s="327"/>
      <c r="AQ932" s="327"/>
    </row>
    <row r="933" spans="33:43">
      <c r="AG933" s="325"/>
      <c r="AO933" s="327"/>
      <c r="AP933" s="327"/>
      <c r="AQ933" s="327"/>
    </row>
    <row r="934" spans="33:43">
      <c r="AG934" s="325"/>
      <c r="AO934" s="327"/>
      <c r="AP934" s="327"/>
      <c r="AQ934" s="327"/>
    </row>
    <row r="935" spans="33:43">
      <c r="AG935" s="325"/>
      <c r="AO935" s="327"/>
      <c r="AP935" s="327"/>
      <c r="AQ935" s="327"/>
    </row>
    <row r="936" spans="33:43">
      <c r="AG936" s="325"/>
      <c r="AO936" s="327"/>
      <c r="AP936" s="327"/>
      <c r="AQ936" s="327"/>
    </row>
    <row r="937" spans="33:43">
      <c r="AG937" s="325"/>
      <c r="AO937" s="327"/>
      <c r="AP937" s="327"/>
      <c r="AQ937" s="327"/>
    </row>
    <row r="938" spans="33:43">
      <c r="AG938" s="325"/>
      <c r="AO938" s="327"/>
      <c r="AP938" s="327"/>
      <c r="AQ938" s="327"/>
    </row>
    <row r="939" spans="33:43">
      <c r="AG939" s="325"/>
      <c r="AO939" s="327"/>
      <c r="AP939" s="327"/>
      <c r="AQ939" s="327"/>
    </row>
    <row r="940" spans="33:43">
      <c r="AG940" s="325"/>
      <c r="AO940" s="327"/>
      <c r="AP940" s="327"/>
      <c r="AQ940" s="327"/>
    </row>
    <row r="941" spans="33:43">
      <c r="AG941" s="325"/>
      <c r="AO941" s="327"/>
      <c r="AP941" s="327"/>
      <c r="AQ941" s="327"/>
    </row>
    <row r="942" spans="33:43">
      <c r="AG942" s="325"/>
      <c r="AO942" s="327"/>
      <c r="AP942" s="327"/>
      <c r="AQ942" s="327"/>
    </row>
    <row r="943" spans="33:43">
      <c r="AG943" s="325"/>
      <c r="AO943" s="327"/>
      <c r="AP943" s="327"/>
      <c r="AQ943" s="327"/>
    </row>
    <row r="944" spans="33:43">
      <c r="AG944" s="325"/>
      <c r="AO944" s="327"/>
      <c r="AP944" s="327"/>
      <c r="AQ944" s="327"/>
    </row>
    <row r="945" spans="33:43">
      <c r="AG945" s="325"/>
      <c r="AO945" s="327"/>
      <c r="AP945" s="327"/>
      <c r="AQ945" s="327"/>
    </row>
    <row r="946" spans="33:43">
      <c r="AG946" s="325"/>
      <c r="AO946" s="327"/>
      <c r="AP946" s="327"/>
      <c r="AQ946" s="327"/>
    </row>
    <row r="947" spans="33:43">
      <c r="AG947" s="325"/>
      <c r="AO947" s="327"/>
      <c r="AP947" s="327"/>
      <c r="AQ947" s="327"/>
    </row>
    <row r="948" spans="33:43">
      <c r="AG948" s="325"/>
      <c r="AO948" s="327"/>
      <c r="AP948" s="327"/>
      <c r="AQ948" s="327"/>
    </row>
    <row r="949" spans="33:43">
      <c r="AG949" s="325"/>
      <c r="AO949" s="327"/>
      <c r="AP949" s="327"/>
      <c r="AQ949" s="327"/>
    </row>
    <row r="950" spans="33:43">
      <c r="AG950" s="325"/>
      <c r="AO950" s="327"/>
      <c r="AP950" s="327"/>
      <c r="AQ950" s="327"/>
    </row>
    <row r="951" spans="33:43">
      <c r="AG951" s="325"/>
      <c r="AO951" s="327"/>
      <c r="AP951" s="327"/>
      <c r="AQ951" s="327"/>
    </row>
    <row r="952" spans="33:43">
      <c r="AG952" s="325"/>
      <c r="AO952" s="327"/>
      <c r="AP952" s="327"/>
      <c r="AQ952" s="327"/>
    </row>
    <row r="953" spans="33:43">
      <c r="AG953" s="325"/>
      <c r="AO953" s="327"/>
      <c r="AP953" s="327"/>
      <c r="AQ953" s="327"/>
    </row>
    <row r="954" spans="33:43">
      <c r="AG954" s="325"/>
      <c r="AO954" s="327"/>
      <c r="AP954" s="327"/>
      <c r="AQ954" s="327"/>
    </row>
    <row r="955" spans="33:43">
      <c r="AG955" s="325"/>
      <c r="AO955" s="327"/>
      <c r="AP955" s="327"/>
      <c r="AQ955" s="327"/>
    </row>
    <row r="956" spans="33:43">
      <c r="AG956" s="325"/>
      <c r="AO956" s="327"/>
      <c r="AP956" s="327"/>
      <c r="AQ956" s="327"/>
    </row>
    <row r="957" spans="33:43">
      <c r="AG957" s="325"/>
      <c r="AO957" s="327"/>
      <c r="AP957" s="327"/>
      <c r="AQ957" s="327"/>
    </row>
    <row r="958" spans="33:43">
      <c r="AG958" s="325"/>
      <c r="AO958" s="327"/>
      <c r="AP958" s="327"/>
      <c r="AQ958" s="327"/>
    </row>
    <row r="959" spans="33:43">
      <c r="AG959" s="325"/>
      <c r="AO959" s="327"/>
      <c r="AP959" s="327"/>
      <c r="AQ959" s="327"/>
    </row>
    <row r="960" spans="33:43">
      <c r="AG960" s="325"/>
      <c r="AO960" s="327"/>
      <c r="AP960" s="327"/>
      <c r="AQ960" s="327"/>
    </row>
    <row r="961" spans="33:43">
      <c r="AG961" s="325"/>
      <c r="AO961" s="327"/>
      <c r="AP961" s="327"/>
      <c r="AQ961" s="327"/>
    </row>
    <row r="962" spans="33:43">
      <c r="AG962" s="325"/>
      <c r="AO962" s="327"/>
      <c r="AP962" s="327"/>
      <c r="AQ962" s="327"/>
    </row>
    <row r="963" spans="33:43">
      <c r="AG963" s="325"/>
      <c r="AO963" s="327"/>
      <c r="AP963" s="327"/>
      <c r="AQ963" s="327"/>
    </row>
    <row r="964" spans="33:43">
      <c r="AG964" s="325"/>
      <c r="AO964" s="327"/>
      <c r="AP964" s="327"/>
      <c r="AQ964" s="327"/>
    </row>
    <row r="965" spans="33:43">
      <c r="AG965" s="325"/>
      <c r="AO965" s="327"/>
      <c r="AP965" s="327"/>
      <c r="AQ965" s="327"/>
    </row>
    <row r="966" spans="33:43">
      <c r="AG966" s="325"/>
      <c r="AO966" s="327"/>
      <c r="AP966" s="327"/>
      <c r="AQ966" s="327"/>
    </row>
    <row r="967" spans="33:43">
      <c r="AG967" s="325"/>
      <c r="AO967" s="327"/>
      <c r="AP967" s="327"/>
      <c r="AQ967" s="327"/>
    </row>
    <row r="968" spans="33:43">
      <c r="AG968" s="325"/>
      <c r="AO968" s="327"/>
      <c r="AP968" s="327"/>
      <c r="AQ968" s="327"/>
    </row>
    <row r="969" spans="33:43">
      <c r="AG969" s="325"/>
      <c r="AO969" s="327"/>
      <c r="AP969" s="327"/>
      <c r="AQ969" s="327"/>
    </row>
    <row r="970" spans="33:43">
      <c r="AG970" s="325"/>
      <c r="AO970" s="327"/>
      <c r="AP970" s="327"/>
      <c r="AQ970" s="327"/>
    </row>
    <row r="971" spans="33:43">
      <c r="AG971" s="325"/>
      <c r="AO971" s="327"/>
      <c r="AP971" s="327"/>
      <c r="AQ971" s="327"/>
    </row>
    <row r="972" spans="33:43">
      <c r="AG972" s="325"/>
      <c r="AO972" s="327"/>
      <c r="AP972" s="327"/>
      <c r="AQ972" s="327"/>
    </row>
    <row r="973" spans="33:43">
      <c r="AG973" s="325"/>
      <c r="AO973" s="327"/>
      <c r="AP973" s="327"/>
      <c r="AQ973" s="327"/>
    </row>
    <row r="974" spans="33:43">
      <c r="AG974" s="325"/>
      <c r="AO974" s="327"/>
      <c r="AP974" s="327"/>
      <c r="AQ974" s="327"/>
    </row>
    <row r="975" spans="33:43">
      <c r="AG975" s="325"/>
      <c r="AO975" s="327"/>
      <c r="AP975" s="327"/>
      <c r="AQ975" s="327"/>
    </row>
    <row r="976" spans="33:43">
      <c r="AG976" s="325"/>
      <c r="AO976" s="327"/>
      <c r="AP976" s="327"/>
      <c r="AQ976" s="327"/>
    </row>
    <row r="977" spans="33:43">
      <c r="AG977" s="325"/>
      <c r="AO977" s="327"/>
      <c r="AP977" s="327"/>
      <c r="AQ977" s="327"/>
    </row>
    <row r="978" spans="33:43">
      <c r="AG978" s="325"/>
      <c r="AO978" s="327"/>
      <c r="AP978" s="327"/>
      <c r="AQ978" s="327"/>
    </row>
    <row r="979" spans="33:43">
      <c r="AG979" s="325"/>
      <c r="AO979" s="327"/>
      <c r="AP979" s="327"/>
      <c r="AQ979" s="327"/>
    </row>
    <row r="980" spans="33:43">
      <c r="AG980" s="325"/>
      <c r="AO980" s="327"/>
      <c r="AP980" s="327"/>
      <c r="AQ980" s="327"/>
    </row>
    <row r="981" spans="33:43">
      <c r="AG981" s="325"/>
      <c r="AO981" s="327"/>
      <c r="AP981" s="327"/>
      <c r="AQ981" s="327"/>
    </row>
    <row r="982" spans="33:43">
      <c r="AG982" s="325"/>
      <c r="AO982" s="327"/>
      <c r="AP982" s="327"/>
      <c r="AQ982" s="327"/>
    </row>
    <row r="983" spans="33:43">
      <c r="AG983" s="325"/>
      <c r="AO983" s="327"/>
      <c r="AP983" s="327"/>
      <c r="AQ983" s="327"/>
    </row>
    <row r="984" spans="33:43">
      <c r="AG984" s="325"/>
      <c r="AO984" s="327"/>
      <c r="AP984" s="327"/>
      <c r="AQ984" s="327"/>
    </row>
    <row r="985" spans="33:43">
      <c r="AG985" s="325"/>
      <c r="AO985" s="327"/>
      <c r="AP985" s="327"/>
      <c r="AQ985" s="327"/>
    </row>
    <row r="986" spans="33:43">
      <c r="AG986" s="325"/>
      <c r="AO986" s="327"/>
      <c r="AP986" s="327"/>
      <c r="AQ986" s="327"/>
    </row>
    <row r="987" spans="33:43">
      <c r="AG987" s="325"/>
      <c r="AO987" s="327"/>
      <c r="AP987" s="327"/>
      <c r="AQ987" s="327"/>
    </row>
    <row r="988" spans="33:43">
      <c r="AG988" s="325"/>
      <c r="AO988" s="327"/>
      <c r="AP988" s="327"/>
      <c r="AQ988" s="327"/>
    </row>
    <row r="989" spans="33:43">
      <c r="AG989" s="325"/>
      <c r="AO989" s="327"/>
      <c r="AP989" s="327"/>
      <c r="AQ989" s="327"/>
    </row>
    <row r="990" spans="33:43">
      <c r="AG990" s="325"/>
    </row>
    <row r="991" spans="33:43">
      <c r="AG991" s="325"/>
    </row>
    <row r="992" spans="33:43">
      <c r="AG992" s="325"/>
    </row>
    <row r="993" spans="33:33">
      <c r="AG993" s="325"/>
    </row>
    <row r="994" spans="33:33">
      <c r="AG994" s="325"/>
    </row>
    <row r="995" spans="33:33">
      <c r="AG995" s="325"/>
    </row>
    <row r="996" spans="33:33">
      <c r="AG996" s="325"/>
    </row>
    <row r="997" spans="33:33">
      <c r="AG997" s="325"/>
    </row>
  </sheetData>
  <sheetProtection selectLockedCells="1" selectUnlockedCells="1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Plan31"/>
  <dimension ref="A1"/>
  <sheetViews>
    <sheetView zoomScaleNormal="100"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Plan32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53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Plan33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Plan35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Plan34"/>
  <dimension ref="A81:S7402"/>
  <sheetViews>
    <sheetView topLeftCell="A76" workbookViewId="0">
      <selection activeCell="A76" sqref="A1:XFD1048576"/>
    </sheetView>
  </sheetViews>
  <sheetFormatPr defaultColWidth="10.28515625" defaultRowHeight="15"/>
  <cols>
    <col min="1" max="1" width="10.5703125" style="131" bestFit="1" customWidth="1"/>
    <col min="2" max="2" width="10.7109375" style="131" bestFit="1" customWidth="1"/>
    <col min="3" max="3" width="13.85546875" style="131" bestFit="1" customWidth="1"/>
    <col min="4" max="4" width="10.7109375" style="131" bestFit="1" customWidth="1"/>
    <col min="5" max="6" width="10.5703125" style="131" bestFit="1" customWidth="1"/>
    <col min="7" max="7" width="11" style="131" bestFit="1" customWidth="1"/>
    <col min="8" max="8" width="10.7109375" style="131" bestFit="1" customWidth="1"/>
    <col min="9" max="11" width="10.5703125" style="131" bestFit="1" customWidth="1"/>
    <col min="12" max="13" width="10.28515625" style="131"/>
    <col min="14" max="14" width="10.28515625" style="131" customWidth="1"/>
    <col min="15" max="16384" width="10.28515625" style="131"/>
  </cols>
  <sheetData>
    <row r="81" spans="1:19">
      <c r="Q81" s="246"/>
    </row>
    <row r="83" spans="1:19">
      <c r="G83" s="475" t="s">
        <v>287</v>
      </c>
      <c r="I83" s="42"/>
      <c r="K83" s="42"/>
      <c r="L83" s="42"/>
      <c r="N83" s="328"/>
      <c r="O83" s="42"/>
    </row>
    <row r="84" spans="1:19">
      <c r="A84" s="42"/>
      <c r="B84" s="42"/>
      <c r="C84" s="42"/>
      <c r="D84" s="132"/>
      <c r="E84" s="42"/>
      <c r="F84" s="42"/>
      <c r="G84" s="133">
        <f>Plan30!AH928</f>
        <v>45767</v>
      </c>
      <c r="H84" s="42"/>
      <c r="I84" s="42"/>
    </row>
    <row r="85" spans="1:19">
      <c r="A85" s="42"/>
      <c r="B85" s="42"/>
      <c r="C85" s="42"/>
      <c r="D85" s="329"/>
      <c r="E85" s="42"/>
      <c r="F85" s="245"/>
      <c r="H85" s="42" t="str">
        <f>IF(AND(Plan51!HH95&gt;7,Plan51!HH97="Demo"),CONCATENATE("Erro - ",Plan51!HH95," linhas liberadas"),"")</f>
        <v/>
      </c>
      <c r="J85" s="42"/>
    </row>
    <row r="86" spans="1:19">
      <c r="A86" s="42"/>
      <c r="B86" s="42"/>
      <c r="C86" s="42"/>
      <c r="D86" s="42"/>
      <c r="E86" s="42"/>
      <c r="F86" s="42"/>
      <c r="G86" s="42"/>
      <c r="H86" s="42"/>
      <c r="J86" s="209"/>
    </row>
    <row r="87" spans="1:19">
      <c r="A87" s="132" t="s">
        <v>99</v>
      </c>
      <c r="B87" s="132" t="s">
        <v>123</v>
      </c>
      <c r="C87" s="132" t="s">
        <v>126</v>
      </c>
      <c r="D87" s="246" t="s">
        <v>127</v>
      </c>
      <c r="E87" s="132" t="s">
        <v>15</v>
      </c>
      <c r="F87" s="132" t="s">
        <v>100</v>
      </c>
      <c r="G87" s="132" t="s">
        <v>101</v>
      </c>
      <c r="H87" s="132" t="s">
        <v>134</v>
      </c>
      <c r="I87" s="132" t="s">
        <v>208</v>
      </c>
      <c r="J87" s="132" t="s">
        <v>209</v>
      </c>
      <c r="K87" s="131" t="s">
        <v>215</v>
      </c>
      <c r="S87" s="132"/>
    </row>
    <row r="88" spans="1:19">
      <c r="A88" s="132">
        <f ca="1">IFERROR(IF(OR(B88="",C88&gt;B88,C88&gt;TODAY(),C88&gt;H88,TODAY()&gt;H88),1,0),1)</f>
        <v>0</v>
      </c>
      <c r="B88" s="330">
        <f>IF(AND((Plan1!M3-VALUE((F$88*28679+98765)+(G$88*6587+87654)+(E$88*9537+76543)+(J$88*5713+4528)))&lt;&gt;"",D88&lt;&gt;""),IF(IF(IFERROR(LOOKUP(IFERROR(LOOKUP((Plan1!M3-VALUE((F$88*28679+98765)+(G$88*6587+87654)+(E$88*9537+76543)+(J$88*5713+4528))),G95:G7401,H95:H7401),0),B95:B7401,F95:F7401),0)=(Plan1!M3-VALUE((F$88*28679+98765)+(G$88*6587+87654)+(E$88*9537+76543)+(J$88*5713+4528))),LOOKUP((Plan1!M3-VALUE((F$88*28679+98765)+(G$88*6587+87654)+(E$88*9537+76543)+(J$88*5713+4528))),G95:G7401,H95:H7401),0)=D88,IF(IFERROR(LOOKUP(IFERROR(LOOKUP((Plan1!M3-VALUE((F$88*28679+98765)+(G$88*6587+87654)+(E$88*9537+76543)+(J$88*5713+4528))),G95:G7401,H95:H7401),0),B95:B7401,F95:F7401),0)=(Plan1!M3-VALUE((F$88*28679+98765)+(G$88*6587+87654)+(E$88*9537+76543)+(J$88*5713+4528))),LOOKUP((Plan1!M3-VALUE((F$88*28679+98765)+(G$88*6587+87654)+(E$88*9537+76543)+(J$88*5713+4528))),G95:G7401,H95:H7401),""),""),"")</f>
        <v>46022</v>
      </c>
      <c r="C88" s="330">
        <f>IF(OR(G84="",G84=0),"01/01/2050",G84)</f>
        <v>45767</v>
      </c>
      <c r="D88" s="330">
        <f>IF(Plan1!K5&lt;&gt;"",IF(LEN(Plan1!K5)=7,DATE(RIGHT(Plan1!K5,4),MID(Plan1!K5,2,2),LEFT(Plan1!K5,1)),DATE(RIGHT(Plan1!K5,4),MID(Plan1!K5,3,2),LEFT(Plan1!K5,2))),"")</f>
        <v>46022</v>
      </c>
      <c r="E88" s="247" t="str">
        <f>CONCATENATE(IF(Plan1!F5&lt;&gt;"",VALUE(MID(Plan1!F5,SEARCH("/",Plan1!F5)+1,SEARCH("-",Plan1!F5)-4)),0))</f>
        <v>999999</v>
      </c>
      <c r="F88" s="247">
        <f>IF(Plan1!I5="WAIS III",13,IF(Plan1!I5="WISC IV",27,IF(Plan1!I5="Neupsilin",33,IF(Plan1!I5="Neupsiana",47))))</f>
        <v>33</v>
      </c>
      <c r="G88" s="247">
        <f>IF(Plan1!F5&lt;&gt;"",VALUE(MID("11-RO 12-AC 13-AM 14-RR 15-PA 16-AP 17-TO 21-MA 22-PI 23-CE 24- RN 25-PB 26-PE 27-AL 28-SE 29-BA 31-MG 32-ES 33-RJ 35-SP 41-PR 42-SC 43-RS 50-MS 51-MT 52-GO 53-DF 54-AU 99",SEARCH(RIGHT(Plan1!F5,2),"11-RO 12-AC 13-AM 14-RR 15-PA 16-AP 17-TO 21-MA 22-PI 23-CE 24- RN 25-PB 26-PE 27-AL 28-SE 29-BA 31-MG 32-ES 33-RJ 35-SP 25-PR 42-SC 43-RS 50-MS 51-MT 52-GO 53-DF 54-AU 99")+3,2)),0)</f>
        <v>99</v>
      </c>
      <c r="H88" s="476">
        <v>46022</v>
      </c>
      <c r="I88" s="132">
        <f>VALUE(CONCATENATE(E88,G88,J88))</f>
        <v>999999991</v>
      </c>
      <c r="J88" s="135">
        <f>Plan1!G5</f>
        <v>1</v>
      </c>
      <c r="K88" s="135">
        <f>IF(OR(G84="",G84=0),1,0)</f>
        <v>0</v>
      </c>
    </row>
    <row r="89" spans="1:19">
      <c r="A89" s="246" t="s">
        <v>129</v>
      </c>
      <c r="B89" s="132" t="s">
        <v>130</v>
      </c>
      <c r="C89" s="42" t="s">
        <v>132</v>
      </c>
      <c r="D89" s="132" t="s">
        <v>133</v>
      </c>
      <c r="E89" s="246" t="s">
        <v>131</v>
      </c>
      <c r="F89" s="132" t="s">
        <v>128</v>
      </c>
      <c r="G89" s="132" t="s">
        <v>125</v>
      </c>
      <c r="H89" s="135" t="s">
        <v>207</v>
      </c>
      <c r="I89" s="132" t="s">
        <v>96</v>
      </c>
    </row>
    <row r="90" spans="1:19">
      <c r="A90" s="246">
        <f>IF(Plan1!D5="",1,0)</f>
        <v>0</v>
      </c>
      <c r="B90" s="246">
        <f>IF(Plan1!F5="",1,0)</f>
        <v>0</v>
      </c>
      <c r="C90" s="132">
        <f>IF(Plan1!I5="",1,0)</f>
        <v>0</v>
      </c>
      <c r="D90" s="246">
        <f>IF(Plan1!K5="",1,0)</f>
        <v>0</v>
      </c>
      <c r="E90" s="246">
        <f>IF(Plan1!M3="",1,0)</f>
        <v>0</v>
      </c>
      <c r="F90" s="247">
        <f>IFERROR(IF(VLOOKUP(I88,[1]Plan1!$P$3:$R$10002,3)=Plan1!D5,0,1),1)</f>
        <v>0</v>
      </c>
      <c r="G90" s="247">
        <f>IF(OR(Plan30!AG921="",Plan30!AG922="",G84=0),1,0)</f>
        <v>0</v>
      </c>
      <c r="H90" s="247">
        <f>IF(AND(Plan1!B10&lt;&gt;"",Plan51!HH97="Real"),IFERROR(IF(OR(A92&lt;&gt;A93,B92&lt;&gt;B93,C92&lt;&gt;C93,D92&lt;&gt;D93,E92&lt;&gt;E93,F92&lt;&gt;F93),1,0),1),0)</f>
        <v>0</v>
      </c>
      <c r="I90" s="247">
        <f ca="1">A88+K88+SUM(A90:H90)</f>
        <v>0</v>
      </c>
    </row>
    <row r="91" spans="1:19">
      <c r="A91" s="246" t="s">
        <v>202</v>
      </c>
      <c r="B91" s="246" t="s">
        <v>203</v>
      </c>
      <c r="C91" s="132" t="s">
        <v>204</v>
      </c>
      <c r="D91" s="132" t="s">
        <v>205</v>
      </c>
      <c r="E91" s="132" t="s">
        <v>206</v>
      </c>
      <c r="F91" s="319" t="s">
        <v>212</v>
      </c>
      <c r="I91" s="246">
        <f>SUM(A90:D90)+SUM(F90:H90)</f>
        <v>0</v>
      </c>
    </row>
    <row r="92" spans="1:19">
      <c r="A92" s="331" t="str">
        <f>IF(VLOOKUP(I88,[1]Plan1!$P$3:$Y$10002,1)=I88,VLOOKUP(I88,[1]Plan1!$P$3:$Y$10002,10),"ERRO")</f>
        <v>HelioFVB</v>
      </c>
      <c r="B92" s="246" t="str">
        <f>VLOOKUP(I88,[1]Plan1!$P$3:$Z$10002,11)</f>
        <v>DESKTOP-OGV782K</v>
      </c>
      <c r="C92" s="319" t="str">
        <f>VLOOKUP(I88,[1]Plan1!$P$3:$AA$10002,12)</f>
        <v>Intel64 Family 6 Model 58 Stepping 9, GenuineIntel</v>
      </c>
      <c r="D92" s="132" t="str">
        <f>VLOOKUP(I88,[1]Plan1!$P$3:$AB$10002,13)</f>
        <v>3a09</v>
      </c>
      <c r="E92" s="132" t="str">
        <f>VLOOKUP(I88,[1]Plan1!$P$3:$AC$10002,14)</f>
        <v>6</v>
      </c>
      <c r="F92" s="132" t="str">
        <f>VLOOKUP(I88,[1]Plan1!$P$3:$AD$10002,15)</f>
        <v>4</v>
      </c>
      <c r="H92" s="42"/>
      <c r="J92" s="131" t="str">
        <f>CONCATENATE("Licensed to ",A92," on computer ",B92)</f>
        <v>Licensed to HelioFVB on computer DESKTOP-OGV782K</v>
      </c>
      <c r="R92" s="246"/>
    </row>
    <row r="93" spans="1:19">
      <c r="A93" s="331" t="str">
        <f>IF(Plan1!B10&lt;&gt;"",user(),"")</f>
        <v/>
      </c>
      <c r="B93" s="246" t="str">
        <f>IF(Plan1!B10&lt;&gt;"",computer(),"")</f>
        <v/>
      </c>
      <c r="C93" s="319" t="str">
        <f>IF(Plan1!B10&lt;&gt;"",processor(),"")</f>
        <v/>
      </c>
      <c r="D93" s="132" t="str">
        <f>IF(Plan1!B10&lt;&gt;"",revision(),"")</f>
        <v/>
      </c>
      <c r="E93" s="132" t="str">
        <f>IF(Plan1!B10&lt;&gt;"",modelproc(),"")</f>
        <v/>
      </c>
      <c r="F93" s="132" t="str">
        <f>IF(Plan1!B10&lt;&gt;"",numproc(),"")</f>
        <v/>
      </c>
      <c r="H93" s="42"/>
      <c r="J93" s="131" t="str">
        <f>IF(AND(A93&lt;&gt;"",B93&lt;&gt;""),CONCATENATE("Licensed to ",A93," on computer ",B93),"")</f>
        <v/>
      </c>
    </row>
    <row r="94" spans="1:19">
      <c r="A94" s="332"/>
      <c r="B94" s="333" t="s">
        <v>17</v>
      </c>
      <c r="C94" s="334" t="s">
        <v>16</v>
      </c>
      <c r="D94" s="245"/>
      <c r="E94" s="245"/>
      <c r="F94" s="333" t="s">
        <v>210</v>
      </c>
      <c r="G94" s="135" t="s">
        <v>211</v>
      </c>
      <c r="H94" s="132" t="s">
        <v>17</v>
      </c>
      <c r="I94" s="42"/>
    </row>
    <row r="95" spans="1:19">
      <c r="A95" s="335"/>
      <c r="B95" s="330">
        <v>42997</v>
      </c>
      <c r="C95" s="334">
        <f>F95+(F$88*28679+98765)+(G$88*6587+87654)+(E$88*9537+76543)+(J$88*5713+4528)</f>
        <v>10123080971</v>
      </c>
      <c r="D95" s="42"/>
      <c r="E95" s="42"/>
      <c r="F95" s="336">
        <v>584218785</v>
      </c>
      <c r="G95" s="337">
        <v>100015381</v>
      </c>
      <c r="H95" s="330">
        <v>43666</v>
      </c>
      <c r="I95" s="338"/>
    </row>
    <row r="96" spans="1:19">
      <c r="A96" s="335"/>
      <c r="B96" s="330">
        <v>43010</v>
      </c>
      <c r="C96" s="334">
        <f t="shared" ref="C96:C159" si="0">F96+(F$88*28679+98765)+(G$88*6587+87654)+(E$88*9537+76543)+(J$88*5713+4528)</f>
        <v>9717611293</v>
      </c>
      <c r="D96" s="42"/>
      <c r="E96" s="42"/>
      <c r="F96" s="336">
        <v>178749107</v>
      </c>
      <c r="G96" s="337">
        <v>100049323</v>
      </c>
      <c r="H96" s="330">
        <v>43450</v>
      </c>
      <c r="I96" s="338"/>
    </row>
    <row r="97" spans="1:15">
      <c r="A97" s="335"/>
      <c r="B97" s="330">
        <v>43011</v>
      </c>
      <c r="C97" s="334">
        <f t="shared" si="0"/>
        <v>10145630600</v>
      </c>
      <c r="D97" s="42"/>
      <c r="E97" s="42"/>
      <c r="F97" s="336">
        <v>606768414</v>
      </c>
      <c r="G97" s="337">
        <v>100062102</v>
      </c>
      <c r="H97" s="330">
        <v>45985</v>
      </c>
      <c r="I97" s="338"/>
    </row>
    <row r="98" spans="1:15">
      <c r="A98" s="335"/>
      <c r="B98" s="330">
        <v>43012</v>
      </c>
      <c r="C98" s="334">
        <f t="shared" si="0"/>
        <v>9798205800</v>
      </c>
      <c r="D98" s="42"/>
      <c r="E98" s="42"/>
      <c r="F98" s="336">
        <v>259343614</v>
      </c>
      <c r="G98" s="337">
        <v>100071611</v>
      </c>
      <c r="H98" s="330">
        <v>44934</v>
      </c>
      <c r="I98" s="338"/>
    </row>
    <row r="99" spans="1:15">
      <c r="A99" s="339"/>
      <c r="B99" s="330">
        <v>43013</v>
      </c>
      <c r="C99" s="334">
        <f t="shared" si="0"/>
        <v>10095540413</v>
      </c>
      <c r="D99" s="42"/>
      <c r="E99" s="42"/>
      <c r="F99" s="336">
        <v>556678227</v>
      </c>
      <c r="G99" s="337">
        <v>100159220</v>
      </c>
      <c r="H99" s="330">
        <v>49897</v>
      </c>
      <c r="I99" s="338"/>
    </row>
    <row r="100" spans="1:15">
      <c r="A100" s="339"/>
      <c r="B100" s="330">
        <v>43014</v>
      </c>
      <c r="C100" s="334">
        <f t="shared" si="0"/>
        <v>9812179513</v>
      </c>
      <c r="D100" s="42"/>
      <c r="E100" s="42"/>
      <c r="F100" s="247">
        <v>273317327</v>
      </c>
      <c r="G100" s="337">
        <v>100426780</v>
      </c>
      <c r="H100" s="330">
        <v>43305</v>
      </c>
      <c r="I100" s="338"/>
    </row>
    <row r="101" spans="1:15">
      <c r="A101" s="339"/>
      <c r="B101" s="330">
        <v>43015</v>
      </c>
      <c r="C101" s="334">
        <f t="shared" si="0"/>
        <v>9783580754</v>
      </c>
      <c r="D101" s="42"/>
      <c r="E101" s="42"/>
      <c r="F101" s="336">
        <v>244718568</v>
      </c>
      <c r="G101" s="337">
        <v>100478483</v>
      </c>
      <c r="H101" s="330">
        <v>48665</v>
      </c>
      <c r="I101" s="338"/>
      <c r="K101" s="338"/>
      <c r="L101" s="338"/>
      <c r="M101" s="340"/>
      <c r="N101" s="340"/>
      <c r="O101" s="339"/>
    </row>
    <row r="102" spans="1:15">
      <c r="A102" s="339"/>
      <c r="B102" s="330">
        <v>43016</v>
      </c>
      <c r="C102" s="334">
        <f t="shared" si="0"/>
        <v>10331056224</v>
      </c>
      <c r="D102" s="42"/>
      <c r="E102" s="42"/>
      <c r="F102" s="337">
        <v>792194038</v>
      </c>
      <c r="G102" s="337">
        <v>100547425</v>
      </c>
      <c r="H102" s="330">
        <v>43986</v>
      </c>
      <c r="I102" s="338"/>
      <c r="K102" s="338"/>
      <c r="L102" s="338"/>
      <c r="M102" s="340"/>
      <c r="N102" s="340"/>
      <c r="O102" s="339"/>
    </row>
    <row r="103" spans="1:15">
      <c r="A103" s="341"/>
      <c r="B103" s="330">
        <v>43017</v>
      </c>
      <c r="C103" s="334">
        <f t="shared" si="0"/>
        <v>10173247140</v>
      </c>
      <c r="D103" s="42"/>
      <c r="E103" s="42"/>
      <c r="F103" s="336">
        <v>634384954</v>
      </c>
      <c r="G103" s="337">
        <v>100652210</v>
      </c>
      <c r="H103" s="330">
        <v>47158</v>
      </c>
      <c r="I103" s="338"/>
      <c r="K103" s="338"/>
      <c r="L103" s="338"/>
      <c r="M103" s="342"/>
      <c r="N103" s="342"/>
      <c r="O103" s="341"/>
    </row>
    <row r="104" spans="1:15">
      <c r="A104" s="339"/>
      <c r="B104" s="330">
        <v>43018</v>
      </c>
      <c r="C104" s="334">
        <f t="shared" si="0"/>
        <v>10375801417</v>
      </c>
      <c r="D104" s="42"/>
      <c r="E104" s="42"/>
      <c r="F104" s="336">
        <v>836939231</v>
      </c>
      <c r="G104" s="337">
        <v>100777180</v>
      </c>
      <c r="H104" s="330">
        <v>49795</v>
      </c>
      <c r="I104" s="338"/>
      <c r="K104" s="338"/>
      <c r="L104" s="338"/>
      <c r="M104" s="340"/>
      <c r="N104" s="340"/>
      <c r="O104" s="339"/>
    </row>
    <row r="105" spans="1:15">
      <c r="A105" s="339"/>
      <c r="B105" s="330">
        <v>43019</v>
      </c>
      <c r="C105" s="334">
        <f t="shared" si="0"/>
        <v>10015705632</v>
      </c>
      <c r="D105" s="42"/>
      <c r="E105" s="42"/>
      <c r="F105" s="336">
        <v>476843446</v>
      </c>
      <c r="G105" s="337">
        <v>100825615</v>
      </c>
      <c r="H105" s="330">
        <v>43179</v>
      </c>
      <c r="I105" s="330"/>
      <c r="K105" s="338"/>
      <c r="L105" s="338"/>
      <c r="M105" s="340"/>
      <c r="N105" s="340"/>
      <c r="O105" s="339"/>
    </row>
    <row r="106" spans="1:15">
      <c r="A106" s="339"/>
      <c r="B106" s="330">
        <v>43020</v>
      </c>
      <c r="C106" s="334">
        <f t="shared" si="0"/>
        <v>10486786658</v>
      </c>
      <c r="D106" s="42"/>
      <c r="E106" s="42"/>
      <c r="F106" s="336">
        <v>947924472</v>
      </c>
      <c r="G106" s="337">
        <v>100921041</v>
      </c>
      <c r="H106" s="330">
        <v>45520</v>
      </c>
      <c r="I106" s="330"/>
      <c r="K106" s="338"/>
      <c r="L106" s="338"/>
      <c r="M106" s="340"/>
      <c r="N106" s="340"/>
      <c r="O106" s="339"/>
    </row>
    <row r="107" spans="1:15">
      <c r="A107" s="339"/>
      <c r="B107" s="330">
        <v>43021</v>
      </c>
      <c r="C107" s="334">
        <f t="shared" si="0"/>
        <v>10453575241</v>
      </c>
      <c r="D107" s="42"/>
      <c r="E107" s="42"/>
      <c r="F107" s="336">
        <v>914713055</v>
      </c>
      <c r="G107" s="337">
        <v>100989168</v>
      </c>
      <c r="H107" s="330">
        <v>47616</v>
      </c>
      <c r="I107" s="330"/>
      <c r="K107" s="338"/>
      <c r="L107" s="338"/>
      <c r="M107" s="340"/>
      <c r="N107" s="340"/>
      <c r="O107" s="339"/>
    </row>
    <row r="108" spans="1:15">
      <c r="A108" s="339"/>
      <c r="B108" s="330">
        <v>43022</v>
      </c>
      <c r="C108" s="334">
        <f t="shared" si="0"/>
        <v>10398738212</v>
      </c>
      <c r="D108" s="42"/>
      <c r="E108" s="42"/>
      <c r="F108" s="336">
        <v>859876026</v>
      </c>
      <c r="G108" s="337">
        <v>100990363</v>
      </c>
      <c r="H108" s="330">
        <v>44272</v>
      </c>
      <c r="I108" s="330"/>
      <c r="K108" s="338"/>
      <c r="L108" s="338"/>
      <c r="M108" s="340"/>
      <c r="N108" s="340"/>
      <c r="O108" s="339"/>
    </row>
    <row r="109" spans="1:15">
      <c r="A109" s="339"/>
      <c r="B109" s="330">
        <v>43023</v>
      </c>
      <c r="C109" s="334">
        <f t="shared" si="0"/>
        <v>10370108013</v>
      </c>
      <c r="D109" s="42"/>
      <c r="E109" s="42"/>
      <c r="F109" s="336">
        <v>831245827</v>
      </c>
      <c r="G109" s="337">
        <v>101078258</v>
      </c>
      <c r="H109" s="330">
        <v>43246</v>
      </c>
      <c r="I109" s="330"/>
      <c r="K109" s="338"/>
      <c r="L109" s="338"/>
      <c r="M109" s="340"/>
      <c r="N109" s="340"/>
      <c r="O109" s="339"/>
    </row>
    <row r="110" spans="1:15">
      <c r="A110" s="339"/>
      <c r="B110" s="330">
        <v>43024</v>
      </c>
      <c r="C110" s="334">
        <f t="shared" si="0"/>
        <v>10501800137</v>
      </c>
      <c r="D110" s="42"/>
      <c r="E110" s="42"/>
      <c r="F110" s="336">
        <v>962937951</v>
      </c>
      <c r="G110" s="337">
        <v>101120019</v>
      </c>
      <c r="H110" s="330">
        <v>49816</v>
      </c>
      <c r="I110" s="330"/>
      <c r="K110" s="338"/>
      <c r="L110" s="338"/>
      <c r="M110" s="340"/>
      <c r="N110" s="340"/>
      <c r="O110" s="339"/>
    </row>
    <row r="111" spans="1:15">
      <c r="A111" s="339"/>
      <c r="B111" s="330">
        <v>43025</v>
      </c>
      <c r="C111" s="334">
        <f t="shared" si="0"/>
        <v>10414243534</v>
      </c>
      <c r="D111" s="42"/>
      <c r="E111" s="42"/>
      <c r="F111" s="336">
        <v>875381348</v>
      </c>
      <c r="G111" s="337">
        <v>101133564</v>
      </c>
      <c r="H111" s="330">
        <v>45358</v>
      </c>
      <c r="I111" s="330"/>
      <c r="K111" s="338"/>
      <c r="L111" s="338"/>
      <c r="M111" s="340"/>
      <c r="N111" s="340"/>
      <c r="O111" s="339"/>
    </row>
    <row r="112" spans="1:15">
      <c r="A112" s="339"/>
      <c r="B112" s="330">
        <v>43026</v>
      </c>
      <c r="C112" s="334">
        <f t="shared" si="0"/>
        <v>10513621501</v>
      </c>
      <c r="D112" s="42"/>
      <c r="E112" s="42"/>
      <c r="F112" s="336">
        <v>974759315</v>
      </c>
      <c r="G112" s="337">
        <v>101273145</v>
      </c>
      <c r="H112" s="330">
        <v>50083</v>
      </c>
      <c r="I112" s="330"/>
      <c r="K112" s="338"/>
      <c r="L112" s="338"/>
      <c r="M112" s="340"/>
      <c r="N112" s="340"/>
      <c r="O112" s="339"/>
    </row>
    <row r="113" spans="1:15">
      <c r="A113" s="339"/>
      <c r="B113" s="330">
        <v>43027</v>
      </c>
      <c r="C113" s="334">
        <f t="shared" si="0"/>
        <v>10141379823</v>
      </c>
      <c r="D113" s="42"/>
      <c r="E113" s="42"/>
      <c r="F113" s="247">
        <v>602517637</v>
      </c>
      <c r="G113" s="337">
        <v>101485127</v>
      </c>
      <c r="H113" s="330">
        <v>49981</v>
      </c>
      <c r="I113" s="330"/>
      <c r="K113" s="338"/>
      <c r="L113" s="338"/>
      <c r="M113" s="340"/>
      <c r="N113" s="340"/>
      <c r="O113" s="339"/>
    </row>
    <row r="114" spans="1:15">
      <c r="A114" s="339"/>
      <c r="B114" s="330">
        <v>43028</v>
      </c>
      <c r="C114" s="334">
        <f t="shared" si="0"/>
        <v>10470656831</v>
      </c>
      <c r="D114" s="42"/>
      <c r="E114" s="42"/>
      <c r="F114" s="336">
        <v>931794645</v>
      </c>
      <c r="G114" s="337">
        <v>101549369</v>
      </c>
      <c r="H114" s="330">
        <v>46613</v>
      </c>
      <c r="I114" s="330"/>
      <c r="K114" s="338"/>
      <c r="L114" s="338"/>
      <c r="M114" s="340"/>
      <c r="N114" s="340"/>
      <c r="O114" s="339"/>
    </row>
    <row r="115" spans="1:15">
      <c r="A115" s="341"/>
      <c r="B115" s="330">
        <v>43029</v>
      </c>
      <c r="C115" s="334">
        <f t="shared" si="0"/>
        <v>9674852851</v>
      </c>
      <c r="D115" s="42"/>
      <c r="E115" s="42"/>
      <c r="F115" s="336">
        <v>135990665</v>
      </c>
      <c r="G115" s="337">
        <v>101852177</v>
      </c>
      <c r="H115" s="330">
        <v>47990</v>
      </c>
      <c r="I115" s="330"/>
      <c r="K115" s="338"/>
      <c r="L115" s="338"/>
      <c r="M115" s="342"/>
      <c r="N115" s="342"/>
      <c r="O115" s="341"/>
    </row>
    <row r="116" spans="1:15">
      <c r="A116" s="335"/>
      <c r="B116" s="330">
        <v>43030</v>
      </c>
      <c r="C116" s="334">
        <f t="shared" si="0"/>
        <v>10033909014</v>
      </c>
      <c r="D116" s="42"/>
      <c r="E116" s="42"/>
      <c r="F116" s="336">
        <v>495046828</v>
      </c>
      <c r="G116" s="337">
        <v>101881505</v>
      </c>
      <c r="H116" s="330">
        <v>43420</v>
      </c>
      <c r="I116" s="330"/>
      <c r="K116" s="338"/>
      <c r="L116" s="338"/>
      <c r="M116" s="342"/>
      <c r="N116" s="342"/>
      <c r="O116" s="335"/>
    </row>
    <row r="117" spans="1:15">
      <c r="A117" s="335"/>
      <c r="B117" s="330">
        <v>43031</v>
      </c>
      <c r="C117" s="334">
        <f t="shared" si="0"/>
        <v>10006225279</v>
      </c>
      <c r="D117" s="42"/>
      <c r="E117" s="42"/>
      <c r="F117" s="337">
        <v>467363093</v>
      </c>
      <c r="G117" s="337">
        <v>101943032</v>
      </c>
      <c r="H117" s="330">
        <v>43827</v>
      </c>
      <c r="I117" s="330"/>
      <c r="K117" s="338"/>
      <c r="L117" s="338"/>
      <c r="M117" s="342"/>
      <c r="N117" s="342"/>
      <c r="O117" s="335"/>
    </row>
    <row r="118" spans="1:15">
      <c r="A118" s="335"/>
      <c r="B118" s="330">
        <v>43032</v>
      </c>
      <c r="C118" s="334">
        <f t="shared" si="0"/>
        <v>10300037671</v>
      </c>
      <c r="D118" s="42"/>
      <c r="E118" s="42"/>
      <c r="F118" s="337">
        <v>761175485</v>
      </c>
      <c r="G118" s="337">
        <v>101997350</v>
      </c>
      <c r="H118" s="330">
        <v>47045</v>
      </c>
      <c r="I118" s="330"/>
      <c r="K118" s="338"/>
      <c r="L118" s="338"/>
      <c r="M118" s="342"/>
      <c r="N118" s="342"/>
      <c r="O118" s="335"/>
    </row>
    <row r="119" spans="1:15">
      <c r="A119" s="335"/>
      <c r="B119" s="330">
        <v>43033</v>
      </c>
      <c r="C119" s="334">
        <f t="shared" si="0"/>
        <v>10098171698</v>
      </c>
      <c r="D119" s="42"/>
      <c r="E119" s="42"/>
      <c r="F119" s="336">
        <v>559309512</v>
      </c>
      <c r="G119" s="337">
        <v>102120217</v>
      </c>
      <c r="H119" s="330">
        <v>47141</v>
      </c>
      <c r="I119" s="330"/>
      <c r="K119" s="338"/>
      <c r="L119" s="338"/>
      <c r="M119" s="342"/>
      <c r="N119" s="342"/>
      <c r="O119" s="335"/>
    </row>
    <row r="120" spans="1:15">
      <c r="A120" s="335"/>
      <c r="B120" s="330">
        <v>43034</v>
      </c>
      <c r="C120" s="334">
        <f t="shared" si="0"/>
        <v>10484240215</v>
      </c>
      <c r="D120" s="42"/>
      <c r="E120" s="42"/>
      <c r="F120" s="337">
        <v>945378029</v>
      </c>
      <c r="G120" s="337">
        <v>102166644</v>
      </c>
      <c r="H120" s="330">
        <v>45175</v>
      </c>
      <c r="I120" s="330"/>
      <c r="K120" s="338"/>
      <c r="L120" s="338"/>
      <c r="M120" s="342"/>
      <c r="N120" s="342"/>
      <c r="O120" s="335"/>
    </row>
    <row r="121" spans="1:15">
      <c r="A121" s="335"/>
      <c r="B121" s="330">
        <v>43035</v>
      </c>
      <c r="C121" s="334">
        <f t="shared" si="0"/>
        <v>10138434628</v>
      </c>
      <c r="D121" s="42"/>
      <c r="E121" s="42"/>
      <c r="F121" s="336">
        <v>599572442</v>
      </c>
      <c r="G121" s="337">
        <v>102230877</v>
      </c>
      <c r="H121" s="330">
        <v>49373</v>
      </c>
      <c r="I121" s="330"/>
      <c r="K121" s="338"/>
      <c r="L121" s="338"/>
      <c r="M121" s="342"/>
      <c r="N121" s="342"/>
      <c r="O121" s="335"/>
    </row>
    <row r="122" spans="1:15">
      <c r="A122" s="339"/>
      <c r="B122" s="330">
        <v>43036</v>
      </c>
      <c r="C122" s="334">
        <f t="shared" si="0"/>
        <v>9794011356</v>
      </c>
      <c r="D122" s="42"/>
      <c r="E122" s="42"/>
      <c r="F122" s="336">
        <v>255149170</v>
      </c>
      <c r="G122" s="337">
        <v>102340486</v>
      </c>
      <c r="H122" s="330">
        <v>48464</v>
      </c>
      <c r="I122" s="330"/>
      <c r="K122" s="338"/>
      <c r="L122" s="338"/>
      <c r="M122" s="340"/>
      <c r="N122" s="340"/>
      <c r="O122" s="339"/>
    </row>
    <row r="123" spans="1:15">
      <c r="A123" s="339"/>
      <c r="B123" s="330">
        <v>43037</v>
      </c>
      <c r="C123" s="334">
        <f t="shared" si="0"/>
        <v>10375980234</v>
      </c>
      <c r="D123" s="42"/>
      <c r="E123" s="42"/>
      <c r="F123" s="336">
        <v>837118048</v>
      </c>
      <c r="G123" s="337">
        <v>102400028</v>
      </c>
      <c r="H123" s="330">
        <v>45871</v>
      </c>
      <c r="I123" s="330"/>
      <c r="K123" s="338"/>
      <c r="L123" s="338"/>
      <c r="M123" s="340"/>
      <c r="N123" s="340"/>
      <c r="O123" s="339"/>
    </row>
    <row r="124" spans="1:15">
      <c r="A124" s="339"/>
      <c r="B124" s="330">
        <v>43038</v>
      </c>
      <c r="C124" s="334">
        <f t="shared" si="0"/>
        <v>9894575497</v>
      </c>
      <c r="D124" s="42"/>
      <c r="E124" s="42"/>
      <c r="F124" s="337">
        <v>355713311</v>
      </c>
      <c r="G124" s="337">
        <v>102409162</v>
      </c>
      <c r="H124" s="330">
        <v>43738</v>
      </c>
      <c r="I124" s="330"/>
      <c r="K124" s="338"/>
      <c r="L124" s="338"/>
      <c r="M124" s="340"/>
      <c r="N124" s="340"/>
      <c r="O124" s="339"/>
    </row>
    <row r="125" spans="1:15">
      <c r="A125" s="339"/>
      <c r="B125" s="330">
        <v>43039</v>
      </c>
      <c r="C125" s="334">
        <f t="shared" si="0"/>
        <v>10430651486</v>
      </c>
      <c r="D125" s="42"/>
      <c r="E125" s="42"/>
      <c r="F125" s="336">
        <v>891789300</v>
      </c>
      <c r="G125" s="337">
        <v>102468680</v>
      </c>
      <c r="H125" s="330">
        <v>45326</v>
      </c>
      <c r="I125" s="330"/>
      <c r="K125" s="338"/>
      <c r="L125" s="338"/>
      <c r="M125" s="340"/>
      <c r="N125" s="340"/>
      <c r="O125" s="339"/>
    </row>
    <row r="126" spans="1:15">
      <c r="A126" s="341"/>
      <c r="B126" s="330">
        <v>43040</v>
      </c>
      <c r="C126" s="334">
        <f t="shared" si="0"/>
        <v>10026784953</v>
      </c>
      <c r="D126" s="42"/>
      <c r="E126" s="42"/>
      <c r="F126" s="336">
        <v>487922767</v>
      </c>
      <c r="G126" s="337">
        <v>102502977</v>
      </c>
      <c r="H126" s="330">
        <v>46555</v>
      </c>
      <c r="I126" s="330"/>
      <c r="K126" s="338"/>
      <c r="L126" s="338"/>
      <c r="M126" s="342"/>
      <c r="N126" s="342"/>
      <c r="O126" s="341"/>
    </row>
    <row r="127" spans="1:15">
      <c r="A127" s="335"/>
      <c r="B127" s="330">
        <v>43041</v>
      </c>
      <c r="C127" s="334">
        <f t="shared" si="0"/>
        <v>10167179822</v>
      </c>
      <c r="D127" s="42"/>
      <c r="E127" s="42"/>
      <c r="F127" s="337">
        <v>628317636</v>
      </c>
      <c r="G127" s="337">
        <v>102561918</v>
      </c>
      <c r="H127" s="330">
        <v>48242</v>
      </c>
      <c r="I127" s="330"/>
      <c r="K127" s="338"/>
      <c r="L127" s="338"/>
      <c r="M127" s="342"/>
      <c r="N127" s="342"/>
      <c r="O127" s="335"/>
    </row>
    <row r="128" spans="1:15">
      <c r="A128" s="335"/>
      <c r="B128" s="330">
        <v>43042</v>
      </c>
      <c r="C128" s="334">
        <f t="shared" si="0"/>
        <v>9884930088</v>
      </c>
      <c r="D128" s="42"/>
      <c r="E128" s="42"/>
      <c r="F128" s="336">
        <v>346067902</v>
      </c>
      <c r="G128" s="337">
        <v>102640880</v>
      </c>
      <c r="H128" s="330">
        <v>49379</v>
      </c>
      <c r="I128" s="330"/>
      <c r="K128" s="338"/>
      <c r="L128" s="338"/>
      <c r="M128" s="342"/>
      <c r="N128" s="342"/>
      <c r="O128" s="335"/>
    </row>
    <row r="129" spans="1:15">
      <c r="A129" s="335"/>
      <c r="B129" s="330">
        <v>43043</v>
      </c>
      <c r="C129" s="334">
        <f t="shared" si="0"/>
        <v>10434217105</v>
      </c>
      <c r="D129" s="42"/>
      <c r="E129" s="42"/>
      <c r="F129" s="336">
        <v>895354919</v>
      </c>
      <c r="G129" s="337">
        <v>102672204</v>
      </c>
      <c r="H129" s="330">
        <v>47735</v>
      </c>
      <c r="I129" s="330"/>
      <c r="K129" s="338"/>
      <c r="L129" s="338"/>
      <c r="M129" s="342"/>
      <c r="N129" s="342"/>
      <c r="O129" s="335"/>
    </row>
    <row r="130" spans="1:15">
      <c r="A130" s="339"/>
      <c r="B130" s="330">
        <v>43044</v>
      </c>
      <c r="C130" s="334">
        <f t="shared" si="0"/>
        <v>9911489766</v>
      </c>
      <c r="D130" s="42"/>
      <c r="E130" s="42"/>
      <c r="F130" s="336">
        <v>372627580</v>
      </c>
      <c r="G130" s="337">
        <v>102725741</v>
      </c>
      <c r="H130" s="330">
        <v>50160</v>
      </c>
      <c r="I130" s="330"/>
      <c r="K130" s="338"/>
      <c r="L130" s="338"/>
      <c r="M130" s="340"/>
      <c r="N130" s="340"/>
      <c r="O130" s="339"/>
    </row>
    <row r="131" spans="1:15">
      <c r="A131" s="339"/>
      <c r="B131" s="330">
        <v>43045</v>
      </c>
      <c r="C131" s="334">
        <f t="shared" si="0"/>
        <v>10245490758</v>
      </c>
      <c r="D131" s="42"/>
      <c r="E131" s="42"/>
      <c r="F131" s="336">
        <v>706628572</v>
      </c>
      <c r="G131" s="337">
        <v>102802584</v>
      </c>
      <c r="H131" s="330">
        <v>45137</v>
      </c>
      <c r="I131" s="330"/>
      <c r="K131" s="338"/>
      <c r="L131" s="338"/>
      <c r="M131" s="340"/>
      <c r="N131" s="340"/>
      <c r="O131" s="339"/>
    </row>
    <row r="132" spans="1:15">
      <c r="A132" s="339"/>
      <c r="B132" s="330">
        <v>43046</v>
      </c>
      <c r="C132" s="334">
        <f t="shared" si="0"/>
        <v>9749574313</v>
      </c>
      <c r="D132" s="42"/>
      <c r="E132" s="42"/>
      <c r="F132" s="336">
        <v>210712127</v>
      </c>
      <c r="G132" s="337">
        <v>102854617</v>
      </c>
      <c r="H132" s="330">
        <v>43303</v>
      </c>
      <c r="I132" s="330"/>
      <c r="K132" s="338"/>
      <c r="L132" s="338"/>
      <c r="M132" s="340"/>
      <c r="N132" s="340"/>
      <c r="O132" s="339"/>
    </row>
    <row r="133" spans="1:15">
      <c r="A133" s="339"/>
      <c r="B133" s="330">
        <v>43047</v>
      </c>
      <c r="C133" s="334">
        <f t="shared" si="0"/>
        <v>9820535215</v>
      </c>
      <c r="D133" s="42"/>
      <c r="E133" s="42"/>
      <c r="F133" s="336">
        <v>281673029</v>
      </c>
      <c r="G133" s="337">
        <v>102925436</v>
      </c>
      <c r="H133" s="330">
        <v>49132</v>
      </c>
      <c r="I133" s="330"/>
      <c r="K133" s="338"/>
      <c r="L133" s="338"/>
      <c r="M133" s="340"/>
      <c r="N133" s="340"/>
      <c r="O133" s="339"/>
    </row>
    <row r="134" spans="1:15">
      <c r="A134" s="339"/>
      <c r="B134" s="330">
        <v>43048</v>
      </c>
      <c r="C134" s="334">
        <f t="shared" si="0"/>
        <v>9872863242</v>
      </c>
      <c r="D134" s="42"/>
      <c r="E134" s="42"/>
      <c r="F134" s="336">
        <v>334001056</v>
      </c>
      <c r="G134" s="337">
        <v>103097305</v>
      </c>
      <c r="H134" s="330">
        <v>44774</v>
      </c>
      <c r="I134" s="330"/>
      <c r="K134" s="338"/>
      <c r="L134" s="338"/>
      <c r="M134" s="340"/>
      <c r="N134" s="340"/>
      <c r="O134" s="339"/>
    </row>
    <row r="135" spans="1:15">
      <c r="A135" s="339"/>
      <c r="B135" s="330">
        <v>43049</v>
      </c>
      <c r="C135" s="334">
        <f t="shared" si="0"/>
        <v>10409229842</v>
      </c>
      <c r="D135" s="42"/>
      <c r="E135" s="42"/>
      <c r="F135" s="336">
        <v>870367656</v>
      </c>
      <c r="G135" s="337">
        <v>103138278</v>
      </c>
      <c r="H135" s="330">
        <v>48261</v>
      </c>
      <c r="I135" s="330"/>
      <c r="K135" s="338"/>
      <c r="L135" s="338"/>
      <c r="M135" s="340"/>
      <c r="N135" s="340"/>
      <c r="O135" s="339"/>
    </row>
    <row r="136" spans="1:15">
      <c r="A136" s="339"/>
      <c r="B136" s="330">
        <v>43050</v>
      </c>
      <c r="C136" s="334">
        <f t="shared" si="0"/>
        <v>10033173675</v>
      </c>
      <c r="D136" s="42"/>
      <c r="E136" s="42"/>
      <c r="F136" s="336">
        <v>494311489</v>
      </c>
      <c r="G136" s="337">
        <v>103208128</v>
      </c>
      <c r="H136" s="330">
        <v>43947</v>
      </c>
      <c r="I136" s="330"/>
      <c r="K136" s="338"/>
      <c r="L136" s="338"/>
      <c r="M136" s="340"/>
      <c r="N136" s="340"/>
      <c r="O136" s="339"/>
    </row>
    <row r="137" spans="1:15">
      <c r="A137" s="339"/>
      <c r="B137" s="330">
        <v>43051</v>
      </c>
      <c r="C137" s="334">
        <f t="shared" si="0"/>
        <v>9715803172</v>
      </c>
      <c r="D137" s="42"/>
      <c r="E137" s="42"/>
      <c r="F137" s="336">
        <v>176940986</v>
      </c>
      <c r="G137" s="337">
        <v>103442640</v>
      </c>
      <c r="H137" s="330">
        <v>48907</v>
      </c>
      <c r="I137" s="330"/>
      <c r="K137" s="338"/>
      <c r="L137" s="338"/>
      <c r="M137" s="340"/>
      <c r="N137" s="340"/>
      <c r="O137" s="339"/>
    </row>
    <row r="138" spans="1:15">
      <c r="A138" s="339"/>
      <c r="B138" s="330">
        <v>43052</v>
      </c>
      <c r="C138" s="334">
        <f t="shared" si="0"/>
        <v>9802041262</v>
      </c>
      <c r="D138" s="42"/>
      <c r="E138" s="42"/>
      <c r="F138" s="336">
        <v>263179076</v>
      </c>
      <c r="G138" s="337">
        <v>103531911</v>
      </c>
      <c r="H138" s="330">
        <v>44866</v>
      </c>
      <c r="I138" s="330"/>
      <c r="K138" s="338"/>
      <c r="L138" s="338"/>
      <c r="M138" s="340"/>
      <c r="N138" s="340"/>
      <c r="O138" s="339"/>
    </row>
    <row r="139" spans="1:15">
      <c r="A139" s="339"/>
      <c r="B139" s="330">
        <v>43053</v>
      </c>
      <c r="C139" s="334">
        <f t="shared" si="0"/>
        <v>10394217041</v>
      </c>
      <c r="D139" s="42"/>
      <c r="E139" s="42"/>
      <c r="F139" s="336">
        <v>855354855</v>
      </c>
      <c r="G139" s="337">
        <v>103599741</v>
      </c>
      <c r="H139" s="330">
        <v>44627</v>
      </c>
      <c r="I139" s="330"/>
      <c r="K139" s="338"/>
      <c r="L139" s="338"/>
      <c r="M139" s="340"/>
      <c r="N139" s="340"/>
      <c r="O139" s="339"/>
    </row>
    <row r="140" spans="1:15">
      <c r="A140" s="339"/>
      <c r="B140" s="330">
        <v>43054</v>
      </c>
      <c r="C140" s="334">
        <f t="shared" si="0"/>
        <v>10166069008</v>
      </c>
      <c r="D140" s="42"/>
      <c r="E140" s="42"/>
      <c r="F140" s="336">
        <v>627206822</v>
      </c>
      <c r="G140" s="337">
        <v>103721491</v>
      </c>
      <c r="H140" s="330">
        <v>47600</v>
      </c>
      <c r="I140" s="330"/>
      <c r="K140" s="338"/>
      <c r="L140" s="338"/>
      <c r="M140" s="340"/>
      <c r="N140" s="340"/>
      <c r="O140" s="339"/>
    </row>
    <row r="141" spans="1:15">
      <c r="A141" s="339"/>
      <c r="B141" s="330">
        <v>43055</v>
      </c>
      <c r="C141" s="334">
        <f t="shared" si="0"/>
        <v>10347619458</v>
      </c>
      <c r="D141" s="42"/>
      <c r="E141" s="42"/>
      <c r="F141" s="336">
        <v>808757272</v>
      </c>
      <c r="G141" s="337">
        <v>103853340</v>
      </c>
      <c r="H141" s="330">
        <v>43565</v>
      </c>
      <c r="I141" s="330"/>
      <c r="K141" s="338"/>
      <c r="L141" s="338"/>
      <c r="M141" s="340"/>
      <c r="N141" s="340"/>
      <c r="O141" s="339"/>
    </row>
    <row r="142" spans="1:15">
      <c r="A142" s="339"/>
      <c r="B142" s="330">
        <v>43056</v>
      </c>
      <c r="C142" s="334">
        <f t="shared" si="0"/>
        <v>9746369782</v>
      </c>
      <c r="D142" s="42"/>
      <c r="E142" s="42"/>
      <c r="F142" s="336">
        <v>207507596</v>
      </c>
      <c r="G142" s="337">
        <v>104237259</v>
      </c>
      <c r="H142" s="330">
        <v>47846</v>
      </c>
      <c r="I142" s="330"/>
      <c r="K142" s="338"/>
      <c r="L142" s="338"/>
      <c r="M142" s="340"/>
      <c r="N142" s="340"/>
      <c r="O142" s="339"/>
    </row>
    <row r="143" spans="1:15">
      <c r="A143" s="339"/>
      <c r="B143" s="330">
        <v>43057</v>
      </c>
      <c r="C143" s="334">
        <f t="shared" si="0"/>
        <v>9773376057</v>
      </c>
      <c r="D143" s="42"/>
      <c r="E143" s="42"/>
      <c r="F143" s="336">
        <v>234513871</v>
      </c>
      <c r="G143" s="337">
        <v>104381973</v>
      </c>
      <c r="H143" s="330">
        <v>48915</v>
      </c>
      <c r="I143" s="330"/>
      <c r="K143" s="338"/>
      <c r="L143" s="338"/>
      <c r="M143" s="340"/>
      <c r="N143" s="340"/>
      <c r="O143" s="339"/>
    </row>
    <row r="144" spans="1:15">
      <c r="A144" s="341"/>
      <c r="B144" s="330">
        <v>43058</v>
      </c>
      <c r="C144" s="334">
        <f t="shared" si="0"/>
        <v>9666583410</v>
      </c>
      <c r="D144" s="42"/>
      <c r="E144" s="42"/>
      <c r="F144" s="336">
        <v>127721224</v>
      </c>
      <c r="G144" s="337">
        <v>104465200</v>
      </c>
      <c r="H144" s="330">
        <v>48249</v>
      </c>
      <c r="I144" s="330"/>
      <c r="K144" s="338"/>
      <c r="L144" s="338"/>
      <c r="M144" s="342"/>
      <c r="N144" s="342"/>
      <c r="O144" s="341"/>
    </row>
    <row r="145" spans="1:15">
      <c r="A145" s="339"/>
      <c r="B145" s="330">
        <v>43059</v>
      </c>
      <c r="C145" s="334">
        <f t="shared" si="0"/>
        <v>10106298401</v>
      </c>
      <c r="D145" s="42"/>
      <c r="E145" s="42"/>
      <c r="F145" s="247">
        <v>567436215</v>
      </c>
      <c r="G145" s="337">
        <v>104670595</v>
      </c>
      <c r="H145" s="330">
        <v>43454</v>
      </c>
      <c r="I145" s="330"/>
      <c r="K145" s="338"/>
      <c r="L145" s="338"/>
      <c r="M145" s="340"/>
      <c r="N145" s="340"/>
      <c r="O145" s="339"/>
    </row>
    <row r="146" spans="1:15">
      <c r="A146" s="339"/>
      <c r="B146" s="330">
        <v>43060</v>
      </c>
      <c r="C146" s="334">
        <f t="shared" si="0"/>
        <v>10140370542</v>
      </c>
      <c r="D146" s="42"/>
      <c r="E146" s="42"/>
      <c r="F146" s="336">
        <v>601508356</v>
      </c>
      <c r="G146" s="337">
        <v>104916574</v>
      </c>
      <c r="H146" s="330">
        <v>49276</v>
      </c>
      <c r="I146" s="330"/>
      <c r="K146" s="338"/>
      <c r="L146" s="338"/>
      <c r="M146" s="340"/>
      <c r="N146" s="340"/>
      <c r="O146" s="339"/>
    </row>
    <row r="147" spans="1:15">
      <c r="A147" s="339"/>
      <c r="B147" s="330">
        <v>43061</v>
      </c>
      <c r="C147" s="334">
        <f t="shared" si="0"/>
        <v>10475958440</v>
      </c>
      <c r="D147" s="42"/>
      <c r="E147" s="42"/>
      <c r="F147" s="336">
        <v>937096254</v>
      </c>
      <c r="G147" s="337">
        <v>104918882</v>
      </c>
      <c r="H147" s="330">
        <v>46579</v>
      </c>
      <c r="I147" s="330"/>
      <c r="K147" s="338"/>
      <c r="L147" s="338"/>
      <c r="M147" s="340"/>
      <c r="N147" s="340"/>
      <c r="O147" s="339"/>
    </row>
    <row r="148" spans="1:15">
      <c r="A148" s="339"/>
      <c r="B148" s="330">
        <v>43062</v>
      </c>
      <c r="C148" s="334">
        <f t="shared" si="0"/>
        <v>9953422917</v>
      </c>
      <c r="D148" s="42"/>
      <c r="E148" s="42"/>
      <c r="F148" s="336">
        <v>414560731</v>
      </c>
      <c r="G148" s="337">
        <v>104919472</v>
      </c>
      <c r="H148" s="330">
        <v>46346</v>
      </c>
      <c r="I148" s="330"/>
      <c r="K148" s="338"/>
      <c r="L148" s="338"/>
      <c r="M148" s="340"/>
      <c r="N148" s="340"/>
      <c r="O148" s="339"/>
    </row>
    <row r="149" spans="1:15">
      <c r="A149" s="339"/>
      <c r="B149" s="330">
        <v>43063</v>
      </c>
      <c r="C149" s="334">
        <f t="shared" si="0"/>
        <v>9913867822</v>
      </c>
      <c r="D149" s="42"/>
      <c r="E149" s="42"/>
      <c r="F149" s="336">
        <v>375005636</v>
      </c>
      <c r="G149" s="337">
        <v>105099050</v>
      </c>
      <c r="H149" s="330">
        <v>46713</v>
      </c>
      <c r="I149" s="330"/>
      <c r="K149" s="338"/>
      <c r="L149" s="338"/>
      <c r="M149" s="340"/>
      <c r="N149" s="340"/>
      <c r="O149" s="339"/>
    </row>
    <row r="150" spans="1:15">
      <c r="A150" s="343"/>
      <c r="B150" s="330">
        <v>43064</v>
      </c>
      <c r="C150" s="334">
        <f t="shared" si="0"/>
        <v>9732944444</v>
      </c>
      <c r="D150" s="42"/>
      <c r="E150" s="42"/>
      <c r="F150" s="337">
        <v>194082258</v>
      </c>
      <c r="G150" s="337">
        <v>105404201</v>
      </c>
      <c r="H150" s="330">
        <v>47940</v>
      </c>
      <c r="I150" s="330"/>
      <c r="K150" s="338"/>
      <c r="L150" s="338"/>
      <c r="M150" s="340"/>
      <c r="N150" s="340"/>
      <c r="O150" s="343"/>
    </row>
    <row r="151" spans="1:15">
      <c r="A151" s="343"/>
      <c r="B151" s="330">
        <v>43065</v>
      </c>
      <c r="C151" s="334">
        <f t="shared" si="0"/>
        <v>10334363199</v>
      </c>
      <c r="D151" s="42"/>
      <c r="E151" s="42"/>
      <c r="F151" s="336">
        <v>795501013</v>
      </c>
      <c r="G151" s="337">
        <v>105566447</v>
      </c>
      <c r="H151" s="330">
        <v>46242</v>
      </c>
      <c r="I151" s="330"/>
      <c r="K151" s="338"/>
      <c r="L151" s="338"/>
      <c r="M151" s="340"/>
      <c r="N151" s="340"/>
      <c r="O151" s="343"/>
    </row>
    <row r="152" spans="1:15">
      <c r="A152" s="343"/>
      <c r="B152" s="330">
        <v>43066</v>
      </c>
      <c r="C152" s="334">
        <f t="shared" si="0"/>
        <v>9682123334</v>
      </c>
      <c r="D152" s="42"/>
      <c r="E152" s="42"/>
      <c r="F152" s="336">
        <v>143261148</v>
      </c>
      <c r="G152" s="337">
        <v>105730431</v>
      </c>
      <c r="H152" s="330">
        <v>46668</v>
      </c>
      <c r="I152" s="330"/>
      <c r="K152" s="338"/>
      <c r="L152" s="338"/>
      <c r="M152" s="340"/>
      <c r="N152" s="340"/>
      <c r="O152" s="343"/>
    </row>
    <row r="153" spans="1:15">
      <c r="A153" s="343"/>
      <c r="B153" s="330">
        <v>43067</v>
      </c>
      <c r="C153" s="334">
        <f t="shared" si="0"/>
        <v>10424497167</v>
      </c>
      <c r="D153" s="42"/>
      <c r="E153" s="42"/>
      <c r="F153" s="336">
        <v>885634981</v>
      </c>
      <c r="G153" s="337">
        <v>105837266</v>
      </c>
      <c r="H153" s="330">
        <v>43158</v>
      </c>
      <c r="I153" s="330"/>
      <c r="K153" s="338"/>
      <c r="L153" s="338"/>
      <c r="M153" s="340"/>
      <c r="N153" s="340"/>
      <c r="O153" s="343"/>
    </row>
    <row r="154" spans="1:15">
      <c r="A154" s="343"/>
      <c r="B154" s="330">
        <v>43068</v>
      </c>
      <c r="C154" s="334">
        <f t="shared" si="0"/>
        <v>9724108324</v>
      </c>
      <c r="D154" s="42"/>
      <c r="E154" s="42"/>
      <c r="F154" s="336">
        <v>185246138</v>
      </c>
      <c r="G154" s="337">
        <v>106190193</v>
      </c>
      <c r="H154" s="330">
        <v>49245</v>
      </c>
      <c r="I154" s="330"/>
      <c r="K154" s="338"/>
      <c r="L154" s="338"/>
      <c r="M154" s="340"/>
      <c r="N154" s="340"/>
      <c r="O154" s="343"/>
    </row>
    <row r="155" spans="1:15">
      <c r="A155" s="343"/>
      <c r="B155" s="330">
        <v>43069</v>
      </c>
      <c r="C155" s="334">
        <f t="shared" si="0"/>
        <v>10387043915</v>
      </c>
      <c r="D155" s="42"/>
      <c r="E155" s="42"/>
      <c r="F155" s="337">
        <v>848181729</v>
      </c>
      <c r="G155" s="337">
        <v>106281532</v>
      </c>
      <c r="H155" s="330">
        <v>45993</v>
      </c>
      <c r="I155" s="330"/>
      <c r="K155" s="338"/>
      <c r="L155" s="338"/>
      <c r="M155" s="340"/>
      <c r="N155" s="340"/>
      <c r="O155" s="343"/>
    </row>
    <row r="156" spans="1:15">
      <c r="A156" s="343"/>
      <c r="B156" s="330">
        <v>43070</v>
      </c>
      <c r="C156" s="334">
        <f t="shared" si="0"/>
        <v>10434463454</v>
      </c>
      <c r="D156" s="42"/>
      <c r="E156" s="42"/>
      <c r="F156" s="336">
        <v>895601268</v>
      </c>
      <c r="G156" s="337">
        <v>106340075</v>
      </c>
      <c r="H156" s="330">
        <v>46065</v>
      </c>
      <c r="I156" s="330"/>
      <c r="K156" s="338"/>
      <c r="L156" s="338"/>
      <c r="M156" s="340"/>
      <c r="N156" s="340"/>
      <c r="O156" s="343"/>
    </row>
    <row r="157" spans="1:15">
      <c r="A157" s="343"/>
      <c r="B157" s="330">
        <v>43071</v>
      </c>
      <c r="C157" s="334">
        <f t="shared" si="0"/>
        <v>10001878424</v>
      </c>
      <c r="D157" s="42"/>
      <c r="E157" s="42"/>
      <c r="F157" s="336">
        <v>463016238</v>
      </c>
      <c r="G157" s="337">
        <v>106662476</v>
      </c>
      <c r="H157" s="330">
        <v>45287</v>
      </c>
      <c r="I157" s="330"/>
      <c r="K157" s="338"/>
      <c r="L157" s="338"/>
      <c r="M157" s="340"/>
      <c r="N157" s="340"/>
      <c r="O157" s="343"/>
    </row>
    <row r="158" spans="1:15">
      <c r="A158" s="343"/>
      <c r="B158" s="330">
        <v>43072</v>
      </c>
      <c r="C158" s="334">
        <f t="shared" si="0"/>
        <v>10263137643</v>
      </c>
      <c r="D158" s="42"/>
      <c r="E158" s="42"/>
      <c r="F158" s="336">
        <v>724275457</v>
      </c>
      <c r="G158" s="337">
        <v>106888621</v>
      </c>
      <c r="H158" s="330">
        <v>48480</v>
      </c>
      <c r="I158" s="330"/>
      <c r="K158" s="338"/>
      <c r="L158" s="338"/>
      <c r="M158" s="340"/>
      <c r="N158" s="340"/>
      <c r="O158" s="343"/>
    </row>
    <row r="159" spans="1:15">
      <c r="A159" s="343"/>
      <c r="B159" s="330">
        <v>43073</v>
      </c>
      <c r="C159" s="334">
        <f t="shared" si="0"/>
        <v>10219775583</v>
      </c>
      <c r="D159" s="42"/>
      <c r="E159" s="42"/>
      <c r="F159" s="337">
        <v>680913397</v>
      </c>
      <c r="G159" s="337">
        <v>107022408</v>
      </c>
      <c r="H159" s="330">
        <v>45565</v>
      </c>
      <c r="I159" s="330"/>
      <c r="K159" s="338"/>
      <c r="L159" s="338"/>
      <c r="M159" s="340"/>
      <c r="N159" s="340"/>
      <c r="O159" s="343"/>
    </row>
    <row r="160" spans="1:15">
      <c r="A160" s="332"/>
      <c r="B160" s="330">
        <v>43074</v>
      </c>
      <c r="C160" s="334">
        <f t="shared" ref="C160:C223" si="1">F160+(F$88*28679+98765)+(G$88*6587+87654)+(E$88*9537+76543)+(J$88*5713+4528)</f>
        <v>10233211376</v>
      </c>
      <c r="D160" s="42"/>
      <c r="E160" s="42"/>
      <c r="F160" s="336">
        <v>694349190</v>
      </c>
      <c r="G160" s="337">
        <v>107096521</v>
      </c>
      <c r="H160" s="330">
        <v>43620</v>
      </c>
      <c r="I160" s="330"/>
      <c r="K160" s="338"/>
      <c r="L160" s="338"/>
      <c r="M160" s="342"/>
      <c r="N160" s="342"/>
      <c r="O160" s="332"/>
    </row>
    <row r="161" spans="1:15">
      <c r="A161" s="344"/>
      <c r="B161" s="330">
        <v>43075</v>
      </c>
      <c r="C161" s="334">
        <f t="shared" si="1"/>
        <v>10041476973</v>
      </c>
      <c r="D161" s="42"/>
      <c r="E161" s="42"/>
      <c r="F161" s="336">
        <v>502614787</v>
      </c>
      <c r="G161" s="337">
        <v>107304217</v>
      </c>
      <c r="H161" s="330">
        <v>49760</v>
      </c>
      <c r="I161" s="330"/>
      <c r="K161" s="338"/>
      <c r="L161" s="338"/>
      <c r="M161" s="342"/>
      <c r="N161" s="342"/>
      <c r="O161" s="344"/>
    </row>
    <row r="162" spans="1:15">
      <c r="A162" s="343"/>
      <c r="B162" s="330">
        <v>43076</v>
      </c>
      <c r="C162" s="334">
        <f t="shared" si="1"/>
        <v>10177408928</v>
      </c>
      <c r="D162" s="42"/>
      <c r="E162" s="42"/>
      <c r="F162" s="247">
        <v>638546742</v>
      </c>
      <c r="G162" s="337">
        <v>107688468</v>
      </c>
      <c r="H162" s="330">
        <v>44681</v>
      </c>
      <c r="I162" s="330"/>
      <c r="K162" s="338"/>
      <c r="L162" s="338"/>
      <c r="M162" s="340"/>
      <c r="N162" s="340"/>
      <c r="O162" s="343"/>
    </row>
    <row r="163" spans="1:15">
      <c r="A163" s="343"/>
      <c r="B163" s="330">
        <v>43077</v>
      </c>
      <c r="C163" s="334">
        <f t="shared" si="1"/>
        <v>9804806137</v>
      </c>
      <c r="D163" s="42"/>
      <c r="E163" s="42"/>
      <c r="F163" s="336">
        <v>265943951</v>
      </c>
      <c r="G163" s="337">
        <v>107725711</v>
      </c>
      <c r="H163" s="330">
        <v>49747</v>
      </c>
      <c r="I163" s="330"/>
      <c r="K163" s="338"/>
      <c r="L163" s="338"/>
      <c r="M163" s="340"/>
      <c r="N163" s="340"/>
      <c r="O163" s="343"/>
    </row>
    <row r="164" spans="1:15">
      <c r="A164" s="343"/>
      <c r="B164" s="330">
        <v>43078</v>
      </c>
      <c r="C164" s="334">
        <f t="shared" si="1"/>
        <v>10163373631</v>
      </c>
      <c r="D164" s="42"/>
      <c r="E164" s="42"/>
      <c r="F164" s="336">
        <v>624511445</v>
      </c>
      <c r="G164" s="337">
        <v>107785679</v>
      </c>
      <c r="H164" s="330">
        <v>47433</v>
      </c>
      <c r="I164" s="330"/>
      <c r="K164" s="338"/>
      <c r="L164" s="338"/>
      <c r="M164" s="340"/>
      <c r="N164" s="340"/>
      <c r="O164" s="343"/>
    </row>
    <row r="165" spans="1:15">
      <c r="A165" s="343"/>
      <c r="B165" s="330">
        <v>43079</v>
      </c>
      <c r="C165" s="334">
        <f t="shared" si="1"/>
        <v>10485010514</v>
      </c>
      <c r="D165" s="42"/>
      <c r="E165" s="42"/>
      <c r="F165" s="337">
        <v>946148328</v>
      </c>
      <c r="G165" s="337">
        <v>107893056</v>
      </c>
      <c r="H165" s="330">
        <v>49669</v>
      </c>
      <c r="I165" s="330"/>
      <c r="K165" s="338"/>
      <c r="L165" s="338"/>
      <c r="M165" s="340"/>
      <c r="N165" s="340"/>
      <c r="O165" s="343"/>
    </row>
    <row r="166" spans="1:15">
      <c r="A166" s="343"/>
      <c r="B166" s="330">
        <v>43080</v>
      </c>
      <c r="C166" s="334">
        <f t="shared" si="1"/>
        <v>9869181312</v>
      </c>
      <c r="D166" s="42"/>
      <c r="E166" s="42"/>
      <c r="F166" s="337">
        <v>330319126</v>
      </c>
      <c r="G166" s="337">
        <v>108175826</v>
      </c>
      <c r="H166" s="330">
        <v>49827</v>
      </c>
      <c r="I166" s="330"/>
      <c r="K166" s="338"/>
      <c r="L166" s="338"/>
      <c r="M166" s="340"/>
      <c r="N166" s="340"/>
      <c r="O166" s="343"/>
    </row>
    <row r="167" spans="1:15">
      <c r="A167" s="343"/>
      <c r="B167" s="330">
        <v>43081</v>
      </c>
      <c r="C167" s="334">
        <f t="shared" si="1"/>
        <v>10353259937</v>
      </c>
      <c r="D167" s="42"/>
      <c r="E167" s="42"/>
      <c r="F167" s="337">
        <v>814397751</v>
      </c>
      <c r="G167" s="337">
        <v>108182574</v>
      </c>
      <c r="H167" s="330">
        <v>43852</v>
      </c>
      <c r="I167" s="330"/>
      <c r="K167" s="338"/>
      <c r="L167" s="338"/>
      <c r="M167" s="340"/>
      <c r="N167" s="340"/>
      <c r="O167" s="343"/>
    </row>
    <row r="168" spans="1:15">
      <c r="A168" s="343"/>
      <c r="B168" s="330">
        <v>43082</v>
      </c>
      <c r="C168" s="334">
        <f t="shared" si="1"/>
        <v>9835825821</v>
      </c>
      <c r="D168" s="42"/>
      <c r="E168" s="42"/>
      <c r="F168" s="336">
        <v>296963635</v>
      </c>
      <c r="G168" s="337">
        <v>108318412</v>
      </c>
      <c r="H168" s="330">
        <v>44522</v>
      </c>
      <c r="I168" s="330"/>
      <c r="K168" s="338"/>
      <c r="L168" s="338"/>
      <c r="M168" s="340"/>
      <c r="N168" s="340"/>
      <c r="O168" s="343"/>
    </row>
    <row r="169" spans="1:15">
      <c r="A169" s="343"/>
      <c r="B169" s="330">
        <v>43083</v>
      </c>
      <c r="C169" s="334">
        <f t="shared" si="1"/>
        <v>10049552680</v>
      </c>
      <c r="D169" s="42"/>
      <c r="E169" s="42"/>
      <c r="F169" s="336">
        <v>510690494</v>
      </c>
      <c r="G169" s="337">
        <v>108474299</v>
      </c>
      <c r="H169" s="330">
        <v>47452</v>
      </c>
      <c r="I169" s="330"/>
      <c r="K169" s="338"/>
      <c r="L169" s="338"/>
      <c r="M169" s="340"/>
      <c r="N169" s="340"/>
      <c r="O169" s="343"/>
    </row>
    <row r="170" spans="1:15">
      <c r="A170" s="343"/>
      <c r="B170" s="330">
        <v>43084</v>
      </c>
      <c r="C170" s="334">
        <f t="shared" si="1"/>
        <v>10335124131</v>
      </c>
      <c r="D170" s="42"/>
      <c r="E170" s="42"/>
      <c r="F170" s="336">
        <v>796261945</v>
      </c>
      <c r="G170" s="337">
        <v>108510359</v>
      </c>
      <c r="H170" s="330">
        <v>48228</v>
      </c>
      <c r="I170" s="330"/>
      <c r="K170" s="338"/>
      <c r="L170" s="338"/>
      <c r="M170" s="340"/>
      <c r="N170" s="340"/>
      <c r="O170" s="343"/>
    </row>
    <row r="171" spans="1:15">
      <c r="A171" s="343"/>
      <c r="B171" s="330">
        <v>43086</v>
      </c>
      <c r="C171" s="334">
        <f t="shared" si="1"/>
        <v>10158308494</v>
      </c>
      <c r="D171" s="42"/>
      <c r="E171" s="42"/>
      <c r="F171" s="247">
        <v>619446308</v>
      </c>
      <c r="G171" s="337">
        <v>108556526</v>
      </c>
      <c r="H171" s="330">
        <v>47112</v>
      </c>
      <c r="I171" s="330"/>
      <c r="K171" s="338"/>
      <c r="L171" s="338"/>
      <c r="M171" s="340"/>
      <c r="N171" s="340"/>
      <c r="O171" s="343"/>
    </row>
    <row r="172" spans="1:15">
      <c r="A172" s="343"/>
      <c r="B172" s="330">
        <v>43087</v>
      </c>
      <c r="C172" s="334">
        <f t="shared" si="1"/>
        <v>9888845458</v>
      </c>
      <c r="D172" s="42"/>
      <c r="E172" s="42"/>
      <c r="F172" s="336">
        <v>349983272</v>
      </c>
      <c r="G172" s="337">
        <v>108712438</v>
      </c>
      <c r="H172" s="330">
        <v>50215</v>
      </c>
      <c r="I172" s="330"/>
      <c r="K172" s="338"/>
      <c r="L172" s="338"/>
      <c r="M172" s="340"/>
      <c r="N172" s="340"/>
      <c r="O172" s="343"/>
    </row>
    <row r="173" spans="1:15">
      <c r="A173" s="332"/>
      <c r="B173" s="330">
        <v>43088</v>
      </c>
      <c r="C173" s="334">
        <f t="shared" si="1"/>
        <v>10516273020</v>
      </c>
      <c r="D173" s="42"/>
      <c r="E173" s="42"/>
      <c r="F173" s="336">
        <v>977410834</v>
      </c>
      <c r="G173" s="337">
        <v>108748626</v>
      </c>
      <c r="H173" s="330">
        <v>47852</v>
      </c>
      <c r="I173" s="330"/>
      <c r="K173" s="338"/>
      <c r="L173" s="338"/>
      <c r="M173" s="342"/>
      <c r="N173" s="342"/>
      <c r="O173" s="332"/>
    </row>
    <row r="174" spans="1:15">
      <c r="A174" s="332"/>
      <c r="B174" s="330">
        <v>43089</v>
      </c>
      <c r="C174" s="334">
        <f t="shared" si="1"/>
        <v>10467684522</v>
      </c>
      <c r="D174" s="42"/>
      <c r="E174" s="42"/>
      <c r="F174" s="336">
        <v>928822336</v>
      </c>
      <c r="G174" s="337">
        <v>109151568</v>
      </c>
      <c r="H174" s="330">
        <v>50189</v>
      </c>
      <c r="I174" s="330"/>
      <c r="K174" s="338"/>
      <c r="L174" s="338"/>
      <c r="M174" s="342"/>
      <c r="N174" s="342"/>
      <c r="O174" s="332"/>
    </row>
    <row r="175" spans="1:15">
      <c r="A175" s="344"/>
      <c r="B175" s="330">
        <v>43090</v>
      </c>
      <c r="C175" s="334">
        <f t="shared" si="1"/>
        <v>10189698265</v>
      </c>
      <c r="D175" s="42"/>
      <c r="E175" s="42"/>
      <c r="F175" s="336">
        <v>650836079</v>
      </c>
      <c r="G175" s="337">
        <v>109240363</v>
      </c>
      <c r="H175" s="330">
        <v>45933</v>
      </c>
      <c r="I175" s="330"/>
      <c r="K175" s="338"/>
      <c r="L175" s="338"/>
      <c r="M175" s="342"/>
      <c r="N175" s="342"/>
      <c r="O175" s="344"/>
    </row>
    <row r="176" spans="1:15">
      <c r="A176" s="343"/>
      <c r="B176" s="330">
        <v>43091</v>
      </c>
      <c r="C176" s="334">
        <f t="shared" si="1"/>
        <v>10344018160</v>
      </c>
      <c r="D176" s="42"/>
      <c r="E176" s="42"/>
      <c r="F176" s="336">
        <v>805155974</v>
      </c>
      <c r="G176" s="337">
        <v>109286767</v>
      </c>
      <c r="H176" s="330">
        <v>46919</v>
      </c>
      <c r="I176" s="330"/>
      <c r="K176" s="338"/>
      <c r="L176" s="338"/>
      <c r="M176" s="340"/>
      <c r="N176" s="340"/>
      <c r="O176" s="343"/>
    </row>
    <row r="177" spans="1:15">
      <c r="A177" s="343"/>
      <c r="B177" s="330">
        <v>43092</v>
      </c>
      <c r="C177" s="334">
        <f t="shared" si="1"/>
        <v>10031740117</v>
      </c>
      <c r="D177" s="42"/>
      <c r="E177" s="42"/>
      <c r="F177" s="336">
        <v>492877931</v>
      </c>
      <c r="G177" s="337">
        <v>109368407</v>
      </c>
      <c r="H177" s="330">
        <v>49575</v>
      </c>
      <c r="I177" s="330"/>
      <c r="K177" s="338"/>
      <c r="L177" s="338"/>
      <c r="M177" s="340"/>
      <c r="N177" s="340"/>
      <c r="O177" s="343"/>
    </row>
    <row r="178" spans="1:15">
      <c r="A178" s="343"/>
      <c r="B178" s="330">
        <v>43093</v>
      </c>
      <c r="C178" s="334">
        <f t="shared" si="1"/>
        <v>10090295911</v>
      </c>
      <c r="D178" s="42"/>
      <c r="E178" s="42"/>
      <c r="F178" s="336">
        <v>551433725</v>
      </c>
      <c r="G178" s="337">
        <v>109416675</v>
      </c>
      <c r="H178" s="330">
        <v>44633</v>
      </c>
      <c r="I178" s="330"/>
      <c r="K178" s="338"/>
      <c r="L178" s="338"/>
      <c r="M178" s="340"/>
      <c r="N178" s="340"/>
      <c r="O178" s="343"/>
    </row>
    <row r="179" spans="1:15">
      <c r="A179" s="343"/>
      <c r="B179" s="330">
        <v>43094</v>
      </c>
      <c r="C179" s="334">
        <f t="shared" si="1"/>
        <v>10447922138</v>
      </c>
      <c r="D179" s="42"/>
      <c r="E179" s="42"/>
      <c r="F179" s="337">
        <v>909059952</v>
      </c>
      <c r="G179" s="337">
        <v>109421186</v>
      </c>
      <c r="H179" s="330">
        <v>45369</v>
      </c>
      <c r="I179" s="330"/>
      <c r="K179" s="338"/>
      <c r="L179" s="338"/>
      <c r="M179" s="340"/>
      <c r="N179" s="340"/>
      <c r="O179" s="343"/>
    </row>
    <row r="180" spans="1:15">
      <c r="A180" s="343"/>
      <c r="B180" s="330">
        <v>43095</v>
      </c>
      <c r="C180" s="334">
        <f t="shared" si="1"/>
        <v>10404465201</v>
      </c>
      <c r="D180" s="42"/>
      <c r="E180" s="42"/>
      <c r="F180" s="336">
        <v>865603015</v>
      </c>
      <c r="G180" s="337">
        <v>109438763</v>
      </c>
      <c r="H180" s="330">
        <v>43243</v>
      </c>
      <c r="I180" s="330"/>
      <c r="K180" s="338"/>
      <c r="L180" s="338"/>
      <c r="M180" s="340"/>
      <c r="N180" s="340"/>
      <c r="O180" s="343"/>
    </row>
    <row r="181" spans="1:15">
      <c r="A181" s="343"/>
      <c r="B181" s="330">
        <v>43096</v>
      </c>
      <c r="C181" s="334">
        <f t="shared" si="1"/>
        <v>10074298815</v>
      </c>
      <c r="D181" s="42"/>
      <c r="E181" s="42"/>
      <c r="F181" s="336">
        <v>535436629</v>
      </c>
      <c r="G181" s="337">
        <v>109548445</v>
      </c>
      <c r="H181" s="330">
        <v>44645</v>
      </c>
      <c r="I181" s="330"/>
      <c r="K181" s="338"/>
      <c r="L181" s="338"/>
      <c r="M181" s="340"/>
      <c r="N181" s="340"/>
      <c r="O181" s="343"/>
    </row>
    <row r="182" spans="1:15">
      <c r="A182" s="343"/>
      <c r="B182" s="330">
        <v>43097</v>
      </c>
      <c r="C182" s="334">
        <f t="shared" si="1"/>
        <v>10491514218</v>
      </c>
      <c r="D182" s="42"/>
      <c r="E182" s="42"/>
      <c r="F182" s="337">
        <v>952652032</v>
      </c>
      <c r="G182" s="337">
        <v>109644711</v>
      </c>
      <c r="H182" s="330">
        <v>46758</v>
      </c>
      <c r="I182" s="330"/>
      <c r="K182" s="338"/>
      <c r="L182" s="338"/>
      <c r="M182" s="340"/>
      <c r="N182" s="340"/>
      <c r="O182" s="343"/>
    </row>
    <row r="183" spans="1:15">
      <c r="A183" s="343"/>
      <c r="B183" s="330">
        <v>43098</v>
      </c>
      <c r="C183" s="334">
        <f t="shared" si="1"/>
        <v>10005360899</v>
      </c>
      <c r="D183" s="42"/>
      <c r="E183" s="42"/>
      <c r="F183" s="337">
        <v>466498713</v>
      </c>
      <c r="G183" s="337">
        <v>109728250</v>
      </c>
      <c r="H183" s="330">
        <v>48657</v>
      </c>
      <c r="I183" s="330"/>
      <c r="K183" s="338"/>
      <c r="L183" s="338"/>
      <c r="M183" s="340"/>
      <c r="N183" s="340"/>
      <c r="O183" s="343"/>
    </row>
    <row r="184" spans="1:15">
      <c r="A184" s="343"/>
      <c r="B184" s="330">
        <v>43099</v>
      </c>
      <c r="C184" s="334">
        <f t="shared" si="1"/>
        <v>10362579327</v>
      </c>
      <c r="D184" s="42"/>
      <c r="E184" s="42"/>
      <c r="F184" s="337">
        <v>823717141</v>
      </c>
      <c r="G184" s="337">
        <v>109775365</v>
      </c>
      <c r="H184" s="330">
        <v>49691</v>
      </c>
      <c r="I184" s="330"/>
      <c r="K184" s="338"/>
      <c r="L184" s="338"/>
      <c r="M184" s="340"/>
      <c r="N184" s="340"/>
      <c r="O184" s="343"/>
    </row>
    <row r="185" spans="1:15">
      <c r="A185" s="343"/>
      <c r="B185" s="330">
        <v>43100</v>
      </c>
      <c r="C185" s="334">
        <f t="shared" si="1"/>
        <v>9812892512</v>
      </c>
      <c r="D185" s="42"/>
      <c r="E185" s="42"/>
      <c r="F185" s="337">
        <v>274030326</v>
      </c>
      <c r="G185" s="337">
        <v>109829162</v>
      </c>
      <c r="H185" s="330">
        <v>49101</v>
      </c>
      <c r="I185" s="330"/>
      <c r="K185" s="338"/>
      <c r="L185" s="338"/>
      <c r="M185" s="340"/>
      <c r="N185" s="340"/>
      <c r="O185" s="343"/>
    </row>
    <row r="186" spans="1:15">
      <c r="A186" s="343"/>
      <c r="B186" s="330">
        <v>43101</v>
      </c>
      <c r="C186" s="334">
        <f t="shared" si="1"/>
        <v>10034292507</v>
      </c>
      <c r="D186" s="42"/>
      <c r="E186" s="42"/>
      <c r="F186" s="336">
        <v>495430321</v>
      </c>
      <c r="G186" s="337">
        <v>109870243</v>
      </c>
      <c r="H186" s="330">
        <v>48241</v>
      </c>
      <c r="I186" s="330"/>
      <c r="K186" s="338"/>
      <c r="L186" s="338"/>
      <c r="M186" s="340"/>
      <c r="N186" s="340"/>
      <c r="O186" s="343"/>
    </row>
    <row r="187" spans="1:15">
      <c r="A187" s="343"/>
      <c r="B187" s="330">
        <v>43102</v>
      </c>
      <c r="C187" s="334">
        <f t="shared" si="1"/>
        <v>10254910785</v>
      </c>
      <c r="D187" s="42"/>
      <c r="E187" s="42"/>
      <c r="F187" s="336">
        <v>716048599</v>
      </c>
      <c r="G187" s="337">
        <v>109921480</v>
      </c>
      <c r="H187" s="330">
        <v>43697</v>
      </c>
      <c r="I187" s="330"/>
      <c r="K187" s="338"/>
      <c r="L187" s="338"/>
      <c r="M187" s="340"/>
      <c r="N187" s="340"/>
      <c r="O187" s="343"/>
    </row>
    <row r="188" spans="1:15">
      <c r="A188" s="343"/>
      <c r="B188" s="330">
        <v>43103</v>
      </c>
      <c r="C188" s="334">
        <f t="shared" si="1"/>
        <v>9741045554</v>
      </c>
      <c r="D188" s="42"/>
      <c r="E188" s="42"/>
      <c r="F188" s="336">
        <v>202183368</v>
      </c>
      <c r="G188" s="337">
        <v>110198629</v>
      </c>
      <c r="H188" s="330">
        <v>44716</v>
      </c>
      <c r="I188" s="330"/>
      <c r="K188" s="338"/>
      <c r="L188" s="338"/>
      <c r="M188" s="340"/>
      <c r="N188" s="340"/>
      <c r="O188" s="343"/>
    </row>
    <row r="189" spans="1:15">
      <c r="A189" s="343"/>
      <c r="B189" s="330">
        <v>43104</v>
      </c>
      <c r="C189" s="334">
        <f t="shared" si="1"/>
        <v>10040358090</v>
      </c>
      <c r="D189" s="42"/>
      <c r="E189" s="42"/>
      <c r="F189" s="337">
        <v>501495904</v>
      </c>
      <c r="G189" s="337">
        <v>110259771</v>
      </c>
      <c r="H189" s="330">
        <v>46508</v>
      </c>
      <c r="I189" s="330"/>
      <c r="K189" s="338"/>
      <c r="L189" s="338"/>
      <c r="M189" s="340"/>
      <c r="N189" s="340"/>
      <c r="O189" s="343"/>
    </row>
    <row r="190" spans="1:15">
      <c r="A190" s="343"/>
      <c r="B190" s="330">
        <v>43105</v>
      </c>
      <c r="C190" s="334">
        <f t="shared" si="1"/>
        <v>9700897709</v>
      </c>
      <c r="D190" s="42"/>
      <c r="E190" s="42"/>
      <c r="F190" s="336">
        <v>162035523</v>
      </c>
      <c r="G190" s="337">
        <v>110356488</v>
      </c>
      <c r="H190" s="330">
        <v>48700</v>
      </c>
      <c r="I190" s="330"/>
      <c r="K190" s="338"/>
      <c r="L190" s="338"/>
      <c r="M190" s="340"/>
      <c r="N190" s="340"/>
      <c r="O190" s="343"/>
    </row>
    <row r="191" spans="1:15">
      <c r="A191" s="343"/>
      <c r="B191" s="330">
        <v>43106</v>
      </c>
      <c r="C191" s="334">
        <f t="shared" si="1"/>
        <v>10097771857</v>
      </c>
      <c r="D191" s="42"/>
      <c r="E191" s="42"/>
      <c r="F191" s="336">
        <v>558909671</v>
      </c>
      <c r="G191" s="337">
        <v>110532563</v>
      </c>
      <c r="H191" s="330">
        <v>45542</v>
      </c>
      <c r="I191" s="330"/>
      <c r="K191" s="338"/>
      <c r="L191" s="338"/>
      <c r="M191" s="340"/>
      <c r="N191" s="340"/>
      <c r="O191" s="343"/>
    </row>
    <row r="192" spans="1:15">
      <c r="A192" s="343"/>
      <c r="B192" s="330">
        <v>43107</v>
      </c>
      <c r="C192" s="334">
        <f t="shared" si="1"/>
        <v>9990192693</v>
      </c>
      <c r="D192" s="42"/>
      <c r="E192" s="42"/>
      <c r="F192" s="336">
        <v>451330507</v>
      </c>
      <c r="G192" s="337">
        <v>110539153</v>
      </c>
      <c r="H192" s="330">
        <v>46059</v>
      </c>
      <c r="I192" s="330"/>
      <c r="K192" s="338"/>
      <c r="L192" s="338"/>
      <c r="M192" s="340"/>
      <c r="N192" s="340"/>
      <c r="O192" s="343"/>
    </row>
    <row r="193" spans="1:15">
      <c r="A193" s="343"/>
      <c r="B193" s="330">
        <v>43108</v>
      </c>
      <c r="C193" s="334">
        <f t="shared" si="1"/>
        <v>10374619737</v>
      </c>
      <c r="D193" s="42"/>
      <c r="E193" s="42"/>
      <c r="F193" s="336">
        <v>835757551</v>
      </c>
      <c r="G193" s="337">
        <v>110579725</v>
      </c>
      <c r="H193" s="330">
        <v>45405</v>
      </c>
      <c r="I193" s="330"/>
      <c r="K193" s="338"/>
      <c r="L193" s="338"/>
      <c r="M193" s="340"/>
      <c r="N193" s="340"/>
      <c r="O193" s="343"/>
    </row>
    <row r="194" spans="1:15">
      <c r="A194" s="343"/>
      <c r="B194" s="330">
        <v>43109</v>
      </c>
      <c r="C194" s="334">
        <f t="shared" si="1"/>
        <v>10135091060</v>
      </c>
      <c r="D194" s="42"/>
      <c r="E194" s="42"/>
      <c r="F194" s="336">
        <v>596228874</v>
      </c>
      <c r="G194" s="337">
        <v>110801540</v>
      </c>
      <c r="H194" s="330">
        <v>45704</v>
      </c>
      <c r="I194" s="330"/>
      <c r="K194" s="338"/>
      <c r="L194" s="338"/>
      <c r="M194" s="340"/>
      <c r="N194" s="340"/>
      <c r="O194" s="343"/>
    </row>
    <row r="195" spans="1:15">
      <c r="A195" s="343"/>
      <c r="B195" s="330">
        <v>43110</v>
      </c>
      <c r="C195" s="334">
        <f t="shared" si="1"/>
        <v>9995785563</v>
      </c>
      <c r="D195" s="42"/>
      <c r="E195" s="42"/>
      <c r="F195" s="336">
        <v>456923377</v>
      </c>
      <c r="G195" s="337">
        <v>111171368</v>
      </c>
      <c r="H195" s="330">
        <v>49806</v>
      </c>
      <c r="I195" s="330"/>
      <c r="K195" s="338"/>
      <c r="L195" s="338"/>
      <c r="M195" s="340"/>
      <c r="N195" s="340"/>
      <c r="O195" s="343"/>
    </row>
    <row r="196" spans="1:15">
      <c r="A196" s="343"/>
      <c r="B196" s="330">
        <v>43111</v>
      </c>
      <c r="C196" s="334">
        <f t="shared" si="1"/>
        <v>10323540723</v>
      </c>
      <c r="D196" s="42"/>
      <c r="E196" s="42"/>
      <c r="F196" s="337">
        <v>784678537</v>
      </c>
      <c r="G196" s="337">
        <v>111713717</v>
      </c>
      <c r="H196" s="330">
        <v>45244</v>
      </c>
      <c r="I196" s="330"/>
      <c r="K196" s="338"/>
      <c r="L196" s="338"/>
      <c r="M196" s="340"/>
      <c r="N196" s="340"/>
      <c r="O196" s="343"/>
    </row>
    <row r="197" spans="1:15">
      <c r="A197" s="343"/>
      <c r="B197" s="330">
        <v>43112</v>
      </c>
      <c r="C197" s="334">
        <f t="shared" si="1"/>
        <v>10157184621</v>
      </c>
      <c r="D197" s="42"/>
      <c r="E197" s="42"/>
      <c r="F197" s="336">
        <v>618322435</v>
      </c>
      <c r="G197" s="337">
        <v>111959114</v>
      </c>
      <c r="H197" s="330">
        <v>50252</v>
      </c>
      <c r="I197" s="330"/>
      <c r="K197" s="338"/>
      <c r="L197" s="338"/>
      <c r="M197" s="340"/>
      <c r="N197" s="340"/>
      <c r="O197" s="343"/>
    </row>
    <row r="198" spans="1:15">
      <c r="A198" s="343"/>
      <c r="B198" s="330">
        <v>43113</v>
      </c>
      <c r="C198" s="334">
        <f t="shared" si="1"/>
        <v>10136548906</v>
      </c>
      <c r="D198" s="42"/>
      <c r="E198" s="42"/>
      <c r="F198" s="336">
        <v>597686720</v>
      </c>
      <c r="G198" s="337">
        <v>111959972</v>
      </c>
      <c r="H198" s="330">
        <v>44230</v>
      </c>
      <c r="I198" s="330"/>
      <c r="K198" s="338"/>
      <c r="L198" s="338"/>
      <c r="M198" s="340"/>
      <c r="N198" s="340"/>
      <c r="O198" s="343"/>
    </row>
    <row r="199" spans="1:15">
      <c r="A199" s="344"/>
      <c r="B199" s="330">
        <v>43114</v>
      </c>
      <c r="C199" s="334">
        <f t="shared" si="1"/>
        <v>9656658641</v>
      </c>
      <c r="D199" s="42"/>
      <c r="E199" s="42"/>
      <c r="F199" s="336">
        <v>117796455</v>
      </c>
      <c r="G199" s="337">
        <v>112110330</v>
      </c>
      <c r="H199" s="330">
        <v>49823</v>
      </c>
      <c r="I199" s="330"/>
      <c r="K199" s="338"/>
      <c r="L199" s="338"/>
      <c r="M199" s="342"/>
      <c r="N199" s="342"/>
      <c r="O199" s="344"/>
    </row>
    <row r="200" spans="1:15">
      <c r="A200" s="344"/>
      <c r="B200" s="330">
        <v>43115</v>
      </c>
      <c r="C200" s="334">
        <f t="shared" si="1"/>
        <v>9883562360</v>
      </c>
      <c r="D200" s="42"/>
      <c r="E200" s="42"/>
      <c r="F200" s="336">
        <v>344700174</v>
      </c>
      <c r="G200" s="337">
        <v>112137824</v>
      </c>
      <c r="H200" s="330">
        <v>44051</v>
      </c>
      <c r="I200" s="330"/>
      <c r="K200" s="338"/>
      <c r="L200" s="338"/>
      <c r="M200" s="342"/>
      <c r="N200" s="342"/>
      <c r="O200" s="344"/>
    </row>
    <row r="201" spans="1:15">
      <c r="A201" s="343"/>
      <c r="B201" s="330">
        <v>43116</v>
      </c>
      <c r="C201" s="334">
        <f t="shared" si="1"/>
        <v>9793123656</v>
      </c>
      <c r="D201" s="42"/>
      <c r="E201" s="42"/>
      <c r="F201" s="336">
        <v>254261470</v>
      </c>
      <c r="G201" s="337">
        <v>112238680</v>
      </c>
      <c r="H201" s="330">
        <v>46187</v>
      </c>
      <c r="I201" s="330"/>
      <c r="K201" s="338"/>
      <c r="L201" s="338"/>
      <c r="M201" s="340"/>
      <c r="N201" s="340"/>
      <c r="O201" s="343"/>
    </row>
    <row r="202" spans="1:15">
      <c r="A202" s="343"/>
      <c r="B202" s="330">
        <v>43117</v>
      </c>
      <c r="C202" s="334">
        <f t="shared" si="1"/>
        <v>10255773415</v>
      </c>
      <c r="D202" s="42"/>
      <c r="E202" s="42"/>
      <c r="F202" s="336">
        <v>716911229</v>
      </c>
      <c r="G202" s="337">
        <v>112331207</v>
      </c>
      <c r="H202" s="330">
        <v>45422</v>
      </c>
      <c r="I202" s="330"/>
      <c r="K202" s="338"/>
      <c r="L202" s="338"/>
      <c r="M202" s="340"/>
      <c r="N202" s="340"/>
      <c r="O202" s="343"/>
    </row>
    <row r="203" spans="1:15">
      <c r="A203" s="343"/>
      <c r="B203" s="330">
        <v>43118</v>
      </c>
      <c r="C203" s="334">
        <f t="shared" si="1"/>
        <v>10463638156</v>
      </c>
      <c r="D203" s="42"/>
      <c r="E203" s="42"/>
      <c r="F203" s="336">
        <v>924775970</v>
      </c>
      <c r="G203" s="337">
        <v>112446844</v>
      </c>
      <c r="H203" s="330">
        <v>47742</v>
      </c>
      <c r="I203" s="330"/>
      <c r="K203" s="338"/>
      <c r="L203" s="338"/>
      <c r="M203" s="340"/>
      <c r="N203" s="340"/>
      <c r="O203" s="343"/>
    </row>
    <row r="204" spans="1:15">
      <c r="A204" s="343"/>
      <c r="B204" s="330">
        <v>43119</v>
      </c>
      <c r="C204" s="334">
        <f t="shared" si="1"/>
        <v>9722427260</v>
      </c>
      <c r="D204" s="42"/>
      <c r="E204" s="42"/>
      <c r="F204" s="336">
        <v>183565074</v>
      </c>
      <c r="G204" s="337">
        <v>112460596</v>
      </c>
      <c r="H204" s="330">
        <v>49987</v>
      </c>
      <c r="I204" s="330"/>
      <c r="K204" s="338"/>
      <c r="L204" s="338"/>
      <c r="M204" s="340"/>
      <c r="N204" s="340"/>
      <c r="O204" s="343"/>
    </row>
    <row r="205" spans="1:15">
      <c r="A205" s="343"/>
      <c r="B205" s="330">
        <v>43120</v>
      </c>
      <c r="C205" s="334">
        <f t="shared" si="1"/>
        <v>9665812646</v>
      </c>
      <c r="D205" s="42"/>
      <c r="E205" s="42"/>
      <c r="F205" s="336">
        <v>126950460</v>
      </c>
      <c r="G205" s="337">
        <v>112706774</v>
      </c>
      <c r="H205" s="330">
        <v>44171</v>
      </c>
      <c r="I205" s="330"/>
      <c r="K205" s="338"/>
      <c r="L205" s="338"/>
      <c r="M205" s="340"/>
      <c r="N205" s="340"/>
      <c r="O205" s="343"/>
    </row>
    <row r="206" spans="1:15">
      <c r="A206" s="343"/>
      <c r="B206" s="330">
        <v>43121</v>
      </c>
      <c r="C206" s="334">
        <f t="shared" si="1"/>
        <v>9745300199</v>
      </c>
      <c r="D206" s="42"/>
      <c r="E206" s="42"/>
      <c r="F206" s="336">
        <v>206438013</v>
      </c>
      <c r="G206" s="337">
        <v>112823402</v>
      </c>
      <c r="H206" s="330">
        <v>50218</v>
      </c>
      <c r="I206" s="330"/>
      <c r="K206" s="338"/>
      <c r="L206" s="338"/>
      <c r="M206" s="340"/>
      <c r="N206" s="340"/>
      <c r="O206" s="343"/>
    </row>
    <row r="207" spans="1:15">
      <c r="A207" s="343"/>
      <c r="B207" s="330">
        <v>43122</v>
      </c>
      <c r="C207" s="334">
        <f t="shared" si="1"/>
        <v>10110861168</v>
      </c>
      <c r="D207" s="42"/>
      <c r="E207" s="42"/>
      <c r="F207" s="337">
        <v>571998982</v>
      </c>
      <c r="G207" s="337">
        <v>112848889</v>
      </c>
      <c r="H207" s="330">
        <v>50008</v>
      </c>
      <c r="I207" s="330"/>
      <c r="K207" s="338"/>
      <c r="L207" s="338"/>
      <c r="M207" s="340"/>
      <c r="N207" s="340"/>
      <c r="O207" s="343"/>
    </row>
    <row r="208" spans="1:15">
      <c r="A208" s="343"/>
      <c r="B208" s="330">
        <v>43123</v>
      </c>
      <c r="C208" s="334">
        <f t="shared" si="1"/>
        <v>10141490423</v>
      </c>
      <c r="D208" s="42"/>
      <c r="E208" s="42"/>
      <c r="F208" s="336">
        <v>602628237</v>
      </c>
      <c r="G208" s="337">
        <v>113072580</v>
      </c>
      <c r="H208" s="330">
        <v>44140</v>
      </c>
      <c r="I208" s="330"/>
      <c r="K208" s="338"/>
      <c r="L208" s="338"/>
      <c r="M208" s="340"/>
      <c r="N208" s="340"/>
      <c r="O208" s="343"/>
    </row>
    <row r="209" spans="1:15">
      <c r="A209" s="343"/>
      <c r="B209" s="330">
        <v>43124</v>
      </c>
      <c r="C209" s="334">
        <f t="shared" si="1"/>
        <v>10291429283</v>
      </c>
      <c r="D209" s="42"/>
      <c r="E209" s="42"/>
      <c r="F209" s="336">
        <v>752567097</v>
      </c>
      <c r="G209" s="337">
        <v>113090298</v>
      </c>
      <c r="H209" s="330">
        <v>47323</v>
      </c>
      <c r="I209" s="330"/>
      <c r="K209" s="338"/>
      <c r="L209" s="338"/>
      <c r="M209" s="340"/>
      <c r="N209" s="340"/>
      <c r="O209" s="343"/>
    </row>
    <row r="210" spans="1:15">
      <c r="A210" s="343"/>
      <c r="B210" s="330">
        <v>43125</v>
      </c>
      <c r="C210" s="334">
        <f t="shared" si="1"/>
        <v>9900575916</v>
      </c>
      <c r="D210" s="42"/>
      <c r="E210" s="42"/>
      <c r="F210" s="336">
        <v>361713730</v>
      </c>
      <c r="G210" s="337">
        <v>113095085</v>
      </c>
      <c r="H210" s="330">
        <v>48596</v>
      </c>
      <c r="I210" s="330"/>
      <c r="K210" s="338"/>
      <c r="L210" s="338"/>
      <c r="M210" s="340"/>
      <c r="N210" s="340"/>
      <c r="O210" s="343"/>
    </row>
    <row r="211" spans="1:15">
      <c r="A211" s="343"/>
      <c r="B211" s="330">
        <v>43126</v>
      </c>
      <c r="C211" s="334">
        <f t="shared" si="1"/>
        <v>10410564829</v>
      </c>
      <c r="D211" s="42"/>
      <c r="E211" s="42"/>
      <c r="F211" s="247">
        <v>871702643</v>
      </c>
      <c r="G211" s="337">
        <v>113171631</v>
      </c>
      <c r="H211" s="330">
        <v>48833</v>
      </c>
      <c r="I211" s="330"/>
      <c r="K211" s="338"/>
      <c r="L211" s="338"/>
      <c r="M211" s="340"/>
      <c r="N211" s="340"/>
      <c r="O211" s="343"/>
    </row>
    <row r="212" spans="1:15">
      <c r="A212" s="343"/>
      <c r="B212" s="330">
        <v>43127</v>
      </c>
      <c r="C212" s="334">
        <f t="shared" si="1"/>
        <v>9767220907</v>
      </c>
      <c r="D212" s="42"/>
      <c r="E212" s="42"/>
      <c r="F212" s="336">
        <v>228358721</v>
      </c>
      <c r="G212" s="337">
        <v>113359712</v>
      </c>
      <c r="H212" s="330">
        <v>48012</v>
      </c>
      <c r="I212" s="330"/>
      <c r="K212" s="338"/>
      <c r="L212" s="338"/>
      <c r="M212" s="340"/>
      <c r="N212" s="340"/>
      <c r="O212" s="343"/>
    </row>
    <row r="213" spans="1:15">
      <c r="A213" s="343"/>
      <c r="B213" s="330">
        <v>43128</v>
      </c>
      <c r="C213" s="334">
        <f t="shared" si="1"/>
        <v>10443935783</v>
      </c>
      <c r="D213" s="42"/>
      <c r="E213" s="42"/>
      <c r="F213" s="336">
        <v>905073597</v>
      </c>
      <c r="G213" s="337">
        <v>113364293</v>
      </c>
      <c r="H213" s="330">
        <v>44906</v>
      </c>
      <c r="I213" s="330"/>
      <c r="K213" s="338"/>
      <c r="L213" s="338"/>
      <c r="M213" s="340"/>
      <c r="N213" s="340"/>
      <c r="O213" s="343"/>
    </row>
    <row r="214" spans="1:15">
      <c r="A214" s="343"/>
      <c r="B214" s="330">
        <v>43129</v>
      </c>
      <c r="C214" s="334">
        <f t="shared" si="1"/>
        <v>9995656194</v>
      </c>
      <c r="D214" s="42"/>
      <c r="E214" s="42"/>
      <c r="F214" s="336">
        <v>456794008</v>
      </c>
      <c r="G214" s="337">
        <v>113371081</v>
      </c>
      <c r="H214" s="330">
        <v>44628</v>
      </c>
      <c r="I214" s="330"/>
      <c r="K214" s="338"/>
      <c r="L214" s="338"/>
      <c r="M214" s="340"/>
      <c r="N214" s="340"/>
      <c r="O214" s="343"/>
    </row>
    <row r="215" spans="1:15">
      <c r="A215" s="343"/>
      <c r="B215" s="330">
        <v>43130</v>
      </c>
      <c r="C215" s="334">
        <f t="shared" si="1"/>
        <v>10245297355</v>
      </c>
      <c r="D215" s="42"/>
      <c r="E215" s="42"/>
      <c r="F215" s="336">
        <v>706435169</v>
      </c>
      <c r="G215" s="337">
        <v>113631317</v>
      </c>
      <c r="H215" s="330">
        <v>45897</v>
      </c>
      <c r="I215" s="330"/>
      <c r="K215" s="338"/>
      <c r="L215" s="338"/>
      <c r="M215" s="340"/>
      <c r="N215" s="340"/>
      <c r="O215" s="343"/>
    </row>
    <row r="216" spans="1:15">
      <c r="A216" s="343"/>
      <c r="B216" s="330">
        <v>43131</v>
      </c>
      <c r="C216" s="334">
        <f t="shared" si="1"/>
        <v>10513054810</v>
      </c>
      <c r="D216" s="42"/>
      <c r="E216" s="42"/>
      <c r="F216" s="337">
        <v>974192624</v>
      </c>
      <c r="G216" s="337">
        <v>113690877</v>
      </c>
      <c r="H216" s="330">
        <v>44931</v>
      </c>
      <c r="I216" s="330"/>
      <c r="K216" s="338"/>
      <c r="L216" s="338"/>
      <c r="M216" s="340"/>
      <c r="N216" s="340"/>
      <c r="O216" s="343"/>
    </row>
    <row r="217" spans="1:15">
      <c r="A217" s="343"/>
      <c r="B217" s="330">
        <v>43132</v>
      </c>
      <c r="C217" s="334">
        <f t="shared" si="1"/>
        <v>9949992018</v>
      </c>
      <c r="D217" s="42"/>
      <c r="E217" s="42"/>
      <c r="F217" s="336">
        <v>411129832</v>
      </c>
      <c r="G217" s="337">
        <v>113699279</v>
      </c>
      <c r="H217" s="330">
        <v>44301</v>
      </c>
      <c r="I217" s="330"/>
      <c r="K217" s="338"/>
      <c r="L217" s="338"/>
      <c r="M217" s="340"/>
      <c r="N217" s="340"/>
      <c r="O217" s="343"/>
    </row>
    <row r="218" spans="1:15">
      <c r="A218" s="343"/>
      <c r="B218" s="330">
        <v>43133</v>
      </c>
      <c r="C218" s="334">
        <f t="shared" si="1"/>
        <v>9769693505</v>
      </c>
      <c r="D218" s="42"/>
      <c r="E218" s="42"/>
      <c r="F218" s="336">
        <v>230831319</v>
      </c>
      <c r="G218" s="337">
        <v>113921563</v>
      </c>
      <c r="H218" s="330">
        <v>45986</v>
      </c>
      <c r="I218" s="330"/>
      <c r="K218" s="338"/>
      <c r="L218" s="338"/>
      <c r="M218" s="340"/>
      <c r="N218" s="340"/>
      <c r="O218" s="343"/>
    </row>
    <row r="219" spans="1:15">
      <c r="A219" s="343"/>
      <c r="B219" s="330">
        <v>43134</v>
      </c>
      <c r="C219" s="334">
        <f t="shared" si="1"/>
        <v>10312003871</v>
      </c>
      <c r="D219" s="42"/>
      <c r="E219" s="42"/>
      <c r="F219" s="336">
        <v>773141685</v>
      </c>
      <c r="G219" s="337">
        <v>114124675</v>
      </c>
      <c r="H219" s="330">
        <v>48932</v>
      </c>
      <c r="I219" s="330"/>
      <c r="K219" s="338"/>
      <c r="L219" s="338"/>
      <c r="M219" s="340"/>
      <c r="N219" s="340"/>
      <c r="O219" s="343"/>
    </row>
    <row r="220" spans="1:15">
      <c r="A220" s="343"/>
      <c r="B220" s="330">
        <v>43135</v>
      </c>
      <c r="C220" s="334">
        <f t="shared" si="1"/>
        <v>10295719333</v>
      </c>
      <c r="D220" s="42"/>
      <c r="E220" s="42"/>
      <c r="F220" s="337">
        <v>756857147</v>
      </c>
      <c r="G220" s="337">
        <v>114159386</v>
      </c>
      <c r="H220" s="330">
        <v>50251</v>
      </c>
      <c r="I220" s="330"/>
      <c r="K220" s="338"/>
      <c r="L220" s="338"/>
      <c r="M220" s="340"/>
      <c r="N220" s="340"/>
      <c r="O220" s="343"/>
    </row>
    <row r="221" spans="1:15">
      <c r="A221" s="343"/>
      <c r="B221" s="330">
        <v>43136</v>
      </c>
      <c r="C221" s="334">
        <f t="shared" si="1"/>
        <v>10013600446</v>
      </c>
      <c r="D221" s="42"/>
      <c r="E221" s="42"/>
      <c r="F221" s="336">
        <v>474738260</v>
      </c>
      <c r="G221" s="337">
        <v>114260605</v>
      </c>
      <c r="H221" s="330">
        <v>47526</v>
      </c>
      <c r="I221" s="330"/>
      <c r="K221" s="338"/>
      <c r="L221" s="338"/>
      <c r="M221" s="340"/>
      <c r="N221" s="340"/>
      <c r="O221" s="343"/>
    </row>
    <row r="222" spans="1:15">
      <c r="A222" s="343"/>
      <c r="B222" s="330">
        <v>43137</v>
      </c>
      <c r="C222" s="334">
        <f t="shared" si="1"/>
        <v>9727089279</v>
      </c>
      <c r="D222" s="42"/>
      <c r="E222" s="42"/>
      <c r="F222" s="336">
        <v>188227093</v>
      </c>
      <c r="G222" s="337">
        <v>114290408</v>
      </c>
      <c r="H222" s="330">
        <v>48551</v>
      </c>
      <c r="I222" s="330"/>
      <c r="K222" s="338"/>
      <c r="L222" s="338"/>
      <c r="M222" s="340"/>
      <c r="N222" s="340"/>
      <c r="O222" s="343"/>
    </row>
    <row r="223" spans="1:15">
      <c r="A223" s="343"/>
      <c r="B223" s="330">
        <v>43138</v>
      </c>
      <c r="C223" s="334">
        <f t="shared" si="1"/>
        <v>10521420480</v>
      </c>
      <c r="D223" s="42"/>
      <c r="E223" s="42"/>
      <c r="F223" s="337">
        <v>982558294</v>
      </c>
      <c r="G223" s="337">
        <v>114648339</v>
      </c>
      <c r="H223" s="330">
        <v>48192</v>
      </c>
      <c r="I223" s="330"/>
      <c r="K223" s="338"/>
      <c r="L223" s="338"/>
      <c r="M223" s="340"/>
      <c r="N223" s="340"/>
      <c r="O223" s="343"/>
    </row>
    <row r="224" spans="1:15">
      <c r="A224" s="343"/>
      <c r="B224" s="330">
        <v>43139</v>
      </c>
      <c r="C224" s="334">
        <f t="shared" ref="C224:C287" si="2">F224+(F$88*28679+98765)+(G$88*6587+87654)+(E$88*9537+76543)+(J$88*5713+4528)</f>
        <v>10317287603</v>
      </c>
      <c r="D224" s="42"/>
      <c r="E224" s="42"/>
      <c r="F224" s="336">
        <v>778425417</v>
      </c>
      <c r="G224" s="337">
        <v>114696409</v>
      </c>
      <c r="H224" s="330">
        <v>44947</v>
      </c>
      <c r="I224" s="330"/>
      <c r="K224" s="338"/>
      <c r="L224" s="338"/>
      <c r="M224" s="340"/>
      <c r="N224" s="340"/>
      <c r="O224" s="343"/>
    </row>
    <row r="225" spans="1:15">
      <c r="A225" s="343"/>
      <c r="B225" s="330">
        <v>43140</v>
      </c>
      <c r="C225" s="334">
        <f t="shared" si="2"/>
        <v>9786751478</v>
      </c>
      <c r="D225" s="42"/>
      <c r="E225" s="42"/>
      <c r="F225" s="336">
        <v>247889292</v>
      </c>
      <c r="G225" s="337">
        <v>114803959</v>
      </c>
      <c r="H225" s="330">
        <v>45630</v>
      </c>
      <c r="I225" s="330"/>
      <c r="K225" s="338"/>
      <c r="L225" s="338"/>
      <c r="M225" s="340"/>
      <c r="N225" s="340"/>
      <c r="O225" s="343"/>
    </row>
    <row r="226" spans="1:15">
      <c r="A226" s="343"/>
      <c r="B226" s="330">
        <v>43141</v>
      </c>
      <c r="C226" s="334">
        <f t="shared" si="2"/>
        <v>9838689493</v>
      </c>
      <c r="D226" s="42"/>
      <c r="E226" s="42"/>
      <c r="F226" s="336">
        <v>299827307</v>
      </c>
      <c r="G226" s="337">
        <v>114950812</v>
      </c>
      <c r="H226" s="330">
        <v>45785</v>
      </c>
      <c r="I226" s="330"/>
      <c r="K226" s="338"/>
      <c r="L226" s="338"/>
      <c r="M226" s="340"/>
      <c r="N226" s="340"/>
      <c r="O226" s="343"/>
    </row>
    <row r="227" spans="1:15">
      <c r="A227" s="343"/>
      <c r="B227" s="330">
        <v>43142</v>
      </c>
      <c r="C227" s="334">
        <f t="shared" si="2"/>
        <v>10470681966</v>
      </c>
      <c r="D227" s="42"/>
      <c r="E227" s="42"/>
      <c r="F227" s="336">
        <v>931819780</v>
      </c>
      <c r="G227" s="337">
        <v>115021114</v>
      </c>
      <c r="H227" s="330">
        <v>45761</v>
      </c>
      <c r="I227" s="330"/>
      <c r="K227" s="338"/>
      <c r="L227" s="338"/>
      <c r="M227" s="340"/>
      <c r="N227" s="340"/>
      <c r="O227" s="343"/>
    </row>
    <row r="228" spans="1:15">
      <c r="A228" s="343"/>
      <c r="B228" s="330">
        <v>43143</v>
      </c>
      <c r="C228" s="334">
        <f t="shared" si="2"/>
        <v>10271827127</v>
      </c>
      <c r="D228" s="42"/>
      <c r="E228" s="42"/>
      <c r="F228" s="336">
        <v>732964941</v>
      </c>
      <c r="G228" s="337">
        <v>115115478</v>
      </c>
      <c r="H228" s="330">
        <v>44139</v>
      </c>
      <c r="I228" s="330"/>
      <c r="K228" s="338"/>
      <c r="L228" s="338"/>
      <c r="M228" s="340"/>
      <c r="N228" s="340"/>
      <c r="O228" s="343"/>
    </row>
    <row r="229" spans="1:15">
      <c r="A229" s="343"/>
      <c r="B229" s="330">
        <v>43144</v>
      </c>
      <c r="C229" s="334">
        <f t="shared" si="2"/>
        <v>10109288109</v>
      </c>
      <c r="D229" s="42"/>
      <c r="E229" s="42"/>
      <c r="F229" s="247">
        <v>570425923</v>
      </c>
      <c r="G229" s="337">
        <v>115264924</v>
      </c>
      <c r="H229" s="330">
        <v>44794</v>
      </c>
      <c r="I229" s="330"/>
      <c r="K229" s="338"/>
      <c r="L229" s="338"/>
      <c r="M229" s="340"/>
      <c r="N229" s="340"/>
      <c r="O229" s="343"/>
    </row>
    <row r="230" spans="1:15">
      <c r="A230" s="343"/>
      <c r="B230" s="330">
        <v>43145</v>
      </c>
      <c r="C230" s="334">
        <f t="shared" si="2"/>
        <v>10333018066</v>
      </c>
      <c r="D230" s="42"/>
      <c r="E230" s="42"/>
      <c r="F230" s="336">
        <v>794155880</v>
      </c>
      <c r="G230" s="337">
        <v>115585507</v>
      </c>
      <c r="H230" s="330">
        <v>49078</v>
      </c>
      <c r="I230" s="330"/>
      <c r="K230" s="338"/>
      <c r="L230" s="338"/>
      <c r="M230" s="340"/>
      <c r="N230" s="340"/>
      <c r="O230" s="343"/>
    </row>
    <row r="231" spans="1:15">
      <c r="A231" s="343"/>
      <c r="B231" s="330">
        <v>43146</v>
      </c>
      <c r="C231" s="334">
        <f t="shared" si="2"/>
        <v>10158823589</v>
      </c>
      <c r="D231" s="42"/>
      <c r="E231" s="42"/>
      <c r="F231" s="336">
        <v>619961403</v>
      </c>
      <c r="G231" s="337">
        <v>115702612</v>
      </c>
      <c r="H231" s="330">
        <v>45839</v>
      </c>
      <c r="I231" s="330"/>
      <c r="K231" s="338"/>
      <c r="L231" s="338"/>
      <c r="M231" s="340"/>
      <c r="N231" s="340"/>
      <c r="O231" s="343"/>
    </row>
    <row r="232" spans="1:15">
      <c r="A232" s="343"/>
      <c r="B232" s="330">
        <v>43147</v>
      </c>
      <c r="C232" s="334">
        <f t="shared" si="2"/>
        <v>10255026729</v>
      </c>
      <c r="D232" s="42"/>
      <c r="E232" s="42"/>
      <c r="F232" s="336">
        <v>716164543</v>
      </c>
      <c r="G232" s="337">
        <v>115715884</v>
      </c>
      <c r="H232" s="330">
        <v>47490</v>
      </c>
      <c r="I232" s="330"/>
      <c r="K232" s="338"/>
      <c r="L232" s="338"/>
      <c r="M232" s="340"/>
      <c r="N232" s="340"/>
      <c r="O232" s="343"/>
    </row>
    <row r="233" spans="1:15">
      <c r="A233" s="343"/>
      <c r="B233" s="330">
        <v>43148</v>
      </c>
      <c r="C233" s="334">
        <f t="shared" si="2"/>
        <v>9748119920</v>
      </c>
      <c r="D233" s="42"/>
      <c r="E233" s="42"/>
      <c r="F233" s="336">
        <v>209257734</v>
      </c>
      <c r="G233" s="337">
        <v>115743948</v>
      </c>
      <c r="H233" s="330">
        <v>47415</v>
      </c>
      <c r="I233" s="330"/>
      <c r="K233" s="338"/>
      <c r="L233" s="338"/>
      <c r="M233" s="340"/>
      <c r="N233" s="340"/>
      <c r="O233" s="343"/>
    </row>
    <row r="234" spans="1:15">
      <c r="A234" s="343"/>
      <c r="B234" s="330">
        <v>43149</v>
      </c>
      <c r="C234" s="334">
        <f t="shared" si="2"/>
        <v>10166069932</v>
      </c>
      <c r="D234" s="42"/>
      <c r="E234" s="42"/>
      <c r="F234" s="336">
        <v>627207746</v>
      </c>
      <c r="G234" s="337">
        <v>115836274</v>
      </c>
      <c r="H234" s="330">
        <v>45394</v>
      </c>
      <c r="I234" s="330"/>
      <c r="K234" s="338"/>
      <c r="L234" s="338"/>
      <c r="M234" s="340"/>
      <c r="N234" s="340"/>
      <c r="O234" s="343"/>
    </row>
    <row r="235" spans="1:15">
      <c r="A235" s="343"/>
      <c r="B235" s="330">
        <v>43150</v>
      </c>
      <c r="C235" s="334">
        <f t="shared" si="2"/>
        <v>10330702273</v>
      </c>
      <c r="D235" s="42"/>
      <c r="E235" s="42"/>
      <c r="F235" s="336">
        <v>791840087</v>
      </c>
      <c r="G235" s="337">
        <v>115894254</v>
      </c>
      <c r="H235" s="330">
        <v>48166</v>
      </c>
      <c r="I235" s="330"/>
      <c r="K235" s="338"/>
      <c r="L235" s="338"/>
      <c r="M235" s="340"/>
      <c r="N235" s="340"/>
      <c r="O235" s="343"/>
    </row>
    <row r="236" spans="1:15">
      <c r="A236" s="343"/>
      <c r="B236" s="330">
        <v>43151</v>
      </c>
      <c r="C236" s="334">
        <f t="shared" si="2"/>
        <v>9927244871</v>
      </c>
      <c r="D236" s="42"/>
      <c r="E236" s="42"/>
      <c r="F236" s="337">
        <v>388382685</v>
      </c>
      <c r="G236" s="337">
        <v>116002905</v>
      </c>
      <c r="H236" s="330">
        <v>48068</v>
      </c>
      <c r="I236" s="330"/>
      <c r="K236" s="338"/>
      <c r="L236" s="338"/>
      <c r="M236" s="340"/>
      <c r="N236" s="340"/>
      <c r="O236" s="343"/>
    </row>
    <row r="237" spans="1:15">
      <c r="A237" s="343"/>
      <c r="B237" s="330">
        <v>43152</v>
      </c>
      <c r="C237" s="334">
        <f t="shared" si="2"/>
        <v>10244010765</v>
      </c>
      <c r="D237" s="42"/>
      <c r="E237" s="42"/>
      <c r="F237" s="336">
        <v>705148579</v>
      </c>
      <c r="G237" s="337">
        <v>116077386</v>
      </c>
      <c r="H237" s="330">
        <v>47719</v>
      </c>
      <c r="I237" s="330"/>
      <c r="K237" s="338"/>
      <c r="L237" s="338"/>
      <c r="M237" s="340"/>
      <c r="N237" s="340"/>
      <c r="O237" s="343"/>
    </row>
    <row r="238" spans="1:15">
      <c r="A238" s="343"/>
      <c r="B238" s="330">
        <v>43153</v>
      </c>
      <c r="C238" s="334">
        <f t="shared" si="2"/>
        <v>10184374985</v>
      </c>
      <c r="D238" s="42"/>
      <c r="E238" s="42"/>
      <c r="F238" s="336">
        <v>645512799</v>
      </c>
      <c r="G238" s="337">
        <v>116094385</v>
      </c>
      <c r="H238" s="330">
        <v>49306</v>
      </c>
      <c r="I238" s="330"/>
      <c r="K238" s="338"/>
      <c r="L238" s="338"/>
      <c r="M238" s="340"/>
      <c r="N238" s="340"/>
      <c r="O238" s="343"/>
    </row>
    <row r="239" spans="1:15">
      <c r="A239" s="332"/>
      <c r="B239" s="330">
        <v>43154</v>
      </c>
      <c r="C239" s="334">
        <f t="shared" si="2"/>
        <v>10299078674</v>
      </c>
      <c r="D239" s="42"/>
      <c r="E239" s="42"/>
      <c r="F239" s="337">
        <v>760216488</v>
      </c>
      <c r="G239" s="337">
        <v>116393500</v>
      </c>
      <c r="H239" s="330">
        <v>48804</v>
      </c>
      <c r="I239" s="330"/>
      <c r="K239" s="338"/>
      <c r="L239" s="338"/>
      <c r="M239" s="342"/>
      <c r="N239" s="342"/>
      <c r="O239" s="332"/>
    </row>
    <row r="240" spans="1:15">
      <c r="A240" s="344"/>
      <c r="B240" s="330">
        <v>43155</v>
      </c>
      <c r="C240" s="334">
        <f t="shared" si="2"/>
        <v>9835203803</v>
      </c>
      <c r="D240" s="42"/>
      <c r="E240" s="42"/>
      <c r="F240" s="247">
        <v>296341617</v>
      </c>
      <c r="G240" s="337">
        <v>116404845</v>
      </c>
      <c r="H240" s="330">
        <v>48719</v>
      </c>
      <c r="I240" s="330"/>
      <c r="K240" s="338"/>
      <c r="L240" s="338"/>
      <c r="M240" s="342"/>
      <c r="N240" s="342"/>
      <c r="O240" s="344"/>
    </row>
    <row r="241" spans="1:15">
      <c r="A241" s="344"/>
      <c r="B241" s="330">
        <v>43156</v>
      </c>
      <c r="C241" s="334">
        <f t="shared" si="2"/>
        <v>9930677181</v>
      </c>
      <c r="D241" s="42"/>
      <c r="E241" s="42"/>
      <c r="F241" s="336">
        <v>391814995</v>
      </c>
      <c r="G241" s="337">
        <v>116606893</v>
      </c>
      <c r="H241" s="330">
        <v>44938</v>
      </c>
      <c r="I241" s="330"/>
      <c r="K241" s="338"/>
      <c r="L241" s="338"/>
      <c r="M241" s="342"/>
      <c r="N241" s="342"/>
      <c r="O241" s="344"/>
    </row>
    <row r="242" spans="1:15">
      <c r="A242" s="344"/>
      <c r="B242" s="330">
        <v>43157</v>
      </c>
      <c r="C242" s="334">
        <f t="shared" si="2"/>
        <v>10017706533</v>
      </c>
      <c r="D242" s="42"/>
      <c r="E242" s="42"/>
      <c r="F242" s="336">
        <v>478844347</v>
      </c>
      <c r="G242" s="337">
        <v>116787945</v>
      </c>
      <c r="H242" s="330">
        <v>46321</v>
      </c>
      <c r="I242" s="330"/>
      <c r="K242" s="338"/>
      <c r="L242" s="338"/>
      <c r="M242" s="342"/>
      <c r="N242" s="342"/>
      <c r="O242" s="344"/>
    </row>
    <row r="243" spans="1:15">
      <c r="A243" s="344"/>
      <c r="B243" s="330">
        <v>43158</v>
      </c>
      <c r="C243" s="334">
        <f t="shared" si="2"/>
        <v>9644699452</v>
      </c>
      <c r="D243" s="42"/>
      <c r="E243" s="42"/>
      <c r="F243" s="336">
        <v>105837266</v>
      </c>
      <c r="G243" s="337">
        <v>116913237</v>
      </c>
      <c r="H243" s="330">
        <v>50134</v>
      </c>
      <c r="I243" s="330"/>
      <c r="K243" s="338"/>
      <c r="L243" s="338"/>
      <c r="M243" s="342"/>
      <c r="N243" s="342"/>
      <c r="O243" s="344"/>
    </row>
    <row r="244" spans="1:15">
      <c r="A244" s="343"/>
      <c r="B244" s="330">
        <v>43159</v>
      </c>
      <c r="C244" s="334">
        <f t="shared" si="2"/>
        <v>10453488609</v>
      </c>
      <c r="D244" s="42"/>
      <c r="E244" s="42"/>
      <c r="F244" s="336">
        <v>914626423</v>
      </c>
      <c r="G244" s="337">
        <v>116924251</v>
      </c>
      <c r="H244" s="330">
        <v>46144</v>
      </c>
      <c r="I244" s="330"/>
      <c r="K244" s="338"/>
      <c r="L244" s="338"/>
      <c r="M244" s="340"/>
      <c r="N244" s="340"/>
      <c r="O244" s="343"/>
    </row>
    <row r="245" spans="1:15">
      <c r="A245" s="343"/>
      <c r="B245" s="330">
        <v>43160</v>
      </c>
      <c r="C245" s="334">
        <f t="shared" si="2"/>
        <v>10046340826</v>
      </c>
      <c r="D245" s="42"/>
      <c r="E245" s="42"/>
      <c r="F245" s="336">
        <v>507478640</v>
      </c>
      <c r="G245" s="337">
        <v>116926470</v>
      </c>
      <c r="H245" s="330">
        <v>43433</v>
      </c>
      <c r="I245" s="330"/>
      <c r="K245" s="338"/>
      <c r="L245" s="338"/>
      <c r="M245" s="340"/>
      <c r="N245" s="340"/>
      <c r="O245" s="343"/>
    </row>
    <row r="246" spans="1:15">
      <c r="A246" s="343"/>
      <c r="B246" s="330">
        <v>43161</v>
      </c>
      <c r="C246" s="334">
        <f t="shared" si="2"/>
        <v>9953817897</v>
      </c>
      <c r="D246" s="42"/>
      <c r="E246" s="42"/>
      <c r="F246" s="336">
        <v>414955711</v>
      </c>
      <c r="G246" s="337">
        <v>117058347</v>
      </c>
      <c r="H246" s="330">
        <v>47182</v>
      </c>
      <c r="I246" s="330"/>
      <c r="K246" s="338"/>
      <c r="L246" s="338"/>
      <c r="M246" s="340"/>
      <c r="N246" s="340"/>
      <c r="O246" s="343"/>
    </row>
    <row r="247" spans="1:15">
      <c r="A247" s="343"/>
      <c r="B247" s="330">
        <v>43162</v>
      </c>
      <c r="C247" s="334">
        <f t="shared" si="2"/>
        <v>10123525665</v>
      </c>
      <c r="D247" s="42"/>
      <c r="E247" s="42"/>
      <c r="F247" s="336">
        <v>584663479</v>
      </c>
      <c r="G247" s="337">
        <v>117124551</v>
      </c>
      <c r="H247" s="330">
        <v>48380</v>
      </c>
      <c r="I247" s="330"/>
      <c r="K247" s="338"/>
      <c r="L247" s="338"/>
      <c r="M247" s="340"/>
      <c r="N247" s="340"/>
      <c r="O247" s="343"/>
    </row>
    <row r="248" spans="1:15">
      <c r="A248" s="343"/>
      <c r="B248" s="330">
        <v>43163</v>
      </c>
      <c r="C248" s="334">
        <f t="shared" si="2"/>
        <v>9921294172</v>
      </c>
      <c r="D248" s="42"/>
      <c r="E248" s="42"/>
      <c r="F248" s="336">
        <v>382431986</v>
      </c>
      <c r="G248" s="337">
        <v>117381989</v>
      </c>
      <c r="H248" s="330">
        <v>44212</v>
      </c>
      <c r="I248" s="330"/>
      <c r="K248" s="338"/>
      <c r="L248" s="338"/>
      <c r="M248" s="340"/>
      <c r="N248" s="340"/>
      <c r="O248" s="343"/>
    </row>
    <row r="249" spans="1:15">
      <c r="A249" s="343"/>
      <c r="B249" s="330">
        <v>43164</v>
      </c>
      <c r="C249" s="334">
        <f t="shared" si="2"/>
        <v>10457213223</v>
      </c>
      <c r="D249" s="42"/>
      <c r="E249" s="42"/>
      <c r="F249" s="336">
        <v>918351037</v>
      </c>
      <c r="G249" s="337">
        <v>117609013</v>
      </c>
      <c r="H249" s="330">
        <v>48415</v>
      </c>
      <c r="I249" s="330"/>
      <c r="K249" s="338"/>
      <c r="L249" s="338"/>
      <c r="M249" s="340"/>
      <c r="N249" s="340"/>
      <c r="O249" s="343"/>
    </row>
    <row r="250" spans="1:15">
      <c r="A250" s="343"/>
      <c r="B250" s="330">
        <v>43165</v>
      </c>
      <c r="C250" s="334">
        <f t="shared" si="2"/>
        <v>9832088630</v>
      </c>
      <c r="D250" s="42"/>
      <c r="E250" s="42"/>
      <c r="F250" s="337">
        <v>293226444</v>
      </c>
      <c r="G250" s="337">
        <v>117738114</v>
      </c>
      <c r="H250" s="330">
        <v>44024</v>
      </c>
      <c r="I250" s="330"/>
      <c r="K250" s="338"/>
      <c r="L250" s="338"/>
      <c r="M250" s="340"/>
      <c r="N250" s="340"/>
      <c r="O250" s="343"/>
    </row>
    <row r="251" spans="1:15">
      <c r="A251" s="343"/>
      <c r="B251" s="330">
        <v>43166</v>
      </c>
      <c r="C251" s="334">
        <f t="shared" si="2"/>
        <v>10352346813</v>
      </c>
      <c r="D251" s="42"/>
      <c r="E251" s="42"/>
      <c r="F251" s="336">
        <v>813484627</v>
      </c>
      <c r="G251" s="337">
        <v>117796455</v>
      </c>
      <c r="H251" s="330">
        <v>43114</v>
      </c>
      <c r="I251" s="330"/>
      <c r="K251" s="338"/>
      <c r="L251" s="338"/>
      <c r="M251" s="340"/>
      <c r="N251" s="340"/>
      <c r="O251" s="343"/>
    </row>
    <row r="252" spans="1:15">
      <c r="A252" s="343"/>
      <c r="B252" s="330">
        <v>43167</v>
      </c>
      <c r="C252" s="334">
        <f t="shared" si="2"/>
        <v>10068674737</v>
      </c>
      <c r="D252" s="42"/>
      <c r="E252" s="42"/>
      <c r="F252" s="336">
        <v>529812551</v>
      </c>
      <c r="G252" s="337">
        <v>117961348</v>
      </c>
      <c r="H252" s="330">
        <v>47029</v>
      </c>
      <c r="I252" s="330"/>
      <c r="K252" s="338"/>
      <c r="L252" s="338"/>
      <c r="M252" s="340"/>
      <c r="N252" s="340"/>
      <c r="O252" s="343"/>
    </row>
    <row r="253" spans="1:15">
      <c r="A253" s="332"/>
      <c r="B253" s="330">
        <v>43168</v>
      </c>
      <c r="C253" s="334">
        <f t="shared" si="2"/>
        <v>10335257203</v>
      </c>
      <c r="D253" s="42"/>
      <c r="E253" s="42"/>
      <c r="F253" s="247">
        <v>796395017</v>
      </c>
      <c r="G253" s="337">
        <v>118101476</v>
      </c>
      <c r="H253" s="330">
        <v>46490</v>
      </c>
      <c r="I253" s="330"/>
      <c r="K253" s="338"/>
      <c r="L253" s="338"/>
      <c r="M253" s="342"/>
      <c r="N253" s="342"/>
      <c r="O253" s="332"/>
    </row>
    <row r="254" spans="1:15">
      <c r="A254" s="343"/>
      <c r="B254" s="330">
        <v>43169</v>
      </c>
      <c r="C254" s="334">
        <f t="shared" si="2"/>
        <v>9676457991</v>
      </c>
      <c r="D254" s="42"/>
      <c r="E254" s="42"/>
      <c r="F254" s="337">
        <v>137595805</v>
      </c>
      <c r="G254" s="337">
        <v>118201646</v>
      </c>
      <c r="H254" s="330">
        <v>44268</v>
      </c>
      <c r="I254" s="330"/>
      <c r="K254" s="338"/>
      <c r="L254" s="338"/>
      <c r="M254" s="340"/>
      <c r="N254" s="340"/>
      <c r="O254" s="343"/>
    </row>
    <row r="255" spans="1:15">
      <c r="A255" s="343"/>
      <c r="B255" s="330">
        <v>43170</v>
      </c>
      <c r="C255" s="334">
        <f t="shared" si="2"/>
        <v>10100267905</v>
      </c>
      <c r="D255" s="42"/>
      <c r="E255" s="42"/>
      <c r="F255" s="336">
        <v>561405719</v>
      </c>
      <c r="G255" s="337">
        <v>118270481</v>
      </c>
      <c r="H255" s="330">
        <v>44017</v>
      </c>
      <c r="I255" s="330"/>
      <c r="K255" s="338"/>
      <c r="L255" s="338"/>
      <c r="M255" s="340"/>
      <c r="N255" s="340"/>
      <c r="O255" s="343"/>
    </row>
    <row r="256" spans="1:15">
      <c r="A256" s="343"/>
      <c r="B256" s="330">
        <v>43171</v>
      </c>
      <c r="C256" s="334">
        <f t="shared" si="2"/>
        <v>9898741813</v>
      </c>
      <c r="D256" s="42"/>
      <c r="E256" s="42"/>
      <c r="F256" s="336">
        <v>359879627</v>
      </c>
      <c r="G256" s="337">
        <v>118308345</v>
      </c>
      <c r="H256" s="330">
        <v>49800</v>
      </c>
      <c r="I256" s="330"/>
      <c r="K256" s="338"/>
      <c r="L256" s="338"/>
      <c r="M256" s="340"/>
      <c r="N256" s="340"/>
      <c r="O256" s="343"/>
    </row>
    <row r="257" spans="1:15">
      <c r="A257" s="343"/>
      <c r="B257" s="330">
        <v>43172</v>
      </c>
      <c r="C257" s="334">
        <f t="shared" si="2"/>
        <v>10331208642</v>
      </c>
      <c r="D257" s="42"/>
      <c r="E257" s="42"/>
      <c r="F257" s="336">
        <v>792346456</v>
      </c>
      <c r="G257" s="337">
        <v>118331774</v>
      </c>
      <c r="H257" s="330">
        <v>48259</v>
      </c>
      <c r="I257" s="330"/>
      <c r="K257" s="338"/>
      <c r="L257" s="338"/>
      <c r="M257" s="340"/>
      <c r="N257" s="340"/>
      <c r="O257" s="343"/>
    </row>
    <row r="258" spans="1:15">
      <c r="A258" s="343"/>
      <c r="B258" s="330">
        <v>43173</v>
      </c>
      <c r="C258" s="334">
        <f t="shared" si="2"/>
        <v>10362628720</v>
      </c>
      <c r="D258" s="42"/>
      <c r="E258" s="42"/>
      <c r="F258" s="336">
        <v>823766534</v>
      </c>
      <c r="G258" s="337">
        <v>118742600</v>
      </c>
      <c r="H258" s="330">
        <v>44059</v>
      </c>
      <c r="I258" s="330"/>
      <c r="K258" s="338"/>
      <c r="L258" s="338"/>
      <c r="M258" s="340"/>
      <c r="N258" s="340"/>
      <c r="O258" s="343"/>
    </row>
    <row r="259" spans="1:15">
      <c r="A259" s="343"/>
      <c r="B259" s="330">
        <v>43174</v>
      </c>
      <c r="C259" s="334">
        <f t="shared" si="2"/>
        <v>9989538865</v>
      </c>
      <c r="D259" s="42"/>
      <c r="E259" s="42"/>
      <c r="F259" s="336">
        <v>450676679</v>
      </c>
      <c r="G259" s="337">
        <v>118888851</v>
      </c>
      <c r="H259" s="330">
        <v>47446</v>
      </c>
      <c r="I259" s="330"/>
      <c r="K259" s="338"/>
      <c r="L259" s="338"/>
      <c r="M259" s="340"/>
      <c r="N259" s="340"/>
      <c r="O259" s="343"/>
    </row>
    <row r="260" spans="1:15">
      <c r="A260" s="343"/>
      <c r="B260" s="330">
        <v>43175</v>
      </c>
      <c r="C260" s="334">
        <f t="shared" si="2"/>
        <v>10291879203</v>
      </c>
      <c r="D260" s="42"/>
      <c r="E260" s="42"/>
      <c r="F260" s="336">
        <v>753017017</v>
      </c>
      <c r="G260" s="337">
        <v>119033656</v>
      </c>
      <c r="H260" s="330">
        <v>45387</v>
      </c>
      <c r="I260" s="330"/>
      <c r="K260" s="338"/>
      <c r="L260" s="338"/>
      <c r="M260" s="340"/>
      <c r="N260" s="340"/>
      <c r="O260" s="343"/>
    </row>
    <row r="261" spans="1:15">
      <c r="A261" s="343"/>
      <c r="B261" s="330">
        <v>43176</v>
      </c>
      <c r="C261" s="334">
        <f t="shared" si="2"/>
        <v>9976876869</v>
      </c>
      <c r="D261" s="42"/>
      <c r="E261" s="42"/>
      <c r="F261" s="336">
        <v>438014683</v>
      </c>
      <c r="G261" s="337">
        <v>119091764</v>
      </c>
      <c r="H261" s="330">
        <v>47722</v>
      </c>
      <c r="I261" s="330"/>
      <c r="K261" s="338"/>
      <c r="L261" s="338"/>
      <c r="M261" s="340"/>
      <c r="N261" s="340"/>
      <c r="O261" s="343"/>
    </row>
    <row r="262" spans="1:15">
      <c r="A262" s="343"/>
      <c r="B262" s="330">
        <v>43177</v>
      </c>
      <c r="C262" s="334">
        <f t="shared" si="2"/>
        <v>10332204443</v>
      </c>
      <c r="D262" s="42"/>
      <c r="E262" s="42"/>
      <c r="F262" s="247">
        <v>793342257</v>
      </c>
      <c r="G262" s="337">
        <v>119317697</v>
      </c>
      <c r="H262" s="330">
        <v>46326</v>
      </c>
      <c r="I262" s="330"/>
      <c r="K262" s="338"/>
      <c r="L262" s="338"/>
      <c r="M262" s="340"/>
      <c r="N262" s="340"/>
      <c r="O262" s="343"/>
    </row>
    <row r="263" spans="1:15">
      <c r="A263" s="343"/>
      <c r="B263" s="330">
        <v>43178</v>
      </c>
      <c r="C263" s="334">
        <f t="shared" si="2"/>
        <v>10100382032</v>
      </c>
      <c r="D263" s="42"/>
      <c r="E263" s="42"/>
      <c r="F263" s="337">
        <v>561519846</v>
      </c>
      <c r="G263" s="337">
        <v>119416991</v>
      </c>
      <c r="H263" s="330">
        <v>47981</v>
      </c>
      <c r="I263" s="330"/>
      <c r="K263" s="338"/>
      <c r="L263" s="338"/>
      <c r="M263" s="340"/>
      <c r="N263" s="340"/>
      <c r="O263" s="343"/>
    </row>
    <row r="264" spans="1:15">
      <c r="A264" s="343"/>
      <c r="B264" s="330">
        <v>43179</v>
      </c>
      <c r="C264" s="334">
        <f t="shared" si="2"/>
        <v>9639687801</v>
      </c>
      <c r="D264" s="42"/>
      <c r="E264" s="42"/>
      <c r="F264" s="337">
        <v>100825615</v>
      </c>
      <c r="G264" s="337">
        <v>119637851</v>
      </c>
      <c r="H264" s="330">
        <v>44026</v>
      </c>
      <c r="I264" s="330"/>
      <c r="K264" s="338"/>
      <c r="L264" s="338"/>
      <c r="M264" s="340"/>
      <c r="N264" s="340"/>
      <c r="O264" s="343"/>
    </row>
    <row r="265" spans="1:15">
      <c r="A265" s="343"/>
      <c r="B265" s="330">
        <v>43180</v>
      </c>
      <c r="C265" s="334">
        <f t="shared" si="2"/>
        <v>10101335955</v>
      </c>
      <c r="D265" s="42"/>
      <c r="E265" s="42"/>
      <c r="F265" s="337">
        <v>562473769</v>
      </c>
      <c r="G265" s="337">
        <v>119686476</v>
      </c>
      <c r="H265" s="330">
        <v>48334</v>
      </c>
      <c r="I265" s="330"/>
      <c r="K265" s="338"/>
      <c r="L265" s="338"/>
      <c r="M265" s="340"/>
      <c r="N265" s="340"/>
      <c r="O265" s="343"/>
    </row>
    <row r="266" spans="1:15">
      <c r="A266" s="343"/>
      <c r="B266" s="330">
        <v>43181</v>
      </c>
      <c r="C266" s="334">
        <f t="shared" si="2"/>
        <v>9687772790</v>
      </c>
      <c r="D266" s="42"/>
      <c r="E266" s="42"/>
      <c r="F266" s="336">
        <v>148910604</v>
      </c>
      <c r="G266" s="337">
        <v>119958066</v>
      </c>
      <c r="H266" s="330">
        <v>47252</v>
      </c>
      <c r="I266" s="330"/>
      <c r="K266" s="338"/>
      <c r="L266" s="338"/>
      <c r="M266" s="340"/>
      <c r="N266" s="340"/>
      <c r="O266" s="343"/>
    </row>
    <row r="267" spans="1:15">
      <c r="A267" s="343"/>
      <c r="B267" s="330">
        <v>43182</v>
      </c>
      <c r="C267" s="334">
        <f t="shared" si="2"/>
        <v>10159922030</v>
      </c>
      <c r="D267" s="42"/>
      <c r="E267" s="42"/>
      <c r="F267" s="337">
        <v>621059844</v>
      </c>
      <c r="G267" s="337">
        <v>120055742</v>
      </c>
      <c r="H267" s="330">
        <v>48927</v>
      </c>
      <c r="I267" s="330"/>
      <c r="K267" s="338"/>
      <c r="L267" s="338"/>
      <c r="M267" s="340"/>
      <c r="N267" s="340"/>
      <c r="O267" s="343"/>
    </row>
    <row r="268" spans="1:15">
      <c r="A268" s="343"/>
      <c r="B268" s="330">
        <v>43183</v>
      </c>
      <c r="C268" s="334">
        <f t="shared" si="2"/>
        <v>9974960992</v>
      </c>
      <c r="D268" s="42"/>
      <c r="E268" s="42"/>
      <c r="F268" s="336">
        <v>436098806</v>
      </c>
      <c r="G268" s="337">
        <v>120056772</v>
      </c>
      <c r="H268" s="330">
        <v>48053</v>
      </c>
      <c r="I268" s="330"/>
      <c r="K268" s="338"/>
      <c r="L268" s="338"/>
      <c r="M268" s="340"/>
      <c r="N268" s="340"/>
      <c r="O268" s="343"/>
    </row>
    <row r="269" spans="1:15">
      <c r="A269" s="343"/>
      <c r="B269" s="330">
        <v>43184</v>
      </c>
      <c r="C269" s="334">
        <f t="shared" si="2"/>
        <v>10134180974</v>
      </c>
      <c r="D269" s="42"/>
      <c r="E269" s="42"/>
      <c r="F269" s="336">
        <v>595318788</v>
      </c>
      <c r="G269" s="337">
        <v>120263801</v>
      </c>
      <c r="H269" s="330">
        <v>49994</v>
      </c>
      <c r="I269" s="330"/>
      <c r="K269" s="338"/>
      <c r="L269" s="338"/>
      <c r="M269" s="340"/>
      <c r="N269" s="340"/>
      <c r="O269" s="343"/>
    </row>
    <row r="270" spans="1:15">
      <c r="A270" s="343"/>
      <c r="B270" s="330">
        <v>43185</v>
      </c>
      <c r="C270" s="334">
        <f t="shared" si="2"/>
        <v>10213609016</v>
      </c>
      <c r="D270" s="42"/>
      <c r="E270" s="42"/>
      <c r="F270" s="336">
        <v>674746830</v>
      </c>
      <c r="G270" s="337">
        <v>120285175</v>
      </c>
      <c r="H270" s="330">
        <v>43845</v>
      </c>
      <c r="I270" s="330"/>
      <c r="K270" s="338"/>
      <c r="L270" s="338"/>
      <c r="M270" s="340"/>
      <c r="N270" s="340"/>
      <c r="O270" s="343"/>
    </row>
    <row r="271" spans="1:15">
      <c r="A271" s="343"/>
      <c r="B271" s="330">
        <v>43186</v>
      </c>
      <c r="C271" s="334">
        <f t="shared" si="2"/>
        <v>10284683609</v>
      </c>
      <c r="D271" s="42"/>
      <c r="E271" s="42"/>
      <c r="F271" s="337">
        <v>745821423</v>
      </c>
      <c r="G271" s="337">
        <v>120293716</v>
      </c>
      <c r="H271" s="330">
        <v>43522</v>
      </c>
      <c r="I271" s="330"/>
      <c r="K271" s="338"/>
      <c r="L271" s="338"/>
      <c r="M271" s="340"/>
      <c r="N271" s="340"/>
      <c r="O271" s="343"/>
    </row>
    <row r="272" spans="1:15">
      <c r="A272" s="343"/>
      <c r="B272" s="330">
        <v>43187</v>
      </c>
      <c r="C272" s="334">
        <f t="shared" si="2"/>
        <v>9926565908</v>
      </c>
      <c r="D272" s="42"/>
      <c r="E272" s="42"/>
      <c r="F272" s="336">
        <v>387703722</v>
      </c>
      <c r="G272" s="337">
        <v>121086108</v>
      </c>
      <c r="H272" s="330">
        <v>44625</v>
      </c>
      <c r="I272" s="330"/>
      <c r="K272" s="338"/>
      <c r="L272" s="338"/>
      <c r="M272" s="340"/>
      <c r="N272" s="340"/>
      <c r="O272" s="343"/>
    </row>
    <row r="273" spans="1:15">
      <c r="A273" s="343"/>
      <c r="B273" s="330">
        <v>43188</v>
      </c>
      <c r="C273" s="334">
        <f t="shared" si="2"/>
        <v>9689821319</v>
      </c>
      <c r="D273" s="42"/>
      <c r="E273" s="42"/>
      <c r="F273" s="336">
        <v>150959133</v>
      </c>
      <c r="G273" s="337">
        <v>121324122</v>
      </c>
      <c r="H273" s="330">
        <v>46184</v>
      </c>
      <c r="I273" s="330"/>
      <c r="K273" s="338"/>
      <c r="L273" s="338"/>
      <c r="M273" s="340"/>
      <c r="N273" s="340"/>
      <c r="O273" s="343"/>
    </row>
    <row r="274" spans="1:15">
      <c r="A274" s="343"/>
      <c r="B274" s="330">
        <v>43189</v>
      </c>
      <c r="C274" s="334">
        <f t="shared" si="2"/>
        <v>10025420458</v>
      </c>
      <c r="D274" s="42"/>
      <c r="E274" s="42"/>
      <c r="F274" s="336">
        <v>486558272</v>
      </c>
      <c r="G274" s="337">
        <v>121333834</v>
      </c>
      <c r="H274" s="330">
        <v>44795</v>
      </c>
      <c r="I274" s="330"/>
      <c r="K274" s="338"/>
      <c r="L274" s="338"/>
      <c r="M274" s="340"/>
      <c r="N274" s="340"/>
      <c r="O274" s="343"/>
    </row>
    <row r="275" spans="1:15">
      <c r="A275" s="343"/>
      <c r="B275" s="330">
        <v>43190</v>
      </c>
      <c r="C275" s="334">
        <f t="shared" si="2"/>
        <v>10440085612</v>
      </c>
      <c r="D275" s="42"/>
      <c r="E275" s="42"/>
      <c r="F275" s="336">
        <v>901223426</v>
      </c>
      <c r="G275" s="337">
        <v>121333876</v>
      </c>
      <c r="H275" s="330">
        <v>44382</v>
      </c>
      <c r="I275" s="330"/>
      <c r="K275" s="338"/>
      <c r="L275" s="338"/>
      <c r="M275" s="340"/>
      <c r="N275" s="340"/>
      <c r="O275" s="343"/>
    </row>
    <row r="276" spans="1:15">
      <c r="A276" s="343"/>
      <c r="B276" s="330">
        <v>43191</v>
      </c>
      <c r="C276" s="334">
        <f t="shared" si="2"/>
        <v>10046946363</v>
      </c>
      <c r="D276" s="42"/>
      <c r="E276" s="42"/>
      <c r="F276" s="336">
        <v>508084177</v>
      </c>
      <c r="G276" s="337">
        <v>121386364</v>
      </c>
      <c r="H276" s="330">
        <v>49411</v>
      </c>
      <c r="I276" s="330"/>
      <c r="K276" s="338"/>
      <c r="L276" s="338"/>
      <c r="M276" s="340"/>
      <c r="N276" s="340"/>
      <c r="O276" s="343"/>
    </row>
    <row r="277" spans="1:15">
      <c r="A277" s="343"/>
      <c r="B277" s="330">
        <v>43192</v>
      </c>
      <c r="C277" s="334">
        <f t="shared" si="2"/>
        <v>10350011145</v>
      </c>
      <c r="D277" s="42"/>
      <c r="E277" s="42"/>
      <c r="F277" s="336">
        <v>811148959</v>
      </c>
      <c r="G277" s="337">
        <v>121494493</v>
      </c>
      <c r="H277" s="330">
        <v>49328</v>
      </c>
      <c r="I277" s="330"/>
      <c r="K277" s="338"/>
      <c r="L277" s="338"/>
      <c r="M277" s="340"/>
      <c r="N277" s="340"/>
      <c r="O277" s="343"/>
    </row>
    <row r="278" spans="1:15">
      <c r="A278" s="343"/>
      <c r="B278" s="330">
        <v>43193</v>
      </c>
      <c r="C278" s="334">
        <f t="shared" si="2"/>
        <v>10183577287</v>
      </c>
      <c r="D278" s="42"/>
      <c r="E278" s="42"/>
      <c r="F278" s="247">
        <v>644715101</v>
      </c>
      <c r="G278" s="337">
        <v>121552206</v>
      </c>
      <c r="H278" s="330">
        <v>46767</v>
      </c>
      <c r="I278" s="330"/>
      <c r="K278" s="338"/>
      <c r="L278" s="338"/>
      <c r="M278" s="340"/>
      <c r="N278" s="340"/>
      <c r="O278" s="343"/>
    </row>
    <row r="279" spans="1:15">
      <c r="A279" s="343"/>
      <c r="B279" s="330">
        <v>43194</v>
      </c>
      <c r="C279" s="334">
        <f t="shared" si="2"/>
        <v>10373028674</v>
      </c>
      <c r="D279" s="42"/>
      <c r="E279" s="42"/>
      <c r="F279" s="336">
        <v>834166488</v>
      </c>
      <c r="G279" s="337">
        <v>121744803</v>
      </c>
      <c r="H279" s="330">
        <v>48356</v>
      </c>
      <c r="I279" s="330"/>
      <c r="K279" s="338"/>
      <c r="L279" s="338"/>
      <c r="M279" s="340"/>
      <c r="N279" s="340"/>
      <c r="O279" s="343"/>
    </row>
    <row r="280" spans="1:15">
      <c r="A280" s="343"/>
      <c r="B280" s="330">
        <v>43195</v>
      </c>
      <c r="C280" s="334">
        <f t="shared" si="2"/>
        <v>10124841473</v>
      </c>
      <c r="D280" s="42"/>
      <c r="E280" s="42"/>
      <c r="F280" s="336">
        <v>585979287</v>
      </c>
      <c r="G280" s="337">
        <v>121860657</v>
      </c>
      <c r="H280" s="330">
        <v>48671</v>
      </c>
      <c r="I280" s="330"/>
      <c r="K280" s="338"/>
      <c r="L280" s="338"/>
      <c r="M280" s="340"/>
      <c r="N280" s="340"/>
      <c r="O280" s="343"/>
    </row>
    <row r="281" spans="1:15">
      <c r="A281" s="343"/>
      <c r="B281" s="330">
        <v>43196</v>
      </c>
      <c r="C281" s="334">
        <f t="shared" si="2"/>
        <v>9831732826</v>
      </c>
      <c r="D281" s="42"/>
      <c r="E281" s="42"/>
      <c r="F281" s="336">
        <v>292870640</v>
      </c>
      <c r="G281" s="337">
        <v>121967779</v>
      </c>
      <c r="H281" s="330">
        <v>46635</v>
      </c>
      <c r="I281" s="330"/>
      <c r="K281" s="338"/>
      <c r="L281" s="338"/>
      <c r="M281" s="340"/>
      <c r="N281" s="340"/>
      <c r="O281" s="343"/>
    </row>
    <row r="282" spans="1:15">
      <c r="A282" s="344"/>
      <c r="B282" s="330">
        <v>43197</v>
      </c>
      <c r="C282" s="334">
        <f t="shared" si="2"/>
        <v>10506220384</v>
      </c>
      <c r="D282" s="42"/>
      <c r="E282" s="42"/>
      <c r="F282" s="336">
        <v>967358198</v>
      </c>
      <c r="G282" s="337">
        <v>122204762</v>
      </c>
      <c r="H282" s="330">
        <v>49331</v>
      </c>
      <c r="I282" s="330"/>
      <c r="K282" s="338"/>
      <c r="L282" s="338"/>
      <c r="M282" s="342"/>
      <c r="N282" s="342"/>
      <c r="O282" s="344"/>
    </row>
    <row r="283" spans="1:15">
      <c r="A283" s="344"/>
      <c r="B283" s="330">
        <v>43198</v>
      </c>
      <c r="C283" s="334">
        <f t="shared" si="2"/>
        <v>9877287871</v>
      </c>
      <c r="D283" s="42"/>
      <c r="E283" s="42"/>
      <c r="F283" s="336">
        <v>338425685</v>
      </c>
      <c r="G283" s="337">
        <v>122336510</v>
      </c>
      <c r="H283" s="330">
        <v>50230</v>
      </c>
      <c r="I283" s="330"/>
      <c r="K283" s="338"/>
      <c r="L283" s="338"/>
      <c r="M283" s="342"/>
      <c r="N283" s="342"/>
      <c r="O283" s="344"/>
    </row>
    <row r="284" spans="1:15">
      <c r="A284" s="343"/>
      <c r="B284" s="330">
        <v>43199</v>
      </c>
      <c r="C284" s="334">
        <f t="shared" si="2"/>
        <v>9813519271</v>
      </c>
      <c r="D284" s="42"/>
      <c r="E284" s="42"/>
      <c r="F284" s="336">
        <v>274657085</v>
      </c>
      <c r="G284" s="337">
        <v>122343857</v>
      </c>
      <c r="H284" s="330">
        <v>46463</v>
      </c>
      <c r="I284" s="330"/>
      <c r="K284" s="338"/>
      <c r="L284" s="338"/>
      <c r="M284" s="340"/>
      <c r="N284" s="340"/>
      <c r="O284" s="343"/>
    </row>
    <row r="285" spans="1:15">
      <c r="A285" s="343"/>
      <c r="B285" s="330">
        <v>43200</v>
      </c>
      <c r="C285" s="334">
        <f t="shared" si="2"/>
        <v>10069010312</v>
      </c>
      <c r="D285" s="42"/>
      <c r="E285" s="42"/>
      <c r="F285" s="336">
        <v>530148126</v>
      </c>
      <c r="G285" s="337">
        <v>122415785</v>
      </c>
      <c r="H285" s="330">
        <v>43472</v>
      </c>
      <c r="I285" s="330"/>
      <c r="K285" s="338"/>
      <c r="L285" s="338"/>
      <c r="M285" s="340"/>
      <c r="N285" s="340"/>
      <c r="O285" s="343"/>
    </row>
    <row r="286" spans="1:15">
      <c r="A286" s="343"/>
      <c r="B286" s="330">
        <v>43201</v>
      </c>
      <c r="C286" s="334">
        <f t="shared" si="2"/>
        <v>9665348639</v>
      </c>
      <c r="D286" s="42"/>
      <c r="E286" s="42"/>
      <c r="F286" s="336">
        <v>126486453</v>
      </c>
      <c r="G286" s="337">
        <v>122474021</v>
      </c>
      <c r="H286" s="330">
        <v>44022</v>
      </c>
      <c r="I286" s="330"/>
      <c r="K286" s="338"/>
      <c r="L286" s="338"/>
      <c r="M286" s="340"/>
      <c r="N286" s="340"/>
      <c r="O286" s="343"/>
    </row>
    <row r="287" spans="1:15">
      <c r="A287" s="343"/>
      <c r="B287" s="330">
        <v>43202</v>
      </c>
      <c r="C287" s="334">
        <f t="shared" si="2"/>
        <v>10054541949</v>
      </c>
      <c r="D287" s="42"/>
      <c r="E287" s="42"/>
      <c r="F287" s="336">
        <v>515679763</v>
      </c>
      <c r="G287" s="337">
        <v>122650291</v>
      </c>
      <c r="H287" s="330">
        <v>43336</v>
      </c>
      <c r="I287" s="330"/>
      <c r="K287" s="338"/>
      <c r="L287" s="338"/>
      <c r="M287" s="340"/>
      <c r="N287" s="340"/>
      <c r="O287" s="343"/>
    </row>
    <row r="288" spans="1:15">
      <c r="A288" s="343"/>
      <c r="B288" s="330">
        <v>43203</v>
      </c>
      <c r="C288" s="334">
        <f t="shared" ref="C288:C351" si="3">F288+(F$88*28679+98765)+(G$88*6587+87654)+(E$88*9537+76543)+(J$88*5713+4528)</f>
        <v>10428853028</v>
      </c>
      <c r="D288" s="42"/>
      <c r="E288" s="42"/>
      <c r="F288" s="336">
        <v>889990842</v>
      </c>
      <c r="G288" s="337">
        <v>122699831</v>
      </c>
      <c r="H288" s="330">
        <v>49462</v>
      </c>
      <c r="I288" s="330"/>
      <c r="K288" s="338"/>
      <c r="L288" s="338"/>
      <c r="M288" s="340"/>
      <c r="N288" s="340"/>
      <c r="O288" s="343"/>
    </row>
    <row r="289" spans="1:15">
      <c r="A289" s="344"/>
      <c r="B289" s="330">
        <v>43204</v>
      </c>
      <c r="C289" s="334">
        <f t="shared" si="3"/>
        <v>9945308150</v>
      </c>
      <c r="D289" s="42"/>
      <c r="E289" s="42"/>
      <c r="F289" s="336">
        <v>406445964</v>
      </c>
      <c r="G289" s="337">
        <v>122783199</v>
      </c>
      <c r="H289" s="330">
        <v>47757</v>
      </c>
      <c r="I289" s="330"/>
      <c r="K289" s="338"/>
      <c r="L289" s="338"/>
      <c r="M289" s="342"/>
      <c r="N289" s="342"/>
      <c r="O289" s="344"/>
    </row>
    <row r="290" spans="1:15">
      <c r="A290" s="343"/>
      <c r="B290" s="330">
        <v>43205</v>
      </c>
      <c r="C290" s="334">
        <f t="shared" si="3"/>
        <v>10479745822</v>
      </c>
      <c r="D290" s="42"/>
      <c r="E290" s="42"/>
      <c r="F290" s="336">
        <v>940883636</v>
      </c>
      <c r="G290" s="337">
        <v>122816655</v>
      </c>
      <c r="H290" s="330">
        <v>44641</v>
      </c>
      <c r="I290" s="330"/>
      <c r="K290" s="338"/>
      <c r="L290" s="338"/>
      <c r="M290" s="340"/>
      <c r="N290" s="340"/>
      <c r="O290" s="343"/>
    </row>
    <row r="291" spans="1:15">
      <c r="A291" s="343"/>
      <c r="B291" s="330">
        <v>43206</v>
      </c>
      <c r="C291" s="334">
        <f t="shared" si="3"/>
        <v>10024467268</v>
      </c>
      <c r="D291" s="42"/>
      <c r="E291" s="42"/>
      <c r="F291" s="336">
        <v>485605082</v>
      </c>
      <c r="G291" s="337">
        <v>122847077</v>
      </c>
      <c r="H291" s="330">
        <v>43763</v>
      </c>
      <c r="I291" s="330"/>
      <c r="K291" s="338"/>
      <c r="L291" s="338"/>
      <c r="M291" s="340"/>
      <c r="N291" s="340"/>
      <c r="O291" s="343"/>
    </row>
    <row r="292" spans="1:15">
      <c r="A292" s="343"/>
      <c r="B292" s="330">
        <v>43207</v>
      </c>
      <c r="C292" s="334">
        <f t="shared" si="3"/>
        <v>10538547178</v>
      </c>
      <c r="D292" s="42"/>
      <c r="E292" s="42"/>
      <c r="F292" s="336">
        <v>999684992</v>
      </c>
      <c r="G292" s="337">
        <v>123256808</v>
      </c>
      <c r="H292" s="330">
        <v>48505</v>
      </c>
      <c r="I292" s="330"/>
      <c r="K292" s="338"/>
      <c r="L292" s="338"/>
      <c r="M292" s="340"/>
      <c r="N292" s="340"/>
      <c r="O292" s="343"/>
    </row>
    <row r="293" spans="1:15">
      <c r="A293" s="343"/>
      <c r="B293" s="330">
        <v>43208</v>
      </c>
      <c r="C293" s="334">
        <f t="shared" si="3"/>
        <v>10046259624</v>
      </c>
      <c r="D293" s="42"/>
      <c r="E293" s="42"/>
      <c r="F293" s="337">
        <v>507397438</v>
      </c>
      <c r="G293" s="337">
        <v>123297210</v>
      </c>
      <c r="H293" s="330">
        <v>48233</v>
      </c>
      <c r="I293" s="330"/>
      <c r="K293" s="338"/>
      <c r="L293" s="338"/>
      <c r="M293" s="340"/>
      <c r="N293" s="340"/>
      <c r="O293" s="343"/>
    </row>
    <row r="294" spans="1:15">
      <c r="A294" s="343"/>
      <c r="B294" s="330">
        <v>43209</v>
      </c>
      <c r="C294" s="334">
        <f t="shared" si="3"/>
        <v>9693213737</v>
      </c>
      <c r="D294" s="42"/>
      <c r="E294" s="42"/>
      <c r="F294" s="336">
        <v>154351551</v>
      </c>
      <c r="G294" s="337">
        <v>123372478</v>
      </c>
      <c r="H294" s="330">
        <v>48501</v>
      </c>
      <c r="I294" s="330"/>
      <c r="K294" s="338"/>
      <c r="L294" s="338"/>
      <c r="M294" s="340"/>
      <c r="N294" s="340"/>
      <c r="O294" s="343"/>
    </row>
    <row r="295" spans="1:15">
      <c r="A295" s="343"/>
      <c r="B295" s="330">
        <v>43210</v>
      </c>
      <c r="C295" s="334">
        <f t="shared" si="3"/>
        <v>9736302255</v>
      </c>
      <c r="D295" s="42"/>
      <c r="E295" s="42"/>
      <c r="F295" s="336">
        <v>197440069</v>
      </c>
      <c r="G295" s="337">
        <v>123439353</v>
      </c>
      <c r="H295" s="330">
        <v>46435</v>
      </c>
      <c r="I295" s="330"/>
      <c r="K295" s="338"/>
      <c r="L295" s="338"/>
      <c r="M295" s="340"/>
      <c r="N295" s="340"/>
      <c r="O295" s="343"/>
    </row>
    <row r="296" spans="1:15">
      <c r="A296" s="343"/>
      <c r="B296" s="330">
        <v>43211</v>
      </c>
      <c r="C296" s="334">
        <f t="shared" si="3"/>
        <v>10076033879</v>
      </c>
      <c r="D296" s="42"/>
      <c r="E296" s="42"/>
      <c r="F296" s="336">
        <v>537171693</v>
      </c>
      <c r="G296" s="337">
        <v>123576344</v>
      </c>
      <c r="H296" s="330">
        <v>46869</v>
      </c>
      <c r="I296" s="330"/>
      <c r="K296" s="338"/>
      <c r="L296" s="338"/>
      <c r="M296" s="340"/>
      <c r="N296" s="340"/>
      <c r="O296" s="343"/>
    </row>
    <row r="297" spans="1:15">
      <c r="A297" s="343"/>
      <c r="B297" s="330">
        <v>43212</v>
      </c>
      <c r="C297" s="334">
        <f t="shared" si="3"/>
        <v>9751838596</v>
      </c>
      <c r="D297" s="42"/>
      <c r="E297" s="42"/>
      <c r="F297" s="336">
        <v>212976410</v>
      </c>
      <c r="G297" s="337">
        <v>123651299</v>
      </c>
      <c r="H297" s="330">
        <v>47837</v>
      </c>
      <c r="I297" s="330"/>
      <c r="K297" s="338"/>
      <c r="L297" s="338"/>
      <c r="M297" s="340"/>
      <c r="N297" s="340"/>
      <c r="O297" s="343"/>
    </row>
    <row r="298" spans="1:15">
      <c r="A298" s="343"/>
      <c r="B298" s="330">
        <v>43213</v>
      </c>
      <c r="C298" s="334">
        <f t="shared" si="3"/>
        <v>10251087601</v>
      </c>
      <c r="D298" s="42"/>
      <c r="E298" s="42"/>
      <c r="F298" s="336">
        <v>712225415</v>
      </c>
      <c r="G298" s="337">
        <v>123712462</v>
      </c>
      <c r="H298" s="330">
        <v>48416</v>
      </c>
      <c r="I298" s="330"/>
      <c r="K298" s="338"/>
      <c r="L298" s="338"/>
      <c r="M298" s="340"/>
      <c r="N298" s="340"/>
      <c r="O298" s="343"/>
    </row>
    <row r="299" spans="1:15">
      <c r="A299" s="343"/>
      <c r="B299" s="330">
        <v>43214</v>
      </c>
      <c r="C299" s="334">
        <f t="shared" si="3"/>
        <v>10330744151</v>
      </c>
      <c r="D299" s="42"/>
      <c r="E299" s="42"/>
      <c r="F299" s="336">
        <v>791881965</v>
      </c>
      <c r="G299" s="337">
        <v>123798244</v>
      </c>
      <c r="H299" s="330">
        <v>48174</v>
      </c>
      <c r="I299" s="330"/>
      <c r="K299" s="338"/>
      <c r="L299" s="338"/>
      <c r="M299" s="340"/>
      <c r="N299" s="340"/>
      <c r="O299" s="343"/>
    </row>
    <row r="300" spans="1:15">
      <c r="A300" s="343"/>
      <c r="B300" s="330">
        <v>43215</v>
      </c>
      <c r="C300" s="334">
        <f t="shared" si="3"/>
        <v>10416267275</v>
      </c>
      <c r="D300" s="42"/>
      <c r="E300" s="42"/>
      <c r="F300" s="336">
        <v>877405089</v>
      </c>
      <c r="G300" s="337">
        <v>123876459</v>
      </c>
      <c r="H300" s="330">
        <v>46169</v>
      </c>
      <c r="I300" s="330"/>
      <c r="K300" s="338"/>
      <c r="L300" s="338"/>
      <c r="M300" s="340"/>
      <c r="N300" s="340"/>
      <c r="O300" s="343"/>
    </row>
    <row r="301" spans="1:15">
      <c r="A301" s="343"/>
      <c r="B301" s="330">
        <v>43216</v>
      </c>
      <c r="C301" s="334">
        <f t="shared" si="3"/>
        <v>9870352927</v>
      </c>
      <c r="D301" s="42"/>
      <c r="E301" s="42"/>
      <c r="F301" s="336">
        <v>331490741</v>
      </c>
      <c r="G301" s="337">
        <v>124346989</v>
      </c>
      <c r="H301" s="330">
        <v>48944</v>
      </c>
      <c r="I301" s="330"/>
      <c r="K301" s="338"/>
      <c r="L301" s="338"/>
      <c r="M301" s="340"/>
      <c r="N301" s="340"/>
      <c r="O301" s="343"/>
    </row>
    <row r="302" spans="1:15">
      <c r="A302" s="343"/>
      <c r="B302" s="330">
        <v>43217</v>
      </c>
      <c r="C302" s="334">
        <f t="shared" si="3"/>
        <v>10512072536</v>
      </c>
      <c r="D302" s="42"/>
      <c r="E302" s="42"/>
      <c r="F302" s="336">
        <v>973210350</v>
      </c>
      <c r="G302" s="337">
        <v>124580480</v>
      </c>
      <c r="H302" s="330">
        <v>43953</v>
      </c>
      <c r="I302" s="330"/>
      <c r="K302" s="338"/>
      <c r="L302" s="338"/>
      <c r="M302" s="340"/>
      <c r="N302" s="340"/>
      <c r="O302" s="343"/>
    </row>
    <row r="303" spans="1:15">
      <c r="A303" s="343"/>
      <c r="B303" s="330">
        <v>43218</v>
      </c>
      <c r="C303" s="334">
        <f t="shared" si="3"/>
        <v>10068835679</v>
      </c>
      <c r="D303" s="42"/>
      <c r="E303" s="42"/>
      <c r="F303" s="336">
        <v>529973493</v>
      </c>
      <c r="G303" s="337">
        <v>124677711</v>
      </c>
      <c r="H303" s="330">
        <v>47590</v>
      </c>
      <c r="I303" s="330"/>
      <c r="K303" s="338"/>
      <c r="L303" s="338"/>
      <c r="M303" s="340"/>
      <c r="N303" s="340"/>
      <c r="O303" s="343"/>
    </row>
    <row r="304" spans="1:15">
      <c r="A304" s="343"/>
      <c r="B304" s="330">
        <v>43219</v>
      </c>
      <c r="C304" s="334">
        <f t="shared" si="3"/>
        <v>9749850647</v>
      </c>
      <c r="D304" s="42"/>
      <c r="E304" s="42"/>
      <c r="F304" s="336">
        <v>210988461</v>
      </c>
      <c r="G304" s="337">
        <v>124713418</v>
      </c>
      <c r="H304" s="330">
        <v>43359</v>
      </c>
      <c r="I304" s="330"/>
      <c r="K304" s="338"/>
      <c r="L304" s="338"/>
      <c r="M304" s="340"/>
      <c r="N304" s="340"/>
      <c r="O304" s="343"/>
    </row>
    <row r="305" spans="1:15">
      <c r="A305" s="343"/>
      <c r="B305" s="330">
        <v>43220</v>
      </c>
      <c r="C305" s="334">
        <f t="shared" si="3"/>
        <v>10052640179</v>
      </c>
      <c r="D305" s="42"/>
      <c r="E305" s="42"/>
      <c r="F305" s="336">
        <v>513777993</v>
      </c>
      <c r="G305" s="337">
        <v>124804521</v>
      </c>
      <c r="H305" s="330">
        <v>48221</v>
      </c>
      <c r="I305" s="330"/>
      <c r="K305" s="338"/>
      <c r="L305" s="338"/>
      <c r="M305" s="340"/>
      <c r="N305" s="340"/>
      <c r="O305" s="343"/>
    </row>
    <row r="306" spans="1:15">
      <c r="A306" s="343"/>
      <c r="B306" s="330">
        <v>43221</v>
      </c>
      <c r="C306" s="334">
        <f t="shared" si="3"/>
        <v>10195210679</v>
      </c>
      <c r="D306" s="42"/>
      <c r="E306" s="42"/>
      <c r="F306" s="336">
        <v>656348493</v>
      </c>
      <c r="G306" s="337">
        <v>124874414</v>
      </c>
      <c r="H306" s="330">
        <v>44434</v>
      </c>
      <c r="I306" s="330"/>
      <c r="K306" s="338"/>
      <c r="L306" s="338"/>
      <c r="M306" s="340"/>
      <c r="N306" s="340"/>
      <c r="O306" s="343"/>
    </row>
    <row r="307" spans="1:15">
      <c r="A307" s="343"/>
      <c r="B307" s="330">
        <v>43222</v>
      </c>
      <c r="C307" s="334">
        <f t="shared" si="3"/>
        <v>10266348481</v>
      </c>
      <c r="D307" s="42"/>
      <c r="E307" s="42"/>
      <c r="F307" s="336">
        <v>727486295</v>
      </c>
      <c r="G307" s="337">
        <v>124885603</v>
      </c>
      <c r="H307" s="330">
        <v>48181</v>
      </c>
      <c r="I307" s="330"/>
      <c r="K307" s="338"/>
      <c r="L307" s="338"/>
      <c r="M307" s="340"/>
      <c r="N307" s="340"/>
      <c r="O307" s="343"/>
    </row>
    <row r="308" spans="1:15">
      <c r="A308" s="344"/>
      <c r="B308" s="330">
        <v>43223</v>
      </c>
      <c r="C308" s="334">
        <f t="shared" si="3"/>
        <v>10204615404</v>
      </c>
      <c r="D308" s="42"/>
      <c r="E308" s="42"/>
      <c r="F308" s="336">
        <v>665753218</v>
      </c>
      <c r="G308" s="337">
        <v>124920475</v>
      </c>
      <c r="H308" s="330">
        <v>47177</v>
      </c>
      <c r="I308" s="330"/>
      <c r="K308" s="338"/>
      <c r="L308" s="338"/>
      <c r="M308" s="342"/>
      <c r="N308" s="342"/>
      <c r="O308" s="344"/>
    </row>
    <row r="309" spans="1:15">
      <c r="A309" s="344"/>
      <c r="B309" s="330">
        <v>43224</v>
      </c>
      <c r="C309" s="334">
        <f t="shared" si="3"/>
        <v>10297898078</v>
      </c>
      <c r="D309" s="42"/>
      <c r="E309" s="42"/>
      <c r="F309" s="336">
        <v>759035892</v>
      </c>
      <c r="G309" s="337">
        <v>125210587</v>
      </c>
      <c r="H309" s="330">
        <v>46794</v>
      </c>
      <c r="I309" s="330"/>
      <c r="K309" s="338"/>
      <c r="L309" s="338"/>
      <c r="M309" s="342"/>
      <c r="N309" s="342"/>
      <c r="O309" s="344"/>
    </row>
    <row r="310" spans="1:15">
      <c r="A310" s="343"/>
      <c r="B310" s="330">
        <v>43225</v>
      </c>
      <c r="C310" s="334">
        <f t="shared" si="3"/>
        <v>9671371285</v>
      </c>
      <c r="D310" s="42"/>
      <c r="E310" s="42"/>
      <c r="F310" s="337">
        <v>132509099</v>
      </c>
      <c r="G310" s="337">
        <v>125305791</v>
      </c>
      <c r="H310" s="330">
        <v>44224</v>
      </c>
      <c r="I310" s="330"/>
      <c r="K310" s="338"/>
      <c r="L310" s="338"/>
      <c r="M310" s="340"/>
      <c r="N310" s="340"/>
      <c r="O310" s="343"/>
    </row>
    <row r="311" spans="1:15">
      <c r="A311" s="343"/>
      <c r="B311" s="330">
        <v>43226</v>
      </c>
      <c r="C311" s="334">
        <f t="shared" si="3"/>
        <v>9772126943</v>
      </c>
      <c r="D311" s="42"/>
      <c r="E311" s="42"/>
      <c r="F311" s="336">
        <v>233264757</v>
      </c>
      <c r="G311" s="337">
        <v>125456249</v>
      </c>
      <c r="H311" s="330">
        <v>43866</v>
      </c>
      <c r="I311" s="330"/>
      <c r="K311" s="338"/>
      <c r="L311" s="338"/>
      <c r="M311" s="340"/>
      <c r="N311" s="340"/>
      <c r="O311" s="343"/>
    </row>
    <row r="312" spans="1:15">
      <c r="A312" s="343"/>
      <c r="B312" s="330">
        <v>43227</v>
      </c>
      <c r="C312" s="334">
        <f t="shared" si="3"/>
        <v>9920000642</v>
      </c>
      <c r="D312" s="42"/>
      <c r="E312" s="42"/>
      <c r="F312" s="336">
        <v>381138456</v>
      </c>
      <c r="G312" s="337">
        <v>125486699</v>
      </c>
      <c r="H312" s="330">
        <v>48124</v>
      </c>
      <c r="I312" s="330"/>
      <c r="K312" s="338"/>
      <c r="L312" s="338"/>
      <c r="M312" s="340"/>
      <c r="N312" s="340"/>
      <c r="O312" s="343"/>
    </row>
    <row r="313" spans="1:15">
      <c r="A313" s="343"/>
      <c r="B313" s="330">
        <v>43228</v>
      </c>
      <c r="C313" s="334">
        <f t="shared" si="3"/>
        <v>10460760847</v>
      </c>
      <c r="D313" s="42"/>
      <c r="E313" s="42"/>
      <c r="F313" s="247">
        <v>921898661</v>
      </c>
      <c r="G313" s="337">
        <v>125844875</v>
      </c>
      <c r="H313" s="330">
        <v>43660</v>
      </c>
      <c r="I313" s="330"/>
      <c r="K313" s="338"/>
      <c r="L313" s="338"/>
      <c r="M313" s="340"/>
      <c r="N313" s="340"/>
      <c r="O313" s="343"/>
    </row>
    <row r="314" spans="1:15">
      <c r="A314" s="343"/>
      <c r="B314" s="330">
        <v>43229</v>
      </c>
      <c r="C314" s="334">
        <f t="shared" si="3"/>
        <v>9882124845</v>
      </c>
      <c r="D314" s="42"/>
      <c r="E314" s="42"/>
      <c r="F314" s="336">
        <v>343262659</v>
      </c>
      <c r="G314" s="337">
        <v>125947758</v>
      </c>
      <c r="H314" s="330">
        <v>47233</v>
      </c>
      <c r="I314" s="330"/>
      <c r="K314" s="338"/>
      <c r="L314" s="338"/>
      <c r="M314" s="340"/>
      <c r="N314" s="340"/>
      <c r="O314" s="343"/>
    </row>
    <row r="315" spans="1:15">
      <c r="A315" s="343"/>
      <c r="B315" s="330">
        <v>43230</v>
      </c>
      <c r="C315" s="334">
        <f t="shared" si="3"/>
        <v>10130926692</v>
      </c>
      <c r="D315" s="42"/>
      <c r="E315" s="42"/>
      <c r="F315" s="336">
        <v>592064506</v>
      </c>
      <c r="G315" s="337">
        <v>126225658</v>
      </c>
      <c r="H315" s="330">
        <v>47956</v>
      </c>
      <c r="I315" s="330"/>
      <c r="K315" s="338"/>
      <c r="L315" s="338"/>
      <c r="M315" s="340"/>
      <c r="N315" s="340"/>
      <c r="O315" s="343"/>
    </row>
    <row r="316" spans="1:15">
      <c r="A316" s="343"/>
      <c r="B316" s="330">
        <v>43231</v>
      </c>
      <c r="C316" s="334">
        <f t="shared" si="3"/>
        <v>10347397368</v>
      </c>
      <c r="D316" s="42"/>
      <c r="E316" s="42"/>
      <c r="F316" s="336">
        <v>808535182</v>
      </c>
      <c r="G316" s="337">
        <v>126348274</v>
      </c>
      <c r="H316" s="330">
        <v>47528</v>
      </c>
      <c r="I316" s="330"/>
      <c r="K316" s="338"/>
      <c r="L316" s="338"/>
      <c r="M316" s="340"/>
      <c r="N316" s="340"/>
      <c r="O316" s="343"/>
    </row>
    <row r="317" spans="1:15">
      <c r="A317" s="343"/>
      <c r="B317" s="330">
        <v>43232</v>
      </c>
      <c r="C317" s="334">
        <f t="shared" si="3"/>
        <v>9791414699</v>
      </c>
      <c r="D317" s="42"/>
      <c r="E317" s="42"/>
      <c r="F317" s="247">
        <v>252552513</v>
      </c>
      <c r="G317" s="337">
        <v>126380961</v>
      </c>
      <c r="H317" s="330">
        <v>47071</v>
      </c>
      <c r="I317" s="330"/>
      <c r="K317" s="338"/>
      <c r="L317" s="338"/>
      <c r="M317" s="340"/>
      <c r="N317" s="340"/>
      <c r="O317" s="343"/>
    </row>
    <row r="318" spans="1:15">
      <c r="A318" s="332"/>
      <c r="B318" s="330">
        <v>43233</v>
      </c>
      <c r="C318" s="334">
        <f t="shared" si="3"/>
        <v>9752194528</v>
      </c>
      <c r="D318" s="42"/>
      <c r="E318" s="42"/>
      <c r="F318" s="336">
        <v>213332342</v>
      </c>
      <c r="G318" s="337">
        <v>126486453</v>
      </c>
      <c r="H318" s="330">
        <v>43201</v>
      </c>
      <c r="I318" s="330"/>
      <c r="K318" s="338"/>
      <c r="L318" s="338"/>
      <c r="M318" s="342"/>
      <c r="N318" s="342"/>
      <c r="O318" s="332"/>
    </row>
    <row r="319" spans="1:15">
      <c r="A319" s="344"/>
      <c r="B319" s="330">
        <v>43234</v>
      </c>
      <c r="C319" s="334">
        <f t="shared" si="3"/>
        <v>10449827170</v>
      </c>
      <c r="D319" s="42"/>
      <c r="E319" s="42"/>
      <c r="F319" s="336">
        <v>910964984</v>
      </c>
      <c r="G319" s="337">
        <v>126537869</v>
      </c>
      <c r="H319" s="330">
        <v>49216</v>
      </c>
      <c r="I319" s="330"/>
      <c r="K319" s="338"/>
      <c r="L319" s="338"/>
      <c r="M319" s="342"/>
      <c r="N319" s="342"/>
      <c r="O319" s="344"/>
    </row>
    <row r="320" spans="1:15">
      <c r="A320" s="343"/>
      <c r="B320" s="330">
        <v>43235</v>
      </c>
      <c r="C320" s="334">
        <f t="shared" si="3"/>
        <v>9687853547</v>
      </c>
      <c r="D320" s="42"/>
      <c r="E320" s="42"/>
      <c r="F320" s="337">
        <v>148991361</v>
      </c>
      <c r="G320" s="337">
        <v>126950460</v>
      </c>
      <c r="H320" s="330">
        <v>43120</v>
      </c>
      <c r="I320" s="330"/>
      <c r="K320" s="338"/>
      <c r="L320" s="338"/>
      <c r="M320" s="340"/>
      <c r="N320" s="340"/>
      <c r="O320" s="343"/>
    </row>
    <row r="321" spans="1:15">
      <c r="A321" s="343"/>
      <c r="B321" s="330">
        <v>43236</v>
      </c>
      <c r="C321" s="334">
        <f t="shared" si="3"/>
        <v>10435932874</v>
      </c>
      <c r="D321" s="42"/>
      <c r="E321" s="42"/>
      <c r="F321" s="336">
        <v>897070688</v>
      </c>
      <c r="G321" s="337">
        <v>127037171</v>
      </c>
      <c r="H321" s="330">
        <v>47108</v>
      </c>
      <c r="I321" s="330"/>
      <c r="K321" s="338"/>
      <c r="L321" s="338"/>
      <c r="M321" s="340"/>
      <c r="N321" s="340"/>
      <c r="O321" s="343"/>
    </row>
    <row r="322" spans="1:15">
      <c r="A322" s="343"/>
      <c r="B322" s="330">
        <v>43237</v>
      </c>
      <c r="C322" s="334">
        <f t="shared" si="3"/>
        <v>10432624564</v>
      </c>
      <c r="D322" s="42"/>
      <c r="E322" s="42"/>
      <c r="F322" s="336">
        <v>893762378</v>
      </c>
      <c r="G322" s="337">
        <v>127138762</v>
      </c>
      <c r="H322" s="330">
        <v>43428</v>
      </c>
      <c r="I322" s="330"/>
      <c r="K322" s="338"/>
      <c r="L322" s="338"/>
      <c r="M322" s="340"/>
      <c r="N322" s="340"/>
      <c r="O322" s="343"/>
    </row>
    <row r="323" spans="1:15">
      <c r="A323" s="343"/>
      <c r="B323" s="330">
        <v>43238</v>
      </c>
      <c r="C323" s="334">
        <f t="shared" si="3"/>
        <v>9802753557</v>
      </c>
      <c r="D323" s="42"/>
      <c r="E323" s="42"/>
      <c r="F323" s="336">
        <v>263891371</v>
      </c>
      <c r="G323" s="337">
        <v>127403101</v>
      </c>
      <c r="H323" s="330">
        <v>46332</v>
      </c>
      <c r="I323" s="330"/>
      <c r="K323" s="338"/>
      <c r="L323" s="338"/>
      <c r="M323" s="340"/>
      <c r="N323" s="340"/>
      <c r="O323" s="343"/>
    </row>
    <row r="324" spans="1:15">
      <c r="A324" s="42"/>
      <c r="B324" s="330">
        <v>43239</v>
      </c>
      <c r="C324" s="334">
        <f t="shared" si="3"/>
        <v>10055966400</v>
      </c>
      <c r="D324" s="42"/>
      <c r="E324" s="42"/>
      <c r="F324" s="337">
        <v>517104214</v>
      </c>
      <c r="G324" s="337">
        <v>127480583</v>
      </c>
      <c r="H324" s="330">
        <v>50136</v>
      </c>
      <c r="I324" s="330"/>
      <c r="K324" s="338"/>
      <c r="L324" s="338"/>
      <c r="M324" s="328"/>
      <c r="N324" s="328"/>
      <c r="O324" s="42"/>
    </row>
    <row r="325" spans="1:15">
      <c r="A325" s="42"/>
      <c r="B325" s="330">
        <v>43240</v>
      </c>
      <c r="C325" s="334">
        <f t="shared" si="3"/>
        <v>9802832030</v>
      </c>
      <c r="D325" s="42"/>
      <c r="E325" s="42"/>
      <c r="F325" s="336">
        <v>263969844</v>
      </c>
      <c r="G325" s="337">
        <v>127525135</v>
      </c>
      <c r="H325" s="330">
        <v>45349</v>
      </c>
      <c r="I325" s="330"/>
      <c r="K325" s="338"/>
      <c r="L325" s="338"/>
      <c r="M325" s="328"/>
      <c r="N325" s="328"/>
      <c r="O325" s="42"/>
    </row>
    <row r="326" spans="1:15">
      <c r="A326" s="42"/>
      <c r="B326" s="330">
        <v>43241</v>
      </c>
      <c r="C326" s="334">
        <f t="shared" si="3"/>
        <v>10244032786</v>
      </c>
      <c r="D326" s="42"/>
      <c r="E326" s="42"/>
      <c r="F326" s="247">
        <v>705170600</v>
      </c>
      <c r="G326" s="337">
        <v>127608309</v>
      </c>
      <c r="H326" s="330">
        <v>49963</v>
      </c>
      <c r="I326" s="330"/>
      <c r="K326" s="338"/>
      <c r="L326" s="338"/>
      <c r="M326" s="328"/>
      <c r="N326" s="328"/>
      <c r="O326" s="42"/>
    </row>
    <row r="327" spans="1:15">
      <c r="A327" s="42"/>
      <c r="B327" s="330">
        <v>43242</v>
      </c>
      <c r="C327" s="334">
        <f t="shared" si="3"/>
        <v>10507432886</v>
      </c>
      <c r="D327" s="42"/>
      <c r="E327" s="42"/>
      <c r="F327" s="336">
        <v>968570700</v>
      </c>
      <c r="G327" s="337">
        <v>127721224</v>
      </c>
      <c r="H327" s="330">
        <v>43058</v>
      </c>
      <c r="I327" s="330"/>
      <c r="K327" s="338"/>
      <c r="L327" s="338"/>
      <c r="M327" s="328"/>
      <c r="N327" s="328"/>
      <c r="O327" s="42"/>
    </row>
    <row r="328" spans="1:15">
      <c r="A328" s="42"/>
      <c r="B328" s="330">
        <v>43243</v>
      </c>
      <c r="C328" s="334">
        <f t="shared" si="3"/>
        <v>9648300949</v>
      </c>
      <c r="D328" s="42"/>
      <c r="E328" s="42"/>
      <c r="F328" s="336">
        <v>109438763</v>
      </c>
      <c r="G328" s="337">
        <v>127887764</v>
      </c>
      <c r="H328" s="330">
        <v>48707</v>
      </c>
      <c r="I328" s="330"/>
      <c r="K328" s="338"/>
      <c r="L328" s="338"/>
      <c r="M328" s="328"/>
      <c r="N328" s="328"/>
      <c r="O328" s="42"/>
    </row>
    <row r="329" spans="1:15">
      <c r="A329" s="42"/>
      <c r="B329" s="330">
        <v>43244</v>
      </c>
      <c r="C329" s="334">
        <f t="shared" si="3"/>
        <v>10538043338</v>
      </c>
      <c r="D329" s="42"/>
      <c r="E329" s="42"/>
      <c r="F329" s="336">
        <v>999181152</v>
      </c>
      <c r="G329" s="337">
        <v>127995177</v>
      </c>
      <c r="H329" s="330">
        <v>45139</v>
      </c>
      <c r="I329" s="330"/>
      <c r="K329" s="338"/>
      <c r="L329" s="338"/>
      <c r="M329" s="328"/>
      <c r="N329" s="328"/>
      <c r="O329" s="42"/>
    </row>
    <row r="330" spans="1:15">
      <c r="A330" s="42"/>
      <c r="B330" s="330">
        <v>43245</v>
      </c>
      <c r="C330" s="334">
        <f t="shared" si="3"/>
        <v>9667954130</v>
      </c>
      <c r="D330" s="42"/>
      <c r="E330" s="42"/>
      <c r="F330" s="337">
        <v>129091944</v>
      </c>
      <c r="G330" s="337">
        <v>128182047</v>
      </c>
      <c r="H330" s="330">
        <v>46689</v>
      </c>
      <c r="I330" s="330"/>
      <c r="K330" s="338"/>
      <c r="L330" s="338"/>
      <c r="M330" s="328"/>
      <c r="N330" s="328"/>
      <c r="O330" s="42"/>
    </row>
    <row r="331" spans="1:15">
      <c r="A331" s="42"/>
      <c r="B331" s="330">
        <v>43246</v>
      </c>
      <c r="C331" s="334">
        <f t="shared" si="3"/>
        <v>9639940444</v>
      </c>
      <c r="D331" s="42"/>
      <c r="E331" s="42"/>
      <c r="F331" s="336">
        <v>101078258</v>
      </c>
      <c r="G331" s="337">
        <v>128216814</v>
      </c>
      <c r="H331" s="330">
        <v>47541</v>
      </c>
      <c r="I331" s="330"/>
      <c r="K331" s="338"/>
      <c r="L331" s="338"/>
      <c r="M331" s="328"/>
      <c r="N331" s="328"/>
      <c r="O331" s="42"/>
    </row>
    <row r="332" spans="1:15">
      <c r="A332" s="42"/>
      <c r="B332" s="330">
        <v>43247</v>
      </c>
      <c r="C332" s="334">
        <f t="shared" si="3"/>
        <v>10122867099</v>
      </c>
      <c r="D332" s="42"/>
      <c r="E332" s="42"/>
      <c r="F332" s="336">
        <v>584004913</v>
      </c>
      <c r="G332" s="337">
        <v>128262591</v>
      </c>
      <c r="H332" s="330">
        <v>47651</v>
      </c>
      <c r="I332" s="330"/>
      <c r="K332" s="338"/>
      <c r="L332" s="338"/>
      <c r="M332" s="328"/>
      <c r="N332" s="328"/>
      <c r="O332" s="42"/>
    </row>
    <row r="333" spans="1:15">
      <c r="A333" s="42"/>
      <c r="B333" s="330">
        <v>43248</v>
      </c>
      <c r="C333" s="334">
        <f t="shared" si="3"/>
        <v>10215250453</v>
      </c>
      <c r="D333" s="42"/>
      <c r="E333" s="42"/>
      <c r="F333" s="336">
        <v>676388267</v>
      </c>
      <c r="G333" s="337">
        <v>128451497</v>
      </c>
      <c r="H333" s="330">
        <v>47429</v>
      </c>
      <c r="I333" s="330"/>
      <c r="K333" s="338"/>
      <c r="L333" s="338"/>
      <c r="M333" s="328"/>
      <c r="N333" s="328"/>
      <c r="O333" s="42"/>
    </row>
    <row r="334" spans="1:15">
      <c r="A334" s="42"/>
      <c r="B334" s="330">
        <v>43249</v>
      </c>
      <c r="C334" s="334">
        <f t="shared" si="3"/>
        <v>9737149253</v>
      </c>
      <c r="D334" s="42"/>
      <c r="E334" s="42"/>
      <c r="F334" s="336">
        <v>198287067</v>
      </c>
      <c r="G334" s="337">
        <v>128497612</v>
      </c>
      <c r="H334" s="330">
        <v>47633</v>
      </c>
      <c r="I334" s="330"/>
      <c r="K334" s="338"/>
      <c r="L334" s="338"/>
      <c r="M334" s="328"/>
      <c r="N334" s="328"/>
      <c r="O334" s="42"/>
    </row>
    <row r="335" spans="1:15">
      <c r="A335" s="42"/>
      <c r="B335" s="330">
        <v>43250</v>
      </c>
      <c r="C335" s="334">
        <f t="shared" si="3"/>
        <v>9979084646</v>
      </c>
      <c r="D335" s="42"/>
      <c r="E335" s="42"/>
      <c r="F335" s="336">
        <v>440222460</v>
      </c>
      <c r="G335" s="337">
        <v>128917474</v>
      </c>
      <c r="H335" s="330">
        <v>43800</v>
      </c>
      <c r="I335" s="330"/>
      <c r="K335" s="338"/>
      <c r="L335" s="338"/>
      <c r="M335" s="328"/>
      <c r="N335" s="328"/>
      <c r="O335" s="42"/>
    </row>
    <row r="336" spans="1:15">
      <c r="A336" s="42"/>
      <c r="B336" s="330">
        <v>43251</v>
      </c>
      <c r="C336" s="334">
        <f t="shared" si="3"/>
        <v>10305431647</v>
      </c>
      <c r="D336" s="42"/>
      <c r="E336" s="42"/>
      <c r="F336" s="336">
        <v>766569461</v>
      </c>
      <c r="G336" s="337">
        <v>128957050</v>
      </c>
      <c r="H336" s="330">
        <v>47947</v>
      </c>
      <c r="I336" s="330"/>
      <c r="K336" s="338"/>
      <c r="L336" s="338"/>
      <c r="M336" s="328"/>
      <c r="N336" s="328"/>
      <c r="O336" s="42"/>
    </row>
    <row r="337" spans="1:15">
      <c r="A337" s="42"/>
      <c r="B337" s="330">
        <v>43252</v>
      </c>
      <c r="C337" s="334">
        <f t="shared" si="3"/>
        <v>10342742001</v>
      </c>
      <c r="D337" s="42"/>
      <c r="E337" s="42"/>
      <c r="F337" s="336">
        <v>803879815</v>
      </c>
      <c r="G337" s="337">
        <v>129091944</v>
      </c>
      <c r="H337" s="330">
        <v>43245</v>
      </c>
      <c r="I337" s="330"/>
      <c r="K337" s="338"/>
      <c r="L337" s="338"/>
      <c r="M337" s="328"/>
      <c r="N337" s="328"/>
      <c r="O337" s="42"/>
    </row>
    <row r="338" spans="1:15">
      <c r="A338" s="42"/>
      <c r="B338" s="330">
        <v>43253</v>
      </c>
      <c r="C338" s="334">
        <f t="shared" si="3"/>
        <v>10063299238</v>
      </c>
      <c r="D338" s="42"/>
      <c r="E338" s="42"/>
      <c r="F338" s="336">
        <v>524437052</v>
      </c>
      <c r="G338" s="337">
        <v>129140824</v>
      </c>
      <c r="H338" s="330">
        <v>45059</v>
      </c>
      <c r="I338" s="330"/>
      <c r="K338" s="338"/>
      <c r="L338" s="338"/>
      <c r="M338" s="328"/>
      <c r="N338" s="328"/>
      <c r="O338" s="42"/>
    </row>
    <row r="339" spans="1:15">
      <c r="A339" s="42"/>
      <c r="B339" s="330">
        <v>43254</v>
      </c>
      <c r="C339" s="334">
        <f t="shared" si="3"/>
        <v>10435982553</v>
      </c>
      <c r="D339" s="42"/>
      <c r="E339" s="42"/>
      <c r="F339" s="247">
        <v>897120367</v>
      </c>
      <c r="G339" s="337">
        <v>129271744</v>
      </c>
      <c r="H339" s="330">
        <v>45069</v>
      </c>
      <c r="I339" s="330"/>
      <c r="K339" s="338"/>
      <c r="L339" s="338"/>
      <c r="M339" s="328"/>
      <c r="N339" s="328"/>
      <c r="O339" s="42"/>
    </row>
    <row r="340" spans="1:15">
      <c r="A340" s="42"/>
      <c r="B340" s="330">
        <v>43255</v>
      </c>
      <c r="C340" s="334">
        <f t="shared" si="3"/>
        <v>9791178669</v>
      </c>
      <c r="D340" s="42"/>
      <c r="E340" s="42"/>
      <c r="F340" s="247">
        <v>252316483</v>
      </c>
      <c r="G340" s="337">
        <v>129277666</v>
      </c>
      <c r="H340" s="330">
        <v>49838</v>
      </c>
      <c r="I340" s="330"/>
      <c r="K340" s="338"/>
      <c r="L340" s="338"/>
      <c r="M340" s="328"/>
      <c r="N340" s="328"/>
      <c r="O340" s="42"/>
    </row>
    <row r="341" spans="1:15">
      <c r="A341" s="42"/>
      <c r="B341" s="330">
        <v>43256</v>
      </c>
      <c r="C341" s="334">
        <f t="shared" si="3"/>
        <v>9681679780</v>
      </c>
      <c r="D341" s="42"/>
      <c r="E341" s="42"/>
      <c r="F341" s="247">
        <v>142817594</v>
      </c>
      <c r="G341" s="337">
        <v>129298682</v>
      </c>
      <c r="H341" s="330">
        <v>43292</v>
      </c>
      <c r="I341" s="330"/>
      <c r="K341" s="338"/>
      <c r="L341" s="338"/>
      <c r="M341" s="328"/>
      <c r="N341" s="328"/>
      <c r="O341" s="42"/>
    </row>
    <row r="342" spans="1:15">
      <c r="A342" s="42"/>
      <c r="B342" s="330">
        <v>43257</v>
      </c>
      <c r="C342" s="334">
        <f t="shared" si="3"/>
        <v>9969781184</v>
      </c>
      <c r="D342" s="42"/>
      <c r="E342" s="42"/>
      <c r="F342" s="247">
        <v>430918998</v>
      </c>
      <c r="G342" s="337">
        <v>129588661</v>
      </c>
      <c r="H342" s="330">
        <v>43594</v>
      </c>
      <c r="I342" s="330"/>
      <c r="K342" s="338"/>
      <c r="L342" s="338"/>
      <c r="M342" s="328"/>
      <c r="N342" s="328"/>
      <c r="O342" s="42"/>
    </row>
    <row r="343" spans="1:15">
      <c r="A343" s="42"/>
      <c r="B343" s="330">
        <v>43258</v>
      </c>
      <c r="C343" s="334">
        <f t="shared" si="3"/>
        <v>9838096998</v>
      </c>
      <c r="D343" s="42"/>
      <c r="E343" s="42"/>
      <c r="F343" s="247">
        <v>299234812</v>
      </c>
      <c r="G343" s="337">
        <v>129637195</v>
      </c>
      <c r="H343" s="330">
        <v>48712</v>
      </c>
      <c r="I343" s="330"/>
      <c r="K343" s="338"/>
      <c r="L343" s="338"/>
      <c r="M343" s="328"/>
      <c r="N343" s="328"/>
      <c r="O343" s="42"/>
    </row>
    <row r="344" spans="1:15">
      <c r="A344" s="42"/>
      <c r="B344" s="330">
        <v>43259</v>
      </c>
      <c r="C344" s="334">
        <f t="shared" si="3"/>
        <v>9927954985</v>
      </c>
      <c r="D344" s="42"/>
      <c r="E344" s="42"/>
      <c r="F344" s="247">
        <v>389092799</v>
      </c>
      <c r="G344" s="337">
        <v>129735859</v>
      </c>
      <c r="H344" s="330">
        <v>49417</v>
      </c>
      <c r="I344" s="330"/>
      <c r="K344" s="338"/>
      <c r="L344" s="338"/>
      <c r="M344" s="328"/>
      <c r="N344" s="328"/>
      <c r="O344" s="42"/>
    </row>
    <row r="345" spans="1:15">
      <c r="A345" s="42"/>
      <c r="B345" s="330">
        <v>43260</v>
      </c>
      <c r="C345" s="334">
        <f t="shared" si="3"/>
        <v>10242208582</v>
      </c>
      <c r="D345" s="42"/>
      <c r="E345" s="42"/>
      <c r="F345" s="247">
        <v>703346396</v>
      </c>
      <c r="G345" s="337">
        <v>129820684</v>
      </c>
      <c r="H345" s="330">
        <v>44044</v>
      </c>
      <c r="I345" s="330"/>
      <c r="K345" s="338"/>
      <c r="L345" s="338"/>
      <c r="M345" s="328"/>
      <c r="N345" s="328"/>
      <c r="O345" s="42"/>
    </row>
    <row r="346" spans="1:15">
      <c r="A346" s="42"/>
      <c r="B346" s="330">
        <v>43261</v>
      </c>
      <c r="C346" s="334">
        <f t="shared" si="3"/>
        <v>10528139801</v>
      </c>
      <c r="D346" s="42"/>
      <c r="E346" s="42"/>
      <c r="F346" s="247">
        <v>989277615</v>
      </c>
      <c r="G346" s="337">
        <v>129823885</v>
      </c>
      <c r="H346" s="330">
        <v>45370</v>
      </c>
      <c r="I346" s="330"/>
      <c r="K346" s="338"/>
      <c r="L346" s="338"/>
      <c r="M346" s="328"/>
      <c r="N346" s="328"/>
      <c r="O346" s="42"/>
    </row>
    <row r="347" spans="1:15">
      <c r="A347" s="42"/>
      <c r="B347" s="330">
        <v>43262</v>
      </c>
      <c r="C347" s="334">
        <f t="shared" si="3"/>
        <v>10099711484</v>
      </c>
      <c r="D347" s="42"/>
      <c r="E347" s="42"/>
      <c r="F347" s="247">
        <v>560849298</v>
      </c>
      <c r="G347" s="337">
        <v>129904247</v>
      </c>
      <c r="H347" s="330">
        <v>43844</v>
      </c>
      <c r="I347" s="330"/>
      <c r="K347" s="338"/>
      <c r="L347" s="338"/>
      <c r="M347" s="328"/>
      <c r="N347" s="328"/>
      <c r="O347" s="42"/>
    </row>
    <row r="348" spans="1:15">
      <c r="A348" s="42"/>
      <c r="B348" s="330">
        <v>43263</v>
      </c>
      <c r="C348" s="334">
        <f t="shared" si="3"/>
        <v>10482839675</v>
      </c>
      <c r="D348" s="42"/>
      <c r="E348" s="42"/>
      <c r="F348" s="247">
        <v>943977489</v>
      </c>
      <c r="G348" s="337">
        <v>130095706</v>
      </c>
      <c r="H348" s="330">
        <v>45763</v>
      </c>
      <c r="I348" s="330"/>
      <c r="K348" s="338"/>
      <c r="L348" s="338"/>
      <c r="M348" s="328"/>
      <c r="N348" s="328"/>
      <c r="O348" s="42"/>
    </row>
    <row r="349" spans="1:15">
      <c r="A349" s="42"/>
      <c r="B349" s="330">
        <v>43264</v>
      </c>
      <c r="C349" s="334">
        <f t="shared" si="3"/>
        <v>10381824108</v>
      </c>
      <c r="D349" s="42"/>
      <c r="E349" s="42"/>
      <c r="F349" s="247">
        <v>842961922</v>
      </c>
      <c r="G349" s="337">
        <v>130295361</v>
      </c>
      <c r="H349" s="330">
        <v>48799</v>
      </c>
      <c r="I349" s="330"/>
      <c r="K349" s="338"/>
      <c r="L349" s="338"/>
      <c r="M349" s="328"/>
      <c r="N349" s="328"/>
      <c r="O349" s="42"/>
    </row>
    <row r="350" spans="1:15">
      <c r="A350" s="42"/>
      <c r="B350" s="330">
        <v>43265</v>
      </c>
      <c r="C350" s="334">
        <f t="shared" si="3"/>
        <v>9858368662</v>
      </c>
      <c r="D350" s="42"/>
      <c r="E350" s="42"/>
      <c r="F350" s="247">
        <v>319506476</v>
      </c>
      <c r="G350" s="337">
        <v>130518740</v>
      </c>
      <c r="H350" s="330">
        <v>44748</v>
      </c>
      <c r="I350" s="330"/>
      <c r="K350" s="338"/>
      <c r="L350" s="338"/>
      <c r="M350" s="328"/>
      <c r="N350" s="328"/>
      <c r="O350" s="42"/>
    </row>
    <row r="351" spans="1:15">
      <c r="A351" s="42"/>
      <c r="B351" s="330">
        <v>43266</v>
      </c>
      <c r="C351" s="334">
        <f t="shared" si="3"/>
        <v>10375337090</v>
      </c>
      <c r="D351" s="42"/>
      <c r="E351" s="42"/>
      <c r="F351" s="247">
        <v>836474904</v>
      </c>
      <c r="G351" s="337">
        <v>130541361</v>
      </c>
      <c r="H351" s="330">
        <v>47145</v>
      </c>
      <c r="I351" s="330"/>
      <c r="K351" s="338"/>
      <c r="L351" s="338"/>
      <c r="M351" s="328"/>
      <c r="N351" s="328"/>
      <c r="O351" s="42"/>
    </row>
    <row r="352" spans="1:15">
      <c r="A352" s="42"/>
      <c r="B352" s="330">
        <v>43267</v>
      </c>
      <c r="C352" s="334">
        <f t="shared" ref="C352:C415" si="4">F352+(F$88*28679+98765)+(G$88*6587+87654)+(E$88*9537+76543)+(J$88*5713+4528)</f>
        <v>10290519871</v>
      </c>
      <c r="D352" s="42"/>
      <c r="E352" s="42"/>
      <c r="F352" s="247">
        <v>751657685</v>
      </c>
      <c r="G352" s="337">
        <v>130628977</v>
      </c>
      <c r="H352" s="330">
        <v>46273</v>
      </c>
      <c r="I352" s="330"/>
      <c r="K352" s="338"/>
      <c r="L352" s="338"/>
      <c r="M352" s="328"/>
      <c r="N352" s="328"/>
      <c r="O352" s="42"/>
    </row>
    <row r="353" spans="1:15">
      <c r="A353" s="42"/>
      <c r="B353" s="330">
        <v>43268</v>
      </c>
      <c r="C353" s="334">
        <f t="shared" si="4"/>
        <v>10008731904</v>
      </c>
      <c r="D353" s="42"/>
      <c r="E353" s="42"/>
      <c r="F353" s="247">
        <v>469869718</v>
      </c>
      <c r="G353" s="337">
        <v>130653216</v>
      </c>
      <c r="H353" s="330">
        <v>45809</v>
      </c>
      <c r="I353" s="330"/>
      <c r="K353" s="338"/>
      <c r="L353" s="338"/>
      <c r="M353" s="328"/>
      <c r="N353" s="328"/>
      <c r="O353" s="42"/>
    </row>
    <row r="354" spans="1:15">
      <c r="A354" s="42"/>
      <c r="B354" s="330">
        <v>43269</v>
      </c>
      <c r="C354" s="334">
        <f t="shared" si="4"/>
        <v>10053292257</v>
      </c>
      <c r="D354" s="42"/>
      <c r="E354" s="42"/>
      <c r="F354" s="247">
        <v>514430071</v>
      </c>
      <c r="G354" s="337">
        <v>130813197</v>
      </c>
      <c r="H354" s="330">
        <v>45220</v>
      </c>
      <c r="I354" s="330"/>
      <c r="K354" s="338"/>
      <c r="L354" s="338"/>
      <c r="M354" s="328"/>
      <c r="N354" s="328"/>
      <c r="O354" s="42"/>
    </row>
    <row r="355" spans="1:15">
      <c r="A355" s="42"/>
      <c r="B355" s="330">
        <v>43270</v>
      </c>
      <c r="C355" s="334">
        <f t="shared" si="4"/>
        <v>10084628985</v>
      </c>
      <c r="D355" s="42"/>
      <c r="E355" s="42"/>
      <c r="F355" s="247">
        <v>545766799</v>
      </c>
      <c r="G355" s="337">
        <v>131102887</v>
      </c>
      <c r="H355" s="330">
        <v>44682</v>
      </c>
      <c r="I355" s="330"/>
      <c r="K355" s="338"/>
      <c r="L355" s="338"/>
      <c r="M355" s="328"/>
      <c r="N355" s="328"/>
      <c r="O355" s="42"/>
    </row>
    <row r="356" spans="1:15">
      <c r="A356" s="42"/>
      <c r="B356" s="330">
        <v>43271</v>
      </c>
      <c r="C356" s="334">
        <f t="shared" si="4"/>
        <v>10072082601</v>
      </c>
      <c r="D356" s="42"/>
      <c r="E356" s="42"/>
      <c r="F356" s="247">
        <v>533220415</v>
      </c>
      <c r="G356" s="337">
        <v>131396422</v>
      </c>
      <c r="H356" s="330">
        <v>48858</v>
      </c>
      <c r="I356" s="330"/>
      <c r="K356" s="338"/>
      <c r="L356" s="338"/>
      <c r="M356" s="328"/>
      <c r="N356" s="328"/>
      <c r="O356" s="42"/>
    </row>
    <row r="357" spans="1:15">
      <c r="A357" s="42"/>
      <c r="B357" s="330">
        <v>43272</v>
      </c>
      <c r="C357" s="334">
        <f t="shared" si="4"/>
        <v>10256132662</v>
      </c>
      <c r="D357" s="42"/>
      <c r="E357" s="42"/>
      <c r="F357" s="247">
        <v>717270476</v>
      </c>
      <c r="G357" s="337">
        <v>131431835</v>
      </c>
      <c r="H357" s="330">
        <v>47811</v>
      </c>
      <c r="I357" s="330"/>
      <c r="K357" s="338"/>
      <c r="L357" s="338"/>
      <c r="M357" s="328"/>
      <c r="N357" s="328"/>
      <c r="O357" s="42"/>
    </row>
    <row r="358" spans="1:15">
      <c r="A358" s="42"/>
      <c r="B358" s="330">
        <v>43273</v>
      </c>
      <c r="C358" s="334">
        <f t="shared" si="4"/>
        <v>9913456962</v>
      </c>
      <c r="D358" s="42"/>
      <c r="E358" s="42"/>
      <c r="F358" s="247">
        <v>374594776</v>
      </c>
      <c r="G358" s="337">
        <v>131464841</v>
      </c>
      <c r="H358" s="330">
        <v>48295</v>
      </c>
      <c r="I358" s="330"/>
      <c r="K358" s="338"/>
      <c r="L358" s="338"/>
      <c r="M358" s="328"/>
      <c r="N358" s="328"/>
      <c r="O358" s="42"/>
    </row>
    <row r="359" spans="1:15">
      <c r="A359" s="42"/>
      <c r="B359" s="330">
        <v>43274</v>
      </c>
      <c r="C359" s="334">
        <f t="shared" si="4"/>
        <v>9960822283</v>
      </c>
      <c r="D359" s="42"/>
      <c r="E359" s="42"/>
      <c r="F359" s="247">
        <v>421960097</v>
      </c>
      <c r="G359" s="337">
        <v>131782469</v>
      </c>
      <c r="H359" s="330">
        <v>47322</v>
      </c>
      <c r="I359" s="330"/>
      <c r="K359" s="338"/>
      <c r="L359" s="338"/>
      <c r="M359" s="328"/>
      <c r="N359" s="328"/>
      <c r="O359" s="42"/>
    </row>
    <row r="360" spans="1:15">
      <c r="A360" s="42"/>
      <c r="B360" s="330">
        <v>43275</v>
      </c>
      <c r="C360" s="334">
        <f t="shared" si="4"/>
        <v>10052530799</v>
      </c>
      <c r="D360" s="42"/>
      <c r="E360" s="42"/>
      <c r="F360" s="247">
        <v>513668613</v>
      </c>
      <c r="G360" s="337">
        <v>132106225</v>
      </c>
      <c r="H360" s="330">
        <v>43883</v>
      </c>
      <c r="I360" s="330"/>
      <c r="K360" s="338"/>
      <c r="L360" s="338"/>
      <c r="M360" s="328"/>
      <c r="N360" s="328"/>
      <c r="O360" s="42"/>
    </row>
    <row r="361" spans="1:15">
      <c r="A361" s="42"/>
      <c r="B361" s="330">
        <v>43276</v>
      </c>
      <c r="C361" s="334">
        <f t="shared" si="4"/>
        <v>10216874157</v>
      </c>
      <c r="D361" s="42"/>
      <c r="E361" s="42"/>
      <c r="F361" s="247">
        <v>678011971</v>
      </c>
      <c r="G361" s="337">
        <v>132337556</v>
      </c>
      <c r="H361" s="330">
        <v>49708</v>
      </c>
      <c r="I361" s="330"/>
      <c r="K361" s="338"/>
      <c r="L361" s="338"/>
      <c r="M361" s="328"/>
      <c r="N361" s="328"/>
      <c r="O361" s="42"/>
    </row>
    <row r="362" spans="1:15">
      <c r="A362" s="42"/>
      <c r="B362" s="330">
        <v>43277</v>
      </c>
      <c r="C362" s="334">
        <f t="shared" si="4"/>
        <v>10182823730</v>
      </c>
      <c r="D362" s="42"/>
      <c r="E362" s="42"/>
      <c r="F362" s="247">
        <v>643961544</v>
      </c>
      <c r="G362" s="337">
        <v>132442745</v>
      </c>
      <c r="H362" s="330">
        <v>48795</v>
      </c>
      <c r="I362" s="330"/>
      <c r="K362" s="338"/>
      <c r="L362" s="338"/>
      <c r="M362" s="328"/>
      <c r="N362" s="328"/>
      <c r="O362" s="42"/>
    </row>
    <row r="363" spans="1:15">
      <c r="A363" s="42"/>
      <c r="B363" s="330">
        <v>43278</v>
      </c>
      <c r="C363" s="334">
        <f t="shared" si="4"/>
        <v>9721805239</v>
      </c>
      <c r="D363" s="42"/>
      <c r="E363" s="42"/>
      <c r="F363" s="247">
        <v>182943053</v>
      </c>
      <c r="G363" s="337">
        <v>132473405</v>
      </c>
      <c r="H363" s="330">
        <v>43683</v>
      </c>
      <c r="I363" s="330"/>
      <c r="K363" s="338"/>
      <c r="L363" s="338"/>
      <c r="M363" s="328"/>
      <c r="N363" s="328"/>
      <c r="O363" s="42"/>
    </row>
    <row r="364" spans="1:15">
      <c r="A364" s="42"/>
      <c r="B364" s="330">
        <v>43279</v>
      </c>
      <c r="C364" s="334">
        <f t="shared" si="4"/>
        <v>10190475401</v>
      </c>
      <c r="D364" s="42"/>
      <c r="E364" s="42"/>
      <c r="F364" s="247">
        <v>651613215</v>
      </c>
      <c r="G364" s="337">
        <v>132509099</v>
      </c>
      <c r="H364" s="330">
        <v>43225</v>
      </c>
      <c r="I364" s="330"/>
      <c r="K364" s="338"/>
      <c r="L364" s="338"/>
      <c r="M364" s="328"/>
      <c r="N364" s="328"/>
      <c r="O364" s="42"/>
    </row>
    <row r="365" spans="1:15">
      <c r="A365" s="42"/>
      <c r="B365" s="330">
        <v>43280</v>
      </c>
      <c r="C365" s="334">
        <f t="shared" si="4"/>
        <v>9716203592</v>
      </c>
      <c r="D365" s="42"/>
      <c r="E365" s="42"/>
      <c r="F365" s="247">
        <v>177341406</v>
      </c>
      <c r="G365" s="337">
        <v>132575410</v>
      </c>
      <c r="H365" s="330">
        <v>46774</v>
      </c>
      <c r="I365" s="330"/>
      <c r="K365" s="338"/>
      <c r="L365" s="338"/>
      <c r="M365" s="328"/>
      <c r="N365" s="328"/>
      <c r="O365" s="42"/>
    </row>
    <row r="366" spans="1:15">
      <c r="A366" s="42"/>
      <c r="B366" s="330">
        <v>43281</v>
      </c>
      <c r="C366" s="334">
        <f t="shared" si="4"/>
        <v>10272085760</v>
      </c>
      <c r="D366" s="42"/>
      <c r="E366" s="42"/>
      <c r="F366" s="247">
        <v>733223574</v>
      </c>
      <c r="G366" s="337">
        <v>132576541</v>
      </c>
      <c r="H366" s="330">
        <v>44801</v>
      </c>
      <c r="I366" s="330"/>
      <c r="K366" s="338"/>
      <c r="L366" s="338"/>
      <c r="M366" s="328"/>
      <c r="N366" s="328"/>
      <c r="O366" s="42"/>
    </row>
    <row r="367" spans="1:15">
      <c r="A367" s="42"/>
      <c r="B367" s="330">
        <v>43282</v>
      </c>
      <c r="C367" s="334">
        <f t="shared" si="4"/>
        <v>9688163374</v>
      </c>
      <c r="D367" s="42"/>
      <c r="E367" s="42"/>
      <c r="F367" s="247">
        <v>149301188</v>
      </c>
      <c r="G367" s="337">
        <v>132744625</v>
      </c>
      <c r="H367" s="330">
        <v>49553</v>
      </c>
      <c r="I367" s="330"/>
      <c r="K367" s="338"/>
      <c r="L367" s="338"/>
      <c r="M367" s="328"/>
      <c r="N367" s="328"/>
      <c r="O367" s="42"/>
    </row>
    <row r="368" spans="1:15">
      <c r="A368" s="42"/>
      <c r="B368" s="330">
        <v>43283</v>
      </c>
      <c r="C368" s="334">
        <f t="shared" si="4"/>
        <v>9911577632</v>
      </c>
      <c r="D368" s="42"/>
      <c r="E368" s="42"/>
      <c r="F368" s="247">
        <v>372715446</v>
      </c>
      <c r="G368" s="337">
        <v>132748343</v>
      </c>
      <c r="H368" s="330">
        <v>48430</v>
      </c>
      <c r="I368" s="330"/>
      <c r="K368" s="338"/>
      <c r="L368" s="338"/>
      <c r="M368" s="328"/>
      <c r="N368" s="328"/>
      <c r="O368" s="42"/>
    </row>
    <row r="369" spans="1:15">
      <c r="A369" s="42"/>
      <c r="B369" s="330">
        <v>43284</v>
      </c>
      <c r="C369" s="334">
        <f t="shared" si="4"/>
        <v>9916615873</v>
      </c>
      <c r="D369" s="42"/>
      <c r="E369" s="42"/>
      <c r="F369" s="247">
        <v>377753687</v>
      </c>
      <c r="G369" s="337">
        <v>132749266</v>
      </c>
      <c r="H369" s="330">
        <v>44479</v>
      </c>
      <c r="I369" s="330"/>
      <c r="K369" s="338"/>
      <c r="L369" s="338"/>
      <c r="M369" s="328"/>
      <c r="N369" s="328"/>
      <c r="O369" s="42"/>
    </row>
    <row r="370" spans="1:15">
      <c r="A370" s="42"/>
      <c r="B370" s="330">
        <v>43285</v>
      </c>
      <c r="C370" s="334">
        <f t="shared" si="4"/>
        <v>10098490346</v>
      </c>
      <c r="D370" s="42"/>
      <c r="E370" s="42"/>
      <c r="F370" s="247">
        <v>559628160</v>
      </c>
      <c r="G370" s="337">
        <v>132828466</v>
      </c>
      <c r="H370" s="330">
        <v>46646</v>
      </c>
      <c r="I370" s="330"/>
      <c r="K370" s="338"/>
      <c r="L370" s="338"/>
      <c r="M370" s="328"/>
      <c r="N370" s="328"/>
      <c r="O370" s="42"/>
    </row>
    <row r="371" spans="1:15">
      <c r="A371" s="42"/>
      <c r="B371" s="330">
        <v>43286</v>
      </c>
      <c r="C371" s="334">
        <f t="shared" si="4"/>
        <v>9747891899</v>
      </c>
      <c r="D371" s="42"/>
      <c r="E371" s="42"/>
      <c r="F371" s="247">
        <v>209029713</v>
      </c>
      <c r="G371" s="337">
        <v>133218158</v>
      </c>
      <c r="H371" s="330">
        <v>48011</v>
      </c>
      <c r="I371" s="330"/>
      <c r="K371" s="338"/>
      <c r="L371" s="338"/>
      <c r="M371" s="328"/>
      <c r="N371" s="328"/>
      <c r="O371" s="42"/>
    </row>
    <row r="372" spans="1:15">
      <c r="A372" s="42"/>
      <c r="B372" s="330">
        <v>43287</v>
      </c>
      <c r="C372" s="334">
        <f t="shared" si="4"/>
        <v>10284434824</v>
      </c>
      <c r="D372" s="42"/>
      <c r="E372" s="42"/>
      <c r="F372" s="247">
        <v>745572638</v>
      </c>
      <c r="G372" s="337">
        <v>133246325</v>
      </c>
      <c r="H372" s="330">
        <v>46978</v>
      </c>
      <c r="I372" s="330"/>
      <c r="K372" s="338"/>
      <c r="L372" s="338"/>
      <c r="M372" s="328"/>
      <c r="N372" s="328"/>
      <c r="O372" s="42"/>
    </row>
    <row r="373" spans="1:15">
      <c r="A373" s="42"/>
      <c r="B373" s="330">
        <v>43288</v>
      </c>
      <c r="C373" s="334">
        <f t="shared" si="4"/>
        <v>10186152533</v>
      </c>
      <c r="D373" s="42"/>
      <c r="E373" s="42"/>
      <c r="F373" s="247">
        <v>647290347</v>
      </c>
      <c r="G373" s="337">
        <v>133298369</v>
      </c>
      <c r="H373" s="330">
        <v>48271</v>
      </c>
      <c r="I373" s="330"/>
      <c r="K373" s="338"/>
      <c r="L373" s="338"/>
      <c r="M373" s="328"/>
      <c r="N373" s="328"/>
      <c r="O373" s="42"/>
    </row>
    <row r="374" spans="1:15">
      <c r="A374" s="42"/>
      <c r="B374" s="330">
        <v>43289</v>
      </c>
      <c r="C374" s="334">
        <f t="shared" si="4"/>
        <v>10530884479</v>
      </c>
      <c r="D374" s="42"/>
      <c r="E374" s="42"/>
      <c r="F374" s="247">
        <v>992022293</v>
      </c>
      <c r="G374" s="337">
        <v>133413641</v>
      </c>
      <c r="H374" s="330">
        <v>49020</v>
      </c>
      <c r="I374" s="330"/>
      <c r="K374" s="338"/>
      <c r="L374" s="338"/>
      <c r="M374" s="328"/>
      <c r="N374" s="328"/>
      <c r="O374" s="42"/>
    </row>
    <row r="375" spans="1:15">
      <c r="A375" s="42"/>
      <c r="B375" s="330">
        <v>43290</v>
      </c>
      <c r="C375" s="334">
        <f t="shared" si="4"/>
        <v>9871971143</v>
      </c>
      <c r="D375" s="42"/>
      <c r="E375" s="42"/>
      <c r="F375" s="247">
        <v>333108957</v>
      </c>
      <c r="G375" s="337">
        <v>133464239</v>
      </c>
      <c r="H375" s="330">
        <v>50179</v>
      </c>
      <c r="I375" s="330"/>
      <c r="K375" s="338"/>
      <c r="L375" s="338"/>
      <c r="M375" s="328"/>
      <c r="N375" s="328"/>
      <c r="O375" s="42"/>
    </row>
    <row r="376" spans="1:15">
      <c r="A376" s="42"/>
      <c r="B376" s="330">
        <v>43291</v>
      </c>
      <c r="C376" s="334">
        <f t="shared" si="4"/>
        <v>9783582610</v>
      </c>
      <c r="D376" s="42"/>
      <c r="E376" s="42"/>
      <c r="F376" s="247">
        <v>244720424</v>
      </c>
      <c r="G376" s="337">
        <v>133481190</v>
      </c>
      <c r="H376" s="330">
        <v>43819</v>
      </c>
      <c r="I376" s="330"/>
      <c r="K376" s="338"/>
      <c r="L376" s="338"/>
      <c r="M376" s="328"/>
      <c r="N376" s="328"/>
      <c r="O376" s="42"/>
    </row>
    <row r="377" spans="1:15">
      <c r="A377" s="42"/>
      <c r="B377" s="330">
        <v>43292</v>
      </c>
      <c r="C377" s="334">
        <f t="shared" si="4"/>
        <v>9668160868</v>
      </c>
      <c r="D377" s="42"/>
      <c r="E377" s="42"/>
      <c r="F377" s="247">
        <v>129298682</v>
      </c>
      <c r="G377" s="337">
        <v>133520260</v>
      </c>
      <c r="H377" s="330">
        <v>45216</v>
      </c>
      <c r="I377" s="330"/>
      <c r="K377" s="338"/>
      <c r="L377" s="338"/>
      <c r="M377" s="328"/>
      <c r="N377" s="328"/>
      <c r="O377" s="42"/>
    </row>
    <row r="378" spans="1:15">
      <c r="A378" s="42"/>
      <c r="B378" s="330">
        <v>43293</v>
      </c>
      <c r="C378" s="334">
        <f t="shared" si="4"/>
        <v>10259236562</v>
      </c>
      <c r="D378" s="42"/>
      <c r="E378" s="42"/>
      <c r="F378" s="247">
        <v>720374376</v>
      </c>
      <c r="G378" s="337">
        <v>133991946</v>
      </c>
      <c r="H378" s="330">
        <v>46046</v>
      </c>
      <c r="I378" s="330"/>
      <c r="K378" s="338"/>
      <c r="L378" s="338"/>
      <c r="M378" s="328"/>
      <c r="N378" s="328"/>
      <c r="O378" s="42"/>
    </row>
    <row r="379" spans="1:15">
      <c r="A379" s="42"/>
      <c r="B379" s="330">
        <v>43294</v>
      </c>
      <c r="C379" s="334">
        <f t="shared" si="4"/>
        <v>9805763909</v>
      </c>
      <c r="D379" s="42"/>
      <c r="E379" s="42"/>
      <c r="F379" s="247">
        <v>266901723</v>
      </c>
      <c r="G379" s="337">
        <v>134075363</v>
      </c>
      <c r="H379" s="330">
        <v>49896</v>
      </c>
      <c r="I379" s="330"/>
      <c r="K379" s="338"/>
      <c r="L379" s="338"/>
      <c r="M379" s="328"/>
      <c r="N379" s="328"/>
      <c r="O379" s="42"/>
    </row>
    <row r="380" spans="1:15">
      <c r="A380" s="42"/>
      <c r="B380" s="330">
        <v>43295</v>
      </c>
      <c r="C380" s="334">
        <f t="shared" si="4"/>
        <v>10213226139</v>
      </c>
      <c r="D380" s="42"/>
      <c r="E380" s="42"/>
      <c r="F380" s="247">
        <v>674363953</v>
      </c>
      <c r="G380" s="337">
        <v>134171608</v>
      </c>
      <c r="H380" s="330">
        <v>45905</v>
      </c>
      <c r="I380" s="330"/>
      <c r="K380" s="338"/>
      <c r="L380" s="338"/>
      <c r="M380" s="328"/>
      <c r="N380" s="328"/>
      <c r="O380" s="42"/>
    </row>
    <row r="381" spans="1:15">
      <c r="A381" s="42"/>
      <c r="B381" s="330">
        <v>43296</v>
      </c>
      <c r="C381" s="334">
        <f t="shared" si="4"/>
        <v>10152290944</v>
      </c>
      <c r="D381" s="42"/>
      <c r="E381" s="42"/>
      <c r="F381" s="247">
        <v>613428758</v>
      </c>
      <c r="G381" s="337">
        <v>134188667</v>
      </c>
      <c r="H381" s="330">
        <v>49220</v>
      </c>
      <c r="I381" s="330"/>
      <c r="K381" s="338"/>
      <c r="L381" s="338"/>
      <c r="M381" s="328"/>
      <c r="N381" s="328"/>
      <c r="O381" s="42"/>
    </row>
    <row r="382" spans="1:15">
      <c r="A382" s="42"/>
      <c r="B382" s="330">
        <v>43297</v>
      </c>
      <c r="C382" s="334">
        <f t="shared" si="4"/>
        <v>10325531433</v>
      </c>
      <c r="D382" s="42"/>
      <c r="E382" s="42"/>
      <c r="F382" s="247">
        <v>786669247</v>
      </c>
      <c r="G382" s="337">
        <v>134272547</v>
      </c>
      <c r="H382" s="330">
        <v>45710</v>
      </c>
      <c r="I382" s="330"/>
      <c r="K382" s="338"/>
      <c r="L382" s="338"/>
      <c r="M382" s="328"/>
      <c r="N382" s="328"/>
      <c r="O382" s="42"/>
    </row>
    <row r="383" spans="1:15">
      <c r="A383" s="42"/>
      <c r="B383" s="330">
        <v>43298</v>
      </c>
      <c r="C383" s="334">
        <f t="shared" si="4"/>
        <v>9978204913</v>
      </c>
      <c r="D383" s="42"/>
      <c r="E383" s="42"/>
      <c r="F383" s="247">
        <v>439342727</v>
      </c>
      <c r="G383" s="337">
        <v>134298372</v>
      </c>
      <c r="H383" s="330">
        <v>48615</v>
      </c>
      <c r="I383" s="330"/>
      <c r="K383" s="338"/>
      <c r="L383" s="338"/>
      <c r="M383" s="328"/>
      <c r="N383" s="328"/>
      <c r="O383" s="42"/>
    </row>
    <row r="384" spans="1:15">
      <c r="A384" s="42"/>
      <c r="B384" s="330">
        <v>43299</v>
      </c>
      <c r="C384" s="334">
        <f t="shared" si="4"/>
        <v>9894856550</v>
      </c>
      <c r="D384" s="42"/>
      <c r="E384" s="42"/>
      <c r="F384" s="247">
        <v>355994364</v>
      </c>
      <c r="G384" s="337">
        <v>134388954</v>
      </c>
      <c r="H384" s="330">
        <v>44481</v>
      </c>
      <c r="I384" s="330"/>
      <c r="K384" s="338"/>
      <c r="L384" s="338"/>
      <c r="M384" s="328"/>
      <c r="N384" s="328"/>
      <c r="O384" s="42"/>
    </row>
    <row r="385" spans="1:15">
      <c r="A385" s="42"/>
      <c r="B385" s="330">
        <v>43300</v>
      </c>
      <c r="C385" s="334">
        <f t="shared" si="4"/>
        <v>9891842009</v>
      </c>
      <c r="D385" s="42"/>
      <c r="E385" s="42"/>
      <c r="F385" s="247">
        <v>352979823</v>
      </c>
      <c r="G385" s="337">
        <v>134396455</v>
      </c>
      <c r="H385" s="330">
        <v>44675</v>
      </c>
      <c r="I385" s="330"/>
      <c r="K385" s="338"/>
      <c r="L385" s="338"/>
      <c r="M385" s="328"/>
      <c r="N385" s="328"/>
      <c r="O385" s="42"/>
    </row>
    <row r="386" spans="1:15">
      <c r="A386" s="42"/>
      <c r="B386" s="330">
        <v>43301</v>
      </c>
      <c r="C386" s="334">
        <f t="shared" si="4"/>
        <v>9990834127</v>
      </c>
      <c r="D386" s="42"/>
      <c r="E386" s="42"/>
      <c r="F386" s="247">
        <v>451971941</v>
      </c>
      <c r="G386" s="337">
        <v>134469047</v>
      </c>
      <c r="H386" s="330">
        <v>48976</v>
      </c>
      <c r="I386" s="330"/>
      <c r="K386" s="338"/>
      <c r="L386" s="338"/>
      <c r="M386" s="328"/>
      <c r="N386" s="328"/>
      <c r="O386" s="42"/>
    </row>
    <row r="387" spans="1:15">
      <c r="A387" s="42"/>
      <c r="B387" s="330">
        <v>43302</v>
      </c>
      <c r="C387" s="334">
        <f t="shared" si="4"/>
        <v>9901860351</v>
      </c>
      <c r="D387" s="42"/>
      <c r="E387" s="42"/>
      <c r="F387" s="247">
        <v>362998165</v>
      </c>
      <c r="G387" s="337">
        <v>134623550</v>
      </c>
      <c r="H387" s="330">
        <v>49352</v>
      </c>
      <c r="I387" s="330"/>
      <c r="K387" s="338"/>
      <c r="L387" s="338"/>
      <c r="M387" s="328"/>
      <c r="N387" s="328"/>
      <c r="O387" s="42"/>
    </row>
    <row r="388" spans="1:15">
      <c r="A388" s="42"/>
      <c r="B388" s="330">
        <v>43303</v>
      </c>
      <c r="C388" s="334">
        <f t="shared" si="4"/>
        <v>9641716803</v>
      </c>
      <c r="D388" s="42"/>
      <c r="E388" s="42"/>
      <c r="F388" s="247">
        <v>102854617</v>
      </c>
      <c r="G388" s="337">
        <v>134836215</v>
      </c>
      <c r="H388" s="330">
        <v>47888</v>
      </c>
      <c r="I388" s="330"/>
      <c r="K388" s="338"/>
      <c r="L388" s="338"/>
      <c r="M388" s="328"/>
      <c r="N388" s="328"/>
      <c r="O388" s="42"/>
    </row>
    <row r="389" spans="1:15">
      <c r="A389" s="42"/>
      <c r="B389" s="330">
        <v>43304</v>
      </c>
      <c r="C389" s="334">
        <f t="shared" si="4"/>
        <v>10208266959</v>
      </c>
      <c r="D389" s="42"/>
      <c r="E389" s="42"/>
      <c r="F389" s="247">
        <v>669404773</v>
      </c>
      <c r="G389" s="337">
        <v>134950491</v>
      </c>
      <c r="H389" s="330">
        <v>47991</v>
      </c>
      <c r="I389" s="330"/>
      <c r="K389" s="338"/>
      <c r="L389" s="338"/>
      <c r="M389" s="328"/>
      <c r="N389" s="328"/>
      <c r="O389" s="42"/>
    </row>
    <row r="390" spans="1:15">
      <c r="A390" s="42"/>
      <c r="B390" s="330">
        <v>43305</v>
      </c>
      <c r="C390" s="334">
        <f t="shared" si="4"/>
        <v>9639288966</v>
      </c>
      <c r="D390" s="42"/>
      <c r="E390" s="42"/>
      <c r="F390" s="247">
        <v>100426780</v>
      </c>
      <c r="G390" s="337">
        <v>134986207</v>
      </c>
      <c r="H390" s="330">
        <v>45950</v>
      </c>
      <c r="I390" s="330"/>
      <c r="K390" s="338"/>
      <c r="L390" s="338"/>
      <c r="M390" s="328"/>
      <c r="N390" s="328"/>
      <c r="O390" s="42"/>
    </row>
    <row r="391" spans="1:15">
      <c r="A391" s="42"/>
      <c r="B391" s="330">
        <v>43306</v>
      </c>
      <c r="C391" s="334">
        <f t="shared" si="4"/>
        <v>10503146903</v>
      </c>
      <c r="D391" s="42"/>
      <c r="E391" s="42"/>
      <c r="F391" s="247">
        <v>964284717</v>
      </c>
      <c r="G391" s="337">
        <v>135132593</v>
      </c>
      <c r="H391" s="330">
        <v>43838</v>
      </c>
      <c r="I391" s="330"/>
      <c r="K391" s="338"/>
      <c r="L391" s="338"/>
      <c r="M391" s="328"/>
      <c r="N391" s="328"/>
      <c r="O391" s="42"/>
    </row>
    <row r="392" spans="1:15">
      <c r="A392" s="42"/>
      <c r="B392" s="330">
        <v>43307</v>
      </c>
      <c r="C392" s="334">
        <f t="shared" si="4"/>
        <v>10200459740</v>
      </c>
      <c r="D392" s="42"/>
      <c r="E392" s="42"/>
      <c r="F392" s="247">
        <v>661597554</v>
      </c>
      <c r="G392" s="337">
        <v>135238319</v>
      </c>
      <c r="H392" s="330">
        <v>47859</v>
      </c>
      <c r="I392" s="330"/>
      <c r="K392" s="338"/>
      <c r="L392" s="338"/>
      <c r="M392" s="328"/>
      <c r="N392" s="328"/>
      <c r="O392" s="42"/>
    </row>
    <row r="393" spans="1:15">
      <c r="A393" s="42"/>
      <c r="B393" s="330">
        <v>43308</v>
      </c>
      <c r="C393" s="334">
        <f t="shared" si="4"/>
        <v>10021993446</v>
      </c>
      <c r="D393" s="42"/>
      <c r="E393" s="42"/>
      <c r="F393" s="247">
        <v>483131260</v>
      </c>
      <c r="G393" s="337">
        <v>135296143</v>
      </c>
      <c r="H393" s="330">
        <v>45883</v>
      </c>
      <c r="I393" s="330"/>
      <c r="K393" s="338"/>
      <c r="L393" s="338"/>
      <c r="M393" s="328"/>
      <c r="N393" s="328"/>
      <c r="O393" s="42"/>
    </row>
    <row r="394" spans="1:15">
      <c r="A394" s="42"/>
      <c r="B394" s="330">
        <v>43309</v>
      </c>
      <c r="C394" s="334">
        <f t="shared" si="4"/>
        <v>10358483788</v>
      </c>
      <c r="D394" s="42"/>
      <c r="E394" s="42"/>
      <c r="F394" s="247">
        <v>819621602</v>
      </c>
      <c r="G394" s="337">
        <v>135706905</v>
      </c>
      <c r="H394" s="330">
        <v>46288</v>
      </c>
      <c r="I394" s="330"/>
      <c r="K394" s="338"/>
      <c r="L394" s="338"/>
      <c r="M394" s="328"/>
      <c r="N394" s="328"/>
      <c r="O394" s="42"/>
    </row>
    <row r="395" spans="1:15">
      <c r="A395" s="42"/>
      <c r="B395" s="330">
        <v>43310</v>
      </c>
      <c r="C395" s="334">
        <f t="shared" si="4"/>
        <v>10468071248</v>
      </c>
      <c r="D395" s="42"/>
      <c r="E395" s="42"/>
      <c r="F395" s="247">
        <v>929209062</v>
      </c>
      <c r="G395" s="337">
        <v>135814624</v>
      </c>
      <c r="H395" s="330">
        <v>43508</v>
      </c>
      <c r="I395" s="330"/>
      <c r="K395" s="338"/>
      <c r="L395" s="338"/>
      <c r="M395" s="328"/>
      <c r="N395" s="328"/>
      <c r="O395" s="42"/>
    </row>
    <row r="396" spans="1:15">
      <c r="A396" s="42"/>
      <c r="B396" s="330">
        <v>43311</v>
      </c>
      <c r="C396" s="334">
        <f t="shared" si="4"/>
        <v>9763912476</v>
      </c>
      <c r="D396" s="42"/>
      <c r="E396" s="42"/>
      <c r="F396" s="247">
        <v>225050290</v>
      </c>
      <c r="G396" s="337">
        <v>135896432</v>
      </c>
      <c r="H396" s="330">
        <v>48069</v>
      </c>
      <c r="I396" s="330"/>
      <c r="K396" s="338"/>
      <c r="L396" s="338"/>
      <c r="M396" s="328"/>
      <c r="N396" s="328"/>
      <c r="O396" s="42"/>
    </row>
    <row r="397" spans="1:15">
      <c r="A397" s="42"/>
      <c r="B397" s="330">
        <v>43312</v>
      </c>
      <c r="C397" s="334">
        <f t="shared" si="4"/>
        <v>9750572724</v>
      </c>
      <c r="D397" s="42"/>
      <c r="E397" s="42"/>
      <c r="F397" s="247">
        <v>211710538</v>
      </c>
      <c r="G397" s="337">
        <v>135957161</v>
      </c>
      <c r="H397" s="330">
        <v>45235</v>
      </c>
      <c r="I397" s="330"/>
      <c r="K397" s="338"/>
      <c r="L397" s="338"/>
      <c r="M397" s="328"/>
      <c r="N397" s="328"/>
      <c r="O397" s="42"/>
    </row>
    <row r="398" spans="1:15">
      <c r="A398" s="42"/>
      <c r="B398" s="330">
        <v>43313</v>
      </c>
      <c r="C398" s="334">
        <f t="shared" si="4"/>
        <v>10482524128</v>
      </c>
      <c r="D398" s="42"/>
      <c r="E398" s="42"/>
      <c r="F398" s="247">
        <v>943661942</v>
      </c>
      <c r="G398" s="337">
        <v>135990665</v>
      </c>
      <c r="H398" s="330">
        <v>43029</v>
      </c>
      <c r="I398" s="330"/>
      <c r="K398" s="338"/>
      <c r="L398" s="338"/>
      <c r="M398" s="328"/>
      <c r="N398" s="328"/>
      <c r="O398" s="42"/>
    </row>
    <row r="399" spans="1:15">
      <c r="A399" s="42"/>
      <c r="B399" s="330">
        <v>43314</v>
      </c>
      <c r="C399" s="334">
        <f t="shared" si="4"/>
        <v>10299968956</v>
      </c>
      <c r="D399" s="42"/>
      <c r="E399" s="42"/>
      <c r="F399" s="247">
        <v>761106770</v>
      </c>
      <c r="G399" s="337">
        <v>136366277</v>
      </c>
      <c r="H399" s="330">
        <v>46754</v>
      </c>
      <c r="I399" s="330"/>
      <c r="K399" s="338"/>
      <c r="L399" s="338"/>
      <c r="M399" s="328"/>
      <c r="N399" s="328"/>
      <c r="O399" s="42"/>
    </row>
    <row r="400" spans="1:15">
      <c r="A400" s="42"/>
      <c r="B400" s="330">
        <v>43315</v>
      </c>
      <c r="C400" s="334">
        <f t="shared" si="4"/>
        <v>10068632116</v>
      </c>
      <c r="D400" s="42"/>
      <c r="E400" s="42"/>
      <c r="F400" s="247">
        <v>529769930</v>
      </c>
      <c r="G400" s="337">
        <v>136459939</v>
      </c>
      <c r="H400" s="330">
        <v>45356</v>
      </c>
      <c r="I400" s="330"/>
      <c r="K400" s="338"/>
      <c r="L400" s="338"/>
      <c r="M400" s="328"/>
      <c r="N400" s="328"/>
      <c r="O400" s="42"/>
    </row>
    <row r="401" spans="1:15">
      <c r="A401" s="42"/>
      <c r="B401" s="330">
        <v>43316</v>
      </c>
      <c r="C401" s="334">
        <f t="shared" si="4"/>
        <v>9952979324</v>
      </c>
      <c r="D401" s="42"/>
      <c r="E401" s="42"/>
      <c r="F401" s="247">
        <v>414117138</v>
      </c>
      <c r="G401" s="337">
        <v>136471791</v>
      </c>
      <c r="H401" s="330">
        <v>44803</v>
      </c>
      <c r="I401" s="330"/>
      <c r="K401" s="338"/>
      <c r="L401" s="338"/>
      <c r="M401" s="328"/>
      <c r="N401" s="328"/>
      <c r="O401" s="42"/>
    </row>
    <row r="402" spans="1:15">
      <c r="A402" s="42"/>
      <c r="B402" s="330">
        <v>43317</v>
      </c>
      <c r="C402" s="334">
        <f t="shared" si="4"/>
        <v>10102253092</v>
      </c>
      <c r="D402" s="42"/>
      <c r="E402" s="42"/>
      <c r="F402" s="247">
        <v>563390906</v>
      </c>
      <c r="G402" s="337">
        <v>136544531</v>
      </c>
      <c r="H402" s="330">
        <v>45450</v>
      </c>
      <c r="I402" s="330"/>
      <c r="K402" s="338"/>
      <c r="L402" s="338"/>
      <c r="M402" s="328"/>
      <c r="N402" s="328"/>
      <c r="O402" s="42"/>
    </row>
    <row r="403" spans="1:15">
      <c r="A403" s="42"/>
      <c r="B403" s="330">
        <v>43318</v>
      </c>
      <c r="C403" s="334">
        <f t="shared" si="4"/>
        <v>9813422457</v>
      </c>
      <c r="D403" s="42"/>
      <c r="E403" s="42"/>
      <c r="F403" s="247">
        <v>274560271</v>
      </c>
      <c r="G403" s="337">
        <v>136665728</v>
      </c>
      <c r="H403" s="330">
        <v>48560</v>
      </c>
      <c r="I403" s="330"/>
      <c r="K403" s="338"/>
      <c r="L403" s="338"/>
      <c r="M403" s="328"/>
      <c r="N403" s="328"/>
      <c r="O403" s="42"/>
    </row>
    <row r="404" spans="1:15">
      <c r="A404" s="42"/>
      <c r="B404" s="330">
        <v>43319</v>
      </c>
      <c r="C404" s="334">
        <f t="shared" si="4"/>
        <v>10429584079</v>
      </c>
      <c r="D404" s="42"/>
      <c r="E404" s="42"/>
      <c r="F404" s="247">
        <v>890721893</v>
      </c>
      <c r="G404" s="337">
        <v>136709974</v>
      </c>
      <c r="H404" s="330">
        <v>45800</v>
      </c>
      <c r="I404" s="330"/>
      <c r="K404" s="338"/>
      <c r="L404" s="338"/>
      <c r="M404" s="328"/>
      <c r="N404" s="328"/>
      <c r="O404" s="42"/>
    </row>
    <row r="405" spans="1:15">
      <c r="A405" s="42"/>
      <c r="B405" s="330">
        <v>43320</v>
      </c>
      <c r="C405" s="334">
        <f t="shared" si="4"/>
        <v>9925839192</v>
      </c>
      <c r="D405" s="42"/>
      <c r="E405" s="42"/>
      <c r="F405" s="247">
        <v>386977006</v>
      </c>
      <c r="G405" s="337">
        <v>136718851</v>
      </c>
      <c r="H405" s="330">
        <v>47755</v>
      </c>
      <c r="I405" s="330"/>
      <c r="K405" s="338"/>
      <c r="L405" s="338"/>
      <c r="M405" s="328"/>
      <c r="N405" s="328"/>
      <c r="O405" s="42"/>
    </row>
    <row r="406" spans="1:15">
      <c r="A406" s="42"/>
      <c r="B406" s="330">
        <v>43321</v>
      </c>
      <c r="C406" s="334">
        <f t="shared" si="4"/>
        <v>9817272340</v>
      </c>
      <c r="D406" s="42"/>
      <c r="E406" s="42"/>
      <c r="F406" s="247">
        <v>278410154</v>
      </c>
      <c r="G406" s="337">
        <v>136833140</v>
      </c>
      <c r="H406" s="330">
        <v>44210</v>
      </c>
      <c r="I406" s="330"/>
      <c r="K406" s="338"/>
      <c r="L406" s="338"/>
      <c r="M406" s="328"/>
      <c r="N406" s="328"/>
      <c r="O406" s="42"/>
    </row>
    <row r="407" spans="1:15">
      <c r="A407" s="42"/>
      <c r="B407" s="330">
        <v>43322</v>
      </c>
      <c r="C407" s="334">
        <f t="shared" si="4"/>
        <v>9691109540</v>
      </c>
      <c r="D407" s="42"/>
      <c r="E407" s="42"/>
      <c r="F407" s="247">
        <v>152247354</v>
      </c>
      <c r="G407" s="337">
        <v>136874444</v>
      </c>
      <c r="H407" s="330">
        <v>46371</v>
      </c>
      <c r="I407" s="330"/>
      <c r="K407" s="338"/>
      <c r="L407" s="338"/>
      <c r="M407" s="328"/>
      <c r="N407" s="328"/>
      <c r="O407" s="42"/>
    </row>
    <row r="408" spans="1:15">
      <c r="A408" s="42"/>
      <c r="B408" s="330">
        <v>43323</v>
      </c>
      <c r="C408" s="334">
        <f t="shared" si="4"/>
        <v>9729154950</v>
      </c>
      <c r="D408" s="42"/>
      <c r="E408" s="42"/>
      <c r="F408" s="247">
        <v>190292764</v>
      </c>
      <c r="G408" s="337">
        <v>136926116</v>
      </c>
      <c r="H408" s="330">
        <v>47380</v>
      </c>
      <c r="I408" s="330"/>
      <c r="K408" s="338"/>
      <c r="L408" s="338"/>
      <c r="M408" s="328"/>
      <c r="N408" s="328"/>
      <c r="O408" s="42"/>
    </row>
    <row r="409" spans="1:15">
      <c r="A409" s="42"/>
      <c r="B409" s="330">
        <v>43324</v>
      </c>
      <c r="C409" s="334">
        <f t="shared" si="4"/>
        <v>9834897586</v>
      </c>
      <c r="D409" s="42"/>
      <c r="E409" s="42"/>
      <c r="F409" s="247">
        <v>296035400</v>
      </c>
      <c r="G409" s="337">
        <v>136931848</v>
      </c>
      <c r="H409" s="330">
        <v>49274</v>
      </c>
      <c r="I409" s="330"/>
      <c r="K409" s="338"/>
      <c r="L409" s="338"/>
      <c r="M409" s="328"/>
      <c r="N409" s="328"/>
      <c r="O409" s="42"/>
    </row>
    <row r="410" spans="1:15">
      <c r="A410" s="42"/>
      <c r="B410" s="330">
        <v>43325</v>
      </c>
      <c r="C410" s="334">
        <f t="shared" si="4"/>
        <v>10030209109</v>
      </c>
      <c r="D410" s="42"/>
      <c r="E410" s="42"/>
      <c r="F410" s="247">
        <v>491346923</v>
      </c>
      <c r="G410" s="337">
        <v>137595805</v>
      </c>
      <c r="H410" s="330">
        <v>43169</v>
      </c>
      <c r="I410" s="330"/>
      <c r="K410" s="338"/>
      <c r="L410" s="338"/>
      <c r="M410" s="328"/>
      <c r="N410" s="328"/>
      <c r="O410" s="42"/>
    </row>
    <row r="411" spans="1:15">
      <c r="A411" s="42"/>
      <c r="B411" s="330">
        <v>43326</v>
      </c>
      <c r="C411" s="334">
        <f t="shared" si="4"/>
        <v>10363286772</v>
      </c>
      <c r="D411" s="42"/>
      <c r="E411" s="42"/>
      <c r="F411" s="247">
        <v>824424586</v>
      </c>
      <c r="G411" s="337">
        <v>137641099</v>
      </c>
      <c r="H411" s="330">
        <v>49003</v>
      </c>
      <c r="I411" s="330"/>
      <c r="K411" s="338"/>
      <c r="L411" s="338"/>
      <c r="M411" s="328"/>
      <c r="N411" s="328"/>
      <c r="O411" s="42"/>
    </row>
    <row r="412" spans="1:15">
      <c r="A412" s="42"/>
      <c r="B412" s="330">
        <v>43327</v>
      </c>
      <c r="C412" s="334">
        <f t="shared" si="4"/>
        <v>10056131064</v>
      </c>
      <c r="D412" s="42"/>
      <c r="E412" s="42"/>
      <c r="F412" s="247">
        <v>517268878</v>
      </c>
      <c r="G412" s="337">
        <v>137776728</v>
      </c>
      <c r="H412" s="330">
        <v>47632</v>
      </c>
      <c r="I412" s="330"/>
      <c r="K412" s="338"/>
      <c r="L412" s="338"/>
      <c r="M412" s="328"/>
      <c r="N412" s="328"/>
      <c r="O412" s="42"/>
    </row>
    <row r="413" spans="1:15">
      <c r="A413" s="42"/>
      <c r="B413" s="330">
        <v>43328</v>
      </c>
      <c r="C413" s="334">
        <f t="shared" si="4"/>
        <v>10418130044</v>
      </c>
      <c r="D413" s="42"/>
      <c r="E413" s="42"/>
      <c r="F413" s="247">
        <v>879267858</v>
      </c>
      <c r="G413" s="337">
        <v>137848752</v>
      </c>
      <c r="H413" s="330">
        <v>45366</v>
      </c>
      <c r="I413" s="330"/>
      <c r="K413" s="338"/>
      <c r="L413" s="338"/>
      <c r="M413" s="328"/>
      <c r="N413" s="328"/>
      <c r="O413" s="42"/>
    </row>
    <row r="414" spans="1:15">
      <c r="A414" s="42"/>
      <c r="B414" s="330">
        <v>43329</v>
      </c>
      <c r="C414" s="334">
        <f t="shared" si="4"/>
        <v>10085034410</v>
      </c>
      <c r="D414" s="42"/>
      <c r="E414" s="42"/>
      <c r="F414" s="247">
        <v>546172224</v>
      </c>
      <c r="G414" s="337">
        <v>137873468</v>
      </c>
      <c r="H414" s="330">
        <v>45382</v>
      </c>
      <c r="I414" s="330"/>
      <c r="K414" s="338"/>
      <c r="L414" s="338"/>
      <c r="M414" s="328"/>
      <c r="N414" s="328"/>
      <c r="O414" s="42"/>
    </row>
    <row r="415" spans="1:15">
      <c r="A415" s="42"/>
      <c r="B415" s="330">
        <v>43330</v>
      </c>
      <c r="C415" s="334">
        <f t="shared" si="4"/>
        <v>10181293613</v>
      </c>
      <c r="D415" s="42"/>
      <c r="E415" s="42"/>
      <c r="F415" s="247">
        <v>642431427</v>
      </c>
      <c r="G415" s="337">
        <v>137981672</v>
      </c>
      <c r="H415" s="330">
        <v>45237</v>
      </c>
      <c r="I415" s="330"/>
      <c r="K415" s="338"/>
      <c r="L415" s="338"/>
      <c r="M415" s="328"/>
      <c r="N415" s="328"/>
      <c r="O415" s="42"/>
    </row>
    <row r="416" spans="1:15">
      <c r="A416" s="42"/>
      <c r="B416" s="330">
        <v>43331</v>
      </c>
      <c r="C416" s="334">
        <f t="shared" ref="C416:C479" si="5">F416+(F$88*28679+98765)+(G$88*6587+87654)+(E$88*9537+76543)+(J$88*5713+4528)</f>
        <v>9767051727</v>
      </c>
      <c r="D416" s="42"/>
      <c r="E416" s="42"/>
      <c r="F416" s="247">
        <v>228189541</v>
      </c>
      <c r="G416" s="337">
        <v>137983714</v>
      </c>
      <c r="H416" s="330">
        <v>43862</v>
      </c>
      <c r="I416" s="330"/>
      <c r="K416" s="338"/>
      <c r="L416" s="338"/>
      <c r="M416" s="328"/>
      <c r="N416" s="328"/>
      <c r="O416" s="42"/>
    </row>
    <row r="417" spans="1:15">
      <c r="A417" s="42"/>
      <c r="B417" s="330">
        <v>43332</v>
      </c>
      <c r="C417" s="334">
        <f t="shared" si="5"/>
        <v>10361082080</v>
      </c>
      <c r="D417" s="42"/>
      <c r="E417" s="42"/>
      <c r="F417" s="247">
        <v>822219894</v>
      </c>
      <c r="G417" s="337">
        <v>138186349</v>
      </c>
      <c r="H417" s="330">
        <v>47969</v>
      </c>
      <c r="I417" s="330"/>
      <c r="K417" s="338"/>
      <c r="L417" s="338"/>
      <c r="M417" s="328"/>
      <c r="N417" s="328"/>
      <c r="O417" s="42"/>
    </row>
    <row r="418" spans="1:15">
      <c r="A418" s="42"/>
      <c r="B418" s="330">
        <v>43333</v>
      </c>
      <c r="C418" s="334">
        <f t="shared" si="5"/>
        <v>9927242865</v>
      </c>
      <c r="D418" s="42"/>
      <c r="E418" s="42"/>
      <c r="F418" s="247">
        <v>388380679</v>
      </c>
      <c r="G418" s="337">
        <v>138256330</v>
      </c>
      <c r="H418" s="330">
        <v>43905</v>
      </c>
      <c r="I418" s="330"/>
      <c r="K418" s="338"/>
      <c r="L418" s="338"/>
      <c r="M418" s="328"/>
      <c r="N418" s="328"/>
      <c r="O418" s="42"/>
    </row>
    <row r="419" spans="1:15">
      <c r="A419" s="42"/>
      <c r="B419" s="330">
        <v>43334</v>
      </c>
      <c r="C419" s="334">
        <f t="shared" si="5"/>
        <v>9906089318</v>
      </c>
      <c r="D419" s="42"/>
      <c r="E419" s="42"/>
      <c r="F419" s="247">
        <v>367227132</v>
      </c>
      <c r="G419" s="337">
        <v>138310354</v>
      </c>
      <c r="H419" s="330">
        <v>48482</v>
      </c>
      <c r="I419" s="330"/>
      <c r="K419" s="338"/>
      <c r="L419" s="338"/>
      <c r="M419" s="328"/>
      <c r="N419" s="328"/>
      <c r="O419" s="42"/>
    </row>
    <row r="420" spans="1:15">
      <c r="A420" s="42"/>
      <c r="B420" s="330">
        <v>43335</v>
      </c>
      <c r="C420" s="334">
        <f t="shared" si="5"/>
        <v>10342847620</v>
      </c>
      <c r="D420" s="42"/>
      <c r="E420" s="42"/>
      <c r="F420" s="247">
        <v>803985434</v>
      </c>
      <c r="G420" s="337">
        <v>138549176</v>
      </c>
      <c r="H420" s="330">
        <v>46542</v>
      </c>
      <c r="I420" s="330"/>
      <c r="K420" s="338"/>
      <c r="L420" s="338"/>
      <c r="M420" s="328"/>
      <c r="N420" s="328"/>
      <c r="O420" s="42"/>
    </row>
    <row r="421" spans="1:15">
      <c r="A421" s="42"/>
      <c r="B421" s="330">
        <v>43336</v>
      </c>
      <c r="C421" s="334">
        <f t="shared" si="5"/>
        <v>9661512477</v>
      </c>
      <c r="D421" s="42"/>
      <c r="E421" s="42"/>
      <c r="F421" s="247">
        <v>122650291</v>
      </c>
      <c r="G421" s="337">
        <v>138841569</v>
      </c>
      <c r="H421" s="330">
        <v>46017</v>
      </c>
      <c r="I421" s="330"/>
      <c r="K421" s="338"/>
      <c r="L421" s="338"/>
      <c r="M421" s="328"/>
      <c r="N421" s="328"/>
      <c r="O421" s="42"/>
    </row>
    <row r="422" spans="1:15">
      <c r="A422" s="42"/>
      <c r="B422" s="330">
        <v>43337</v>
      </c>
      <c r="C422" s="334">
        <f t="shared" si="5"/>
        <v>10422528994</v>
      </c>
      <c r="D422" s="42"/>
      <c r="E422" s="42"/>
      <c r="F422" s="247">
        <v>883666808</v>
      </c>
      <c r="G422" s="337">
        <v>139001260</v>
      </c>
      <c r="H422" s="330">
        <v>44249</v>
      </c>
      <c r="I422" s="330"/>
      <c r="K422" s="338"/>
      <c r="L422" s="338"/>
      <c r="M422" s="328"/>
      <c r="N422" s="328"/>
      <c r="O422" s="42"/>
    </row>
    <row r="423" spans="1:15">
      <c r="A423" s="42"/>
      <c r="B423" s="330">
        <v>43338</v>
      </c>
      <c r="C423" s="334">
        <f t="shared" si="5"/>
        <v>10004784693</v>
      </c>
      <c r="D423" s="42"/>
      <c r="E423" s="42"/>
      <c r="F423" s="247">
        <v>465922507</v>
      </c>
      <c r="G423" s="337">
        <v>139178108</v>
      </c>
      <c r="H423" s="330">
        <v>49415</v>
      </c>
      <c r="I423" s="330"/>
      <c r="K423" s="338"/>
      <c r="L423" s="338"/>
      <c r="M423" s="328"/>
      <c r="N423" s="328"/>
      <c r="O423" s="42"/>
    </row>
    <row r="424" spans="1:15">
      <c r="A424" s="42"/>
      <c r="B424" s="330">
        <v>43339</v>
      </c>
      <c r="C424" s="334">
        <f t="shared" si="5"/>
        <v>10500199799</v>
      </c>
      <c r="D424" s="42"/>
      <c r="E424" s="42"/>
      <c r="F424" s="247">
        <v>961337613</v>
      </c>
      <c r="G424" s="337">
        <v>139329179</v>
      </c>
      <c r="H424" s="330">
        <v>49372</v>
      </c>
      <c r="I424" s="330"/>
      <c r="K424" s="338"/>
      <c r="L424" s="338"/>
      <c r="M424" s="328"/>
      <c r="N424" s="328"/>
      <c r="O424" s="42"/>
    </row>
    <row r="425" spans="1:15">
      <c r="A425" s="42"/>
      <c r="B425" s="330">
        <v>43340</v>
      </c>
      <c r="C425" s="334">
        <f t="shared" si="5"/>
        <v>10466226314</v>
      </c>
      <c r="D425" s="42"/>
      <c r="E425" s="42"/>
      <c r="F425" s="247">
        <v>927364128</v>
      </c>
      <c r="G425" s="337">
        <v>139350193</v>
      </c>
      <c r="H425" s="330">
        <v>50278</v>
      </c>
      <c r="I425" s="330"/>
      <c r="K425" s="338"/>
      <c r="L425" s="338"/>
      <c r="M425" s="328"/>
      <c r="N425" s="328"/>
      <c r="O425" s="42"/>
    </row>
    <row r="426" spans="1:15">
      <c r="A426" s="42"/>
      <c r="B426" s="330">
        <v>43341</v>
      </c>
      <c r="C426" s="334">
        <f t="shared" si="5"/>
        <v>10310809560</v>
      </c>
      <c r="D426" s="42"/>
      <c r="E426" s="42"/>
      <c r="F426" s="247">
        <v>771947374</v>
      </c>
      <c r="G426" s="337">
        <v>139518698</v>
      </c>
      <c r="H426" s="330">
        <v>43634</v>
      </c>
      <c r="I426" s="330"/>
      <c r="K426" s="338"/>
      <c r="L426" s="338"/>
      <c r="M426" s="328"/>
      <c r="N426" s="328"/>
      <c r="O426" s="42"/>
    </row>
    <row r="427" spans="1:15">
      <c r="A427" s="42"/>
      <c r="B427" s="330">
        <v>43342</v>
      </c>
      <c r="C427" s="334">
        <f t="shared" si="5"/>
        <v>9740695299</v>
      </c>
      <c r="D427" s="42"/>
      <c r="E427" s="42"/>
      <c r="F427" s="247">
        <v>201833113</v>
      </c>
      <c r="G427" s="337">
        <v>140008537</v>
      </c>
      <c r="H427" s="330">
        <v>49745</v>
      </c>
      <c r="I427" s="330"/>
      <c r="K427" s="338"/>
      <c r="L427" s="338"/>
      <c r="M427" s="328"/>
      <c r="N427" s="328"/>
      <c r="O427" s="42"/>
    </row>
    <row r="428" spans="1:15">
      <c r="A428" s="42"/>
      <c r="B428" s="330">
        <v>43343</v>
      </c>
      <c r="C428" s="334">
        <f t="shared" si="5"/>
        <v>9919710233</v>
      </c>
      <c r="D428" s="42"/>
      <c r="E428" s="42"/>
      <c r="F428" s="247">
        <v>380848047</v>
      </c>
      <c r="G428" s="337">
        <v>140016702</v>
      </c>
      <c r="H428" s="330">
        <v>46264</v>
      </c>
      <c r="I428" s="330"/>
      <c r="K428" s="338"/>
      <c r="L428" s="338"/>
      <c r="M428" s="328"/>
      <c r="N428" s="328"/>
      <c r="O428" s="42"/>
    </row>
    <row r="429" spans="1:15">
      <c r="A429" s="42"/>
      <c r="B429" s="330">
        <v>43344</v>
      </c>
      <c r="C429" s="334">
        <f t="shared" si="5"/>
        <v>9976461311</v>
      </c>
      <c r="D429" s="42"/>
      <c r="E429" s="42"/>
      <c r="F429" s="247">
        <v>437599125</v>
      </c>
      <c r="G429" s="337">
        <v>140034300</v>
      </c>
      <c r="H429" s="330">
        <v>50246</v>
      </c>
      <c r="I429" s="330"/>
      <c r="K429" s="338"/>
      <c r="L429" s="338"/>
      <c r="M429" s="328"/>
      <c r="N429" s="328"/>
      <c r="O429" s="42"/>
    </row>
    <row r="430" spans="1:15">
      <c r="A430" s="42"/>
      <c r="B430" s="330">
        <v>43345</v>
      </c>
      <c r="C430" s="334">
        <f t="shared" si="5"/>
        <v>9919942284</v>
      </c>
      <c r="D430" s="42"/>
      <c r="E430" s="42"/>
      <c r="F430" s="247">
        <v>381080098</v>
      </c>
      <c r="G430" s="337">
        <v>140057261</v>
      </c>
      <c r="H430" s="330">
        <v>44259</v>
      </c>
      <c r="I430" s="330"/>
      <c r="K430" s="338"/>
      <c r="L430" s="338"/>
      <c r="M430" s="328"/>
      <c r="N430" s="328"/>
      <c r="O430" s="42"/>
    </row>
    <row r="431" spans="1:15">
      <c r="A431" s="42"/>
      <c r="B431" s="330">
        <v>43346</v>
      </c>
      <c r="C431" s="334">
        <f t="shared" si="5"/>
        <v>10246764624</v>
      </c>
      <c r="D431" s="42"/>
      <c r="E431" s="42"/>
      <c r="F431" s="247">
        <v>707902438</v>
      </c>
      <c r="G431" s="337">
        <v>140080764</v>
      </c>
      <c r="H431" s="330">
        <v>45145</v>
      </c>
      <c r="I431" s="330"/>
      <c r="K431" s="338"/>
      <c r="L431" s="338"/>
      <c r="M431" s="328"/>
      <c r="N431" s="328"/>
      <c r="O431" s="42"/>
    </row>
    <row r="432" spans="1:15">
      <c r="A432" s="42"/>
      <c r="B432" s="330">
        <v>43347</v>
      </c>
      <c r="C432" s="334">
        <f t="shared" si="5"/>
        <v>10221656406</v>
      </c>
      <c r="D432" s="42"/>
      <c r="E432" s="42"/>
      <c r="F432" s="247">
        <v>682794220</v>
      </c>
      <c r="G432" s="337">
        <v>140156762</v>
      </c>
      <c r="H432" s="330">
        <v>46212</v>
      </c>
      <c r="I432" s="330"/>
      <c r="K432" s="338"/>
      <c r="L432" s="338"/>
      <c r="M432" s="328"/>
      <c r="N432" s="328"/>
      <c r="O432" s="42"/>
    </row>
    <row r="433" spans="1:15">
      <c r="A433" s="42"/>
      <c r="B433" s="330">
        <v>43348</v>
      </c>
      <c r="C433" s="334">
        <f t="shared" si="5"/>
        <v>10361495552</v>
      </c>
      <c r="D433" s="42"/>
      <c r="E433" s="42"/>
      <c r="F433" s="247">
        <v>822633366</v>
      </c>
      <c r="G433" s="337">
        <v>140368197</v>
      </c>
      <c r="H433" s="330">
        <v>44900</v>
      </c>
      <c r="I433" s="330"/>
      <c r="K433" s="338"/>
      <c r="L433" s="338"/>
      <c r="M433" s="328"/>
      <c r="N433" s="328"/>
      <c r="O433" s="42"/>
    </row>
    <row r="434" spans="1:15">
      <c r="A434" s="42"/>
      <c r="B434" s="330">
        <v>43349</v>
      </c>
      <c r="C434" s="334">
        <f t="shared" si="5"/>
        <v>9965276079</v>
      </c>
      <c r="D434" s="42"/>
      <c r="E434" s="42"/>
      <c r="F434" s="247">
        <v>426413893</v>
      </c>
      <c r="G434" s="337">
        <v>140484923</v>
      </c>
      <c r="H434" s="330">
        <v>44635</v>
      </c>
      <c r="I434" s="330"/>
      <c r="K434" s="338"/>
      <c r="L434" s="338"/>
      <c r="M434" s="328"/>
      <c r="N434" s="328"/>
      <c r="O434" s="42"/>
    </row>
    <row r="435" spans="1:15">
      <c r="A435" s="42"/>
      <c r="B435" s="330">
        <v>43350</v>
      </c>
      <c r="C435" s="334">
        <f t="shared" si="5"/>
        <v>10280965263</v>
      </c>
      <c r="D435" s="42"/>
      <c r="E435" s="42"/>
      <c r="F435" s="247">
        <v>742103077</v>
      </c>
      <c r="G435" s="337">
        <v>140735273</v>
      </c>
      <c r="H435" s="330">
        <v>47155</v>
      </c>
      <c r="I435" s="330"/>
      <c r="K435" s="338"/>
      <c r="L435" s="338"/>
      <c r="M435" s="328"/>
      <c r="N435" s="328"/>
      <c r="O435" s="42"/>
    </row>
    <row r="436" spans="1:15">
      <c r="A436" s="42"/>
      <c r="B436" s="330">
        <v>43351</v>
      </c>
      <c r="C436" s="334">
        <f t="shared" si="5"/>
        <v>10089566769</v>
      </c>
      <c r="D436" s="42"/>
      <c r="E436" s="42"/>
      <c r="F436" s="247">
        <v>550704583</v>
      </c>
      <c r="G436" s="337">
        <v>140792822</v>
      </c>
      <c r="H436" s="330">
        <v>45460</v>
      </c>
      <c r="I436" s="330"/>
      <c r="K436" s="338"/>
      <c r="L436" s="338"/>
      <c r="M436" s="328"/>
      <c r="N436" s="328"/>
      <c r="O436" s="42"/>
    </row>
    <row r="437" spans="1:15">
      <c r="A437" s="42"/>
      <c r="B437" s="330">
        <v>43352</v>
      </c>
      <c r="C437" s="334">
        <f t="shared" si="5"/>
        <v>9692731848</v>
      </c>
      <c r="D437" s="42"/>
      <c r="E437" s="42"/>
      <c r="F437" s="247">
        <v>153869662</v>
      </c>
      <c r="G437" s="337">
        <v>140806237</v>
      </c>
      <c r="H437" s="330">
        <v>49232</v>
      </c>
      <c r="I437" s="330"/>
      <c r="K437" s="338"/>
      <c r="L437" s="338"/>
      <c r="M437" s="328"/>
      <c r="N437" s="328"/>
      <c r="O437" s="42"/>
    </row>
    <row r="438" spans="1:15">
      <c r="A438" s="42"/>
      <c r="B438" s="330">
        <v>43353</v>
      </c>
      <c r="C438" s="334">
        <f t="shared" si="5"/>
        <v>10173604890</v>
      </c>
      <c r="D438" s="42"/>
      <c r="E438" s="42"/>
      <c r="F438" s="247">
        <v>634742704</v>
      </c>
      <c r="G438" s="337">
        <v>141210440</v>
      </c>
      <c r="H438" s="330">
        <v>48735</v>
      </c>
      <c r="I438" s="330"/>
      <c r="K438" s="338"/>
      <c r="L438" s="338"/>
      <c r="M438" s="328"/>
      <c r="N438" s="328"/>
      <c r="O438" s="42"/>
    </row>
    <row r="439" spans="1:15">
      <c r="A439" s="42"/>
      <c r="B439" s="330">
        <v>43354</v>
      </c>
      <c r="C439" s="334">
        <f t="shared" si="5"/>
        <v>10183633180</v>
      </c>
      <c r="D439" s="42"/>
      <c r="E439" s="42"/>
      <c r="F439" s="247">
        <v>644770994</v>
      </c>
      <c r="G439" s="337">
        <v>141227135</v>
      </c>
      <c r="H439" s="330">
        <v>48456</v>
      </c>
      <c r="I439" s="330"/>
      <c r="K439" s="338"/>
      <c r="L439" s="338"/>
      <c r="M439" s="328"/>
      <c r="N439" s="328"/>
      <c r="O439" s="42"/>
    </row>
    <row r="440" spans="1:15">
      <c r="A440" s="42"/>
      <c r="B440" s="330">
        <v>43355</v>
      </c>
      <c r="C440" s="334">
        <f t="shared" si="5"/>
        <v>10328479268</v>
      </c>
      <c r="D440" s="42"/>
      <c r="E440" s="42"/>
      <c r="F440" s="247">
        <v>789617082</v>
      </c>
      <c r="G440" s="337">
        <v>141367377</v>
      </c>
      <c r="H440" s="330">
        <v>49646</v>
      </c>
      <c r="I440" s="330"/>
      <c r="K440" s="338"/>
      <c r="L440" s="338"/>
      <c r="M440" s="328"/>
      <c r="N440" s="328"/>
      <c r="O440" s="42"/>
    </row>
    <row r="441" spans="1:15">
      <c r="A441" s="42"/>
      <c r="B441" s="330">
        <v>43356</v>
      </c>
      <c r="C441" s="334">
        <f t="shared" si="5"/>
        <v>10444886573</v>
      </c>
      <c r="D441" s="42"/>
      <c r="E441" s="42"/>
      <c r="F441" s="247">
        <v>906024387</v>
      </c>
      <c r="G441" s="337">
        <v>141501310</v>
      </c>
      <c r="H441" s="330">
        <v>46723</v>
      </c>
      <c r="I441" s="330"/>
      <c r="K441" s="338"/>
      <c r="L441" s="338"/>
      <c r="M441" s="328"/>
      <c r="N441" s="328"/>
      <c r="O441" s="42"/>
    </row>
    <row r="442" spans="1:15">
      <c r="A442" s="42"/>
      <c r="B442" s="330">
        <v>43357</v>
      </c>
      <c r="C442" s="334">
        <f t="shared" si="5"/>
        <v>10045166629</v>
      </c>
      <c r="D442" s="42"/>
      <c r="E442" s="42"/>
      <c r="F442" s="247">
        <v>506304443</v>
      </c>
      <c r="G442" s="337">
        <v>141511832</v>
      </c>
      <c r="H442" s="330">
        <v>47413</v>
      </c>
      <c r="I442" s="330"/>
      <c r="K442" s="338"/>
      <c r="L442" s="338"/>
      <c r="M442" s="328"/>
      <c r="N442" s="328"/>
      <c r="O442" s="42"/>
    </row>
    <row r="443" spans="1:15">
      <c r="A443" s="42"/>
      <c r="B443" s="330">
        <v>43358</v>
      </c>
      <c r="C443" s="334">
        <f t="shared" si="5"/>
        <v>10302871285</v>
      </c>
      <c r="D443" s="42"/>
      <c r="E443" s="42"/>
      <c r="F443" s="247">
        <v>764009099</v>
      </c>
      <c r="G443" s="337">
        <v>141562089</v>
      </c>
      <c r="H443" s="330">
        <v>45566</v>
      </c>
      <c r="I443" s="330"/>
      <c r="K443" s="338"/>
      <c r="L443" s="338"/>
      <c r="M443" s="328"/>
      <c r="N443" s="328"/>
      <c r="O443" s="42"/>
    </row>
    <row r="444" spans="1:15">
      <c r="A444" s="42"/>
      <c r="B444" s="330">
        <v>43359</v>
      </c>
      <c r="C444" s="334">
        <f t="shared" si="5"/>
        <v>9663575604</v>
      </c>
      <c r="D444" s="42"/>
      <c r="E444" s="42"/>
      <c r="F444" s="247">
        <v>124713418</v>
      </c>
      <c r="G444" s="337">
        <v>141615380</v>
      </c>
      <c r="H444" s="330">
        <v>48698</v>
      </c>
      <c r="I444" s="330"/>
      <c r="K444" s="338"/>
      <c r="L444" s="338"/>
      <c r="M444" s="328"/>
      <c r="N444" s="328"/>
      <c r="O444" s="42"/>
    </row>
    <row r="445" spans="1:15">
      <c r="A445" s="42"/>
      <c r="B445" s="330">
        <v>43360</v>
      </c>
      <c r="C445" s="334">
        <f t="shared" si="5"/>
        <v>10140037584</v>
      </c>
      <c r="D445" s="42"/>
      <c r="E445" s="42"/>
      <c r="F445" s="247">
        <v>601175398</v>
      </c>
      <c r="G445" s="337">
        <v>141954003</v>
      </c>
      <c r="H445" s="330">
        <v>45285</v>
      </c>
      <c r="I445" s="330"/>
      <c r="K445" s="338"/>
      <c r="L445" s="338"/>
      <c r="M445" s="328"/>
      <c r="N445" s="328"/>
      <c r="O445" s="42"/>
    </row>
    <row r="446" spans="1:15">
      <c r="A446" s="42"/>
      <c r="B446" s="330">
        <v>43361</v>
      </c>
      <c r="C446" s="334">
        <f t="shared" si="5"/>
        <v>10395654043</v>
      </c>
      <c r="D446" s="42"/>
      <c r="E446" s="42"/>
      <c r="F446" s="247">
        <v>856791857</v>
      </c>
      <c r="G446" s="337">
        <v>141975864</v>
      </c>
      <c r="H446" s="330">
        <v>45819</v>
      </c>
      <c r="I446" s="330"/>
      <c r="K446" s="338"/>
      <c r="L446" s="338"/>
      <c r="M446" s="328"/>
      <c r="N446" s="328"/>
      <c r="O446" s="42"/>
    </row>
    <row r="447" spans="1:15">
      <c r="A447" s="42"/>
      <c r="B447" s="330">
        <v>43362</v>
      </c>
      <c r="C447" s="334">
        <f t="shared" si="5"/>
        <v>9811660126</v>
      </c>
      <c r="D447" s="42"/>
      <c r="E447" s="42"/>
      <c r="F447" s="247">
        <v>272797940</v>
      </c>
      <c r="G447" s="337">
        <v>142046300</v>
      </c>
      <c r="H447" s="330">
        <v>44370</v>
      </c>
      <c r="I447" s="330"/>
      <c r="K447" s="338"/>
      <c r="L447" s="338"/>
      <c r="M447" s="328"/>
      <c r="N447" s="328"/>
      <c r="O447" s="42"/>
    </row>
    <row r="448" spans="1:15">
      <c r="A448" s="42"/>
      <c r="B448" s="330">
        <v>43363</v>
      </c>
      <c r="C448" s="334">
        <f t="shared" si="5"/>
        <v>10453142360</v>
      </c>
      <c r="D448" s="42"/>
      <c r="E448" s="42"/>
      <c r="F448" s="247">
        <v>914280174</v>
      </c>
      <c r="G448" s="337">
        <v>142050954</v>
      </c>
      <c r="H448" s="330">
        <v>49665</v>
      </c>
      <c r="I448" s="330"/>
      <c r="K448" s="338"/>
      <c r="L448" s="338"/>
      <c r="M448" s="328"/>
      <c r="N448" s="328"/>
      <c r="O448" s="42"/>
    </row>
    <row r="449" spans="1:15">
      <c r="A449" s="42"/>
      <c r="B449" s="330">
        <v>43364</v>
      </c>
      <c r="C449" s="334">
        <f t="shared" si="5"/>
        <v>10037138784</v>
      </c>
      <c r="D449" s="42"/>
      <c r="E449" s="42"/>
      <c r="F449" s="247">
        <v>498276598</v>
      </c>
      <c r="G449" s="337">
        <v>142171647</v>
      </c>
      <c r="H449" s="330">
        <v>45745</v>
      </c>
      <c r="I449" s="330"/>
      <c r="K449" s="338"/>
      <c r="L449" s="338"/>
      <c r="M449" s="328"/>
      <c r="N449" s="328"/>
      <c r="O449" s="42"/>
    </row>
    <row r="450" spans="1:15">
      <c r="A450" s="42"/>
      <c r="B450" s="330">
        <v>43365</v>
      </c>
      <c r="C450" s="334">
        <f t="shared" si="5"/>
        <v>10022468184</v>
      </c>
      <c r="D450" s="42"/>
      <c r="E450" s="42"/>
      <c r="F450" s="247">
        <v>483605998</v>
      </c>
      <c r="G450" s="337">
        <v>142227487</v>
      </c>
      <c r="H450" s="330">
        <v>43574</v>
      </c>
      <c r="I450" s="330"/>
      <c r="K450" s="338"/>
      <c r="L450" s="338"/>
      <c r="M450" s="328"/>
      <c r="N450" s="328"/>
      <c r="O450" s="42"/>
    </row>
    <row r="451" spans="1:15">
      <c r="A451" s="42"/>
      <c r="B451" s="330">
        <v>43366</v>
      </c>
      <c r="C451" s="334">
        <f t="shared" si="5"/>
        <v>10212728165</v>
      </c>
      <c r="D451" s="42"/>
      <c r="E451" s="42"/>
      <c r="F451" s="247">
        <v>673865979</v>
      </c>
      <c r="G451" s="337">
        <v>142359230</v>
      </c>
      <c r="H451" s="330">
        <v>44862</v>
      </c>
      <c r="I451" s="330"/>
      <c r="K451" s="338"/>
      <c r="L451" s="338"/>
      <c r="M451" s="328"/>
      <c r="N451" s="328"/>
      <c r="O451" s="42"/>
    </row>
    <row r="452" spans="1:15">
      <c r="A452" s="42"/>
      <c r="B452" s="330">
        <v>43367</v>
      </c>
      <c r="C452" s="334">
        <f t="shared" si="5"/>
        <v>10041913132</v>
      </c>
      <c r="D452" s="42"/>
      <c r="E452" s="42"/>
      <c r="F452" s="247">
        <v>503050946</v>
      </c>
      <c r="G452" s="337">
        <v>142488607</v>
      </c>
      <c r="H452" s="330">
        <v>45467</v>
      </c>
      <c r="I452" s="330"/>
      <c r="K452" s="338"/>
      <c r="L452" s="338"/>
      <c r="M452" s="328"/>
      <c r="N452" s="328"/>
      <c r="O452" s="42"/>
    </row>
    <row r="453" spans="1:15">
      <c r="A453" s="42"/>
      <c r="B453" s="330">
        <v>43368</v>
      </c>
      <c r="C453" s="334">
        <f t="shared" si="5"/>
        <v>9997653909</v>
      </c>
      <c r="D453" s="42"/>
      <c r="E453" s="42"/>
      <c r="F453" s="247">
        <v>458791723</v>
      </c>
      <c r="G453" s="337">
        <v>142604488</v>
      </c>
      <c r="H453" s="330">
        <v>49637</v>
      </c>
      <c r="I453" s="330"/>
      <c r="K453" s="338"/>
      <c r="L453" s="338"/>
      <c r="M453" s="328"/>
      <c r="N453" s="328"/>
      <c r="O453" s="42"/>
    </row>
    <row r="454" spans="1:15">
      <c r="A454" s="42"/>
      <c r="B454" s="330">
        <v>43369</v>
      </c>
      <c r="C454" s="334">
        <f t="shared" si="5"/>
        <v>10335102988</v>
      </c>
      <c r="D454" s="42"/>
      <c r="E454" s="42"/>
      <c r="F454" s="247">
        <v>796240802</v>
      </c>
      <c r="G454" s="337">
        <v>142806202</v>
      </c>
      <c r="H454" s="330">
        <v>48085</v>
      </c>
      <c r="I454" s="330"/>
      <c r="K454" s="338"/>
      <c r="L454" s="338"/>
      <c r="M454" s="328"/>
      <c r="N454" s="328"/>
      <c r="O454" s="42"/>
    </row>
    <row r="455" spans="1:15">
      <c r="A455" s="42"/>
      <c r="B455" s="330">
        <v>43370</v>
      </c>
      <c r="C455" s="334">
        <f t="shared" si="5"/>
        <v>10206934285</v>
      </c>
      <c r="D455" s="42"/>
      <c r="E455" s="42"/>
      <c r="F455" s="247">
        <v>668072099</v>
      </c>
      <c r="G455" s="337">
        <v>142817594</v>
      </c>
      <c r="H455" s="330">
        <v>43256</v>
      </c>
      <c r="I455" s="330"/>
      <c r="K455" s="338"/>
      <c r="L455" s="338"/>
      <c r="M455" s="328"/>
      <c r="N455" s="328"/>
      <c r="O455" s="42"/>
    </row>
    <row r="456" spans="1:15">
      <c r="A456" s="42"/>
      <c r="B456" s="330">
        <v>43371</v>
      </c>
      <c r="C456" s="334">
        <f t="shared" si="5"/>
        <v>9687478412</v>
      </c>
      <c r="D456" s="42"/>
      <c r="E456" s="42"/>
      <c r="F456" s="247">
        <v>148616226</v>
      </c>
      <c r="G456" s="337">
        <v>142831075</v>
      </c>
      <c r="H456" s="330">
        <v>44269</v>
      </c>
      <c r="I456" s="330"/>
      <c r="K456" s="338"/>
      <c r="L456" s="338"/>
      <c r="M456" s="328"/>
      <c r="N456" s="328"/>
      <c r="O456" s="42"/>
    </row>
    <row r="457" spans="1:15">
      <c r="A457" s="42"/>
      <c r="B457" s="330">
        <v>43372</v>
      </c>
      <c r="C457" s="334">
        <f t="shared" si="5"/>
        <v>10141111101</v>
      </c>
      <c r="D457" s="42"/>
      <c r="E457" s="42"/>
      <c r="F457" s="247">
        <v>602248915</v>
      </c>
      <c r="G457" s="337">
        <v>142892742</v>
      </c>
      <c r="H457" s="330">
        <v>45392</v>
      </c>
      <c r="I457" s="330"/>
      <c r="K457" s="338"/>
      <c r="L457" s="338"/>
      <c r="M457" s="328"/>
      <c r="N457" s="328"/>
      <c r="O457" s="42"/>
    </row>
    <row r="458" spans="1:15">
      <c r="A458" s="42"/>
      <c r="B458" s="330">
        <v>43373</v>
      </c>
      <c r="C458" s="334">
        <f t="shared" si="5"/>
        <v>9728281077</v>
      </c>
      <c r="D458" s="42"/>
      <c r="E458" s="42"/>
      <c r="F458" s="247">
        <v>189418891</v>
      </c>
      <c r="G458" s="337">
        <v>143006072</v>
      </c>
      <c r="H458" s="330">
        <v>45230</v>
      </c>
      <c r="I458" s="330"/>
      <c r="K458" s="338"/>
      <c r="L458" s="338"/>
      <c r="M458" s="328"/>
      <c r="N458" s="328"/>
      <c r="O458" s="42"/>
    </row>
    <row r="459" spans="1:15">
      <c r="A459" s="42"/>
      <c r="B459" s="330">
        <v>43374</v>
      </c>
      <c r="C459" s="334">
        <f t="shared" si="5"/>
        <v>10304007638</v>
      </c>
      <c r="D459" s="42"/>
      <c r="E459" s="42"/>
      <c r="F459" s="247">
        <v>765145452</v>
      </c>
      <c r="G459" s="337">
        <v>143159055</v>
      </c>
      <c r="H459" s="330">
        <v>44012</v>
      </c>
      <c r="I459" s="330"/>
      <c r="K459" s="338"/>
      <c r="L459" s="338"/>
      <c r="M459" s="328"/>
      <c r="N459" s="328"/>
      <c r="O459" s="42"/>
    </row>
    <row r="460" spans="1:15">
      <c r="A460" s="42"/>
      <c r="B460" s="330">
        <v>43375</v>
      </c>
      <c r="C460" s="334">
        <f t="shared" si="5"/>
        <v>9748933698</v>
      </c>
      <c r="D460" s="42"/>
      <c r="E460" s="42"/>
      <c r="F460" s="247">
        <v>210071512</v>
      </c>
      <c r="G460" s="337">
        <v>143235661</v>
      </c>
      <c r="H460" s="330">
        <v>46839</v>
      </c>
      <c r="I460" s="330"/>
      <c r="K460" s="338"/>
      <c r="L460" s="338"/>
      <c r="M460" s="328"/>
      <c r="N460" s="328"/>
      <c r="O460" s="42"/>
    </row>
    <row r="461" spans="1:15">
      <c r="A461" s="42"/>
      <c r="B461" s="330">
        <v>43376</v>
      </c>
      <c r="C461" s="334">
        <f t="shared" si="5"/>
        <v>10403207366</v>
      </c>
      <c r="D461" s="42"/>
      <c r="E461" s="42"/>
      <c r="F461" s="247">
        <v>864345180</v>
      </c>
      <c r="G461" s="337">
        <v>143261148</v>
      </c>
      <c r="H461" s="330">
        <v>43066</v>
      </c>
      <c r="I461" s="330"/>
      <c r="K461" s="338"/>
      <c r="L461" s="338"/>
      <c r="M461" s="328"/>
      <c r="N461" s="328"/>
      <c r="O461" s="42"/>
    </row>
    <row r="462" spans="1:15">
      <c r="A462" s="42"/>
      <c r="B462" s="330">
        <v>43377</v>
      </c>
      <c r="C462" s="334">
        <f t="shared" si="5"/>
        <v>10140917536</v>
      </c>
      <c r="D462" s="42"/>
      <c r="E462" s="42"/>
      <c r="F462" s="247">
        <v>602055350</v>
      </c>
      <c r="G462" s="337">
        <v>143266620</v>
      </c>
      <c r="H462" s="330">
        <v>47862</v>
      </c>
      <c r="I462" s="330"/>
      <c r="K462" s="338"/>
      <c r="L462" s="338"/>
      <c r="M462" s="328"/>
      <c r="N462" s="328"/>
      <c r="O462" s="42"/>
    </row>
    <row r="463" spans="1:15">
      <c r="A463" s="42"/>
      <c r="B463" s="330">
        <v>43378</v>
      </c>
      <c r="C463" s="334">
        <f t="shared" si="5"/>
        <v>9729022740</v>
      </c>
      <c r="D463" s="42"/>
      <c r="E463" s="42"/>
      <c r="F463" s="247">
        <v>190160554</v>
      </c>
      <c r="G463" s="337">
        <v>143476035</v>
      </c>
      <c r="H463" s="330">
        <v>49129</v>
      </c>
      <c r="I463" s="330"/>
      <c r="K463" s="338"/>
      <c r="L463" s="338"/>
      <c r="M463" s="328"/>
      <c r="N463" s="328"/>
      <c r="O463" s="42"/>
    </row>
    <row r="464" spans="1:15">
      <c r="A464" s="42"/>
      <c r="B464" s="330">
        <v>43379</v>
      </c>
      <c r="C464" s="334">
        <f t="shared" si="5"/>
        <v>10461319789</v>
      </c>
      <c r="D464" s="42"/>
      <c r="E464" s="42"/>
      <c r="F464" s="247">
        <v>922457603</v>
      </c>
      <c r="G464" s="337">
        <v>143511283</v>
      </c>
      <c r="H464" s="330">
        <v>49904</v>
      </c>
      <c r="I464" s="330"/>
      <c r="K464" s="338"/>
      <c r="L464" s="338"/>
      <c r="M464" s="328"/>
      <c r="N464" s="328"/>
      <c r="O464" s="42"/>
    </row>
    <row r="465" spans="1:15">
      <c r="A465" s="42"/>
      <c r="B465" s="330">
        <v>43380</v>
      </c>
      <c r="C465" s="334">
        <f t="shared" si="5"/>
        <v>10003345224</v>
      </c>
      <c r="D465" s="42"/>
      <c r="E465" s="42"/>
      <c r="F465" s="247">
        <v>464483038</v>
      </c>
      <c r="G465" s="337">
        <v>143816450</v>
      </c>
      <c r="H465" s="330">
        <v>46231</v>
      </c>
      <c r="I465" s="330"/>
      <c r="K465" s="338"/>
      <c r="L465" s="338"/>
      <c r="M465" s="328"/>
      <c r="N465" s="328"/>
      <c r="O465" s="42"/>
    </row>
    <row r="466" spans="1:15">
      <c r="A466" s="42"/>
      <c r="B466" s="330">
        <v>43381</v>
      </c>
      <c r="C466" s="334">
        <f t="shared" si="5"/>
        <v>9948234739</v>
      </c>
      <c r="D466" s="42"/>
      <c r="E466" s="42"/>
      <c r="F466" s="247">
        <v>409372553</v>
      </c>
      <c r="G466" s="337">
        <v>144034944</v>
      </c>
      <c r="H466" s="330">
        <v>47352</v>
      </c>
      <c r="I466" s="330"/>
      <c r="K466" s="338"/>
      <c r="L466" s="338"/>
      <c r="M466" s="328"/>
      <c r="N466" s="328"/>
      <c r="O466" s="42"/>
    </row>
    <row r="467" spans="1:15">
      <c r="A467" s="42"/>
      <c r="B467" s="330">
        <v>43382</v>
      </c>
      <c r="C467" s="334">
        <f t="shared" si="5"/>
        <v>10200591225</v>
      </c>
      <c r="D467" s="42"/>
      <c r="E467" s="42"/>
      <c r="F467" s="247">
        <v>661729039</v>
      </c>
      <c r="G467" s="337">
        <v>144117437</v>
      </c>
      <c r="H467" s="330">
        <v>44608</v>
      </c>
      <c r="I467" s="330"/>
      <c r="K467" s="338"/>
      <c r="L467" s="338"/>
      <c r="M467" s="328"/>
      <c r="N467" s="328"/>
      <c r="O467" s="42"/>
    </row>
    <row r="468" spans="1:15">
      <c r="A468" s="42"/>
      <c r="B468" s="330">
        <v>43383</v>
      </c>
      <c r="C468" s="334">
        <f t="shared" si="5"/>
        <v>10218293547</v>
      </c>
      <c r="D468" s="42"/>
      <c r="E468" s="42"/>
      <c r="F468" s="247">
        <v>679431361</v>
      </c>
      <c r="G468" s="337">
        <v>144539646</v>
      </c>
      <c r="H468" s="330">
        <v>46047</v>
      </c>
      <c r="I468" s="330"/>
      <c r="K468" s="338"/>
      <c r="L468" s="338"/>
      <c r="M468" s="328"/>
      <c r="N468" s="328"/>
      <c r="O468" s="42"/>
    </row>
    <row r="469" spans="1:15">
      <c r="A469" s="42"/>
      <c r="B469" s="330">
        <v>43384</v>
      </c>
      <c r="C469" s="334">
        <f t="shared" si="5"/>
        <v>9711513483</v>
      </c>
      <c r="D469" s="42"/>
      <c r="E469" s="42"/>
      <c r="F469" s="247">
        <v>172651297</v>
      </c>
      <c r="G469" s="337">
        <v>144586765</v>
      </c>
      <c r="H469" s="330">
        <v>46380</v>
      </c>
      <c r="I469" s="330"/>
      <c r="K469" s="338"/>
      <c r="L469" s="338"/>
      <c r="M469" s="328"/>
      <c r="N469" s="328"/>
      <c r="O469" s="42"/>
    </row>
    <row r="470" spans="1:15">
      <c r="A470" s="42"/>
      <c r="B470" s="330">
        <v>43385</v>
      </c>
      <c r="C470" s="334">
        <f t="shared" si="5"/>
        <v>9813818632</v>
      </c>
      <c r="D470" s="42"/>
      <c r="E470" s="42"/>
      <c r="F470" s="247">
        <v>274956446</v>
      </c>
      <c r="G470" s="337">
        <v>144593851</v>
      </c>
      <c r="H470" s="330">
        <v>43602</v>
      </c>
      <c r="I470" s="330"/>
      <c r="K470" s="338"/>
      <c r="L470" s="338"/>
      <c r="M470" s="328"/>
      <c r="N470" s="328"/>
      <c r="O470" s="42"/>
    </row>
    <row r="471" spans="1:15">
      <c r="A471" s="42"/>
      <c r="B471" s="330">
        <v>43386</v>
      </c>
      <c r="C471" s="334">
        <f t="shared" si="5"/>
        <v>10388144149</v>
      </c>
      <c r="D471" s="42"/>
      <c r="E471" s="42"/>
      <c r="F471" s="247">
        <v>849281963</v>
      </c>
      <c r="G471" s="337">
        <v>144639549</v>
      </c>
      <c r="H471" s="330">
        <v>45606</v>
      </c>
      <c r="I471" s="330"/>
      <c r="K471" s="338"/>
      <c r="L471" s="338"/>
      <c r="M471" s="328"/>
      <c r="N471" s="328"/>
      <c r="O471" s="42"/>
    </row>
    <row r="472" spans="1:15">
      <c r="A472" s="42"/>
      <c r="B472" s="330">
        <v>43387</v>
      </c>
      <c r="C472" s="334">
        <f t="shared" si="5"/>
        <v>10303343306</v>
      </c>
      <c r="D472" s="42"/>
      <c r="E472" s="42"/>
      <c r="F472" s="247">
        <v>764481120</v>
      </c>
      <c r="G472" s="337">
        <v>144689560</v>
      </c>
      <c r="H472" s="330">
        <v>45361</v>
      </c>
      <c r="I472" s="330"/>
      <c r="K472" s="338"/>
      <c r="L472" s="338"/>
      <c r="M472" s="328"/>
      <c r="N472" s="328"/>
      <c r="O472" s="42"/>
    </row>
    <row r="473" spans="1:15">
      <c r="A473" s="42"/>
      <c r="B473" s="330">
        <v>43388</v>
      </c>
      <c r="C473" s="334">
        <f t="shared" si="5"/>
        <v>9762205946</v>
      </c>
      <c r="D473" s="42"/>
      <c r="E473" s="42"/>
      <c r="F473" s="247">
        <v>223343760</v>
      </c>
      <c r="G473" s="337">
        <v>144699061</v>
      </c>
      <c r="H473" s="330">
        <v>46969</v>
      </c>
      <c r="I473" s="330"/>
      <c r="K473" s="338"/>
      <c r="L473" s="338"/>
      <c r="M473" s="328"/>
      <c r="N473" s="328"/>
      <c r="O473" s="42"/>
    </row>
    <row r="474" spans="1:15">
      <c r="A474" s="42"/>
      <c r="B474" s="330">
        <v>43389</v>
      </c>
      <c r="C474" s="334">
        <f t="shared" si="5"/>
        <v>10480708595</v>
      </c>
      <c r="D474" s="42"/>
      <c r="E474" s="42"/>
      <c r="F474" s="247">
        <v>941846409</v>
      </c>
      <c r="G474" s="337">
        <v>145133572</v>
      </c>
      <c r="H474" s="330">
        <v>48865</v>
      </c>
      <c r="I474" s="330"/>
      <c r="K474" s="338"/>
      <c r="L474" s="338"/>
      <c r="M474" s="328"/>
      <c r="N474" s="328"/>
      <c r="O474" s="42"/>
    </row>
    <row r="475" spans="1:15">
      <c r="A475" s="42"/>
      <c r="B475" s="330">
        <v>43390</v>
      </c>
      <c r="C475" s="334">
        <f t="shared" si="5"/>
        <v>10142063172</v>
      </c>
      <c r="D475" s="42"/>
      <c r="E475" s="42"/>
      <c r="F475" s="247">
        <v>603200986</v>
      </c>
      <c r="G475" s="337">
        <v>145480079</v>
      </c>
      <c r="H475" s="330">
        <v>50241</v>
      </c>
      <c r="I475" s="330"/>
      <c r="K475" s="338"/>
      <c r="L475" s="338"/>
      <c r="M475" s="328"/>
      <c r="N475" s="328"/>
      <c r="O475" s="42"/>
    </row>
    <row r="476" spans="1:15">
      <c r="A476" s="42"/>
      <c r="B476" s="330">
        <v>43391</v>
      </c>
      <c r="C476" s="334">
        <f t="shared" si="5"/>
        <v>9811873723</v>
      </c>
      <c r="D476" s="42"/>
      <c r="E476" s="42"/>
      <c r="F476" s="247">
        <v>273011537</v>
      </c>
      <c r="G476" s="337">
        <v>145488998</v>
      </c>
      <c r="H476" s="330">
        <v>48093</v>
      </c>
      <c r="I476" s="330"/>
      <c r="K476" s="338"/>
      <c r="L476" s="338"/>
      <c r="M476" s="328"/>
      <c r="N476" s="328"/>
      <c r="O476" s="42"/>
    </row>
    <row r="477" spans="1:15">
      <c r="A477" s="42"/>
      <c r="B477" s="330">
        <v>43392</v>
      </c>
      <c r="C477" s="334">
        <f t="shared" si="5"/>
        <v>9874827742</v>
      </c>
      <c r="D477" s="42"/>
      <c r="E477" s="42"/>
      <c r="F477" s="247">
        <v>335965556</v>
      </c>
      <c r="G477" s="337">
        <v>145562025</v>
      </c>
      <c r="H477" s="330">
        <v>45965</v>
      </c>
      <c r="I477" s="330"/>
      <c r="K477" s="338"/>
      <c r="L477" s="338"/>
      <c r="M477" s="328"/>
      <c r="N477" s="328"/>
      <c r="O477" s="42"/>
    </row>
    <row r="478" spans="1:15">
      <c r="A478" s="42"/>
      <c r="B478" s="330">
        <v>43393</v>
      </c>
      <c r="C478" s="334">
        <f t="shared" si="5"/>
        <v>10173875673</v>
      </c>
      <c r="D478" s="42"/>
      <c r="E478" s="42"/>
      <c r="F478" s="247">
        <v>635013487</v>
      </c>
      <c r="G478" s="337">
        <v>145606754</v>
      </c>
      <c r="H478" s="330">
        <v>45597</v>
      </c>
      <c r="I478" s="330"/>
      <c r="K478" s="338"/>
      <c r="L478" s="338"/>
      <c r="M478" s="328"/>
      <c r="N478" s="328"/>
      <c r="O478" s="42"/>
    </row>
    <row r="479" spans="1:15">
      <c r="A479" s="42"/>
      <c r="B479" s="330">
        <v>43394</v>
      </c>
      <c r="C479" s="334">
        <f t="shared" si="5"/>
        <v>9943762288</v>
      </c>
      <c r="D479" s="42"/>
      <c r="E479" s="42"/>
      <c r="F479" s="247">
        <v>404900102</v>
      </c>
      <c r="G479" s="337">
        <v>145623871</v>
      </c>
      <c r="H479" s="330">
        <v>45867</v>
      </c>
      <c r="I479" s="330"/>
      <c r="K479" s="338"/>
      <c r="L479" s="338"/>
      <c r="M479" s="328"/>
      <c r="N479" s="328"/>
      <c r="O479" s="42"/>
    </row>
    <row r="480" spans="1:15">
      <c r="A480" s="42"/>
      <c r="B480" s="330">
        <v>43395</v>
      </c>
      <c r="C480" s="334">
        <f t="shared" ref="C480:C543" si="6">F480+(F$88*28679+98765)+(G$88*6587+87654)+(E$88*9537+76543)+(J$88*5713+4528)</f>
        <v>10214897239</v>
      </c>
      <c r="D480" s="42"/>
      <c r="E480" s="42"/>
      <c r="F480" s="247">
        <v>676035053</v>
      </c>
      <c r="G480" s="337">
        <v>145761062</v>
      </c>
      <c r="H480" s="330">
        <v>43896</v>
      </c>
      <c r="I480" s="330"/>
      <c r="K480" s="338"/>
      <c r="L480" s="338"/>
      <c r="M480" s="328"/>
      <c r="N480" s="328"/>
      <c r="O480" s="42"/>
    </row>
    <row r="481" spans="1:15">
      <c r="A481" s="42"/>
      <c r="B481" s="330">
        <v>43396</v>
      </c>
      <c r="C481" s="334">
        <f t="shared" si="6"/>
        <v>9975173585</v>
      </c>
      <c r="D481" s="42"/>
      <c r="E481" s="42"/>
      <c r="F481" s="247">
        <v>436311399</v>
      </c>
      <c r="G481" s="337">
        <v>145824373</v>
      </c>
      <c r="H481" s="330">
        <v>50047</v>
      </c>
      <c r="I481" s="330"/>
      <c r="K481" s="338"/>
      <c r="L481" s="338"/>
      <c r="M481" s="328"/>
      <c r="N481" s="328"/>
      <c r="O481" s="42"/>
    </row>
    <row r="482" spans="1:15">
      <c r="A482" s="42"/>
      <c r="B482" s="330">
        <v>43397</v>
      </c>
      <c r="C482" s="334">
        <f t="shared" si="6"/>
        <v>10161394369</v>
      </c>
      <c r="D482" s="42"/>
      <c r="E482" s="42"/>
      <c r="F482" s="247">
        <v>622532183</v>
      </c>
      <c r="G482" s="337">
        <v>145833082</v>
      </c>
      <c r="H482" s="330">
        <v>44827</v>
      </c>
      <c r="I482" s="330"/>
      <c r="K482" s="338"/>
      <c r="L482" s="338"/>
      <c r="M482" s="328"/>
      <c r="N482" s="328"/>
      <c r="O482" s="42"/>
    </row>
    <row r="483" spans="1:15">
      <c r="A483" s="42"/>
      <c r="B483" s="330">
        <v>43398</v>
      </c>
      <c r="C483" s="334">
        <f t="shared" si="6"/>
        <v>10282200685</v>
      </c>
      <c r="D483" s="42"/>
      <c r="E483" s="42"/>
      <c r="F483" s="247">
        <v>743338499</v>
      </c>
      <c r="G483" s="337">
        <v>145862446</v>
      </c>
      <c r="H483" s="330">
        <v>46425</v>
      </c>
      <c r="I483" s="330"/>
      <c r="K483" s="338"/>
      <c r="L483" s="338"/>
      <c r="M483" s="328"/>
      <c r="N483" s="328"/>
      <c r="O483" s="42"/>
    </row>
    <row r="484" spans="1:15">
      <c r="A484" s="42"/>
      <c r="B484" s="330">
        <v>43399</v>
      </c>
      <c r="C484" s="334">
        <f t="shared" si="6"/>
        <v>10059375394</v>
      </c>
      <c r="D484" s="42"/>
      <c r="E484" s="42"/>
      <c r="F484" s="247">
        <v>520513208</v>
      </c>
      <c r="G484" s="337">
        <v>145865248</v>
      </c>
      <c r="H484" s="330">
        <v>43452</v>
      </c>
      <c r="I484" s="330"/>
      <c r="K484" s="338"/>
      <c r="L484" s="338"/>
      <c r="M484" s="328"/>
      <c r="N484" s="328"/>
      <c r="O484" s="42"/>
    </row>
    <row r="485" spans="1:15">
      <c r="A485" s="42"/>
      <c r="B485" s="330">
        <v>43400</v>
      </c>
      <c r="C485" s="334">
        <f t="shared" si="6"/>
        <v>10355262569</v>
      </c>
      <c r="D485" s="42"/>
      <c r="E485" s="42"/>
      <c r="F485" s="247">
        <v>816400383</v>
      </c>
      <c r="G485" s="337">
        <v>146025097</v>
      </c>
      <c r="H485" s="330">
        <v>47213</v>
      </c>
      <c r="I485" s="330"/>
      <c r="K485" s="338"/>
      <c r="L485" s="338"/>
      <c r="M485" s="328"/>
      <c r="N485" s="328"/>
      <c r="O485" s="42"/>
    </row>
    <row r="486" spans="1:15">
      <c r="A486" s="42"/>
      <c r="B486" s="330">
        <v>43401</v>
      </c>
      <c r="C486" s="334">
        <f t="shared" si="6"/>
        <v>10349736201</v>
      </c>
      <c r="D486" s="42"/>
      <c r="E486" s="42"/>
      <c r="F486" s="247">
        <v>810874015</v>
      </c>
      <c r="G486" s="337">
        <v>146134845</v>
      </c>
      <c r="H486" s="330">
        <v>45172</v>
      </c>
      <c r="I486" s="330"/>
      <c r="K486" s="338"/>
      <c r="L486" s="338"/>
      <c r="M486" s="328"/>
      <c r="N486" s="328"/>
      <c r="O486" s="42"/>
    </row>
    <row r="487" spans="1:15">
      <c r="A487" s="42"/>
      <c r="B487" s="330">
        <v>43402</v>
      </c>
      <c r="C487" s="334">
        <f t="shared" si="6"/>
        <v>10310430511</v>
      </c>
      <c r="D487" s="42"/>
      <c r="E487" s="42"/>
      <c r="F487" s="247">
        <v>771568325</v>
      </c>
      <c r="G487" s="337">
        <v>146139538</v>
      </c>
      <c r="H487" s="330">
        <v>46879</v>
      </c>
      <c r="I487" s="330"/>
      <c r="K487" s="338"/>
      <c r="L487" s="338"/>
      <c r="M487" s="328"/>
      <c r="N487" s="328"/>
      <c r="O487" s="42"/>
    </row>
    <row r="488" spans="1:15">
      <c r="A488" s="42"/>
      <c r="B488" s="330">
        <v>43403</v>
      </c>
      <c r="C488" s="334">
        <f t="shared" si="6"/>
        <v>10537705194</v>
      </c>
      <c r="D488" s="42"/>
      <c r="E488" s="42"/>
      <c r="F488" s="247">
        <v>998843008</v>
      </c>
      <c r="G488" s="337">
        <v>146146933</v>
      </c>
      <c r="H488" s="330">
        <v>47164</v>
      </c>
      <c r="I488" s="330"/>
      <c r="K488" s="338"/>
      <c r="L488" s="338"/>
      <c r="M488" s="328"/>
      <c r="N488" s="328"/>
      <c r="O488" s="42"/>
    </row>
    <row r="489" spans="1:15">
      <c r="A489" s="42"/>
      <c r="B489" s="330">
        <v>43404</v>
      </c>
      <c r="C489" s="334">
        <f t="shared" si="6"/>
        <v>10007010562</v>
      </c>
      <c r="D489" s="42"/>
      <c r="E489" s="42"/>
      <c r="F489" s="247">
        <v>468148376</v>
      </c>
      <c r="G489" s="337">
        <v>146305105</v>
      </c>
      <c r="H489" s="330">
        <v>50308</v>
      </c>
      <c r="I489" s="330"/>
      <c r="K489" s="338"/>
      <c r="L489" s="338"/>
      <c r="M489" s="328"/>
      <c r="N489" s="328"/>
      <c r="O489" s="42"/>
    </row>
    <row r="490" spans="1:15">
      <c r="A490" s="42"/>
      <c r="B490" s="330">
        <v>43405</v>
      </c>
      <c r="C490" s="334">
        <f t="shared" si="6"/>
        <v>9696019569</v>
      </c>
      <c r="D490" s="42"/>
      <c r="E490" s="42"/>
      <c r="F490" s="247">
        <v>157157383</v>
      </c>
      <c r="G490" s="337">
        <v>146504781</v>
      </c>
      <c r="H490" s="330">
        <v>49894</v>
      </c>
      <c r="I490" s="330"/>
      <c r="K490" s="338"/>
      <c r="L490" s="338"/>
      <c r="M490" s="328"/>
      <c r="N490" s="328"/>
      <c r="O490" s="42"/>
    </row>
    <row r="491" spans="1:15">
      <c r="A491" s="42"/>
      <c r="B491" s="330">
        <v>43406</v>
      </c>
      <c r="C491" s="334">
        <f t="shared" si="6"/>
        <v>10497070332</v>
      </c>
      <c r="D491" s="42"/>
      <c r="E491" s="42"/>
      <c r="F491" s="247">
        <v>958208146</v>
      </c>
      <c r="G491" s="337">
        <v>146932532</v>
      </c>
      <c r="H491" s="330">
        <v>44548</v>
      </c>
      <c r="I491" s="330"/>
      <c r="K491" s="338"/>
      <c r="L491" s="338"/>
      <c r="M491" s="328"/>
      <c r="N491" s="328"/>
      <c r="O491" s="42"/>
    </row>
    <row r="492" spans="1:15">
      <c r="A492" s="42"/>
      <c r="B492" s="330">
        <v>43407</v>
      </c>
      <c r="C492" s="334">
        <f t="shared" si="6"/>
        <v>10056181178</v>
      </c>
      <c r="D492" s="42"/>
      <c r="E492" s="42"/>
      <c r="F492" s="247">
        <v>517318992</v>
      </c>
      <c r="G492" s="337">
        <v>147048628</v>
      </c>
      <c r="H492" s="330">
        <v>47974</v>
      </c>
      <c r="I492" s="330"/>
      <c r="K492" s="338"/>
      <c r="L492" s="338"/>
      <c r="M492" s="328"/>
      <c r="N492" s="328"/>
      <c r="O492" s="42"/>
    </row>
    <row r="493" spans="1:15">
      <c r="A493" s="42"/>
      <c r="B493" s="330">
        <v>43408</v>
      </c>
      <c r="C493" s="334">
        <f t="shared" si="6"/>
        <v>9693773853</v>
      </c>
      <c r="D493" s="42"/>
      <c r="E493" s="42"/>
      <c r="F493" s="247">
        <v>154911667</v>
      </c>
      <c r="G493" s="337">
        <v>147450320</v>
      </c>
      <c r="H493" s="330">
        <v>48492</v>
      </c>
      <c r="I493" s="330"/>
      <c r="K493" s="338"/>
      <c r="L493" s="338"/>
      <c r="M493" s="328"/>
      <c r="N493" s="328"/>
      <c r="O493" s="42"/>
    </row>
    <row r="494" spans="1:15">
      <c r="A494" s="42"/>
      <c r="B494" s="330">
        <v>43409</v>
      </c>
      <c r="C494" s="334">
        <f t="shared" si="6"/>
        <v>10504056570</v>
      </c>
      <c r="D494" s="42"/>
      <c r="E494" s="42"/>
      <c r="F494" s="247">
        <v>965194384</v>
      </c>
      <c r="G494" s="337">
        <v>147704302</v>
      </c>
      <c r="H494" s="330">
        <v>49645</v>
      </c>
      <c r="I494" s="330"/>
      <c r="K494" s="338"/>
      <c r="L494" s="338"/>
      <c r="M494" s="328"/>
      <c r="N494" s="328"/>
      <c r="O494" s="42"/>
    </row>
    <row r="495" spans="1:15">
      <c r="A495" s="42"/>
      <c r="B495" s="330">
        <v>43410</v>
      </c>
      <c r="C495" s="334">
        <f t="shared" si="6"/>
        <v>10482788019</v>
      </c>
      <c r="D495" s="42"/>
      <c r="E495" s="42"/>
      <c r="F495" s="247">
        <v>943925833</v>
      </c>
      <c r="G495" s="337">
        <v>147727950</v>
      </c>
      <c r="H495" s="330">
        <v>48075</v>
      </c>
      <c r="I495" s="330"/>
      <c r="K495" s="338"/>
      <c r="L495" s="338"/>
      <c r="M495" s="328"/>
      <c r="N495" s="328"/>
      <c r="O495" s="42"/>
    </row>
    <row r="496" spans="1:15">
      <c r="A496" s="42"/>
      <c r="B496" s="330">
        <v>43411</v>
      </c>
      <c r="C496" s="334">
        <f t="shared" si="6"/>
        <v>10502143663</v>
      </c>
      <c r="D496" s="42"/>
      <c r="E496" s="42"/>
      <c r="F496" s="247">
        <v>963281477</v>
      </c>
      <c r="G496" s="337">
        <v>147900595</v>
      </c>
      <c r="H496" s="330">
        <v>49096</v>
      </c>
      <c r="I496" s="330"/>
      <c r="K496" s="338"/>
      <c r="L496" s="338"/>
      <c r="M496" s="328"/>
      <c r="N496" s="328"/>
      <c r="O496" s="42"/>
    </row>
    <row r="497" spans="1:15">
      <c r="A497" s="42"/>
      <c r="B497" s="330">
        <v>43412</v>
      </c>
      <c r="C497" s="334">
        <f t="shared" si="6"/>
        <v>10357539495</v>
      </c>
      <c r="D497" s="42"/>
      <c r="E497" s="42"/>
      <c r="F497" s="247">
        <v>818677309</v>
      </c>
      <c r="G497" s="337">
        <v>148024541</v>
      </c>
      <c r="H497" s="330">
        <v>48652</v>
      </c>
      <c r="I497" s="330"/>
      <c r="K497" s="338"/>
      <c r="L497" s="338"/>
      <c r="M497" s="328"/>
      <c r="N497" s="328"/>
      <c r="O497" s="42"/>
    </row>
    <row r="498" spans="1:15">
      <c r="A498" s="42"/>
      <c r="B498" s="330">
        <v>43413</v>
      </c>
      <c r="C498" s="334">
        <f t="shared" si="6"/>
        <v>9795527287</v>
      </c>
      <c r="D498" s="42"/>
      <c r="E498" s="42"/>
      <c r="F498" s="247">
        <v>256665101</v>
      </c>
      <c r="G498" s="337">
        <v>148061642</v>
      </c>
      <c r="H498" s="330">
        <v>46513</v>
      </c>
      <c r="I498" s="330"/>
      <c r="K498" s="338"/>
      <c r="L498" s="338"/>
      <c r="M498" s="328"/>
      <c r="N498" s="328"/>
      <c r="O498" s="42"/>
    </row>
    <row r="499" spans="1:15">
      <c r="A499" s="42"/>
      <c r="B499" s="330">
        <v>43414</v>
      </c>
      <c r="C499" s="334">
        <f t="shared" si="6"/>
        <v>10420268324</v>
      </c>
      <c r="D499" s="42"/>
      <c r="E499" s="42"/>
      <c r="F499" s="247">
        <v>881406138</v>
      </c>
      <c r="G499" s="337">
        <v>148180212</v>
      </c>
      <c r="H499" s="330">
        <v>46656</v>
      </c>
      <c r="I499" s="330"/>
      <c r="K499" s="338"/>
      <c r="L499" s="338"/>
      <c r="M499" s="328"/>
      <c r="N499" s="328"/>
      <c r="O499" s="42"/>
    </row>
    <row r="500" spans="1:15">
      <c r="A500" s="42"/>
      <c r="B500" s="330">
        <v>43415</v>
      </c>
      <c r="C500" s="334">
        <f t="shared" si="6"/>
        <v>9878375966</v>
      </c>
      <c r="D500" s="42"/>
      <c r="E500" s="42"/>
      <c r="F500" s="247">
        <v>339513780</v>
      </c>
      <c r="G500" s="337">
        <v>148206598</v>
      </c>
      <c r="H500" s="330">
        <v>43841</v>
      </c>
      <c r="I500" s="330"/>
      <c r="K500" s="338"/>
      <c r="L500" s="338"/>
      <c r="M500" s="328"/>
      <c r="N500" s="328"/>
      <c r="O500" s="42"/>
    </row>
    <row r="501" spans="1:15">
      <c r="A501" s="42"/>
      <c r="B501" s="330">
        <v>43416</v>
      </c>
      <c r="C501" s="334">
        <f t="shared" si="6"/>
        <v>10073745257</v>
      </c>
      <c r="D501" s="42"/>
      <c r="E501" s="42"/>
      <c r="F501" s="247">
        <v>534883071</v>
      </c>
      <c r="G501" s="337">
        <v>148236236</v>
      </c>
      <c r="H501" s="330">
        <v>44852</v>
      </c>
      <c r="I501" s="330"/>
      <c r="K501" s="338"/>
      <c r="L501" s="338"/>
      <c r="M501" s="328"/>
      <c r="N501" s="328"/>
      <c r="O501" s="42"/>
    </row>
    <row r="502" spans="1:15">
      <c r="A502" s="42"/>
      <c r="B502" s="330">
        <v>43417</v>
      </c>
      <c r="C502" s="334">
        <f t="shared" si="6"/>
        <v>9737258823</v>
      </c>
      <c r="D502" s="42"/>
      <c r="E502" s="42"/>
      <c r="F502" s="247">
        <v>198396637</v>
      </c>
      <c r="G502" s="337">
        <v>148269687</v>
      </c>
      <c r="H502" s="330">
        <v>44811</v>
      </c>
      <c r="I502" s="330"/>
      <c r="K502" s="338"/>
      <c r="L502" s="338"/>
      <c r="M502" s="328"/>
      <c r="N502" s="328"/>
      <c r="O502" s="42"/>
    </row>
    <row r="503" spans="1:15">
      <c r="A503" s="42"/>
      <c r="B503" s="330">
        <v>43418</v>
      </c>
      <c r="C503" s="334">
        <f t="shared" si="6"/>
        <v>10150342837</v>
      </c>
      <c r="D503" s="42"/>
      <c r="E503" s="42"/>
      <c r="F503" s="247">
        <v>611480651</v>
      </c>
      <c r="G503" s="337">
        <v>148306034</v>
      </c>
      <c r="H503" s="330">
        <v>44205</v>
      </c>
      <c r="I503" s="330"/>
      <c r="K503" s="338"/>
      <c r="L503" s="338"/>
      <c r="M503" s="328"/>
      <c r="N503" s="328"/>
      <c r="O503" s="42"/>
    </row>
    <row r="504" spans="1:15">
      <c r="A504" s="42"/>
      <c r="B504" s="330">
        <v>43419</v>
      </c>
      <c r="C504" s="334">
        <f t="shared" si="6"/>
        <v>9834339652</v>
      </c>
      <c r="D504" s="42"/>
      <c r="E504" s="42"/>
      <c r="F504" s="247">
        <v>295477466</v>
      </c>
      <c r="G504" s="337">
        <v>148616226</v>
      </c>
      <c r="H504" s="330">
        <v>43371</v>
      </c>
      <c r="I504" s="330"/>
      <c r="K504" s="338"/>
      <c r="L504" s="338"/>
      <c r="M504" s="328"/>
      <c r="N504" s="328"/>
      <c r="O504" s="42"/>
    </row>
    <row r="505" spans="1:15">
      <c r="A505" s="42"/>
      <c r="B505" s="330">
        <v>43420</v>
      </c>
      <c r="C505" s="334">
        <f t="shared" si="6"/>
        <v>9640743691</v>
      </c>
      <c r="D505" s="42"/>
      <c r="E505" s="42"/>
      <c r="F505" s="247">
        <v>101881505</v>
      </c>
      <c r="G505" s="337">
        <v>148780261</v>
      </c>
      <c r="H505" s="330">
        <v>47773</v>
      </c>
      <c r="I505" s="330"/>
      <c r="K505" s="338"/>
      <c r="L505" s="338"/>
      <c r="M505" s="328"/>
      <c r="N505" s="328"/>
      <c r="O505" s="42"/>
    </row>
    <row r="506" spans="1:15">
      <c r="A506" s="42"/>
      <c r="B506" s="330">
        <v>43421</v>
      </c>
      <c r="C506" s="334">
        <f t="shared" si="6"/>
        <v>9741608765</v>
      </c>
      <c r="D506" s="42"/>
      <c r="E506" s="42"/>
      <c r="F506" s="247">
        <v>202746579</v>
      </c>
      <c r="G506" s="337">
        <v>148874358</v>
      </c>
      <c r="H506" s="330">
        <v>44626</v>
      </c>
      <c r="I506" s="330"/>
      <c r="K506" s="338"/>
      <c r="L506" s="338"/>
      <c r="M506" s="328"/>
      <c r="N506" s="328"/>
      <c r="O506" s="42"/>
    </row>
    <row r="507" spans="1:15">
      <c r="A507" s="42"/>
      <c r="B507" s="330">
        <v>43422</v>
      </c>
      <c r="C507" s="334">
        <f t="shared" si="6"/>
        <v>10020218251</v>
      </c>
      <c r="D507" s="42"/>
      <c r="E507" s="42"/>
      <c r="F507" s="247">
        <v>481356065</v>
      </c>
      <c r="G507" s="337">
        <v>148910604</v>
      </c>
      <c r="H507" s="330">
        <v>43181</v>
      </c>
      <c r="I507" s="330"/>
      <c r="K507" s="338"/>
      <c r="L507" s="338"/>
      <c r="M507" s="328"/>
      <c r="N507" s="328"/>
      <c r="O507" s="42"/>
    </row>
    <row r="508" spans="1:15">
      <c r="A508" s="42"/>
      <c r="B508" s="330">
        <v>43423</v>
      </c>
      <c r="C508" s="334">
        <f t="shared" si="6"/>
        <v>9720984435</v>
      </c>
      <c r="D508" s="42"/>
      <c r="E508" s="42"/>
      <c r="F508" s="247">
        <v>182122249</v>
      </c>
      <c r="G508" s="337">
        <v>148953631</v>
      </c>
      <c r="H508" s="330">
        <v>49041</v>
      </c>
      <c r="I508" s="330"/>
      <c r="K508" s="338"/>
      <c r="L508" s="338"/>
      <c r="M508" s="328"/>
      <c r="N508" s="328"/>
      <c r="O508" s="42"/>
    </row>
    <row r="509" spans="1:15">
      <c r="A509" s="42"/>
      <c r="B509" s="330">
        <v>43424</v>
      </c>
      <c r="C509" s="334">
        <f t="shared" si="6"/>
        <v>10421949489</v>
      </c>
      <c r="D509" s="42"/>
      <c r="E509" s="42"/>
      <c r="F509" s="247">
        <v>883087303</v>
      </c>
      <c r="G509" s="337">
        <v>148991361</v>
      </c>
      <c r="H509" s="330">
        <v>43235</v>
      </c>
      <c r="I509" s="330"/>
      <c r="K509" s="338"/>
      <c r="L509" s="338"/>
      <c r="M509" s="328"/>
      <c r="N509" s="328"/>
      <c r="O509" s="42"/>
    </row>
    <row r="510" spans="1:15">
      <c r="A510" s="42"/>
      <c r="B510" s="330">
        <v>43425</v>
      </c>
      <c r="C510" s="334">
        <f t="shared" si="6"/>
        <v>10248447538</v>
      </c>
      <c r="D510" s="42"/>
      <c r="E510" s="42"/>
      <c r="F510" s="247">
        <v>709585352</v>
      </c>
      <c r="G510" s="337">
        <v>149166203</v>
      </c>
      <c r="H510" s="330">
        <v>47691</v>
      </c>
      <c r="I510" s="330"/>
      <c r="K510" s="338"/>
      <c r="L510" s="338"/>
      <c r="M510" s="328"/>
      <c r="N510" s="328"/>
      <c r="O510" s="42"/>
    </row>
    <row r="511" spans="1:15">
      <c r="A511" s="42"/>
      <c r="B511" s="330">
        <v>43426</v>
      </c>
      <c r="C511" s="334">
        <f t="shared" si="6"/>
        <v>9737133550</v>
      </c>
      <c r="D511" s="42"/>
      <c r="E511" s="42"/>
      <c r="F511" s="247">
        <v>198271364</v>
      </c>
      <c r="G511" s="337">
        <v>149301188</v>
      </c>
      <c r="H511" s="330">
        <v>43282</v>
      </c>
      <c r="I511" s="330"/>
      <c r="K511" s="338"/>
      <c r="L511" s="338"/>
      <c r="M511" s="328"/>
      <c r="N511" s="328"/>
      <c r="O511" s="42"/>
    </row>
    <row r="512" spans="1:15">
      <c r="A512" s="42"/>
      <c r="B512" s="330">
        <v>43427</v>
      </c>
      <c r="C512" s="334">
        <f t="shared" si="6"/>
        <v>9985342045</v>
      </c>
      <c r="D512" s="42"/>
      <c r="E512" s="42"/>
      <c r="F512" s="247">
        <v>446479859</v>
      </c>
      <c r="G512" s="337">
        <v>149393449</v>
      </c>
      <c r="H512" s="330">
        <v>43690</v>
      </c>
      <c r="I512" s="330"/>
      <c r="K512" s="338"/>
      <c r="L512" s="338"/>
      <c r="M512" s="328"/>
      <c r="N512" s="328"/>
      <c r="O512" s="42"/>
    </row>
    <row r="513" spans="1:15">
      <c r="A513" s="42"/>
      <c r="B513" s="330">
        <v>43428</v>
      </c>
      <c r="C513" s="334">
        <f t="shared" si="6"/>
        <v>9666000948</v>
      </c>
      <c r="D513" s="42"/>
      <c r="E513" s="42"/>
      <c r="F513" s="247">
        <v>127138762</v>
      </c>
      <c r="G513" s="337">
        <v>149645465</v>
      </c>
      <c r="H513" s="330">
        <v>50109</v>
      </c>
      <c r="I513" s="330"/>
      <c r="K513" s="338"/>
      <c r="L513" s="338"/>
      <c r="M513" s="328"/>
      <c r="N513" s="328"/>
      <c r="O513" s="42"/>
    </row>
    <row r="514" spans="1:15">
      <c r="A514" s="42"/>
      <c r="B514" s="330">
        <v>43429</v>
      </c>
      <c r="C514" s="334">
        <f t="shared" si="6"/>
        <v>10493835123</v>
      </c>
      <c r="D514" s="42"/>
      <c r="E514" s="42"/>
      <c r="F514" s="247">
        <v>954972937</v>
      </c>
      <c r="G514" s="337">
        <v>149650404</v>
      </c>
      <c r="H514" s="330">
        <v>44099</v>
      </c>
      <c r="I514" s="330"/>
      <c r="K514" s="338"/>
      <c r="L514" s="338"/>
      <c r="M514" s="328"/>
      <c r="N514" s="328"/>
      <c r="O514" s="42"/>
    </row>
    <row r="515" spans="1:15">
      <c r="A515" s="42"/>
      <c r="B515" s="330">
        <v>43430</v>
      </c>
      <c r="C515" s="334">
        <f t="shared" si="6"/>
        <v>9693759979</v>
      </c>
      <c r="D515" s="42"/>
      <c r="E515" s="42"/>
      <c r="F515" s="247">
        <v>154897793</v>
      </c>
      <c r="G515" s="337">
        <v>149811850</v>
      </c>
      <c r="H515" s="330">
        <v>44630</v>
      </c>
      <c r="I515" s="330"/>
      <c r="K515" s="338"/>
      <c r="L515" s="338"/>
      <c r="M515" s="328"/>
      <c r="N515" s="328"/>
      <c r="O515" s="42"/>
    </row>
    <row r="516" spans="1:15">
      <c r="A516" s="42"/>
      <c r="B516" s="330">
        <v>43431</v>
      </c>
      <c r="C516" s="334">
        <f t="shared" si="6"/>
        <v>9774305901</v>
      </c>
      <c r="D516" s="42"/>
      <c r="E516" s="42"/>
      <c r="F516" s="247">
        <v>235443715</v>
      </c>
      <c r="G516" s="337">
        <v>149902577</v>
      </c>
      <c r="H516" s="330">
        <v>47278</v>
      </c>
      <c r="I516" s="330"/>
      <c r="K516" s="338"/>
      <c r="L516" s="338"/>
      <c r="M516" s="328"/>
      <c r="N516" s="328"/>
      <c r="O516" s="42"/>
    </row>
    <row r="517" spans="1:15">
      <c r="A517" s="42"/>
      <c r="B517" s="330">
        <v>43432</v>
      </c>
      <c r="C517" s="334">
        <f t="shared" si="6"/>
        <v>10071522036</v>
      </c>
      <c r="D517" s="42"/>
      <c r="E517" s="42"/>
      <c r="F517" s="247">
        <v>532659850</v>
      </c>
      <c r="G517" s="337">
        <v>149954502</v>
      </c>
      <c r="H517" s="330">
        <v>43582</v>
      </c>
      <c r="I517" s="330"/>
      <c r="K517" s="338"/>
      <c r="L517" s="338"/>
      <c r="M517" s="328"/>
      <c r="N517" s="328"/>
      <c r="O517" s="42"/>
    </row>
    <row r="518" spans="1:15">
      <c r="A518" s="42"/>
      <c r="B518" s="330">
        <v>43433</v>
      </c>
      <c r="C518" s="334">
        <f t="shared" si="6"/>
        <v>9655788656</v>
      </c>
      <c r="D518" s="42"/>
      <c r="E518" s="42"/>
      <c r="F518" s="247">
        <v>116926470</v>
      </c>
      <c r="G518" s="337">
        <v>150009084</v>
      </c>
      <c r="H518" s="330">
        <v>49384</v>
      </c>
      <c r="I518" s="330"/>
      <c r="K518" s="338"/>
      <c r="L518" s="338"/>
      <c r="M518" s="328"/>
      <c r="N518" s="328"/>
      <c r="O518" s="42"/>
    </row>
    <row r="519" spans="1:15">
      <c r="A519" s="42"/>
      <c r="B519" s="330">
        <v>43434</v>
      </c>
      <c r="C519" s="334">
        <f t="shared" si="6"/>
        <v>10326165245</v>
      </c>
      <c r="D519" s="42"/>
      <c r="E519" s="42"/>
      <c r="F519" s="247">
        <v>787303059</v>
      </c>
      <c r="G519" s="337">
        <v>150247628</v>
      </c>
      <c r="H519" s="330">
        <v>46861</v>
      </c>
      <c r="I519" s="330"/>
      <c r="K519" s="338"/>
      <c r="L519" s="338"/>
      <c r="M519" s="328"/>
      <c r="N519" s="328"/>
      <c r="O519" s="42"/>
    </row>
    <row r="520" spans="1:15">
      <c r="A520" s="42"/>
      <c r="B520" s="330">
        <v>43435</v>
      </c>
      <c r="C520" s="334">
        <f t="shared" si="6"/>
        <v>9722297746</v>
      </c>
      <c r="D520" s="42"/>
      <c r="E520" s="42"/>
      <c r="F520" s="247">
        <v>183435560</v>
      </c>
      <c r="G520" s="337">
        <v>150572925</v>
      </c>
      <c r="H520" s="330">
        <v>48459</v>
      </c>
      <c r="I520" s="330"/>
      <c r="K520" s="338"/>
      <c r="L520" s="338"/>
      <c r="M520" s="328"/>
      <c r="N520" s="328"/>
      <c r="O520" s="42"/>
    </row>
    <row r="521" spans="1:15">
      <c r="A521" s="42"/>
      <c r="B521" s="330">
        <v>43436</v>
      </c>
      <c r="C521" s="334">
        <f t="shared" si="6"/>
        <v>9722637583</v>
      </c>
      <c r="D521" s="42"/>
      <c r="E521" s="42"/>
      <c r="F521" s="247">
        <v>183775397</v>
      </c>
      <c r="G521" s="337">
        <v>150663978</v>
      </c>
      <c r="H521" s="330">
        <v>47766</v>
      </c>
      <c r="I521" s="330"/>
      <c r="K521" s="338"/>
      <c r="L521" s="338"/>
      <c r="M521" s="328"/>
      <c r="N521" s="328"/>
      <c r="O521" s="42"/>
    </row>
    <row r="522" spans="1:15">
      <c r="A522" s="42"/>
      <c r="B522" s="330">
        <v>43437</v>
      </c>
      <c r="C522" s="334">
        <f t="shared" si="6"/>
        <v>10357455963</v>
      </c>
      <c r="D522" s="42"/>
      <c r="E522" s="42"/>
      <c r="F522" s="247">
        <v>818593777</v>
      </c>
      <c r="G522" s="337">
        <v>150700216</v>
      </c>
      <c r="H522" s="330">
        <v>45758</v>
      </c>
      <c r="I522" s="330"/>
      <c r="K522" s="338"/>
      <c r="L522" s="338"/>
      <c r="M522" s="328"/>
      <c r="N522" s="328"/>
      <c r="O522" s="42"/>
    </row>
    <row r="523" spans="1:15">
      <c r="A523" s="42"/>
      <c r="B523" s="330">
        <v>43438</v>
      </c>
      <c r="C523" s="334">
        <f t="shared" si="6"/>
        <v>9711414700</v>
      </c>
      <c r="D523" s="42"/>
      <c r="E523" s="42"/>
      <c r="F523" s="247">
        <v>172552514</v>
      </c>
      <c r="G523" s="337">
        <v>150735862</v>
      </c>
      <c r="H523" s="330">
        <v>47270</v>
      </c>
      <c r="I523" s="330"/>
      <c r="K523" s="338"/>
      <c r="L523" s="338"/>
      <c r="M523" s="328"/>
      <c r="N523" s="328"/>
      <c r="O523" s="42"/>
    </row>
    <row r="524" spans="1:15">
      <c r="A524" s="42"/>
      <c r="B524" s="330">
        <v>43439</v>
      </c>
      <c r="C524" s="334">
        <f t="shared" si="6"/>
        <v>9899066396</v>
      </c>
      <c r="D524" s="42"/>
      <c r="E524" s="42"/>
      <c r="F524" s="247">
        <v>360204210</v>
      </c>
      <c r="G524" s="337">
        <v>150959133</v>
      </c>
      <c r="H524" s="330">
        <v>43188</v>
      </c>
      <c r="I524" s="330"/>
      <c r="K524" s="338"/>
      <c r="L524" s="338"/>
      <c r="M524" s="328"/>
      <c r="N524" s="328"/>
      <c r="O524" s="42"/>
    </row>
    <row r="525" spans="1:15">
      <c r="A525" s="42"/>
      <c r="B525" s="330">
        <v>43440</v>
      </c>
      <c r="C525" s="334">
        <f t="shared" si="6"/>
        <v>10322672537</v>
      </c>
      <c r="D525" s="42"/>
      <c r="E525" s="42"/>
      <c r="F525" s="247">
        <v>783810351</v>
      </c>
      <c r="G525" s="337">
        <v>151570051</v>
      </c>
      <c r="H525" s="330">
        <v>48213</v>
      </c>
      <c r="I525" s="330"/>
      <c r="K525" s="338"/>
      <c r="L525" s="338"/>
      <c r="M525" s="328"/>
      <c r="N525" s="328"/>
      <c r="O525" s="42"/>
    </row>
    <row r="526" spans="1:15">
      <c r="A526" s="42"/>
      <c r="B526" s="330">
        <v>43441</v>
      </c>
      <c r="C526" s="334">
        <f t="shared" si="6"/>
        <v>9867327432</v>
      </c>
      <c r="D526" s="42"/>
      <c r="E526" s="42"/>
      <c r="F526" s="247">
        <v>328465246</v>
      </c>
      <c r="G526" s="337">
        <v>151659535</v>
      </c>
      <c r="H526" s="330">
        <v>47943</v>
      </c>
      <c r="I526" s="330"/>
      <c r="K526" s="338"/>
      <c r="L526" s="338"/>
      <c r="M526" s="328"/>
      <c r="N526" s="328"/>
      <c r="O526" s="42"/>
    </row>
    <row r="527" spans="1:15">
      <c r="A527" s="42"/>
      <c r="B527" s="330">
        <v>43442</v>
      </c>
      <c r="C527" s="334">
        <f t="shared" si="6"/>
        <v>9916437888</v>
      </c>
      <c r="D527" s="42"/>
      <c r="E527" s="42"/>
      <c r="F527" s="247">
        <v>377575702</v>
      </c>
      <c r="G527" s="337">
        <v>151823782</v>
      </c>
      <c r="H527" s="330">
        <v>44753</v>
      </c>
      <c r="I527" s="330"/>
      <c r="K527" s="338"/>
      <c r="L527" s="338"/>
      <c r="M527" s="328"/>
      <c r="N527" s="328"/>
      <c r="O527" s="42"/>
    </row>
    <row r="528" spans="1:15">
      <c r="A528" s="42"/>
      <c r="B528" s="330">
        <v>43443</v>
      </c>
      <c r="C528" s="334">
        <f t="shared" si="6"/>
        <v>9768509440</v>
      </c>
      <c r="D528" s="42"/>
      <c r="E528" s="42"/>
      <c r="F528" s="247">
        <v>229647254</v>
      </c>
      <c r="G528" s="337">
        <v>151871145</v>
      </c>
      <c r="H528" s="330">
        <v>46414</v>
      </c>
      <c r="I528" s="330"/>
      <c r="K528" s="338"/>
      <c r="L528" s="338"/>
      <c r="M528" s="328"/>
      <c r="N528" s="328"/>
      <c r="O528" s="42"/>
    </row>
    <row r="529" spans="1:15">
      <c r="A529" s="42"/>
      <c r="B529" s="330">
        <v>43444</v>
      </c>
      <c r="C529" s="334">
        <f t="shared" si="6"/>
        <v>10315532945</v>
      </c>
      <c r="D529" s="42"/>
      <c r="E529" s="42"/>
      <c r="F529" s="247">
        <v>776670759</v>
      </c>
      <c r="G529" s="337">
        <v>152186751</v>
      </c>
      <c r="H529" s="330">
        <v>46348</v>
      </c>
      <c r="I529" s="330"/>
      <c r="K529" s="338"/>
      <c r="L529" s="338"/>
      <c r="M529" s="328"/>
      <c r="N529" s="328"/>
      <c r="O529" s="42"/>
    </row>
    <row r="530" spans="1:15">
      <c r="A530" s="42"/>
      <c r="B530" s="330">
        <v>43445</v>
      </c>
      <c r="C530" s="334">
        <f t="shared" si="6"/>
        <v>10347758762</v>
      </c>
      <c r="D530" s="42"/>
      <c r="E530" s="42"/>
      <c r="F530" s="247">
        <v>808896576</v>
      </c>
      <c r="G530" s="337">
        <v>152247354</v>
      </c>
      <c r="H530" s="330">
        <v>43322</v>
      </c>
      <c r="I530" s="330"/>
      <c r="K530" s="338"/>
      <c r="L530" s="338"/>
      <c r="M530" s="328"/>
      <c r="N530" s="328"/>
      <c r="O530" s="42"/>
    </row>
    <row r="531" spans="1:15">
      <c r="A531" s="42"/>
      <c r="B531" s="330">
        <v>43446</v>
      </c>
      <c r="C531" s="334">
        <f t="shared" si="6"/>
        <v>9716192814</v>
      </c>
      <c r="D531" s="42"/>
      <c r="E531" s="42"/>
      <c r="F531" s="247">
        <v>177330628</v>
      </c>
      <c r="G531" s="337">
        <v>152311405</v>
      </c>
      <c r="H531" s="330">
        <v>49555</v>
      </c>
      <c r="I531" s="330"/>
      <c r="K531" s="338"/>
      <c r="L531" s="338"/>
      <c r="M531" s="328"/>
      <c r="N531" s="328"/>
      <c r="O531" s="42"/>
    </row>
    <row r="532" spans="1:15">
      <c r="A532" s="42"/>
      <c r="B532" s="330">
        <v>43447</v>
      </c>
      <c r="C532" s="334">
        <f t="shared" si="6"/>
        <v>10425036865</v>
      </c>
      <c r="D532" s="42"/>
      <c r="E532" s="42"/>
      <c r="F532" s="247">
        <v>886174679</v>
      </c>
      <c r="G532" s="337">
        <v>152346592</v>
      </c>
      <c r="H532" s="330">
        <v>49008</v>
      </c>
      <c r="I532" s="330"/>
      <c r="K532" s="338"/>
      <c r="L532" s="338"/>
      <c r="M532" s="328"/>
      <c r="N532" s="328"/>
      <c r="O532" s="42"/>
    </row>
    <row r="533" spans="1:15">
      <c r="A533" s="42"/>
      <c r="B533" s="330">
        <v>43448</v>
      </c>
      <c r="C533" s="334">
        <f t="shared" si="6"/>
        <v>9868907024</v>
      </c>
      <c r="D533" s="42"/>
      <c r="E533" s="42"/>
      <c r="F533" s="247">
        <v>330044838</v>
      </c>
      <c r="G533" s="337">
        <v>152359996</v>
      </c>
      <c r="H533" s="330">
        <v>44203</v>
      </c>
      <c r="I533" s="330"/>
      <c r="K533" s="338"/>
      <c r="L533" s="338"/>
      <c r="M533" s="328"/>
      <c r="N533" s="328"/>
      <c r="O533" s="42"/>
    </row>
    <row r="534" spans="1:15">
      <c r="A534" s="42"/>
      <c r="B534" s="330">
        <v>43449</v>
      </c>
      <c r="C534" s="334">
        <f t="shared" si="6"/>
        <v>9894797764</v>
      </c>
      <c r="D534" s="42"/>
      <c r="E534" s="42"/>
      <c r="F534" s="247">
        <v>355935578</v>
      </c>
      <c r="G534" s="337">
        <v>152394406</v>
      </c>
      <c r="H534" s="330">
        <v>48015</v>
      </c>
      <c r="I534" s="330"/>
      <c r="K534" s="338"/>
      <c r="L534" s="338"/>
      <c r="M534" s="328"/>
      <c r="N534" s="328"/>
      <c r="O534" s="42"/>
    </row>
    <row r="535" spans="1:15">
      <c r="A535" s="42"/>
      <c r="B535" s="330">
        <v>43450</v>
      </c>
      <c r="C535" s="334">
        <f t="shared" si="6"/>
        <v>9638911509</v>
      </c>
      <c r="D535" s="42"/>
      <c r="E535" s="42"/>
      <c r="F535" s="247">
        <v>100049323</v>
      </c>
      <c r="G535" s="337">
        <v>152517109</v>
      </c>
      <c r="H535" s="330">
        <v>49153</v>
      </c>
      <c r="I535" s="330"/>
      <c r="K535" s="338"/>
      <c r="L535" s="338"/>
      <c r="M535" s="328"/>
      <c r="N535" s="328"/>
      <c r="O535" s="42"/>
    </row>
    <row r="536" spans="1:15">
      <c r="A536" s="42"/>
      <c r="B536" s="330">
        <v>43451</v>
      </c>
      <c r="C536" s="334">
        <f t="shared" si="6"/>
        <v>10088440139</v>
      </c>
      <c r="D536" s="42"/>
      <c r="E536" s="42"/>
      <c r="F536" s="247">
        <v>549577953</v>
      </c>
      <c r="G536" s="337">
        <v>152546136</v>
      </c>
      <c r="H536" s="330">
        <v>47453</v>
      </c>
      <c r="I536" s="330"/>
      <c r="K536" s="338"/>
      <c r="L536" s="338"/>
      <c r="M536" s="328"/>
      <c r="N536" s="328"/>
      <c r="O536" s="42"/>
    </row>
    <row r="537" spans="1:15">
      <c r="A537" s="42"/>
      <c r="B537" s="330">
        <v>43452</v>
      </c>
      <c r="C537" s="334">
        <f t="shared" si="6"/>
        <v>9684727434</v>
      </c>
      <c r="D537" s="42"/>
      <c r="E537" s="42"/>
      <c r="F537" s="247">
        <v>145865248</v>
      </c>
      <c r="G537" s="337">
        <v>152902620</v>
      </c>
      <c r="H537" s="330">
        <v>44124</v>
      </c>
      <c r="I537" s="330"/>
      <c r="K537" s="338"/>
      <c r="L537" s="338"/>
      <c r="M537" s="328"/>
      <c r="N537" s="328"/>
      <c r="O537" s="42"/>
    </row>
    <row r="538" spans="1:15">
      <c r="A538" s="42"/>
      <c r="B538" s="330">
        <v>43453</v>
      </c>
      <c r="C538" s="334">
        <f t="shared" si="6"/>
        <v>10421297583</v>
      </c>
      <c r="D538" s="42"/>
      <c r="E538" s="42"/>
      <c r="F538" s="247">
        <v>882435397</v>
      </c>
      <c r="G538" s="337">
        <v>153036893</v>
      </c>
      <c r="H538" s="330">
        <v>48500</v>
      </c>
      <c r="I538" s="330"/>
      <c r="K538" s="338"/>
      <c r="L538" s="338"/>
      <c r="M538" s="328"/>
      <c r="N538" s="328"/>
      <c r="O538" s="42"/>
    </row>
    <row r="539" spans="1:15">
      <c r="A539" s="42"/>
      <c r="B539" s="330">
        <v>43454</v>
      </c>
      <c r="C539" s="334">
        <f t="shared" si="6"/>
        <v>9643532781</v>
      </c>
      <c r="D539" s="42"/>
      <c r="E539" s="42"/>
      <c r="F539" s="247">
        <v>104670595</v>
      </c>
      <c r="G539" s="337">
        <v>153053726</v>
      </c>
      <c r="H539" s="330">
        <v>45764</v>
      </c>
      <c r="I539" s="330"/>
      <c r="K539" s="338"/>
      <c r="L539" s="338"/>
      <c r="M539" s="328"/>
      <c r="N539" s="328"/>
      <c r="O539" s="42"/>
    </row>
    <row r="540" spans="1:15">
      <c r="A540" s="42"/>
      <c r="B540" s="330">
        <v>43455</v>
      </c>
      <c r="C540" s="334">
        <f t="shared" si="6"/>
        <v>10200380149</v>
      </c>
      <c r="D540" s="42"/>
      <c r="E540" s="42"/>
      <c r="F540" s="247">
        <v>661517963</v>
      </c>
      <c r="G540" s="337">
        <v>153071439</v>
      </c>
      <c r="H540" s="330">
        <v>45274</v>
      </c>
      <c r="I540" s="330"/>
      <c r="K540" s="338"/>
      <c r="L540" s="338"/>
      <c r="M540" s="328"/>
      <c r="N540" s="328"/>
      <c r="O540" s="42"/>
    </row>
    <row r="541" spans="1:15">
      <c r="A541" s="42"/>
      <c r="B541" s="330">
        <v>43456</v>
      </c>
      <c r="C541" s="334">
        <f t="shared" si="6"/>
        <v>10350012282</v>
      </c>
      <c r="D541" s="42"/>
      <c r="E541" s="42"/>
      <c r="F541" s="247">
        <v>811150096</v>
      </c>
      <c r="G541" s="337">
        <v>153299272</v>
      </c>
      <c r="H541" s="330">
        <v>46401</v>
      </c>
      <c r="I541" s="330"/>
      <c r="K541" s="338"/>
      <c r="L541" s="338"/>
      <c r="M541" s="328"/>
      <c r="N541" s="328"/>
      <c r="O541" s="42"/>
    </row>
    <row r="542" spans="1:15">
      <c r="A542" s="42"/>
      <c r="B542" s="330">
        <v>43457</v>
      </c>
      <c r="C542" s="334">
        <f t="shared" si="6"/>
        <v>10222620809</v>
      </c>
      <c r="D542" s="42"/>
      <c r="E542" s="42"/>
      <c r="F542" s="247">
        <v>683758623</v>
      </c>
      <c r="G542" s="337">
        <v>153452279</v>
      </c>
      <c r="H542" s="330">
        <v>47799</v>
      </c>
      <c r="I542" s="330"/>
      <c r="K542" s="338"/>
      <c r="L542" s="338"/>
      <c r="M542" s="328"/>
      <c r="N542" s="328"/>
      <c r="O542" s="42"/>
    </row>
    <row r="543" spans="1:15">
      <c r="A543" s="42"/>
      <c r="B543" s="330">
        <v>43458</v>
      </c>
      <c r="C543" s="334">
        <f t="shared" si="6"/>
        <v>10008987453</v>
      </c>
      <c r="D543" s="42"/>
      <c r="E543" s="42"/>
      <c r="F543" s="247">
        <v>470125267</v>
      </c>
      <c r="G543" s="337">
        <v>153466210</v>
      </c>
      <c r="H543" s="330">
        <v>48836</v>
      </c>
      <c r="I543" s="330"/>
      <c r="K543" s="338"/>
      <c r="L543" s="338"/>
      <c r="M543" s="328"/>
      <c r="N543" s="328"/>
      <c r="O543" s="42"/>
    </row>
    <row r="544" spans="1:15">
      <c r="A544" s="42"/>
      <c r="B544" s="330">
        <v>43459</v>
      </c>
      <c r="C544" s="334">
        <f t="shared" ref="C544:C607" si="7">F544+(F$88*28679+98765)+(G$88*6587+87654)+(E$88*9537+76543)+(J$88*5713+4528)</f>
        <v>9762579749</v>
      </c>
      <c r="D544" s="42"/>
      <c r="E544" s="42"/>
      <c r="F544" s="247">
        <v>223717563</v>
      </c>
      <c r="G544" s="337">
        <v>153509757</v>
      </c>
      <c r="H544" s="330">
        <v>49938</v>
      </c>
      <c r="I544" s="330"/>
      <c r="K544" s="338"/>
      <c r="L544" s="338"/>
      <c r="M544" s="328"/>
      <c r="N544" s="328"/>
      <c r="O544" s="42"/>
    </row>
    <row r="545" spans="1:15">
      <c r="A545" s="42"/>
      <c r="B545" s="330">
        <v>43460</v>
      </c>
      <c r="C545" s="334">
        <f t="shared" si="7"/>
        <v>9978141456</v>
      </c>
      <c r="D545" s="42"/>
      <c r="E545" s="42"/>
      <c r="F545" s="247">
        <v>439279270</v>
      </c>
      <c r="G545" s="337">
        <v>153641549</v>
      </c>
      <c r="H545" s="330">
        <v>46255</v>
      </c>
      <c r="I545" s="330"/>
      <c r="K545" s="338"/>
      <c r="L545" s="338"/>
      <c r="M545" s="328"/>
      <c r="N545" s="328"/>
      <c r="O545" s="42"/>
    </row>
    <row r="546" spans="1:15">
      <c r="A546" s="42"/>
      <c r="B546" s="330">
        <v>43461</v>
      </c>
      <c r="C546" s="334">
        <f t="shared" si="7"/>
        <v>10052602234</v>
      </c>
      <c r="D546" s="42"/>
      <c r="E546" s="42"/>
      <c r="F546" s="247">
        <v>513740048</v>
      </c>
      <c r="G546" s="337">
        <v>153700327</v>
      </c>
      <c r="H546" s="330">
        <v>49238</v>
      </c>
      <c r="I546" s="330"/>
      <c r="K546" s="338"/>
      <c r="L546" s="338"/>
      <c r="M546" s="328"/>
      <c r="N546" s="328"/>
      <c r="O546" s="42"/>
    </row>
    <row r="547" spans="1:15">
      <c r="A547" s="42"/>
      <c r="B547" s="330">
        <v>43462</v>
      </c>
      <c r="C547" s="334">
        <f t="shared" si="7"/>
        <v>10140209240</v>
      </c>
      <c r="D547" s="42"/>
      <c r="E547" s="42"/>
      <c r="F547" s="247">
        <v>601347054</v>
      </c>
      <c r="G547" s="337">
        <v>153869662</v>
      </c>
      <c r="H547" s="330">
        <v>43352</v>
      </c>
      <c r="I547" s="330"/>
      <c r="K547" s="338"/>
      <c r="L547" s="338"/>
      <c r="M547" s="328"/>
      <c r="N547" s="328"/>
      <c r="O547" s="42"/>
    </row>
    <row r="548" spans="1:15">
      <c r="A548" s="42"/>
      <c r="B548" s="330">
        <v>43463</v>
      </c>
      <c r="C548" s="334">
        <f t="shared" si="7"/>
        <v>10142152896</v>
      </c>
      <c r="D548" s="42"/>
      <c r="E548" s="42"/>
      <c r="F548" s="247">
        <v>603290710</v>
      </c>
      <c r="G548" s="337">
        <v>154082267</v>
      </c>
      <c r="H548" s="330">
        <v>49344</v>
      </c>
      <c r="I548" s="330"/>
      <c r="K548" s="338"/>
      <c r="L548" s="338"/>
      <c r="M548" s="328"/>
      <c r="N548" s="328"/>
      <c r="O548" s="42"/>
    </row>
    <row r="549" spans="1:15">
      <c r="A549" s="42"/>
      <c r="B549" s="330">
        <v>43464</v>
      </c>
      <c r="C549" s="334">
        <f t="shared" si="7"/>
        <v>10316330862</v>
      </c>
      <c r="D549" s="42"/>
      <c r="E549" s="42"/>
      <c r="F549" s="247">
        <v>777468676</v>
      </c>
      <c r="G549" s="337">
        <v>154215561</v>
      </c>
      <c r="H549" s="330">
        <v>45952</v>
      </c>
      <c r="I549" s="330"/>
      <c r="K549" s="338"/>
      <c r="L549" s="338"/>
      <c r="M549" s="328"/>
      <c r="N549" s="328"/>
      <c r="O549" s="42"/>
    </row>
    <row r="550" spans="1:15">
      <c r="A550" s="42"/>
      <c r="B550" s="330">
        <v>43465</v>
      </c>
      <c r="C550" s="334">
        <f t="shared" si="7"/>
        <v>10489695927</v>
      </c>
      <c r="D550" s="42"/>
      <c r="E550" s="42"/>
      <c r="F550" s="247">
        <v>950833741</v>
      </c>
      <c r="G550" s="337">
        <v>154351551</v>
      </c>
      <c r="H550" s="330">
        <v>43209</v>
      </c>
      <c r="I550" s="330"/>
      <c r="K550" s="338"/>
      <c r="L550" s="338"/>
      <c r="M550" s="328"/>
      <c r="N550" s="328"/>
      <c r="O550" s="42"/>
    </row>
    <row r="551" spans="1:15">
      <c r="A551" s="42"/>
      <c r="B551" s="330">
        <v>43466</v>
      </c>
      <c r="C551" s="334">
        <f t="shared" si="7"/>
        <v>10297190579</v>
      </c>
      <c r="D551" s="42"/>
      <c r="E551" s="42"/>
      <c r="F551" s="247">
        <v>758328393</v>
      </c>
      <c r="G551" s="337">
        <v>154482492</v>
      </c>
      <c r="H551" s="330">
        <v>50289</v>
      </c>
      <c r="I551" s="330"/>
      <c r="K551" s="338"/>
      <c r="L551" s="338"/>
      <c r="M551" s="328"/>
      <c r="N551" s="328"/>
      <c r="O551" s="42"/>
    </row>
    <row r="552" spans="1:15">
      <c r="A552" s="42"/>
      <c r="B552" s="330">
        <v>43467</v>
      </c>
      <c r="C552" s="334">
        <f t="shared" si="7"/>
        <v>9812438490</v>
      </c>
      <c r="D552" s="42"/>
      <c r="E552" s="42"/>
      <c r="F552" s="247">
        <v>273576304</v>
      </c>
      <c r="G552" s="337">
        <v>154486763</v>
      </c>
      <c r="H552" s="330">
        <v>45276</v>
      </c>
      <c r="I552" s="330"/>
      <c r="K552" s="338"/>
      <c r="L552" s="338"/>
      <c r="M552" s="328"/>
      <c r="N552" s="328"/>
      <c r="O552" s="42"/>
    </row>
    <row r="553" spans="1:15">
      <c r="A553" s="42"/>
      <c r="B553" s="330">
        <v>43468</v>
      </c>
      <c r="C553" s="334">
        <f t="shared" si="7"/>
        <v>10134538922</v>
      </c>
      <c r="D553" s="42"/>
      <c r="E553" s="42"/>
      <c r="F553" s="247">
        <v>595676736</v>
      </c>
      <c r="G553" s="337">
        <v>154565853</v>
      </c>
      <c r="H553" s="330">
        <v>44165</v>
      </c>
      <c r="I553" s="330"/>
      <c r="K553" s="338"/>
      <c r="L553" s="338"/>
      <c r="M553" s="328"/>
      <c r="N553" s="328"/>
      <c r="O553" s="42"/>
    </row>
    <row r="554" spans="1:15">
      <c r="A554" s="42"/>
      <c r="B554" s="330">
        <v>43469</v>
      </c>
      <c r="C554" s="334">
        <f t="shared" si="7"/>
        <v>10304328712</v>
      </c>
      <c r="D554" s="42"/>
      <c r="E554" s="42"/>
      <c r="F554" s="247">
        <v>765466526</v>
      </c>
      <c r="G554" s="337">
        <v>154772149</v>
      </c>
      <c r="H554" s="330">
        <v>44494</v>
      </c>
      <c r="I554" s="330"/>
      <c r="K554" s="338"/>
      <c r="L554" s="338"/>
      <c r="M554" s="328"/>
      <c r="N554" s="328"/>
      <c r="O554" s="42"/>
    </row>
    <row r="555" spans="1:15">
      <c r="A555" s="42"/>
      <c r="B555" s="330">
        <v>43470</v>
      </c>
      <c r="C555" s="334">
        <f t="shared" si="7"/>
        <v>9712980426</v>
      </c>
      <c r="D555" s="42"/>
      <c r="E555" s="42"/>
      <c r="F555" s="247">
        <v>174118240</v>
      </c>
      <c r="G555" s="337">
        <v>154784171</v>
      </c>
      <c r="H555" s="330">
        <v>43904</v>
      </c>
      <c r="I555" s="330"/>
      <c r="K555" s="338"/>
      <c r="L555" s="338"/>
      <c r="M555" s="328"/>
      <c r="N555" s="328"/>
      <c r="O555" s="42"/>
    </row>
    <row r="556" spans="1:15">
      <c r="A556" s="42"/>
      <c r="B556" s="330">
        <v>43471</v>
      </c>
      <c r="C556" s="334">
        <f t="shared" si="7"/>
        <v>10519748754</v>
      </c>
      <c r="D556" s="42"/>
      <c r="E556" s="42"/>
      <c r="F556" s="247">
        <v>980886568</v>
      </c>
      <c r="G556" s="337">
        <v>154897793</v>
      </c>
      <c r="H556" s="330">
        <v>43430</v>
      </c>
      <c r="I556" s="330"/>
      <c r="K556" s="338"/>
      <c r="L556" s="338"/>
      <c r="M556" s="328"/>
      <c r="N556" s="328"/>
      <c r="O556" s="42"/>
    </row>
    <row r="557" spans="1:15">
      <c r="A557" s="42"/>
      <c r="B557" s="330">
        <v>43472</v>
      </c>
      <c r="C557" s="334">
        <f t="shared" si="7"/>
        <v>9661277971</v>
      </c>
      <c r="D557" s="42"/>
      <c r="E557" s="42"/>
      <c r="F557" s="247">
        <v>122415785</v>
      </c>
      <c r="G557" s="337">
        <v>154901597</v>
      </c>
      <c r="H557" s="330">
        <v>43641</v>
      </c>
      <c r="I557" s="330"/>
      <c r="K557" s="338"/>
      <c r="L557" s="338"/>
      <c r="M557" s="328"/>
      <c r="N557" s="328"/>
      <c r="O557" s="42"/>
    </row>
    <row r="558" spans="1:15">
      <c r="A558" s="42"/>
      <c r="B558" s="330">
        <v>43473</v>
      </c>
      <c r="C558" s="334">
        <f t="shared" si="7"/>
        <v>9884631323</v>
      </c>
      <c r="D558" s="42"/>
      <c r="E558" s="42"/>
      <c r="F558" s="247">
        <v>345769137</v>
      </c>
      <c r="G558" s="337">
        <v>154911667</v>
      </c>
      <c r="H558" s="330">
        <v>43408</v>
      </c>
      <c r="I558" s="330"/>
      <c r="K558" s="338"/>
      <c r="L558" s="338"/>
      <c r="M558" s="328"/>
      <c r="N558" s="328"/>
      <c r="O558" s="42"/>
    </row>
    <row r="559" spans="1:15">
      <c r="A559" s="42"/>
      <c r="B559" s="330">
        <v>43474</v>
      </c>
      <c r="C559" s="334">
        <f t="shared" si="7"/>
        <v>9826879939</v>
      </c>
      <c r="D559" s="42"/>
      <c r="E559" s="42"/>
      <c r="F559" s="247">
        <v>288017753</v>
      </c>
      <c r="G559" s="337">
        <v>154988376</v>
      </c>
      <c r="H559" s="330">
        <v>49940</v>
      </c>
      <c r="I559" s="330"/>
      <c r="K559" s="338"/>
      <c r="L559" s="338"/>
      <c r="M559" s="328"/>
      <c r="N559" s="328"/>
      <c r="O559" s="42"/>
    </row>
    <row r="560" spans="1:15">
      <c r="A560" s="42"/>
      <c r="B560" s="330">
        <v>43475</v>
      </c>
      <c r="C560" s="334">
        <f t="shared" si="7"/>
        <v>10349596462</v>
      </c>
      <c r="D560" s="42"/>
      <c r="E560" s="42"/>
      <c r="F560" s="247">
        <v>810734276</v>
      </c>
      <c r="G560" s="337">
        <v>155180760</v>
      </c>
      <c r="H560" s="330">
        <v>49967</v>
      </c>
      <c r="I560" s="330"/>
      <c r="K560" s="338"/>
      <c r="L560" s="338"/>
      <c r="M560" s="328"/>
      <c r="N560" s="328"/>
      <c r="O560" s="42"/>
    </row>
    <row r="561" spans="1:15">
      <c r="A561" s="42"/>
      <c r="B561" s="330">
        <v>43476</v>
      </c>
      <c r="C561" s="334">
        <f t="shared" si="7"/>
        <v>10073657505</v>
      </c>
      <c r="D561" s="42"/>
      <c r="E561" s="42"/>
      <c r="F561" s="247">
        <v>534795319</v>
      </c>
      <c r="G561" s="337">
        <v>155198591</v>
      </c>
      <c r="H561" s="330">
        <v>48116</v>
      </c>
      <c r="I561" s="330"/>
      <c r="K561" s="338"/>
      <c r="L561" s="338"/>
      <c r="M561" s="328"/>
      <c r="N561" s="328"/>
      <c r="O561" s="42"/>
    </row>
    <row r="562" spans="1:15">
      <c r="A562" s="42"/>
      <c r="B562" s="330">
        <v>43477</v>
      </c>
      <c r="C562" s="334">
        <f t="shared" si="7"/>
        <v>10010927346</v>
      </c>
      <c r="D562" s="42"/>
      <c r="E562" s="42"/>
      <c r="F562" s="247">
        <v>472065160</v>
      </c>
      <c r="G562" s="337">
        <v>155353529</v>
      </c>
      <c r="H562" s="330">
        <v>48094</v>
      </c>
      <c r="I562" s="330"/>
      <c r="K562" s="338"/>
      <c r="L562" s="338"/>
      <c r="M562" s="328"/>
      <c r="N562" s="328"/>
      <c r="O562" s="42"/>
    </row>
    <row r="563" spans="1:15">
      <c r="A563" s="42"/>
      <c r="B563" s="330">
        <v>43478</v>
      </c>
      <c r="C563" s="334">
        <f t="shared" si="7"/>
        <v>10072049240</v>
      </c>
      <c r="D563" s="42"/>
      <c r="E563" s="42"/>
      <c r="F563" s="247">
        <v>533187054</v>
      </c>
      <c r="G563" s="337">
        <v>155387090</v>
      </c>
      <c r="H563" s="330">
        <v>44187</v>
      </c>
      <c r="I563" s="330"/>
      <c r="K563" s="338"/>
      <c r="L563" s="338"/>
      <c r="M563" s="328"/>
      <c r="N563" s="328"/>
      <c r="O563" s="42"/>
    </row>
    <row r="564" spans="1:15">
      <c r="A564" s="42"/>
      <c r="B564" s="330">
        <v>43479</v>
      </c>
      <c r="C564" s="334">
        <f t="shared" si="7"/>
        <v>10066159286</v>
      </c>
      <c r="D564" s="42"/>
      <c r="E564" s="42"/>
      <c r="F564" s="247">
        <v>527297100</v>
      </c>
      <c r="G564" s="337">
        <v>155429611</v>
      </c>
      <c r="H564" s="330">
        <v>43842</v>
      </c>
      <c r="I564" s="330"/>
      <c r="K564" s="338"/>
      <c r="L564" s="338"/>
      <c r="M564" s="328"/>
      <c r="N564" s="328"/>
      <c r="O564" s="42"/>
    </row>
    <row r="565" spans="1:15">
      <c r="A565" s="42"/>
      <c r="B565" s="330">
        <v>43480</v>
      </c>
      <c r="C565" s="334">
        <f t="shared" si="7"/>
        <v>10321821717</v>
      </c>
      <c r="D565" s="42"/>
      <c r="E565" s="42"/>
      <c r="F565" s="247">
        <v>782959531</v>
      </c>
      <c r="G565" s="337">
        <v>155479956</v>
      </c>
      <c r="H565" s="330">
        <v>48511</v>
      </c>
      <c r="I565" s="330"/>
      <c r="K565" s="338"/>
      <c r="L565" s="338"/>
      <c r="M565" s="328"/>
      <c r="N565" s="328"/>
      <c r="O565" s="42"/>
    </row>
    <row r="566" spans="1:15">
      <c r="A566" s="42"/>
      <c r="B566" s="330">
        <v>43481</v>
      </c>
      <c r="C566" s="334">
        <f t="shared" si="7"/>
        <v>9760037737</v>
      </c>
      <c r="D566" s="42"/>
      <c r="E566" s="42"/>
      <c r="F566" s="247">
        <v>221175551</v>
      </c>
      <c r="G566" s="337">
        <v>155543454</v>
      </c>
      <c r="H566" s="330">
        <v>50287</v>
      </c>
      <c r="I566" s="330"/>
      <c r="K566" s="338"/>
      <c r="L566" s="338"/>
      <c r="M566" s="328"/>
      <c r="N566" s="328"/>
      <c r="O566" s="42"/>
    </row>
    <row r="567" spans="1:15">
      <c r="A567" s="42"/>
      <c r="B567" s="330">
        <v>43482</v>
      </c>
      <c r="C567" s="334">
        <f t="shared" si="7"/>
        <v>10362302570</v>
      </c>
      <c r="D567" s="42"/>
      <c r="E567" s="42"/>
      <c r="F567" s="247">
        <v>823440384</v>
      </c>
      <c r="G567" s="337">
        <v>155771299</v>
      </c>
      <c r="H567" s="330">
        <v>46684</v>
      </c>
      <c r="I567" s="330"/>
      <c r="K567" s="338"/>
      <c r="L567" s="338"/>
      <c r="M567" s="328"/>
      <c r="N567" s="328"/>
      <c r="O567" s="42"/>
    </row>
    <row r="568" spans="1:15">
      <c r="A568" s="42"/>
      <c r="B568" s="330">
        <v>43483</v>
      </c>
      <c r="C568" s="334">
        <f t="shared" si="7"/>
        <v>10385340449</v>
      </c>
      <c r="D568" s="42"/>
      <c r="E568" s="42"/>
      <c r="F568" s="247">
        <v>846478263</v>
      </c>
      <c r="G568" s="337">
        <v>155789396</v>
      </c>
      <c r="H568" s="330">
        <v>47716</v>
      </c>
      <c r="I568" s="330"/>
      <c r="K568" s="338"/>
      <c r="L568" s="338"/>
      <c r="M568" s="328"/>
      <c r="N568" s="328"/>
      <c r="O568" s="42"/>
    </row>
    <row r="569" spans="1:15">
      <c r="A569" s="42"/>
      <c r="B569" s="330">
        <v>43484</v>
      </c>
      <c r="C569" s="334">
        <f t="shared" si="7"/>
        <v>10117070300</v>
      </c>
      <c r="D569" s="42"/>
      <c r="E569" s="42"/>
      <c r="F569" s="247">
        <v>578208114</v>
      </c>
      <c r="G569" s="337">
        <v>155875466</v>
      </c>
      <c r="H569" s="330">
        <v>44535</v>
      </c>
      <c r="I569" s="330"/>
      <c r="K569" s="338"/>
      <c r="L569" s="338"/>
      <c r="M569" s="328"/>
      <c r="N569" s="328"/>
      <c r="O569" s="42"/>
    </row>
    <row r="570" spans="1:15">
      <c r="A570" s="42"/>
      <c r="B570" s="330">
        <v>43485</v>
      </c>
      <c r="C570" s="334">
        <f t="shared" si="7"/>
        <v>10020009835</v>
      </c>
      <c r="D570" s="42"/>
      <c r="E570" s="42"/>
      <c r="F570" s="247">
        <v>481147649</v>
      </c>
      <c r="G570" s="337">
        <v>155974993</v>
      </c>
      <c r="H570" s="330">
        <v>45908</v>
      </c>
      <c r="I570" s="330"/>
      <c r="K570" s="338"/>
      <c r="L570" s="338"/>
      <c r="M570" s="328"/>
      <c r="N570" s="328"/>
      <c r="O570" s="42"/>
    </row>
    <row r="571" spans="1:15">
      <c r="A571" s="42"/>
      <c r="B571" s="330">
        <v>43486</v>
      </c>
      <c r="C571" s="334">
        <f t="shared" si="7"/>
        <v>9773362617</v>
      </c>
      <c r="D571" s="42"/>
      <c r="E571" s="42"/>
      <c r="F571" s="247">
        <v>234500431</v>
      </c>
      <c r="G571" s="337">
        <v>156138104</v>
      </c>
      <c r="H571" s="330">
        <v>47249</v>
      </c>
      <c r="I571" s="330"/>
      <c r="K571" s="338"/>
      <c r="L571" s="338"/>
      <c r="M571" s="328"/>
      <c r="N571" s="328"/>
      <c r="O571" s="42"/>
    </row>
    <row r="572" spans="1:15">
      <c r="A572" s="42"/>
      <c r="B572" s="330">
        <v>43487</v>
      </c>
      <c r="C572" s="334">
        <f t="shared" si="7"/>
        <v>9826477015</v>
      </c>
      <c r="D572" s="42"/>
      <c r="E572" s="42"/>
      <c r="F572" s="247">
        <v>287614829</v>
      </c>
      <c r="G572" s="337">
        <v>156193945</v>
      </c>
      <c r="H572" s="330">
        <v>49330</v>
      </c>
      <c r="I572" s="330"/>
      <c r="K572" s="338"/>
      <c r="L572" s="338"/>
      <c r="M572" s="328"/>
      <c r="N572" s="328"/>
      <c r="O572" s="42"/>
    </row>
    <row r="573" spans="1:15">
      <c r="A573" s="42"/>
      <c r="B573" s="330">
        <v>43488</v>
      </c>
      <c r="C573" s="334">
        <f t="shared" si="7"/>
        <v>9992221213</v>
      </c>
      <c r="D573" s="42"/>
      <c r="E573" s="42"/>
      <c r="F573" s="247">
        <v>453359027</v>
      </c>
      <c r="G573" s="337">
        <v>156304142</v>
      </c>
      <c r="H573" s="330">
        <v>48071</v>
      </c>
      <c r="I573" s="330"/>
      <c r="K573" s="338"/>
      <c r="L573" s="338"/>
      <c r="M573" s="328"/>
      <c r="N573" s="328"/>
      <c r="O573" s="42"/>
    </row>
    <row r="574" spans="1:15">
      <c r="A574" s="42"/>
      <c r="B574" s="330">
        <v>43489</v>
      </c>
      <c r="C574" s="334">
        <f t="shared" si="7"/>
        <v>9816374732</v>
      </c>
      <c r="D574" s="42"/>
      <c r="E574" s="42"/>
      <c r="F574" s="247">
        <v>277512546</v>
      </c>
      <c r="G574" s="337">
        <v>156365741</v>
      </c>
      <c r="H574" s="330">
        <v>49505</v>
      </c>
      <c r="I574" s="330"/>
      <c r="K574" s="338"/>
      <c r="L574" s="338"/>
      <c r="M574" s="328"/>
      <c r="N574" s="328"/>
      <c r="O574" s="42"/>
    </row>
    <row r="575" spans="1:15">
      <c r="A575" s="42"/>
      <c r="B575" s="330">
        <v>43490</v>
      </c>
      <c r="C575" s="334">
        <f t="shared" si="7"/>
        <v>10484069558</v>
      </c>
      <c r="D575" s="42"/>
      <c r="E575" s="42"/>
      <c r="F575" s="247">
        <v>945207372</v>
      </c>
      <c r="G575" s="337">
        <v>156643879</v>
      </c>
      <c r="H575" s="330">
        <v>49554</v>
      </c>
      <c r="I575" s="330"/>
      <c r="K575" s="338"/>
      <c r="L575" s="338"/>
      <c r="M575" s="328"/>
      <c r="N575" s="328"/>
      <c r="O575" s="42"/>
    </row>
    <row r="576" spans="1:15">
      <c r="A576" s="42"/>
      <c r="B576" s="330">
        <v>43491</v>
      </c>
      <c r="C576" s="334">
        <f t="shared" si="7"/>
        <v>10069710754</v>
      </c>
      <c r="D576" s="42"/>
      <c r="E576" s="42"/>
      <c r="F576" s="247">
        <v>530848568</v>
      </c>
      <c r="G576" s="337">
        <v>156654154</v>
      </c>
      <c r="H576" s="330">
        <v>43993</v>
      </c>
      <c r="I576" s="330"/>
      <c r="K576" s="338"/>
      <c r="L576" s="338"/>
      <c r="M576" s="328"/>
      <c r="N576" s="328"/>
      <c r="O576" s="42"/>
    </row>
    <row r="577" spans="1:15">
      <c r="A577" s="42"/>
      <c r="B577" s="330">
        <v>43492</v>
      </c>
      <c r="C577" s="334">
        <f t="shared" si="7"/>
        <v>10094354691</v>
      </c>
      <c r="D577" s="42"/>
      <c r="E577" s="42"/>
      <c r="F577" s="247">
        <v>555492505</v>
      </c>
      <c r="G577" s="337">
        <v>156718568</v>
      </c>
      <c r="H577" s="330">
        <v>48270</v>
      </c>
      <c r="I577" s="330"/>
      <c r="K577" s="338"/>
      <c r="L577" s="338"/>
      <c r="M577" s="328"/>
      <c r="N577" s="328"/>
      <c r="O577" s="42"/>
    </row>
    <row r="578" spans="1:15">
      <c r="A578" s="42"/>
      <c r="B578" s="330">
        <v>43493</v>
      </c>
      <c r="C578" s="334">
        <f t="shared" si="7"/>
        <v>10141416128</v>
      </c>
      <c r="D578" s="42"/>
      <c r="E578" s="42"/>
      <c r="F578" s="247">
        <v>602553942</v>
      </c>
      <c r="G578" s="337">
        <v>156724184</v>
      </c>
      <c r="H578" s="330">
        <v>45275</v>
      </c>
      <c r="I578" s="330"/>
      <c r="K578" s="338"/>
      <c r="L578" s="338"/>
      <c r="M578" s="328"/>
      <c r="N578" s="328"/>
      <c r="O578" s="42"/>
    </row>
    <row r="579" spans="1:15">
      <c r="A579" s="42"/>
      <c r="B579" s="330">
        <v>43494</v>
      </c>
      <c r="C579" s="334">
        <f t="shared" si="7"/>
        <v>9845119654</v>
      </c>
      <c r="D579" s="42"/>
      <c r="E579" s="42"/>
      <c r="F579" s="247">
        <v>306257468</v>
      </c>
      <c r="G579" s="337">
        <v>156831301</v>
      </c>
      <c r="H579" s="330">
        <v>44020</v>
      </c>
      <c r="I579" s="330"/>
      <c r="K579" s="338"/>
      <c r="L579" s="338"/>
      <c r="M579" s="328"/>
      <c r="N579" s="328"/>
      <c r="O579" s="42"/>
    </row>
    <row r="580" spans="1:15">
      <c r="A580" s="42"/>
      <c r="B580" s="330">
        <v>43495</v>
      </c>
      <c r="C580" s="334">
        <f t="shared" si="7"/>
        <v>9779332042</v>
      </c>
      <c r="D580" s="42"/>
      <c r="E580" s="42"/>
      <c r="F580" s="247">
        <v>240469856</v>
      </c>
      <c r="G580" s="337">
        <v>156955243</v>
      </c>
      <c r="H580" s="330">
        <v>46638</v>
      </c>
      <c r="I580" s="330"/>
      <c r="K580" s="338"/>
      <c r="L580" s="338"/>
      <c r="M580" s="328"/>
      <c r="N580" s="328"/>
      <c r="O580" s="42"/>
    </row>
    <row r="581" spans="1:15">
      <c r="A581" s="42"/>
      <c r="B581" s="330">
        <v>43496</v>
      </c>
      <c r="C581" s="334">
        <f t="shared" si="7"/>
        <v>10330542153</v>
      </c>
      <c r="D581" s="42"/>
      <c r="E581" s="42"/>
      <c r="F581" s="247">
        <v>791679967</v>
      </c>
      <c r="G581" s="337">
        <v>157004651</v>
      </c>
      <c r="H581" s="330">
        <v>44095</v>
      </c>
      <c r="I581" s="330"/>
      <c r="K581" s="338"/>
      <c r="L581" s="338"/>
      <c r="M581" s="328"/>
      <c r="N581" s="328"/>
      <c r="O581" s="42"/>
    </row>
    <row r="582" spans="1:15">
      <c r="A582" s="42"/>
      <c r="B582" s="330">
        <v>43497</v>
      </c>
      <c r="C582" s="334">
        <f t="shared" si="7"/>
        <v>10310391367</v>
      </c>
      <c r="D582" s="42"/>
      <c r="E582" s="42"/>
      <c r="F582" s="247">
        <v>771529181</v>
      </c>
      <c r="G582" s="337">
        <v>157157383</v>
      </c>
      <c r="H582" s="330">
        <v>43405</v>
      </c>
      <c r="I582" s="330"/>
      <c r="K582" s="338"/>
      <c r="L582" s="338"/>
      <c r="M582" s="328"/>
      <c r="N582" s="328"/>
      <c r="O582" s="42"/>
    </row>
    <row r="583" spans="1:15">
      <c r="A583" s="42"/>
      <c r="B583" s="330">
        <v>43498</v>
      </c>
      <c r="C583" s="334">
        <f t="shared" si="7"/>
        <v>9995162893</v>
      </c>
      <c r="D583" s="42"/>
      <c r="E583" s="42"/>
      <c r="F583" s="247">
        <v>456300707</v>
      </c>
      <c r="G583" s="337">
        <v>157306097</v>
      </c>
      <c r="H583" s="330">
        <v>44191</v>
      </c>
      <c r="I583" s="330"/>
      <c r="K583" s="338"/>
      <c r="L583" s="338"/>
      <c r="M583" s="328"/>
      <c r="N583" s="328"/>
      <c r="O583" s="42"/>
    </row>
    <row r="584" spans="1:15">
      <c r="A584" s="42"/>
      <c r="B584" s="330">
        <v>43499</v>
      </c>
      <c r="C584" s="334">
        <f t="shared" si="7"/>
        <v>9815079638</v>
      </c>
      <c r="D584" s="42"/>
      <c r="E584" s="42"/>
      <c r="F584" s="247">
        <v>276217452</v>
      </c>
      <c r="G584" s="337">
        <v>157311136</v>
      </c>
      <c r="H584" s="330">
        <v>44114</v>
      </c>
      <c r="I584" s="330"/>
      <c r="K584" s="338"/>
      <c r="L584" s="338"/>
      <c r="M584" s="328"/>
      <c r="N584" s="328"/>
      <c r="O584" s="42"/>
    </row>
    <row r="585" spans="1:15">
      <c r="A585" s="42"/>
      <c r="B585" s="330">
        <v>43500</v>
      </c>
      <c r="C585" s="334">
        <f t="shared" si="7"/>
        <v>10147112521</v>
      </c>
      <c r="D585" s="42"/>
      <c r="E585" s="42"/>
      <c r="F585" s="247">
        <v>608250335</v>
      </c>
      <c r="G585" s="337">
        <v>157373339</v>
      </c>
      <c r="H585" s="330">
        <v>50312</v>
      </c>
      <c r="I585" s="330"/>
      <c r="K585" s="338"/>
      <c r="L585" s="338"/>
      <c r="M585" s="328"/>
      <c r="N585" s="328"/>
      <c r="O585" s="42"/>
    </row>
    <row r="586" spans="1:15">
      <c r="A586" s="42"/>
      <c r="B586" s="330">
        <v>43501</v>
      </c>
      <c r="C586" s="334">
        <f t="shared" si="7"/>
        <v>9953670169</v>
      </c>
      <c r="D586" s="42"/>
      <c r="E586" s="42"/>
      <c r="F586" s="247">
        <v>414807983</v>
      </c>
      <c r="G586" s="337">
        <v>157407609</v>
      </c>
      <c r="H586" s="330">
        <v>44102</v>
      </c>
      <c r="I586" s="330"/>
      <c r="K586" s="338"/>
      <c r="L586" s="338"/>
      <c r="M586" s="328"/>
      <c r="N586" s="328"/>
      <c r="O586" s="42"/>
    </row>
    <row r="587" spans="1:15">
      <c r="A587" s="42"/>
      <c r="B587" s="330">
        <v>43502</v>
      </c>
      <c r="C587" s="334">
        <f t="shared" si="7"/>
        <v>9951404556</v>
      </c>
      <c r="D587" s="42"/>
      <c r="E587" s="42"/>
      <c r="F587" s="247">
        <v>412542370</v>
      </c>
      <c r="G587" s="337">
        <v>157674513</v>
      </c>
      <c r="H587" s="330">
        <v>43722</v>
      </c>
      <c r="I587" s="330"/>
      <c r="K587" s="338"/>
      <c r="L587" s="338"/>
      <c r="M587" s="328"/>
      <c r="N587" s="328"/>
      <c r="O587" s="42"/>
    </row>
    <row r="588" spans="1:15">
      <c r="A588" s="42"/>
      <c r="B588" s="330">
        <v>43503</v>
      </c>
      <c r="C588" s="334">
        <f t="shared" si="7"/>
        <v>10191084883</v>
      </c>
      <c r="D588" s="42"/>
      <c r="E588" s="42"/>
      <c r="F588" s="247">
        <v>652222697</v>
      </c>
      <c r="G588" s="337">
        <v>157788618</v>
      </c>
      <c r="H588" s="330">
        <v>47861</v>
      </c>
      <c r="I588" s="330"/>
      <c r="K588" s="338"/>
      <c r="L588" s="338"/>
      <c r="M588" s="328"/>
      <c r="N588" s="328"/>
      <c r="O588" s="42"/>
    </row>
    <row r="589" spans="1:15">
      <c r="A589" s="42"/>
      <c r="B589" s="330">
        <v>43504</v>
      </c>
      <c r="C589" s="334">
        <f t="shared" si="7"/>
        <v>9956600298</v>
      </c>
      <c r="D589" s="42"/>
      <c r="E589" s="42"/>
      <c r="F589" s="247">
        <v>417738112</v>
      </c>
      <c r="G589" s="337">
        <v>157844531</v>
      </c>
      <c r="H589" s="330">
        <v>47916</v>
      </c>
      <c r="I589" s="330"/>
      <c r="K589" s="338"/>
      <c r="L589" s="338"/>
      <c r="M589" s="328"/>
      <c r="N589" s="328"/>
      <c r="O589" s="42"/>
    </row>
    <row r="590" spans="1:15">
      <c r="A590" s="42"/>
      <c r="B590" s="330">
        <v>43505</v>
      </c>
      <c r="C590" s="334">
        <f t="shared" si="7"/>
        <v>9882822773</v>
      </c>
      <c r="D590" s="42"/>
      <c r="E590" s="42"/>
      <c r="F590" s="247">
        <v>343960587</v>
      </c>
      <c r="G590" s="337">
        <v>158271525</v>
      </c>
      <c r="H590" s="330">
        <v>45816</v>
      </c>
      <c r="I590" s="330"/>
      <c r="K590" s="338"/>
      <c r="L590" s="338"/>
      <c r="M590" s="328"/>
      <c r="N590" s="328"/>
      <c r="O590" s="42"/>
    </row>
    <row r="591" spans="1:15">
      <c r="A591" s="42"/>
      <c r="B591" s="330">
        <v>43506</v>
      </c>
      <c r="C591" s="334">
        <f t="shared" si="7"/>
        <v>10208493290</v>
      </c>
      <c r="D591" s="42"/>
      <c r="E591" s="42"/>
      <c r="F591" s="247">
        <v>669631104</v>
      </c>
      <c r="G591" s="337">
        <v>158272877</v>
      </c>
      <c r="H591" s="330">
        <v>49573</v>
      </c>
      <c r="I591" s="330"/>
      <c r="K591" s="338"/>
      <c r="L591" s="338"/>
      <c r="M591" s="328"/>
      <c r="N591" s="328"/>
      <c r="O591" s="42"/>
    </row>
    <row r="592" spans="1:15">
      <c r="A592" s="42"/>
      <c r="B592" s="330">
        <v>43507</v>
      </c>
      <c r="C592" s="334">
        <f t="shared" si="7"/>
        <v>10204221745</v>
      </c>
      <c r="D592" s="42"/>
      <c r="E592" s="42"/>
      <c r="F592" s="247">
        <v>665359559</v>
      </c>
      <c r="G592" s="337">
        <v>158321293</v>
      </c>
      <c r="H592" s="330">
        <v>46711</v>
      </c>
      <c r="I592" s="330"/>
      <c r="K592" s="338"/>
      <c r="L592" s="338"/>
      <c r="M592" s="328"/>
      <c r="N592" s="328"/>
      <c r="O592" s="42"/>
    </row>
    <row r="593" spans="1:15">
      <c r="A593" s="42"/>
      <c r="B593" s="330">
        <v>43508</v>
      </c>
      <c r="C593" s="334">
        <f t="shared" si="7"/>
        <v>9674676810</v>
      </c>
      <c r="D593" s="42"/>
      <c r="E593" s="42"/>
      <c r="F593" s="247">
        <v>135814624</v>
      </c>
      <c r="G593" s="337">
        <v>158356308</v>
      </c>
      <c r="H593" s="330">
        <v>46426</v>
      </c>
      <c r="I593" s="330"/>
      <c r="K593" s="338"/>
      <c r="L593" s="338"/>
      <c r="M593" s="328"/>
      <c r="N593" s="328"/>
      <c r="O593" s="42"/>
    </row>
    <row r="594" spans="1:15">
      <c r="A594" s="42"/>
      <c r="B594" s="330">
        <v>43509</v>
      </c>
      <c r="C594" s="334">
        <f t="shared" si="7"/>
        <v>10245749904</v>
      </c>
      <c r="D594" s="42"/>
      <c r="E594" s="42"/>
      <c r="F594" s="247">
        <v>706887718</v>
      </c>
      <c r="G594" s="337">
        <v>158398697</v>
      </c>
      <c r="H594" s="330">
        <v>48977</v>
      </c>
      <c r="I594" s="330"/>
      <c r="K594" s="338"/>
      <c r="L594" s="338"/>
      <c r="M594" s="328"/>
      <c r="N594" s="328"/>
      <c r="O594" s="42"/>
    </row>
    <row r="595" spans="1:15">
      <c r="A595" s="42"/>
      <c r="B595" s="330">
        <v>43510</v>
      </c>
      <c r="C595" s="334">
        <f t="shared" si="7"/>
        <v>10104658598</v>
      </c>
      <c r="D595" s="42"/>
      <c r="E595" s="42"/>
      <c r="F595" s="247">
        <v>565796412</v>
      </c>
      <c r="G595" s="337">
        <v>158676670</v>
      </c>
      <c r="H595" s="330">
        <v>46097</v>
      </c>
      <c r="I595" s="330"/>
      <c r="K595" s="338"/>
      <c r="L595" s="338"/>
      <c r="M595" s="328"/>
      <c r="N595" s="328"/>
      <c r="O595" s="42"/>
    </row>
    <row r="596" spans="1:15">
      <c r="A596" s="42"/>
      <c r="B596" s="330">
        <v>43511</v>
      </c>
      <c r="C596" s="334">
        <f t="shared" si="7"/>
        <v>9960742744</v>
      </c>
      <c r="D596" s="42"/>
      <c r="E596" s="42"/>
      <c r="F596" s="247">
        <v>421880558</v>
      </c>
      <c r="G596" s="337">
        <v>158835470</v>
      </c>
      <c r="H596" s="330">
        <v>44859</v>
      </c>
      <c r="I596" s="330"/>
      <c r="K596" s="338"/>
      <c r="L596" s="338"/>
      <c r="M596" s="328"/>
      <c r="N596" s="328"/>
      <c r="O596" s="42"/>
    </row>
    <row r="597" spans="1:15">
      <c r="A597" s="42"/>
      <c r="B597" s="330">
        <v>43512</v>
      </c>
      <c r="C597" s="334">
        <f t="shared" si="7"/>
        <v>10344559508</v>
      </c>
      <c r="D597" s="42"/>
      <c r="E597" s="42"/>
      <c r="F597" s="247">
        <v>805697322</v>
      </c>
      <c r="G597" s="337">
        <v>159180756</v>
      </c>
      <c r="H597" s="330">
        <v>49742</v>
      </c>
      <c r="I597" s="330"/>
      <c r="K597" s="338"/>
      <c r="L597" s="338"/>
      <c r="M597" s="328"/>
      <c r="N597" s="328"/>
      <c r="O597" s="42"/>
    </row>
    <row r="598" spans="1:15">
      <c r="A598" s="42"/>
      <c r="B598" s="330">
        <v>43513</v>
      </c>
      <c r="C598" s="334">
        <f t="shared" si="7"/>
        <v>10465533197</v>
      </c>
      <c r="D598" s="42"/>
      <c r="E598" s="42"/>
      <c r="F598" s="247">
        <v>926671011</v>
      </c>
      <c r="G598" s="337">
        <v>159188271</v>
      </c>
      <c r="H598" s="330">
        <v>48184</v>
      </c>
      <c r="I598" s="330"/>
      <c r="K598" s="338"/>
      <c r="L598" s="338"/>
      <c r="M598" s="328"/>
      <c r="N598" s="328"/>
      <c r="O598" s="42"/>
    </row>
    <row r="599" spans="1:15">
      <c r="A599" s="42"/>
      <c r="B599" s="330">
        <v>43514</v>
      </c>
      <c r="C599" s="334">
        <f t="shared" si="7"/>
        <v>10516848612</v>
      </c>
      <c r="D599" s="42"/>
      <c r="E599" s="42"/>
      <c r="F599" s="247">
        <v>977986426</v>
      </c>
      <c r="G599" s="337">
        <v>159267610</v>
      </c>
      <c r="H599" s="330">
        <v>47096</v>
      </c>
      <c r="I599" s="330"/>
      <c r="K599" s="338"/>
      <c r="L599" s="338"/>
      <c r="M599" s="328"/>
      <c r="N599" s="328"/>
      <c r="O599" s="42"/>
    </row>
    <row r="600" spans="1:15">
      <c r="A600" s="42"/>
      <c r="B600" s="330">
        <v>43515</v>
      </c>
      <c r="C600" s="334">
        <f t="shared" si="7"/>
        <v>10296182077</v>
      </c>
      <c r="D600" s="42"/>
      <c r="E600" s="42"/>
      <c r="F600" s="247">
        <v>757319891</v>
      </c>
      <c r="G600" s="337">
        <v>159336167</v>
      </c>
      <c r="H600" s="330">
        <v>50401</v>
      </c>
      <c r="I600" s="330"/>
      <c r="K600" s="338"/>
      <c r="L600" s="338"/>
      <c r="M600" s="328"/>
      <c r="N600" s="328"/>
      <c r="O600" s="42"/>
    </row>
    <row r="601" spans="1:15">
      <c r="A601" s="42"/>
      <c r="B601" s="330">
        <v>43516</v>
      </c>
      <c r="C601" s="334">
        <f t="shared" si="7"/>
        <v>10349741272</v>
      </c>
      <c r="D601" s="42"/>
      <c r="E601" s="42"/>
      <c r="F601" s="247">
        <v>810879086</v>
      </c>
      <c r="G601" s="337">
        <v>159351727</v>
      </c>
      <c r="H601" s="330">
        <v>46318</v>
      </c>
      <c r="I601" s="330"/>
      <c r="K601" s="338"/>
      <c r="L601" s="338"/>
      <c r="M601" s="328"/>
      <c r="N601" s="328"/>
      <c r="O601" s="42"/>
    </row>
    <row r="602" spans="1:15">
      <c r="A602" s="42"/>
      <c r="B602" s="330">
        <v>43517</v>
      </c>
      <c r="C602" s="334">
        <f t="shared" si="7"/>
        <v>10063637735</v>
      </c>
      <c r="D602" s="42"/>
      <c r="E602" s="42"/>
      <c r="F602" s="247">
        <v>524775549</v>
      </c>
      <c r="G602" s="337">
        <v>159445435</v>
      </c>
      <c r="H602" s="330">
        <v>45999</v>
      </c>
      <c r="I602" s="330"/>
      <c r="K602" s="338"/>
      <c r="L602" s="338"/>
      <c r="M602" s="328"/>
      <c r="N602" s="328"/>
      <c r="O602" s="42"/>
    </row>
    <row r="603" spans="1:15">
      <c r="A603" s="42"/>
      <c r="B603" s="330">
        <v>43518</v>
      </c>
      <c r="C603" s="334">
        <f t="shared" si="7"/>
        <v>10359244301</v>
      </c>
      <c r="D603" s="42"/>
      <c r="E603" s="42"/>
      <c r="F603" s="247">
        <v>820382115</v>
      </c>
      <c r="G603" s="337">
        <v>159622575</v>
      </c>
      <c r="H603" s="330">
        <v>49715</v>
      </c>
      <c r="I603" s="330"/>
      <c r="K603" s="338"/>
      <c r="L603" s="338"/>
      <c r="M603" s="328"/>
      <c r="N603" s="328"/>
      <c r="O603" s="42"/>
    </row>
    <row r="604" spans="1:15">
      <c r="A604" s="42"/>
      <c r="B604" s="330">
        <v>43519</v>
      </c>
      <c r="C604" s="334">
        <f t="shared" si="7"/>
        <v>10089107605</v>
      </c>
      <c r="D604" s="42"/>
      <c r="E604" s="42"/>
      <c r="F604" s="247">
        <v>550245419</v>
      </c>
      <c r="G604" s="337">
        <v>159626527</v>
      </c>
      <c r="H604" s="330">
        <v>48586</v>
      </c>
      <c r="I604" s="330"/>
      <c r="K604" s="338"/>
      <c r="L604" s="338"/>
      <c r="M604" s="328"/>
      <c r="N604" s="328"/>
      <c r="O604" s="42"/>
    </row>
    <row r="605" spans="1:15">
      <c r="A605" s="42"/>
      <c r="B605" s="330">
        <v>43520</v>
      </c>
      <c r="C605" s="334">
        <f t="shared" si="7"/>
        <v>10474262317</v>
      </c>
      <c r="D605" s="42"/>
      <c r="E605" s="42"/>
      <c r="F605" s="247">
        <v>935400131</v>
      </c>
      <c r="G605" s="337">
        <v>159635856</v>
      </c>
      <c r="H605" s="330">
        <v>48222</v>
      </c>
      <c r="I605" s="330"/>
      <c r="K605" s="338"/>
      <c r="L605" s="338"/>
      <c r="M605" s="328"/>
      <c r="N605" s="328"/>
      <c r="O605" s="42"/>
    </row>
    <row r="606" spans="1:15">
      <c r="A606" s="42"/>
      <c r="B606" s="330">
        <v>43521</v>
      </c>
      <c r="C606" s="334">
        <f t="shared" si="7"/>
        <v>10489959668</v>
      </c>
      <c r="D606" s="42"/>
      <c r="E606" s="42"/>
      <c r="F606" s="247">
        <v>951097482</v>
      </c>
      <c r="G606" s="337">
        <v>159949105</v>
      </c>
      <c r="H606" s="330">
        <v>43958</v>
      </c>
      <c r="I606" s="330"/>
      <c r="K606" s="338"/>
      <c r="L606" s="338"/>
      <c r="M606" s="328"/>
      <c r="N606" s="328"/>
      <c r="O606" s="42"/>
    </row>
    <row r="607" spans="1:15">
      <c r="A607" s="42"/>
      <c r="B607" s="330">
        <v>43522</v>
      </c>
      <c r="C607" s="334">
        <f t="shared" si="7"/>
        <v>9659155902</v>
      </c>
      <c r="D607" s="42"/>
      <c r="E607" s="42"/>
      <c r="F607" s="247">
        <v>120293716</v>
      </c>
      <c r="G607" s="337">
        <v>160165261</v>
      </c>
      <c r="H607" s="330">
        <v>47928</v>
      </c>
      <c r="I607" s="330"/>
      <c r="K607" s="338"/>
      <c r="L607" s="338"/>
      <c r="M607" s="328"/>
      <c r="N607" s="328"/>
      <c r="O607" s="42"/>
    </row>
    <row r="608" spans="1:15">
      <c r="A608" s="42"/>
      <c r="B608" s="330">
        <v>43523</v>
      </c>
      <c r="C608" s="334">
        <f t="shared" ref="C608:C671" si="8">F608+(F$88*28679+98765)+(G$88*6587+87654)+(E$88*9537+76543)+(J$88*5713+4528)</f>
        <v>9878504635</v>
      </c>
      <c r="D608" s="42"/>
      <c r="E608" s="42"/>
      <c r="F608" s="247">
        <v>339642449</v>
      </c>
      <c r="G608" s="337">
        <v>160172970</v>
      </c>
      <c r="H608" s="330">
        <v>48514</v>
      </c>
      <c r="I608" s="330"/>
      <c r="K608" s="338"/>
      <c r="L608" s="338"/>
      <c r="M608" s="328"/>
      <c r="N608" s="328"/>
      <c r="O608" s="42"/>
    </row>
    <row r="609" spans="1:15">
      <c r="A609" s="42"/>
      <c r="B609" s="330">
        <v>43524</v>
      </c>
      <c r="C609" s="334">
        <f t="shared" si="8"/>
        <v>9730745913</v>
      </c>
      <c r="D609" s="42"/>
      <c r="E609" s="42"/>
      <c r="F609" s="247">
        <v>191883727</v>
      </c>
      <c r="G609" s="337">
        <v>160264085</v>
      </c>
      <c r="H609" s="330">
        <v>43805</v>
      </c>
      <c r="I609" s="330"/>
      <c r="K609" s="338"/>
      <c r="L609" s="338"/>
      <c r="M609" s="328"/>
      <c r="N609" s="328"/>
      <c r="O609" s="42"/>
    </row>
    <row r="610" spans="1:15">
      <c r="A610" s="42"/>
      <c r="B610" s="330">
        <v>43525</v>
      </c>
      <c r="C610" s="334">
        <f t="shared" si="8"/>
        <v>10494134908</v>
      </c>
      <c r="D610" s="42"/>
      <c r="E610" s="42"/>
      <c r="F610" s="247">
        <v>955272722</v>
      </c>
      <c r="G610" s="337">
        <v>160638726</v>
      </c>
      <c r="H610" s="330">
        <v>44596</v>
      </c>
      <c r="I610" s="330"/>
      <c r="K610" s="338"/>
      <c r="L610" s="338"/>
      <c r="M610" s="328"/>
      <c r="N610" s="328"/>
      <c r="O610" s="42"/>
    </row>
    <row r="611" spans="1:15">
      <c r="A611" s="42"/>
      <c r="B611" s="330">
        <v>43526</v>
      </c>
      <c r="C611" s="334">
        <f t="shared" si="8"/>
        <v>10012785282</v>
      </c>
      <c r="D611" s="42"/>
      <c r="E611" s="42"/>
      <c r="F611" s="247">
        <v>473923096</v>
      </c>
      <c r="G611" s="337">
        <v>160840935</v>
      </c>
      <c r="H611" s="330">
        <v>45570</v>
      </c>
      <c r="I611" s="330"/>
      <c r="K611" s="338"/>
      <c r="L611" s="338"/>
      <c r="M611" s="328"/>
      <c r="N611" s="328"/>
      <c r="O611" s="42"/>
    </row>
    <row r="612" spans="1:15">
      <c r="A612" s="42"/>
      <c r="B612" s="330">
        <v>43527</v>
      </c>
      <c r="C612" s="334">
        <f t="shared" si="8"/>
        <v>10407922592</v>
      </c>
      <c r="D612" s="42"/>
      <c r="E612" s="42"/>
      <c r="F612" s="247">
        <v>869060406</v>
      </c>
      <c r="G612" s="337">
        <v>160930650</v>
      </c>
      <c r="H612" s="330">
        <v>47544</v>
      </c>
      <c r="I612" s="330"/>
      <c r="K612" s="338"/>
      <c r="L612" s="338"/>
      <c r="M612" s="328"/>
      <c r="N612" s="328"/>
      <c r="O612" s="42"/>
    </row>
    <row r="613" spans="1:15">
      <c r="A613" s="42"/>
      <c r="B613" s="330">
        <v>43528</v>
      </c>
      <c r="C613" s="334">
        <f t="shared" si="8"/>
        <v>10131374079</v>
      </c>
      <c r="D613" s="42"/>
      <c r="E613" s="42"/>
      <c r="F613" s="247">
        <v>592511893</v>
      </c>
      <c r="G613" s="337">
        <v>160999500</v>
      </c>
      <c r="H613" s="330">
        <v>49717</v>
      </c>
      <c r="I613" s="330"/>
      <c r="K613" s="338"/>
      <c r="L613" s="338"/>
      <c r="M613" s="328"/>
      <c r="N613" s="328"/>
      <c r="O613" s="42"/>
    </row>
    <row r="614" spans="1:15">
      <c r="A614" s="42"/>
      <c r="B614" s="330">
        <v>43529</v>
      </c>
      <c r="C614" s="334">
        <f t="shared" si="8"/>
        <v>9851398192</v>
      </c>
      <c r="D614" s="42"/>
      <c r="E614" s="42"/>
      <c r="F614" s="247">
        <v>312536006</v>
      </c>
      <c r="G614" s="337">
        <v>161131518</v>
      </c>
      <c r="H614" s="330">
        <v>46468</v>
      </c>
      <c r="I614" s="330"/>
      <c r="K614" s="338"/>
      <c r="L614" s="338"/>
      <c r="M614" s="328"/>
      <c r="N614" s="328"/>
      <c r="O614" s="42"/>
    </row>
    <row r="615" spans="1:15">
      <c r="A615" s="42"/>
      <c r="B615" s="330">
        <v>43530</v>
      </c>
      <c r="C615" s="334">
        <f t="shared" si="8"/>
        <v>9739476478</v>
      </c>
      <c r="D615" s="42"/>
      <c r="E615" s="42"/>
      <c r="F615" s="247">
        <v>200614292</v>
      </c>
      <c r="G615" s="337">
        <v>161277752</v>
      </c>
      <c r="H615" s="330">
        <v>44257</v>
      </c>
      <c r="I615" s="330"/>
      <c r="K615" s="338"/>
      <c r="L615" s="338"/>
      <c r="M615" s="328"/>
      <c r="N615" s="328"/>
      <c r="O615" s="42"/>
    </row>
    <row r="616" spans="1:15">
      <c r="A616" s="42"/>
      <c r="B616" s="330">
        <v>43531</v>
      </c>
      <c r="C616" s="334">
        <f t="shared" si="8"/>
        <v>10209472259</v>
      </c>
      <c r="D616" s="42"/>
      <c r="E616" s="42"/>
      <c r="F616" s="247">
        <v>670610073</v>
      </c>
      <c r="G616" s="337">
        <v>161389661</v>
      </c>
      <c r="H616" s="330">
        <v>45336</v>
      </c>
      <c r="I616" s="330"/>
      <c r="K616" s="338"/>
      <c r="L616" s="338"/>
      <c r="M616" s="328"/>
      <c r="N616" s="328"/>
      <c r="O616" s="42"/>
    </row>
    <row r="617" spans="1:15">
      <c r="A617" s="42"/>
      <c r="B617" s="330">
        <v>43532</v>
      </c>
      <c r="C617" s="334">
        <f t="shared" si="8"/>
        <v>10344861150</v>
      </c>
      <c r="D617" s="42"/>
      <c r="E617" s="42"/>
      <c r="F617" s="247">
        <v>805998964</v>
      </c>
      <c r="G617" s="337">
        <v>161477265</v>
      </c>
      <c r="H617" s="330">
        <v>47005</v>
      </c>
      <c r="I617" s="330"/>
      <c r="K617" s="338"/>
      <c r="L617" s="338"/>
      <c r="M617" s="328"/>
      <c r="N617" s="328"/>
      <c r="O617" s="42"/>
    </row>
    <row r="618" spans="1:15">
      <c r="A618" s="42"/>
      <c r="B618" s="330">
        <v>43533</v>
      </c>
      <c r="C618" s="334">
        <f t="shared" si="8"/>
        <v>10221844826</v>
      </c>
      <c r="D618" s="42"/>
      <c r="E618" s="42"/>
      <c r="F618" s="247">
        <v>682982640</v>
      </c>
      <c r="G618" s="337">
        <v>161557803</v>
      </c>
      <c r="H618" s="330">
        <v>50041</v>
      </c>
      <c r="I618" s="330"/>
      <c r="K618" s="338"/>
      <c r="L618" s="338"/>
      <c r="M618" s="328"/>
      <c r="N618" s="328"/>
      <c r="O618" s="42"/>
    </row>
    <row r="619" spans="1:15">
      <c r="A619" s="42"/>
      <c r="B619" s="330">
        <v>43534</v>
      </c>
      <c r="C619" s="334">
        <f t="shared" si="8"/>
        <v>9832712159</v>
      </c>
      <c r="D619" s="42"/>
      <c r="E619" s="42"/>
      <c r="F619" s="247">
        <v>293849973</v>
      </c>
      <c r="G619" s="337">
        <v>161746428</v>
      </c>
      <c r="H619" s="330">
        <v>43875</v>
      </c>
      <c r="I619" s="330"/>
      <c r="K619" s="338"/>
      <c r="L619" s="338"/>
      <c r="M619" s="328"/>
      <c r="N619" s="328"/>
      <c r="O619" s="42"/>
    </row>
    <row r="620" spans="1:15">
      <c r="A620" s="42"/>
      <c r="B620" s="330">
        <v>43535</v>
      </c>
      <c r="C620" s="334">
        <f t="shared" si="8"/>
        <v>9748926518</v>
      </c>
      <c r="D620" s="42"/>
      <c r="E620" s="42"/>
      <c r="F620" s="247">
        <v>210064332</v>
      </c>
      <c r="G620" s="337">
        <v>161760425</v>
      </c>
      <c r="H620" s="330">
        <v>43723</v>
      </c>
      <c r="I620" s="330"/>
      <c r="K620" s="338"/>
      <c r="L620" s="338"/>
      <c r="M620" s="328"/>
      <c r="N620" s="328"/>
      <c r="O620" s="42"/>
    </row>
    <row r="621" spans="1:15">
      <c r="A621" s="42"/>
      <c r="B621" s="330">
        <v>43536</v>
      </c>
      <c r="C621" s="334">
        <f t="shared" si="8"/>
        <v>9984422687</v>
      </c>
      <c r="D621" s="42"/>
      <c r="E621" s="42"/>
      <c r="F621" s="247">
        <v>445560501</v>
      </c>
      <c r="G621" s="337">
        <v>161901017</v>
      </c>
      <c r="H621" s="330">
        <v>46302</v>
      </c>
      <c r="I621" s="330"/>
      <c r="K621" s="338"/>
      <c r="L621" s="338"/>
      <c r="M621" s="328"/>
      <c r="N621" s="328"/>
      <c r="O621" s="42"/>
    </row>
    <row r="622" spans="1:15">
      <c r="A622" s="42"/>
      <c r="B622" s="330">
        <v>43537</v>
      </c>
      <c r="C622" s="334">
        <f t="shared" si="8"/>
        <v>10132329816</v>
      </c>
      <c r="D622" s="42"/>
      <c r="E622" s="42"/>
      <c r="F622" s="247">
        <v>593467630</v>
      </c>
      <c r="G622" s="337">
        <v>162035523</v>
      </c>
      <c r="H622" s="330">
        <v>43105</v>
      </c>
      <c r="I622" s="330"/>
      <c r="K622" s="338"/>
      <c r="L622" s="338"/>
      <c r="M622" s="328"/>
      <c r="N622" s="328"/>
      <c r="O622" s="42"/>
    </row>
    <row r="623" spans="1:15">
      <c r="A623" s="42"/>
      <c r="B623" s="330">
        <v>43538</v>
      </c>
      <c r="C623" s="334">
        <f t="shared" si="8"/>
        <v>10376868373</v>
      </c>
      <c r="D623" s="42"/>
      <c r="E623" s="42"/>
      <c r="F623" s="247">
        <v>838006187</v>
      </c>
      <c r="G623" s="337">
        <v>162111929</v>
      </c>
      <c r="H623" s="330">
        <v>45089</v>
      </c>
      <c r="I623" s="330"/>
      <c r="K623" s="338"/>
      <c r="L623" s="338"/>
      <c r="M623" s="328"/>
      <c r="N623" s="328"/>
      <c r="O623" s="42"/>
    </row>
    <row r="624" spans="1:15">
      <c r="A624" s="42"/>
      <c r="B624" s="330">
        <v>43539</v>
      </c>
      <c r="C624" s="334">
        <f t="shared" si="8"/>
        <v>9923075330</v>
      </c>
      <c r="D624" s="42"/>
      <c r="E624" s="42"/>
      <c r="F624" s="247">
        <v>384213144</v>
      </c>
      <c r="G624" s="337">
        <v>162452875</v>
      </c>
      <c r="H624" s="330">
        <v>47497</v>
      </c>
      <c r="I624" s="330"/>
      <c r="K624" s="338"/>
      <c r="L624" s="338"/>
      <c r="M624" s="328"/>
      <c r="N624" s="328"/>
      <c r="O624" s="42"/>
    </row>
    <row r="625" spans="1:15">
      <c r="A625" s="42"/>
      <c r="B625" s="330">
        <v>43540</v>
      </c>
      <c r="C625" s="334">
        <f t="shared" si="8"/>
        <v>10379876814</v>
      </c>
      <c r="D625" s="42"/>
      <c r="E625" s="42"/>
      <c r="F625" s="247">
        <v>841014628</v>
      </c>
      <c r="G625" s="337">
        <v>162458109</v>
      </c>
      <c r="H625" s="330">
        <v>48345</v>
      </c>
      <c r="I625" s="330"/>
      <c r="K625" s="338"/>
      <c r="L625" s="338"/>
      <c r="M625" s="328"/>
      <c r="N625" s="328"/>
      <c r="O625" s="42"/>
    </row>
    <row r="626" spans="1:15">
      <c r="A626" s="42"/>
      <c r="B626" s="330">
        <v>43541</v>
      </c>
      <c r="C626" s="334">
        <f t="shared" si="8"/>
        <v>10237420810</v>
      </c>
      <c r="D626" s="42"/>
      <c r="E626" s="42"/>
      <c r="F626" s="247">
        <v>698558624</v>
      </c>
      <c r="G626" s="337">
        <v>162462126</v>
      </c>
      <c r="H626" s="330">
        <v>47667</v>
      </c>
      <c r="I626" s="330"/>
      <c r="K626" s="338"/>
      <c r="L626" s="338"/>
      <c r="M626" s="328"/>
      <c r="N626" s="328"/>
      <c r="O626" s="42"/>
    </row>
    <row r="627" spans="1:15">
      <c r="A627" s="42"/>
      <c r="B627" s="330">
        <v>43542</v>
      </c>
      <c r="C627" s="334">
        <f t="shared" si="8"/>
        <v>10213016670</v>
      </c>
      <c r="D627" s="42"/>
      <c r="E627" s="42"/>
      <c r="F627" s="247">
        <v>674154484</v>
      </c>
      <c r="G627" s="337">
        <v>162654632</v>
      </c>
      <c r="H627" s="330">
        <v>46951</v>
      </c>
      <c r="I627" s="330"/>
      <c r="K627" s="338"/>
      <c r="L627" s="338"/>
      <c r="M627" s="328"/>
      <c r="N627" s="328"/>
      <c r="O627" s="42"/>
    </row>
    <row r="628" spans="1:15">
      <c r="A628" s="42"/>
      <c r="B628" s="330">
        <v>43543</v>
      </c>
      <c r="C628" s="334">
        <f t="shared" si="8"/>
        <v>9840785948</v>
      </c>
      <c r="D628" s="42"/>
      <c r="E628" s="42"/>
      <c r="F628" s="247">
        <v>301923762</v>
      </c>
      <c r="G628" s="337">
        <v>162798411</v>
      </c>
      <c r="H628" s="330">
        <v>45821</v>
      </c>
      <c r="I628" s="330"/>
      <c r="K628" s="338"/>
      <c r="L628" s="338"/>
      <c r="M628" s="328"/>
      <c r="N628" s="328"/>
      <c r="O628" s="42"/>
    </row>
    <row r="629" spans="1:15">
      <c r="A629" s="42"/>
      <c r="B629" s="330">
        <v>43544</v>
      </c>
      <c r="C629" s="334">
        <f t="shared" si="8"/>
        <v>9755045513</v>
      </c>
      <c r="D629" s="42"/>
      <c r="E629" s="42"/>
      <c r="F629" s="247">
        <v>216183327</v>
      </c>
      <c r="G629" s="337">
        <v>162864812</v>
      </c>
      <c r="H629" s="330">
        <v>47302</v>
      </c>
      <c r="I629" s="330"/>
      <c r="K629" s="338"/>
      <c r="L629" s="338"/>
      <c r="M629" s="328"/>
      <c r="N629" s="328"/>
      <c r="O629" s="42"/>
    </row>
    <row r="630" spans="1:15">
      <c r="A630" s="42"/>
      <c r="B630" s="330">
        <v>43545</v>
      </c>
      <c r="C630" s="334">
        <f t="shared" si="8"/>
        <v>9864821719</v>
      </c>
      <c r="D630" s="42"/>
      <c r="E630" s="42"/>
      <c r="F630" s="247">
        <v>325959533</v>
      </c>
      <c r="G630" s="337">
        <v>162941555</v>
      </c>
      <c r="H630" s="330">
        <v>46517</v>
      </c>
      <c r="I630" s="330"/>
      <c r="K630" s="338"/>
      <c r="L630" s="338"/>
      <c r="M630" s="328"/>
      <c r="N630" s="328"/>
      <c r="O630" s="42"/>
    </row>
    <row r="631" spans="1:15">
      <c r="A631" s="42"/>
      <c r="B631" s="330">
        <v>43546</v>
      </c>
      <c r="C631" s="334">
        <f t="shared" si="8"/>
        <v>10431192813</v>
      </c>
      <c r="D631" s="42"/>
      <c r="E631" s="42"/>
      <c r="F631" s="247">
        <v>892330627</v>
      </c>
      <c r="G631" s="337">
        <v>162964218</v>
      </c>
      <c r="H631" s="330">
        <v>43598</v>
      </c>
      <c r="I631" s="330"/>
      <c r="K631" s="338"/>
      <c r="L631" s="338"/>
      <c r="M631" s="328"/>
      <c r="N631" s="328"/>
      <c r="O631" s="42"/>
    </row>
    <row r="632" spans="1:15">
      <c r="A632" s="42"/>
      <c r="B632" s="330">
        <v>43547</v>
      </c>
      <c r="C632" s="334">
        <f t="shared" si="8"/>
        <v>10226671749</v>
      </c>
      <c r="D632" s="42"/>
      <c r="E632" s="42"/>
      <c r="F632" s="247">
        <v>687809563</v>
      </c>
      <c r="G632" s="337">
        <v>163099836</v>
      </c>
      <c r="H632" s="330">
        <v>44723</v>
      </c>
      <c r="I632" s="330"/>
      <c r="K632" s="338"/>
      <c r="L632" s="338"/>
      <c r="M632" s="328"/>
      <c r="N632" s="328"/>
      <c r="O632" s="42"/>
    </row>
    <row r="633" spans="1:15">
      <c r="A633" s="42"/>
      <c r="B633" s="330">
        <v>43548</v>
      </c>
      <c r="C633" s="334">
        <f t="shared" si="8"/>
        <v>10500482169</v>
      </c>
      <c r="D633" s="42"/>
      <c r="E633" s="42"/>
      <c r="F633" s="247">
        <v>961619983</v>
      </c>
      <c r="G633" s="337">
        <v>163106562</v>
      </c>
      <c r="H633" s="330">
        <v>44359</v>
      </c>
      <c r="I633" s="330"/>
      <c r="K633" s="338"/>
      <c r="L633" s="338"/>
      <c r="M633" s="328"/>
      <c r="N633" s="328"/>
      <c r="O633" s="42"/>
    </row>
    <row r="634" spans="1:15">
      <c r="A634" s="42"/>
      <c r="B634" s="330">
        <v>43549</v>
      </c>
      <c r="C634" s="334">
        <f t="shared" si="8"/>
        <v>10416961068</v>
      </c>
      <c r="D634" s="42"/>
      <c r="E634" s="42"/>
      <c r="F634" s="247">
        <v>878098882</v>
      </c>
      <c r="G634" s="337">
        <v>163136863</v>
      </c>
      <c r="H634" s="330">
        <v>46214</v>
      </c>
      <c r="I634" s="330"/>
      <c r="K634" s="338"/>
      <c r="L634" s="338"/>
      <c r="M634" s="328"/>
      <c r="N634" s="328"/>
      <c r="O634" s="42"/>
    </row>
    <row r="635" spans="1:15">
      <c r="A635" s="42"/>
      <c r="B635" s="330">
        <v>43550</v>
      </c>
      <c r="C635" s="334">
        <f t="shared" si="8"/>
        <v>10112797950</v>
      </c>
      <c r="D635" s="42"/>
      <c r="E635" s="42"/>
      <c r="F635" s="247">
        <v>573935764</v>
      </c>
      <c r="G635" s="337">
        <v>163155220</v>
      </c>
      <c r="H635" s="330">
        <v>49431</v>
      </c>
      <c r="I635" s="330"/>
      <c r="K635" s="338"/>
      <c r="L635" s="338"/>
      <c r="M635" s="328"/>
      <c r="N635" s="328"/>
      <c r="O635" s="42"/>
    </row>
    <row r="636" spans="1:15">
      <c r="A636" s="42"/>
      <c r="B636" s="330">
        <v>43551</v>
      </c>
      <c r="C636" s="334">
        <f t="shared" si="8"/>
        <v>10345178017</v>
      </c>
      <c r="D636" s="42"/>
      <c r="E636" s="42"/>
      <c r="F636" s="247">
        <v>806315831</v>
      </c>
      <c r="G636" s="337">
        <v>163357746</v>
      </c>
      <c r="H636" s="330">
        <v>44555</v>
      </c>
      <c r="I636" s="330"/>
      <c r="K636" s="338"/>
      <c r="L636" s="338"/>
      <c r="M636" s="328"/>
      <c r="N636" s="328"/>
      <c r="O636" s="42"/>
    </row>
    <row r="637" spans="1:15">
      <c r="A637" s="42"/>
      <c r="B637" s="330">
        <v>43552</v>
      </c>
      <c r="C637" s="334">
        <f t="shared" si="8"/>
        <v>10354918205</v>
      </c>
      <c r="D637" s="42"/>
      <c r="E637" s="42"/>
      <c r="F637" s="247">
        <v>816056019</v>
      </c>
      <c r="G637" s="337">
        <v>163384385</v>
      </c>
      <c r="H637" s="330">
        <v>46996</v>
      </c>
      <c r="I637" s="330"/>
      <c r="K637" s="338"/>
      <c r="L637" s="338"/>
      <c r="M637" s="328"/>
      <c r="N637" s="328"/>
      <c r="O637" s="42"/>
    </row>
    <row r="638" spans="1:15">
      <c r="A638" s="42"/>
      <c r="B638" s="330">
        <v>43553</v>
      </c>
      <c r="C638" s="334">
        <f t="shared" si="8"/>
        <v>10408860659</v>
      </c>
      <c r="D638" s="42"/>
      <c r="E638" s="42"/>
      <c r="F638" s="247">
        <v>869998473</v>
      </c>
      <c r="G638" s="337">
        <v>163404152</v>
      </c>
      <c r="H638" s="330">
        <v>44821</v>
      </c>
      <c r="I638" s="330"/>
      <c r="K638" s="338"/>
      <c r="L638" s="338"/>
      <c r="M638" s="328"/>
      <c r="N638" s="328"/>
      <c r="O638" s="42"/>
    </row>
    <row r="639" spans="1:15">
      <c r="A639" s="42"/>
      <c r="B639" s="330">
        <v>43554</v>
      </c>
      <c r="C639" s="334">
        <f t="shared" si="8"/>
        <v>9858765325</v>
      </c>
      <c r="D639" s="42"/>
      <c r="E639" s="42"/>
      <c r="F639" s="247">
        <v>319903139</v>
      </c>
      <c r="G639" s="337">
        <v>163776261</v>
      </c>
      <c r="H639" s="330">
        <v>45944</v>
      </c>
      <c r="I639" s="330"/>
      <c r="K639" s="338"/>
      <c r="L639" s="338"/>
      <c r="M639" s="328"/>
      <c r="N639" s="328"/>
      <c r="O639" s="42"/>
    </row>
    <row r="640" spans="1:15">
      <c r="A640" s="42"/>
      <c r="B640" s="330">
        <v>43555</v>
      </c>
      <c r="C640" s="334">
        <f t="shared" si="8"/>
        <v>9702948884</v>
      </c>
      <c r="D640" s="42"/>
      <c r="E640" s="42"/>
      <c r="F640" s="247">
        <v>164086698</v>
      </c>
      <c r="G640" s="337">
        <v>163784808</v>
      </c>
      <c r="H640" s="330">
        <v>48813</v>
      </c>
      <c r="I640" s="330"/>
      <c r="K640" s="338"/>
      <c r="L640" s="338"/>
      <c r="M640" s="328"/>
      <c r="N640" s="328"/>
      <c r="O640" s="42"/>
    </row>
    <row r="641" spans="1:15">
      <c r="A641" s="42"/>
      <c r="B641" s="330">
        <v>43556</v>
      </c>
      <c r="C641" s="334">
        <f t="shared" si="8"/>
        <v>9849655266</v>
      </c>
      <c r="D641" s="42"/>
      <c r="E641" s="42"/>
      <c r="F641" s="247">
        <v>310793080</v>
      </c>
      <c r="G641" s="337">
        <v>163918028</v>
      </c>
      <c r="H641" s="330">
        <v>50355</v>
      </c>
      <c r="I641" s="330"/>
      <c r="K641" s="338"/>
      <c r="L641" s="338"/>
      <c r="M641" s="328"/>
      <c r="N641" s="328"/>
      <c r="O641" s="42"/>
    </row>
    <row r="642" spans="1:15">
      <c r="A642" s="42"/>
      <c r="B642" s="330">
        <v>43557</v>
      </c>
      <c r="C642" s="334">
        <f t="shared" si="8"/>
        <v>9968893806</v>
      </c>
      <c r="D642" s="42"/>
      <c r="E642" s="42"/>
      <c r="F642" s="247">
        <v>430031620</v>
      </c>
      <c r="G642" s="337">
        <v>163987812</v>
      </c>
      <c r="H642" s="330">
        <v>47805</v>
      </c>
      <c r="I642" s="330"/>
      <c r="K642" s="338"/>
      <c r="L642" s="338"/>
      <c r="M642" s="328"/>
      <c r="N642" s="328"/>
      <c r="O642" s="42"/>
    </row>
    <row r="643" spans="1:15">
      <c r="A643" s="42"/>
      <c r="B643" s="330">
        <v>43558</v>
      </c>
      <c r="C643" s="334">
        <f t="shared" si="8"/>
        <v>10429885011</v>
      </c>
      <c r="D643" s="42"/>
      <c r="E643" s="42"/>
      <c r="F643" s="247">
        <v>891022825</v>
      </c>
      <c r="G643" s="337">
        <v>164031761</v>
      </c>
      <c r="H643" s="330">
        <v>46833</v>
      </c>
      <c r="I643" s="330"/>
      <c r="K643" s="338"/>
      <c r="L643" s="338"/>
      <c r="M643" s="328"/>
      <c r="N643" s="328"/>
      <c r="O643" s="42"/>
    </row>
    <row r="644" spans="1:15">
      <c r="A644" s="42"/>
      <c r="B644" s="330">
        <v>43559</v>
      </c>
      <c r="C644" s="334">
        <f t="shared" si="8"/>
        <v>10130262845</v>
      </c>
      <c r="D644" s="42"/>
      <c r="E644" s="42"/>
      <c r="F644" s="247">
        <v>591400659</v>
      </c>
      <c r="G644" s="337">
        <v>164086698</v>
      </c>
      <c r="H644" s="330">
        <v>43555</v>
      </c>
      <c r="I644" s="330"/>
      <c r="K644" s="338"/>
      <c r="L644" s="338"/>
      <c r="M644" s="328"/>
      <c r="N644" s="328"/>
      <c r="O644" s="42"/>
    </row>
    <row r="645" spans="1:15">
      <c r="A645" s="42"/>
      <c r="B645" s="330">
        <v>43560</v>
      </c>
      <c r="C645" s="334">
        <f t="shared" si="8"/>
        <v>10234837679</v>
      </c>
      <c r="D645" s="42"/>
      <c r="E645" s="42"/>
      <c r="F645" s="247">
        <v>695975493</v>
      </c>
      <c r="G645" s="337">
        <v>164166549</v>
      </c>
      <c r="H645" s="330">
        <v>49566</v>
      </c>
      <c r="I645" s="330"/>
      <c r="K645" s="338"/>
      <c r="L645" s="338"/>
      <c r="M645" s="328"/>
      <c r="N645" s="328"/>
      <c r="O645" s="42"/>
    </row>
    <row r="646" spans="1:15">
      <c r="A646" s="42"/>
      <c r="B646" s="330">
        <v>43561</v>
      </c>
      <c r="C646" s="334">
        <f t="shared" si="8"/>
        <v>10146558865</v>
      </c>
      <c r="D646" s="42"/>
      <c r="E646" s="42"/>
      <c r="F646" s="247">
        <v>607696679</v>
      </c>
      <c r="G646" s="337">
        <v>164183786</v>
      </c>
      <c r="H646" s="330">
        <v>47589</v>
      </c>
      <c r="I646" s="330"/>
      <c r="K646" s="338"/>
      <c r="L646" s="338"/>
      <c r="M646" s="328"/>
      <c r="N646" s="328"/>
      <c r="O646" s="42"/>
    </row>
    <row r="647" spans="1:15">
      <c r="A647" s="42"/>
      <c r="B647" s="330">
        <v>43562</v>
      </c>
      <c r="C647" s="334">
        <f t="shared" si="8"/>
        <v>10085662042</v>
      </c>
      <c r="D647" s="42"/>
      <c r="E647" s="42"/>
      <c r="F647" s="247">
        <v>546799856</v>
      </c>
      <c r="G647" s="337">
        <v>164546121</v>
      </c>
      <c r="H647" s="330">
        <v>46875</v>
      </c>
      <c r="I647" s="330"/>
      <c r="K647" s="338"/>
      <c r="L647" s="338"/>
      <c r="M647" s="328"/>
      <c r="N647" s="328"/>
      <c r="O647" s="42"/>
    </row>
    <row r="648" spans="1:15">
      <c r="A648" s="42"/>
      <c r="B648" s="330">
        <v>43563</v>
      </c>
      <c r="C648" s="334">
        <f t="shared" si="8"/>
        <v>9755352081</v>
      </c>
      <c r="D648" s="42"/>
      <c r="E648" s="42"/>
      <c r="F648" s="247">
        <v>216489895</v>
      </c>
      <c r="G648" s="337">
        <v>164554807</v>
      </c>
      <c r="H648" s="330">
        <v>45817</v>
      </c>
      <c r="I648" s="330"/>
      <c r="K648" s="338"/>
      <c r="L648" s="338"/>
      <c r="M648" s="328"/>
      <c r="N648" s="328"/>
      <c r="O648" s="42"/>
    </row>
    <row r="649" spans="1:15">
      <c r="A649" s="42"/>
      <c r="B649" s="330">
        <v>43564</v>
      </c>
      <c r="C649" s="334">
        <f t="shared" si="8"/>
        <v>9930211177</v>
      </c>
      <c r="D649" s="42"/>
      <c r="E649" s="42"/>
      <c r="F649" s="247">
        <v>391348991</v>
      </c>
      <c r="G649" s="337">
        <v>164657762</v>
      </c>
      <c r="H649" s="330">
        <v>43784</v>
      </c>
      <c r="I649" s="330"/>
      <c r="K649" s="338"/>
      <c r="L649" s="338"/>
      <c r="M649" s="328"/>
      <c r="N649" s="328"/>
      <c r="O649" s="42"/>
    </row>
    <row r="650" spans="1:15">
      <c r="A650" s="42"/>
      <c r="B650" s="330">
        <v>43565</v>
      </c>
      <c r="C650" s="334">
        <f t="shared" si="8"/>
        <v>9642715526</v>
      </c>
      <c r="D650" s="42"/>
      <c r="E650" s="42"/>
      <c r="F650" s="247">
        <v>103853340</v>
      </c>
      <c r="G650" s="337">
        <v>164745267</v>
      </c>
      <c r="H650" s="330">
        <v>49584</v>
      </c>
      <c r="I650" s="330"/>
      <c r="K650" s="338"/>
      <c r="L650" s="338"/>
      <c r="M650" s="328"/>
      <c r="N650" s="328"/>
      <c r="O650" s="42"/>
    </row>
    <row r="651" spans="1:15">
      <c r="A651" s="42"/>
      <c r="B651" s="330">
        <v>43566</v>
      </c>
      <c r="C651" s="334">
        <f t="shared" si="8"/>
        <v>10152770287</v>
      </c>
      <c r="D651" s="42"/>
      <c r="E651" s="42"/>
      <c r="F651" s="247">
        <v>613908101</v>
      </c>
      <c r="G651" s="337">
        <v>165205970</v>
      </c>
      <c r="H651" s="330">
        <v>49630</v>
      </c>
      <c r="I651" s="330"/>
      <c r="K651" s="338"/>
      <c r="L651" s="338"/>
      <c r="M651" s="328"/>
      <c r="N651" s="328"/>
      <c r="O651" s="42"/>
    </row>
    <row r="652" spans="1:15">
      <c r="A652" s="42"/>
      <c r="B652" s="330">
        <v>43567</v>
      </c>
      <c r="C652" s="334">
        <f t="shared" si="8"/>
        <v>9762107470</v>
      </c>
      <c r="D652" s="42"/>
      <c r="E652" s="42"/>
      <c r="F652" s="247">
        <v>223245284</v>
      </c>
      <c r="G652" s="337">
        <v>165513579</v>
      </c>
      <c r="H652" s="330">
        <v>48955</v>
      </c>
      <c r="I652" s="330"/>
      <c r="K652" s="338"/>
      <c r="L652" s="338"/>
      <c r="M652" s="328"/>
      <c r="N652" s="328"/>
      <c r="O652" s="42"/>
    </row>
    <row r="653" spans="1:15">
      <c r="A653" s="42"/>
      <c r="B653" s="330">
        <v>43568</v>
      </c>
      <c r="C653" s="334">
        <f t="shared" si="8"/>
        <v>9994812524</v>
      </c>
      <c r="D653" s="42"/>
      <c r="E653" s="42"/>
      <c r="F653" s="247">
        <v>455950338</v>
      </c>
      <c r="G653" s="337">
        <v>165612840</v>
      </c>
      <c r="H653" s="330">
        <v>48691</v>
      </c>
      <c r="I653" s="330"/>
      <c r="K653" s="338"/>
      <c r="L653" s="338"/>
      <c r="M653" s="328"/>
      <c r="N653" s="328"/>
      <c r="O653" s="42"/>
    </row>
    <row r="654" spans="1:15">
      <c r="A654" s="42"/>
      <c r="B654" s="330">
        <v>43569</v>
      </c>
      <c r="C654" s="334">
        <f t="shared" si="8"/>
        <v>10094061846</v>
      </c>
      <c r="D654" s="42"/>
      <c r="E654" s="42"/>
      <c r="F654" s="247">
        <v>555199660</v>
      </c>
      <c r="G654" s="337">
        <v>165644494</v>
      </c>
      <c r="H654" s="330">
        <v>50247</v>
      </c>
      <c r="I654" s="330"/>
      <c r="K654" s="338"/>
      <c r="L654" s="338"/>
      <c r="M654" s="328"/>
      <c r="N654" s="328"/>
      <c r="O654" s="42"/>
    </row>
    <row r="655" spans="1:15">
      <c r="A655" s="42"/>
      <c r="B655" s="330">
        <v>43570</v>
      </c>
      <c r="C655" s="334">
        <f t="shared" si="8"/>
        <v>10421673030</v>
      </c>
      <c r="D655" s="42"/>
      <c r="E655" s="42"/>
      <c r="F655" s="247">
        <v>882810844</v>
      </c>
      <c r="G655" s="337">
        <v>165761045</v>
      </c>
      <c r="H655" s="330">
        <v>44030</v>
      </c>
      <c r="I655" s="330"/>
      <c r="K655" s="338"/>
      <c r="L655" s="338"/>
      <c r="M655" s="328"/>
      <c r="N655" s="328"/>
      <c r="O655" s="42"/>
    </row>
    <row r="656" spans="1:15">
      <c r="A656" s="42"/>
      <c r="B656" s="330">
        <v>43571</v>
      </c>
      <c r="C656" s="334">
        <f t="shared" si="8"/>
        <v>10070399194</v>
      </c>
      <c r="D656" s="42"/>
      <c r="E656" s="42"/>
      <c r="F656" s="247">
        <v>531537008</v>
      </c>
      <c r="G656" s="337">
        <v>165822983</v>
      </c>
      <c r="H656" s="330">
        <v>47740</v>
      </c>
      <c r="I656" s="330"/>
      <c r="K656" s="338"/>
      <c r="L656" s="338"/>
      <c r="M656" s="328"/>
      <c r="N656" s="328"/>
      <c r="O656" s="42"/>
    </row>
    <row r="657" spans="1:15">
      <c r="A657" s="42"/>
      <c r="B657" s="330">
        <v>43572</v>
      </c>
      <c r="C657" s="334">
        <f t="shared" si="8"/>
        <v>10163796498</v>
      </c>
      <c r="D657" s="42"/>
      <c r="E657" s="42"/>
      <c r="F657" s="247">
        <v>624934312</v>
      </c>
      <c r="G657" s="337">
        <v>165877459</v>
      </c>
      <c r="H657" s="330">
        <v>47788</v>
      </c>
      <c r="I657" s="330"/>
      <c r="K657" s="338"/>
      <c r="L657" s="338"/>
      <c r="M657" s="328"/>
      <c r="N657" s="328"/>
      <c r="O657" s="42"/>
    </row>
    <row r="658" spans="1:15">
      <c r="A658" s="42"/>
      <c r="B658" s="330">
        <v>43573</v>
      </c>
      <c r="C658" s="334">
        <f t="shared" si="8"/>
        <v>9934198566</v>
      </c>
      <c r="D658" s="42"/>
      <c r="E658" s="42"/>
      <c r="F658" s="247">
        <v>395336380</v>
      </c>
      <c r="G658" s="337">
        <v>165904003</v>
      </c>
      <c r="H658" s="330">
        <v>47800</v>
      </c>
      <c r="I658" s="330"/>
      <c r="K658" s="338"/>
      <c r="L658" s="338"/>
      <c r="M658" s="328"/>
      <c r="N658" s="328"/>
      <c r="O658" s="42"/>
    </row>
    <row r="659" spans="1:15">
      <c r="A659" s="42"/>
      <c r="B659" s="330">
        <v>43574</v>
      </c>
      <c r="C659" s="334">
        <f t="shared" si="8"/>
        <v>9681089673</v>
      </c>
      <c r="D659" s="42"/>
      <c r="E659" s="42"/>
      <c r="F659" s="247">
        <v>142227487</v>
      </c>
      <c r="G659" s="337">
        <v>166000681</v>
      </c>
      <c r="H659" s="330">
        <v>49642</v>
      </c>
      <c r="I659" s="330"/>
      <c r="K659" s="338"/>
      <c r="L659" s="338"/>
      <c r="M659" s="328"/>
      <c r="N659" s="328"/>
      <c r="O659" s="42"/>
    </row>
    <row r="660" spans="1:15">
      <c r="A660" s="42"/>
      <c r="B660" s="330">
        <v>43575</v>
      </c>
      <c r="C660" s="334">
        <f t="shared" si="8"/>
        <v>10268696947</v>
      </c>
      <c r="D660" s="42"/>
      <c r="E660" s="42"/>
      <c r="F660" s="247">
        <v>729834761</v>
      </c>
      <c r="G660" s="337">
        <v>166091192</v>
      </c>
      <c r="H660" s="330">
        <v>48276</v>
      </c>
      <c r="I660" s="330"/>
      <c r="K660" s="338"/>
      <c r="L660" s="338"/>
      <c r="M660" s="328"/>
      <c r="N660" s="328"/>
      <c r="O660" s="42"/>
    </row>
    <row r="661" spans="1:15">
      <c r="A661" s="42"/>
      <c r="B661" s="330">
        <v>43576</v>
      </c>
      <c r="C661" s="334">
        <f t="shared" si="8"/>
        <v>9913533362</v>
      </c>
      <c r="D661" s="42"/>
      <c r="E661" s="42"/>
      <c r="F661" s="247">
        <v>374671176</v>
      </c>
      <c r="G661" s="337">
        <v>166167989</v>
      </c>
      <c r="H661" s="330">
        <v>50400</v>
      </c>
      <c r="I661" s="330"/>
      <c r="K661" s="338"/>
      <c r="L661" s="338"/>
      <c r="M661" s="328"/>
      <c r="N661" s="328"/>
      <c r="O661" s="42"/>
    </row>
    <row r="662" spans="1:15">
      <c r="A662" s="42"/>
      <c r="B662" s="330">
        <v>43577</v>
      </c>
      <c r="C662" s="334">
        <f t="shared" si="8"/>
        <v>10148222470</v>
      </c>
      <c r="D662" s="42"/>
      <c r="E662" s="42"/>
      <c r="F662" s="247">
        <v>609360284</v>
      </c>
      <c r="G662" s="337">
        <v>166219653</v>
      </c>
      <c r="H662" s="330">
        <v>49009</v>
      </c>
      <c r="I662" s="330"/>
      <c r="K662" s="338"/>
      <c r="L662" s="338"/>
      <c r="M662" s="328"/>
      <c r="N662" s="328"/>
      <c r="O662" s="42"/>
    </row>
    <row r="663" spans="1:15">
      <c r="A663" s="42"/>
      <c r="B663" s="330">
        <v>43578</v>
      </c>
      <c r="C663" s="334">
        <f t="shared" si="8"/>
        <v>10073160184</v>
      </c>
      <c r="D663" s="42"/>
      <c r="E663" s="42"/>
      <c r="F663" s="247">
        <v>534297998</v>
      </c>
      <c r="G663" s="337">
        <v>166243996</v>
      </c>
      <c r="H663" s="330">
        <v>48607</v>
      </c>
      <c r="I663" s="330"/>
      <c r="K663" s="338"/>
      <c r="L663" s="338"/>
      <c r="M663" s="328"/>
      <c r="N663" s="328"/>
      <c r="O663" s="42"/>
    </row>
    <row r="664" spans="1:15">
      <c r="A664" s="42"/>
      <c r="B664" s="330">
        <v>43579</v>
      </c>
      <c r="C664" s="334">
        <f t="shared" si="8"/>
        <v>10034887349</v>
      </c>
      <c r="D664" s="42"/>
      <c r="E664" s="42"/>
      <c r="F664" s="247">
        <v>496025163</v>
      </c>
      <c r="G664" s="337">
        <v>166411271</v>
      </c>
      <c r="H664" s="330">
        <v>48938</v>
      </c>
      <c r="I664" s="330"/>
      <c r="K664" s="338"/>
      <c r="L664" s="338"/>
      <c r="M664" s="328"/>
      <c r="N664" s="328"/>
      <c r="O664" s="42"/>
    </row>
    <row r="665" spans="1:15">
      <c r="A665" s="42"/>
      <c r="B665" s="330">
        <v>43580</v>
      </c>
      <c r="C665" s="334">
        <f t="shared" si="8"/>
        <v>9716739533</v>
      </c>
      <c r="D665" s="42"/>
      <c r="E665" s="42"/>
      <c r="F665" s="247">
        <v>177877347</v>
      </c>
      <c r="G665" s="337">
        <v>166613572</v>
      </c>
      <c r="H665" s="330">
        <v>45588</v>
      </c>
      <c r="I665" s="330"/>
      <c r="K665" s="338"/>
      <c r="L665" s="338"/>
      <c r="M665" s="328"/>
      <c r="N665" s="328"/>
      <c r="O665" s="42"/>
    </row>
    <row r="666" spans="1:15">
      <c r="A666" s="42"/>
      <c r="B666" s="330">
        <v>43581</v>
      </c>
      <c r="C666" s="334">
        <f t="shared" si="8"/>
        <v>10363965618</v>
      </c>
      <c r="D666" s="42"/>
      <c r="E666" s="42"/>
      <c r="F666" s="247">
        <v>825103432</v>
      </c>
      <c r="G666" s="337">
        <v>166758108</v>
      </c>
      <c r="H666" s="330">
        <v>47353</v>
      </c>
      <c r="I666" s="330"/>
      <c r="K666" s="338"/>
      <c r="L666" s="338"/>
      <c r="M666" s="328"/>
      <c r="N666" s="328"/>
      <c r="O666" s="42"/>
    </row>
    <row r="667" spans="1:15">
      <c r="A667" s="42"/>
      <c r="B667" s="330">
        <v>43582</v>
      </c>
      <c r="C667" s="334">
        <f t="shared" si="8"/>
        <v>9688816688</v>
      </c>
      <c r="D667" s="42"/>
      <c r="E667" s="42"/>
      <c r="F667" s="247">
        <v>149954502</v>
      </c>
      <c r="G667" s="337">
        <v>167312748</v>
      </c>
      <c r="H667" s="330">
        <v>45437</v>
      </c>
      <c r="I667" s="330"/>
      <c r="K667" s="338"/>
      <c r="L667" s="338"/>
      <c r="M667" s="328"/>
      <c r="N667" s="328"/>
      <c r="O667" s="42"/>
    </row>
    <row r="668" spans="1:15">
      <c r="A668" s="42"/>
      <c r="B668" s="330">
        <v>43583</v>
      </c>
      <c r="C668" s="334">
        <f t="shared" si="8"/>
        <v>10049958890</v>
      </c>
      <c r="D668" s="42"/>
      <c r="E668" s="42"/>
      <c r="F668" s="247">
        <v>511096704</v>
      </c>
      <c r="G668" s="337">
        <v>167407118</v>
      </c>
      <c r="H668" s="330">
        <v>43760</v>
      </c>
      <c r="I668" s="330"/>
      <c r="K668" s="338"/>
      <c r="L668" s="338"/>
      <c r="M668" s="328"/>
      <c r="N668" s="328"/>
      <c r="O668" s="42"/>
    </row>
    <row r="669" spans="1:15">
      <c r="A669" s="42"/>
      <c r="B669" s="330">
        <v>43584</v>
      </c>
      <c r="C669" s="334">
        <f t="shared" si="8"/>
        <v>10075831670</v>
      </c>
      <c r="D669" s="42"/>
      <c r="E669" s="42"/>
      <c r="F669" s="247">
        <v>536969484</v>
      </c>
      <c r="G669" s="337">
        <v>167496315</v>
      </c>
      <c r="H669" s="330">
        <v>50375</v>
      </c>
      <c r="I669" s="330"/>
      <c r="K669" s="338"/>
      <c r="L669" s="338"/>
      <c r="M669" s="328"/>
      <c r="N669" s="328"/>
      <c r="O669" s="42"/>
    </row>
    <row r="670" spans="1:15">
      <c r="A670" s="42"/>
      <c r="B670" s="330">
        <v>43585</v>
      </c>
      <c r="C670" s="334">
        <f t="shared" si="8"/>
        <v>10115038488</v>
      </c>
      <c r="D670" s="42"/>
      <c r="E670" s="42"/>
      <c r="F670" s="247">
        <v>576176302</v>
      </c>
      <c r="G670" s="337">
        <v>167605247</v>
      </c>
      <c r="H670" s="330">
        <v>44281</v>
      </c>
      <c r="I670" s="330"/>
      <c r="K670" s="338"/>
      <c r="L670" s="338"/>
      <c r="M670" s="328"/>
      <c r="N670" s="328"/>
      <c r="O670" s="42"/>
    </row>
    <row r="671" spans="1:15">
      <c r="A671" s="42"/>
      <c r="B671" s="330">
        <v>43586</v>
      </c>
      <c r="C671" s="334">
        <f t="shared" si="8"/>
        <v>10416055316</v>
      </c>
      <c r="D671" s="42"/>
      <c r="E671" s="42"/>
      <c r="F671" s="247">
        <v>877193130</v>
      </c>
      <c r="G671" s="337">
        <v>167746037</v>
      </c>
      <c r="H671" s="330">
        <v>49247</v>
      </c>
      <c r="I671" s="330"/>
      <c r="K671" s="338"/>
      <c r="L671" s="338"/>
      <c r="M671" s="328"/>
      <c r="N671" s="328"/>
      <c r="O671" s="42"/>
    </row>
    <row r="672" spans="1:15">
      <c r="A672" s="42"/>
      <c r="B672" s="330">
        <v>43587</v>
      </c>
      <c r="C672" s="334">
        <f t="shared" ref="C672:C735" si="9">F672+(F$88*28679+98765)+(G$88*6587+87654)+(E$88*9537+76543)+(J$88*5713+4528)</f>
        <v>9919183492</v>
      </c>
      <c r="D672" s="42"/>
      <c r="E672" s="42"/>
      <c r="F672" s="247">
        <v>380321306</v>
      </c>
      <c r="G672" s="337">
        <v>168253447</v>
      </c>
      <c r="H672" s="330">
        <v>45412</v>
      </c>
      <c r="I672" s="330"/>
      <c r="K672" s="338"/>
      <c r="L672" s="338"/>
      <c r="M672" s="328"/>
      <c r="N672" s="328"/>
      <c r="O672" s="42"/>
    </row>
    <row r="673" spans="1:15">
      <c r="A673" s="42"/>
      <c r="B673" s="330">
        <v>43588</v>
      </c>
      <c r="C673" s="334">
        <f t="shared" si="9"/>
        <v>9779898438</v>
      </c>
      <c r="D673" s="42"/>
      <c r="E673" s="42"/>
      <c r="F673" s="247">
        <v>241036252</v>
      </c>
      <c r="G673" s="337">
        <v>168258730</v>
      </c>
      <c r="H673" s="330">
        <v>45783</v>
      </c>
      <c r="I673" s="330"/>
      <c r="K673" s="338"/>
      <c r="L673" s="338"/>
      <c r="M673" s="328"/>
      <c r="N673" s="328"/>
      <c r="O673" s="42"/>
    </row>
    <row r="674" spans="1:15">
      <c r="A674" s="42"/>
      <c r="B674" s="330">
        <v>43589</v>
      </c>
      <c r="C674" s="334">
        <f t="shared" si="9"/>
        <v>10169351476</v>
      </c>
      <c r="D674" s="42"/>
      <c r="E674" s="42"/>
      <c r="F674" s="247">
        <v>630489290</v>
      </c>
      <c r="G674" s="337">
        <v>168617393</v>
      </c>
      <c r="H674" s="330">
        <v>45357</v>
      </c>
      <c r="I674" s="330"/>
      <c r="K674" s="338"/>
      <c r="L674" s="338"/>
      <c r="M674" s="328"/>
      <c r="N674" s="328"/>
      <c r="O674" s="42"/>
    </row>
    <row r="675" spans="1:15">
      <c r="A675" s="42"/>
      <c r="B675" s="330">
        <v>43590</v>
      </c>
      <c r="C675" s="334">
        <f t="shared" si="9"/>
        <v>10155865404</v>
      </c>
      <c r="D675" s="42"/>
      <c r="E675" s="42"/>
      <c r="F675" s="247">
        <v>617003218</v>
      </c>
      <c r="G675" s="337">
        <v>168819718</v>
      </c>
      <c r="H675" s="330">
        <v>50209</v>
      </c>
      <c r="I675" s="330"/>
      <c r="K675" s="338"/>
      <c r="L675" s="338"/>
      <c r="M675" s="328"/>
      <c r="N675" s="328"/>
      <c r="O675" s="42"/>
    </row>
    <row r="676" spans="1:15">
      <c r="A676" s="42"/>
      <c r="B676" s="330">
        <v>43591</v>
      </c>
      <c r="C676" s="334">
        <f t="shared" si="9"/>
        <v>10002428257</v>
      </c>
      <c r="D676" s="42"/>
      <c r="E676" s="42"/>
      <c r="F676" s="247">
        <v>463566071</v>
      </c>
      <c r="G676" s="337">
        <v>168969858</v>
      </c>
      <c r="H676" s="330">
        <v>48788</v>
      </c>
      <c r="I676" s="330"/>
      <c r="K676" s="338"/>
      <c r="L676" s="338"/>
      <c r="M676" s="328"/>
      <c r="N676" s="328"/>
      <c r="O676" s="42"/>
    </row>
    <row r="677" spans="1:15">
      <c r="A677" s="42"/>
      <c r="B677" s="330">
        <v>43592</v>
      </c>
      <c r="C677" s="334">
        <f t="shared" si="9"/>
        <v>10056509831</v>
      </c>
      <c r="D677" s="42"/>
      <c r="E677" s="42"/>
      <c r="F677" s="247">
        <v>517647645</v>
      </c>
      <c r="G677" s="337">
        <v>169006887</v>
      </c>
      <c r="H677" s="330">
        <v>48783</v>
      </c>
      <c r="I677" s="330"/>
      <c r="K677" s="338"/>
      <c r="L677" s="338"/>
      <c r="M677" s="328"/>
      <c r="N677" s="328"/>
      <c r="O677" s="42"/>
    </row>
    <row r="678" spans="1:15">
      <c r="A678" s="42"/>
      <c r="B678" s="330">
        <v>43593</v>
      </c>
      <c r="C678" s="334">
        <f t="shared" si="9"/>
        <v>10305402550</v>
      </c>
      <c r="D678" s="42"/>
      <c r="E678" s="42"/>
      <c r="F678" s="247">
        <v>766540364</v>
      </c>
      <c r="G678" s="337">
        <v>169130489</v>
      </c>
      <c r="H678" s="330">
        <v>46193</v>
      </c>
      <c r="I678" s="330"/>
      <c r="K678" s="338"/>
      <c r="L678" s="338"/>
      <c r="M678" s="328"/>
      <c r="N678" s="328"/>
      <c r="O678" s="42"/>
    </row>
    <row r="679" spans="1:15">
      <c r="A679" s="42"/>
      <c r="B679" s="330">
        <v>43594</v>
      </c>
      <c r="C679" s="334">
        <f t="shared" si="9"/>
        <v>9668450847</v>
      </c>
      <c r="D679" s="42"/>
      <c r="E679" s="42"/>
      <c r="F679" s="247">
        <v>129588661</v>
      </c>
      <c r="G679" s="337">
        <v>169134856</v>
      </c>
      <c r="H679" s="330">
        <v>48897</v>
      </c>
      <c r="I679" s="330"/>
      <c r="K679" s="338"/>
      <c r="L679" s="338"/>
      <c r="M679" s="328"/>
      <c r="N679" s="328"/>
      <c r="O679" s="42"/>
    </row>
    <row r="680" spans="1:15">
      <c r="A680" s="42"/>
      <c r="B680" s="330">
        <v>43595</v>
      </c>
      <c r="C680" s="334">
        <f t="shared" si="9"/>
        <v>10329635958</v>
      </c>
      <c r="D680" s="42"/>
      <c r="E680" s="42"/>
      <c r="F680" s="247">
        <v>790773772</v>
      </c>
      <c r="G680" s="337">
        <v>169169833</v>
      </c>
      <c r="H680" s="330">
        <v>47008</v>
      </c>
      <c r="I680" s="330"/>
      <c r="K680" s="338"/>
      <c r="L680" s="338"/>
      <c r="M680" s="328"/>
      <c r="N680" s="328"/>
      <c r="O680" s="42"/>
    </row>
    <row r="681" spans="1:15">
      <c r="A681" s="42"/>
      <c r="B681" s="330">
        <v>43596</v>
      </c>
      <c r="C681" s="334">
        <f t="shared" si="9"/>
        <v>10223585087</v>
      </c>
      <c r="D681" s="42"/>
      <c r="E681" s="42"/>
      <c r="F681" s="247">
        <v>684722901</v>
      </c>
      <c r="G681" s="337">
        <v>169267222</v>
      </c>
      <c r="H681" s="330">
        <v>49600</v>
      </c>
      <c r="I681" s="330"/>
      <c r="K681" s="338"/>
      <c r="L681" s="338"/>
      <c r="M681" s="328"/>
      <c r="N681" s="328"/>
      <c r="O681" s="42"/>
    </row>
    <row r="682" spans="1:15">
      <c r="A682" s="42"/>
      <c r="B682" s="330">
        <v>43597</v>
      </c>
      <c r="C682" s="334">
        <f t="shared" si="9"/>
        <v>10140563439</v>
      </c>
      <c r="D682" s="42"/>
      <c r="E682" s="42"/>
      <c r="F682" s="247">
        <v>601701253</v>
      </c>
      <c r="G682" s="337">
        <v>169302300</v>
      </c>
      <c r="H682" s="330">
        <v>48498</v>
      </c>
      <c r="I682" s="330"/>
      <c r="K682" s="338"/>
      <c r="L682" s="338"/>
      <c r="M682" s="328"/>
      <c r="N682" s="328"/>
      <c r="O682" s="42"/>
    </row>
    <row r="683" spans="1:15">
      <c r="A683" s="42"/>
      <c r="B683" s="330">
        <v>43598</v>
      </c>
      <c r="C683" s="334">
        <f t="shared" si="9"/>
        <v>9701826404</v>
      </c>
      <c r="D683" s="42"/>
      <c r="E683" s="42"/>
      <c r="F683" s="247">
        <v>162964218</v>
      </c>
      <c r="G683" s="337">
        <v>169338312</v>
      </c>
      <c r="H683" s="330">
        <v>44236</v>
      </c>
      <c r="I683" s="330"/>
      <c r="K683" s="338"/>
      <c r="L683" s="338"/>
      <c r="M683" s="328"/>
      <c r="N683" s="328"/>
      <c r="O683" s="42"/>
    </row>
    <row r="684" spans="1:15">
      <c r="A684" s="42"/>
      <c r="B684" s="330">
        <v>43599</v>
      </c>
      <c r="C684" s="334">
        <f t="shared" si="9"/>
        <v>9924248276</v>
      </c>
      <c r="D684" s="42"/>
      <c r="E684" s="42"/>
      <c r="F684" s="247">
        <v>385386090</v>
      </c>
      <c r="G684" s="337">
        <v>169360233</v>
      </c>
      <c r="H684" s="330">
        <v>44519</v>
      </c>
      <c r="I684" s="330"/>
      <c r="K684" s="338"/>
      <c r="L684" s="338"/>
      <c r="M684" s="328"/>
      <c r="N684" s="328"/>
      <c r="O684" s="42"/>
    </row>
    <row r="685" spans="1:15">
      <c r="A685" s="42"/>
      <c r="B685" s="330">
        <v>43600</v>
      </c>
      <c r="C685" s="334">
        <f t="shared" si="9"/>
        <v>10535330776</v>
      </c>
      <c r="D685" s="42"/>
      <c r="E685" s="42"/>
      <c r="F685" s="247">
        <v>996468590</v>
      </c>
      <c r="G685" s="337">
        <v>169439216</v>
      </c>
      <c r="H685" s="330">
        <v>46975</v>
      </c>
      <c r="I685" s="330"/>
      <c r="K685" s="338"/>
      <c r="L685" s="338"/>
      <c r="M685" s="328"/>
      <c r="N685" s="328"/>
      <c r="O685" s="42"/>
    </row>
    <row r="686" spans="1:15">
      <c r="A686" s="42"/>
      <c r="B686" s="330">
        <v>43601</v>
      </c>
      <c r="C686" s="334">
        <f t="shared" si="9"/>
        <v>10405681114</v>
      </c>
      <c r="D686" s="42"/>
      <c r="E686" s="42"/>
      <c r="F686" s="247">
        <v>866818928</v>
      </c>
      <c r="G686" s="337">
        <v>169534528</v>
      </c>
      <c r="H686" s="330">
        <v>48991</v>
      </c>
      <c r="I686" s="330"/>
      <c r="K686" s="338"/>
      <c r="L686" s="338"/>
      <c r="M686" s="328"/>
      <c r="N686" s="328"/>
      <c r="O686" s="42"/>
    </row>
    <row r="687" spans="1:15">
      <c r="A687" s="42"/>
      <c r="B687" s="330">
        <v>43602</v>
      </c>
      <c r="C687" s="334">
        <f t="shared" si="9"/>
        <v>9683456037</v>
      </c>
      <c r="D687" s="42"/>
      <c r="E687" s="42"/>
      <c r="F687" s="247">
        <v>144593851</v>
      </c>
      <c r="G687" s="337">
        <v>169637323</v>
      </c>
      <c r="H687" s="330">
        <v>45503</v>
      </c>
      <c r="I687" s="330"/>
      <c r="K687" s="338"/>
      <c r="L687" s="338"/>
      <c r="M687" s="328"/>
      <c r="N687" s="328"/>
      <c r="O687" s="42"/>
    </row>
    <row r="688" spans="1:15">
      <c r="A688" s="42"/>
      <c r="B688" s="330">
        <v>43603</v>
      </c>
      <c r="C688" s="334">
        <f t="shared" si="9"/>
        <v>10076218812</v>
      </c>
      <c r="D688" s="42"/>
      <c r="E688" s="42"/>
      <c r="F688" s="247">
        <v>537356626</v>
      </c>
      <c r="G688" s="337">
        <v>169646057</v>
      </c>
      <c r="H688" s="330">
        <v>45798</v>
      </c>
      <c r="I688" s="330"/>
      <c r="K688" s="338"/>
      <c r="L688" s="338"/>
      <c r="M688" s="328"/>
      <c r="N688" s="328"/>
      <c r="O688" s="42"/>
    </row>
    <row r="689" spans="1:15">
      <c r="A689" s="42"/>
      <c r="B689" s="330">
        <v>43604</v>
      </c>
      <c r="C689" s="334">
        <f t="shared" si="9"/>
        <v>10014676767</v>
      </c>
      <c r="D689" s="42"/>
      <c r="E689" s="42"/>
      <c r="F689" s="247">
        <v>475814581</v>
      </c>
      <c r="G689" s="337">
        <v>169652519</v>
      </c>
      <c r="H689" s="330">
        <v>46843</v>
      </c>
      <c r="I689" s="330"/>
      <c r="K689" s="338"/>
      <c r="L689" s="338"/>
      <c r="M689" s="328"/>
      <c r="N689" s="328"/>
      <c r="O689" s="42"/>
    </row>
    <row r="690" spans="1:15">
      <c r="A690" s="42"/>
      <c r="B690" s="330">
        <v>43605</v>
      </c>
      <c r="C690" s="334">
        <f t="shared" si="9"/>
        <v>10408952910</v>
      </c>
      <c r="D690" s="42"/>
      <c r="E690" s="42"/>
      <c r="F690" s="247">
        <v>870090724</v>
      </c>
      <c r="G690" s="337">
        <v>169943854</v>
      </c>
      <c r="H690" s="330">
        <v>45354</v>
      </c>
      <c r="I690" s="330"/>
      <c r="K690" s="338"/>
      <c r="L690" s="338"/>
      <c r="M690" s="328"/>
      <c r="N690" s="328"/>
      <c r="O690" s="42"/>
    </row>
    <row r="691" spans="1:15">
      <c r="A691" s="42"/>
      <c r="B691" s="330">
        <v>43606</v>
      </c>
      <c r="C691" s="334">
        <f t="shared" si="9"/>
        <v>10461069343</v>
      </c>
      <c r="D691" s="42"/>
      <c r="E691" s="42"/>
      <c r="F691" s="247">
        <v>922207157</v>
      </c>
      <c r="G691" s="337">
        <v>170062141</v>
      </c>
      <c r="H691" s="330">
        <v>43957</v>
      </c>
      <c r="I691" s="330"/>
      <c r="K691" s="338"/>
      <c r="L691" s="338"/>
      <c r="M691" s="328"/>
      <c r="N691" s="328"/>
      <c r="O691" s="42"/>
    </row>
    <row r="692" spans="1:15">
      <c r="A692" s="42"/>
      <c r="B692" s="330">
        <v>43607</v>
      </c>
      <c r="C692" s="334">
        <f t="shared" si="9"/>
        <v>10500395900</v>
      </c>
      <c r="D692" s="42"/>
      <c r="E692" s="42"/>
      <c r="F692" s="247">
        <v>961533714</v>
      </c>
      <c r="G692" s="337">
        <v>170494152</v>
      </c>
      <c r="H692" s="330">
        <v>47601</v>
      </c>
      <c r="I692" s="330"/>
      <c r="K692" s="338"/>
      <c r="L692" s="338"/>
      <c r="M692" s="328"/>
      <c r="N692" s="328"/>
      <c r="O692" s="42"/>
    </row>
    <row r="693" spans="1:15">
      <c r="A693" s="42"/>
      <c r="B693" s="330">
        <v>43608</v>
      </c>
      <c r="C693" s="334">
        <f t="shared" si="9"/>
        <v>10475591908</v>
      </c>
      <c r="D693" s="42"/>
      <c r="E693" s="42"/>
      <c r="F693" s="247">
        <v>936729722</v>
      </c>
      <c r="G693" s="337">
        <v>170507437</v>
      </c>
      <c r="H693" s="330">
        <v>46452</v>
      </c>
      <c r="I693" s="330"/>
      <c r="K693" s="338"/>
      <c r="L693" s="338"/>
      <c r="M693" s="328"/>
      <c r="N693" s="328"/>
      <c r="O693" s="42"/>
    </row>
    <row r="694" spans="1:15">
      <c r="A694" s="42"/>
      <c r="B694" s="330">
        <v>43609</v>
      </c>
      <c r="C694" s="334">
        <f t="shared" si="9"/>
        <v>10384962861</v>
      </c>
      <c r="D694" s="42"/>
      <c r="E694" s="42"/>
      <c r="F694" s="247">
        <v>846100675</v>
      </c>
      <c r="G694" s="337">
        <v>170653967</v>
      </c>
      <c r="H694" s="330">
        <v>46495</v>
      </c>
      <c r="I694" s="330"/>
      <c r="K694" s="338"/>
      <c r="L694" s="338"/>
      <c r="M694" s="328"/>
      <c r="N694" s="328"/>
      <c r="O694" s="42"/>
    </row>
    <row r="695" spans="1:15">
      <c r="A695" s="42"/>
      <c r="B695" s="330">
        <v>43610</v>
      </c>
      <c r="C695" s="334">
        <f t="shared" si="9"/>
        <v>9762158859</v>
      </c>
      <c r="D695" s="42"/>
      <c r="E695" s="42"/>
      <c r="F695" s="247">
        <v>223296673</v>
      </c>
      <c r="G695" s="337">
        <v>170696873</v>
      </c>
      <c r="H695" s="330">
        <v>49872</v>
      </c>
      <c r="I695" s="330"/>
      <c r="K695" s="338"/>
      <c r="L695" s="338"/>
      <c r="M695" s="328"/>
      <c r="N695" s="328"/>
      <c r="O695" s="42"/>
    </row>
    <row r="696" spans="1:15">
      <c r="A696" s="42"/>
      <c r="B696" s="330">
        <v>43611</v>
      </c>
      <c r="C696" s="334">
        <f t="shared" si="9"/>
        <v>10528186189</v>
      </c>
      <c r="D696" s="42"/>
      <c r="E696" s="42"/>
      <c r="F696" s="247">
        <v>989324003</v>
      </c>
      <c r="G696" s="337">
        <v>170825026</v>
      </c>
      <c r="H696" s="330">
        <v>49230</v>
      </c>
      <c r="I696" s="330"/>
      <c r="K696" s="338"/>
      <c r="L696" s="338"/>
      <c r="M696" s="328"/>
      <c r="N696" s="328"/>
      <c r="O696" s="42"/>
    </row>
    <row r="697" spans="1:15">
      <c r="A697" s="42"/>
      <c r="B697" s="330">
        <v>43612</v>
      </c>
      <c r="C697" s="334">
        <f t="shared" si="9"/>
        <v>10167889708</v>
      </c>
      <c r="D697" s="42"/>
      <c r="E697" s="42"/>
      <c r="F697" s="247">
        <v>629027522</v>
      </c>
      <c r="G697" s="337">
        <v>171160569</v>
      </c>
      <c r="H697" s="330">
        <v>44692</v>
      </c>
      <c r="I697" s="330"/>
      <c r="K697" s="338"/>
      <c r="L697" s="338"/>
      <c r="M697" s="328"/>
      <c r="N697" s="328"/>
      <c r="O697" s="42"/>
    </row>
    <row r="698" spans="1:15">
      <c r="A698" s="42"/>
      <c r="B698" s="330">
        <v>43613</v>
      </c>
      <c r="C698" s="334">
        <f t="shared" si="9"/>
        <v>10178295197</v>
      </c>
      <c r="D698" s="42"/>
      <c r="E698" s="42"/>
      <c r="F698" s="247">
        <v>639433011</v>
      </c>
      <c r="G698" s="337">
        <v>171211303</v>
      </c>
      <c r="H698" s="330">
        <v>49861</v>
      </c>
      <c r="I698" s="330"/>
      <c r="K698" s="338"/>
      <c r="L698" s="338"/>
      <c r="M698" s="328"/>
      <c r="N698" s="328"/>
      <c r="O698" s="42"/>
    </row>
    <row r="699" spans="1:15">
      <c r="A699" s="42"/>
      <c r="B699" s="330">
        <v>43614</v>
      </c>
      <c r="C699" s="334">
        <f t="shared" si="9"/>
        <v>10122946205</v>
      </c>
      <c r="D699" s="42"/>
      <c r="E699" s="42"/>
      <c r="F699" s="247">
        <v>584084019</v>
      </c>
      <c r="G699" s="337">
        <v>171414964</v>
      </c>
      <c r="H699" s="330">
        <v>49269</v>
      </c>
      <c r="I699" s="330"/>
      <c r="K699" s="338"/>
      <c r="L699" s="338"/>
      <c r="M699" s="328"/>
      <c r="N699" s="328"/>
      <c r="O699" s="42"/>
    </row>
    <row r="700" spans="1:15">
      <c r="A700" s="42"/>
      <c r="B700" s="330">
        <v>43615</v>
      </c>
      <c r="C700" s="334">
        <f t="shared" si="9"/>
        <v>10056686139</v>
      </c>
      <c r="D700" s="42"/>
      <c r="E700" s="42"/>
      <c r="F700" s="247">
        <v>517823953</v>
      </c>
      <c r="G700" s="337">
        <v>171471127</v>
      </c>
      <c r="H700" s="330">
        <v>44754</v>
      </c>
      <c r="I700" s="330"/>
      <c r="K700" s="338"/>
      <c r="L700" s="338"/>
      <c r="M700" s="328"/>
      <c r="N700" s="328"/>
      <c r="O700" s="42"/>
    </row>
    <row r="701" spans="1:15">
      <c r="A701" s="42"/>
      <c r="B701" s="330">
        <v>43616</v>
      </c>
      <c r="C701" s="334">
        <f t="shared" si="9"/>
        <v>10352105617</v>
      </c>
      <c r="D701" s="42"/>
      <c r="E701" s="42"/>
      <c r="F701" s="247">
        <v>813243431</v>
      </c>
      <c r="G701" s="337">
        <v>171555321</v>
      </c>
      <c r="H701" s="330">
        <v>46413</v>
      </c>
      <c r="I701" s="330"/>
      <c r="K701" s="338"/>
      <c r="L701" s="338"/>
      <c r="M701" s="328"/>
      <c r="N701" s="328"/>
      <c r="O701" s="42"/>
    </row>
    <row r="702" spans="1:15">
      <c r="A702" s="42"/>
      <c r="B702" s="330">
        <v>43617</v>
      </c>
      <c r="C702" s="334">
        <f t="shared" si="9"/>
        <v>9729692852</v>
      </c>
      <c r="D702" s="42"/>
      <c r="E702" s="42"/>
      <c r="F702" s="247">
        <v>190830666</v>
      </c>
      <c r="G702" s="337">
        <v>171600443</v>
      </c>
      <c r="H702" s="330">
        <v>46806</v>
      </c>
      <c r="I702" s="330"/>
      <c r="K702" s="338"/>
      <c r="L702" s="338"/>
      <c r="M702" s="328"/>
      <c r="N702" s="328"/>
      <c r="O702" s="42"/>
    </row>
    <row r="703" spans="1:15">
      <c r="A703" s="42"/>
      <c r="B703" s="330">
        <v>43618</v>
      </c>
      <c r="C703" s="334">
        <f t="shared" si="9"/>
        <v>9942326858</v>
      </c>
      <c r="D703" s="42"/>
      <c r="E703" s="42"/>
      <c r="F703" s="247">
        <v>403464672</v>
      </c>
      <c r="G703" s="337">
        <v>171658431</v>
      </c>
      <c r="H703" s="330">
        <v>47374</v>
      </c>
      <c r="I703" s="330"/>
      <c r="K703" s="338"/>
      <c r="L703" s="338"/>
      <c r="M703" s="328"/>
      <c r="N703" s="328"/>
      <c r="O703" s="42"/>
    </row>
    <row r="704" spans="1:15">
      <c r="A704" s="42"/>
      <c r="B704" s="330">
        <v>43619</v>
      </c>
      <c r="C704" s="334">
        <f t="shared" si="9"/>
        <v>9760247004</v>
      </c>
      <c r="D704" s="42"/>
      <c r="E704" s="42"/>
      <c r="F704" s="247">
        <v>221384818</v>
      </c>
      <c r="G704" s="337">
        <v>171776801</v>
      </c>
      <c r="H704" s="330">
        <v>49130</v>
      </c>
      <c r="I704" s="330"/>
      <c r="K704" s="338"/>
      <c r="L704" s="338"/>
      <c r="M704" s="328"/>
      <c r="N704" s="328"/>
      <c r="O704" s="42"/>
    </row>
    <row r="705" spans="1:15">
      <c r="A705" s="42"/>
      <c r="B705" s="330">
        <v>43620</v>
      </c>
      <c r="C705" s="334">
        <f t="shared" si="9"/>
        <v>9645958707</v>
      </c>
      <c r="D705" s="42"/>
      <c r="E705" s="42"/>
      <c r="F705" s="247">
        <v>107096521</v>
      </c>
      <c r="G705" s="337">
        <v>171815795</v>
      </c>
      <c r="H705" s="330">
        <v>47491</v>
      </c>
      <c r="I705" s="330"/>
      <c r="K705" s="338"/>
      <c r="L705" s="338"/>
      <c r="M705" s="328"/>
      <c r="N705" s="328"/>
      <c r="O705" s="42"/>
    </row>
    <row r="706" spans="1:15">
      <c r="A706" s="42"/>
      <c r="B706" s="330">
        <v>43621</v>
      </c>
      <c r="C706" s="334">
        <f t="shared" si="9"/>
        <v>10173448254</v>
      </c>
      <c r="D706" s="42"/>
      <c r="E706" s="42"/>
      <c r="F706" s="247">
        <v>634586068</v>
      </c>
      <c r="G706" s="337">
        <v>171871824</v>
      </c>
      <c r="H706" s="330">
        <v>45836</v>
      </c>
      <c r="I706" s="330"/>
      <c r="K706" s="338"/>
      <c r="L706" s="338"/>
      <c r="M706" s="328"/>
      <c r="N706" s="328"/>
      <c r="O706" s="42"/>
    </row>
    <row r="707" spans="1:15">
      <c r="A707" s="42"/>
      <c r="B707" s="330">
        <v>43622</v>
      </c>
      <c r="C707" s="334">
        <f t="shared" si="9"/>
        <v>9974279708</v>
      </c>
      <c r="D707" s="42"/>
      <c r="E707" s="42"/>
      <c r="F707" s="247">
        <v>435417522</v>
      </c>
      <c r="G707" s="337">
        <v>171942253</v>
      </c>
      <c r="H707" s="330">
        <v>45256</v>
      </c>
      <c r="I707" s="330"/>
      <c r="K707" s="338"/>
      <c r="L707" s="338"/>
      <c r="M707" s="328"/>
      <c r="N707" s="328"/>
      <c r="O707" s="42"/>
    </row>
    <row r="708" spans="1:15">
      <c r="A708" s="42"/>
      <c r="B708" s="330">
        <v>43623</v>
      </c>
      <c r="C708" s="334">
        <f t="shared" si="9"/>
        <v>9908967891</v>
      </c>
      <c r="D708" s="42"/>
      <c r="E708" s="42"/>
      <c r="F708" s="247">
        <v>370105705</v>
      </c>
      <c r="G708" s="337">
        <v>172112267</v>
      </c>
      <c r="H708" s="330">
        <v>48296</v>
      </c>
      <c r="I708" s="330"/>
      <c r="K708" s="338"/>
      <c r="L708" s="338"/>
      <c r="M708" s="328"/>
      <c r="N708" s="328"/>
      <c r="O708" s="42"/>
    </row>
    <row r="709" spans="1:15">
      <c r="A709" s="42"/>
      <c r="B709" s="330">
        <v>43624</v>
      </c>
      <c r="C709" s="334">
        <f t="shared" si="9"/>
        <v>10398337014</v>
      </c>
      <c r="D709" s="42"/>
      <c r="E709" s="42"/>
      <c r="F709" s="247">
        <v>859474828</v>
      </c>
      <c r="G709" s="337">
        <v>172552514</v>
      </c>
      <c r="H709" s="330">
        <v>43438</v>
      </c>
      <c r="I709" s="330"/>
      <c r="K709" s="338"/>
      <c r="L709" s="338"/>
      <c r="M709" s="328"/>
      <c r="N709" s="328"/>
      <c r="O709" s="42"/>
    </row>
    <row r="710" spans="1:15">
      <c r="A710" s="42"/>
      <c r="B710" s="330">
        <v>43625</v>
      </c>
      <c r="C710" s="334">
        <f t="shared" si="9"/>
        <v>9796748565</v>
      </c>
      <c r="D710" s="42"/>
      <c r="E710" s="42"/>
      <c r="F710" s="247">
        <v>257886379</v>
      </c>
      <c r="G710" s="337">
        <v>172554692</v>
      </c>
      <c r="H710" s="330">
        <v>45917</v>
      </c>
      <c r="I710" s="330"/>
      <c r="K710" s="338"/>
      <c r="L710" s="338"/>
      <c r="M710" s="328"/>
      <c r="N710" s="328"/>
      <c r="O710" s="42"/>
    </row>
    <row r="711" spans="1:15">
      <c r="A711" s="42"/>
      <c r="B711" s="330">
        <v>43626</v>
      </c>
      <c r="C711" s="334">
        <f t="shared" si="9"/>
        <v>10083227635</v>
      </c>
      <c r="D711" s="42"/>
      <c r="E711" s="42"/>
      <c r="F711" s="247">
        <v>544365449</v>
      </c>
      <c r="G711" s="337">
        <v>172651297</v>
      </c>
      <c r="H711" s="330">
        <v>43384</v>
      </c>
      <c r="I711" s="330"/>
      <c r="K711" s="338"/>
      <c r="L711" s="338"/>
      <c r="M711" s="328"/>
      <c r="N711" s="328"/>
      <c r="O711" s="42"/>
    </row>
    <row r="712" spans="1:15">
      <c r="A712" s="42"/>
      <c r="B712" s="330">
        <v>43627</v>
      </c>
      <c r="C712" s="334">
        <f t="shared" si="9"/>
        <v>10494985855</v>
      </c>
      <c r="D712" s="42"/>
      <c r="E712" s="42"/>
      <c r="F712" s="247">
        <v>956123669</v>
      </c>
      <c r="G712" s="337">
        <v>172779360</v>
      </c>
      <c r="H712" s="330">
        <v>45210</v>
      </c>
      <c r="I712" s="330"/>
      <c r="K712" s="338"/>
      <c r="L712" s="338"/>
      <c r="M712" s="328"/>
      <c r="N712" s="328"/>
      <c r="O712" s="42"/>
    </row>
    <row r="713" spans="1:15">
      <c r="A713" s="42"/>
      <c r="B713" s="330">
        <v>43628</v>
      </c>
      <c r="C713" s="334">
        <f t="shared" si="9"/>
        <v>9879868529</v>
      </c>
      <c r="D713" s="42"/>
      <c r="E713" s="42"/>
      <c r="F713" s="247">
        <v>341006343</v>
      </c>
      <c r="G713" s="337">
        <v>172958576</v>
      </c>
      <c r="H713" s="330">
        <v>48917</v>
      </c>
      <c r="I713" s="330"/>
      <c r="K713" s="338"/>
      <c r="L713" s="338"/>
      <c r="M713" s="328"/>
      <c r="N713" s="328"/>
      <c r="O713" s="42"/>
    </row>
    <row r="714" spans="1:15">
      <c r="A714" s="42"/>
      <c r="B714" s="330">
        <v>43629</v>
      </c>
      <c r="C714" s="334">
        <f t="shared" si="9"/>
        <v>10034491540</v>
      </c>
      <c r="D714" s="42"/>
      <c r="E714" s="42"/>
      <c r="F714" s="247">
        <v>495629354</v>
      </c>
      <c r="G714" s="337">
        <v>173320765</v>
      </c>
      <c r="H714" s="330">
        <v>44459</v>
      </c>
      <c r="I714" s="330"/>
      <c r="K714" s="338"/>
      <c r="L714" s="338"/>
      <c r="M714" s="328"/>
      <c r="N714" s="328"/>
      <c r="O714" s="42"/>
    </row>
    <row r="715" spans="1:15">
      <c r="A715" s="42"/>
      <c r="B715" s="330">
        <v>43630</v>
      </c>
      <c r="C715" s="334">
        <f t="shared" si="9"/>
        <v>10205016951</v>
      </c>
      <c r="D715" s="42"/>
      <c r="E715" s="42"/>
      <c r="F715" s="247">
        <v>666154765</v>
      </c>
      <c r="G715" s="337">
        <v>173702417</v>
      </c>
      <c r="H715" s="330">
        <v>43758</v>
      </c>
      <c r="I715" s="330"/>
      <c r="K715" s="338"/>
      <c r="L715" s="338"/>
      <c r="M715" s="328"/>
      <c r="N715" s="328"/>
      <c r="O715" s="42"/>
    </row>
    <row r="716" spans="1:15">
      <c r="A716" s="42"/>
      <c r="B716" s="330">
        <v>43631</v>
      </c>
      <c r="C716" s="334">
        <f t="shared" si="9"/>
        <v>10009492338</v>
      </c>
      <c r="D716" s="42"/>
      <c r="E716" s="42"/>
      <c r="F716" s="247">
        <v>470630152</v>
      </c>
      <c r="G716" s="337">
        <v>173762806</v>
      </c>
      <c r="H716" s="330">
        <v>47375</v>
      </c>
      <c r="I716" s="330"/>
      <c r="K716" s="338"/>
      <c r="L716" s="338"/>
      <c r="M716" s="328"/>
      <c r="N716" s="328"/>
      <c r="O716" s="42"/>
    </row>
    <row r="717" spans="1:15">
      <c r="A717" s="42"/>
      <c r="B717" s="330">
        <v>43632</v>
      </c>
      <c r="C717" s="334">
        <f t="shared" si="9"/>
        <v>9968957062</v>
      </c>
      <c r="D717" s="42"/>
      <c r="E717" s="42"/>
      <c r="F717" s="247">
        <v>430094876</v>
      </c>
      <c r="G717" s="337">
        <v>173794000</v>
      </c>
      <c r="H717" s="330">
        <v>44687</v>
      </c>
      <c r="I717" s="330"/>
      <c r="K717" s="338"/>
      <c r="L717" s="338"/>
      <c r="M717" s="328"/>
      <c r="N717" s="328"/>
      <c r="O717" s="42"/>
    </row>
    <row r="718" spans="1:15">
      <c r="A718" s="42"/>
      <c r="B718" s="330">
        <v>43633</v>
      </c>
      <c r="C718" s="334">
        <f t="shared" si="9"/>
        <v>10424142916</v>
      </c>
      <c r="D718" s="42"/>
      <c r="E718" s="42"/>
      <c r="F718" s="247">
        <v>885280730</v>
      </c>
      <c r="G718" s="337">
        <v>173847130</v>
      </c>
      <c r="H718" s="330">
        <v>48329</v>
      </c>
      <c r="I718" s="330"/>
      <c r="K718" s="338"/>
      <c r="L718" s="338"/>
      <c r="M718" s="328"/>
      <c r="N718" s="328"/>
      <c r="O718" s="42"/>
    </row>
    <row r="719" spans="1:15">
      <c r="A719" s="42"/>
      <c r="B719" s="330">
        <v>43634</v>
      </c>
      <c r="C719" s="334">
        <f t="shared" si="9"/>
        <v>9678380884</v>
      </c>
      <c r="D719" s="42"/>
      <c r="E719" s="42"/>
      <c r="F719" s="247">
        <v>139518698</v>
      </c>
      <c r="G719" s="337">
        <v>173864111</v>
      </c>
      <c r="H719" s="330">
        <v>43832</v>
      </c>
      <c r="I719" s="330"/>
      <c r="K719" s="338"/>
      <c r="L719" s="338"/>
      <c r="M719" s="328"/>
      <c r="N719" s="328"/>
      <c r="O719" s="42"/>
    </row>
    <row r="720" spans="1:15">
      <c r="A720" s="42"/>
      <c r="B720" s="330">
        <v>43635</v>
      </c>
      <c r="C720" s="334">
        <f t="shared" si="9"/>
        <v>10044655801</v>
      </c>
      <c r="D720" s="42"/>
      <c r="E720" s="42"/>
      <c r="F720" s="247">
        <v>505793615</v>
      </c>
      <c r="G720" s="337">
        <v>173897018</v>
      </c>
      <c r="H720" s="330">
        <v>47794</v>
      </c>
      <c r="I720" s="330"/>
      <c r="K720" s="338"/>
      <c r="L720" s="338"/>
      <c r="M720" s="328"/>
      <c r="N720" s="328"/>
      <c r="O720" s="42"/>
    </row>
    <row r="721" spans="1:15">
      <c r="A721" s="42"/>
      <c r="B721" s="330">
        <v>43636</v>
      </c>
      <c r="C721" s="334">
        <f t="shared" si="9"/>
        <v>10252508314</v>
      </c>
      <c r="D721" s="42"/>
      <c r="E721" s="42"/>
      <c r="F721" s="247">
        <v>713646128</v>
      </c>
      <c r="G721" s="337">
        <v>174118240</v>
      </c>
      <c r="H721" s="330">
        <v>43470</v>
      </c>
      <c r="I721" s="330"/>
      <c r="K721" s="338"/>
      <c r="L721" s="338"/>
      <c r="M721" s="328"/>
      <c r="N721" s="328"/>
      <c r="O721" s="42"/>
    </row>
    <row r="722" spans="1:15">
      <c r="A722" s="42"/>
      <c r="B722" s="330">
        <v>43637</v>
      </c>
      <c r="C722" s="334">
        <f t="shared" si="9"/>
        <v>9762278743</v>
      </c>
      <c r="D722" s="42"/>
      <c r="E722" s="42"/>
      <c r="F722" s="247">
        <v>223416557</v>
      </c>
      <c r="G722" s="337">
        <v>174305828</v>
      </c>
      <c r="H722" s="330">
        <v>48694</v>
      </c>
      <c r="I722" s="330"/>
      <c r="K722" s="338"/>
      <c r="L722" s="338"/>
      <c r="M722" s="328"/>
      <c r="N722" s="328"/>
      <c r="O722" s="42"/>
    </row>
    <row r="723" spans="1:15">
      <c r="A723" s="42"/>
      <c r="B723" s="330">
        <v>43638</v>
      </c>
      <c r="C723" s="334">
        <f t="shared" si="9"/>
        <v>10420523026</v>
      </c>
      <c r="D723" s="42"/>
      <c r="E723" s="42"/>
      <c r="F723" s="247">
        <v>881660840</v>
      </c>
      <c r="G723" s="337">
        <v>174406853</v>
      </c>
      <c r="H723" s="330">
        <v>48341</v>
      </c>
      <c r="I723" s="330"/>
      <c r="K723" s="338"/>
      <c r="L723" s="338"/>
      <c r="M723" s="328"/>
      <c r="N723" s="328"/>
      <c r="O723" s="42"/>
    </row>
    <row r="724" spans="1:15">
      <c r="A724" s="42"/>
      <c r="B724" s="330">
        <v>43639</v>
      </c>
      <c r="C724" s="334">
        <f t="shared" si="9"/>
        <v>9720511970</v>
      </c>
      <c r="D724" s="42"/>
      <c r="E724" s="42"/>
      <c r="F724" s="247">
        <v>181649784</v>
      </c>
      <c r="G724" s="337">
        <v>174426199</v>
      </c>
      <c r="H724" s="330">
        <v>50110</v>
      </c>
      <c r="I724" s="330"/>
      <c r="K724" s="338"/>
      <c r="L724" s="338"/>
      <c r="M724" s="328"/>
      <c r="N724" s="328"/>
      <c r="O724" s="42"/>
    </row>
    <row r="725" spans="1:15">
      <c r="A725" s="42"/>
      <c r="B725" s="330">
        <v>43640</v>
      </c>
      <c r="C725" s="334">
        <f t="shared" si="9"/>
        <v>10098428706</v>
      </c>
      <c r="D725" s="42"/>
      <c r="E725" s="42"/>
      <c r="F725" s="247">
        <v>559566520</v>
      </c>
      <c r="G725" s="337">
        <v>174588554</v>
      </c>
      <c r="H725" s="330">
        <v>46854</v>
      </c>
      <c r="I725" s="330"/>
      <c r="K725" s="338"/>
      <c r="L725" s="338"/>
      <c r="M725" s="328"/>
      <c r="N725" s="328"/>
      <c r="O725" s="42"/>
    </row>
    <row r="726" spans="1:15">
      <c r="A726" s="42"/>
      <c r="B726" s="330">
        <v>43641</v>
      </c>
      <c r="C726" s="334">
        <f t="shared" si="9"/>
        <v>9693763783</v>
      </c>
      <c r="D726" s="42"/>
      <c r="E726" s="42"/>
      <c r="F726" s="247">
        <v>154901597</v>
      </c>
      <c r="G726" s="337">
        <v>174645370</v>
      </c>
      <c r="H726" s="330">
        <v>49949</v>
      </c>
      <c r="I726" s="330"/>
      <c r="K726" s="338"/>
      <c r="L726" s="338"/>
      <c r="M726" s="328"/>
      <c r="N726" s="328"/>
      <c r="O726" s="42"/>
    </row>
    <row r="727" spans="1:15">
      <c r="A727" s="42"/>
      <c r="B727" s="330">
        <v>43642</v>
      </c>
      <c r="C727" s="334">
        <f t="shared" si="9"/>
        <v>10169443794</v>
      </c>
      <c r="D727" s="42"/>
      <c r="E727" s="42"/>
      <c r="F727" s="247">
        <v>630581608</v>
      </c>
      <c r="G727" s="337">
        <v>174864555</v>
      </c>
      <c r="H727" s="330">
        <v>47942</v>
      </c>
      <c r="I727" s="330"/>
      <c r="K727" s="338"/>
      <c r="L727" s="338"/>
      <c r="M727" s="328"/>
      <c r="N727" s="328"/>
      <c r="O727" s="42"/>
    </row>
    <row r="728" spans="1:15">
      <c r="A728" s="42"/>
      <c r="B728" s="330">
        <v>43643</v>
      </c>
      <c r="C728" s="334">
        <f t="shared" si="9"/>
        <v>9914751851</v>
      </c>
      <c r="D728" s="42"/>
      <c r="E728" s="42"/>
      <c r="F728" s="247">
        <v>375889665</v>
      </c>
      <c r="G728" s="337">
        <v>174986852</v>
      </c>
      <c r="H728" s="330">
        <v>47827</v>
      </c>
      <c r="I728" s="330"/>
      <c r="K728" s="338"/>
      <c r="L728" s="338"/>
      <c r="M728" s="328"/>
      <c r="N728" s="328"/>
      <c r="O728" s="42"/>
    </row>
    <row r="729" spans="1:15">
      <c r="A729" s="42"/>
      <c r="B729" s="330">
        <v>43644</v>
      </c>
      <c r="C729" s="334">
        <f t="shared" si="9"/>
        <v>10096685406</v>
      </c>
      <c r="D729" s="42"/>
      <c r="E729" s="42"/>
      <c r="F729" s="247">
        <v>557823220</v>
      </c>
      <c r="G729" s="337">
        <v>175246093</v>
      </c>
      <c r="H729" s="330">
        <v>45273</v>
      </c>
      <c r="I729" s="330"/>
      <c r="K729" s="338"/>
      <c r="L729" s="338"/>
      <c r="M729" s="328"/>
      <c r="N729" s="328"/>
      <c r="O729" s="42"/>
    </row>
    <row r="730" spans="1:15">
      <c r="A730" s="42"/>
      <c r="B730" s="330">
        <v>43645</v>
      </c>
      <c r="C730" s="334">
        <f t="shared" si="9"/>
        <v>9989352581</v>
      </c>
      <c r="D730" s="42"/>
      <c r="E730" s="42"/>
      <c r="F730" s="247">
        <v>450490395</v>
      </c>
      <c r="G730" s="337">
        <v>175501134</v>
      </c>
      <c r="H730" s="330">
        <v>48486</v>
      </c>
      <c r="I730" s="330"/>
      <c r="K730" s="338"/>
      <c r="L730" s="338"/>
      <c r="M730" s="328"/>
      <c r="N730" s="328"/>
      <c r="O730" s="42"/>
    </row>
    <row r="731" spans="1:15">
      <c r="A731" s="42"/>
      <c r="B731" s="330">
        <v>43646</v>
      </c>
      <c r="C731" s="334">
        <f t="shared" si="9"/>
        <v>10343927466</v>
      </c>
      <c r="D731" s="42"/>
      <c r="E731" s="42"/>
      <c r="F731" s="247">
        <v>805065280</v>
      </c>
      <c r="G731" s="337">
        <v>175605810</v>
      </c>
      <c r="H731" s="330">
        <v>49148</v>
      </c>
      <c r="I731" s="330"/>
      <c r="K731" s="338"/>
      <c r="L731" s="338"/>
      <c r="M731" s="328"/>
      <c r="N731" s="328"/>
      <c r="O731" s="42"/>
    </row>
    <row r="732" spans="1:15">
      <c r="A732" s="42"/>
      <c r="B732" s="330">
        <v>43647</v>
      </c>
      <c r="C732" s="334">
        <f t="shared" si="9"/>
        <v>10123220922</v>
      </c>
      <c r="D732" s="42"/>
      <c r="E732" s="42"/>
      <c r="F732" s="247">
        <v>584358736</v>
      </c>
      <c r="G732" s="337">
        <v>175827986</v>
      </c>
      <c r="H732" s="330">
        <v>48625</v>
      </c>
      <c r="I732" s="330"/>
      <c r="K732" s="338"/>
      <c r="L732" s="338"/>
      <c r="M732" s="328"/>
      <c r="N732" s="328"/>
      <c r="O732" s="42"/>
    </row>
    <row r="733" spans="1:15">
      <c r="A733" s="42"/>
      <c r="B733" s="330">
        <v>43648</v>
      </c>
      <c r="C733" s="334">
        <f t="shared" si="9"/>
        <v>10212186843</v>
      </c>
      <c r="D733" s="42"/>
      <c r="E733" s="42"/>
      <c r="F733" s="247">
        <v>673324657</v>
      </c>
      <c r="G733" s="337">
        <v>175896733</v>
      </c>
      <c r="H733" s="330">
        <v>47919</v>
      </c>
      <c r="I733" s="330"/>
      <c r="K733" s="338"/>
      <c r="L733" s="338"/>
      <c r="M733" s="328"/>
      <c r="N733" s="328"/>
      <c r="O733" s="42"/>
    </row>
    <row r="734" spans="1:15">
      <c r="A734" s="42"/>
      <c r="B734" s="330">
        <v>43649</v>
      </c>
      <c r="C734" s="334">
        <f t="shared" si="9"/>
        <v>9925502684</v>
      </c>
      <c r="D734" s="42"/>
      <c r="E734" s="42"/>
      <c r="F734" s="247">
        <v>386640498</v>
      </c>
      <c r="G734" s="337">
        <v>175906106</v>
      </c>
      <c r="H734" s="330">
        <v>44386</v>
      </c>
      <c r="I734" s="330"/>
      <c r="K734" s="338"/>
      <c r="L734" s="338"/>
      <c r="M734" s="328"/>
      <c r="N734" s="328"/>
      <c r="O734" s="42"/>
    </row>
    <row r="735" spans="1:15">
      <c r="A735" s="42"/>
      <c r="B735" s="330">
        <v>43650</v>
      </c>
      <c r="C735" s="334">
        <f t="shared" si="9"/>
        <v>9823992028</v>
      </c>
      <c r="D735" s="42"/>
      <c r="E735" s="42"/>
      <c r="F735" s="247">
        <v>285129842</v>
      </c>
      <c r="G735" s="337">
        <v>176005041</v>
      </c>
      <c r="H735" s="330">
        <v>48401</v>
      </c>
      <c r="I735" s="330"/>
      <c r="K735" s="338"/>
      <c r="L735" s="338"/>
      <c r="M735" s="328"/>
      <c r="N735" s="328"/>
      <c r="O735" s="42"/>
    </row>
    <row r="736" spans="1:15">
      <c r="A736" s="42"/>
      <c r="B736" s="330">
        <v>43651</v>
      </c>
      <c r="C736" s="334">
        <f t="shared" ref="C736:C799" si="10">F736+(F$88*28679+98765)+(G$88*6587+87654)+(E$88*9537+76543)+(J$88*5713+4528)</f>
        <v>10325826662</v>
      </c>
      <c r="D736" s="42"/>
      <c r="E736" s="42"/>
      <c r="F736" s="247">
        <v>786964476</v>
      </c>
      <c r="G736" s="337">
        <v>176496175</v>
      </c>
      <c r="H736" s="330">
        <v>50180</v>
      </c>
      <c r="I736" s="330"/>
      <c r="K736" s="338"/>
      <c r="L736" s="338"/>
      <c r="M736" s="328"/>
      <c r="N736" s="328"/>
      <c r="O736" s="42"/>
    </row>
    <row r="737" spans="1:15">
      <c r="A737" s="42"/>
      <c r="B737" s="330">
        <v>43652</v>
      </c>
      <c r="C737" s="334">
        <f t="shared" si="10"/>
        <v>9787370767</v>
      </c>
      <c r="D737" s="42"/>
      <c r="E737" s="42"/>
      <c r="F737" s="247">
        <v>248508581</v>
      </c>
      <c r="G737" s="337">
        <v>176537642</v>
      </c>
      <c r="H737" s="330">
        <v>45187</v>
      </c>
      <c r="I737" s="330"/>
      <c r="K737" s="338"/>
      <c r="L737" s="338"/>
      <c r="M737" s="328"/>
      <c r="N737" s="328"/>
      <c r="O737" s="42"/>
    </row>
    <row r="738" spans="1:15">
      <c r="A738" s="42"/>
      <c r="B738" s="330">
        <v>43653</v>
      </c>
      <c r="C738" s="334">
        <f t="shared" si="10"/>
        <v>9998879648</v>
      </c>
      <c r="D738" s="42"/>
      <c r="E738" s="42"/>
      <c r="F738" s="247">
        <v>460017462</v>
      </c>
      <c r="G738" s="337">
        <v>176546976</v>
      </c>
      <c r="H738" s="330">
        <v>49025</v>
      </c>
      <c r="I738" s="330"/>
      <c r="K738" s="338"/>
      <c r="L738" s="338"/>
      <c r="M738" s="328"/>
      <c r="N738" s="328"/>
      <c r="O738" s="42"/>
    </row>
    <row r="739" spans="1:15">
      <c r="A739" s="42"/>
      <c r="B739" s="330">
        <v>43654</v>
      </c>
      <c r="C739" s="334">
        <f t="shared" si="10"/>
        <v>10150503178</v>
      </c>
      <c r="D739" s="42"/>
      <c r="E739" s="42"/>
      <c r="F739" s="247">
        <v>611640992</v>
      </c>
      <c r="G739" s="337">
        <v>176616830</v>
      </c>
      <c r="H739" s="330">
        <v>46030</v>
      </c>
      <c r="I739" s="330"/>
      <c r="K739" s="338"/>
      <c r="L739" s="338"/>
      <c r="M739" s="328"/>
      <c r="N739" s="328"/>
      <c r="O739" s="42"/>
    </row>
    <row r="740" spans="1:15">
      <c r="A740" s="42"/>
      <c r="B740" s="330">
        <v>43655</v>
      </c>
      <c r="C740" s="334">
        <f t="shared" si="10"/>
        <v>9871559963</v>
      </c>
      <c r="D740" s="42"/>
      <c r="E740" s="42"/>
      <c r="F740" s="247">
        <v>332697777</v>
      </c>
      <c r="G740" s="337">
        <v>176672296</v>
      </c>
      <c r="H740" s="330">
        <v>44458</v>
      </c>
      <c r="I740" s="330"/>
      <c r="K740" s="338"/>
      <c r="L740" s="338"/>
      <c r="M740" s="328"/>
      <c r="N740" s="328"/>
      <c r="O740" s="42"/>
    </row>
    <row r="741" spans="1:15">
      <c r="A741" s="42"/>
      <c r="B741" s="330">
        <v>43656</v>
      </c>
      <c r="C741" s="334">
        <f t="shared" si="10"/>
        <v>10207194719</v>
      </c>
      <c r="D741" s="42"/>
      <c r="E741" s="42"/>
      <c r="F741" s="247">
        <v>668332533</v>
      </c>
      <c r="G741" s="337">
        <v>176679097</v>
      </c>
      <c r="H741" s="330">
        <v>50120</v>
      </c>
      <c r="I741" s="330"/>
      <c r="K741" s="338"/>
      <c r="L741" s="338"/>
      <c r="M741" s="328"/>
      <c r="N741" s="328"/>
      <c r="O741" s="42"/>
    </row>
    <row r="742" spans="1:15">
      <c r="A742" s="42"/>
      <c r="B742" s="330">
        <v>43657</v>
      </c>
      <c r="C742" s="334">
        <f t="shared" si="10"/>
        <v>10235205413</v>
      </c>
      <c r="D742" s="42"/>
      <c r="E742" s="42"/>
      <c r="F742" s="247">
        <v>696343227</v>
      </c>
      <c r="G742" s="337">
        <v>176841069</v>
      </c>
      <c r="H742" s="330">
        <v>43687</v>
      </c>
      <c r="I742" s="330"/>
      <c r="K742" s="338"/>
      <c r="L742" s="338"/>
      <c r="M742" s="328"/>
      <c r="N742" s="328"/>
      <c r="O742" s="42"/>
    </row>
    <row r="743" spans="1:15">
      <c r="A743" s="42"/>
      <c r="B743" s="330">
        <v>43658</v>
      </c>
      <c r="C743" s="334">
        <f t="shared" si="10"/>
        <v>10342080141</v>
      </c>
      <c r="D743" s="42"/>
      <c r="E743" s="42"/>
      <c r="F743" s="247">
        <v>803217955</v>
      </c>
      <c r="G743" s="337">
        <v>176940986</v>
      </c>
      <c r="H743" s="330">
        <v>43051</v>
      </c>
      <c r="I743" s="330"/>
      <c r="K743" s="338"/>
      <c r="L743" s="338"/>
      <c r="M743" s="328"/>
      <c r="N743" s="328"/>
      <c r="O743" s="42"/>
    </row>
    <row r="744" spans="1:15">
      <c r="A744" s="42"/>
      <c r="B744" s="330">
        <v>43659</v>
      </c>
      <c r="C744" s="334">
        <f t="shared" si="10"/>
        <v>9777077481</v>
      </c>
      <c r="D744" s="42"/>
      <c r="E744" s="42"/>
      <c r="F744" s="247">
        <v>238215295</v>
      </c>
      <c r="G744" s="337">
        <v>176965143</v>
      </c>
      <c r="H744" s="330">
        <v>46858</v>
      </c>
      <c r="I744" s="330"/>
      <c r="K744" s="338"/>
      <c r="L744" s="338"/>
      <c r="M744" s="328"/>
      <c r="N744" s="328"/>
      <c r="O744" s="42"/>
    </row>
    <row r="745" spans="1:15">
      <c r="A745" s="42"/>
      <c r="B745" s="330">
        <v>43660</v>
      </c>
      <c r="C745" s="334">
        <f t="shared" si="10"/>
        <v>9664707061</v>
      </c>
      <c r="D745" s="42"/>
      <c r="E745" s="42"/>
      <c r="F745" s="247">
        <v>125844875</v>
      </c>
      <c r="G745" s="337">
        <v>177028736</v>
      </c>
      <c r="H745" s="330">
        <v>46747</v>
      </c>
      <c r="I745" s="330"/>
      <c r="K745" s="338"/>
      <c r="L745" s="338"/>
      <c r="M745" s="328"/>
      <c r="N745" s="328"/>
      <c r="O745" s="42"/>
    </row>
    <row r="746" spans="1:15">
      <c r="A746" s="42"/>
      <c r="B746" s="330">
        <v>43661</v>
      </c>
      <c r="C746" s="334">
        <f t="shared" si="10"/>
        <v>10063505927</v>
      </c>
      <c r="D746" s="42"/>
      <c r="E746" s="42"/>
      <c r="F746" s="247">
        <v>524643741</v>
      </c>
      <c r="G746" s="337">
        <v>177247977</v>
      </c>
      <c r="H746" s="330">
        <v>45734</v>
      </c>
      <c r="I746" s="330"/>
      <c r="K746" s="338"/>
      <c r="L746" s="338"/>
      <c r="M746" s="328"/>
      <c r="N746" s="328"/>
      <c r="O746" s="42"/>
    </row>
    <row r="747" spans="1:15">
      <c r="A747" s="42"/>
      <c r="B747" s="330">
        <v>43662</v>
      </c>
      <c r="C747" s="334">
        <f t="shared" si="10"/>
        <v>9788814268</v>
      </c>
      <c r="D747" s="42"/>
      <c r="E747" s="42"/>
      <c r="F747" s="247">
        <v>249952082</v>
      </c>
      <c r="G747" s="337">
        <v>177330628</v>
      </c>
      <c r="H747" s="330">
        <v>43446</v>
      </c>
      <c r="I747" s="330"/>
      <c r="K747" s="338"/>
      <c r="L747" s="338"/>
      <c r="M747" s="328"/>
      <c r="N747" s="328"/>
      <c r="O747" s="42"/>
    </row>
    <row r="748" spans="1:15">
      <c r="A748" s="42"/>
      <c r="B748" s="330">
        <v>43663</v>
      </c>
      <c r="C748" s="334">
        <f t="shared" si="10"/>
        <v>10240383558</v>
      </c>
      <c r="D748" s="42"/>
      <c r="E748" s="42"/>
      <c r="F748" s="247">
        <v>701521372</v>
      </c>
      <c r="G748" s="337">
        <v>177341406</v>
      </c>
      <c r="H748" s="330">
        <v>43280</v>
      </c>
      <c r="I748" s="330"/>
      <c r="K748" s="338"/>
      <c r="L748" s="338"/>
      <c r="M748" s="328"/>
      <c r="N748" s="328"/>
      <c r="O748" s="42"/>
    </row>
    <row r="749" spans="1:15">
      <c r="A749" s="42"/>
      <c r="B749" s="330">
        <v>43664</v>
      </c>
      <c r="C749" s="334">
        <f t="shared" si="10"/>
        <v>10065576552</v>
      </c>
      <c r="D749" s="42"/>
      <c r="E749" s="42"/>
      <c r="F749" s="247">
        <v>526714366</v>
      </c>
      <c r="G749" s="337">
        <v>177412115</v>
      </c>
      <c r="H749" s="330">
        <v>47030</v>
      </c>
      <c r="I749" s="330"/>
      <c r="K749" s="338"/>
      <c r="L749" s="338"/>
      <c r="M749" s="328"/>
      <c r="N749" s="328"/>
      <c r="O749" s="42"/>
    </row>
    <row r="750" spans="1:15">
      <c r="A750" s="42"/>
      <c r="B750" s="330">
        <v>43665</v>
      </c>
      <c r="C750" s="334">
        <f t="shared" si="10"/>
        <v>9878430453</v>
      </c>
      <c r="D750" s="42"/>
      <c r="E750" s="42"/>
      <c r="F750" s="247">
        <v>339568267</v>
      </c>
      <c r="G750" s="337">
        <v>177416875</v>
      </c>
      <c r="H750" s="330">
        <v>48573</v>
      </c>
      <c r="I750" s="330"/>
      <c r="K750" s="338"/>
      <c r="L750" s="338"/>
      <c r="M750" s="328"/>
      <c r="N750" s="328"/>
      <c r="O750" s="42"/>
    </row>
    <row r="751" spans="1:15">
      <c r="A751" s="42"/>
      <c r="B751" s="330">
        <v>43666</v>
      </c>
      <c r="C751" s="334">
        <f t="shared" si="10"/>
        <v>9638877567</v>
      </c>
      <c r="D751" s="42"/>
      <c r="E751" s="42"/>
      <c r="F751" s="247">
        <v>100015381</v>
      </c>
      <c r="G751" s="337">
        <v>177746956</v>
      </c>
      <c r="H751" s="330">
        <v>50076</v>
      </c>
      <c r="I751" s="330"/>
      <c r="K751" s="338"/>
      <c r="L751" s="338"/>
      <c r="M751" s="328"/>
      <c r="N751" s="328"/>
      <c r="O751" s="42"/>
    </row>
    <row r="752" spans="1:15">
      <c r="A752" s="42"/>
      <c r="B752" s="330">
        <v>43667</v>
      </c>
      <c r="C752" s="334">
        <f t="shared" si="10"/>
        <v>9829749013</v>
      </c>
      <c r="D752" s="42"/>
      <c r="E752" s="42"/>
      <c r="F752" s="247">
        <v>290886827</v>
      </c>
      <c r="G752" s="337">
        <v>177780282</v>
      </c>
      <c r="H752" s="330">
        <v>46428</v>
      </c>
      <c r="I752" s="330"/>
      <c r="K752" s="338"/>
      <c r="L752" s="338"/>
      <c r="M752" s="328"/>
      <c r="N752" s="328"/>
      <c r="O752" s="42"/>
    </row>
    <row r="753" spans="1:15">
      <c r="A753" s="42"/>
      <c r="B753" s="330">
        <v>43668</v>
      </c>
      <c r="C753" s="334">
        <f t="shared" si="10"/>
        <v>10097519500</v>
      </c>
      <c r="D753" s="42"/>
      <c r="E753" s="42"/>
      <c r="F753" s="247">
        <v>558657314</v>
      </c>
      <c r="G753" s="337">
        <v>177833364</v>
      </c>
      <c r="H753" s="330">
        <v>47325</v>
      </c>
      <c r="I753" s="330"/>
      <c r="K753" s="338"/>
      <c r="L753" s="338"/>
      <c r="M753" s="328"/>
      <c r="N753" s="328"/>
      <c r="O753" s="42"/>
    </row>
    <row r="754" spans="1:15">
      <c r="A754" s="42"/>
      <c r="B754" s="330">
        <v>43669</v>
      </c>
      <c r="C754" s="334">
        <f t="shared" si="10"/>
        <v>10062971086</v>
      </c>
      <c r="D754" s="42"/>
      <c r="E754" s="42"/>
      <c r="F754" s="247">
        <v>524108900</v>
      </c>
      <c r="G754" s="337">
        <v>177847494</v>
      </c>
      <c r="H754" s="330">
        <v>45976</v>
      </c>
      <c r="I754" s="330"/>
      <c r="K754" s="338"/>
      <c r="L754" s="338"/>
      <c r="M754" s="328"/>
      <c r="N754" s="328"/>
      <c r="O754" s="42"/>
    </row>
    <row r="755" spans="1:15">
      <c r="A755" s="42"/>
      <c r="B755" s="330">
        <v>43670</v>
      </c>
      <c r="C755" s="334">
        <f t="shared" si="10"/>
        <v>10288532188</v>
      </c>
      <c r="D755" s="42"/>
      <c r="E755" s="42"/>
      <c r="F755" s="247">
        <v>749670002</v>
      </c>
      <c r="G755" s="337">
        <v>177877347</v>
      </c>
      <c r="H755" s="330">
        <v>43580</v>
      </c>
      <c r="I755" s="330"/>
      <c r="K755" s="338"/>
      <c r="L755" s="338"/>
      <c r="M755" s="328"/>
      <c r="N755" s="328"/>
      <c r="O755" s="42"/>
    </row>
    <row r="756" spans="1:15">
      <c r="A756" s="42"/>
      <c r="B756" s="330">
        <v>43671</v>
      </c>
      <c r="C756" s="334">
        <f t="shared" si="10"/>
        <v>10400476263</v>
      </c>
      <c r="D756" s="42"/>
      <c r="E756" s="42"/>
      <c r="F756" s="247">
        <v>861614077</v>
      </c>
      <c r="G756" s="337">
        <v>178024391</v>
      </c>
      <c r="H756" s="330">
        <v>49441</v>
      </c>
      <c r="I756" s="330"/>
      <c r="K756" s="338"/>
      <c r="L756" s="338"/>
      <c r="M756" s="328"/>
      <c r="N756" s="328"/>
      <c r="O756" s="42"/>
    </row>
    <row r="757" spans="1:15">
      <c r="A757" s="42"/>
      <c r="B757" s="330">
        <v>43672</v>
      </c>
      <c r="C757" s="334">
        <f t="shared" si="10"/>
        <v>10381073667</v>
      </c>
      <c r="D757" s="42"/>
      <c r="E757" s="42"/>
      <c r="F757" s="247">
        <v>842211481</v>
      </c>
      <c r="G757" s="337">
        <v>178067772</v>
      </c>
      <c r="H757" s="330">
        <v>50248</v>
      </c>
      <c r="I757" s="330"/>
      <c r="K757" s="338"/>
      <c r="L757" s="338"/>
      <c r="M757" s="328"/>
      <c r="N757" s="328"/>
      <c r="O757" s="42"/>
    </row>
    <row r="758" spans="1:15">
      <c r="A758" s="42"/>
      <c r="B758" s="330">
        <v>43673</v>
      </c>
      <c r="C758" s="334">
        <f t="shared" si="10"/>
        <v>10013995746</v>
      </c>
      <c r="D758" s="42"/>
      <c r="E758" s="42"/>
      <c r="F758" s="247">
        <v>475133560</v>
      </c>
      <c r="G758" s="337">
        <v>178202725</v>
      </c>
      <c r="H758" s="330">
        <v>48186</v>
      </c>
      <c r="I758" s="330"/>
      <c r="K758" s="338"/>
      <c r="L758" s="338"/>
      <c r="M758" s="328"/>
      <c r="N758" s="328"/>
      <c r="O758" s="42"/>
    </row>
    <row r="759" spans="1:15">
      <c r="A759" s="42"/>
      <c r="B759" s="330">
        <v>43674</v>
      </c>
      <c r="C759" s="334">
        <f t="shared" si="10"/>
        <v>10345229165</v>
      </c>
      <c r="D759" s="42"/>
      <c r="E759" s="42"/>
      <c r="F759" s="247">
        <v>806366979</v>
      </c>
      <c r="G759" s="337">
        <v>178258404</v>
      </c>
      <c r="H759" s="330">
        <v>47808</v>
      </c>
      <c r="I759" s="330"/>
      <c r="K759" s="338"/>
      <c r="L759" s="338"/>
      <c r="M759" s="328"/>
      <c r="N759" s="328"/>
      <c r="O759" s="42"/>
    </row>
    <row r="760" spans="1:15">
      <c r="A760" s="42"/>
      <c r="B760" s="330">
        <v>43675</v>
      </c>
      <c r="C760" s="334">
        <f t="shared" si="10"/>
        <v>9723927399</v>
      </c>
      <c r="D760" s="42"/>
      <c r="E760" s="42"/>
      <c r="F760" s="247">
        <v>185065213</v>
      </c>
      <c r="G760" s="337">
        <v>178307236</v>
      </c>
      <c r="H760" s="330">
        <v>43815</v>
      </c>
      <c r="I760" s="330"/>
      <c r="K760" s="338"/>
      <c r="L760" s="338"/>
      <c r="M760" s="328"/>
      <c r="N760" s="328"/>
      <c r="O760" s="42"/>
    </row>
    <row r="761" spans="1:15">
      <c r="A761" s="42"/>
      <c r="B761" s="330">
        <v>43676</v>
      </c>
      <c r="C761" s="334">
        <f t="shared" si="10"/>
        <v>10404636320</v>
      </c>
      <c r="D761" s="42"/>
      <c r="E761" s="42"/>
      <c r="F761" s="247">
        <v>865774134</v>
      </c>
      <c r="G761" s="337">
        <v>178387429</v>
      </c>
      <c r="H761" s="330">
        <v>44894</v>
      </c>
      <c r="I761" s="330"/>
      <c r="K761" s="338"/>
      <c r="L761" s="338"/>
      <c r="M761" s="328"/>
      <c r="N761" s="328"/>
      <c r="O761" s="42"/>
    </row>
    <row r="762" spans="1:15">
      <c r="A762" s="42"/>
      <c r="B762" s="330">
        <v>43677</v>
      </c>
      <c r="C762" s="334">
        <f t="shared" si="10"/>
        <v>10044829953</v>
      </c>
      <c r="D762" s="42"/>
      <c r="E762" s="42"/>
      <c r="F762" s="247">
        <v>505967767</v>
      </c>
      <c r="G762" s="337">
        <v>178466810</v>
      </c>
      <c r="H762" s="330">
        <v>48331</v>
      </c>
      <c r="I762" s="330"/>
      <c r="K762" s="338"/>
      <c r="L762" s="338"/>
      <c r="M762" s="328"/>
      <c r="N762" s="328"/>
      <c r="O762" s="42"/>
    </row>
    <row r="763" spans="1:15">
      <c r="A763" s="42"/>
      <c r="B763" s="330">
        <v>43678</v>
      </c>
      <c r="C763" s="334">
        <f t="shared" si="10"/>
        <v>9989859487</v>
      </c>
      <c r="D763" s="42"/>
      <c r="E763" s="42"/>
      <c r="F763" s="247">
        <v>450997301</v>
      </c>
      <c r="G763" s="337">
        <v>178749107</v>
      </c>
      <c r="H763" s="330">
        <v>43010</v>
      </c>
      <c r="I763" s="330"/>
      <c r="K763" s="338"/>
      <c r="L763" s="338"/>
      <c r="M763" s="328"/>
      <c r="N763" s="328"/>
      <c r="O763" s="42"/>
    </row>
    <row r="764" spans="1:15">
      <c r="A764" s="42"/>
      <c r="B764" s="330">
        <v>43679</v>
      </c>
      <c r="C764" s="334">
        <f t="shared" si="10"/>
        <v>10155856364</v>
      </c>
      <c r="D764" s="42"/>
      <c r="E764" s="42"/>
      <c r="F764" s="247">
        <v>616994178</v>
      </c>
      <c r="G764" s="337">
        <v>178814288</v>
      </c>
      <c r="H764" s="330">
        <v>46873</v>
      </c>
      <c r="I764" s="330"/>
      <c r="K764" s="338"/>
      <c r="L764" s="338"/>
      <c r="M764" s="328"/>
      <c r="N764" s="328"/>
      <c r="O764" s="42"/>
    </row>
    <row r="765" spans="1:15">
      <c r="A765" s="42"/>
      <c r="B765" s="330">
        <v>43680</v>
      </c>
      <c r="C765" s="334">
        <f t="shared" si="10"/>
        <v>10187243740</v>
      </c>
      <c r="D765" s="42"/>
      <c r="E765" s="42"/>
      <c r="F765" s="247">
        <v>648381554</v>
      </c>
      <c r="G765" s="337">
        <v>178907437</v>
      </c>
      <c r="H765" s="330">
        <v>47552</v>
      </c>
      <c r="I765" s="330"/>
      <c r="K765" s="338"/>
      <c r="L765" s="338"/>
      <c r="M765" s="328"/>
      <c r="N765" s="328"/>
      <c r="O765" s="42"/>
    </row>
    <row r="766" spans="1:15">
      <c r="A766" s="42"/>
      <c r="B766" s="330">
        <v>43681</v>
      </c>
      <c r="C766" s="334">
        <f t="shared" si="10"/>
        <v>10137257841</v>
      </c>
      <c r="D766" s="42"/>
      <c r="E766" s="42"/>
      <c r="F766" s="247">
        <v>598395655</v>
      </c>
      <c r="G766" s="337">
        <v>178959511</v>
      </c>
      <c r="H766" s="330">
        <v>46045</v>
      </c>
      <c r="I766" s="330"/>
      <c r="K766" s="338"/>
      <c r="L766" s="338"/>
      <c r="M766" s="328"/>
      <c r="N766" s="328"/>
      <c r="O766" s="42"/>
    </row>
    <row r="767" spans="1:15">
      <c r="A767" s="42"/>
      <c r="B767" s="330">
        <v>43682</v>
      </c>
      <c r="C767" s="334">
        <f t="shared" si="10"/>
        <v>9755222982</v>
      </c>
      <c r="D767" s="42"/>
      <c r="E767" s="42"/>
      <c r="F767" s="247">
        <v>216360796</v>
      </c>
      <c r="G767" s="337">
        <v>178980554</v>
      </c>
      <c r="H767" s="330">
        <v>49120</v>
      </c>
      <c r="I767" s="330"/>
      <c r="K767" s="338"/>
      <c r="L767" s="338"/>
      <c r="M767" s="328"/>
      <c r="N767" s="328"/>
      <c r="O767" s="42"/>
    </row>
    <row r="768" spans="1:15">
      <c r="A768" s="42"/>
      <c r="B768" s="330">
        <v>43683</v>
      </c>
      <c r="C768" s="334">
        <f t="shared" si="10"/>
        <v>9671335591</v>
      </c>
      <c r="D768" s="42"/>
      <c r="E768" s="42"/>
      <c r="F768" s="247">
        <v>132473405</v>
      </c>
      <c r="G768" s="337">
        <v>179004999</v>
      </c>
      <c r="H768" s="330">
        <v>47485</v>
      </c>
      <c r="I768" s="330"/>
      <c r="K768" s="338"/>
      <c r="L768" s="338"/>
      <c r="M768" s="328"/>
      <c r="N768" s="328"/>
      <c r="O768" s="42"/>
    </row>
    <row r="769" spans="1:15">
      <c r="A769" s="42"/>
      <c r="B769" s="330">
        <v>43684</v>
      </c>
      <c r="C769" s="334">
        <f t="shared" si="10"/>
        <v>10052330818</v>
      </c>
      <c r="D769" s="42"/>
      <c r="E769" s="42"/>
      <c r="F769" s="247">
        <v>513468632</v>
      </c>
      <c r="G769" s="337">
        <v>179019131</v>
      </c>
      <c r="H769" s="330">
        <v>46907</v>
      </c>
      <c r="I769" s="330"/>
      <c r="K769" s="338"/>
      <c r="L769" s="338"/>
      <c r="M769" s="328"/>
      <c r="N769" s="328"/>
      <c r="O769" s="42"/>
    </row>
    <row r="770" spans="1:15">
      <c r="A770" s="42"/>
      <c r="B770" s="330">
        <v>43685</v>
      </c>
      <c r="C770" s="334">
        <f t="shared" si="10"/>
        <v>9720258327</v>
      </c>
      <c r="D770" s="42"/>
      <c r="E770" s="42"/>
      <c r="F770" s="247">
        <v>181396141</v>
      </c>
      <c r="G770" s="337">
        <v>179152208</v>
      </c>
      <c r="H770" s="330">
        <v>43964</v>
      </c>
      <c r="I770" s="330"/>
      <c r="K770" s="338"/>
      <c r="L770" s="338"/>
      <c r="M770" s="328"/>
      <c r="N770" s="328"/>
      <c r="O770" s="42"/>
    </row>
    <row r="771" spans="1:15">
      <c r="A771" s="42"/>
      <c r="B771" s="330">
        <v>43686</v>
      </c>
      <c r="C771" s="334">
        <f t="shared" si="10"/>
        <v>10414238399</v>
      </c>
      <c r="D771" s="42"/>
      <c r="E771" s="42"/>
      <c r="F771" s="247">
        <v>875376213</v>
      </c>
      <c r="G771" s="337">
        <v>179408834</v>
      </c>
      <c r="H771" s="330">
        <v>46728</v>
      </c>
      <c r="I771" s="330"/>
      <c r="K771" s="338"/>
      <c r="L771" s="338"/>
      <c r="M771" s="328"/>
      <c r="N771" s="328"/>
      <c r="O771" s="42"/>
    </row>
    <row r="772" spans="1:15">
      <c r="A772" s="42"/>
      <c r="B772" s="330">
        <v>43687</v>
      </c>
      <c r="C772" s="334">
        <f t="shared" si="10"/>
        <v>9715703255</v>
      </c>
      <c r="D772" s="42"/>
      <c r="E772" s="42"/>
      <c r="F772" s="247">
        <v>176841069</v>
      </c>
      <c r="G772" s="337">
        <v>179517047</v>
      </c>
      <c r="H772" s="330">
        <v>49857</v>
      </c>
      <c r="I772" s="330"/>
      <c r="K772" s="338"/>
      <c r="L772" s="338"/>
      <c r="M772" s="328"/>
      <c r="N772" s="328"/>
      <c r="O772" s="42"/>
    </row>
    <row r="773" spans="1:15">
      <c r="A773" s="42"/>
      <c r="B773" s="330">
        <v>43688</v>
      </c>
      <c r="C773" s="334">
        <f t="shared" si="10"/>
        <v>10304469356</v>
      </c>
      <c r="D773" s="42"/>
      <c r="E773" s="42"/>
      <c r="F773" s="247">
        <v>765607170</v>
      </c>
      <c r="G773" s="337">
        <v>179550248</v>
      </c>
      <c r="H773" s="330">
        <v>48685</v>
      </c>
      <c r="I773" s="330"/>
      <c r="K773" s="338"/>
      <c r="L773" s="338"/>
      <c r="M773" s="328"/>
      <c r="N773" s="328"/>
      <c r="O773" s="42"/>
    </row>
    <row r="774" spans="1:15">
      <c r="A774" s="42"/>
      <c r="B774" s="330">
        <v>43689</v>
      </c>
      <c r="C774" s="334">
        <f t="shared" si="10"/>
        <v>10309243185</v>
      </c>
      <c r="D774" s="42"/>
      <c r="E774" s="42"/>
      <c r="F774" s="247">
        <v>770380999</v>
      </c>
      <c r="G774" s="337">
        <v>179604632</v>
      </c>
      <c r="H774" s="330">
        <v>44125</v>
      </c>
      <c r="I774" s="330"/>
      <c r="K774" s="338"/>
      <c r="L774" s="338"/>
      <c r="M774" s="328"/>
      <c r="N774" s="328"/>
      <c r="O774" s="42"/>
    </row>
    <row r="775" spans="1:15">
      <c r="A775" s="42"/>
      <c r="B775" s="330">
        <v>43690</v>
      </c>
      <c r="C775" s="334">
        <f t="shared" si="10"/>
        <v>9688255635</v>
      </c>
      <c r="D775" s="42"/>
      <c r="E775" s="42"/>
      <c r="F775" s="247">
        <v>149393449</v>
      </c>
      <c r="G775" s="337">
        <v>179772375</v>
      </c>
      <c r="H775" s="330">
        <v>47241</v>
      </c>
      <c r="I775" s="330"/>
      <c r="K775" s="338"/>
      <c r="L775" s="338"/>
      <c r="M775" s="328"/>
      <c r="N775" s="328"/>
      <c r="O775" s="42"/>
    </row>
    <row r="776" spans="1:15">
      <c r="A776" s="42"/>
      <c r="B776" s="330">
        <v>43691</v>
      </c>
      <c r="C776" s="334">
        <f t="shared" si="10"/>
        <v>10244256303</v>
      </c>
      <c r="D776" s="42"/>
      <c r="E776" s="42"/>
      <c r="F776" s="247">
        <v>705394117</v>
      </c>
      <c r="G776" s="337">
        <v>179842243</v>
      </c>
      <c r="H776" s="330">
        <v>48835</v>
      </c>
      <c r="I776" s="330"/>
      <c r="K776" s="338"/>
      <c r="L776" s="338"/>
      <c r="M776" s="328"/>
      <c r="N776" s="328"/>
      <c r="O776" s="42"/>
    </row>
    <row r="777" spans="1:15">
      <c r="A777" s="42"/>
      <c r="B777" s="330">
        <v>43692</v>
      </c>
      <c r="C777" s="334">
        <f t="shared" si="10"/>
        <v>9821818878</v>
      </c>
      <c r="D777" s="42"/>
      <c r="E777" s="42"/>
      <c r="F777" s="247">
        <v>282956692</v>
      </c>
      <c r="G777" s="337">
        <v>180321168</v>
      </c>
      <c r="H777" s="330">
        <v>48628</v>
      </c>
      <c r="I777" s="330"/>
      <c r="K777" s="338"/>
      <c r="L777" s="338"/>
      <c r="M777" s="328"/>
      <c r="N777" s="328"/>
      <c r="O777" s="42"/>
    </row>
    <row r="778" spans="1:15">
      <c r="A778" s="42"/>
      <c r="B778" s="330">
        <v>43693</v>
      </c>
      <c r="C778" s="334">
        <f t="shared" si="10"/>
        <v>10400899865</v>
      </c>
      <c r="D778" s="42"/>
      <c r="E778" s="42"/>
      <c r="F778" s="247">
        <v>862037679</v>
      </c>
      <c r="G778" s="337">
        <v>180740371</v>
      </c>
      <c r="H778" s="330">
        <v>49168</v>
      </c>
      <c r="I778" s="330"/>
      <c r="K778" s="338"/>
      <c r="L778" s="338"/>
      <c r="M778" s="328"/>
      <c r="N778" s="328"/>
      <c r="O778" s="42"/>
    </row>
    <row r="779" spans="1:15">
      <c r="A779" s="42"/>
      <c r="B779" s="330">
        <v>43694</v>
      </c>
      <c r="C779" s="334">
        <f t="shared" si="10"/>
        <v>9893440415</v>
      </c>
      <c r="D779" s="42"/>
      <c r="E779" s="42"/>
      <c r="F779" s="247">
        <v>354578229</v>
      </c>
      <c r="G779" s="337">
        <v>180756534</v>
      </c>
      <c r="H779" s="330">
        <v>45263</v>
      </c>
      <c r="I779" s="330"/>
      <c r="K779" s="338"/>
      <c r="L779" s="338"/>
      <c r="M779" s="328"/>
      <c r="N779" s="328"/>
      <c r="O779" s="42"/>
    </row>
    <row r="780" spans="1:15">
      <c r="A780" s="42"/>
      <c r="B780" s="330">
        <v>43695</v>
      </c>
      <c r="C780" s="334">
        <f t="shared" si="10"/>
        <v>10211674077</v>
      </c>
      <c r="D780" s="42"/>
      <c r="E780" s="42"/>
      <c r="F780" s="247">
        <v>672811891</v>
      </c>
      <c r="G780" s="337">
        <v>180807648</v>
      </c>
      <c r="H780" s="330">
        <v>50275</v>
      </c>
      <c r="I780" s="330"/>
      <c r="K780" s="338"/>
      <c r="L780" s="338"/>
      <c r="M780" s="328"/>
      <c r="N780" s="328"/>
      <c r="O780" s="42"/>
    </row>
    <row r="781" spans="1:15">
      <c r="A781" s="42"/>
      <c r="B781" s="330">
        <v>43696</v>
      </c>
      <c r="C781" s="334">
        <f t="shared" si="10"/>
        <v>9979256491</v>
      </c>
      <c r="D781" s="42"/>
      <c r="E781" s="42"/>
      <c r="F781" s="247">
        <v>440394305</v>
      </c>
      <c r="G781" s="337">
        <v>180844363</v>
      </c>
      <c r="H781" s="330">
        <v>44950</v>
      </c>
      <c r="I781" s="330"/>
      <c r="K781" s="338"/>
      <c r="L781" s="338"/>
      <c r="M781" s="328"/>
      <c r="N781" s="328"/>
      <c r="O781" s="42"/>
    </row>
    <row r="782" spans="1:15">
      <c r="A782" s="42"/>
      <c r="B782" s="330">
        <v>43697</v>
      </c>
      <c r="C782" s="334">
        <f t="shared" si="10"/>
        <v>9648783666</v>
      </c>
      <c r="D782" s="42"/>
      <c r="E782" s="42"/>
      <c r="F782" s="247">
        <v>109921480</v>
      </c>
      <c r="G782" s="337">
        <v>180864470</v>
      </c>
      <c r="H782" s="330">
        <v>44965</v>
      </c>
      <c r="I782" s="330"/>
      <c r="K782" s="338"/>
      <c r="L782" s="338"/>
      <c r="M782" s="328"/>
      <c r="N782" s="328"/>
      <c r="O782" s="42"/>
    </row>
    <row r="783" spans="1:15">
      <c r="A783" s="42"/>
      <c r="B783" s="330">
        <v>43698</v>
      </c>
      <c r="C783" s="334">
        <f t="shared" si="10"/>
        <v>9720775972</v>
      </c>
      <c r="D783" s="42"/>
      <c r="E783" s="42"/>
      <c r="F783" s="247">
        <v>181913786</v>
      </c>
      <c r="G783" s="337">
        <v>180939213</v>
      </c>
      <c r="H783" s="330">
        <v>46068</v>
      </c>
      <c r="I783" s="330"/>
      <c r="K783" s="338"/>
      <c r="L783" s="338"/>
      <c r="M783" s="328"/>
      <c r="N783" s="328"/>
      <c r="O783" s="42"/>
    </row>
    <row r="784" spans="1:15">
      <c r="A784" s="42"/>
      <c r="B784" s="330">
        <v>43699</v>
      </c>
      <c r="C784" s="334">
        <f t="shared" si="10"/>
        <v>10414505515</v>
      </c>
      <c r="D784" s="42"/>
      <c r="E784" s="42"/>
      <c r="F784" s="247">
        <v>875643329</v>
      </c>
      <c r="G784" s="337">
        <v>180993780</v>
      </c>
      <c r="H784" s="330">
        <v>49577</v>
      </c>
      <c r="I784" s="330"/>
      <c r="K784" s="338"/>
      <c r="L784" s="338"/>
      <c r="M784" s="328"/>
      <c r="N784" s="328"/>
      <c r="O784" s="42"/>
    </row>
    <row r="785" spans="1:15">
      <c r="A785" s="42"/>
      <c r="B785" s="330">
        <v>43700</v>
      </c>
      <c r="C785" s="334">
        <f t="shared" si="10"/>
        <v>9772079569</v>
      </c>
      <c r="D785" s="42"/>
      <c r="E785" s="42"/>
      <c r="F785" s="247">
        <v>233217383</v>
      </c>
      <c r="G785" s="337">
        <v>181396141</v>
      </c>
      <c r="H785" s="330">
        <v>43685</v>
      </c>
      <c r="I785" s="330"/>
      <c r="K785" s="338"/>
      <c r="L785" s="338"/>
      <c r="M785" s="328"/>
      <c r="N785" s="328"/>
      <c r="O785" s="42"/>
    </row>
    <row r="786" spans="1:15">
      <c r="A786" s="42"/>
      <c r="B786" s="330">
        <v>43701</v>
      </c>
      <c r="C786" s="334">
        <f t="shared" si="10"/>
        <v>9878976215</v>
      </c>
      <c r="D786" s="42"/>
      <c r="E786" s="42"/>
      <c r="F786" s="247">
        <v>340114029</v>
      </c>
      <c r="G786" s="337">
        <v>181649784</v>
      </c>
      <c r="H786" s="330">
        <v>43639</v>
      </c>
      <c r="I786" s="330"/>
      <c r="K786" s="338"/>
      <c r="L786" s="338"/>
      <c r="M786" s="328"/>
      <c r="N786" s="328"/>
      <c r="O786" s="42"/>
    </row>
    <row r="787" spans="1:15">
      <c r="A787" s="42"/>
      <c r="B787" s="330">
        <v>43702</v>
      </c>
      <c r="C787" s="334">
        <f t="shared" si="10"/>
        <v>10463347146</v>
      </c>
      <c r="D787" s="42"/>
      <c r="E787" s="42"/>
      <c r="F787" s="247">
        <v>924484960</v>
      </c>
      <c r="G787" s="337">
        <v>181692193</v>
      </c>
      <c r="H787" s="330">
        <v>49972</v>
      </c>
      <c r="I787" s="330"/>
      <c r="K787" s="338"/>
      <c r="L787" s="338"/>
      <c r="M787" s="328"/>
      <c r="N787" s="328"/>
      <c r="O787" s="42"/>
    </row>
    <row r="788" spans="1:15">
      <c r="A788" s="42"/>
      <c r="B788" s="330">
        <v>43703</v>
      </c>
      <c r="C788" s="334">
        <f t="shared" si="10"/>
        <v>10017150191</v>
      </c>
      <c r="D788" s="42"/>
      <c r="E788" s="42"/>
      <c r="F788" s="247">
        <v>478288005</v>
      </c>
      <c r="G788" s="337">
        <v>181698669</v>
      </c>
      <c r="H788" s="330">
        <v>46394</v>
      </c>
      <c r="I788" s="330"/>
      <c r="K788" s="338"/>
      <c r="L788" s="338"/>
      <c r="M788" s="328"/>
      <c r="N788" s="328"/>
      <c r="O788" s="42"/>
    </row>
    <row r="789" spans="1:15">
      <c r="A789" s="42"/>
      <c r="B789" s="330">
        <v>43704</v>
      </c>
      <c r="C789" s="334">
        <f t="shared" si="10"/>
        <v>9918758427</v>
      </c>
      <c r="D789" s="42"/>
      <c r="E789" s="42"/>
      <c r="F789" s="247">
        <v>379896241</v>
      </c>
      <c r="G789" s="337">
        <v>181828036</v>
      </c>
      <c r="H789" s="330">
        <v>49643</v>
      </c>
      <c r="I789" s="330"/>
      <c r="K789" s="338"/>
      <c r="L789" s="338"/>
      <c r="M789" s="328"/>
      <c r="N789" s="328"/>
      <c r="O789" s="42"/>
    </row>
    <row r="790" spans="1:15">
      <c r="A790" s="42"/>
      <c r="B790" s="330">
        <v>43705</v>
      </c>
      <c r="C790" s="334">
        <f t="shared" si="10"/>
        <v>10425028654</v>
      </c>
      <c r="D790" s="42"/>
      <c r="E790" s="42"/>
      <c r="F790" s="247">
        <v>886166468</v>
      </c>
      <c r="G790" s="337">
        <v>181880523</v>
      </c>
      <c r="H790" s="330">
        <v>46971</v>
      </c>
      <c r="I790" s="330"/>
      <c r="K790" s="338"/>
      <c r="L790" s="338"/>
      <c r="M790" s="328"/>
      <c r="N790" s="328"/>
      <c r="O790" s="42"/>
    </row>
    <row r="791" spans="1:15">
      <c r="A791" s="42"/>
      <c r="B791" s="330">
        <v>43706</v>
      </c>
      <c r="C791" s="334">
        <f t="shared" si="10"/>
        <v>10453745612</v>
      </c>
      <c r="D791" s="42"/>
      <c r="E791" s="42"/>
      <c r="F791" s="247">
        <v>914883426</v>
      </c>
      <c r="G791" s="337">
        <v>181882953</v>
      </c>
      <c r="H791" s="330">
        <v>45075</v>
      </c>
      <c r="I791" s="330"/>
      <c r="K791" s="338"/>
      <c r="L791" s="338"/>
      <c r="M791" s="328"/>
      <c r="N791" s="328"/>
      <c r="O791" s="42"/>
    </row>
    <row r="792" spans="1:15">
      <c r="A792" s="42"/>
      <c r="B792" s="330">
        <v>43707</v>
      </c>
      <c r="C792" s="334">
        <f t="shared" si="10"/>
        <v>10178065170</v>
      </c>
      <c r="D792" s="42"/>
      <c r="E792" s="42"/>
      <c r="F792" s="247">
        <v>639202984</v>
      </c>
      <c r="G792" s="337">
        <v>181905409</v>
      </c>
      <c r="H792" s="330">
        <v>45544</v>
      </c>
      <c r="I792" s="330"/>
      <c r="K792" s="338"/>
      <c r="L792" s="338"/>
      <c r="M792" s="328"/>
      <c r="N792" s="328"/>
      <c r="O792" s="42"/>
    </row>
    <row r="793" spans="1:15">
      <c r="A793" s="42"/>
      <c r="B793" s="330">
        <v>43708</v>
      </c>
      <c r="C793" s="334">
        <f t="shared" si="10"/>
        <v>9885443501</v>
      </c>
      <c r="D793" s="42"/>
      <c r="E793" s="42"/>
      <c r="F793" s="247">
        <v>346581315</v>
      </c>
      <c r="G793" s="337">
        <v>181913786</v>
      </c>
      <c r="H793" s="330">
        <v>43698</v>
      </c>
      <c r="I793" s="330"/>
      <c r="K793" s="338"/>
      <c r="L793" s="338"/>
      <c r="M793" s="328"/>
      <c r="N793" s="328"/>
      <c r="O793" s="42"/>
    </row>
    <row r="794" spans="1:15">
      <c r="A794" s="42"/>
      <c r="B794" s="330">
        <v>43709</v>
      </c>
      <c r="C794" s="334">
        <f t="shared" si="10"/>
        <v>10255352988</v>
      </c>
      <c r="D794" s="42"/>
      <c r="E794" s="42"/>
      <c r="F794" s="247">
        <v>716490802</v>
      </c>
      <c r="G794" s="337">
        <v>181980752</v>
      </c>
      <c r="H794" s="330">
        <v>45552</v>
      </c>
      <c r="I794" s="330"/>
      <c r="K794" s="338"/>
      <c r="L794" s="338"/>
      <c r="M794" s="328"/>
      <c r="N794" s="328"/>
      <c r="O794" s="42"/>
    </row>
    <row r="795" spans="1:15">
      <c r="A795" s="42"/>
      <c r="B795" s="330">
        <v>43710</v>
      </c>
      <c r="C795" s="334">
        <f t="shared" si="10"/>
        <v>10203617666</v>
      </c>
      <c r="D795" s="42"/>
      <c r="E795" s="42"/>
      <c r="F795" s="247">
        <v>664755480</v>
      </c>
      <c r="G795" s="337">
        <v>182053437</v>
      </c>
      <c r="H795" s="330">
        <v>44702</v>
      </c>
      <c r="I795" s="330"/>
      <c r="K795" s="338"/>
      <c r="L795" s="338"/>
      <c r="M795" s="328"/>
      <c r="N795" s="328"/>
      <c r="O795" s="42"/>
    </row>
    <row r="796" spans="1:15">
      <c r="A796" s="42"/>
      <c r="B796" s="330">
        <v>43711</v>
      </c>
      <c r="C796" s="334">
        <f t="shared" si="10"/>
        <v>10444948437</v>
      </c>
      <c r="D796" s="42"/>
      <c r="E796" s="42"/>
      <c r="F796" s="247">
        <v>906086251</v>
      </c>
      <c r="G796" s="337">
        <v>182083446</v>
      </c>
      <c r="H796" s="330">
        <v>48513</v>
      </c>
      <c r="I796" s="330"/>
      <c r="K796" s="338"/>
      <c r="L796" s="338"/>
      <c r="M796" s="328"/>
      <c r="N796" s="328"/>
      <c r="O796" s="42"/>
    </row>
    <row r="797" spans="1:15">
      <c r="A797" s="42"/>
      <c r="B797" s="330">
        <v>43712</v>
      </c>
      <c r="C797" s="334">
        <f t="shared" si="10"/>
        <v>9872400227</v>
      </c>
      <c r="D797" s="42"/>
      <c r="E797" s="42"/>
      <c r="F797" s="247">
        <v>333538041</v>
      </c>
      <c r="G797" s="337">
        <v>182122249</v>
      </c>
      <c r="H797" s="330">
        <v>43423</v>
      </c>
      <c r="I797" s="330"/>
      <c r="K797" s="338"/>
      <c r="L797" s="338"/>
      <c r="M797" s="328"/>
      <c r="N797" s="328"/>
      <c r="O797" s="42"/>
    </row>
    <row r="798" spans="1:15">
      <c r="A798" s="42"/>
      <c r="B798" s="330">
        <v>43713</v>
      </c>
      <c r="C798" s="334">
        <f t="shared" si="10"/>
        <v>9860701641</v>
      </c>
      <c r="D798" s="42"/>
      <c r="E798" s="42"/>
      <c r="F798" s="247">
        <v>321839455</v>
      </c>
      <c r="G798" s="337">
        <v>182256983</v>
      </c>
      <c r="H798" s="330">
        <v>49609</v>
      </c>
      <c r="I798" s="330"/>
      <c r="K798" s="338"/>
      <c r="L798" s="338"/>
      <c r="M798" s="328"/>
      <c r="N798" s="328"/>
      <c r="O798" s="42"/>
    </row>
    <row r="799" spans="1:15">
      <c r="A799" s="42"/>
      <c r="B799" s="330">
        <v>43714</v>
      </c>
      <c r="C799" s="334">
        <f t="shared" si="10"/>
        <v>10212717935</v>
      </c>
      <c r="D799" s="42"/>
      <c r="E799" s="42"/>
      <c r="F799" s="247">
        <v>673855749</v>
      </c>
      <c r="G799" s="337">
        <v>182420012</v>
      </c>
      <c r="H799" s="330">
        <v>49292</v>
      </c>
      <c r="I799" s="330"/>
      <c r="K799" s="338"/>
      <c r="L799" s="338"/>
      <c r="M799" s="328"/>
      <c r="N799" s="328"/>
      <c r="O799" s="42"/>
    </row>
    <row r="800" spans="1:15">
      <c r="A800" s="42"/>
      <c r="B800" s="330">
        <v>43715</v>
      </c>
      <c r="C800" s="334">
        <f t="shared" ref="C800:C863" si="11">F800+(F$88*28679+98765)+(G$88*6587+87654)+(E$88*9537+76543)+(J$88*5713+4528)</f>
        <v>10021007740</v>
      </c>
      <c r="D800" s="42"/>
      <c r="E800" s="42"/>
      <c r="F800" s="247">
        <v>482145554</v>
      </c>
      <c r="G800" s="337">
        <v>182493774</v>
      </c>
      <c r="H800" s="330">
        <v>44677</v>
      </c>
      <c r="I800" s="330"/>
      <c r="K800" s="338"/>
      <c r="L800" s="338"/>
      <c r="M800" s="328"/>
      <c r="N800" s="328"/>
      <c r="O800" s="42"/>
    </row>
    <row r="801" spans="1:15">
      <c r="A801" s="42"/>
      <c r="B801" s="330">
        <v>43716</v>
      </c>
      <c r="C801" s="334">
        <f t="shared" si="11"/>
        <v>10145228764</v>
      </c>
      <c r="D801" s="42"/>
      <c r="E801" s="42"/>
      <c r="F801" s="247">
        <v>606366578</v>
      </c>
      <c r="G801" s="337">
        <v>182533954</v>
      </c>
      <c r="H801" s="330">
        <v>46785</v>
      </c>
      <c r="I801" s="330"/>
      <c r="K801" s="338"/>
      <c r="L801" s="338"/>
      <c r="M801" s="328"/>
      <c r="N801" s="328"/>
      <c r="O801" s="42"/>
    </row>
    <row r="802" spans="1:15">
      <c r="A802" s="42"/>
      <c r="B802" s="330">
        <v>43717</v>
      </c>
      <c r="C802" s="334">
        <f t="shared" si="11"/>
        <v>9748220081</v>
      </c>
      <c r="D802" s="42"/>
      <c r="E802" s="42"/>
      <c r="F802" s="247">
        <v>209357895</v>
      </c>
      <c r="G802" s="337">
        <v>182935219</v>
      </c>
      <c r="H802" s="330">
        <v>50267</v>
      </c>
      <c r="I802" s="330"/>
      <c r="K802" s="338"/>
      <c r="L802" s="338"/>
      <c r="M802" s="328"/>
      <c r="N802" s="328"/>
      <c r="O802" s="42"/>
    </row>
    <row r="803" spans="1:15">
      <c r="A803" s="42"/>
      <c r="B803" s="330">
        <v>43718</v>
      </c>
      <c r="C803" s="334">
        <f t="shared" si="11"/>
        <v>9723935195</v>
      </c>
      <c r="D803" s="42"/>
      <c r="E803" s="42"/>
      <c r="F803" s="247">
        <v>185073009</v>
      </c>
      <c r="G803" s="337">
        <v>182943053</v>
      </c>
      <c r="H803" s="330">
        <v>43278</v>
      </c>
      <c r="I803" s="330"/>
      <c r="K803" s="338"/>
      <c r="L803" s="338"/>
      <c r="M803" s="328"/>
      <c r="N803" s="328"/>
      <c r="O803" s="42"/>
    </row>
    <row r="804" spans="1:15">
      <c r="A804" s="42"/>
      <c r="B804" s="330">
        <v>43719</v>
      </c>
      <c r="C804" s="334">
        <f t="shared" si="11"/>
        <v>10022217572</v>
      </c>
      <c r="D804" s="42"/>
      <c r="E804" s="42"/>
      <c r="F804" s="247">
        <v>483355386</v>
      </c>
      <c r="G804" s="337">
        <v>182991755</v>
      </c>
      <c r="H804" s="330">
        <v>47569</v>
      </c>
      <c r="I804" s="330"/>
      <c r="K804" s="338"/>
      <c r="L804" s="338"/>
      <c r="M804" s="328"/>
      <c r="N804" s="328"/>
      <c r="O804" s="42"/>
    </row>
    <row r="805" spans="1:15">
      <c r="A805" s="42"/>
      <c r="B805" s="330">
        <v>43720</v>
      </c>
      <c r="C805" s="334">
        <f t="shared" si="11"/>
        <v>10392377486</v>
      </c>
      <c r="D805" s="42"/>
      <c r="E805" s="42"/>
      <c r="F805" s="247">
        <v>853515300</v>
      </c>
      <c r="G805" s="337">
        <v>183138745</v>
      </c>
      <c r="H805" s="330">
        <v>49890</v>
      </c>
      <c r="I805" s="330"/>
      <c r="K805" s="338"/>
      <c r="L805" s="338"/>
      <c r="M805" s="328"/>
      <c r="N805" s="328"/>
      <c r="O805" s="42"/>
    </row>
    <row r="806" spans="1:15">
      <c r="A806" s="42"/>
      <c r="B806" s="330">
        <v>43721</v>
      </c>
      <c r="C806" s="334">
        <f t="shared" si="11"/>
        <v>10483497383</v>
      </c>
      <c r="D806" s="42"/>
      <c r="E806" s="42"/>
      <c r="F806" s="247">
        <v>944635197</v>
      </c>
      <c r="G806" s="337">
        <v>183268973</v>
      </c>
      <c r="H806" s="330">
        <v>49989</v>
      </c>
      <c r="I806" s="330"/>
      <c r="K806" s="338"/>
      <c r="L806" s="338"/>
      <c r="M806" s="328"/>
      <c r="N806" s="328"/>
      <c r="O806" s="42"/>
    </row>
    <row r="807" spans="1:15">
      <c r="A807" s="42"/>
      <c r="B807" s="330">
        <v>43722</v>
      </c>
      <c r="C807" s="334">
        <f t="shared" si="11"/>
        <v>9696536699</v>
      </c>
      <c r="D807" s="42"/>
      <c r="E807" s="42"/>
      <c r="F807" s="247">
        <v>157674513</v>
      </c>
      <c r="G807" s="337">
        <v>183385680</v>
      </c>
      <c r="H807" s="330">
        <v>50219</v>
      </c>
      <c r="I807" s="330"/>
      <c r="K807" s="338"/>
      <c r="L807" s="338"/>
      <c r="M807" s="328"/>
      <c r="N807" s="328"/>
      <c r="O807" s="42"/>
    </row>
    <row r="808" spans="1:15">
      <c r="A808" s="42"/>
      <c r="B808" s="330">
        <v>43723</v>
      </c>
      <c r="C808" s="334">
        <f t="shared" si="11"/>
        <v>9700622611</v>
      </c>
      <c r="D808" s="42"/>
      <c r="E808" s="42"/>
      <c r="F808" s="247">
        <v>161760425</v>
      </c>
      <c r="G808" s="337">
        <v>183435560</v>
      </c>
      <c r="H808" s="330">
        <v>43435</v>
      </c>
      <c r="I808" s="330"/>
      <c r="K808" s="338"/>
      <c r="L808" s="338"/>
      <c r="M808" s="328"/>
      <c r="N808" s="328"/>
      <c r="O808" s="42"/>
    </row>
    <row r="809" spans="1:15">
      <c r="A809" s="42"/>
      <c r="B809" s="330">
        <v>43724</v>
      </c>
      <c r="C809" s="334">
        <f t="shared" si="11"/>
        <v>9846708921</v>
      </c>
      <c r="D809" s="42"/>
      <c r="E809" s="42"/>
      <c r="F809" s="247">
        <v>307846735</v>
      </c>
      <c r="G809" s="337">
        <v>183551468</v>
      </c>
      <c r="H809" s="330">
        <v>49157</v>
      </c>
      <c r="I809" s="330"/>
      <c r="K809" s="338"/>
      <c r="L809" s="338"/>
      <c r="M809" s="328"/>
      <c r="N809" s="328"/>
      <c r="O809" s="42"/>
    </row>
    <row r="810" spans="1:15">
      <c r="A810" s="42"/>
      <c r="B810" s="330">
        <v>43725</v>
      </c>
      <c r="C810" s="334">
        <f t="shared" si="11"/>
        <v>9881170491</v>
      </c>
      <c r="D810" s="42"/>
      <c r="E810" s="42"/>
      <c r="F810" s="247">
        <v>342308305</v>
      </c>
      <c r="G810" s="337">
        <v>183565074</v>
      </c>
      <c r="H810" s="330">
        <v>43119</v>
      </c>
      <c r="I810" s="330"/>
      <c r="K810" s="338"/>
      <c r="L810" s="338"/>
      <c r="M810" s="328"/>
      <c r="N810" s="328"/>
      <c r="O810" s="42"/>
    </row>
    <row r="811" spans="1:15">
      <c r="A811" s="42"/>
      <c r="B811" s="330">
        <v>43726</v>
      </c>
      <c r="C811" s="334">
        <f t="shared" si="11"/>
        <v>9980595613</v>
      </c>
      <c r="D811" s="42"/>
      <c r="E811" s="42"/>
      <c r="F811" s="247">
        <v>441733427</v>
      </c>
      <c r="G811" s="337">
        <v>183701415</v>
      </c>
      <c r="H811" s="330">
        <v>49928</v>
      </c>
      <c r="I811" s="330"/>
      <c r="K811" s="338"/>
      <c r="L811" s="338"/>
      <c r="M811" s="328"/>
      <c r="N811" s="328"/>
      <c r="O811" s="42"/>
    </row>
    <row r="812" spans="1:15">
      <c r="A812" s="42"/>
      <c r="B812" s="330">
        <v>43727</v>
      </c>
      <c r="C812" s="334">
        <f t="shared" si="11"/>
        <v>10206883211</v>
      </c>
      <c r="D812" s="42"/>
      <c r="E812" s="42"/>
      <c r="F812" s="247">
        <v>668021025</v>
      </c>
      <c r="G812" s="337">
        <v>183775397</v>
      </c>
      <c r="H812" s="330">
        <v>43436</v>
      </c>
      <c r="I812" s="330"/>
      <c r="K812" s="338"/>
      <c r="L812" s="338"/>
      <c r="M812" s="328"/>
      <c r="N812" s="328"/>
      <c r="O812" s="42"/>
    </row>
    <row r="813" spans="1:15">
      <c r="A813" s="42"/>
      <c r="B813" s="330">
        <v>43728</v>
      </c>
      <c r="C813" s="334">
        <f t="shared" si="11"/>
        <v>9849632817</v>
      </c>
      <c r="D813" s="42"/>
      <c r="E813" s="42"/>
      <c r="F813" s="247">
        <v>310770631</v>
      </c>
      <c r="G813" s="337">
        <v>183806451</v>
      </c>
      <c r="H813" s="330">
        <v>46461</v>
      </c>
      <c r="I813" s="330"/>
      <c r="K813" s="338"/>
      <c r="L813" s="338"/>
      <c r="M813" s="328"/>
      <c r="N813" s="328"/>
      <c r="O813" s="42"/>
    </row>
    <row r="814" spans="1:15">
      <c r="A814" s="42"/>
      <c r="B814" s="330">
        <v>43729</v>
      </c>
      <c r="C814" s="334">
        <f t="shared" si="11"/>
        <v>10249423334</v>
      </c>
      <c r="D814" s="42"/>
      <c r="E814" s="42"/>
      <c r="F814" s="247">
        <v>710561148</v>
      </c>
      <c r="G814" s="337">
        <v>183988583</v>
      </c>
      <c r="H814" s="330">
        <v>49713</v>
      </c>
      <c r="I814" s="330"/>
      <c r="K814" s="338"/>
      <c r="L814" s="338"/>
      <c r="M814" s="328"/>
      <c r="N814" s="328"/>
      <c r="O814" s="42"/>
    </row>
    <row r="815" spans="1:15">
      <c r="A815" s="42"/>
      <c r="B815" s="330">
        <v>43730</v>
      </c>
      <c r="C815" s="334">
        <f t="shared" si="11"/>
        <v>9916178779</v>
      </c>
      <c r="D815" s="42"/>
      <c r="E815" s="42"/>
      <c r="F815" s="247">
        <v>377316593</v>
      </c>
      <c r="G815" s="337">
        <v>184014350</v>
      </c>
      <c r="H815" s="330">
        <v>43937</v>
      </c>
      <c r="I815" s="330"/>
      <c r="K815" s="338"/>
      <c r="L815" s="338"/>
      <c r="M815" s="328"/>
      <c r="N815" s="328"/>
      <c r="O815" s="42"/>
    </row>
    <row r="816" spans="1:15">
      <c r="A816" s="42"/>
      <c r="B816" s="330">
        <v>43731</v>
      </c>
      <c r="C816" s="334">
        <f t="shared" si="11"/>
        <v>10042340925</v>
      </c>
      <c r="D816" s="42"/>
      <c r="E816" s="42"/>
      <c r="F816" s="247">
        <v>503478739</v>
      </c>
      <c r="G816" s="337">
        <v>184040304</v>
      </c>
      <c r="H816" s="330">
        <v>47301</v>
      </c>
      <c r="I816" s="330"/>
      <c r="K816" s="338"/>
      <c r="L816" s="338"/>
      <c r="M816" s="328"/>
      <c r="N816" s="328"/>
      <c r="O816" s="42"/>
    </row>
    <row r="817" spans="1:15">
      <c r="A817" s="42"/>
      <c r="B817" s="330">
        <v>43732</v>
      </c>
      <c r="C817" s="334">
        <f t="shared" si="11"/>
        <v>10054339767</v>
      </c>
      <c r="D817" s="42"/>
      <c r="E817" s="42"/>
      <c r="F817" s="247">
        <v>515477581</v>
      </c>
      <c r="G817" s="337">
        <v>184130007</v>
      </c>
      <c r="H817" s="330">
        <v>47142</v>
      </c>
      <c r="I817" s="330"/>
      <c r="K817" s="338"/>
      <c r="L817" s="338"/>
      <c r="M817" s="328"/>
      <c r="N817" s="328"/>
      <c r="O817" s="42"/>
    </row>
    <row r="818" spans="1:15">
      <c r="A818" s="42"/>
      <c r="B818" s="330">
        <v>43733</v>
      </c>
      <c r="C818" s="334">
        <f t="shared" si="11"/>
        <v>10316751008</v>
      </c>
      <c r="D818" s="42"/>
      <c r="E818" s="42"/>
      <c r="F818" s="247">
        <v>777888822</v>
      </c>
      <c r="G818" s="337">
        <v>184292871</v>
      </c>
      <c r="H818" s="330">
        <v>49123</v>
      </c>
      <c r="I818" s="330"/>
      <c r="K818" s="338"/>
      <c r="L818" s="338"/>
      <c r="M818" s="328"/>
      <c r="N818" s="328"/>
      <c r="O818" s="42"/>
    </row>
    <row r="819" spans="1:15">
      <c r="A819" s="42"/>
      <c r="B819" s="330">
        <v>43734</v>
      </c>
      <c r="C819" s="334">
        <f t="shared" si="11"/>
        <v>10107839465</v>
      </c>
      <c r="D819" s="42"/>
      <c r="E819" s="42"/>
      <c r="F819" s="247">
        <v>568977279</v>
      </c>
      <c r="G819" s="337">
        <v>184400199</v>
      </c>
      <c r="H819" s="330">
        <v>48491</v>
      </c>
      <c r="I819" s="330"/>
      <c r="K819" s="338"/>
      <c r="L819" s="338"/>
      <c r="M819" s="328"/>
      <c r="N819" s="328"/>
      <c r="O819" s="42"/>
    </row>
    <row r="820" spans="1:15">
      <c r="A820" s="42"/>
      <c r="B820" s="330">
        <v>43735</v>
      </c>
      <c r="C820" s="334">
        <f t="shared" si="11"/>
        <v>10276431276</v>
      </c>
      <c r="D820" s="42"/>
      <c r="E820" s="42"/>
      <c r="F820" s="247">
        <v>737569090</v>
      </c>
      <c r="G820" s="337">
        <v>184495464</v>
      </c>
      <c r="H820" s="330">
        <v>48216</v>
      </c>
      <c r="I820" s="330"/>
      <c r="K820" s="338"/>
      <c r="L820" s="338"/>
      <c r="M820" s="328"/>
      <c r="N820" s="328"/>
      <c r="O820" s="42"/>
    </row>
    <row r="821" spans="1:15">
      <c r="A821" s="42"/>
      <c r="B821" s="330">
        <v>43736</v>
      </c>
      <c r="C821" s="334">
        <f t="shared" si="11"/>
        <v>10043733685</v>
      </c>
      <c r="D821" s="42"/>
      <c r="E821" s="42"/>
      <c r="F821" s="247">
        <v>504871499</v>
      </c>
      <c r="G821" s="337">
        <v>184504836</v>
      </c>
      <c r="H821" s="330">
        <v>49596</v>
      </c>
      <c r="I821" s="330"/>
      <c r="K821" s="338"/>
      <c r="L821" s="338"/>
      <c r="M821" s="328"/>
      <c r="N821" s="328"/>
      <c r="O821" s="42"/>
    </row>
    <row r="822" spans="1:15">
      <c r="A822" s="42"/>
      <c r="B822" s="330">
        <v>43737</v>
      </c>
      <c r="C822" s="334">
        <f t="shared" si="11"/>
        <v>9969220884</v>
      </c>
      <c r="D822" s="42"/>
      <c r="E822" s="42"/>
      <c r="F822" s="247">
        <v>430358698</v>
      </c>
      <c r="G822" s="337">
        <v>184589517</v>
      </c>
      <c r="H822" s="330">
        <v>45339</v>
      </c>
      <c r="I822" s="330"/>
      <c r="K822" s="338"/>
      <c r="L822" s="338"/>
      <c r="M822" s="328"/>
      <c r="N822" s="328"/>
      <c r="O822" s="42"/>
    </row>
    <row r="823" spans="1:15">
      <c r="A823" s="42"/>
      <c r="B823" s="330">
        <v>43738</v>
      </c>
      <c r="C823" s="334">
        <f t="shared" si="11"/>
        <v>9641271348</v>
      </c>
      <c r="D823" s="42"/>
      <c r="E823" s="42"/>
      <c r="F823" s="247">
        <v>102409162</v>
      </c>
      <c r="G823" s="337">
        <v>185065213</v>
      </c>
      <c r="H823" s="330">
        <v>43675</v>
      </c>
      <c r="I823" s="330"/>
      <c r="K823" s="338"/>
      <c r="L823" s="338"/>
      <c r="M823" s="328"/>
      <c r="N823" s="328"/>
      <c r="O823" s="42"/>
    </row>
    <row r="824" spans="1:15">
      <c r="A824" s="42"/>
      <c r="B824" s="330">
        <v>43739</v>
      </c>
      <c r="C824" s="334">
        <f t="shared" si="11"/>
        <v>9965716789</v>
      </c>
      <c r="D824" s="42"/>
      <c r="E824" s="42"/>
      <c r="F824" s="247">
        <v>426854603</v>
      </c>
      <c r="G824" s="337">
        <v>185073009</v>
      </c>
      <c r="H824" s="330">
        <v>43718</v>
      </c>
      <c r="I824" s="330"/>
      <c r="K824" s="338"/>
      <c r="L824" s="338"/>
      <c r="M824" s="328"/>
      <c r="N824" s="328"/>
      <c r="O824" s="42"/>
    </row>
    <row r="825" spans="1:15">
      <c r="A825" s="42"/>
      <c r="B825" s="330">
        <v>43740</v>
      </c>
      <c r="C825" s="334">
        <f t="shared" si="11"/>
        <v>9955669548</v>
      </c>
      <c r="D825" s="42"/>
      <c r="E825" s="42"/>
      <c r="F825" s="247">
        <v>416807362</v>
      </c>
      <c r="G825" s="337">
        <v>185183165</v>
      </c>
      <c r="H825" s="330">
        <v>48201</v>
      </c>
      <c r="I825" s="330"/>
      <c r="K825" s="338"/>
      <c r="L825" s="338"/>
      <c r="M825" s="328"/>
      <c r="N825" s="328"/>
      <c r="O825" s="42"/>
    </row>
    <row r="826" spans="1:15">
      <c r="A826" s="42"/>
      <c r="B826" s="330">
        <v>43741</v>
      </c>
      <c r="C826" s="334">
        <f t="shared" si="11"/>
        <v>9998619819</v>
      </c>
      <c r="D826" s="42"/>
      <c r="E826" s="42"/>
      <c r="F826" s="247">
        <v>459757633</v>
      </c>
      <c r="G826" s="337">
        <v>185208509</v>
      </c>
      <c r="H826" s="330">
        <v>48390</v>
      </c>
      <c r="I826" s="330"/>
      <c r="K826" s="338"/>
      <c r="L826" s="338"/>
      <c r="M826" s="328"/>
      <c r="N826" s="328"/>
      <c r="O826" s="42"/>
    </row>
    <row r="827" spans="1:15">
      <c r="A827" s="42"/>
      <c r="B827" s="330">
        <v>43742</v>
      </c>
      <c r="C827" s="334">
        <f t="shared" si="11"/>
        <v>10098884075</v>
      </c>
      <c r="D827" s="42"/>
      <c r="E827" s="42"/>
      <c r="F827" s="247">
        <v>560021889</v>
      </c>
      <c r="G827" s="337">
        <v>185246138</v>
      </c>
      <c r="H827" s="330">
        <v>43068</v>
      </c>
      <c r="I827" s="330"/>
      <c r="K827" s="338"/>
      <c r="L827" s="338"/>
      <c r="M827" s="328"/>
      <c r="N827" s="328"/>
      <c r="O827" s="42"/>
    </row>
    <row r="828" spans="1:15">
      <c r="A828" s="42"/>
      <c r="B828" s="330">
        <v>43743</v>
      </c>
      <c r="C828" s="334">
        <f t="shared" si="11"/>
        <v>10411238856</v>
      </c>
      <c r="D828" s="42"/>
      <c r="E828" s="42"/>
      <c r="F828" s="247">
        <v>872376670</v>
      </c>
      <c r="G828" s="337">
        <v>185265632</v>
      </c>
      <c r="H828" s="330">
        <v>44602</v>
      </c>
      <c r="I828" s="330"/>
      <c r="K828" s="338"/>
      <c r="L828" s="338"/>
      <c r="M828" s="328"/>
      <c r="N828" s="328"/>
      <c r="O828" s="42"/>
    </row>
    <row r="829" spans="1:15">
      <c r="A829" s="42"/>
      <c r="B829" s="330">
        <v>43744</v>
      </c>
      <c r="C829" s="334">
        <f t="shared" si="11"/>
        <v>9724671151</v>
      </c>
      <c r="D829" s="42"/>
      <c r="E829" s="42"/>
      <c r="F829" s="247">
        <v>185808965</v>
      </c>
      <c r="G829" s="337">
        <v>185484725</v>
      </c>
      <c r="H829" s="330">
        <v>44007</v>
      </c>
      <c r="I829" s="330"/>
      <c r="K829" s="338"/>
      <c r="L829" s="338"/>
      <c r="M829" s="328"/>
      <c r="N829" s="328"/>
      <c r="O829" s="42"/>
    </row>
    <row r="830" spans="1:15">
      <c r="A830" s="42"/>
      <c r="B830" s="330">
        <v>43745</v>
      </c>
      <c r="C830" s="334">
        <f t="shared" si="11"/>
        <v>10443838902</v>
      </c>
      <c r="D830" s="42"/>
      <c r="E830" s="42"/>
      <c r="F830" s="247">
        <v>904976716</v>
      </c>
      <c r="G830" s="337">
        <v>185622706</v>
      </c>
      <c r="H830" s="330">
        <v>44546</v>
      </c>
      <c r="I830" s="330"/>
      <c r="K830" s="338"/>
      <c r="L830" s="338"/>
      <c r="M830" s="328"/>
      <c r="N830" s="328"/>
      <c r="O830" s="42"/>
    </row>
    <row r="831" spans="1:15">
      <c r="A831" s="42"/>
      <c r="B831" s="330">
        <v>43746</v>
      </c>
      <c r="C831" s="334">
        <f t="shared" si="11"/>
        <v>10008433268</v>
      </c>
      <c r="D831" s="42"/>
      <c r="E831" s="42"/>
      <c r="F831" s="247">
        <v>469571082</v>
      </c>
      <c r="G831" s="337">
        <v>185687299</v>
      </c>
      <c r="H831" s="330">
        <v>45134</v>
      </c>
      <c r="I831" s="330"/>
      <c r="K831" s="338"/>
      <c r="L831" s="338"/>
      <c r="M831" s="328"/>
      <c r="N831" s="328"/>
      <c r="O831" s="42"/>
    </row>
    <row r="832" spans="1:15">
      <c r="A832" s="42"/>
      <c r="B832" s="330">
        <v>43747</v>
      </c>
      <c r="C832" s="334">
        <f t="shared" si="11"/>
        <v>10355692736</v>
      </c>
      <c r="D832" s="42"/>
      <c r="E832" s="42"/>
      <c r="F832" s="247">
        <v>816830550</v>
      </c>
      <c r="G832" s="337">
        <v>185702756</v>
      </c>
      <c r="H832" s="330">
        <v>45485</v>
      </c>
      <c r="I832" s="330"/>
      <c r="K832" s="338"/>
      <c r="L832" s="338"/>
      <c r="M832" s="328"/>
      <c r="N832" s="328"/>
      <c r="O832" s="42"/>
    </row>
    <row r="833" spans="1:15">
      <c r="A833" s="42"/>
      <c r="B833" s="330">
        <v>43748</v>
      </c>
      <c r="C833" s="334">
        <f t="shared" si="11"/>
        <v>10198745083</v>
      </c>
      <c r="D833" s="42"/>
      <c r="E833" s="42"/>
      <c r="F833" s="247">
        <v>659882897</v>
      </c>
      <c r="G833" s="337">
        <v>185808965</v>
      </c>
      <c r="H833" s="330">
        <v>43744</v>
      </c>
      <c r="I833" s="330"/>
      <c r="K833" s="338"/>
      <c r="L833" s="338"/>
      <c r="M833" s="328"/>
      <c r="N833" s="328"/>
      <c r="O833" s="42"/>
    </row>
    <row r="834" spans="1:15">
      <c r="A834" s="42"/>
      <c r="B834" s="330">
        <v>43749</v>
      </c>
      <c r="C834" s="334">
        <f t="shared" si="11"/>
        <v>10186666183</v>
      </c>
      <c r="D834" s="42"/>
      <c r="E834" s="42"/>
      <c r="F834" s="247">
        <v>647803997</v>
      </c>
      <c r="G834" s="337">
        <v>185998397</v>
      </c>
      <c r="H834" s="330">
        <v>48290</v>
      </c>
      <c r="I834" s="330"/>
      <c r="K834" s="338"/>
      <c r="L834" s="338"/>
      <c r="M834" s="328"/>
      <c r="N834" s="328"/>
      <c r="O834" s="42"/>
    </row>
    <row r="835" spans="1:15">
      <c r="A835" s="42"/>
      <c r="B835" s="330">
        <v>43750</v>
      </c>
      <c r="C835" s="334">
        <f t="shared" si="11"/>
        <v>9929713939</v>
      </c>
      <c r="D835" s="42"/>
      <c r="E835" s="42"/>
      <c r="F835" s="247">
        <v>390851753</v>
      </c>
      <c r="G835" s="337">
        <v>186071697</v>
      </c>
      <c r="H835" s="330">
        <v>50294</v>
      </c>
      <c r="I835" s="330"/>
      <c r="K835" s="338"/>
      <c r="L835" s="338"/>
      <c r="M835" s="328"/>
      <c r="N835" s="328"/>
      <c r="O835" s="42"/>
    </row>
    <row r="836" spans="1:15">
      <c r="A836" s="42"/>
      <c r="B836" s="330">
        <v>43751</v>
      </c>
      <c r="C836" s="334">
        <f t="shared" si="11"/>
        <v>9983788759</v>
      </c>
      <c r="D836" s="42"/>
      <c r="E836" s="42"/>
      <c r="F836" s="247">
        <v>444926573</v>
      </c>
      <c r="G836" s="337">
        <v>186140368</v>
      </c>
      <c r="H836" s="330">
        <v>47113</v>
      </c>
      <c r="I836" s="330"/>
      <c r="K836" s="338"/>
      <c r="L836" s="338"/>
      <c r="M836" s="328"/>
      <c r="N836" s="328"/>
      <c r="O836" s="42"/>
    </row>
    <row r="837" spans="1:15">
      <c r="A837" s="42"/>
      <c r="B837" s="330">
        <v>43752</v>
      </c>
      <c r="C837" s="334">
        <f t="shared" si="11"/>
        <v>10374470269</v>
      </c>
      <c r="D837" s="42"/>
      <c r="E837" s="42"/>
      <c r="F837" s="247">
        <v>835608083</v>
      </c>
      <c r="G837" s="337">
        <v>186150373</v>
      </c>
      <c r="H837" s="330">
        <v>43956</v>
      </c>
      <c r="I837" s="330"/>
      <c r="K837" s="338"/>
      <c r="L837" s="338"/>
      <c r="M837" s="328"/>
      <c r="N837" s="328"/>
      <c r="O837" s="42"/>
    </row>
    <row r="838" spans="1:15">
      <c r="A838" s="42"/>
      <c r="B838" s="330">
        <v>43753</v>
      </c>
      <c r="C838" s="334">
        <f t="shared" si="11"/>
        <v>10291774032</v>
      </c>
      <c r="D838" s="42"/>
      <c r="E838" s="42"/>
      <c r="F838" s="247">
        <v>752911846</v>
      </c>
      <c r="G838" s="337">
        <v>186170724</v>
      </c>
      <c r="H838" s="330">
        <v>49359</v>
      </c>
      <c r="I838" s="330"/>
      <c r="K838" s="338"/>
      <c r="L838" s="338"/>
      <c r="M838" s="328"/>
      <c r="N838" s="328"/>
      <c r="O838" s="42"/>
    </row>
    <row r="839" spans="1:15">
      <c r="A839" s="42"/>
      <c r="B839" s="330">
        <v>43754</v>
      </c>
      <c r="C839" s="334">
        <f t="shared" si="11"/>
        <v>10492030538</v>
      </c>
      <c r="D839" s="42"/>
      <c r="E839" s="42"/>
      <c r="F839" s="247">
        <v>953168352</v>
      </c>
      <c r="G839" s="337">
        <v>186384295</v>
      </c>
      <c r="H839" s="330">
        <v>46855</v>
      </c>
      <c r="I839" s="330"/>
      <c r="K839" s="338"/>
      <c r="L839" s="338"/>
      <c r="M839" s="328"/>
      <c r="N839" s="328"/>
      <c r="O839" s="42"/>
    </row>
    <row r="840" spans="1:15">
      <c r="A840" s="42"/>
      <c r="B840" s="330">
        <v>43755</v>
      </c>
      <c r="C840" s="334">
        <f t="shared" si="11"/>
        <v>10537207895</v>
      </c>
      <c r="D840" s="42"/>
      <c r="E840" s="42"/>
      <c r="F840" s="247">
        <v>998345709</v>
      </c>
      <c r="G840" s="337">
        <v>186436619</v>
      </c>
      <c r="H840" s="330">
        <v>44515</v>
      </c>
      <c r="I840" s="330"/>
      <c r="K840" s="338"/>
      <c r="L840" s="338"/>
      <c r="M840" s="328"/>
      <c r="N840" s="328"/>
      <c r="O840" s="42"/>
    </row>
    <row r="841" spans="1:15">
      <c r="A841" s="42"/>
      <c r="B841" s="330">
        <v>43756</v>
      </c>
      <c r="C841" s="334">
        <f t="shared" si="11"/>
        <v>9799665906</v>
      </c>
      <c r="D841" s="42"/>
      <c r="E841" s="42"/>
      <c r="F841" s="247">
        <v>260803720</v>
      </c>
      <c r="G841" s="337">
        <v>186439924</v>
      </c>
      <c r="H841" s="330">
        <v>44335</v>
      </c>
      <c r="I841" s="330"/>
      <c r="K841" s="338"/>
      <c r="L841" s="338"/>
      <c r="M841" s="328"/>
      <c r="N841" s="328"/>
      <c r="O841" s="42"/>
    </row>
    <row r="842" spans="1:15">
      <c r="A842" s="42"/>
      <c r="B842" s="330">
        <v>43757</v>
      </c>
      <c r="C842" s="334">
        <f t="shared" si="11"/>
        <v>9945407986</v>
      </c>
      <c r="D842" s="42"/>
      <c r="E842" s="42"/>
      <c r="F842" s="247">
        <v>406545800</v>
      </c>
      <c r="G842" s="337">
        <v>186456410</v>
      </c>
      <c r="H842" s="330">
        <v>44305</v>
      </c>
      <c r="I842" s="330"/>
      <c r="K842" s="338"/>
      <c r="L842" s="338"/>
      <c r="M842" s="328"/>
      <c r="N842" s="328"/>
      <c r="O842" s="42"/>
    </row>
    <row r="843" spans="1:15">
      <c r="A843" s="42"/>
      <c r="B843" s="330">
        <v>43758</v>
      </c>
      <c r="C843" s="334">
        <f t="shared" si="11"/>
        <v>9712564603</v>
      </c>
      <c r="D843" s="42"/>
      <c r="E843" s="42"/>
      <c r="F843" s="247">
        <v>173702417</v>
      </c>
      <c r="G843" s="337">
        <v>186459770</v>
      </c>
      <c r="H843" s="330">
        <v>45594</v>
      </c>
      <c r="I843" s="330"/>
      <c r="K843" s="338"/>
      <c r="L843" s="338"/>
      <c r="M843" s="328"/>
      <c r="N843" s="328"/>
      <c r="O843" s="42"/>
    </row>
    <row r="844" spans="1:15">
      <c r="A844" s="42"/>
      <c r="B844" s="330">
        <v>43759</v>
      </c>
      <c r="C844" s="334">
        <f t="shared" si="11"/>
        <v>9990658413</v>
      </c>
      <c r="D844" s="42"/>
      <c r="E844" s="42"/>
      <c r="F844" s="247">
        <v>451796227</v>
      </c>
      <c r="G844" s="337">
        <v>186512294</v>
      </c>
      <c r="H844" s="330">
        <v>50031</v>
      </c>
      <c r="I844" s="330"/>
      <c r="K844" s="338"/>
      <c r="L844" s="338"/>
      <c r="M844" s="328"/>
      <c r="N844" s="328"/>
      <c r="O844" s="42"/>
    </row>
    <row r="845" spans="1:15">
      <c r="A845" s="42"/>
      <c r="B845" s="330">
        <v>43760</v>
      </c>
      <c r="C845" s="334">
        <f t="shared" si="11"/>
        <v>9706269304</v>
      </c>
      <c r="D845" s="42"/>
      <c r="E845" s="42"/>
      <c r="F845" s="247">
        <v>167407118</v>
      </c>
      <c r="G845" s="337">
        <v>186520546</v>
      </c>
      <c r="H845" s="330">
        <v>47686</v>
      </c>
      <c r="I845" s="330"/>
      <c r="K845" s="338"/>
      <c r="L845" s="338"/>
      <c r="M845" s="328"/>
      <c r="N845" s="328"/>
      <c r="O845" s="42"/>
    </row>
    <row r="846" spans="1:15">
      <c r="A846" s="42"/>
      <c r="B846" s="330">
        <v>43761</v>
      </c>
      <c r="C846" s="334">
        <f t="shared" si="11"/>
        <v>10375701013</v>
      </c>
      <c r="D846" s="42"/>
      <c r="E846" s="42"/>
      <c r="F846" s="247">
        <v>836838827</v>
      </c>
      <c r="G846" s="337">
        <v>186854180</v>
      </c>
      <c r="H846" s="330">
        <v>45515</v>
      </c>
      <c r="I846" s="330"/>
      <c r="K846" s="338"/>
      <c r="L846" s="338"/>
      <c r="M846" s="328"/>
      <c r="N846" s="328"/>
      <c r="O846" s="42"/>
    </row>
    <row r="847" spans="1:15">
      <c r="A847" s="42"/>
      <c r="B847" s="330">
        <v>43762</v>
      </c>
      <c r="C847" s="334">
        <f t="shared" si="11"/>
        <v>10194870092</v>
      </c>
      <c r="D847" s="42"/>
      <c r="E847" s="42"/>
      <c r="F847" s="247">
        <v>656007906</v>
      </c>
      <c r="G847" s="337">
        <v>186874454</v>
      </c>
      <c r="H847" s="330">
        <v>50350</v>
      </c>
      <c r="I847" s="330"/>
      <c r="K847" s="338"/>
      <c r="L847" s="338"/>
      <c r="M847" s="328"/>
      <c r="N847" s="328"/>
      <c r="O847" s="42"/>
    </row>
    <row r="848" spans="1:15">
      <c r="A848" s="42"/>
      <c r="B848" s="330">
        <v>43763</v>
      </c>
      <c r="C848" s="334">
        <f t="shared" si="11"/>
        <v>9661709263</v>
      </c>
      <c r="D848" s="42"/>
      <c r="E848" s="42"/>
      <c r="F848" s="247">
        <v>122847077</v>
      </c>
      <c r="G848" s="337">
        <v>187036153</v>
      </c>
      <c r="H848" s="330">
        <v>44562</v>
      </c>
      <c r="I848" s="330"/>
      <c r="K848" s="338"/>
      <c r="L848" s="338"/>
      <c r="M848" s="328"/>
      <c r="N848" s="328"/>
      <c r="O848" s="42"/>
    </row>
    <row r="849" spans="1:15">
      <c r="A849" s="42"/>
      <c r="B849" s="330">
        <v>43764</v>
      </c>
      <c r="C849" s="334">
        <f t="shared" si="11"/>
        <v>10473044298</v>
      </c>
      <c r="D849" s="42"/>
      <c r="E849" s="42"/>
      <c r="F849" s="247">
        <v>934182112</v>
      </c>
      <c r="G849" s="337">
        <v>187120647</v>
      </c>
      <c r="H849" s="330">
        <v>48446</v>
      </c>
      <c r="I849" s="330"/>
      <c r="K849" s="338"/>
      <c r="L849" s="338"/>
      <c r="M849" s="328"/>
      <c r="N849" s="328"/>
      <c r="O849" s="42"/>
    </row>
    <row r="850" spans="1:15">
      <c r="A850" s="42"/>
      <c r="B850" s="330">
        <v>43765</v>
      </c>
      <c r="C850" s="334">
        <f t="shared" si="11"/>
        <v>10190583903</v>
      </c>
      <c r="D850" s="42"/>
      <c r="E850" s="42"/>
      <c r="F850" s="247">
        <v>651721717</v>
      </c>
      <c r="G850" s="337">
        <v>187413879</v>
      </c>
      <c r="H850" s="330">
        <v>44895</v>
      </c>
      <c r="I850" s="330"/>
      <c r="K850" s="338"/>
      <c r="L850" s="338"/>
      <c r="M850" s="328"/>
      <c r="N850" s="328"/>
      <c r="O850" s="42"/>
    </row>
    <row r="851" spans="1:15">
      <c r="A851" s="42"/>
      <c r="B851" s="330">
        <v>43766</v>
      </c>
      <c r="C851" s="334">
        <f t="shared" si="11"/>
        <v>10090875959</v>
      </c>
      <c r="D851" s="42"/>
      <c r="E851" s="42"/>
      <c r="F851" s="247">
        <v>552013773</v>
      </c>
      <c r="G851" s="337">
        <v>187493894</v>
      </c>
      <c r="H851" s="330">
        <v>49725</v>
      </c>
      <c r="I851" s="330"/>
      <c r="K851" s="338"/>
      <c r="L851" s="338"/>
      <c r="M851" s="328"/>
      <c r="N851" s="328"/>
      <c r="O851" s="42"/>
    </row>
    <row r="852" spans="1:15">
      <c r="A852" s="42"/>
      <c r="B852" s="330">
        <v>43767</v>
      </c>
      <c r="C852" s="334">
        <f t="shared" si="11"/>
        <v>10357383945</v>
      </c>
      <c r="D852" s="42"/>
      <c r="E852" s="42"/>
      <c r="F852" s="247">
        <v>818521759</v>
      </c>
      <c r="G852" s="337">
        <v>188005737</v>
      </c>
      <c r="H852" s="330">
        <v>44377</v>
      </c>
      <c r="I852" s="330"/>
      <c r="K852" s="338"/>
      <c r="L852" s="338"/>
      <c r="M852" s="328"/>
      <c r="N852" s="328"/>
      <c r="O852" s="42"/>
    </row>
    <row r="853" spans="1:15">
      <c r="A853" s="42"/>
      <c r="B853" s="330">
        <v>43768</v>
      </c>
      <c r="C853" s="334">
        <f t="shared" si="11"/>
        <v>9790378078</v>
      </c>
      <c r="D853" s="42"/>
      <c r="E853" s="42"/>
      <c r="F853" s="247">
        <v>251515892</v>
      </c>
      <c r="G853" s="337">
        <v>188155717</v>
      </c>
      <c r="H853" s="330">
        <v>50268</v>
      </c>
      <c r="I853" s="330"/>
      <c r="K853" s="338"/>
      <c r="L853" s="338"/>
      <c r="M853" s="328"/>
      <c r="N853" s="328"/>
      <c r="O853" s="42"/>
    </row>
    <row r="854" spans="1:15">
      <c r="A854" s="42"/>
      <c r="B854" s="330">
        <v>43769</v>
      </c>
      <c r="C854" s="334">
        <f t="shared" si="11"/>
        <v>10510527887</v>
      </c>
      <c r="D854" s="42"/>
      <c r="E854" s="42"/>
      <c r="F854" s="247">
        <v>971665701</v>
      </c>
      <c r="G854" s="337">
        <v>188227093</v>
      </c>
      <c r="H854" s="330">
        <v>43137</v>
      </c>
      <c r="I854" s="330"/>
      <c r="K854" s="338"/>
      <c r="L854" s="338"/>
      <c r="M854" s="328"/>
      <c r="N854" s="328"/>
      <c r="O854" s="42"/>
    </row>
    <row r="855" spans="1:15">
      <c r="A855" s="42"/>
      <c r="B855" s="330">
        <v>43770</v>
      </c>
      <c r="C855" s="334">
        <f t="shared" si="11"/>
        <v>10373422084</v>
      </c>
      <c r="D855" s="42"/>
      <c r="E855" s="42"/>
      <c r="F855" s="247">
        <v>834559898</v>
      </c>
      <c r="G855" s="337">
        <v>188243131</v>
      </c>
      <c r="H855" s="330">
        <v>44072</v>
      </c>
      <c r="I855" s="330"/>
      <c r="K855" s="338"/>
      <c r="L855" s="338"/>
      <c r="M855" s="328"/>
      <c r="N855" s="328"/>
      <c r="O855" s="42"/>
    </row>
    <row r="856" spans="1:15">
      <c r="A856" s="42"/>
      <c r="B856" s="330">
        <v>43771</v>
      </c>
      <c r="C856" s="334">
        <f t="shared" si="11"/>
        <v>9852300062</v>
      </c>
      <c r="D856" s="42"/>
      <c r="E856" s="42"/>
      <c r="F856" s="247">
        <v>313437876</v>
      </c>
      <c r="G856" s="337">
        <v>188535724</v>
      </c>
      <c r="H856" s="330">
        <v>45678</v>
      </c>
      <c r="I856" s="330"/>
      <c r="K856" s="338"/>
      <c r="L856" s="338"/>
      <c r="M856" s="328"/>
      <c r="N856" s="328"/>
      <c r="O856" s="42"/>
    </row>
    <row r="857" spans="1:15">
      <c r="A857" s="42"/>
      <c r="B857" s="330">
        <v>43772</v>
      </c>
      <c r="C857" s="334">
        <f t="shared" si="11"/>
        <v>10142830722</v>
      </c>
      <c r="D857" s="42"/>
      <c r="E857" s="42"/>
      <c r="F857" s="247">
        <v>603968536</v>
      </c>
      <c r="G857" s="337">
        <v>188700579</v>
      </c>
      <c r="H857" s="330">
        <v>48254</v>
      </c>
      <c r="I857" s="330"/>
      <c r="K857" s="338"/>
      <c r="L857" s="338"/>
      <c r="M857" s="328"/>
      <c r="N857" s="328"/>
      <c r="O857" s="42"/>
    </row>
    <row r="858" spans="1:15">
      <c r="A858" s="42"/>
      <c r="B858" s="330">
        <v>43773</v>
      </c>
      <c r="C858" s="334">
        <f t="shared" si="11"/>
        <v>10004010845</v>
      </c>
      <c r="D858" s="42"/>
      <c r="E858" s="42"/>
      <c r="F858" s="247">
        <v>465148659</v>
      </c>
      <c r="G858" s="337">
        <v>188738722</v>
      </c>
      <c r="H858" s="330">
        <v>45127</v>
      </c>
      <c r="I858" s="330"/>
      <c r="K858" s="338"/>
      <c r="L858" s="338"/>
      <c r="M858" s="328"/>
      <c r="N858" s="328"/>
      <c r="O858" s="42"/>
    </row>
    <row r="859" spans="1:15">
      <c r="A859" s="42"/>
      <c r="B859" s="330">
        <v>43774</v>
      </c>
      <c r="C859" s="334">
        <f t="shared" si="11"/>
        <v>10314330682</v>
      </c>
      <c r="D859" s="42"/>
      <c r="E859" s="42"/>
      <c r="F859" s="247">
        <v>775468496</v>
      </c>
      <c r="G859" s="337">
        <v>188915375</v>
      </c>
      <c r="H859" s="330">
        <v>45683</v>
      </c>
      <c r="I859" s="330"/>
      <c r="K859" s="338"/>
      <c r="L859" s="338"/>
      <c r="M859" s="328"/>
      <c r="N859" s="328"/>
      <c r="O859" s="42"/>
    </row>
    <row r="860" spans="1:15">
      <c r="A860" s="42"/>
      <c r="B860" s="330">
        <v>43775</v>
      </c>
      <c r="C860" s="334">
        <f t="shared" si="11"/>
        <v>10464339914</v>
      </c>
      <c r="D860" s="42"/>
      <c r="E860" s="42"/>
      <c r="F860" s="247">
        <v>925477728</v>
      </c>
      <c r="G860" s="337">
        <v>188981616</v>
      </c>
      <c r="H860" s="330">
        <v>47847</v>
      </c>
      <c r="I860" s="330"/>
      <c r="K860" s="338"/>
      <c r="L860" s="338"/>
      <c r="M860" s="328"/>
      <c r="N860" s="328"/>
      <c r="O860" s="42"/>
    </row>
    <row r="861" spans="1:15">
      <c r="A861" s="42"/>
      <c r="B861" s="330">
        <v>43776</v>
      </c>
      <c r="C861" s="334">
        <f t="shared" si="11"/>
        <v>10186209793</v>
      </c>
      <c r="D861" s="42"/>
      <c r="E861" s="42"/>
      <c r="F861" s="247">
        <v>647347607</v>
      </c>
      <c r="G861" s="337">
        <v>189076805</v>
      </c>
      <c r="H861" s="330">
        <v>46877</v>
      </c>
      <c r="I861" s="330"/>
      <c r="K861" s="338"/>
      <c r="L861" s="338"/>
      <c r="M861" s="328"/>
      <c r="N861" s="328"/>
      <c r="O861" s="42"/>
    </row>
    <row r="862" spans="1:15">
      <c r="A862" s="42"/>
      <c r="B862" s="330">
        <v>43777</v>
      </c>
      <c r="C862" s="334">
        <f t="shared" si="11"/>
        <v>9939824772</v>
      </c>
      <c r="D862" s="42"/>
      <c r="E862" s="42"/>
      <c r="F862" s="247">
        <v>400962586</v>
      </c>
      <c r="G862" s="337">
        <v>189094359</v>
      </c>
      <c r="H862" s="330">
        <v>46701</v>
      </c>
      <c r="I862" s="330"/>
      <c r="K862" s="338"/>
      <c r="L862" s="338"/>
      <c r="M862" s="328"/>
      <c r="N862" s="328"/>
      <c r="O862" s="42"/>
    </row>
    <row r="863" spans="1:15">
      <c r="A863" s="42"/>
      <c r="B863" s="330">
        <v>43778</v>
      </c>
      <c r="C863" s="334">
        <f t="shared" si="11"/>
        <v>10287867260</v>
      </c>
      <c r="D863" s="42"/>
      <c r="E863" s="42"/>
      <c r="F863" s="247">
        <v>749005074</v>
      </c>
      <c r="G863" s="337">
        <v>189131481</v>
      </c>
      <c r="H863" s="330">
        <v>48748</v>
      </c>
      <c r="I863" s="330"/>
      <c r="K863" s="338"/>
      <c r="L863" s="338"/>
      <c r="M863" s="328"/>
      <c r="N863" s="328"/>
      <c r="O863" s="42"/>
    </row>
    <row r="864" spans="1:15">
      <c r="A864" s="42"/>
      <c r="B864" s="330">
        <v>43779</v>
      </c>
      <c r="C864" s="334">
        <f t="shared" ref="C864:C927" si="12">F864+(F$88*28679+98765)+(G$88*6587+87654)+(E$88*9537+76543)+(J$88*5713+4528)</f>
        <v>9941363407</v>
      </c>
      <c r="D864" s="42"/>
      <c r="E864" s="42"/>
      <c r="F864" s="247">
        <v>402501221</v>
      </c>
      <c r="G864" s="337">
        <v>189143478</v>
      </c>
      <c r="H864" s="330">
        <v>47437</v>
      </c>
      <c r="I864" s="330"/>
      <c r="K864" s="338"/>
      <c r="L864" s="338"/>
      <c r="M864" s="328"/>
      <c r="N864" s="328"/>
      <c r="O864" s="42"/>
    </row>
    <row r="865" spans="1:15">
      <c r="A865" s="42"/>
      <c r="B865" s="330">
        <v>43780</v>
      </c>
      <c r="C865" s="334">
        <f t="shared" si="12"/>
        <v>9841250332</v>
      </c>
      <c r="D865" s="42"/>
      <c r="E865" s="42"/>
      <c r="F865" s="247">
        <v>302388146</v>
      </c>
      <c r="G865" s="337">
        <v>189352359</v>
      </c>
      <c r="H865" s="330">
        <v>44624</v>
      </c>
      <c r="I865" s="330"/>
      <c r="K865" s="338"/>
      <c r="L865" s="338"/>
      <c r="M865" s="328"/>
      <c r="N865" s="328"/>
      <c r="O865" s="42"/>
    </row>
    <row r="866" spans="1:15">
      <c r="A866" s="42"/>
      <c r="B866" s="330">
        <v>43781</v>
      </c>
      <c r="C866" s="334">
        <f t="shared" si="12"/>
        <v>10168735083</v>
      </c>
      <c r="D866" s="42"/>
      <c r="E866" s="42"/>
      <c r="F866" s="247">
        <v>629872897</v>
      </c>
      <c r="G866" s="337">
        <v>189370324</v>
      </c>
      <c r="H866" s="330">
        <v>44340</v>
      </c>
      <c r="I866" s="330"/>
      <c r="K866" s="338"/>
      <c r="L866" s="338"/>
      <c r="M866" s="328"/>
      <c r="N866" s="328"/>
      <c r="O866" s="42"/>
    </row>
    <row r="867" spans="1:15">
      <c r="A867" s="42"/>
      <c r="B867" s="330">
        <v>43782</v>
      </c>
      <c r="C867" s="334">
        <f t="shared" si="12"/>
        <v>10048023511</v>
      </c>
      <c r="D867" s="42"/>
      <c r="E867" s="42"/>
      <c r="F867" s="247">
        <v>509161325</v>
      </c>
      <c r="G867" s="337">
        <v>189418891</v>
      </c>
      <c r="H867" s="330">
        <v>43373</v>
      </c>
      <c r="I867" s="330"/>
      <c r="K867" s="338"/>
      <c r="L867" s="338"/>
      <c r="M867" s="328"/>
      <c r="N867" s="328"/>
      <c r="O867" s="42"/>
    </row>
    <row r="868" spans="1:15">
      <c r="A868" s="42"/>
      <c r="B868" s="330">
        <v>43783</v>
      </c>
      <c r="C868" s="334">
        <f t="shared" si="12"/>
        <v>9913612021</v>
      </c>
      <c r="D868" s="42"/>
      <c r="E868" s="42"/>
      <c r="F868" s="247">
        <v>374749835</v>
      </c>
      <c r="G868" s="337">
        <v>189426221</v>
      </c>
      <c r="H868" s="330">
        <v>46450</v>
      </c>
      <c r="I868" s="330"/>
      <c r="K868" s="338"/>
      <c r="L868" s="338"/>
      <c r="M868" s="328"/>
      <c r="N868" s="328"/>
      <c r="O868" s="42"/>
    </row>
    <row r="869" spans="1:15">
      <c r="A869" s="42"/>
      <c r="B869" s="330">
        <v>43784</v>
      </c>
      <c r="C869" s="334">
        <f t="shared" si="12"/>
        <v>9703519948</v>
      </c>
      <c r="D869" s="42"/>
      <c r="E869" s="42"/>
      <c r="F869" s="247">
        <v>164657762</v>
      </c>
      <c r="G869" s="337">
        <v>189430203</v>
      </c>
      <c r="H869" s="330">
        <v>47640</v>
      </c>
      <c r="I869" s="330"/>
      <c r="K869" s="338"/>
      <c r="L869" s="338"/>
      <c r="M869" s="328"/>
      <c r="N869" s="328"/>
      <c r="O869" s="42"/>
    </row>
    <row r="870" spans="1:15">
      <c r="A870" s="42"/>
      <c r="B870" s="330">
        <v>43785</v>
      </c>
      <c r="C870" s="334">
        <f t="shared" si="12"/>
        <v>10339544332</v>
      </c>
      <c r="D870" s="42"/>
      <c r="E870" s="42"/>
      <c r="F870" s="247">
        <v>800682146</v>
      </c>
      <c r="G870" s="337">
        <v>189612053</v>
      </c>
      <c r="H870" s="330">
        <v>44644</v>
      </c>
      <c r="I870" s="330"/>
      <c r="K870" s="338"/>
      <c r="L870" s="338"/>
      <c r="M870" s="328"/>
      <c r="N870" s="328"/>
      <c r="O870" s="42"/>
    </row>
    <row r="871" spans="1:15">
      <c r="A871" s="42"/>
      <c r="B871" s="330">
        <v>43786</v>
      </c>
      <c r="C871" s="334">
        <f t="shared" si="12"/>
        <v>10214271702</v>
      </c>
      <c r="D871" s="42"/>
      <c r="E871" s="42"/>
      <c r="F871" s="247">
        <v>675409516</v>
      </c>
      <c r="G871" s="337">
        <v>189725452</v>
      </c>
      <c r="H871" s="330">
        <v>44787</v>
      </c>
      <c r="I871" s="330"/>
      <c r="K871" s="338"/>
      <c r="L871" s="338"/>
      <c r="M871" s="328"/>
      <c r="N871" s="328"/>
      <c r="O871" s="42"/>
    </row>
    <row r="872" spans="1:15">
      <c r="A872" s="42"/>
      <c r="B872" s="330">
        <v>43787</v>
      </c>
      <c r="C872" s="334">
        <f t="shared" si="12"/>
        <v>10204871960</v>
      </c>
      <c r="D872" s="42"/>
      <c r="E872" s="42"/>
      <c r="F872" s="247">
        <v>666009774</v>
      </c>
      <c r="G872" s="337">
        <v>189800498</v>
      </c>
      <c r="H872" s="330">
        <v>45880</v>
      </c>
      <c r="I872" s="330"/>
      <c r="K872" s="338"/>
      <c r="L872" s="338"/>
      <c r="M872" s="328"/>
      <c r="N872" s="328"/>
      <c r="O872" s="42"/>
    </row>
    <row r="873" spans="1:15">
      <c r="A873" s="42"/>
      <c r="B873" s="330">
        <v>43788</v>
      </c>
      <c r="C873" s="334">
        <f t="shared" si="12"/>
        <v>9997064302</v>
      </c>
      <c r="D873" s="42"/>
      <c r="E873" s="42"/>
      <c r="F873" s="247">
        <v>458202116</v>
      </c>
      <c r="G873" s="337">
        <v>189952702</v>
      </c>
      <c r="H873" s="330">
        <v>44757</v>
      </c>
      <c r="I873" s="330"/>
      <c r="K873" s="338"/>
      <c r="L873" s="338"/>
      <c r="M873" s="328"/>
      <c r="N873" s="328"/>
      <c r="O873" s="42"/>
    </row>
    <row r="874" spans="1:15">
      <c r="A874" s="42"/>
      <c r="B874" s="330">
        <v>43789</v>
      </c>
      <c r="C874" s="334">
        <f t="shared" si="12"/>
        <v>9857487303</v>
      </c>
      <c r="D874" s="42"/>
      <c r="E874" s="42"/>
      <c r="F874" s="247">
        <v>318625117</v>
      </c>
      <c r="G874" s="337">
        <v>190102696</v>
      </c>
      <c r="H874" s="330">
        <v>47973</v>
      </c>
      <c r="I874" s="330"/>
      <c r="K874" s="338"/>
      <c r="L874" s="338"/>
      <c r="M874" s="328"/>
      <c r="N874" s="328"/>
      <c r="O874" s="42"/>
    </row>
    <row r="875" spans="1:15">
      <c r="A875" s="42"/>
      <c r="B875" s="330">
        <v>43790</v>
      </c>
      <c r="C875" s="334">
        <f t="shared" si="12"/>
        <v>10290378861</v>
      </c>
      <c r="D875" s="42"/>
      <c r="E875" s="42"/>
      <c r="F875" s="247">
        <v>751516675</v>
      </c>
      <c r="G875" s="337">
        <v>190137820</v>
      </c>
      <c r="H875" s="330">
        <v>47070</v>
      </c>
      <c r="I875" s="330"/>
      <c r="K875" s="338"/>
      <c r="L875" s="338"/>
      <c r="M875" s="328"/>
      <c r="N875" s="328"/>
      <c r="O875" s="42"/>
    </row>
    <row r="876" spans="1:15">
      <c r="A876" s="42"/>
      <c r="B876" s="330">
        <v>43791</v>
      </c>
      <c r="C876" s="334">
        <f t="shared" si="12"/>
        <v>10222149174</v>
      </c>
      <c r="D876" s="42"/>
      <c r="E876" s="42"/>
      <c r="F876" s="247">
        <v>683286988</v>
      </c>
      <c r="G876" s="337">
        <v>190160554</v>
      </c>
      <c r="H876" s="330">
        <v>43378</v>
      </c>
      <c r="I876" s="330"/>
      <c r="K876" s="338"/>
      <c r="L876" s="338"/>
      <c r="M876" s="328"/>
      <c r="N876" s="328"/>
      <c r="O876" s="42"/>
    </row>
    <row r="877" spans="1:15">
      <c r="A877" s="42"/>
      <c r="B877" s="330">
        <v>43792</v>
      </c>
      <c r="C877" s="334">
        <f t="shared" si="12"/>
        <v>9841957170</v>
      </c>
      <c r="D877" s="42"/>
      <c r="E877" s="42"/>
      <c r="F877" s="247">
        <v>303094984</v>
      </c>
      <c r="G877" s="337">
        <v>190171380</v>
      </c>
      <c r="H877" s="330">
        <v>44452</v>
      </c>
      <c r="I877" s="330"/>
      <c r="K877" s="338"/>
      <c r="L877" s="338"/>
      <c r="M877" s="328"/>
      <c r="N877" s="328"/>
      <c r="O877" s="42"/>
    </row>
    <row r="878" spans="1:15">
      <c r="A878" s="42"/>
      <c r="B878" s="330">
        <v>43793</v>
      </c>
      <c r="C878" s="334">
        <f t="shared" si="12"/>
        <v>9846812369</v>
      </c>
      <c r="D878" s="42"/>
      <c r="E878" s="42"/>
      <c r="F878" s="247">
        <v>307950183</v>
      </c>
      <c r="G878" s="337">
        <v>190232025</v>
      </c>
      <c r="H878" s="330">
        <v>46797</v>
      </c>
      <c r="I878" s="330"/>
      <c r="K878" s="338"/>
      <c r="L878" s="338"/>
      <c r="M878" s="328"/>
      <c r="N878" s="328"/>
      <c r="O878" s="42"/>
    </row>
    <row r="879" spans="1:15">
      <c r="A879" s="42"/>
      <c r="B879" s="330">
        <v>43794</v>
      </c>
      <c r="C879" s="334">
        <f t="shared" si="12"/>
        <v>10214371100</v>
      </c>
      <c r="D879" s="42"/>
      <c r="E879" s="42"/>
      <c r="F879" s="247">
        <v>675508914</v>
      </c>
      <c r="G879" s="337">
        <v>190292764</v>
      </c>
      <c r="H879" s="330">
        <v>43323</v>
      </c>
      <c r="I879" s="330"/>
      <c r="K879" s="338"/>
      <c r="L879" s="338"/>
      <c r="M879" s="328"/>
      <c r="N879" s="328"/>
      <c r="O879" s="42"/>
    </row>
    <row r="880" spans="1:15">
      <c r="A880" s="42"/>
      <c r="B880" s="330">
        <v>43795</v>
      </c>
      <c r="C880" s="334">
        <f t="shared" si="12"/>
        <v>10178207500</v>
      </c>
      <c r="D880" s="42"/>
      <c r="E880" s="42"/>
      <c r="F880" s="247">
        <v>639345314</v>
      </c>
      <c r="G880" s="337">
        <v>190468561</v>
      </c>
      <c r="H880" s="330">
        <v>46103</v>
      </c>
      <c r="I880" s="330"/>
      <c r="K880" s="338"/>
      <c r="L880" s="338"/>
      <c r="M880" s="328"/>
      <c r="N880" s="328"/>
      <c r="O880" s="42"/>
    </row>
    <row r="881" spans="1:15">
      <c r="A881" s="42"/>
      <c r="B881" s="330">
        <v>43796</v>
      </c>
      <c r="C881" s="334">
        <f t="shared" si="12"/>
        <v>9794955401</v>
      </c>
      <c r="D881" s="42"/>
      <c r="E881" s="42"/>
      <c r="F881" s="247">
        <v>256093215</v>
      </c>
      <c r="G881" s="337">
        <v>190500673</v>
      </c>
      <c r="H881" s="330">
        <v>44665</v>
      </c>
      <c r="I881" s="330"/>
      <c r="K881" s="338"/>
      <c r="L881" s="338"/>
      <c r="M881" s="328"/>
      <c r="N881" s="328"/>
      <c r="O881" s="42"/>
    </row>
    <row r="882" spans="1:15">
      <c r="A882" s="42"/>
      <c r="B882" s="330">
        <v>43797</v>
      </c>
      <c r="C882" s="334">
        <f t="shared" si="12"/>
        <v>10121737161</v>
      </c>
      <c r="D882" s="42"/>
      <c r="E882" s="42"/>
      <c r="F882" s="247">
        <v>582874975</v>
      </c>
      <c r="G882" s="337">
        <v>190708911</v>
      </c>
      <c r="H882" s="330">
        <v>46938</v>
      </c>
      <c r="I882" s="330"/>
      <c r="K882" s="338"/>
      <c r="L882" s="338"/>
      <c r="M882" s="328"/>
      <c r="N882" s="328"/>
      <c r="O882" s="42"/>
    </row>
    <row r="883" spans="1:15">
      <c r="A883" s="42"/>
      <c r="B883" s="330">
        <v>43798</v>
      </c>
      <c r="C883" s="334">
        <f t="shared" si="12"/>
        <v>10086265195</v>
      </c>
      <c r="D883" s="42"/>
      <c r="E883" s="42"/>
      <c r="F883" s="247">
        <v>547403009</v>
      </c>
      <c r="G883" s="337">
        <v>190830666</v>
      </c>
      <c r="H883" s="330">
        <v>43617</v>
      </c>
      <c r="I883" s="330"/>
      <c r="K883" s="338"/>
      <c r="L883" s="338"/>
      <c r="M883" s="328"/>
      <c r="N883" s="328"/>
      <c r="O883" s="42"/>
    </row>
    <row r="884" spans="1:15">
      <c r="A884" s="42"/>
      <c r="B884" s="330">
        <v>43799</v>
      </c>
      <c r="C884" s="334">
        <f t="shared" si="12"/>
        <v>10263513504</v>
      </c>
      <c r="D884" s="42"/>
      <c r="E884" s="42"/>
      <c r="F884" s="247">
        <v>724651318</v>
      </c>
      <c r="G884" s="337">
        <v>190845791</v>
      </c>
      <c r="H884" s="330">
        <v>50259</v>
      </c>
      <c r="I884" s="330"/>
      <c r="K884" s="338"/>
      <c r="L884" s="338"/>
      <c r="M884" s="328"/>
      <c r="N884" s="328"/>
      <c r="O884" s="42"/>
    </row>
    <row r="885" spans="1:15">
      <c r="A885" s="42"/>
      <c r="B885" s="330">
        <v>43800</v>
      </c>
      <c r="C885" s="334">
        <f t="shared" si="12"/>
        <v>9667779660</v>
      </c>
      <c r="D885" s="42"/>
      <c r="E885" s="42"/>
      <c r="F885" s="247">
        <v>128917474</v>
      </c>
      <c r="G885" s="337">
        <v>190980230</v>
      </c>
      <c r="H885" s="330">
        <v>45067</v>
      </c>
      <c r="I885" s="330"/>
      <c r="K885" s="338"/>
      <c r="L885" s="338"/>
      <c r="M885" s="328"/>
      <c r="N885" s="328"/>
      <c r="O885" s="42"/>
    </row>
    <row r="886" spans="1:15">
      <c r="A886" s="42"/>
      <c r="B886" s="330">
        <v>43801</v>
      </c>
      <c r="C886" s="334">
        <f t="shared" si="12"/>
        <v>9842754564</v>
      </c>
      <c r="D886" s="42"/>
      <c r="E886" s="42"/>
      <c r="F886" s="247">
        <v>303892378</v>
      </c>
      <c r="G886" s="337">
        <v>191163512</v>
      </c>
      <c r="H886" s="330">
        <v>44507</v>
      </c>
      <c r="I886" s="330"/>
      <c r="K886" s="338"/>
      <c r="L886" s="338"/>
      <c r="M886" s="328"/>
      <c r="N886" s="328"/>
      <c r="O886" s="42"/>
    </row>
    <row r="887" spans="1:15">
      <c r="A887" s="42"/>
      <c r="B887" s="330">
        <v>43802</v>
      </c>
      <c r="C887" s="334">
        <f t="shared" si="12"/>
        <v>10047170414</v>
      </c>
      <c r="D887" s="42"/>
      <c r="E887" s="42"/>
      <c r="F887" s="247">
        <v>508308228</v>
      </c>
      <c r="G887" s="337">
        <v>191317093</v>
      </c>
      <c r="H887" s="330">
        <v>44707</v>
      </c>
      <c r="I887" s="330"/>
      <c r="K887" s="338"/>
      <c r="L887" s="338"/>
      <c r="M887" s="328"/>
      <c r="N887" s="328"/>
      <c r="O887" s="42"/>
    </row>
    <row r="888" spans="1:15">
      <c r="A888" s="42"/>
      <c r="B888" s="330">
        <v>43803</v>
      </c>
      <c r="C888" s="334">
        <f t="shared" si="12"/>
        <v>9951938466</v>
      </c>
      <c r="D888" s="42"/>
      <c r="E888" s="42"/>
      <c r="F888" s="247">
        <v>413076280</v>
      </c>
      <c r="G888" s="337">
        <v>191331153</v>
      </c>
      <c r="H888" s="330">
        <v>50391</v>
      </c>
      <c r="I888" s="330"/>
      <c r="K888" s="338"/>
      <c r="L888" s="338"/>
      <c r="M888" s="328"/>
      <c r="N888" s="328"/>
      <c r="O888" s="42"/>
    </row>
    <row r="889" spans="1:15">
      <c r="A889" s="42"/>
      <c r="B889" s="330">
        <v>43804</v>
      </c>
      <c r="C889" s="334">
        <f t="shared" si="12"/>
        <v>9742848118</v>
      </c>
      <c r="D889" s="42"/>
      <c r="E889" s="42"/>
      <c r="F889" s="247">
        <v>203985932</v>
      </c>
      <c r="G889" s="337">
        <v>191598068</v>
      </c>
      <c r="H889" s="330">
        <v>47211</v>
      </c>
      <c r="I889" s="330"/>
      <c r="K889" s="338"/>
      <c r="L889" s="338"/>
      <c r="M889" s="328"/>
      <c r="N889" s="328"/>
      <c r="O889" s="42"/>
    </row>
    <row r="890" spans="1:15">
      <c r="A890" s="42"/>
      <c r="B890" s="330">
        <v>43805</v>
      </c>
      <c r="C890" s="334">
        <f t="shared" si="12"/>
        <v>9699126271</v>
      </c>
      <c r="D890" s="42"/>
      <c r="E890" s="42"/>
      <c r="F890" s="247">
        <v>160264085</v>
      </c>
      <c r="G890" s="337">
        <v>191691152</v>
      </c>
      <c r="H890" s="330">
        <v>43887</v>
      </c>
      <c r="I890" s="330"/>
      <c r="K890" s="338"/>
      <c r="L890" s="338"/>
      <c r="M890" s="328"/>
      <c r="N890" s="328"/>
      <c r="O890" s="42"/>
    </row>
    <row r="891" spans="1:15">
      <c r="A891" s="42"/>
      <c r="B891" s="330">
        <v>43806</v>
      </c>
      <c r="C891" s="334">
        <f t="shared" si="12"/>
        <v>9825864893</v>
      </c>
      <c r="D891" s="42"/>
      <c r="E891" s="42"/>
      <c r="F891" s="247">
        <v>287002707</v>
      </c>
      <c r="G891" s="337">
        <v>191726659</v>
      </c>
      <c r="H891" s="330">
        <v>49855</v>
      </c>
      <c r="I891" s="330"/>
      <c r="K891" s="338"/>
      <c r="L891" s="338"/>
      <c r="M891" s="328"/>
      <c r="N891" s="328"/>
      <c r="O891" s="42"/>
    </row>
    <row r="892" spans="1:15">
      <c r="A892" s="42"/>
      <c r="B892" s="330">
        <v>43807</v>
      </c>
      <c r="C892" s="334">
        <f t="shared" si="12"/>
        <v>10126723996</v>
      </c>
      <c r="D892" s="42"/>
      <c r="E892" s="42"/>
      <c r="F892" s="247">
        <v>587861810</v>
      </c>
      <c r="G892" s="337">
        <v>191873119</v>
      </c>
      <c r="H892" s="330">
        <v>47193</v>
      </c>
      <c r="I892" s="330"/>
      <c r="K892" s="338"/>
      <c r="L892" s="338"/>
      <c r="M892" s="328"/>
      <c r="N892" s="328"/>
      <c r="O892" s="42"/>
    </row>
    <row r="893" spans="1:15">
      <c r="A893" s="42"/>
      <c r="B893" s="330">
        <v>43808</v>
      </c>
      <c r="C893" s="334">
        <f t="shared" si="12"/>
        <v>9960574242</v>
      </c>
      <c r="D893" s="42"/>
      <c r="E893" s="42"/>
      <c r="F893" s="247">
        <v>421712056</v>
      </c>
      <c r="G893" s="337">
        <v>191883727</v>
      </c>
      <c r="H893" s="330">
        <v>43524</v>
      </c>
      <c r="I893" s="330"/>
      <c r="K893" s="338"/>
      <c r="L893" s="338"/>
      <c r="M893" s="328"/>
      <c r="N893" s="328"/>
      <c r="O893" s="42"/>
    </row>
    <row r="894" spans="1:15">
      <c r="A894" s="42"/>
      <c r="B894" s="330">
        <v>43809</v>
      </c>
      <c r="C894" s="334">
        <f t="shared" si="12"/>
        <v>9994742929</v>
      </c>
      <c r="D894" s="42"/>
      <c r="E894" s="42"/>
      <c r="F894" s="247">
        <v>455880743</v>
      </c>
      <c r="G894" s="337">
        <v>191903701</v>
      </c>
      <c r="H894" s="330">
        <v>47693</v>
      </c>
      <c r="I894" s="330"/>
      <c r="K894" s="338"/>
      <c r="L894" s="338"/>
      <c r="M894" s="328"/>
      <c r="N894" s="328"/>
      <c r="O894" s="42"/>
    </row>
    <row r="895" spans="1:15">
      <c r="A895" s="42"/>
      <c r="B895" s="330">
        <v>43810</v>
      </c>
      <c r="C895" s="334">
        <f t="shared" si="12"/>
        <v>10257739814</v>
      </c>
      <c r="D895" s="42"/>
      <c r="E895" s="42"/>
      <c r="F895" s="247">
        <v>718877628</v>
      </c>
      <c r="G895" s="337">
        <v>192040834</v>
      </c>
      <c r="H895" s="330">
        <v>50148</v>
      </c>
      <c r="I895" s="330"/>
      <c r="K895" s="338"/>
      <c r="L895" s="338"/>
      <c r="M895" s="328"/>
      <c r="N895" s="328"/>
      <c r="O895" s="42"/>
    </row>
    <row r="896" spans="1:15">
      <c r="A896" s="42"/>
      <c r="B896" s="330">
        <v>43811</v>
      </c>
      <c r="C896" s="334">
        <f t="shared" si="12"/>
        <v>10450636073</v>
      </c>
      <c r="D896" s="42"/>
      <c r="E896" s="42"/>
      <c r="F896" s="247">
        <v>911773887</v>
      </c>
      <c r="G896" s="337">
        <v>192184757</v>
      </c>
      <c r="H896" s="330">
        <v>44916</v>
      </c>
      <c r="I896" s="330"/>
      <c r="K896" s="338"/>
      <c r="L896" s="338"/>
      <c r="M896" s="328"/>
      <c r="N896" s="328"/>
      <c r="O896" s="42"/>
    </row>
    <row r="897" spans="1:15">
      <c r="A897" s="42"/>
      <c r="B897" s="330">
        <v>43812</v>
      </c>
      <c r="C897" s="334">
        <f t="shared" si="12"/>
        <v>9905986566</v>
      </c>
      <c r="D897" s="42"/>
      <c r="E897" s="42"/>
      <c r="F897" s="247">
        <v>367124380</v>
      </c>
      <c r="G897" s="337">
        <v>192523156</v>
      </c>
      <c r="H897" s="330">
        <v>45719</v>
      </c>
      <c r="I897" s="330"/>
      <c r="K897" s="338"/>
      <c r="L897" s="338"/>
      <c r="M897" s="328"/>
      <c r="N897" s="328"/>
      <c r="O897" s="42"/>
    </row>
    <row r="898" spans="1:15">
      <c r="A898" s="42"/>
      <c r="B898" s="330">
        <v>43813</v>
      </c>
      <c r="C898" s="334">
        <f t="shared" si="12"/>
        <v>9911975482</v>
      </c>
      <c r="D898" s="42"/>
      <c r="E898" s="42"/>
      <c r="F898" s="247">
        <v>373113296</v>
      </c>
      <c r="G898" s="337">
        <v>192643418</v>
      </c>
      <c r="H898" s="330">
        <v>45517</v>
      </c>
      <c r="I898" s="330"/>
      <c r="K898" s="338"/>
      <c r="L898" s="338"/>
      <c r="M898" s="328"/>
      <c r="N898" s="328"/>
      <c r="O898" s="42"/>
    </row>
    <row r="899" spans="1:15">
      <c r="A899" s="42"/>
      <c r="B899" s="330">
        <v>43814</v>
      </c>
      <c r="C899" s="334">
        <f t="shared" si="12"/>
        <v>10397229524</v>
      </c>
      <c r="D899" s="42"/>
      <c r="E899" s="42"/>
      <c r="F899" s="247">
        <v>858367338</v>
      </c>
      <c r="G899" s="337">
        <v>192662650</v>
      </c>
      <c r="H899" s="330">
        <v>45981</v>
      </c>
      <c r="I899" s="330"/>
      <c r="K899" s="338"/>
      <c r="L899" s="338"/>
      <c r="M899" s="328"/>
      <c r="N899" s="328"/>
      <c r="O899" s="42"/>
    </row>
    <row r="900" spans="1:15">
      <c r="A900" s="42"/>
      <c r="B900" s="330">
        <v>43815</v>
      </c>
      <c r="C900" s="334">
        <f t="shared" si="12"/>
        <v>9717169422</v>
      </c>
      <c r="D900" s="42"/>
      <c r="E900" s="42"/>
      <c r="F900" s="247">
        <v>178307236</v>
      </c>
      <c r="G900" s="337">
        <v>192919516</v>
      </c>
      <c r="H900" s="330">
        <v>47778</v>
      </c>
      <c r="I900" s="330"/>
      <c r="K900" s="338"/>
      <c r="L900" s="338"/>
      <c r="M900" s="328"/>
      <c r="N900" s="328"/>
      <c r="O900" s="42"/>
    </row>
    <row r="901" spans="1:15">
      <c r="A901" s="42"/>
      <c r="B901" s="330">
        <v>43816</v>
      </c>
      <c r="C901" s="334">
        <f t="shared" si="12"/>
        <v>10277246645</v>
      </c>
      <c r="D901" s="42"/>
      <c r="E901" s="42"/>
      <c r="F901" s="247">
        <v>738384459</v>
      </c>
      <c r="G901" s="337">
        <v>192954962</v>
      </c>
      <c r="H901" s="330">
        <v>45863</v>
      </c>
      <c r="I901" s="330"/>
      <c r="K901" s="338"/>
      <c r="L901" s="338"/>
      <c r="M901" s="328"/>
      <c r="N901" s="328"/>
      <c r="O901" s="42"/>
    </row>
    <row r="902" spans="1:15">
      <c r="A902" s="42"/>
      <c r="B902" s="330">
        <v>43817</v>
      </c>
      <c r="C902" s="334">
        <f t="shared" si="12"/>
        <v>10492343443</v>
      </c>
      <c r="D902" s="42"/>
      <c r="E902" s="42"/>
      <c r="F902" s="247">
        <v>953481257</v>
      </c>
      <c r="G902" s="337">
        <v>193009201</v>
      </c>
      <c r="H902" s="330">
        <v>45096</v>
      </c>
      <c r="I902" s="330"/>
      <c r="K902" s="338"/>
      <c r="L902" s="338"/>
      <c r="M902" s="328"/>
      <c r="N902" s="328"/>
      <c r="O902" s="42"/>
    </row>
    <row r="903" spans="1:15">
      <c r="A903" s="42"/>
      <c r="B903" s="330">
        <v>43818</v>
      </c>
      <c r="C903" s="334">
        <f t="shared" si="12"/>
        <v>10362930075</v>
      </c>
      <c r="D903" s="42"/>
      <c r="E903" s="42"/>
      <c r="F903" s="247">
        <v>824067889</v>
      </c>
      <c r="G903" s="337">
        <v>193128523</v>
      </c>
      <c r="H903" s="330">
        <v>45613</v>
      </c>
      <c r="I903" s="330"/>
      <c r="K903" s="338"/>
      <c r="L903" s="338"/>
      <c r="M903" s="328"/>
      <c r="N903" s="328"/>
      <c r="O903" s="42"/>
    </row>
    <row r="904" spans="1:15">
      <c r="A904" s="42"/>
      <c r="B904" s="330">
        <v>43819</v>
      </c>
      <c r="C904" s="334">
        <f t="shared" si="12"/>
        <v>9672343376</v>
      </c>
      <c r="D904" s="42"/>
      <c r="E904" s="42"/>
      <c r="F904" s="247">
        <v>133481190</v>
      </c>
      <c r="G904" s="337">
        <v>193293772</v>
      </c>
      <c r="H904" s="330">
        <v>48651</v>
      </c>
      <c r="I904" s="330"/>
      <c r="K904" s="338"/>
      <c r="L904" s="338"/>
      <c r="M904" s="328"/>
      <c r="N904" s="328"/>
      <c r="O904" s="42"/>
    </row>
    <row r="905" spans="1:15">
      <c r="A905" s="42"/>
      <c r="B905" s="330">
        <v>43820</v>
      </c>
      <c r="C905" s="334">
        <f t="shared" si="12"/>
        <v>10291156171</v>
      </c>
      <c r="D905" s="42"/>
      <c r="E905" s="42"/>
      <c r="F905" s="247">
        <v>752293985</v>
      </c>
      <c r="G905" s="337">
        <v>193325283</v>
      </c>
      <c r="H905" s="330">
        <v>45957</v>
      </c>
      <c r="I905" s="330"/>
      <c r="K905" s="338"/>
      <c r="L905" s="338"/>
      <c r="M905" s="328"/>
      <c r="N905" s="328"/>
      <c r="O905" s="42"/>
    </row>
    <row r="906" spans="1:15">
      <c r="A906" s="42"/>
      <c r="B906" s="330">
        <v>43821</v>
      </c>
      <c r="C906" s="334">
        <f t="shared" si="12"/>
        <v>10017819595</v>
      </c>
      <c r="D906" s="42"/>
      <c r="E906" s="42"/>
      <c r="F906" s="247">
        <v>478957409</v>
      </c>
      <c r="G906" s="337">
        <v>193435621</v>
      </c>
      <c r="H906" s="330">
        <v>45610</v>
      </c>
      <c r="I906" s="330"/>
      <c r="K906" s="338"/>
      <c r="L906" s="338"/>
      <c r="M906" s="328"/>
      <c r="N906" s="328"/>
      <c r="O906" s="42"/>
    </row>
    <row r="907" spans="1:15">
      <c r="A907" s="42"/>
      <c r="B907" s="330">
        <v>43822</v>
      </c>
      <c r="C907" s="334">
        <f t="shared" si="12"/>
        <v>9897609326</v>
      </c>
      <c r="D907" s="42"/>
      <c r="E907" s="42"/>
      <c r="F907" s="247">
        <v>358747140</v>
      </c>
      <c r="G907" s="337">
        <v>193510848</v>
      </c>
      <c r="H907" s="330">
        <v>47438</v>
      </c>
      <c r="I907" s="330"/>
      <c r="K907" s="338"/>
      <c r="L907" s="338"/>
      <c r="M907" s="328"/>
      <c r="N907" s="328"/>
      <c r="O907" s="42"/>
    </row>
    <row r="908" spans="1:15">
      <c r="A908" s="42"/>
      <c r="B908" s="330">
        <v>43823</v>
      </c>
      <c r="C908" s="334">
        <f t="shared" si="12"/>
        <v>10078043189</v>
      </c>
      <c r="D908" s="42"/>
      <c r="E908" s="42"/>
      <c r="F908" s="247">
        <v>539181003</v>
      </c>
      <c r="G908" s="337">
        <v>193547748</v>
      </c>
      <c r="H908" s="330">
        <v>46402</v>
      </c>
      <c r="I908" s="330"/>
      <c r="K908" s="338"/>
      <c r="L908" s="338"/>
      <c r="M908" s="328"/>
      <c r="N908" s="328"/>
      <c r="O908" s="42"/>
    </row>
    <row r="909" spans="1:15">
      <c r="A909" s="42"/>
      <c r="B909" s="330">
        <v>43824</v>
      </c>
      <c r="C909" s="334">
        <f t="shared" si="12"/>
        <v>9820526587</v>
      </c>
      <c r="D909" s="42"/>
      <c r="E909" s="42"/>
      <c r="F909" s="247">
        <v>281664401</v>
      </c>
      <c r="G909" s="337">
        <v>193857609</v>
      </c>
      <c r="H909" s="330">
        <v>47100</v>
      </c>
      <c r="I909" s="330"/>
      <c r="K909" s="338"/>
      <c r="L909" s="338"/>
      <c r="M909" s="328"/>
      <c r="N909" s="328"/>
      <c r="O909" s="42"/>
    </row>
    <row r="910" spans="1:15">
      <c r="A910" s="42"/>
      <c r="B910" s="330">
        <v>43825</v>
      </c>
      <c r="C910" s="334">
        <f t="shared" si="12"/>
        <v>10209124135</v>
      </c>
      <c r="D910" s="42"/>
      <c r="E910" s="42"/>
      <c r="F910" s="247">
        <v>670261949</v>
      </c>
      <c r="G910" s="337">
        <v>193864591</v>
      </c>
      <c r="H910" s="330">
        <v>44542</v>
      </c>
      <c r="I910" s="330"/>
      <c r="K910" s="338"/>
      <c r="L910" s="338"/>
      <c r="M910" s="328"/>
      <c r="N910" s="328"/>
      <c r="O910" s="42"/>
    </row>
    <row r="911" spans="1:15">
      <c r="A911" s="42"/>
      <c r="B911" s="330">
        <v>43826</v>
      </c>
      <c r="C911" s="334">
        <f t="shared" si="12"/>
        <v>9919263851</v>
      </c>
      <c r="D911" s="42"/>
      <c r="E911" s="42"/>
      <c r="F911" s="247">
        <v>380401665</v>
      </c>
      <c r="G911" s="337">
        <v>194082258</v>
      </c>
      <c r="H911" s="330">
        <v>43064</v>
      </c>
      <c r="I911" s="330"/>
      <c r="K911" s="338"/>
      <c r="L911" s="338"/>
      <c r="M911" s="328"/>
      <c r="N911" s="328"/>
      <c r="O911" s="42"/>
    </row>
    <row r="912" spans="1:15">
      <c r="A912" s="42"/>
      <c r="B912" s="330">
        <v>43827</v>
      </c>
      <c r="C912" s="334">
        <f t="shared" si="12"/>
        <v>9640805218</v>
      </c>
      <c r="D912" s="42"/>
      <c r="E912" s="42"/>
      <c r="F912" s="247">
        <v>101943032</v>
      </c>
      <c r="G912" s="337">
        <v>194149159</v>
      </c>
      <c r="H912" s="330">
        <v>49626</v>
      </c>
      <c r="I912" s="330"/>
      <c r="K912" s="338"/>
      <c r="L912" s="338"/>
      <c r="M912" s="328"/>
      <c r="N912" s="328"/>
      <c r="O912" s="42"/>
    </row>
    <row r="913" spans="1:15">
      <c r="A913" s="42"/>
      <c r="B913" s="330">
        <v>43828</v>
      </c>
      <c r="C913" s="334">
        <f t="shared" si="12"/>
        <v>10408313421</v>
      </c>
      <c r="D913" s="42"/>
      <c r="E913" s="42"/>
      <c r="F913" s="247">
        <v>869451235</v>
      </c>
      <c r="G913" s="337">
        <v>194374474</v>
      </c>
      <c r="H913" s="330">
        <v>49720</v>
      </c>
      <c r="I913" s="330"/>
      <c r="K913" s="338"/>
      <c r="L913" s="338"/>
      <c r="M913" s="328"/>
      <c r="N913" s="328"/>
      <c r="O913" s="42"/>
    </row>
    <row r="914" spans="1:15">
      <c r="A914" s="42"/>
      <c r="B914" s="330">
        <v>43829</v>
      </c>
      <c r="C914" s="334">
        <f t="shared" si="12"/>
        <v>10473107192</v>
      </c>
      <c r="D914" s="42"/>
      <c r="E914" s="42"/>
      <c r="F914" s="247">
        <v>934245006</v>
      </c>
      <c r="G914" s="337">
        <v>194472277</v>
      </c>
      <c r="H914" s="330">
        <v>45121</v>
      </c>
      <c r="I914" s="330"/>
      <c r="K914" s="338"/>
      <c r="L914" s="338"/>
      <c r="M914" s="328"/>
      <c r="N914" s="328"/>
      <c r="O914" s="42"/>
    </row>
    <row r="915" spans="1:15">
      <c r="A915" s="42"/>
      <c r="B915" s="330">
        <v>43830</v>
      </c>
      <c r="C915" s="334">
        <f t="shared" si="12"/>
        <v>10238364986</v>
      </c>
      <c r="D915" s="42"/>
      <c r="E915" s="42"/>
      <c r="F915" s="247">
        <v>699502800</v>
      </c>
      <c r="G915" s="337">
        <v>194595914</v>
      </c>
      <c r="H915" s="330">
        <v>47171</v>
      </c>
      <c r="I915" s="330"/>
      <c r="K915" s="338"/>
      <c r="L915" s="338"/>
      <c r="M915" s="328"/>
      <c r="N915" s="328"/>
      <c r="O915" s="42"/>
    </row>
    <row r="916" spans="1:15">
      <c r="A916" s="42"/>
      <c r="B916" s="330">
        <v>43831</v>
      </c>
      <c r="C916" s="334">
        <f t="shared" si="12"/>
        <v>9956964153</v>
      </c>
      <c r="D916" s="42"/>
      <c r="E916" s="42"/>
      <c r="F916" s="247">
        <v>418101967</v>
      </c>
      <c r="G916" s="337">
        <v>194728889</v>
      </c>
      <c r="H916" s="330">
        <v>49968</v>
      </c>
      <c r="I916" s="330"/>
      <c r="K916" s="338"/>
      <c r="L916" s="338"/>
      <c r="M916" s="328"/>
      <c r="N916" s="328"/>
      <c r="O916" s="42"/>
    </row>
    <row r="917" spans="1:15">
      <c r="A917" s="42"/>
      <c r="B917" s="330">
        <v>43832</v>
      </c>
      <c r="C917" s="334">
        <f t="shared" si="12"/>
        <v>9712726297</v>
      </c>
      <c r="D917" s="42"/>
      <c r="E917" s="42"/>
      <c r="F917" s="247">
        <v>173864111</v>
      </c>
      <c r="G917" s="337">
        <v>194808393</v>
      </c>
      <c r="H917" s="330">
        <v>44779</v>
      </c>
      <c r="I917" s="330"/>
      <c r="K917" s="338"/>
      <c r="L917" s="338"/>
      <c r="M917" s="328"/>
      <c r="N917" s="328"/>
      <c r="O917" s="42"/>
    </row>
    <row r="918" spans="1:15">
      <c r="A918" s="42"/>
      <c r="B918" s="330">
        <v>43833</v>
      </c>
      <c r="C918" s="334">
        <f t="shared" si="12"/>
        <v>9789850403</v>
      </c>
      <c r="D918" s="42"/>
      <c r="E918" s="42"/>
      <c r="F918" s="247">
        <v>250988217</v>
      </c>
      <c r="G918" s="337">
        <v>195038352</v>
      </c>
      <c r="H918" s="330">
        <v>46133</v>
      </c>
      <c r="I918" s="330"/>
      <c r="K918" s="338"/>
      <c r="L918" s="338"/>
      <c r="M918" s="328"/>
      <c r="N918" s="328"/>
      <c r="O918" s="42"/>
    </row>
    <row r="919" spans="1:15">
      <c r="A919" s="42"/>
      <c r="B919" s="330">
        <v>43834</v>
      </c>
      <c r="C919" s="334">
        <f t="shared" si="12"/>
        <v>10098591690</v>
      </c>
      <c r="D919" s="42"/>
      <c r="E919" s="42"/>
      <c r="F919" s="247">
        <v>559729504</v>
      </c>
      <c r="G919" s="337">
        <v>195462173</v>
      </c>
      <c r="H919" s="330">
        <v>44558</v>
      </c>
      <c r="I919" s="330"/>
      <c r="K919" s="338"/>
      <c r="L919" s="338"/>
      <c r="M919" s="328"/>
      <c r="N919" s="328"/>
      <c r="O919" s="42"/>
    </row>
    <row r="920" spans="1:15">
      <c r="A920" s="42"/>
      <c r="B920" s="330">
        <v>43835</v>
      </c>
      <c r="C920" s="334">
        <f t="shared" si="12"/>
        <v>10344409981</v>
      </c>
      <c r="D920" s="42"/>
      <c r="E920" s="42"/>
      <c r="F920" s="247">
        <v>805547795</v>
      </c>
      <c r="G920" s="337">
        <v>195596079</v>
      </c>
      <c r="H920" s="330">
        <v>49919</v>
      </c>
      <c r="I920" s="330"/>
      <c r="K920" s="338"/>
      <c r="L920" s="338"/>
      <c r="M920" s="328"/>
      <c r="N920" s="328"/>
      <c r="O920" s="42"/>
    </row>
    <row r="921" spans="1:15">
      <c r="A921" s="42"/>
      <c r="B921" s="330">
        <v>43836</v>
      </c>
      <c r="C921" s="334">
        <f t="shared" si="12"/>
        <v>9814234606</v>
      </c>
      <c r="D921" s="42"/>
      <c r="E921" s="42"/>
      <c r="F921" s="247">
        <v>275372420</v>
      </c>
      <c r="G921" s="337">
        <v>195735983</v>
      </c>
      <c r="H921" s="330">
        <v>45497</v>
      </c>
      <c r="I921" s="330"/>
      <c r="K921" s="338"/>
      <c r="L921" s="338"/>
      <c r="M921" s="328"/>
      <c r="N921" s="328"/>
      <c r="O921" s="42"/>
    </row>
    <row r="922" spans="1:15">
      <c r="A922" s="42"/>
      <c r="B922" s="330">
        <v>43837</v>
      </c>
      <c r="C922" s="334">
        <f t="shared" si="12"/>
        <v>10252759039</v>
      </c>
      <c r="D922" s="42"/>
      <c r="E922" s="42"/>
      <c r="F922" s="247">
        <v>713896853</v>
      </c>
      <c r="G922" s="337">
        <v>195776167</v>
      </c>
      <c r="H922" s="330">
        <v>50204</v>
      </c>
      <c r="I922" s="330"/>
      <c r="K922" s="338"/>
      <c r="L922" s="338"/>
      <c r="M922" s="328"/>
      <c r="N922" s="328"/>
      <c r="O922" s="42"/>
    </row>
    <row r="923" spans="1:15">
      <c r="A923" s="42"/>
      <c r="B923" s="330">
        <v>43838</v>
      </c>
      <c r="C923" s="334">
        <f t="shared" si="12"/>
        <v>9673994779</v>
      </c>
      <c r="D923" s="42"/>
      <c r="E923" s="42"/>
      <c r="F923" s="247">
        <v>135132593</v>
      </c>
      <c r="G923" s="337">
        <v>196018420</v>
      </c>
      <c r="H923" s="330">
        <v>44897</v>
      </c>
      <c r="I923" s="330"/>
      <c r="K923" s="338"/>
      <c r="L923" s="338"/>
      <c r="M923" s="328"/>
      <c r="N923" s="328"/>
      <c r="O923" s="42"/>
    </row>
    <row r="924" spans="1:15">
      <c r="A924" s="42"/>
      <c r="B924" s="330">
        <v>43839</v>
      </c>
      <c r="C924" s="334">
        <f t="shared" si="12"/>
        <v>10262802404</v>
      </c>
      <c r="D924" s="42"/>
      <c r="E924" s="42"/>
      <c r="F924" s="247">
        <v>723940218</v>
      </c>
      <c r="G924" s="337">
        <v>196037236</v>
      </c>
      <c r="H924" s="330">
        <v>45388</v>
      </c>
      <c r="I924" s="330"/>
      <c r="K924" s="338"/>
      <c r="L924" s="338"/>
      <c r="M924" s="328"/>
      <c r="N924" s="328"/>
      <c r="O924" s="42"/>
    </row>
    <row r="925" spans="1:15">
      <c r="A925" s="42"/>
      <c r="B925" s="330">
        <v>43840</v>
      </c>
      <c r="C925" s="334">
        <f t="shared" si="12"/>
        <v>10267334782</v>
      </c>
      <c r="D925" s="42"/>
      <c r="E925" s="42"/>
      <c r="F925" s="247">
        <v>728472596</v>
      </c>
      <c r="G925" s="337">
        <v>196166867</v>
      </c>
      <c r="H925" s="330">
        <v>49403</v>
      </c>
      <c r="I925" s="330"/>
      <c r="K925" s="338"/>
      <c r="L925" s="338"/>
      <c r="M925" s="328"/>
      <c r="N925" s="328"/>
      <c r="O925" s="42"/>
    </row>
    <row r="926" spans="1:15">
      <c r="A926" s="42"/>
      <c r="B926" s="330">
        <v>43841</v>
      </c>
      <c r="C926" s="334">
        <f t="shared" si="12"/>
        <v>9687068784</v>
      </c>
      <c r="D926" s="42"/>
      <c r="E926" s="42"/>
      <c r="F926" s="247">
        <v>148206598</v>
      </c>
      <c r="G926" s="337">
        <v>196238634</v>
      </c>
      <c r="H926" s="330">
        <v>49772</v>
      </c>
      <c r="I926" s="330"/>
      <c r="K926" s="338"/>
      <c r="L926" s="338"/>
      <c r="M926" s="328"/>
      <c r="N926" s="328"/>
      <c r="O926" s="42"/>
    </row>
    <row r="927" spans="1:15">
      <c r="A927" s="42"/>
      <c r="B927" s="330">
        <v>43842</v>
      </c>
      <c r="C927" s="334">
        <f t="shared" si="12"/>
        <v>9694291797</v>
      </c>
      <c r="D927" s="42"/>
      <c r="E927" s="42"/>
      <c r="F927" s="247">
        <v>155429611</v>
      </c>
      <c r="G927" s="337">
        <v>196589166</v>
      </c>
      <c r="H927" s="330">
        <v>45310</v>
      </c>
      <c r="I927" s="330"/>
      <c r="K927" s="338"/>
      <c r="L927" s="338"/>
      <c r="M927" s="328"/>
      <c r="N927" s="328"/>
      <c r="O927" s="42"/>
    </row>
    <row r="928" spans="1:15">
      <c r="A928" s="42"/>
      <c r="B928" s="330">
        <v>43843</v>
      </c>
      <c r="C928" s="334">
        <f t="shared" ref="C928:C991" si="13">F928+(F$88*28679+98765)+(G$88*6587+87654)+(E$88*9537+76543)+(J$88*5713+4528)</f>
        <v>9771107755</v>
      </c>
      <c r="D928" s="42"/>
      <c r="E928" s="42"/>
      <c r="F928" s="247">
        <v>232245569</v>
      </c>
      <c r="G928" s="337">
        <v>196636479</v>
      </c>
      <c r="H928" s="330">
        <v>47994</v>
      </c>
      <c r="I928" s="330"/>
      <c r="K928" s="338"/>
      <c r="L928" s="338"/>
      <c r="M928" s="328"/>
      <c r="N928" s="328"/>
      <c r="O928" s="42"/>
    </row>
    <row r="929" spans="1:15">
      <c r="A929" s="42"/>
      <c r="B929" s="330">
        <v>43844</v>
      </c>
      <c r="C929" s="334">
        <f t="shared" si="13"/>
        <v>9668766433</v>
      </c>
      <c r="D929" s="42"/>
      <c r="E929" s="42"/>
      <c r="F929" s="247">
        <v>129904247</v>
      </c>
      <c r="G929" s="337">
        <v>197091638</v>
      </c>
      <c r="H929" s="330">
        <v>46837</v>
      </c>
      <c r="I929" s="330"/>
      <c r="K929" s="338"/>
      <c r="L929" s="338"/>
      <c r="M929" s="328"/>
      <c r="N929" s="328"/>
      <c r="O929" s="42"/>
    </row>
    <row r="930" spans="1:15">
      <c r="A930" s="42"/>
      <c r="B930" s="330">
        <v>43845</v>
      </c>
      <c r="C930" s="334">
        <f t="shared" si="13"/>
        <v>9659147361</v>
      </c>
      <c r="D930" s="42"/>
      <c r="E930" s="42"/>
      <c r="F930" s="247">
        <v>120285175</v>
      </c>
      <c r="G930" s="337">
        <v>197228862</v>
      </c>
      <c r="H930" s="330">
        <v>46651</v>
      </c>
      <c r="I930" s="330"/>
      <c r="K930" s="338"/>
      <c r="L930" s="338"/>
      <c r="M930" s="328"/>
      <c r="N930" s="328"/>
      <c r="O930" s="42"/>
    </row>
    <row r="931" spans="1:15">
      <c r="A931" s="42"/>
      <c r="B931" s="330">
        <v>43846</v>
      </c>
      <c r="C931" s="334">
        <f t="shared" si="13"/>
        <v>10397950204</v>
      </c>
      <c r="D931" s="42"/>
      <c r="E931" s="42"/>
      <c r="F931" s="247">
        <v>859088018</v>
      </c>
      <c r="G931" s="337">
        <v>197304414</v>
      </c>
      <c r="H931" s="330">
        <v>47823</v>
      </c>
      <c r="I931" s="330"/>
      <c r="K931" s="338"/>
      <c r="L931" s="338"/>
      <c r="M931" s="328"/>
      <c r="N931" s="328"/>
      <c r="O931" s="42"/>
    </row>
    <row r="932" spans="1:15">
      <c r="A932" s="42"/>
      <c r="B932" s="330">
        <v>43847</v>
      </c>
      <c r="C932" s="334">
        <f t="shared" si="13"/>
        <v>10528977577</v>
      </c>
      <c r="D932" s="42"/>
      <c r="E932" s="42"/>
      <c r="F932" s="247">
        <v>990115391</v>
      </c>
      <c r="G932" s="337">
        <v>197440069</v>
      </c>
      <c r="H932" s="330">
        <v>43210</v>
      </c>
      <c r="I932" s="330"/>
      <c r="K932" s="338"/>
      <c r="L932" s="338"/>
      <c r="M932" s="328"/>
      <c r="N932" s="328"/>
      <c r="O932" s="42"/>
    </row>
    <row r="933" spans="1:15">
      <c r="A933" s="42"/>
      <c r="B933" s="330">
        <v>43848</v>
      </c>
      <c r="C933" s="334">
        <f t="shared" si="13"/>
        <v>10401164003</v>
      </c>
      <c r="D933" s="42"/>
      <c r="E933" s="42"/>
      <c r="F933" s="247">
        <v>862301817</v>
      </c>
      <c r="G933" s="337">
        <v>197486119</v>
      </c>
      <c r="H933" s="330">
        <v>46104</v>
      </c>
      <c r="I933" s="330"/>
      <c r="K933" s="338"/>
      <c r="L933" s="338"/>
      <c r="M933" s="328"/>
      <c r="N933" s="328"/>
      <c r="O933" s="42"/>
    </row>
    <row r="934" spans="1:15">
      <c r="A934" s="42"/>
      <c r="B934" s="330">
        <v>43849</v>
      </c>
      <c r="C934" s="334">
        <f t="shared" si="13"/>
        <v>10015450376</v>
      </c>
      <c r="D934" s="42"/>
      <c r="E934" s="42"/>
      <c r="F934" s="247">
        <v>476588190</v>
      </c>
      <c r="G934" s="337">
        <v>197605953</v>
      </c>
      <c r="H934" s="330">
        <v>50344</v>
      </c>
      <c r="I934" s="330"/>
      <c r="K934" s="338"/>
      <c r="L934" s="338"/>
      <c r="M934" s="328"/>
      <c r="N934" s="328"/>
      <c r="O934" s="42"/>
    </row>
    <row r="935" spans="1:15">
      <c r="A935" s="42"/>
      <c r="B935" s="330">
        <v>43850</v>
      </c>
      <c r="C935" s="334">
        <f t="shared" si="13"/>
        <v>10018745411</v>
      </c>
      <c r="D935" s="42"/>
      <c r="E935" s="42"/>
      <c r="F935" s="247">
        <v>479883225</v>
      </c>
      <c r="G935" s="337">
        <v>197793347</v>
      </c>
      <c r="H935" s="330">
        <v>47949</v>
      </c>
      <c r="I935" s="330"/>
      <c r="K935" s="338"/>
      <c r="L935" s="338"/>
      <c r="M935" s="328"/>
      <c r="N935" s="328"/>
      <c r="O935" s="42"/>
    </row>
    <row r="936" spans="1:15">
      <c r="A936" s="42"/>
      <c r="B936" s="330">
        <v>43851</v>
      </c>
      <c r="C936" s="334">
        <f t="shared" si="13"/>
        <v>10137347912</v>
      </c>
      <c r="D936" s="42"/>
      <c r="E936" s="42"/>
      <c r="F936" s="247">
        <v>598485726</v>
      </c>
      <c r="G936" s="337">
        <v>197828315</v>
      </c>
      <c r="H936" s="330">
        <v>44266</v>
      </c>
      <c r="I936" s="330"/>
      <c r="K936" s="338"/>
      <c r="L936" s="338"/>
      <c r="M936" s="328"/>
      <c r="N936" s="328"/>
      <c r="O936" s="42"/>
    </row>
    <row r="937" spans="1:15">
      <c r="A937" s="42"/>
      <c r="B937" s="330">
        <v>43852</v>
      </c>
      <c r="C937" s="334">
        <f t="shared" si="13"/>
        <v>9647044760</v>
      </c>
      <c r="D937" s="42"/>
      <c r="E937" s="42"/>
      <c r="F937" s="247">
        <v>108182574</v>
      </c>
      <c r="G937" s="337">
        <v>197885630</v>
      </c>
      <c r="H937" s="330">
        <v>46128</v>
      </c>
      <c r="I937" s="330"/>
      <c r="K937" s="338"/>
      <c r="L937" s="338"/>
      <c r="M937" s="328"/>
      <c r="N937" s="328"/>
      <c r="O937" s="42"/>
    </row>
    <row r="938" spans="1:15">
      <c r="A938" s="42"/>
      <c r="B938" s="330">
        <v>43853</v>
      </c>
      <c r="C938" s="334">
        <f t="shared" si="13"/>
        <v>9992859481</v>
      </c>
      <c r="D938" s="42"/>
      <c r="E938" s="42"/>
      <c r="F938" s="247">
        <v>453997295</v>
      </c>
      <c r="G938" s="337">
        <v>198271364</v>
      </c>
      <c r="H938" s="330">
        <v>43426</v>
      </c>
      <c r="I938" s="330"/>
      <c r="K938" s="338"/>
      <c r="L938" s="338"/>
      <c r="M938" s="328"/>
      <c r="N938" s="328"/>
      <c r="O938" s="42"/>
    </row>
    <row r="939" spans="1:15">
      <c r="A939" s="42"/>
      <c r="B939" s="330">
        <v>43854</v>
      </c>
      <c r="C939" s="334">
        <f t="shared" si="13"/>
        <v>10133581836</v>
      </c>
      <c r="D939" s="42"/>
      <c r="E939" s="42"/>
      <c r="F939" s="247">
        <v>594719650</v>
      </c>
      <c r="G939" s="337">
        <v>198287067</v>
      </c>
      <c r="H939" s="330">
        <v>43249</v>
      </c>
      <c r="I939" s="330"/>
      <c r="K939" s="338"/>
      <c r="L939" s="338"/>
      <c r="M939" s="328"/>
      <c r="N939" s="328"/>
      <c r="O939" s="42"/>
    </row>
    <row r="940" spans="1:15">
      <c r="A940" s="42"/>
      <c r="B940" s="330">
        <v>43855</v>
      </c>
      <c r="C940" s="334">
        <f t="shared" si="13"/>
        <v>9947837660</v>
      </c>
      <c r="D940" s="42"/>
      <c r="E940" s="42"/>
      <c r="F940" s="247">
        <v>408975474</v>
      </c>
      <c r="G940" s="337">
        <v>198396637</v>
      </c>
      <c r="H940" s="330">
        <v>43417</v>
      </c>
      <c r="I940" s="330"/>
      <c r="K940" s="338"/>
      <c r="L940" s="338"/>
      <c r="M940" s="328"/>
      <c r="N940" s="328"/>
      <c r="O940" s="42"/>
    </row>
    <row r="941" spans="1:15">
      <c r="A941" s="42"/>
      <c r="B941" s="330">
        <v>43856</v>
      </c>
      <c r="C941" s="334">
        <f t="shared" si="13"/>
        <v>9998026246</v>
      </c>
      <c r="D941" s="42"/>
      <c r="E941" s="42"/>
      <c r="F941" s="247">
        <v>459164060</v>
      </c>
      <c r="G941" s="337">
        <v>198446495</v>
      </c>
      <c r="H941" s="330">
        <v>48267</v>
      </c>
      <c r="I941" s="330"/>
      <c r="K941" s="338"/>
      <c r="L941" s="338"/>
      <c r="M941" s="328"/>
      <c r="N941" s="328"/>
      <c r="O941" s="42"/>
    </row>
    <row r="942" spans="1:15">
      <c r="A942" s="42"/>
      <c r="B942" s="330">
        <v>43857</v>
      </c>
      <c r="C942" s="334">
        <f t="shared" si="13"/>
        <v>10338977837</v>
      </c>
      <c r="D942" s="42"/>
      <c r="E942" s="42"/>
      <c r="F942" s="247">
        <v>800115651</v>
      </c>
      <c r="G942" s="337">
        <v>198493131</v>
      </c>
      <c r="H942" s="330">
        <v>47369</v>
      </c>
      <c r="I942" s="330"/>
      <c r="K942" s="338"/>
      <c r="L942" s="338"/>
      <c r="M942" s="328"/>
      <c r="N942" s="328"/>
      <c r="O942" s="42"/>
    </row>
    <row r="943" spans="1:15">
      <c r="A943" s="42"/>
      <c r="B943" s="330">
        <v>43858</v>
      </c>
      <c r="C943" s="334">
        <f t="shared" si="13"/>
        <v>10483717133</v>
      </c>
      <c r="D943" s="42"/>
      <c r="E943" s="42"/>
      <c r="F943" s="247">
        <v>944854947</v>
      </c>
      <c r="G943" s="337">
        <v>198550762</v>
      </c>
      <c r="H943" s="330">
        <v>47938</v>
      </c>
      <c r="I943" s="330"/>
      <c r="K943" s="338"/>
      <c r="L943" s="338"/>
      <c r="M943" s="328"/>
      <c r="N943" s="328"/>
      <c r="O943" s="42"/>
    </row>
    <row r="944" spans="1:15">
      <c r="A944" s="42"/>
      <c r="B944" s="330">
        <v>43859</v>
      </c>
      <c r="C944" s="334">
        <f t="shared" si="13"/>
        <v>9892480761</v>
      </c>
      <c r="D944" s="42"/>
      <c r="E944" s="42"/>
      <c r="F944" s="247">
        <v>353618575</v>
      </c>
      <c r="G944" s="337">
        <v>198669630</v>
      </c>
      <c r="H944" s="330">
        <v>50091</v>
      </c>
      <c r="I944" s="330"/>
      <c r="K944" s="338"/>
      <c r="L944" s="338"/>
      <c r="M944" s="328"/>
      <c r="N944" s="328"/>
      <c r="O944" s="42"/>
    </row>
    <row r="945" spans="1:15">
      <c r="A945" s="42"/>
      <c r="B945" s="330">
        <v>43860</v>
      </c>
      <c r="C945" s="334">
        <f t="shared" si="13"/>
        <v>10236883957</v>
      </c>
      <c r="D945" s="42"/>
      <c r="E945" s="42"/>
      <c r="F945" s="247">
        <v>698021771</v>
      </c>
      <c r="G945" s="337">
        <v>198669687</v>
      </c>
      <c r="H945" s="330">
        <v>46667</v>
      </c>
      <c r="I945" s="330"/>
      <c r="K945" s="338"/>
      <c r="L945" s="338"/>
      <c r="M945" s="328"/>
      <c r="N945" s="328"/>
      <c r="O945" s="42"/>
    </row>
    <row r="946" spans="1:15">
      <c r="A946" s="42"/>
      <c r="B946" s="330">
        <v>43861</v>
      </c>
      <c r="C946" s="334">
        <f t="shared" si="13"/>
        <v>10353985044</v>
      </c>
      <c r="D946" s="42"/>
      <c r="E946" s="42"/>
      <c r="F946" s="247">
        <v>815122858</v>
      </c>
      <c r="G946" s="337">
        <v>198687859</v>
      </c>
      <c r="H946" s="330">
        <v>48755</v>
      </c>
      <c r="I946" s="330"/>
      <c r="K946" s="338"/>
      <c r="L946" s="338"/>
      <c r="M946" s="328"/>
      <c r="N946" s="328"/>
      <c r="O946" s="42"/>
    </row>
    <row r="947" spans="1:15">
      <c r="A947" s="42"/>
      <c r="B947" s="330">
        <v>43862</v>
      </c>
      <c r="C947" s="334">
        <f t="shared" si="13"/>
        <v>9676845900</v>
      </c>
      <c r="D947" s="42"/>
      <c r="E947" s="42"/>
      <c r="F947" s="247">
        <v>137983714</v>
      </c>
      <c r="G947" s="337">
        <v>198766742</v>
      </c>
      <c r="H947" s="330">
        <v>48247</v>
      </c>
      <c r="I947" s="330"/>
      <c r="K947" s="338"/>
      <c r="L947" s="338"/>
      <c r="M947" s="328"/>
      <c r="N947" s="328"/>
      <c r="O947" s="42"/>
    </row>
    <row r="948" spans="1:15">
      <c r="A948" s="42"/>
      <c r="B948" s="330">
        <v>43863</v>
      </c>
      <c r="C948" s="334">
        <f t="shared" si="13"/>
        <v>10397511536</v>
      </c>
      <c r="D948" s="42"/>
      <c r="E948" s="42"/>
      <c r="F948" s="247">
        <v>858649350</v>
      </c>
      <c r="G948" s="337">
        <v>199204714</v>
      </c>
      <c r="H948" s="330">
        <v>44309</v>
      </c>
      <c r="I948" s="330"/>
      <c r="K948" s="338"/>
      <c r="L948" s="338"/>
      <c r="M948" s="328"/>
      <c r="N948" s="328"/>
      <c r="O948" s="42"/>
    </row>
    <row r="949" spans="1:15">
      <c r="A949" s="42"/>
      <c r="B949" s="330">
        <v>43864</v>
      </c>
      <c r="C949" s="334">
        <f t="shared" si="13"/>
        <v>10043117151</v>
      </c>
      <c r="D949" s="42"/>
      <c r="E949" s="42"/>
      <c r="F949" s="247">
        <v>504254965</v>
      </c>
      <c r="G949" s="337">
        <v>199212955</v>
      </c>
      <c r="H949" s="330">
        <v>49407</v>
      </c>
      <c r="I949" s="330"/>
      <c r="K949" s="338"/>
      <c r="L949" s="338"/>
      <c r="M949" s="328"/>
      <c r="N949" s="328"/>
      <c r="O949" s="42"/>
    </row>
    <row r="950" spans="1:15">
      <c r="A950" s="42"/>
      <c r="B950" s="330">
        <v>43865</v>
      </c>
      <c r="C950" s="334">
        <f t="shared" si="13"/>
        <v>10231167136</v>
      </c>
      <c r="D950" s="42"/>
      <c r="E950" s="42"/>
      <c r="F950" s="247">
        <v>692304950</v>
      </c>
      <c r="G950" s="337">
        <v>199277319</v>
      </c>
      <c r="H950" s="330">
        <v>49033</v>
      </c>
      <c r="I950" s="330"/>
      <c r="K950" s="338"/>
      <c r="L950" s="338"/>
      <c r="M950" s="328"/>
      <c r="N950" s="328"/>
      <c r="O950" s="42"/>
    </row>
    <row r="951" spans="1:15">
      <c r="A951" s="42"/>
      <c r="B951" s="330">
        <v>43866</v>
      </c>
      <c r="C951" s="334">
        <f t="shared" si="13"/>
        <v>9664318435</v>
      </c>
      <c r="D951" s="42"/>
      <c r="E951" s="42"/>
      <c r="F951" s="247">
        <v>125456249</v>
      </c>
      <c r="G951" s="337">
        <v>199319934</v>
      </c>
      <c r="H951" s="330">
        <v>45834</v>
      </c>
      <c r="I951" s="330"/>
      <c r="K951" s="338"/>
      <c r="L951" s="338"/>
      <c r="M951" s="328"/>
      <c r="N951" s="328"/>
      <c r="O951" s="42"/>
    </row>
    <row r="952" spans="1:15">
      <c r="A952" s="42"/>
      <c r="B952" s="330">
        <v>43867</v>
      </c>
      <c r="C952" s="334">
        <f t="shared" si="13"/>
        <v>9954356815</v>
      </c>
      <c r="D952" s="42"/>
      <c r="E952" s="42"/>
      <c r="F952" s="247">
        <v>415494629</v>
      </c>
      <c r="G952" s="337">
        <v>199571229</v>
      </c>
      <c r="H952" s="330">
        <v>46052</v>
      </c>
      <c r="I952" s="330"/>
      <c r="K952" s="338"/>
      <c r="L952" s="338"/>
      <c r="M952" s="328"/>
      <c r="N952" s="328"/>
      <c r="O952" s="42"/>
    </row>
    <row r="953" spans="1:15">
      <c r="A953" s="42"/>
      <c r="B953" s="330">
        <v>43868</v>
      </c>
      <c r="C953" s="334">
        <f t="shared" si="13"/>
        <v>9975940417</v>
      </c>
      <c r="D953" s="42"/>
      <c r="E953" s="42"/>
      <c r="F953" s="247">
        <v>437078231</v>
      </c>
      <c r="G953" s="337">
        <v>199851149</v>
      </c>
      <c r="H953" s="330">
        <v>48339</v>
      </c>
      <c r="I953" s="330"/>
      <c r="K953" s="338"/>
      <c r="L953" s="338"/>
      <c r="M953" s="328"/>
      <c r="N953" s="328"/>
      <c r="O953" s="42"/>
    </row>
    <row r="954" spans="1:15">
      <c r="A954" s="42"/>
      <c r="B954" s="330">
        <v>43869</v>
      </c>
      <c r="C954" s="334">
        <f t="shared" si="13"/>
        <v>10445140322</v>
      </c>
      <c r="D954" s="42"/>
      <c r="E954" s="42"/>
      <c r="F954" s="247">
        <v>906278136</v>
      </c>
      <c r="G954" s="337">
        <v>199903973</v>
      </c>
      <c r="H954" s="330">
        <v>45112</v>
      </c>
      <c r="I954" s="330"/>
      <c r="K954" s="338"/>
      <c r="L954" s="338"/>
      <c r="M954" s="328"/>
      <c r="N954" s="328"/>
      <c r="O954" s="42"/>
    </row>
    <row r="955" spans="1:15">
      <c r="A955" s="42"/>
      <c r="B955" s="330">
        <v>43870</v>
      </c>
      <c r="C955" s="334">
        <f t="shared" si="13"/>
        <v>10275540780</v>
      </c>
      <c r="D955" s="42"/>
      <c r="E955" s="42"/>
      <c r="F955" s="247">
        <v>736678594</v>
      </c>
      <c r="G955" s="337">
        <v>199995636</v>
      </c>
      <c r="H955" s="330">
        <v>45631</v>
      </c>
      <c r="I955" s="330"/>
      <c r="K955" s="338"/>
      <c r="L955" s="338"/>
      <c r="M955" s="328"/>
      <c r="N955" s="328"/>
      <c r="O955" s="42"/>
    </row>
    <row r="956" spans="1:15">
      <c r="A956" s="42"/>
      <c r="B956" s="330">
        <v>43871</v>
      </c>
      <c r="C956" s="334">
        <f t="shared" si="13"/>
        <v>10184444018</v>
      </c>
      <c r="D956" s="42"/>
      <c r="E956" s="42"/>
      <c r="F956" s="247">
        <v>645581832</v>
      </c>
      <c r="G956" s="337">
        <v>200047080</v>
      </c>
      <c r="H956" s="330">
        <v>48536</v>
      </c>
      <c r="I956" s="330"/>
      <c r="K956" s="338"/>
      <c r="L956" s="338"/>
      <c r="M956" s="328"/>
      <c r="N956" s="328"/>
      <c r="O956" s="42"/>
    </row>
    <row r="957" spans="1:15">
      <c r="A957" s="42"/>
      <c r="B957" s="330">
        <v>43872</v>
      </c>
      <c r="C957" s="334">
        <f t="shared" si="13"/>
        <v>9835024082</v>
      </c>
      <c r="D957" s="42"/>
      <c r="E957" s="42"/>
      <c r="F957" s="247">
        <v>296161896</v>
      </c>
      <c r="G957" s="337">
        <v>200380360</v>
      </c>
      <c r="H957" s="330">
        <v>46300</v>
      </c>
      <c r="I957" s="330"/>
      <c r="K957" s="338"/>
      <c r="L957" s="338"/>
      <c r="M957" s="328"/>
      <c r="N957" s="328"/>
      <c r="O957" s="42"/>
    </row>
    <row r="958" spans="1:15">
      <c r="A958" s="42"/>
      <c r="B958" s="330">
        <v>43873</v>
      </c>
      <c r="C958" s="334">
        <f t="shared" si="13"/>
        <v>10281427975</v>
      </c>
      <c r="D958" s="42"/>
      <c r="E958" s="42"/>
      <c r="F958" s="247">
        <v>742565789</v>
      </c>
      <c r="G958" s="337">
        <v>200614292</v>
      </c>
      <c r="H958" s="330">
        <v>43530</v>
      </c>
      <c r="I958" s="330"/>
      <c r="K958" s="338"/>
      <c r="L958" s="338"/>
      <c r="M958" s="328"/>
      <c r="N958" s="328"/>
      <c r="O958" s="42"/>
    </row>
    <row r="959" spans="1:15">
      <c r="A959" s="42"/>
      <c r="B959" s="330">
        <v>43874</v>
      </c>
      <c r="C959" s="334">
        <f t="shared" si="13"/>
        <v>10028476923</v>
      </c>
      <c r="D959" s="42"/>
      <c r="E959" s="42"/>
      <c r="F959" s="247">
        <v>489614737</v>
      </c>
      <c r="G959" s="337">
        <v>200777399</v>
      </c>
      <c r="H959" s="330">
        <v>47333</v>
      </c>
      <c r="I959" s="330"/>
      <c r="K959" s="338"/>
      <c r="L959" s="338"/>
      <c r="M959" s="328"/>
      <c r="N959" s="328"/>
      <c r="O959" s="42"/>
    </row>
    <row r="960" spans="1:15">
      <c r="A960" s="42"/>
      <c r="B960" s="330">
        <v>43875</v>
      </c>
      <c r="C960" s="334">
        <f t="shared" si="13"/>
        <v>9700608614</v>
      </c>
      <c r="D960" s="42"/>
      <c r="E960" s="42"/>
      <c r="F960" s="247">
        <v>161746428</v>
      </c>
      <c r="G960" s="337">
        <v>200980514</v>
      </c>
      <c r="H960" s="330">
        <v>44392</v>
      </c>
      <c r="I960" s="330"/>
      <c r="K960" s="338"/>
      <c r="L960" s="338"/>
      <c r="M960" s="328"/>
      <c r="N960" s="328"/>
      <c r="O960" s="42"/>
    </row>
    <row r="961" spans="1:15">
      <c r="A961" s="42"/>
      <c r="B961" s="330">
        <v>43876</v>
      </c>
      <c r="C961" s="334">
        <f t="shared" si="13"/>
        <v>10531995896</v>
      </c>
      <c r="D961" s="42"/>
      <c r="E961" s="42"/>
      <c r="F961" s="247">
        <v>993133710</v>
      </c>
      <c r="G961" s="337">
        <v>201331485</v>
      </c>
      <c r="H961" s="330">
        <v>45968</v>
      </c>
      <c r="I961" s="330"/>
      <c r="K961" s="338"/>
      <c r="L961" s="338"/>
      <c r="M961" s="328"/>
      <c r="N961" s="328"/>
      <c r="O961" s="42"/>
    </row>
    <row r="962" spans="1:15">
      <c r="A962" s="42"/>
      <c r="B962" s="330">
        <v>43877</v>
      </c>
      <c r="C962" s="334">
        <f t="shared" si="13"/>
        <v>10303654752</v>
      </c>
      <c r="D962" s="42"/>
      <c r="E962" s="42"/>
      <c r="F962" s="247">
        <v>764792566</v>
      </c>
      <c r="G962" s="337">
        <v>201476260</v>
      </c>
      <c r="H962" s="330">
        <v>49494</v>
      </c>
      <c r="I962" s="330"/>
      <c r="K962" s="338"/>
      <c r="L962" s="338"/>
      <c r="M962" s="328"/>
      <c r="N962" s="328"/>
      <c r="O962" s="42"/>
    </row>
    <row r="963" spans="1:15">
      <c r="A963" s="42"/>
      <c r="B963" s="330">
        <v>43878</v>
      </c>
      <c r="C963" s="334">
        <f t="shared" si="13"/>
        <v>10004640933</v>
      </c>
      <c r="D963" s="42"/>
      <c r="E963" s="42"/>
      <c r="F963" s="247">
        <v>465778747</v>
      </c>
      <c r="G963" s="337">
        <v>201554269</v>
      </c>
      <c r="H963" s="330">
        <v>46822</v>
      </c>
      <c r="I963" s="330"/>
      <c r="K963" s="338"/>
      <c r="L963" s="338"/>
      <c r="M963" s="328"/>
      <c r="N963" s="328"/>
      <c r="O963" s="42"/>
    </row>
    <row r="964" spans="1:15">
      <c r="A964" s="42"/>
      <c r="B964" s="330">
        <v>43879</v>
      </c>
      <c r="C964" s="334">
        <f t="shared" si="13"/>
        <v>10456810553</v>
      </c>
      <c r="D964" s="42"/>
      <c r="E964" s="42"/>
      <c r="F964" s="247">
        <v>917948367</v>
      </c>
      <c r="G964" s="337">
        <v>201556378</v>
      </c>
      <c r="H964" s="330">
        <v>45272</v>
      </c>
      <c r="I964" s="330"/>
      <c r="K964" s="338"/>
      <c r="L964" s="338"/>
      <c r="M964" s="328"/>
      <c r="N964" s="328"/>
      <c r="O964" s="42"/>
    </row>
    <row r="965" spans="1:15">
      <c r="A965" s="42"/>
      <c r="B965" s="330">
        <v>43880</v>
      </c>
      <c r="C965" s="334">
        <f t="shared" si="13"/>
        <v>10208562772</v>
      </c>
      <c r="D965" s="42"/>
      <c r="E965" s="42"/>
      <c r="F965" s="247">
        <v>669700586</v>
      </c>
      <c r="G965" s="337">
        <v>201631901</v>
      </c>
      <c r="H965" s="330">
        <v>47511</v>
      </c>
      <c r="I965" s="330"/>
      <c r="K965" s="338"/>
      <c r="L965" s="338"/>
      <c r="M965" s="328"/>
      <c r="N965" s="328"/>
      <c r="O965" s="42"/>
    </row>
    <row r="966" spans="1:15">
      <c r="A966" s="42"/>
      <c r="B966" s="330">
        <v>43881</v>
      </c>
      <c r="C966" s="334">
        <f t="shared" si="13"/>
        <v>9893620283</v>
      </c>
      <c r="D966" s="42"/>
      <c r="E966" s="42"/>
      <c r="F966" s="247">
        <v>354758097</v>
      </c>
      <c r="G966" s="337">
        <v>201768107</v>
      </c>
      <c r="H966" s="330">
        <v>48425</v>
      </c>
      <c r="I966" s="330"/>
      <c r="K966" s="338"/>
      <c r="L966" s="338"/>
      <c r="M966" s="328"/>
      <c r="N966" s="328"/>
      <c r="O966" s="42"/>
    </row>
    <row r="967" spans="1:15">
      <c r="A967" s="42"/>
      <c r="B967" s="330">
        <v>43882</v>
      </c>
      <c r="C967" s="334">
        <f t="shared" si="13"/>
        <v>10078926733</v>
      </c>
      <c r="D967" s="42"/>
      <c r="E967" s="42"/>
      <c r="F967" s="247">
        <v>540064547</v>
      </c>
      <c r="G967" s="337">
        <v>201833113</v>
      </c>
      <c r="H967" s="330">
        <v>43342</v>
      </c>
      <c r="I967" s="330"/>
      <c r="K967" s="338"/>
      <c r="L967" s="338"/>
      <c r="M967" s="328"/>
      <c r="N967" s="328"/>
      <c r="O967" s="42"/>
    </row>
    <row r="968" spans="1:15">
      <c r="A968" s="42"/>
      <c r="B968" s="330">
        <v>43883</v>
      </c>
      <c r="C968" s="334">
        <f t="shared" si="13"/>
        <v>9670968411</v>
      </c>
      <c r="D968" s="42"/>
      <c r="E968" s="42"/>
      <c r="F968" s="247">
        <v>132106225</v>
      </c>
      <c r="G968" s="337">
        <v>202183368</v>
      </c>
      <c r="H968" s="330">
        <v>43103</v>
      </c>
      <c r="I968" s="330"/>
      <c r="K968" s="338"/>
      <c r="L968" s="338"/>
      <c r="M968" s="328"/>
      <c r="N968" s="328"/>
      <c r="O968" s="42"/>
    </row>
    <row r="969" spans="1:15">
      <c r="A969" s="42"/>
      <c r="B969" s="330">
        <v>43884</v>
      </c>
      <c r="C969" s="334">
        <f t="shared" si="13"/>
        <v>10128749565</v>
      </c>
      <c r="D969" s="42"/>
      <c r="E969" s="42"/>
      <c r="F969" s="247">
        <v>589887379</v>
      </c>
      <c r="G969" s="337">
        <v>202299100</v>
      </c>
      <c r="H969" s="330">
        <v>43961</v>
      </c>
      <c r="I969" s="330"/>
      <c r="K969" s="338"/>
      <c r="L969" s="338"/>
      <c r="M969" s="328"/>
      <c r="N969" s="328"/>
      <c r="O969" s="42"/>
    </row>
    <row r="970" spans="1:15">
      <c r="A970" s="42"/>
      <c r="B970" s="330">
        <v>43885</v>
      </c>
      <c r="C970" s="334">
        <f t="shared" si="13"/>
        <v>9835483832</v>
      </c>
      <c r="D970" s="42"/>
      <c r="E970" s="42"/>
      <c r="F970" s="247">
        <v>296621646</v>
      </c>
      <c r="G970" s="337">
        <v>202372602</v>
      </c>
      <c r="H970" s="330">
        <v>47789</v>
      </c>
      <c r="I970" s="330"/>
      <c r="K970" s="338"/>
      <c r="L970" s="338"/>
      <c r="M970" s="328"/>
      <c r="N970" s="328"/>
      <c r="O970" s="42"/>
    </row>
    <row r="971" spans="1:15">
      <c r="A971" s="42"/>
      <c r="B971" s="330">
        <v>43886</v>
      </c>
      <c r="C971" s="334">
        <f t="shared" si="13"/>
        <v>10057348131</v>
      </c>
      <c r="D971" s="42"/>
      <c r="E971" s="42"/>
      <c r="F971" s="247">
        <v>518485945</v>
      </c>
      <c r="G971" s="337">
        <v>202463558</v>
      </c>
      <c r="H971" s="330">
        <v>44380</v>
      </c>
      <c r="I971" s="330"/>
      <c r="K971" s="338"/>
      <c r="L971" s="338"/>
      <c r="M971" s="328"/>
      <c r="N971" s="328"/>
      <c r="O971" s="42"/>
    </row>
    <row r="972" spans="1:15">
      <c r="A972" s="42"/>
      <c r="B972" s="330">
        <v>43887</v>
      </c>
      <c r="C972" s="334">
        <f t="shared" si="13"/>
        <v>9730553338</v>
      </c>
      <c r="D972" s="42"/>
      <c r="E972" s="42"/>
      <c r="F972" s="247">
        <v>191691152</v>
      </c>
      <c r="G972" s="337">
        <v>202746579</v>
      </c>
      <c r="H972" s="330">
        <v>43421</v>
      </c>
      <c r="I972" s="330"/>
      <c r="K972" s="338"/>
      <c r="L972" s="338"/>
      <c r="M972" s="328"/>
      <c r="N972" s="328"/>
      <c r="O972" s="42"/>
    </row>
    <row r="973" spans="1:15">
      <c r="A973" s="42"/>
      <c r="B973" s="330">
        <v>43888</v>
      </c>
      <c r="C973" s="334">
        <f t="shared" si="13"/>
        <v>9918959383</v>
      </c>
      <c r="D973" s="42"/>
      <c r="E973" s="42"/>
      <c r="F973" s="247">
        <v>380097197</v>
      </c>
      <c r="G973" s="337">
        <v>202762175</v>
      </c>
      <c r="H973" s="330">
        <v>47266</v>
      </c>
      <c r="I973" s="330"/>
      <c r="K973" s="338"/>
      <c r="L973" s="338"/>
      <c r="M973" s="328"/>
      <c r="N973" s="328"/>
      <c r="O973" s="42"/>
    </row>
    <row r="974" spans="1:15">
      <c r="A974" s="42"/>
      <c r="B974" s="330">
        <v>43889</v>
      </c>
      <c r="C974" s="334">
        <f t="shared" si="13"/>
        <v>10351399283</v>
      </c>
      <c r="D974" s="42"/>
      <c r="E974" s="42"/>
      <c r="F974" s="247">
        <v>812537097</v>
      </c>
      <c r="G974" s="337">
        <v>202819903</v>
      </c>
      <c r="H974" s="330">
        <v>45066</v>
      </c>
      <c r="I974" s="330"/>
      <c r="K974" s="338"/>
      <c r="L974" s="338"/>
      <c r="M974" s="328"/>
      <c r="N974" s="328"/>
      <c r="O974" s="42"/>
    </row>
    <row r="975" spans="1:15">
      <c r="A975" s="42"/>
      <c r="B975" s="330">
        <v>43890</v>
      </c>
      <c r="C975" s="334">
        <f t="shared" si="13"/>
        <v>9823058620</v>
      </c>
      <c r="D975" s="42"/>
      <c r="E975" s="42"/>
      <c r="F975" s="247">
        <v>284196434</v>
      </c>
      <c r="G975" s="337">
        <v>202933095</v>
      </c>
      <c r="H975" s="330">
        <v>50390</v>
      </c>
      <c r="I975" s="330"/>
      <c r="K975" s="338"/>
      <c r="L975" s="338"/>
      <c r="M975" s="328"/>
      <c r="N975" s="328"/>
      <c r="O975" s="42"/>
    </row>
    <row r="976" spans="1:15">
      <c r="A976" s="42"/>
      <c r="B976" s="330">
        <v>43891</v>
      </c>
      <c r="C976" s="334">
        <f t="shared" si="13"/>
        <v>9982622573</v>
      </c>
      <c r="D976" s="42"/>
      <c r="E976" s="42"/>
      <c r="F976" s="247">
        <v>443760387</v>
      </c>
      <c r="G976" s="337">
        <v>202970906</v>
      </c>
      <c r="H976" s="330">
        <v>46270</v>
      </c>
      <c r="I976" s="330"/>
      <c r="K976" s="338"/>
      <c r="L976" s="338"/>
      <c r="M976" s="328"/>
      <c r="N976" s="328"/>
      <c r="O976" s="42"/>
    </row>
    <row r="977" spans="1:15">
      <c r="A977" s="42"/>
      <c r="B977" s="330">
        <v>43892</v>
      </c>
      <c r="C977" s="334">
        <f t="shared" si="13"/>
        <v>10507809424</v>
      </c>
      <c r="D977" s="42"/>
      <c r="E977" s="42"/>
      <c r="F977" s="247">
        <v>968947238</v>
      </c>
      <c r="G977" s="337">
        <v>203460321</v>
      </c>
      <c r="H977" s="330">
        <v>48337</v>
      </c>
      <c r="I977" s="330"/>
      <c r="K977" s="338"/>
      <c r="L977" s="338"/>
      <c r="M977" s="328"/>
      <c r="N977" s="328"/>
      <c r="O977" s="42"/>
    </row>
    <row r="978" spans="1:15">
      <c r="A978" s="42"/>
      <c r="B978" s="330">
        <v>43893</v>
      </c>
      <c r="C978" s="334">
        <f t="shared" si="13"/>
        <v>10162880472</v>
      </c>
      <c r="D978" s="42"/>
      <c r="E978" s="42"/>
      <c r="F978" s="247">
        <v>624018286</v>
      </c>
      <c r="G978" s="337">
        <v>203670981</v>
      </c>
      <c r="H978" s="330">
        <v>48530</v>
      </c>
      <c r="I978" s="330"/>
      <c r="K978" s="338"/>
      <c r="L978" s="338"/>
      <c r="M978" s="328"/>
      <c r="N978" s="328"/>
      <c r="O978" s="42"/>
    </row>
    <row r="979" spans="1:15">
      <c r="A979" s="42"/>
      <c r="B979" s="330">
        <v>43894</v>
      </c>
      <c r="C979" s="334">
        <f t="shared" si="13"/>
        <v>10318646095</v>
      </c>
      <c r="D979" s="42"/>
      <c r="E979" s="42"/>
      <c r="F979" s="247">
        <v>779783909</v>
      </c>
      <c r="G979" s="337">
        <v>203675488</v>
      </c>
      <c r="H979" s="330">
        <v>46207</v>
      </c>
      <c r="I979" s="330"/>
      <c r="K979" s="338"/>
      <c r="L979" s="338"/>
      <c r="M979" s="328"/>
      <c r="N979" s="328"/>
      <c r="O979" s="42"/>
    </row>
    <row r="980" spans="1:15">
      <c r="A980" s="42"/>
      <c r="B980" s="330">
        <v>43895</v>
      </c>
      <c r="C980" s="334">
        <f t="shared" si="13"/>
        <v>10121346375</v>
      </c>
      <c r="D980" s="42"/>
      <c r="E980" s="42"/>
      <c r="F980" s="247">
        <v>582484189</v>
      </c>
      <c r="G980" s="337">
        <v>203749403</v>
      </c>
      <c r="H980" s="330">
        <v>45083</v>
      </c>
      <c r="I980" s="330"/>
      <c r="K980" s="338"/>
      <c r="L980" s="338"/>
      <c r="M980" s="328"/>
      <c r="N980" s="328"/>
      <c r="O980" s="42"/>
    </row>
    <row r="981" spans="1:15">
      <c r="A981" s="42"/>
      <c r="B981" s="330">
        <v>43896</v>
      </c>
      <c r="C981" s="334">
        <f t="shared" si="13"/>
        <v>9684623248</v>
      </c>
      <c r="D981" s="42"/>
      <c r="E981" s="42"/>
      <c r="F981" s="247">
        <v>145761062</v>
      </c>
      <c r="G981" s="337">
        <v>203917275</v>
      </c>
      <c r="H981" s="330">
        <v>43897</v>
      </c>
      <c r="I981" s="330"/>
      <c r="K981" s="338"/>
      <c r="L981" s="338"/>
      <c r="M981" s="328"/>
      <c r="N981" s="328"/>
      <c r="O981" s="42"/>
    </row>
    <row r="982" spans="1:15">
      <c r="A982" s="42"/>
      <c r="B982" s="330">
        <v>43897</v>
      </c>
      <c r="C982" s="334">
        <f t="shared" si="13"/>
        <v>9742779461</v>
      </c>
      <c r="D982" s="42"/>
      <c r="E982" s="42"/>
      <c r="F982" s="247">
        <v>203917275</v>
      </c>
      <c r="G982" s="337">
        <v>203956831</v>
      </c>
      <c r="H982" s="330">
        <v>50338</v>
      </c>
      <c r="I982" s="330"/>
      <c r="K982" s="338"/>
      <c r="L982" s="338"/>
      <c r="M982" s="328"/>
      <c r="N982" s="328"/>
      <c r="O982" s="42"/>
    </row>
    <row r="983" spans="1:15">
      <c r="A983" s="42"/>
      <c r="B983" s="330">
        <v>43898</v>
      </c>
      <c r="C983" s="334">
        <f t="shared" si="13"/>
        <v>10010290772</v>
      </c>
      <c r="D983" s="42"/>
      <c r="E983" s="42"/>
      <c r="F983" s="247">
        <v>471428586</v>
      </c>
      <c r="G983" s="337">
        <v>203985932</v>
      </c>
      <c r="H983" s="330">
        <v>43804</v>
      </c>
      <c r="I983" s="330"/>
      <c r="K983" s="338"/>
      <c r="L983" s="338"/>
      <c r="M983" s="328"/>
      <c r="N983" s="328"/>
      <c r="O983" s="42"/>
    </row>
    <row r="984" spans="1:15">
      <c r="A984" s="42"/>
      <c r="B984" s="330">
        <v>43899</v>
      </c>
      <c r="C984" s="334">
        <f t="shared" si="13"/>
        <v>9935171271</v>
      </c>
      <c r="D984" s="42"/>
      <c r="E984" s="42"/>
      <c r="F984" s="247">
        <v>396309085</v>
      </c>
      <c r="G984" s="337">
        <v>203987980</v>
      </c>
      <c r="H984" s="330">
        <v>48850</v>
      </c>
      <c r="I984" s="330"/>
      <c r="K984" s="338"/>
      <c r="L984" s="338"/>
      <c r="M984" s="328"/>
      <c r="N984" s="328"/>
      <c r="O984" s="42"/>
    </row>
    <row r="985" spans="1:15">
      <c r="A985" s="42"/>
      <c r="B985" s="330">
        <v>43900</v>
      </c>
      <c r="C985" s="334">
        <f t="shared" si="13"/>
        <v>10036233872</v>
      </c>
      <c r="D985" s="42"/>
      <c r="E985" s="42"/>
      <c r="F985" s="247">
        <v>497371686</v>
      </c>
      <c r="G985" s="337">
        <v>204032750</v>
      </c>
      <c r="H985" s="330">
        <v>47900</v>
      </c>
      <c r="I985" s="330"/>
      <c r="K985" s="338"/>
      <c r="L985" s="338"/>
      <c r="M985" s="328"/>
      <c r="N985" s="328"/>
      <c r="O985" s="42"/>
    </row>
    <row r="986" spans="1:15">
      <c r="A986" s="42"/>
      <c r="B986" s="330">
        <v>43901</v>
      </c>
      <c r="C986" s="334">
        <f t="shared" si="13"/>
        <v>10185315279</v>
      </c>
      <c r="D986" s="42"/>
      <c r="E986" s="42"/>
      <c r="F986" s="247">
        <v>646453093</v>
      </c>
      <c r="G986" s="337">
        <v>204372158</v>
      </c>
      <c r="H986" s="330">
        <v>46126</v>
      </c>
      <c r="I986" s="330"/>
      <c r="K986" s="338"/>
      <c r="L986" s="338"/>
      <c r="M986" s="328"/>
      <c r="N986" s="328"/>
      <c r="O986" s="42"/>
    </row>
    <row r="987" spans="1:15">
      <c r="A987" s="42"/>
      <c r="B987" s="330">
        <v>43902</v>
      </c>
      <c r="C987" s="334">
        <f t="shared" si="13"/>
        <v>10348741459</v>
      </c>
      <c r="D987" s="42"/>
      <c r="E987" s="42"/>
      <c r="F987" s="247">
        <v>809879273</v>
      </c>
      <c r="G987" s="337">
        <v>204679577</v>
      </c>
      <c r="H987" s="330">
        <v>47170</v>
      </c>
      <c r="I987" s="330"/>
      <c r="K987" s="338"/>
      <c r="L987" s="338"/>
      <c r="M987" s="328"/>
      <c r="N987" s="328"/>
      <c r="O987" s="42"/>
    </row>
    <row r="988" spans="1:15">
      <c r="A988" s="42"/>
      <c r="B988" s="330">
        <v>43903</v>
      </c>
      <c r="C988" s="334">
        <f t="shared" si="13"/>
        <v>10502463039</v>
      </c>
      <c r="D988" s="42"/>
      <c r="E988" s="42"/>
      <c r="F988" s="247">
        <v>963600853</v>
      </c>
      <c r="G988" s="337">
        <v>204689812</v>
      </c>
      <c r="H988" s="330">
        <v>48017</v>
      </c>
      <c r="I988" s="330"/>
      <c r="K988" s="338"/>
      <c r="L988" s="338"/>
      <c r="M988" s="328"/>
      <c r="N988" s="328"/>
      <c r="O988" s="42"/>
    </row>
    <row r="989" spans="1:15">
      <c r="A989" s="42"/>
      <c r="B989" s="330">
        <v>43904</v>
      </c>
      <c r="C989" s="334">
        <f t="shared" si="13"/>
        <v>9693646357</v>
      </c>
      <c r="D989" s="42"/>
      <c r="E989" s="42"/>
      <c r="F989" s="247">
        <v>154784171</v>
      </c>
      <c r="G989" s="337">
        <v>204776005</v>
      </c>
      <c r="H989" s="330">
        <v>48642</v>
      </c>
      <c r="I989" s="330"/>
      <c r="K989" s="338"/>
      <c r="L989" s="338"/>
      <c r="M989" s="328"/>
      <c r="N989" s="328"/>
      <c r="O989" s="42"/>
    </row>
    <row r="990" spans="1:15">
      <c r="A990" s="42"/>
      <c r="B990" s="330">
        <v>43905</v>
      </c>
      <c r="C990" s="334">
        <f t="shared" si="13"/>
        <v>9677118516</v>
      </c>
      <c r="D990" s="42"/>
      <c r="E990" s="42"/>
      <c r="F990" s="247">
        <v>138256330</v>
      </c>
      <c r="G990" s="337">
        <v>204939657</v>
      </c>
      <c r="H990" s="330">
        <v>45404</v>
      </c>
      <c r="I990" s="330"/>
      <c r="K990" s="338"/>
      <c r="L990" s="338"/>
      <c r="M990" s="328"/>
      <c r="N990" s="328"/>
      <c r="O990" s="42"/>
    </row>
    <row r="991" spans="1:15">
      <c r="A991" s="42"/>
      <c r="B991" s="330">
        <v>43906</v>
      </c>
      <c r="C991" s="334">
        <f t="shared" si="13"/>
        <v>10460047613</v>
      </c>
      <c r="D991" s="42"/>
      <c r="E991" s="42"/>
      <c r="F991" s="247">
        <v>921185427</v>
      </c>
      <c r="G991" s="337">
        <v>204987940</v>
      </c>
      <c r="H991" s="330">
        <v>45106</v>
      </c>
      <c r="I991" s="330"/>
      <c r="K991" s="338"/>
      <c r="L991" s="338"/>
      <c r="M991" s="328"/>
      <c r="N991" s="328"/>
      <c r="O991" s="42"/>
    </row>
    <row r="992" spans="1:15">
      <c r="A992" s="42"/>
      <c r="B992" s="330">
        <v>43907</v>
      </c>
      <c r="C992" s="334">
        <f t="shared" ref="C992:C1055" si="14">F992+(F$88*28679+98765)+(G$88*6587+87654)+(E$88*9537+76543)+(J$88*5713+4528)</f>
        <v>10341437114</v>
      </c>
      <c r="D992" s="42"/>
      <c r="E992" s="42"/>
      <c r="F992" s="247">
        <v>802574928</v>
      </c>
      <c r="G992" s="337">
        <v>205098005</v>
      </c>
      <c r="H992" s="330">
        <v>49192</v>
      </c>
      <c r="I992" s="330"/>
      <c r="K992" s="338"/>
      <c r="L992" s="338"/>
      <c r="M992" s="328"/>
      <c r="N992" s="328"/>
      <c r="O992" s="42"/>
    </row>
    <row r="993" spans="1:15">
      <c r="A993" s="42"/>
      <c r="B993" s="330">
        <v>43908</v>
      </c>
      <c r="C993" s="334">
        <f t="shared" si="14"/>
        <v>9753514348</v>
      </c>
      <c r="D993" s="42"/>
      <c r="E993" s="42"/>
      <c r="F993" s="247">
        <v>214652162</v>
      </c>
      <c r="G993" s="337">
        <v>205128765</v>
      </c>
      <c r="H993" s="330">
        <v>45290</v>
      </c>
      <c r="I993" s="330"/>
      <c r="K993" s="338"/>
      <c r="L993" s="338"/>
      <c r="M993" s="328"/>
      <c r="N993" s="328"/>
      <c r="O993" s="42"/>
    </row>
    <row r="994" spans="1:15">
      <c r="A994" s="42"/>
      <c r="B994" s="330">
        <v>43909</v>
      </c>
      <c r="C994" s="334">
        <f t="shared" si="14"/>
        <v>9928284064</v>
      </c>
      <c r="D994" s="42"/>
      <c r="E994" s="42"/>
      <c r="F994" s="247">
        <v>389421878</v>
      </c>
      <c r="G994" s="337">
        <v>205279832</v>
      </c>
      <c r="H994" s="330">
        <v>47240</v>
      </c>
      <c r="I994" s="330"/>
      <c r="K994" s="338"/>
      <c r="L994" s="338"/>
      <c r="M994" s="328"/>
      <c r="N994" s="328"/>
      <c r="O994" s="42"/>
    </row>
    <row r="995" spans="1:15">
      <c r="A995" s="42"/>
      <c r="B995" s="330">
        <v>43910</v>
      </c>
      <c r="C995" s="334">
        <f t="shared" si="14"/>
        <v>10517659162</v>
      </c>
      <c r="D995" s="42"/>
      <c r="E995" s="42"/>
      <c r="F995" s="247">
        <v>978796976</v>
      </c>
      <c r="G995" s="337">
        <v>205443763</v>
      </c>
      <c r="H995" s="330">
        <v>46499</v>
      </c>
      <c r="I995" s="330"/>
      <c r="K995" s="338"/>
      <c r="L995" s="338"/>
      <c r="M995" s="328"/>
      <c r="N995" s="328"/>
      <c r="O995" s="42"/>
    </row>
    <row r="996" spans="1:15">
      <c r="A996" s="42"/>
      <c r="B996" s="330">
        <v>43911</v>
      </c>
      <c r="C996" s="334">
        <f t="shared" si="14"/>
        <v>10247079292</v>
      </c>
      <c r="D996" s="42"/>
      <c r="E996" s="42"/>
      <c r="F996" s="247">
        <v>708217106</v>
      </c>
      <c r="G996" s="337">
        <v>205705346</v>
      </c>
      <c r="H996" s="330">
        <v>46849</v>
      </c>
      <c r="I996" s="330"/>
      <c r="K996" s="338"/>
      <c r="L996" s="338"/>
      <c r="M996" s="328"/>
      <c r="N996" s="328"/>
      <c r="O996" s="42"/>
    </row>
    <row r="997" spans="1:15">
      <c r="A997" s="42"/>
      <c r="B997" s="330">
        <v>43912</v>
      </c>
      <c r="C997" s="334">
        <f t="shared" si="14"/>
        <v>10524985697</v>
      </c>
      <c r="D997" s="42"/>
      <c r="E997" s="42"/>
      <c r="F997" s="247">
        <v>986123511</v>
      </c>
      <c r="G997" s="337">
        <v>205766327</v>
      </c>
      <c r="H997" s="330">
        <v>49767</v>
      </c>
      <c r="I997" s="330"/>
      <c r="K997" s="338"/>
      <c r="L997" s="338"/>
      <c r="M997" s="328"/>
      <c r="N997" s="328"/>
      <c r="O997" s="42"/>
    </row>
    <row r="998" spans="1:15">
      <c r="A998" s="42"/>
      <c r="B998" s="330">
        <v>43913</v>
      </c>
      <c r="C998" s="334">
        <f t="shared" si="14"/>
        <v>9851253227</v>
      </c>
      <c r="D998" s="42"/>
      <c r="E998" s="42"/>
      <c r="F998" s="247">
        <v>312391041</v>
      </c>
      <c r="G998" s="337">
        <v>205806533</v>
      </c>
      <c r="H998" s="330">
        <v>49719</v>
      </c>
      <c r="I998" s="330"/>
      <c r="K998" s="338"/>
      <c r="L998" s="338"/>
      <c r="M998" s="328"/>
      <c r="N998" s="328"/>
      <c r="O998" s="42"/>
    </row>
    <row r="999" spans="1:15">
      <c r="A999" s="42"/>
      <c r="B999" s="330">
        <v>43914</v>
      </c>
      <c r="C999" s="334">
        <f t="shared" si="14"/>
        <v>10212925979</v>
      </c>
      <c r="D999" s="42"/>
      <c r="E999" s="42"/>
      <c r="F999" s="247">
        <v>674063793</v>
      </c>
      <c r="G999" s="337">
        <v>206086970</v>
      </c>
      <c r="H999" s="330">
        <v>46223</v>
      </c>
      <c r="I999" s="330"/>
      <c r="K999" s="338"/>
      <c r="L999" s="338"/>
      <c r="M999" s="328"/>
      <c r="N999" s="328"/>
      <c r="O999" s="42"/>
    </row>
    <row r="1000" spans="1:15">
      <c r="A1000" s="42"/>
      <c r="B1000" s="330">
        <v>43915</v>
      </c>
      <c r="C1000" s="334">
        <f t="shared" si="14"/>
        <v>10167756979</v>
      </c>
      <c r="D1000" s="42"/>
      <c r="E1000" s="42"/>
      <c r="F1000" s="247">
        <v>628894793</v>
      </c>
      <c r="G1000" s="337">
        <v>206438013</v>
      </c>
      <c r="H1000" s="330">
        <v>43121</v>
      </c>
      <c r="I1000" s="330"/>
      <c r="K1000" s="338"/>
      <c r="L1000" s="338"/>
      <c r="M1000" s="328"/>
      <c r="N1000" s="328"/>
      <c r="O1000" s="42"/>
    </row>
    <row r="1001" spans="1:15">
      <c r="A1001" s="42"/>
      <c r="B1001" s="330">
        <v>43916</v>
      </c>
      <c r="C1001" s="334">
        <f t="shared" si="14"/>
        <v>10502580804</v>
      </c>
      <c r="D1001" s="42"/>
      <c r="E1001" s="42"/>
      <c r="F1001" s="247">
        <v>963718618</v>
      </c>
      <c r="G1001" s="337">
        <v>206519010</v>
      </c>
      <c r="H1001" s="330">
        <v>44656</v>
      </c>
      <c r="I1001" s="330"/>
      <c r="K1001" s="42"/>
      <c r="L1001" s="42"/>
      <c r="M1001" s="328"/>
      <c r="N1001" s="328"/>
      <c r="O1001" s="42"/>
    </row>
    <row r="1002" spans="1:15">
      <c r="A1002" s="42"/>
      <c r="B1002" s="330">
        <v>43917</v>
      </c>
      <c r="C1002" s="334">
        <f t="shared" si="14"/>
        <v>9862232748</v>
      </c>
      <c r="D1002" s="42"/>
      <c r="E1002" s="42"/>
      <c r="F1002" s="247">
        <v>323370562</v>
      </c>
      <c r="G1002" s="337">
        <v>206724968</v>
      </c>
      <c r="H1002" s="330">
        <v>44524</v>
      </c>
      <c r="I1002" s="330"/>
      <c r="K1002" s="42"/>
      <c r="L1002" s="42"/>
      <c r="M1002" s="328"/>
      <c r="N1002" s="328"/>
      <c r="O1002" s="42"/>
    </row>
    <row r="1003" spans="1:15">
      <c r="A1003" s="42"/>
      <c r="B1003" s="330">
        <v>43918</v>
      </c>
      <c r="C1003" s="334">
        <f t="shared" si="14"/>
        <v>10194053775</v>
      </c>
      <c r="D1003" s="42"/>
      <c r="E1003" s="42"/>
      <c r="F1003" s="247">
        <v>655191589</v>
      </c>
      <c r="G1003" s="337">
        <v>206876388</v>
      </c>
      <c r="H1003" s="330">
        <v>47527</v>
      </c>
      <c r="I1003" s="330"/>
      <c r="K1003" s="42"/>
      <c r="L1003" s="42"/>
      <c r="M1003" s="328"/>
      <c r="N1003" s="328"/>
      <c r="O1003" s="42"/>
    </row>
    <row r="1004" spans="1:15">
      <c r="A1004" s="42"/>
      <c r="B1004" s="330">
        <v>43919</v>
      </c>
      <c r="C1004" s="334">
        <f t="shared" si="14"/>
        <v>10229829038</v>
      </c>
      <c r="D1004" s="42"/>
      <c r="E1004" s="42"/>
      <c r="F1004" s="247">
        <v>690966852</v>
      </c>
      <c r="G1004" s="337">
        <v>207031564</v>
      </c>
      <c r="H1004" s="330">
        <v>45787</v>
      </c>
      <c r="I1004" s="330"/>
      <c r="K1004" s="42"/>
      <c r="L1004" s="42"/>
      <c r="M1004" s="328"/>
      <c r="N1004" s="328"/>
      <c r="O1004" s="42"/>
    </row>
    <row r="1005" spans="1:15">
      <c r="A1005" s="42"/>
      <c r="B1005" s="330">
        <v>43920</v>
      </c>
      <c r="C1005" s="334">
        <f t="shared" si="14"/>
        <v>10290776065</v>
      </c>
      <c r="D1005" s="42"/>
      <c r="E1005" s="42"/>
      <c r="F1005" s="247">
        <v>751913879</v>
      </c>
      <c r="G1005" s="337">
        <v>207068986</v>
      </c>
      <c r="H1005" s="330">
        <v>49423</v>
      </c>
      <c r="I1005" s="330"/>
      <c r="K1005" s="42"/>
      <c r="L1005" s="42"/>
      <c r="M1005" s="328"/>
      <c r="N1005" s="328"/>
      <c r="O1005" s="42"/>
    </row>
    <row r="1006" spans="1:15">
      <c r="A1006" s="42"/>
      <c r="B1006" s="330">
        <v>43921</v>
      </c>
      <c r="C1006" s="334">
        <f t="shared" si="14"/>
        <v>9823030586</v>
      </c>
      <c r="D1006" s="42"/>
      <c r="E1006" s="42"/>
      <c r="F1006" s="247">
        <v>284168400</v>
      </c>
      <c r="G1006" s="337">
        <v>207139108</v>
      </c>
      <c r="H1006" s="330">
        <v>47932</v>
      </c>
      <c r="I1006" s="330"/>
      <c r="K1006" s="42"/>
      <c r="L1006" s="42"/>
      <c r="M1006" s="328"/>
      <c r="N1006" s="328"/>
      <c r="O1006" s="42"/>
    </row>
    <row r="1007" spans="1:15">
      <c r="A1007" s="42"/>
      <c r="B1007" s="330">
        <v>43922</v>
      </c>
      <c r="C1007" s="334">
        <f t="shared" si="14"/>
        <v>10047095159</v>
      </c>
      <c r="D1007" s="42"/>
      <c r="E1007" s="42"/>
      <c r="F1007" s="247">
        <v>508232973</v>
      </c>
      <c r="G1007" s="337">
        <v>207177919</v>
      </c>
      <c r="H1007" s="330">
        <v>48045</v>
      </c>
      <c r="I1007" s="330"/>
      <c r="K1007" s="42"/>
      <c r="L1007" s="42"/>
      <c r="M1007" s="328"/>
      <c r="N1007" s="328"/>
      <c r="O1007" s="42"/>
    </row>
    <row r="1008" spans="1:15">
      <c r="A1008" s="42"/>
      <c r="B1008" s="330">
        <v>43923</v>
      </c>
      <c r="C1008" s="334">
        <f t="shared" si="14"/>
        <v>10355936797</v>
      </c>
      <c r="D1008" s="42"/>
      <c r="E1008" s="42"/>
      <c r="F1008" s="247">
        <v>817074611</v>
      </c>
      <c r="G1008" s="337">
        <v>207212138</v>
      </c>
      <c r="H1008" s="330">
        <v>46056</v>
      </c>
      <c r="I1008" s="330"/>
      <c r="K1008" s="42"/>
      <c r="L1008" s="42"/>
      <c r="M1008" s="328"/>
      <c r="N1008" s="328"/>
      <c r="O1008" s="42"/>
    </row>
    <row r="1009" spans="1:15">
      <c r="A1009" s="42"/>
      <c r="B1009" s="330">
        <v>43924</v>
      </c>
      <c r="C1009" s="334">
        <f t="shared" si="14"/>
        <v>9872058670</v>
      </c>
      <c r="D1009" s="42"/>
      <c r="E1009" s="42"/>
      <c r="F1009" s="247">
        <v>333196484</v>
      </c>
      <c r="G1009" s="337">
        <v>207231295</v>
      </c>
      <c r="H1009" s="330">
        <v>45718</v>
      </c>
      <c r="I1009" s="330"/>
      <c r="K1009" s="42"/>
      <c r="L1009" s="42"/>
      <c r="M1009" s="328"/>
      <c r="N1009" s="328"/>
      <c r="O1009" s="42"/>
    </row>
    <row r="1010" spans="1:15">
      <c r="A1010" s="42"/>
      <c r="B1010" s="330">
        <v>43925</v>
      </c>
      <c r="C1010" s="334">
        <f t="shared" si="14"/>
        <v>10229727010</v>
      </c>
      <c r="D1010" s="42"/>
      <c r="E1010" s="42"/>
      <c r="F1010" s="247">
        <v>690864824</v>
      </c>
      <c r="G1010" s="337">
        <v>207276681</v>
      </c>
      <c r="H1010" s="330">
        <v>45572</v>
      </c>
      <c r="I1010" s="330"/>
      <c r="K1010" s="42"/>
      <c r="L1010" s="42"/>
      <c r="M1010" s="328"/>
      <c r="N1010" s="328"/>
      <c r="O1010" s="42"/>
    </row>
    <row r="1011" spans="1:15">
      <c r="A1011" s="42"/>
      <c r="B1011" s="330">
        <v>43926</v>
      </c>
      <c r="C1011" s="334">
        <f t="shared" si="14"/>
        <v>10457667241</v>
      </c>
      <c r="D1011" s="42"/>
      <c r="E1011" s="42"/>
      <c r="F1011" s="247">
        <v>918805055</v>
      </c>
      <c r="G1011" s="337">
        <v>207360490</v>
      </c>
      <c r="H1011" s="330">
        <v>49184</v>
      </c>
      <c r="I1011" s="330"/>
      <c r="K1011" s="42"/>
      <c r="L1011" s="42"/>
      <c r="M1011" s="328"/>
      <c r="N1011" s="328"/>
      <c r="O1011" s="42"/>
    </row>
    <row r="1012" spans="1:15">
      <c r="A1012" s="42"/>
      <c r="B1012" s="330">
        <v>43927</v>
      </c>
      <c r="C1012" s="334">
        <f t="shared" si="14"/>
        <v>10364664085</v>
      </c>
      <c r="D1012" s="42"/>
      <c r="E1012" s="42"/>
      <c r="F1012" s="247">
        <v>825801899</v>
      </c>
      <c r="G1012" s="337">
        <v>207495387</v>
      </c>
      <c r="H1012" s="330">
        <v>49517</v>
      </c>
      <c r="I1012" s="330"/>
      <c r="K1012" s="42"/>
      <c r="L1012" s="42"/>
      <c r="M1012" s="328"/>
      <c r="N1012" s="328"/>
      <c r="O1012" s="42"/>
    </row>
    <row r="1013" spans="1:15">
      <c r="A1013" s="42"/>
      <c r="B1013" s="330">
        <v>43928</v>
      </c>
      <c r="C1013" s="334">
        <f t="shared" si="14"/>
        <v>10059830325</v>
      </c>
      <c r="D1013" s="42"/>
      <c r="E1013" s="42"/>
      <c r="F1013" s="247">
        <v>520968139</v>
      </c>
      <c r="G1013" s="337">
        <v>207507596</v>
      </c>
      <c r="H1013" s="330">
        <v>43056</v>
      </c>
      <c r="I1013" s="330"/>
      <c r="K1013" s="42"/>
      <c r="L1013" s="42"/>
      <c r="M1013" s="328"/>
      <c r="N1013" s="328"/>
      <c r="O1013" s="42"/>
    </row>
    <row r="1014" spans="1:15">
      <c r="A1014" s="42"/>
      <c r="B1014" s="330">
        <v>43929</v>
      </c>
      <c r="C1014" s="334">
        <f t="shared" si="14"/>
        <v>9824396839</v>
      </c>
      <c r="D1014" s="42"/>
      <c r="E1014" s="42"/>
      <c r="F1014" s="247">
        <v>285534653</v>
      </c>
      <c r="G1014" s="337">
        <v>207556935</v>
      </c>
      <c r="H1014" s="330">
        <v>44311</v>
      </c>
      <c r="I1014" s="330"/>
      <c r="K1014" s="42"/>
      <c r="L1014" s="42"/>
      <c r="M1014" s="328"/>
      <c r="N1014" s="328"/>
      <c r="O1014" s="42"/>
    </row>
    <row r="1015" spans="1:15">
      <c r="A1015" s="42"/>
      <c r="B1015" s="330">
        <v>43930</v>
      </c>
      <c r="C1015" s="334">
        <f t="shared" si="14"/>
        <v>9976287199</v>
      </c>
      <c r="D1015" s="42"/>
      <c r="E1015" s="42"/>
      <c r="F1015" s="247">
        <v>437425013</v>
      </c>
      <c r="G1015" s="337">
        <v>207563837</v>
      </c>
      <c r="H1015" s="330">
        <v>44784</v>
      </c>
      <c r="I1015" s="330"/>
      <c r="K1015" s="42"/>
      <c r="L1015" s="42"/>
      <c r="M1015" s="328"/>
      <c r="N1015" s="328"/>
      <c r="O1015" s="42"/>
    </row>
    <row r="1016" spans="1:15">
      <c r="A1016" s="42"/>
      <c r="B1016" s="330">
        <v>43931</v>
      </c>
      <c r="C1016" s="334">
        <f t="shared" si="14"/>
        <v>10032717285</v>
      </c>
      <c r="D1016" s="42"/>
      <c r="E1016" s="42"/>
      <c r="F1016" s="247">
        <v>493855099</v>
      </c>
      <c r="G1016" s="337">
        <v>207567198</v>
      </c>
      <c r="H1016" s="330">
        <v>47929</v>
      </c>
      <c r="I1016" s="330"/>
      <c r="K1016" s="42"/>
      <c r="L1016" s="42"/>
      <c r="M1016" s="328"/>
      <c r="N1016" s="328"/>
      <c r="O1016" s="42"/>
    </row>
    <row r="1017" spans="1:15">
      <c r="A1017" s="42"/>
      <c r="B1017" s="330">
        <v>43932</v>
      </c>
      <c r="C1017" s="334">
        <f t="shared" si="14"/>
        <v>10470192371</v>
      </c>
      <c r="D1017" s="42"/>
      <c r="E1017" s="42"/>
      <c r="F1017" s="247">
        <v>931330185</v>
      </c>
      <c r="G1017" s="337">
        <v>207608149</v>
      </c>
      <c r="H1017" s="330">
        <v>48080</v>
      </c>
      <c r="I1017" s="330"/>
      <c r="K1017" s="42"/>
      <c r="L1017" s="42"/>
      <c r="M1017" s="328"/>
      <c r="N1017" s="328"/>
      <c r="O1017" s="42"/>
    </row>
    <row r="1018" spans="1:15">
      <c r="A1018" s="42"/>
      <c r="B1018" s="330">
        <v>43933</v>
      </c>
      <c r="C1018" s="334">
        <f t="shared" si="14"/>
        <v>10395211581</v>
      </c>
      <c r="D1018" s="42"/>
      <c r="E1018" s="42"/>
      <c r="F1018" s="247">
        <v>856349395</v>
      </c>
      <c r="G1018" s="337">
        <v>207684231</v>
      </c>
      <c r="H1018" s="330">
        <v>47671</v>
      </c>
      <c r="I1018" s="330"/>
      <c r="K1018" s="42"/>
      <c r="L1018" s="42"/>
      <c r="M1018" s="328"/>
      <c r="N1018" s="328"/>
      <c r="O1018" s="42"/>
    </row>
    <row r="1019" spans="1:15">
      <c r="A1019" s="42"/>
      <c r="B1019" s="330">
        <v>43934</v>
      </c>
      <c r="C1019" s="334">
        <f t="shared" si="14"/>
        <v>10536886288</v>
      </c>
      <c r="D1019" s="42"/>
      <c r="E1019" s="42"/>
      <c r="F1019" s="247">
        <v>998024102</v>
      </c>
      <c r="G1019" s="337">
        <v>207836818</v>
      </c>
      <c r="H1019" s="330">
        <v>45479</v>
      </c>
      <c r="I1019" s="330"/>
      <c r="K1019" s="42"/>
      <c r="L1019" s="42"/>
      <c r="M1019" s="328"/>
      <c r="N1019" s="328"/>
      <c r="O1019" s="42"/>
    </row>
    <row r="1020" spans="1:15">
      <c r="A1020" s="42"/>
      <c r="B1020" s="330">
        <v>43935</v>
      </c>
      <c r="C1020" s="334">
        <f t="shared" si="14"/>
        <v>9947282666</v>
      </c>
      <c r="D1020" s="42"/>
      <c r="E1020" s="42"/>
      <c r="F1020" s="247">
        <v>408420480</v>
      </c>
      <c r="G1020" s="337">
        <v>207936042</v>
      </c>
      <c r="H1020" s="330">
        <v>44075</v>
      </c>
      <c r="I1020" s="330"/>
      <c r="K1020" s="42"/>
      <c r="L1020" s="42"/>
      <c r="M1020" s="328"/>
      <c r="N1020" s="328"/>
      <c r="O1020" s="42"/>
    </row>
    <row r="1021" spans="1:15">
      <c r="A1021" s="42"/>
      <c r="B1021" s="330">
        <v>43936</v>
      </c>
      <c r="C1021" s="334">
        <f t="shared" si="14"/>
        <v>10301105679</v>
      </c>
      <c r="D1021" s="42"/>
      <c r="E1021" s="42"/>
      <c r="F1021" s="247">
        <v>762243493</v>
      </c>
      <c r="G1021" s="337">
        <v>208204050</v>
      </c>
      <c r="H1021" s="330">
        <v>49758</v>
      </c>
      <c r="I1021" s="330"/>
      <c r="K1021" s="42"/>
      <c r="L1021" s="42"/>
      <c r="M1021" s="328"/>
      <c r="N1021" s="328"/>
      <c r="O1021" s="42"/>
    </row>
    <row r="1022" spans="1:15">
      <c r="A1022" s="42"/>
      <c r="B1022" s="330">
        <v>43937</v>
      </c>
      <c r="C1022" s="334">
        <f t="shared" si="14"/>
        <v>9722876536</v>
      </c>
      <c r="D1022" s="42"/>
      <c r="E1022" s="42"/>
      <c r="F1022" s="247">
        <v>184014350</v>
      </c>
      <c r="G1022" s="337">
        <v>208451751</v>
      </c>
      <c r="H1022" s="330">
        <v>49322</v>
      </c>
      <c r="I1022" s="330"/>
      <c r="K1022" s="42"/>
      <c r="L1022" s="42"/>
      <c r="M1022" s="328"/>
      <c r="N1022" s="328"/>
      <c r="O1022" s="42"/>
    </row>
    <row r="1023" spans="1:15">
      <c r="A1023" s="42"/>
      <c r="B1023" s="330">
        <v>43938</v>
      </c>
      <c r="C1023" s="334">
        <f t="shared" si="14"/>
        <v>10159144971</v>
      </c>
      <c r="D1023" s="42"/>
      <c r="E1023" s="42"/>
      <c r="F1023" s="247">
        <v>620282785</v>
      </c>
      <c r="G1023" s="337">
        <v>208547958</v>
      </c>
      <c r="H1023" s="330">
        <v>49229</v>
      </c>
      <c r="I1023" s="330"/>
      <c r="K1023" s="42"/>
      <c r="L1023" s="42"/>
      <c r="M1023" s="328"/>
      <c r="N1023" s="328"/>
      <c r="O1023" s="42"/>
    </row>
    <row r="1024" spans="1:15">
      <c r="A1024" s="42"/>
      <c r="B1024" s="330">
        <v>43939</v>
      </c>
      <c r="C1024" s="334">
        <f t="shared" si="14"/>
        <v>9763538093</v>
      </c>
      <c r="D1024" s="42"/>
      <c r="E1024" s="42"/>
      <c r="F1024" s="247">
        <v>224675907</v>
      </c>
      <c r="G1024" s="337">
        <v>208619544</v>
      </c>
      <c r="H1024" s="330">
        <v>45140</v>
      </c>
      <c r="I1024" s="330"/>
      <c r="K1024" s="42"/>
      <c r="L1024" s="42"/>
      <c r="M1024" s="328"/>
      <c r="N1024" s="328"/>
      <c r="O1024" s="42"/>
    </row>
    <row r="1025" spans="1:15">
      <c r="A1025" s="42"/>
      <c r="B1025" s="330">
        <v>43940</v>
      </c>
      <c r="C1025" s="334">
        <f t="shared" si="14"/>
        <v>10387116121</v>
      </c>
      <c r="D1025" s="42"/>
      <c r="E1025" s="42"/>
      <c r="F1025" s="247">
        <v>848253935</v>
      </c>
      <c r="G1025" s="337">
        <v>208634572</v>
      </c>
      <c r="H1025" s="330">
        <v>47523</v>
      </c>
      <c r="I1025" s="330"/>
      <c r="K1025" s="42"/>
      <c r="L1025" s="42"/>
      <c r="M1025" s="328"/>
      <c r="N1025" s="328"/>
      <c r="O1025" s="42"/>
    </row>
    <row r="1026" spans="1:15">
      <c r="A1026" s="42"/>
      <c r="B1026" s="330">
        <v>43941</v>
      </c>
      <c r="C1026" s="334">
        <f t="shared" si="14"/>
        <v>10090245157</v>
      </c>
      <c r="D1026" s="42"/>
      <c r="E1026" s="42"/>
      <c r="F1026" s="247">
        <v>551382971</v>
      </c>
      <c r="G1026" s="337">
        <v>208842041</v>
      </c>
      <c r="H1026" s="330">
        <v>50049</v>
      </c>
      <c r="I1026" s="330"/>
      <c r="K1026" s="42"/>
      <c r="L1026" s="42"/>
      <c r="M1026" s="328"/>
      <c r="N1026" s="328"/>
      <c r="O1026" s="42"/>
    </row>
    <row r="1027" spans="1:15">
      <c r="A1027" s="42"/>
      <c r="B1027" s="330">
        <v>43942</v>
      </c>
      <c r="C1027" s="334">
        <f t="shared" si="14"/>
        <v>10310284742</v>
      </c>
      <c r="D1027" s="42"/>
      <c r="E1027" s="42"/>
      <c r="F1027" s="247">
        <v>771422556</v>
      </c>
      <c r="G1027" s="337">
        <v>208867398</v>
      </c>
      <c r="H1027" s="330">
        <v>47095</v>
      </c>
      <c r="I1027" s="330"/>
      <c r="K1027" s="42"/>
      <c r="L1027" s="42"/>
      <c r="M1027" s="328"/>
      <c r="N1027" s="328"/>
      <c r="O1027" s="42"/>
    </row>
    <row r="1028" spans="1:15">
      <c r="A1028" s="42"/>
      <c r="B1028" s="330">
        <v>43943</v>
      </c>
      <c r="C1028" s="334">
        <f t="shared" si="14"/>
        <v>10030362903</v>
      </c>
      <c r="D1028" s="42"/>
      <c r="E1028" s="42"/>
      <c r="F1028" s="247">
        <v>491500717</v>
      </c>
      <c r="G1028" s="337">
        <v>208916602</v>
      </c>
      <c r="H1028" s="330">
        <v>44731</v>
      </c>
      <c r="I1028" s="330"/>
      <c r="K1028" s="42"/>
      <c r="L1028" s="42"/>
      <c r="M1028" s="328"/>
      <c r="N1028" s="328"/>
      <c r="O1028" s="42"/>
    </row>
    <row r="1029" spans="1:15">
      <c r="A1029" s="42"/>
      <c r="B1029" s="330">
        <v>43944</v>
      </c>
      <c r="C1029" s="334">
        <f t="shared" si="14"/>
        <v>10411124116</v>
      </c>
      <c r="D1029" s="42"/>
      <c r="E1029" s="42"/>
      <c r="F1029" s="247">
        <v>872261930</v>
      </c>
      <c r="G1029" s="337">
        <v>208930094</v>
      </c>
      <c r="H1029" s="330">
        <v>44882</v>
      </c>
      <c r="I1029" s="330"/>
      <c r="K1029" s="42"/>
      <c r="L1029" s="42"/>
      <c r="M1029" s="328"/>
      <c r="N1029" s="328"/>
      <c r="O1029" s="42"/>
    </row>
    <row r="1030" spans="1:15">
      <c r="A1030" s="42"/>
      <c r="B1030" s="330">
        <v>43945</v>
      </c>
      <c r="C1030" s="334">
        <f t="shared" si="14"/>
        <v>10401014188</v>
      </c>
      <c r="D1030" s="42"/>
      <c r="E1030" s="42"/>
      <c r="F1030" s="247">
        <v>862152002</v>
      </c>
      <c r="G1030" s="337">
        <v>208945930</v>
      </c>
      <c r="H1030" s="330">
        <v>46442</v>
      </c>
      <c r="I1030" s="330"/>
      <c r="K1030" s="42"/>
      <c r="L1030" s="42"/>
      <c r="M1030" s="328"/>
      <c r="N1030" s="328"/>
      <c r="O1030" s="42"/>
    </row>
    <row r="1031" spans="1:15">
      <c r="A1031" s="42"/>
      <c r="B1031" s="330">
        <v>43946</v>
      </c>
      <c r="C1031" s="334">
        <f t="shared" si="14"/>
        <v>10041995204</v>
      </c>
      <c r="D1031" s="42"/>
      <c r="E1031" s="42"/>
      <c r="F1031" s="247">
        <v>503133018</v>
      </c>
      <c r="G1031" s="337">
        <v>208995639</v>
      </c>
      <c r="H1031" s="330">
        <v>47737</v>
      </c>
      <c r="I1031" s="330"/>
      <c r="K1031" s="42"/>
      <c r="L1031" s="42"/>
      <c r="M1031" s="328"/>
      <c r="N1031" s="328"/>
      <c r="O1031" s="42"/>
    </row>
    <row r="1032" spans="1:15">
      <c r="A1032" s="42"/>
      <c r="B1032" s="330">
        <v>43947</v>
      </c>
      <c r="C1032" s="334">
        <f t="shared" si="14"/>
        <v>9642070314</v>
      </c>
      <c r="D1032" s="42"/>
      <c r="E1032" s="42"/>
      <c r="F1032" s="247">
        <v>103208128</v>
      </c>
      <c r="G1032" s="337">
        <v>209029713</v>
      </c>
      <c r="H1032" s="330">
        <v>43286</v>
      </c>
      <c r="I1032" s="330"/>
      <c r="K1032" s="42"/>
      <c r="L1032" s="42"/>
      <c r="M1032" s="328"/>
      <c r="N1032" s="328"/>
      <c r="O1032" s="42"/>
    </row>
    <row r="1033" spans="1:15">
      <c r="A1033" s="42"/>
      <c r="B1033" s="330">
        <v>43948</v>
      </c>
      <c r="C1033" s="334">
        <f t="shared" si="14"/>
        <v>10206285291</v>
      </c>
      <c r="D1033" s="42"/>
      <c r="E1033" s="42"/>
      <c r="F1033" s="247">
        <v>667423105</v>
      </c>
      <c r="G1033" s="337">
        <v>209143078</v>
      </c>
      <c r="H1033" s="330">
        <v>49677</v>
      </c>
      <c r="I1033" s="330"/>
      <c r="K1033" s="42"/>
      <c r="L1033" s="42"/>
      <c r="M1033" s="328"/>
      <c r="N1033" s="328"/>
      <c r="O1033" s="42"/>
    </row>
    <row r="1034" spans="1:15">
      <c r="A1034" s="42"/>
      <c r="B1034" s="330">
        <v>43949</v>
      </c>
      <c r="C1034" s="334">
        <f t="shared" si="14"/>
        <v>9785185194</v>
      </c>
      <c r="D1034" s="42"/>
      <c r="E1034" s="42"/>
      <c r="F1034" s="247">
        <v>246323008</v>
      </c>
      <c r="G1034" s="337">
        <v>209189675</v>
      </c>
      <c r="H1034" s="330">
        <v>49398</v>
      </c>
      <c r="I1034" s="330"/>
      <c r="K1034" s="42"/>
      <c r="L1034" s="42"/>
      <c r="M1034" s="328"/>
      <c r="N1034" s="328"/>
      <c r="O1034" s="42"/>
    </row>
    <row r="1035" spans="1:15">
      <c r="A1035" s="42"/>
      <c r="B1035" s="330">
        <v>43950</v>
      </c>
      <c r="C1035" s="334">
        <f t="shared" si="14"/>
        <v>9969440010</v>
      </c>
      <c r="D1035" s="42"/>
      <c r="E1035" s="42"/>
      <c r="F1035" s="247">
        <v>430577824</v>
      </c>
      <c r="G1035" s="337">
        <v>209257734</v>
      </c>
      <c r="H1035" s="330">
        <v>43148</v>
      </c>
      <c r="I1035" s="330"/>
      <c r="K1035" s="42"/>
      <c r="L1035" s="42"/>
      <c r="M1035" s="328"/>
      <c r="N1035" s="328"/>
      <c r="O1035" s="42"/>
    </row>
    <row r="1036" spans="1:15">
      <c r="A1036" s="42"/>
      <c r="B1036" s="330">
        <v>43951</v>
      </c>
      <c r="C1036" s="334">
        <f t="shared" si="14"/>
        <v>10224314043</v>
      </c>
      <c r="D1036" s="42"/>
      <c r="E1036" s="42"/>
      <c r="F1036" s="247">
        <v>685451857</v>
      </c>
      <c r="G1036" s="337">
        <v>209357895</v>
      </c>
      <c r="H1036" s="330">
        <v>43717</v>
      </c>
      <c r="I1036" s="330"/>
      <c r="K1036" s="42"/>
      <c r="L1036" s="42"/>
      <c r="M1036" s="328"/>
      <c r="N1036" s="328"/>
      <c r="O1036" s="42"/>
    </row>
    <row r="1037" spans="1:15">
      <c r="A1037" s="42"/>
      <c r="B1037" s="330">
        <v>43952</v>
      </c>
      <c r="C1037" s="334">
        <f t="shared" si="14"/>
        <v>9853497550</v>
      </c>
      <c r="D1037" s="42"/>
      <c r="E1037" s="42"/>
      <c r="F1037" s="247">
        <v>314635364</v>
      </c>
      <c r="G1037" s="337">
        <v>209618776</v>
      </c>
      <c r="H1037" s="330">
        <v>45801</v>
      </c>
      <c r="I1037" s="330"/>
      <c r="K1037" s="42"/>
      <c r="L1037" s="42"/>
      <c r="M1037" s="328"/>
      <c r="N1037" s="328"/>
      <c r="O1037" s="42"/>
    </row>
    <row r="1038" spans="1:15">
      <c r="A1038" s="42"/>
      <c r="B1038" s="330">
        <v>43953</v>
      </c>
      <c r="C1038" s="334">
        <f t="shared" si="14"/>
        <v>9663442666</v>
      </c>
      <c r="D1038" s="42"/>
      <c r="E1038" s="42"/>
      <c r="F1038" s="247">
        <v>124580480</v>
      </c>
      <c r="G1038" s="337">
        <v>209790399</v>
      </c>
      <c r="H1038" s="330">
        <v>50356</v>
      </c>
      <c r="I1038" s="330"/>
      <c r="K1038" s="42"/>
      <c r="L1038" s="42"/>
      <c r="M1038" s="328"/>
      <c r="N1038" s="328"/>
      <c r="O1038" s="42"/>
    </row>
    <row r="1039" spans="1:15">
      <c r="A1039" s="42"/>
      <c r="B1039" s="330">
        <v>43954</v>
      </c>
      <c r="C1039" s="334">
        <f t="shared" si="14"/>
        <v>9874737740</v>
      </c>
      <c r="D1039" s="42"/>
      <c r="E1039" s="42"/>
      <c r="F1039" s="247">
        <v>335875554</v>
      </c>
      <c r="G1039" s="337">
        <v>209871959</v>
      </c>
      <c r="H1039" s="330">
        <v>48723</v>
      </c>
      <c r="I1039" s="330"/>
      <c r="K1039" s="42"/>
      <c r="L1039" s="42"/>
      <c r="M1039" s="328"/>
      <c r="N1039" s="328"/>
      <c r="O1039" s="42"/>
    </row>
    <row r="1040" spans="1:15">
      <c r="A1040" s="42"/>
      <c r="B1040" s="330">
        <v>43955</v>
      </c>
      <c r="C1040" s="334">
        <f t="shared" si="14"/>
        <v>9760198689</v>
      </c>
      <c r="D1040" s="42"/>
      <c r="E1040" s="42"/>
      <c r="F1040" s="247">
        <v>221336503</v>
      </c>
      <c r="G1040" s="337">
        <v>209908507</v>
      </c>
      <c r="H1040" s="330">
        <v>47935</v>
      </c>
      <c r="I1040" s="330"/>
      <c r="K1040" s="42"/>
      <c r="L1040" s="42"/>
      <c r="M1040" s="328"/>
      <c r="N1040" s="328"/>
      <c r="O1040" s="42"/>
    </row>
    <row r="1041" spans="1:15">
      <c r="A1041" s="42"/>
      <c r="B1041" s="330">
        <v>43956</v>
      </c>
      <c r="C1041" s="334">
        <f t="shared" si="14"/>
        <v>9725012559</v>
      </c>
      <c r="D1041" s="42"/>
      <c r="E1041" s="42"/>
      <c r="F1041" s="247">
        <v>186150373</v>
      </c>
      <c r="G1041" s="337">
        <v>209966417</v>
      </c>
      <c r="H1041" s="330">
        <v>49027</v>
      </c>
      <c r="I1041" s="330"/>
      <c r="K1041" s="42"/>
      <c r="L1041" s="42"/>
      <c r="M1041" s="328"/>
      <c r="N1041" s="328"/>
      <c r="O1041" s="42"/>
    </row>
    <row r="1042" spans="1:15">
      <c r="A1042" s="42"/>
      <c r="B1042" s="330">
        <v>43957</v>
      </c>
      <c r="C1042" s="334">
        <f t="shared" si="14"/>
        <v>9708924327</v>
      </c>
      <c r="D1042" s="42"/>
      <c r="E1042" s="42"/>
      <c r="F1042" s="247">
        <v>170062141</v>
      </c>
      <c r="G1042" s="337">
        <v>210064332</v>
      </c>
      <c r="H1042" s="330">
        <v>43535</v>
      </c>
      <c r="I1042" s="330"/>
      <c r="K1042" s="42"/>
      <c r="L1042" s="42"/>
      <c r="M1042" s="328"/>
      <c r="N1042" s="328"/>
      <c r="O1042" s="42"/>
    </row>
    <row r="1043" spans="1:15">
      <c r="A1043" s="42"/>
      <c r="B1043" s="330">
        <v>43958</v>
      </c>
      <c r="C1043" s="334">
        <f t="shared" si="14"/>
        <v>9698811291</v>
      </c>
      <c r="D1043" s="42"/>
      <c r="E1043" s="42"/>
      <c r="F1043" s="247">
        <v>159949105</v>
      </c>
      <c r="G1043" s="337">
        <v>210071512</v>
      </c>
      <c r="H1043" s="330">
        <v>43375</v>
      </c>
      <c r="I1043" s="330"/>
      <c r="K1043" s="42"/>
      <c r="L1043" s="42"/>
      <c r="M1043" s="328"/>
      <c r="N1043" s="328"/>
      <c r="O1043" s="42"/>
    </row>
    <row r="1044" spans="1:15">
      <c r="A1044" s="42"/>
      <c r="B1044" s="330">
        <v>43959</v>
      </c>
      <c r="C1044" s="334">
        <f t="shared" si="14"/>
        <v>10402069738</v>
      </c>
      <c r="D1044" s="42"/>
      <c r="E1044" s="42"/>
      <c r="F1044" s="247">
        <v>863207552</v>
      </c>
      <c r="G1044" s="337">
        <v>210275184</v>
      </c>
      <c r="H1044" s="330">
        <v>47493</v>
      </c>
      <c r="I1044" s="330"/>
      <c r="K1044" s="42"/>
      <c r="L1044" s="42"/>
      <c r="M1044" s="328"/>
      <c r="N1044" s="328"/>
      <c r="O1044" s="42"/>
    </row>
    <row r="1045" spans="1:15">
      <c r="A1045" s="42"/>
      <c r="B1045" s="330">
        <v>43960</v>
      </c>
      <c r="C1045" s="334">
        <f t="shared" si="14"/>
        <v>10111866762</v>
      </c>
      <c r="D1045" s="42"/>
      <c r="E1045" s="42"/>
      <c r="F1045" s="247">
        <v>573004576</v>
      </c>
      <c r="G1045" s="337">
        <v>210530279</v>
      </c>
      <c r="H1045" s="330">
        <v>48706</v>
      </c>
      <c r="I1045" s="330"/>
      <c r="K1045" s="42"/>
      <c r="L1045" s="42"/>
      <c r="M1045" s="328"/>
      <c r="N1045" s="328"/>
      <c r="O1045" s="42"/>
    </row>
    <row r="1046" spans="1:15">
      <c r="A1046" s="42"/>
      <c r="B1046" s="330">
        <v>43961</v>
      </c>
      <c r="C1046" s="334">
        <f t="shared" si="14"/>
        <v>9741161286</v>
      </c>
      <c r="D1046" s="42"/>
      <c r="E1046" s="42"/>
      <c r="F1046" s="247">
        <v>202299100</v>
      </c>
      <c r="G1046" s="337">
        <v>210559815</v>
      </c>
      <c r="H1046" s="330">
        <v>49314</v>
      </c>
      <c r="I1046" s="330"/>
      <c r="K1046" s="42"/>
      <c r="L1046" s="42"/>
      <c r="M1046" s="328"/>
      <c r="N1046" s="328"/>
      <c r="O1046" s="42"/>
    </row>
    <row r="1047" spans="1:15">
      <c r="A1047" s="42"/>
      <c r="B1047" s="330">
        <v>43962</v>
      </c>
      <c r="C1047" s="334">
        <f t="shared" si="14"/>
        <v>9982504094</v>
      </c>
      <c r="D1047" s="42"/>
      <c r="E1047" s="42"/>
      <c r="F1047" s="247">
        <v>443641908</v>
      </c>
      <c r="G1047" s="337">
        <v>210602030</v>
      </c>
      <c r="H1047" s="330">
        <v>46010</v>
      </c>
      <c r="I1047" s="330"/>
      <c r="K1047" s="42"/>
      <c r="L1047" s="42"/>
      <c r="M1047" s="328"/>
      <c r="N1047" s="328"/>
      <c r="O1047" s="42"/>
    </row>
    <row r="1048" spans="1:15">
      <c r="A1048" s="42"/>
      <c r="B1048" s="330">
        <v>43963</v>
      </c>
      <c r="C1048" s="334">
        <f t="shared" si="14"/>
        <v>10296539954</v>
      </c>
      <c r="D1048" s="42"/>
      <c r="E1048" s="42"/>
      <c r="F1048" s="247">
        <v>757677768</v>
      </c>
      <c r="G1048" s="337">
        <v>210712127</v>
      </c>
      <c r="H1048" s="330">
        <v>43046</v>
      </c>
      <c r="I1048" s="330"/>
      <c r="K1048" s="42"/>
      <c r="L1048" s="42"/>
      <c r="M1048" s="328"/>
      <c r="N1048" s="328"/>
      <c r="O1048" s="42"/>
    </row>
    <row r="1049" spans="1:15">
      <c r="A1049" s="42"/>
      <c r="B1049" s="330">
        <v>43964</v>
      </c>
      <c r="C1049" s="334">
        <f t="shared" si="14"/>
        <v>9718014394</v>
      </c>
      <c r="D1049" s="42"/>
      <c r="E1049" s="42"/>
      <c r="F1049" s="247">
        <v>179152208</v>
      </c>
      <c r="G1049" s="337">
        <v>210762943</v>
      </c>
      <c r="H1049" s="330">
        <v>46511</v>
      </c>
      <c r="I1049" s="330"/>
      <c r="K1049" s="42"/>
      <c r="L1049" s="42"/>
      <c r="M1049" s="328"/>
      <c r="N1049" s="328"/>
      <c r="O1049" s="42"/>
    </row>
    <row r="1050" spans="1:15">
      <c r="A1050" s="42"/>
      <c r="B1050" s="330">
        <v>43965</v>
      </c>
      <c r="C1050" s="334">
        <f t="shared" si="14"/>
        <v>10279154810</v>
      </c>
      <c r="D1050" s="42"/>
      <c r="E1050" s="42"/>
      <c r="F1050" s="247">
        <v>740292624</v>
      </c>
      <c r="G1050" s="337">
        <v>210882902</v>
      </c>
      <c r="H1050" s="330">
        <v>47978</v>
      </c>
      <c r="I1050" s="330"/>
      <c r="K1050" s="42"/>
      <c r="L1050" s="42"/>
      <c r="M1050" s="328"/>
      <c r="N1050" s="328"/>
      <c r="O1050" s="42"/>
    </row>
    <row r="1051" spans="1:15">
      <c r="A1051" s="42"/>
      <c r="B1051" s="330">
        <v>43966</v>
      </c>
      <c r="C1051" s="334">
        <f t="shared" si="14"/>
        <v>10461643002</v>
      </c>
      <c r="D1051" s="42"/>
      <c r="E1051" s="42"/>
      <c r="F1051" s="247">
        <v>922780816</v>
      </c>
      <c r="G1051" s="337">
        <v>210988461</v>
      </c>
      <c r="H1051" s="330">
        <v>43219</v>
      </c>
      <c r="I1051" s="330"/>
      <c r="K1051" s="42"/>
      <c r="L1051" s="42"/>
      <c r="M1051" s="328"/>
      <c r="N1051" s="328"/>
      <c r="O1051" s="42"/>
    </row>
    <row r="1052" spans="1:15">
      <c r="A1052" s="42"/>
      <c r="B1052" s="330">
        <v>43967</v>
      </c>
      <c r="C1052" s="334">
        <f t="shared" si="14"/>
        <v>9780975541</v>
      </c>
      <c r="D1052" s="42"/>
      <c r="E1052" s="42"/>
      <c r="F1052" s="247">
        <v>242113355</v>
      </c>
      <c r="G1052" s="337">
        <v>211052030</v>
      </c>
      <c r="H1052" s="330">
        <v>49387</v>
      </c>
      <c r="I1052" s="330"/>
      <c r="K1052" s="42"/>
      <c r="L1052" s="42"/>
      <c r="M1052" s="328"/>
      <c r="N1052" s="328"/>
      <c r="O1052" s="42"/>
    </row>
    <row r="1053" spans="1:15">
      <c r="A1053" s="42"/>
      <c r="B1053" s="330">
        <v>43968</v>
      </c>
      <c r="C1053" s="334">
        <f t="shared" si="14"/>
        <v>10352498237</v>
      </c>
      <c r="D1053" s="42"/>
      <c r="E1053" s="42"/>
      <c r="F1053" s="247">
        <v>813636051</v>
      </c>
      <c r="G1053" s="337">
        <v>211131039</v>
      </c>
      <c r="H1053" s="330">
        <v>44470</v>
      </c>
      <c r="I1053" s="330"/>
      <c r="K1053" s="42"/>
      <c r="L1053" s="42"/>
      <c r="M1053" s="328"/>
      <c r="N1053" s="328"/>
      <c r="O1053" s="42"/>
    </row>
    <row r="1054" spans="1:15">
      <c r="A1054" s="42"/>
      <c r="B1054" s="330">
        <v>43969</v>
      </c>
      <c r="C1054" s="334">
        <f t="shared" si="14"/>
        <v>10331236322</v>
      </c>
      <c r="D1054" s="42"/>
      <c r="E1054" s="42"/>
      <c r="F1054" s="247">
        <v>792374136</v>
      </c>
      <c r="G1054" s="337">
        <v>211436432</v>
      </c>
      <c r="H1054" s="330">
        <v>47581</v>
      </c>
      <c r="I1054" s="330"/>
      <c r="K1054" s="42"/>
      <c r="L1054" s="42"/>
      <c r="M1054" s="328"/>
      <c r="N1054" s="328"/>
      <c r="O1054" s="42"/>
    </row>
    <row r="1055" spans="1:15">
      <c r="A1055" s="42"/>
      <c r="B1055" s="330">
        <v>43970</v>
      </c>
      <c r="C1055" s="334">
        <f t="shared" si="14"/>
        <v>10185410426</v>
      </c>
      <c r="D1055" s="42"/>
      <c r="E1055" s="42"/>
      <c r="F1055" s="247">
        <v>646548240</v>
      </c>
      <c r="G1055" s="337">
        <v>211514197</v>
      </c>
      <c r="H1055" s="330">
        <v>46805</v>
      </c>
      <c r="I1055" s="330"/>
      <c r="K1055" s="42"/>
      <c r="L1055" s="42"/>
      <c r="M1055" s="328"/>
      <c r="N1055" s="328"/>
      <c r="O1055" s="42"/>
    </row>
    <row r="1056" spans="1:15">
      <c r="A1056" s="42"/>
      <c r="B1056" s="330">
        <v>43971</v>
      </c>
      <c r="C1056" s="334">
        <f t="shared" ref="C1056:C1119" si="15">F1056+(F$88*28679+98765)+(G$88*6587+87654)+(E$88*9537+76543)+(J$88*5713+4528)</f>
        <v>9813880732</v>
      </c>
      <c r="D1056" s="42"/>
      <c r="E1056" s="42"/>
      <c r="F1056" s="247">
        <v>275018546</v>
      </c>
      <c r="G1056" s="337">
        <v>211588235</v>
      </c>
      <c r="H1056" s="330">
        <v>44179</v>
      </c>
      <c r="I1056" s="330"/>
      <c r="K1056" s="42"/>
      <c r="L1056" s="42"/>
      <c r="M1056" s="328"/>
      <c r="N1056" s="328"/>
      <c r="O1056" s="42"/>
    </row>
    <row r="1057" spans="1:15">
      <c r="A1057" s="42"/>
      <c r="B1057" s="330">
        <v>43972</v>
      </c>
      <c r="C1057" s="334">
        <f t="shared" si="15"/>
        <v>10518914941</v>
      </c>
      <c r="D1057" s="42"/>
      <c r="E1057" s="42"/>
      <c r="F1057" s="247">
        <v>980052755</v>
      </c>
      <c r="G1057" s="337">
        <v>211710538</v>
      </c>
      <c r="H1057" s="330">
        <v>43312</v>
      </c>
      <c r="I1057" s="330"/>
      <c r="K1057" s="42"/>
      <c r="L1057" s="42"/>
      <c r="M1057" s="328"/>
      <c r="N1057" s="328"/>
      <c r="O1057" s="42"/>
    </row>
    <row r="1058" spans="1:15">
      <c r="A1058" s="42"/>
      <c r="B1058" s="330">
        <v>43973</v>
      </c>
      <c r="C1058" s="334">
        <f t="shared" si="15"/>
        <v>9826347234</v>
      </c>
      <c r="D1058" s="42"/>
      <c r="E1058" s="42"/>
      <c r="F1058" s="247">
        <v>287485048</v>
      </c>
      <c r="G1058" s="337">
        <v>211759703</v>
      </c>
      <c r="H1058" s="330">
        <v>49607</v>
      </c>
      <c r="I1058" s="330"/>
      <c r="K1058" s="42"/>
      <c r="L1058" s="42"/>
      <c r="M1058" s="328"/>
      <c r="N1058" s="328"/>
      <c r="O1058" s="42"/>
    </row>
    <row r="1059" spans="1:15">
      <c r="A1059" s="42"/>
      <c r="B1059" s="330">
        <v>43974</v>
      </c>
      <c r="C1059" s="334">
        <f t="shared" si="15"/>
        <v>10208713285</v>
      </c>
      <c r="D1059" s="42"/>
      <c r="E1059" s="42"/>
      <c r="F1059" s="247">
        <v>669851099</v>
      </c>
      <c r="G1059" s="337">
        <v>211879998</v>
      </c>
      <c r="H1059" s="330">
        <v>45915</v>
      </c>
      <c r="I1059" s="330"/>
      <c r="K1059" s="42"/>
      <c r="L1059" s="42"/>
      <c r="M1059" s="328"/>
      <c r="N1059" s="328"/>
      <c r="O1059" s="42"/>
    </row>
    <row r="1060" spans="1:15">
      <c r="A1060" s="42"/>
      <c r="B1060" s="330">
        <v>43975</v>
      </c>
      <c r="C1060" s="334">
        <f t="shared" si="15"/>
        <v>10030747353</v>
      </c>
      <c r="D1060" s="42"/>
      <c r="E1060" s="42"/>
      <c r="F1060" s="247">
        <v>491885167</v>
      </c>
      <c r="G1060" s="337">
        <v>211936540</v>
      </c>
      <c r="H1060" s="330">
        <v>48920</v>
      </c>
      <c r="I1060" s="330"/>
      <c r="K1060" s="42"/>
      <c r="L1060" s="42"/>
      <c r="M1060" s="328"/>
      <c r="N1060" s="328"/>
      <c r="O1060" s="42"/>
    </row>
    <row r="1061" spans="1:15">
      <c r="A1061" s="42"/>
      <c r="B1061" s="330">
        <v>43976</v>
      </c>
      <c r="C1061" s="334">
        <f t="shared" si="15"/>
        <v>10051542797</v>
      </c>
      <c r="D1061" s="42"/>
      <c r="E1061" s="42"/>
      <c r="F1061" s="247">
        <v>512680611</v>
      </c>
      <c r="G1061" s="337">
        <v>211991366</v>
      </c>
      <c r="H1061" s="330">
        <v>45618</v>
      </c>
      <c r="I1061" s="330"/>
      <c r="K1061" s="42"/>
      <c r="L1061" s="42"/>
      <c r="M1061" s="328"/>
      <c r="N1061" s="328"/>
      <c r="O1061" s="42"/>
    </row>
    <row r="1062" spans="1:15">
      <c r="A1062" s="42"/>
      <c r="B1062" s="330">
        <v>43977</v>
      </c>
      <c r="C1062" s="334">
        <f t="shared" si="15"/>
        <v>9949220607</v>
      </c>
      <c r="D1062" s="42"/>
      <c r="E1062" s="42"/>
      <c r="F1062" s="247">
        <v>410358421</v>
      </c>
      <c r="G1062" s="337">
        <v>212022374</v>
      </c>
      <c r="H1062" s="330">
        <v>45247</v>
      </c>
      <c r="I1062" s="330"/>
      <c r="K1062" s="42"/>
      <c r="L1062" s="42"/>
      <c r="M1062" s="328"/>
      <c r="N1062" s="328"/>
      <c r="O1062" s="42"/>
    </row>
    <row r="1063" spans="1:15">
      <c r="A1063" s="42"/>
      <c r="B1063" s="330">
        <v>43978</v>
      </c>
      <c r="C1063" s="334">
        <f t="shared" si="15"/>
        <v>10374137455</v>
      </c>
      <c r="D1063" s="42"/>
      <c r="E1063" s="42"/>
      <c r="F1063" s="247">
        <v>835275269</v>
      </c>
      <c r="G1063" s="337">
        <v>212078404</v>
      </c>
      <c r="H1063" s="330">
        <v>47848</v>
      </c>
      <c r="I1063" s="330"/>
      <c r="K1063" s="42"/>
      <c r="L1063" s="42"/>
      <c r="M1063" s="328"/>
      <c r="N1063" s="328"/>
      <c r="O1063" s="42"/>
    </row>
    <row r="1064" spans="1:15">
      <c r="A1064" s="42"/>
      <c r="B1064" s="330">
        <v>43979</v>
      </c>
      <c r="C1064" s="334">
        <f t="shared" si="15"/>
        <v>9992268394</v>
      </c>
      <c r="D1064" s="42"/>
      <c r="E1064" s="42"/>
      <c r="F1064" s="247">
        <v>453406208</v>
      </c>
      <c r="G1064" s="337">
        <v>212336628</v>
      </c>
      <c r="H1064" s="330">
        <v>44589</v>
      </c>
      <c r="I1064" s="330"/>
      <c r="K1064" s="42"/>
      <c r="L1064" s="42"/>
      <c r="M1064" s="328"/>
      <c r="N1064" s="328"/>
      <c r="O1064" s="42"/>
    </row>
    <row r="1065" spans="1:15">
      <c r="A1065" s="42"/>
      <c r="B1065" s="330">
        <v>43980</v>
      </c>
      <c r="C1065" s="334">
        <f t="shared" si="15"/>
        <v>9794150989</v>
      </c>
      <c r="D1065" s="42"/>
      <c r="E1065" s="42"/>
      <c r="F1065" s="247">
        <v>255288803</v>
      </c>
      <c r="G1065" s="337">
        <v>212976410</v>
      </c>
      <c r="H1065" s="330">
        <v>43212</v>
      </c>
      <c r="I1065" s="330"/>
      <c r="K1065" s="42"/>
      <c r="L1065" s="42"/>
      <c r="M1065" s="328"/>
      <c r="N1065" s="328"/>
      <c r="O1065" s="42"/>
    </row>
    <row r="1066" spans="1:15">
      <c r="A1066" s="42"/>
      <c r="B1066" s="330">
        <v>43981</v>
      </c>
      <c r="C1066" s="334">
        <f t="shared" si="15"/>
        <v>9949312277</v>
      </c>
      <c r="D1066" s="42"/>
      <c r="E1066" s="42"/>
      <c r="F1066" s="247">
        <v>410450091</v>
      </c>
      <c r="G1066" s="337">
        <v>213067174</v>
      </c>
      <c r="H1066" s="330">
        <v>47408</v>
      </c>
      <c r="I1066" s="330"/>
      <c r="K1066" s="42"/>
      <c r="L1066" s="42"/>
      <c r="M1066" s="328"/>
      <c r="N1066" s="328"/>
      <c r="O1066" s="42"/>
    </row>
    <row r="1067" spans="1:15">
      <c r="A1067" s="42"/>
      <c r="B1067" s="330">
        <v>43982</v>
      </c>
      <c r="C1067" s="334">
        <f t="shared" si="15"/>
        <v>9792005658</v>
      </c>
      <c r="D1067" s="42"/>
      <c r="E1067" s="42"/>
      <c r="F1067" s="247">
        <v>253143472</v>
      </c>
      <c r="G1067" s="337">
        <v>213162700</v>
      </c>
      <c r="H1067" s="330">
        <v>48349</v>
      </c>
      <c r="I1067" s="330"/>
      <c r="K1067" s="42"/>
      <c r="L1067" s="42"/>
      <c r="M1067" s="328"/>
      <c r="N1067" s="328"/>
      <c r="O1067" s="42"/>
    </row>
    <row r="1068" spans="1:15">
      <c r="A1068" s="42"/>
      <c r="B1068" s="330">
        <v>43983</v>
      </c>
      <c r="C1068" s="334">
        <f t="shared" si="15"/>
        <v>10396997538</v>
      </c>
      <c r="D1068" s="42"/>
      <c r="E1068" s="42"/>
      <c r="F1068" s="247">
        <v>858135352</v>
      </c>
      <c r="G1068" s="337">
        <v>213332342</v>
      </c>
      <c r="H1068" s="330">
        <v>43233</v>
      </c>
      <c r="I1068" s="330"/>
      <c r="K1068" s="42"/>
      <c r="L1068" s="42"/>
      <c r="M1068" s="328"/>
      <c r="N1068" s="328"/>
      <c r="O1068" s="42"/>
    </row>
    <row r="1069" spans="1:15">
      <c r="A1069" s="42"/>
      <c r="B1069" s="330">
        <v>43984</v>
      </c>
      <c r="C1069" s="334">
        <f t="shared" si="15"/>
        <v>10309799210</v>
      </c>
      <c r="D1069" s="42"/>
      <c r="E1069" s="42"/>
      <c r="F1069" s="247">
        <v>770937024</v>
      </c>
      <c r="G1069" s="337">
        <v>213534931</v>
      </c>
      <c r="H1069" s="330">
        <v>44889</v>
      </c>
      <c r="I1069" s="330"/>
      <c r="K1069" s="42"/>
      <c r="L1069" s="42"/>
      <c r="M1069" s="328"/>
      <c r="N1069" s="328"/>
      <c r="O1069" s="42"/>
    </row>
    <row r="1070" spans="1:15">
      <c r="A1070" s="42"/>
      <c r="B1070" s="330">
        <v>43985</v>
      </c>
      <c r="C1070" s="334">
        <f t="shared" si="15"/>
        <v>10300891053</v>
      </c>
      <c r="D1070" s="42"/>
      <c r="E1070" s="42"/>
      <c r="F1070" s="247">
        <v>762028867</v>
      </c>
      <c r="G1070" s="337">
        <v>213564608</v>
      </c>
      <c r="H1070" s="330">
        <v>49305</v>
      </c>
      <c r="I1070" s="330"/>
      <c r="K1070" s="42"/>
      <c r="L1070" s="42"/>
      <c r="M1070" s="328"/>
      <c r="N1070" s="328"/>
      <c r="O1070" s="42"/>
    </row>
    <row r="1071" spans="1:15">
      <c r="A1071" s="42"/>
      <c r="B1071" s="330">
        <v>43986</v>
      </c>
      <c r="C1071" s="334">
        <f t="shared" si="15"/>
        <v>9639409611</v>
      </c>
      <c r="D1071" s="42"/>
      <c r="E1071" s="42"/>
      <c r="F1071" s="247">
        <v>100547425</v>
      </c>
      <c r="G1071" s="337">
        <v>213870608</v>
      </c>
      <c r="H1071" s="330">
        <v>47258</v>
      </c>
      <c r="I1071" s="330"/>
      <c r="K1071" s="42"/>
      <c r="L1071" s="42"/>
      <c r="M1071" s="328"/>
      <c r="N1071" s="328"/>
      <c r="O1071" s="42"/>
    </row>
    <row r="1072" spans="1:15">
      <c r="A1072" s="42"/>
      <c r="B1072" s="330">
        <v>43987</v>
      </c>
      <c r="C1072" s="334">
        <f t="shared" si="15"/>
        <v>10059634999</v>
      </c>
      <c r="D1072" s="42"/>
      <c r="E1072" s="42"/>
      <c r="F1072" s="247">
        <v>520772813</v>
      </c>
      <c r="G1072" s="337">
        <v>214285178</v>
      </c>
      <c r="H1072" s="330">
        <v>45640</v>
      </c>
      <c r="I1072" s="330"/>
      <c r="K1072" s="42"/>
      <c r="L1072" s="42"/>
      <c r="M1072" s="328"/>
      <c r="N1072" s="328"/>
      <c r="O1072" s="42"/>
    </row>
    <row r="1073" spans="1:15">
      <c r="A1073" s="42"/>
      <c r="B1073" s="330">
        <v>43988</v>
      </c>
      <c r="C1073" s="334">
        <f t="shared" si="15"/>
        <v>10266679254</v>
      </c>
      <c r="D1073" s="42"/>
      <c r="E1073" s="42"/>
      <c r="F1073" s="247">
        <v>727817068</v>
      </c>
      <c r="G1073" s="337">
        <v>214409700</v>
      </c>
      <c r="H1073" s="330">
        <v>49006</v>
      </c>
      <c r="I1073" s="330"/>
      <c r="K1073" s="42"/>
      <c r="L1073" s="42"/>
      <c r="M1073" s="328"/>
      <c r="N1073" s="328"/>
      <c r="O1073" s="42"/>
    </row>
    <row r="1074" spans="1:15">
      <c r="A1074" s="42"/>
      <c r="B1074" s="330">
        <v>43989</v>
      </c>
      <c r="C1074" s="334">
        <f t="shared" si="15"/>
        <v>9875733995</v>
      </c>
      <c r="D1074" s="42"/>
      <c r="E1074" s="42"/>
      <c r="F1074" s="247">
        <v>336871809</v>
      </c>
      <c r="G1074" s="337">
        <v>214526016</v>
      </c>
      <c r="H1074" s="330">
        <v>47856</v>
      </c>
      <c r="I1074" s="330"/>
      <c r="K1074" s="42"/>
      <c r="L1074" s="42"/>
      <c r="M1074" s="328"/>
      <c r="N1074" s="328"/>
      <c r="O1074" s="42"/>
    </row>
    <row r="1075" spans="1:15">
      <c r="A1075" s="42"/>
      <c r="B1075" s="330">
        <v>43990</v>
      </c>
      <c r="C1075" s="334">
        <f t="shared" si="15"/>
        <v>10061088218</v>
      </c>
      <c r="D1075" s="42"/>
      <c r="E1075" s="42"/>
      <c r="F1075" s="247">
        <v>522226032</v>
      </c>
      <c r="G1075" s="337">
        <v>214641356</v>
      </c>
      <c r="H1075" s="330">
        <v>46013</v>
      </c>
      <c r="I1075" s="330"/>
      <c r="K1075" s="42"/>
      <c r="L1075" s="42"/>
      <c r="M1075" s="328"/>
      <c r="N1075" s="328"/>
      <c r="O1075" s="42"/>
    </row>
    <row r="1076" spans="1:15">
      <c r="A1076" s="42"/>
      <c r="B1076" s="330">
        <v>43991</v>
      </c>
      <c r="C1076" s="334">
        <f t="shared" si="15"/>
        <v>9954549001</v>
      </c>
      <c r="D1076" s="42"/>
      <c r="E1076" s="42"/>
      <c r="F1076" s="247">
        <v>415686815</v>
      </c>
      <c r="G1076" s="337">
        <v>214652162</v>
      </c>
      <c r="H1076" s="330">
        <v>43908</v>
      </c>
      <c r="I1076" s="330"/>
      <c r="K1076" s="42"/>
      <c r="L1076" s="42"/>
      <c r="M1076" s="328"/>
      <c r="N1076" s="328"/>
      <c r="O1076" s="42"/>
    </row>
    <row r="1077" spans="1:15">
      <c r="A1077" s="42"/>
      <c r="B1077" s="330">
        <v>43992</v>
      </c>
      <c r="C1077" s="334">
        <f t="shared" si="15"/>
        <v>10166939420</v>
      </c>
      <c r="D1077" s="42"/>
      <c r="E1077" s="42"/>
      <c r="F1077" s="247">
        <v>628077234</v>
      </c>
      <c r="G1077" s="337">
        <v>214882894</v>
      </c>
      <c r="H1077" s="330">
        <v>48409</v>
      </c>
      <c r="I1077" s="330"/>
      <c r="K1077" s="42"/>
      <c r="L1077" s="42"/>
      <c r="M1077" s="328"/>
      <c r="N1077" s="328"/>
      <c r="O1077" s="42"/>
    </row>
    <row r="1078" spans="1:15">
      <c r="A1078" s="42"/>
      <c r="B1078" s="330">
        <v>43993</v>
      </c>
      <c r="C1078" s="334">
        <f t="shared" si="15"/>
        <v>9695516340</v>
      </c>
      <c r="D1078" s="42"/>
      <c r="E1078" s="42"/>
      <c r="F1078" s="247">
        <v>156654154</v>
      </c>
      <c r="G1078" s="337">
        <v>215116464</v>
      </c>
      <c r="H1078" s="330">
        <v>45876</v>
      </c>
      <c r="I1078" s="330"/>
      <c r="K1078" s="42"/>
      <c r="L1078" s="42"/>
      <c r="M1078" s="328"/>
      <c r="N1078" s="328"/>
      <c r="O1078" s="42"/>
    </row>
    <row r="1079" spans="1:15">
      <c r="A1079" s="42"/>
      <c r="B1079" s="330">
        <v>43994</v>
      </c>
      <c r="C1079" s="334">
        <f t="shared" si="15"/>
        <v>9790446489</v>
      </c>
      <c r="D1079" s="42"/>
      <c r="E1079" s="42"/>
      <c r="F1079" s="247">
        <v>251584303</v>
      </c>
      <c r="G1079" s="337">
        <v>215205839</v>
      </c>
      <c r="H1079" s="330">
        <v>49100</v>
      </c>
      <c r="I1079" s="330"/>
      <c r="K1079" s="42"/>
      <c r="L1079" s="42"/>
      <c r="M1079" s="328"/>
      <c r="N1079" s="328"/>
      <c r="O1079" s="42"/>
    </row>
    <row r="1080" spans="1:15">
      <c r="A1080" s="42"/>
      <c r="B1080" s="330">
        <v>43995</v>
      </c>
      <c r="C1080" s="334">
        <f t="shared" si="15"/>
        <v>9894945028</v>
      </c>
      <c r="D1080" s="42"/>
      <c r="E1080" s="42"/>
      <c r="F1080" s="247">
        <v>356082842</v>
      </c>
      <c r="G1080" s="337">
        <v>215336052</v>
      </c>
      <c r="H1080" s="330">
        <v>47661</v>
      </c>
      <c r="I1080" s="330"/>
      <c r="K1080" s="42"/>
      <c r="L1080" s="42"/>
      <c r="M1080" s="328"/>
      <c r="N1080" s="328"/>
      <c r="O1080" s="42"/>
    </row>
    <row r="1081" spans="1:15">
      <c r="A1081" s="42"/>
      <c r="B1081" s="330">
        <v>43996</v>
      </c>
      <c r="C1081" s="334">
        <f t="shared" si="15"/>
        <v>9771254852</v>
      </c>
      <c r="D1081" s="42"/>
      <c r="E1081" s="42"/>
      <c r="F1081" s="247">
        <v>232392666</v>
      </c>
      <c r="G1081" s="337">
        <v>215378511</v>
      </c>
      <c r="H1081" s="330">
        <v>49127</v>
      </c>
      <c r="I1081" s="330"/>
      <c r="K1081" s="42"/>
      <c r="L1081" s="42"/>
      <c r="M1081" s="328"/>
      <c r="N1081" s="328"/>
      <c r="O1081" s="42"/>
    </row>
    <row r="1082" spans="1:15">
      <c r="A1082" s="42"/>
      <c r="B1082" s="330">
        <v>43997</v>
      </c>
      <c r="C1082" s="334">
        <f t="shared" si="15"/>
        <v>10273551776</v>
      </c>
      <c r="D1082" s="42"/>
      <c r="E1082" s="42"/>
      <c r="F1082" s="247">
        <v>734689590</v>
      </c>
      <c r="G1082" s="337">
        <v>215421820</v>
      </c>
      <c r="H1082" s="330">
        <v>48757</v>
      </c>
      <c r="I1082" s="330"/>
      <c r="K1082" s="42"/>
      <c r="L1082" s="42"/>
      <c r="M1082" s="328"/>
      <c r="N1082" s="328"/>
      <c r="O1082" s="42"/>
    </row>
    <row r="1083" spans="1:15">
      <c r="A1083" s="42"/>
      <c r="B1083" s="330">
        <v>43998</v>
      </c>
      <c r="C1083" s="334">
        <f t="shared" si="15"/>
        <v>10104896341</v>
      </c>
      <c r="D1083" s="42"/>
      <c r="E1083" s="42"/>
      <c r="F1083" s="247">
        <v>566034155</v>
      </c>
      <c r="G1083" s="337">
        <v>215621766</v>
      </c>
      <c r="H1083" s="330">
        <v>48515</v>
      </c>
      <c r="I1083" s="330"/>
      <c r="K1083" s="42"/>
      <c r="L1083" s="42"/>
      <c r="M1083" s="328"/>
      <c r="N1083" s="328"/>
      <c r="O1083" s="42"/>
    </row>
    <row r="1084" spans="1:15">
      <c r="A1084" s="42"/>
      <c r="B1084" s="330">
        <v>43999</v>
      </c>
      <c r="C1084" s="334">
        <f t="shared" si="15"/>
        <v>10343987783</v>
      </c>
      <c r="D1084" s="42"/>
      <c r="E1084" s="42"/>
      <c r="F1084" s="247">
        <v>805125597</v>
      </c>
      <c r="G1084" s="337">
        <v>215739039</v>
      </c>
      <c r="H1084" s="330">
        <v>45964</v>
      </c>
      <c r="I1084" s="330"/>
      <c r="K1084" s="42"/>
      <c r="L1084" s="42"/>
      <c r="M1084" s="328"/>
      <c r="N1084" s="328"/>
      <c r="O1084" s="42"/>
    </row>
    <row r="1085" spans="1:15">
      <c r="A1085" s="42"/>
      <c r="B1085" s="330">
        <v>44000</v>
      </c>
      <c r="C1085" s="334">
        <f t="shared" si="15"/>
        <v>9779462261</v>
      </c>
      <c r="D1085" s="42"/>
      <c r="E1085" s="42"/>
      <c r="F1085" s="247">
        <v>240600075</v>
      </c>
      <c r="G1085" s="337">
        <v>215804428</v>
      </c>
      <c r="H1085" s="330">
        <v>47165</v>
      </c>
      <c r="I1085" s="330"/>
      <c r="K1085" s="42"/>
      <c r="L1085" s="42"/>
      <c r="M1085" s="328"/>
      <c r="N1085" s="328"/>
      <c r="O1085" s="42"/>
    </row>
    <row r="1086" spans="1:15">
      <c r="A1086" s="42"/>
      <c r="B1086" s="330">
        <v>44001</v>
      </c>
      <c r="C1086" s="334">
        <f t="shared" si="15"/>
        <v>10331349274</v>
      </c>
      <c r="D1086" s="42"/>
      <c r="E1086" s="42"/>
      <c r="F1086" s="247">
        <v>792487088</v>
      </c>
      <c r="G1086" s="337">
        <v>216010198</v>
      </c>
      <c r="H1086" s="330">
        <v>46798</v>
      </c>
      <c r="I1086" s="330"/>
      <c r="K1086" s="42"/>
      <c r="L1086" s="42"/>
      <c r="M1086" s="328"/>
      <c r="N1086" s="328"/>
      <c r="O1086" s="42"/>
    </row>
    <row r="1087" spans="1:15">
      <c r="A1087" s="42"/>
      <c r="B1087" s="330">
        <v>44002</v>
      </c>
      <c r="C1087" s="334">
        <f t="shared" si="15"/>
        <v>10396427410</v>
      </c>
      <c r="D1087" s="42"/>
      <c r="E1087" s="42"/>
      <c r="F1087" s="247">
        <v>857565224</v>
      </c>
      <c r="G1087" s="337">
        <v>216120652</v>
      </c>
      <c r="H1087" s="330">
        <v>49079</v>
      </c>
      <c r="I1087" s="330"/>
      <c r="K1087" s="42"/>
      <c r="L1087" s="42"/>
      <c r="M1087" s="328"/>
      <c r="N1087" s="328"/>
      <c r="O1087" s="42"/>
    </row>
    <row r="1088" spans="1:15">
      <c r="A1088" s="42"/>
      <c r="B1088" s="330">
        <v>44003</v>
      </c>
      <c r="C1088" s="334">
        <f t="shared" si="15"/>
        <v>10144960822</v>
      </c>
      <c r="D1088" s="42"/>
      <c r="E1088" s="42"/>
      <c r="F1088" s="247">
        <v>606098636</v>
      </c>
      <c r="G1088" s="337">
        <v>216183327</v>
      </c>
      <c r="H1088" s="330">
        <v>43544</v>
      </c>
      <c r="I1088" s="330"/>
      <c r="K1088" s="42"/>
      <c r="L1088" s="42"/>
      <c r="M1088" s="328"/>
      <c r="N1088" s="328"/>
      <c r="O1088" s="42"/>
    </row>
    <row r="1089" spans="1:15">
      <c r="A1089" s="42"/>
      <c r="B1089" s="330">
        <v>44004</v>
      </c>
      <c r="C1089" s="334">
        <f t="shared" si="15"/>
        <v>10004694662</v>
      </c>
      <c r="D1089" s="42"/>
      <c r="E1089" s="42"/>
      <c r="F1089" s="247">
        <v>465832476</v>
      </c>
      <c r="G1089" s="337">
        <v>216259549</v>
      </c>
      <c r="H1089" s="330">
        <v>47273</v>
      </c>
      <c r="I1089" s="330"/>
      <c r="K1089" s="42"/>
      <c r="L1089" s="42"/>
      <c r="M1089" s="328"/>
      <c r="N1089" s="328"/>
      <c r="O1089" s="42"/>
    </row>
    <row r="1090" spans="1:15">
      <c r="A1090" s="42"/>
      <c r="B1090" s="330">
        <v>44005</v>
      </c>
      <c r="C1090" s="334">
        <f t="shared" si="15"/>
        <v>10202946226</v>
      </c>
      <c r="D1090" s="42"/>
      <c r="E1090" s="42"/>
      <c r="F1090" s="247">
        <v>664084040</v>
      </c>
      <c r="G1090" s="337">
        <v>216360796</v>
      </c>
      <c r="H1090" s="330">
        <v>43682</v>
      </c>
      <c r="I1090" s="330"/>
      <c r="K1090" s="42"/>
      <c r="L1090" s="42"/>
      <c r="M1090" s="328"/>
      <c r="N1090" s="328"/>
      <c r="O1090" s="42"/>
    </row>
    <row r="1091" spans="1:15">
      <c r="A1091" s="42"/>
      <c r="B1091" s="330">
        <v>44006</v>
      </c>
      <c r="C1091" s="334">
        <f t="shared" si="15"/>
        <v>10388092407</v>
      </c>
      <c r="D1091" s="42"/>
      <c r="E1091" s="42"/>
      <c r="F1091" s="247">
        <v>849230221</v>
      </c>
      <c r="G1091" s="337">
        <v>216475093</v>
      </c>
      <c r="H1091" s="330">
        <v>44661</v>
      </c>
      <c r="I1091" s="330"/>
      <c r="K1091" s="42"/>
      <c r="L1091" s="42"/>
      <c r="M1091" s="328"/>
      <c r="N1091" s="328"/>
      <c r="O1091" s="42"/>
    </row>
    <row r="1092" spans="1:15">
      <c r="A1092" s="42"/>
      <c r="B1092" s="330">
        <v>44007</v>
      </c>
      <c r="C1092" s="334">
        <f t="shared" si="15"/>
        <v>9724346911</v>
      </c>
      <c r="D1092" s="42"/>
      <c r="E1092" s="42"/>
      <c r="F1092" s="247">
        <v>185484725</v>
      </c>
      <c r="G1092" s="337">
        <v>216489895</v>
      </c>
      <c r="H1092" s="330">
        <v>43563</v>
      </c>
      <c r="I1092" s="330"/>
      <c r="K1092" s="42"/>
      <c r="L1092" s="42"/>
      <c r="M1092" s="328"/>
      <c r="N1092" s="328"/>
      <c r="O1092" s="42"/>
    </row>
    <row r="1093" spans="1:15">
      <c r="A1093" s="42"/>
      <c r="B1093" s="330">
        <v>44008</v>
      </c>
      <c r="C1093" s="334">
        <f t="shared" si="15"/>
        <v>10467778334</v>
      </c>
      <c r="D1093" s="42"/>
      <c r="E1093" s="42"/>
      <c r="F1093" s="247">
        <v>928916148</v>
      </c>
      <c r="G1093" s="337">
        <v>216615750</v>
      </c>
      <c r="H1093" s="330">
        <v>48322</v>
      </c>
      <c r="I1093" s="330"/>
      <c r="K1093" s="42"/>
      <c r="L1093" s="42"/>
      <c r="M1093" s="328"/>
      <c r="N1093" s="328"/>
      <c r="O1093" s="42"/>
    </row>
    <row r="1094" spans="1:15">
      <c r="A1094" s="42"/>
      <c r="B1094" s="330">
        <v>44009</v>
      </c>
      <c r="C1094" s="334">
        <f t="shared" si="15"/>
        <v>9801173908</v>
      </c>
      <c r="D1094" s="42"/>
      <c r="E1094" s="42"/>
      <c r="F1094" s="247">
        <v>262311722</v>
      </c>
      <c r="G1094" s="337">
        <v>216789646</v>
      </c>
      <c r="H1094" s="330">
        <v>45703</v>
      </c>
      <c r="I1094" s="330"/>
      <c r="K1094" s="42"/>
      <c r="L1094" s="42"/>
      <c r="M1094" s="328"/>
      <c r="N1094" s="328"/>
      <c r="O1094" s="42"/>
    </row>
    <row r="1095" spans="1:15">
      <c r="A1095" s="42"/>
      <c r="B1095" s="330">
        <v>44010</v>
      </c>
      <c r="C1095" s="334">
        <f t="shared" si="15"/>
        <v>10262900772</v>
      </c>
      <c r="D1095" s="42"/>
      <c r="E1095" s="42"/>
      <c r="F1095" s="247">
        <v>724038586</v>
      </c>
      <c r="G1095" s="337">
        <v>217429444</v>
      </c>
      <c r="H1095" s="330">
        <v>46282</v>
      </c>
      <c r="I1095" s="330"/>
      <c r="K1095" s="42"/>
      <c r="L1095" s="42"/>
      <c r="M1095" s="328"/>
      <c r="N1095" s="328"/>
      <c r="O1095" s="42"/>
    </row>
    <row r="1096" spans="1:15">
      <c r="A1096" s="42"/>
      <c r="B1096" s="330">
        <v>44011</v>
      </c>
      <c r="C1096" s="334">
        <f t="shared" si="15"/>
        <v>9792666755</v>
      </c>
      <c r="D1096" s="42"/>
      <c r="E1096" s="42"/>
      <c r="F1096" s="247">
        <v>253804569</v>
      </c>
      <c r="G1096" s="337">
        <v>217530878</v>
      </c>
      <c r="H1096" s="330">
        <v>45827</v>
      </c>
      <c r="I1096" s="330"/>
      <c r="K1096" s="42"/>
      <c r="L1096" s="42"/>
      <c r="M1096" s="328"/>
      <c r="N1096" s="328"/>
      <c r="O1096" s="42"/>
    </row>
    <row r="1097" spans="1:15">
      <c r="A1097" s="42"/>
      <c r="B1097" s="330">
        <v>44012</v>
      </c>
      <c r="C1097" s="334">
        <f t="shared" si="15"/>
        <v>9682021241</v>
      </c>
      <c r="D1097" s="42"/>
      <c r="E1097" s="42"/>
      <c r="F1097" s="247">
        <v>143159055</v>
      </c>
      <c r="G1097" s="337">
        <v>217540158</v>
      </c>
      <c r="H1097" s="330">
        <v>45679</v>
      </c>
      <c r="I1097" s="330"/>
      <c r="K1097" s="42"/>
      <c r="L1097" s="42"/>
      <c r="M1097" s="328"/>
      <c r="N1097" s="328"/>
      <c r="O1097" s="42"/>
    </row>
    <row r="1098" spans="1:15">
      <c r="A1098" s="42"/>
      <c r="B1098" s="330">
        <v>44013</v>
      </c>
      <c r="C1098" s="334">
        <f t="shared" si="15"/>
        <v>10111416303</v>
      </c>
      <c r="D1098" s="42"/>
      <c r="E1098" s="42"/>
      <c r="F1098" s="247">
        <v>572554117</v>
      </c>
      <c r="G1098" s="337">
        <v>217848493</v>
      </c>
      <c r="H1098" s="330">
        <v>49273</v>
      </c>
      <c r="I1098" s="330"/>
      <c r="K1098" s="42"/>
      <c r="L1098" s="42"/>
      <c r="M1098" s="328"/>
      <c r="N1098" s="328"/>
      <c r="O1098" s="42"/>
    </row>
    <row r="1099" spans="1:15">
      <c r="A1099" s="42"/>
      <c r="B1099" s="330">
        <v>44014</v>
      </c>
      <c r="C1099" s="334">
        <f t="shared" si="15"/>
        <v>9770025611</v>
      </c>
      <c r="D1099" s="42"/>
      <c r="E1099" s="42"/>
      <c r="F1099" s="247">
        <v>231163425</v>
      </c>
      <c r="G1099" s="337">
        <v>218042292</v>
      </c>
      <c r="H1099" s="330">
        <v>46475</v>
      </c>
      <c r="I1099" s="330"/>
      <c r="K1099" s="42"/>
      <c r="L1099" s="42"/>
      <c r="M1099" s="328"/>
      <c r="N1099" s="328"/>
      <c r="O1099" s="42"/>
    </row>
    <row r="1100" spans="1:15">
      <c r="A1100" s="42"/>
      <c r="B1100" s="330">
        <v>44015</v>
      </c>
      <c r="C1100" s="334">
        <f t="shared" si="15"/>
        <v>9907166140</v>
      </c>
      <c r="D1100" s="42"/>
      <c r="E1100" s="42"/>
      <c r="F1100" s="247">
        <v>368303954</v>
      </c>
      <c r="G1100" s="337">
        <v>218223856</v>
      </c>
      <c r="H1100" s="330">
        <v>45149</v>
      </c>
      <c r="I1100" s="330"/>
      <c r="K1100" s="42"/>
      <c r="L1100" s="42"/>
      <c r="M1100" s="328"/>
      <c r="N1100" s="328"/>
      <c r="O1100" s="42"/>
    </row>
    <row r="1101" spans="1:15">
      <c r="A1101" s="42"/>
      <c r="B1101" s="330">
        <v>44016</v>
      </c>
      <c r="C1101" s="334">
        <f t="shared" si="15"/>
        <v>9757846504</v>
      </c>
      <c r="D1101" s="42"/>
      <c r="E1101" s="42"/>
      <c r="F1101" s="247">
        <v>218984318</v>
      </c>
      <c r="G1101" s="337">
        <v>218355393</v>
      </c>
      <c r="H1101" s="330">
        <v>47287</v>
      </c>
      <c r="I1101" s="330"/>
      <c r="K1101" s="42"/>
      <c r="L1101" s="42"/>
      <c r="M1101" s="328"/>
      <c r="N1101" s="328"/>
      <c r="O1101" s="42"/>
    </row>
    <row r="1102" spans="1:15">
      <c r="A1102" s="42"/>
      <c r="B1102" s="330">
        <v>44017</v>
      </c>
      <c r="C1102" s="334">
        <f t="shared" si="15"/>
        <v>9657132667</v>
      </c>
      <c r="D1102" s="42"/>
      <c r="E1102" s="42"/>
      <c r="F1102" s="247">
        <v>118270481</v>
      </c>
      <c r="G1102" s="337">
        <v>218538512</v>
      </c>
      <c r="H1102" s="330">
        <v>49632</v>
      </c>
      <c r="I1102" s="330"/>
      <c r="K1102" s="42"/>
      <c r="L1102" s="42"/>
      <c r="M1102" s="328"/>
      <c r="N1102" s="328"/>
      <c r="O1102" s="42"/>
    </row>
    <row r="1103" spans="1:15">
      <c r="A1103" s="42"/>
      <c r="B1103" s="330">
        <v>44018</v>
      </c>
      <c r="C1103" s="334">
        <f t="shared" si="15"/>
        <v>10090076341</v>
      </c>
      <c r="D1103" s="42"/>
      <c r="E1103" s="42"/>
      <c r="F1103" s="247">
        <v>551214155</v>
      </c>
      <c r="G1103" s="337">
        <v>218556610</v>
      </c>
      <c r="H1103" s="330">
        <v>44408</v>
      </c>
      <c r="I1103" s="330"/>
      <c r="K1103" s="42"/>
      <c r="L1103" s="42"/>
      <c r="M1103" s="328"/>
      <c r="N1103" s="328"/>
      <c r="O1103" s="42"/>
    </row>
    <row r="1104" spans="1:15">
      <c r="A1104" s="42"/>
      <c r="B1104" s="330">
        <v>44019</v>
      </c>
      <c r="C1104" s="334">
        <f t="shared" si="15"/>
        <v>10469821968</v>
      </c>
      <c r="D1104" s="42"/>
      <c r="E1104" s="42"/>
      <c r="F1104" s="247">
        <v>930959782</v>
      </c>
      <c r="G1104" s="337">
        <v>218706955</v>
      </c>
      <c r="H1104" s="330">
        <v>49692</v>
      </c>
      <c r="I1104" s="330"/>
      <c r="K1104" s="42"/>
      <c r="L1104" s="42"/>
      <c r="M1104" s="328"/>
      <c r="N1104" s="328"/>
      <c r="O1104" s="42"/>
    </row>
    <row r="1105" spans="1:15">
      <c r="A1105" s="42"/>
      <c r="B1105" s="330">
        <v>44020</v>
      </c>
      <c r="C1105" s="334">
        <f t="shared" si="15"/>
        <v>9695693487</v>
      </c>
      <c r="D1105" s="42"/>
      <c r="E1105" s="42"/>
      <c r="F1105" s="247">
        <v>156831301</v>
      </c>
      <c r="G1105" s="337">
        <v>218712442</v>
      </c>
      <c r="H1105" s="330">
        <v>45575</v>
      </c>
      <c r="I1105" s="330"/>
      <c r="K1105" s="42"/>
      <c r="L1105" s="42"/>
      <c r="M1105" s="328"/>
      <c r="N1105" s="328"/>
      <c r="O1105" s="42"/>
    </row>
    <row r="1106" spans="1:15">
      <c r="A1106" s="42"/>
      <c r="B1106" s="330">
        <v>44021</v>
      </c>
      <c r="C1106" s="334">
        <f t="shared" si="15"/>
        <v>10216946866</v>
      </c>
      <c r="D1106" s="42"/>
      <c r="E1106" s="42"/>
      <c r="F1106" s="247">
        <v>678084680</v>
      </c>
      <c r="G1106" s="337">
        <v>218720516</v>
      </c>
      <c r="H1106" s="330">
        <v>46760</v>
      </c>
      <c r="I1106" s="330"/>
      <c r="K1106" s="42"/>
      <c r="L1106" s="42"/>
      <c r="M1106" s="328"/>
      <c r="N1106" s="328"/>
      <c r="O1106" s="42"/>
    </row>
    <row r="1107" spans="1:15">
      <c r="A1107" s="42"/>
      <c r="B1107" s="330">
        <v>44022</v>
      </c>
      <c r="C1107" s="334">
        <f t="shared" si="15"/>
        <v>9661336207</v>
      </c>
      <c r="D1107" s="42"/>
      <c r="E1107" s="42"/>
      <c r="F1107" s="247">
        <v>122474021</v>
      </c>
      <c r="G1107" s="337">
        <v>218778140</v>
      </c>
      <c r="H1107" s="330">
        <v>44651</v>
      </c>
      <c r="I1107" s="330"/>
      <c r="K1107" s="42"/>
      <c r="L1107" s="42"/>
      <c r="M1107" s="328"/>
      <c r="N1107" s="328"/>
      <c r="O1107" s="42"/>
    </row>
    <row r="1108" spans="1:15">
      <c r="A1108" s="42"/>
      <c r="B1108" s="330">
        <v>44023</v>
      </c>
      <c r="C1108" s="334">
        <f t="shared" si="15"/>
        <v>10329498075</v>
      </c>
      <c r="D1108" s="42"/>
      <c r="E1108" s="42"/>
      <c r="F1108" s="247">
        <v>790635889</v>
      </c>
      <c r="G1108" s="337">
        <v>218827426</v>
      </c>
      <c r="H1108" s="330">
        <v>48668</v>
      </c>
      <c r="I1108" s="330"/>
      <c r="K1108" s="42"/>
      <c r="L1108" s="42"/>
      <c r="M1108" s="328"/>
      <c r="N1108" s="328"/>
      <c r="O1108" s="42"/>
    </row>
    <row r="1109" spans="1:15">
      <c r="A1109" s="42"/>
      <c r="B1109" s="330">
        <v>44024</v>
      </c>
      <c r="C1109" s="334">
        <f t="shared" si="15"/>
        <v>9656600300</v>
      </c>
      <c r="D1109" s="42"/>
      <c r="E1109" s="42"/>
      <c r="F1109" s="247">
        <v>117738114</v>
      </c>
      <c r="G1109" s="337">
        <v>218872117</v>
      </c>
      <c r="H1109" s="330">
        <v>47806</v>
      </c>
      <c r="I1109" s="330"/>
      <c r="K1109" s="42"/>
      <c r="L1109" s="42"/>
      <c r="M1109" s="328"/>
      <c r="N1109" s="328"/>
      <c r="O1109" s="42"/>
    </row>
    <row r="1110" spans="1:15">
      <c r="A1110" s="42"/>
      <c r="B1110" s="330">
        <v>44025</v>
      </c>
      <c r="C1110" s="334">
        <f t="shared" si="15"/>
        <v>10227843051</v>
      </c>
      <c r="D1110" s="42"/>
      <c r="E1110" s="42"/>
      <c r="F1110" s="247">
        <v>688980865</v>
      </c>
      <c r="G1110" s="337">
        <v>218934221</v>
      </c>
      <c r="H1110" s="330">
        <v>47583</v>
      </c>
      <c r="I1110" s="330"/>
      <c r="K1110" s="42"/>
      <c r="L1110" s="42"/>
      <c r="M1110" s="328"/>
      <c r="N1110" s="328"/>
      <c r="O1110" s="42"/>
    </row>
    <row r="1111" spans="1:15">
      <c r="A1111" s="42"/>
      <c r="B1111" s="330">
        <v>44026</v>
      </c>
      <c r="C1111" s="334">
        <f t="shared" si="15"/>
        <v>9658500037</v>
      </c>
      <c r="D1111" s="42"/>
      <c r="E1111" s="42"/>
      <c r="F1111" s="247">
        <v>119637851</v>
      </c>
      <c r="G1111" s="337">
        <v>218984318</v>
      </c>
      <c r="H1111" s="330">
        <v>44016</v>
      </c>
      <c r="I1111" s="330"/>
      <c r="K1111" s="42"/>
      <c r="L1111" s="42"/>
      <c r="M1111" s="328"/>
      <c r="N1111" s="328"/>
      <c r="O1111" s="42"/>
    </row>
    <row r="1112" spans="1:15">
      <c r="A1112" s="42"/>
      <c r="B1112" s="330">
        <v>44027</v>
      </c>
      <c r="C1112" s="334">
        <f t="shared" si="15"/>
        <v>10222355419</v>
      </c>
      <c r="D1112" s="42"/>
      <c r="E1112" s="42"/>
      <c r="F1112" s="247">
        <v>683493233</v>
      </c>
      <c r="G1112" s="337">
        <v>219138966</v>
      </c>
      <c r="H1112" s="330">
        <v>50382</v>
      </c>
      <c r="I1112" s="330"/>
      <c r="K1112" s="42"/>
      <c r="L1112" s="42"/>
      <c r="M1112" s="328"/>
      <c r="N1112" s="328"/>
      <c r="O1112" s="42"/>
    </row>
    <row r="1113" spans="1:15">
      <c r="A1113" s="42"/>
      <c r="B1113" s="330">
        <v>44028</v>
      </c>
      <c r="C1113" s="334">
        <f t="shared" si="15"/>
        <v>9903722867</v>
      </c>
      <c r="D1113" s="42"/>
      <c r="E1113" s="42"/>
      <c r="F1113" s="247">
        <v>364860681</v>
      </c>
      <c r="G1113" s="337">
        <v>219254197</v>
      </c>
      <c r="H1113" s="330">
        <v>48949</v>
      </c>
      <c r="I1113" s="330"/>
      <c r="K1113" s="42"/>
      <c r="L1113" s="42"/>
      <c r="M1113" s="328"/>
      <c r="N1113" s="328"/>
      <c r="O1113" s="42"/>
    </row>
    <row r="1114" spans="1:15">
      <c r="A1114" s="42"/>
      <c r="B1114" s="330">
        <v>44029</v>
      </c>
      <c r="C1114" s="334">
        <f t="shared" si="15"/>
        <v>9763157811</v>
      </c>
      <c r="D1114" s="42"/>
      <c r="E1114" s="42"/>
      <c r="F1114" s="247">
        <v>224295625</v>
      </c>
      <c r="G1114" s="337">
        <v>219257348</v>
      </c>
      <c r="H1114" s="330">
        <v>49731</v>
      </c>
      <c r="I1114" s="330"/>
      <c r="K1114" s="42"/>
      <c r="L1114" s="42"/>
      <c r="M1114" s="328"/>
      <c r="N1114" s="328"/>
      <c r="O1114" s="42"/>
    </row>
    <row r="1115" spans="1:15">
      <c r="A1115" s="42"/>
      <c r="B1115" s="330">
        <v>44030</v>
      </c>
      <c r="C1115" s="334">
        <f t="shared" si="15"/>
        <v>9704623231</v>
      </c>
      <c r="D1115" s="42"/>
      <c r="E1115" s="42"/>
      <c r="F1115" s="247">
        <v>165761045</v>
      </c>
      <c r="G1115" s="337">
        <v>219290904</v>
      </c>
      <c r="H1115" s="330">
        <v>46965</v>
      </c>
      <c r="I1115" s="330"/>
      <c r="K1115" s="42"/>
      <c r="L1115" s="42"/>
      <c r="M1115" s="328"/>
      <c r="N1115" s="328"/>
      <c r="O1115" s="42"/>
    </row>
    <row r="1116" spans="1:15">
      <c r="A1116" s="42"/>
      <c r="B1116" s="330">
        <v>44031</v>
      </c>
      <c r="C1116" s="334">
        <f t="shared" si="15"/>
        <v>10420682499</v>
      </c>
      <c r="D1116" s="42"/>
      <c r="E1116" s="42"/>
      <c r="F1116" s="247">
        <v>881820313</v>
      </c>
      <c r="G1116" s="337">
        <v>219759342</v>
      </c>
      <c r="H1116" s="330">
        <v>46893</v>
      </c>
      <c r="I1116" s="330"/>
      <c r="K1116" s="42"/>
      <c r="L1116" s="42"/>
      <c r="M1116" s="328"/>
      <c r="N1116" s="328"/>
      <c r="O1116" s="42"/>
    </row>
    <row r="1117" spans="1:15">
      <c r="A1117" s="42"/>
      <c r="B1117" s="330">
        <v>44032</v>
      </c>
      <c r="C1117" s="334">
        <f t="shared" si="15"/>
        <v>10352830926</v>
      </c>
      <c r="D1117" s="42"/>
      <c r="E1117" s="42"/>
      <c r="F1117" s="247">
        <v>813968740</v>
      </c>
      <c r="G1117" s="337">
        <v>219760458</v>
      </c>
      <c r="H1117" s="330">
        <v>49286</v>
      </c>
      <c r="I1117" s="330"/>
      <c r="K1117" s="42"/>
      <c r="L1117" s="42"/>
      <c r="M1117" s="328"/>
      <c r="N1117" s="328"/>
      <c r="O1117" s="42"/>
    </row>
    <row r="1118" spans="1:15">
      <c r="A1118" s="42"/>
      <c r="B1118" s="330">
        <v>44033</v>
      </c>
      <c r="C1118" s="334">
        <f t="shared" si="15"/>
        <v>10457030844</v>
      </c>
      <c r="D1118" s="42"/>
      <c r="E1118" s="42"/>
      <c r="F1118" s="247">
        <v>918168658</v>
      </c>
      <c r="G1118" s="337">
        <v>219784332</v>
      </c>
      <c r="H1118" s="330">
        <v>49001</v>
      </c>
      <c r="I1118" s="330"/>
      <c r="K1118" s="42"/>
      <c r="L1118" s="42"/>
      <c r="M1118" s="328"/>
      <c r="N1118" s="328"/>
      <c r="O1118" s="42"/>
    </row>
    <row r="1119" spans="1:15">
      <c r="A1119" s="42"/>
      <c r="B1119" s="330">
        <v>44034</v>
      </c>
      <c r="C1119" s="334">
        <f t="shared" si="15"/>
        <v>10199906313</v>
      </c>
      <c r="D1119" s="42"/>
      <c r="E1119" s="42"/>
      <c r="F1119" s="247">
        <v>661044127</v>
      </c>
      <c r="G1119" s="337">
        <v>219855403</v>
      </c>
      <c r="H1119" s="330">
        <v>49335</v>
      </c>
      <c r="I1119" s="330"/>
      <c r="K1119" s="42"/>
      <c r="L1119" s="42"/>
      <c r="M1119" s="328"/>
      <c r="N1119" s="328"/>
      <c r="O1119" s="42"/>
    </row>
    <row r="1120" spans="1:15">
      <c r="A1120" s="42"/>
      <c r="B1120" s="330">
        <v>44035</v>
      </c>
      <c r="C1120" s="334">
        <f t="shared" ref="C1120:C1183" si="16">F1120+(F$88*28679+98765)+(G$88*6587+87654)+(E$88*9537+76543)+(J$88*5713+4528)</f>
        <v>10351319009</v>
      </c>
      <c r="D1120" s="42"/>
      <c r="E1120" s="42"/>
      <c r="F1120" s="247">
        <v>812456823</v>
      </c>
      <c r="G1120" s="337">
        <v>219911933</v>
      </c>
      <c r="H1120" s="330">
        <v>49390</v>
      </c>
      <c r="I1120" s="330"/>
      <c r="K1120" s="42"/>
      <c r="L1120" s="42"/>
      <c r="M1120" s="328"/>
      <c r="N1120" s="328"/>
      <c r="O1120" s="42"/>
    </row>
    <row r="1121" spans="1:15">
      <c r="A1121" s="42"/>
      <c r="B1121" s="330">
        <v>44036</v>
      </c>
      <c r="C1121" s="334">
        <f t="shared" si="16"/>
        <v>10080680260</v>
      </c>
      <c r="D1121" s="42"/>
      <c r="E1121" s="42"/>
      <c r="F1121" s="247">
        <v>541818074</v>
      </c>
      <c r="G1121" s="337">
        <v>220034562</v>
      </c>
      <c r="H1121" s="330">
        <v>49264</v>
      </c>
      <c r="I1121" s="330"/>
      <c r="K1121" s="42"/>
      <c r="L1121" s="42"/>
      <c r="M1121" s="328"/>
      <c r="N1121" s="328"/>
      <c r="O1121" s="42"/>
    </row>
    <row r="1122" spans="1:15">
      <c r="A1122" s="42"/>
      <c r="B1122" s="330">
        <v>44037</v>
      </c>
      <c r="C1122" s="334">
        <f t="shared" si="16"/>
        <v>10358225896</v>
      </c>
      <c r="D1122" s="42"/>
      <c r="E1122" s="42"/>
      <c r="F1122" s="247">
        <v>819363710</v>
      </c>
      <c r="G1122" s="337">
        <v>220049518</v>
      </c>
      <c r="H1122" s="330">
        <v>49780</v>
      </c>
      <c r="I1122" s="330"/>
      <c r="K1122" s="42"/>
      <c r="L1122" s="42"/>
      <c r="M1122" s="328"/>
      <c r="N1122" s="328"/>
      <c r="O1122" s="42"/>
    </row>
    <row r="1123" spans="1:15">
      <c r="A1123" s="42"/>
      <c r="B1123" s="330">
        <v>44038</v>
      </c>
      <c r="C1123" s="334">
        <f t="shared" si="16"/>
        <v>10097870092</v>
      </c>
      <c r="D1123" s="42"/>
      <c r="E1123" s="42"/>
      <c r="F1123" s="247">
        <v>559007906</v>
      </c>
      <c r="G1123" s="337">
        <v>220103226</v>
      </c>
      <c r="H1123" s="330">
        <v>45073</v>
      </c>
      <c r="I1123" s="330"/>
      <c r="K1123" s="42"/>
      <c r="L1123" s="42"/>
      <c r="M1123" s="328"/>
      <c r="N1123" s="328"/>
      <c r="O1123" s="42"/>
    </row>
    <row r="1124" spans="1:15">
      <c r="A1124" s="42"/>
      <c r="B1124" s="330">
        <v>44039</v>
      </c>
      <c r="C1124" s="334">
        <f t="shared" si="16"/>
        <v>10480112901</v>
      </c>
      <c r="D1124" s="42"/>
      <c r="E1124" s="42"/>
      <c r="F1124" s="247">
        <v>941250715</v>
      </c>
      <c r="G1124" s="337">
        <v>220241022</v>
      </c>
      <c r="H1124" s="330">
        <v>44868</v>
      </c>
      <c r="I1124" s="330"/>
      <c r="K1124" s="42"/>
      <c r="L1124" s="42"/>
      <c r="M1124" s="328"/>
      <c r="N1124" s="328"/>
      <c r="O1124" s="42"/>
    </row>
    <row r="1125" spans="1:15">
      <c r="A1125" s="42"/>
      <c r="B1125" s="330">
        <v>44040</v>
      </c>
      <c r="C1125" s="334">
        <f t="shared" si="16"/>
        <v>10269766116</v>
      </c>
      <c r="D1125" s="42"/>
      <c r="E1125" s="42"/>
      <c r="F1125" s="247">
        <v>730903930</v>
      </c>
      <c r="G1125" s="337">
        <v>220349208</v>
      </c>
      <c r="H1125" s="330">
        <v>47910</v>
      </c>
      <c r="I1125" s="330"/>
      <c r="K1125" s="42"/>
      <c r="L1125" s="42"/>
      <c r="M1125" s="328"/>
      <c r="N1125" s="328"/>
      <c r="O1125" s="42"/>
    </row>
    <row r="1126" spans="1:15">
      <c r="A1126" s="42"/>
      <c r="B1126" s="330">
        <v>44041</v>
      </c>
      <c r="C1126" s="334">
        <f t="shared" si="16"/>
        <v>10529581312</v>
      </c>
      <c r="D1126" s="42"/>
      <c r="E1126" s="42"/>
      <c r="F1126" s="247">
        <v>990719126</v>
      </c>
      <c r="G1126" s="337">
        <v>220411311</v>
      </c>
      <c r="H1126" s="330">
        <v>49693</v>
      </c>
      <c r="I1126" s="330"/>
      <c r="K1126" s="42"/>
      <c r="L1126" s="42"/>
      <c r="M1126" s="328"/>
      <c r="N1126" s="328"/>
      <c r="O1126" s="42"/>
    </row>
    <row r="1127" spans="1:15">
      <c r="A1127" s="42"/>
      <c r="B1127" s="330">
        <v>44042</v>
      </c>
      <c r="C1127" s="334">
        <f t="shared" si="16"/>
        <v>10175740179</v>
      </c>
      <c r="D1127" s="42"/>
      <c r="E1127" s="42"/>
      <c r="F1127" s="247">
        <v>636877993</v>
      </c>
      <c r="G1127" s="337">
        <v>220424695</v>
      </c>
      <c r="H1127" s="330">
        <v>49227</v>
      </c>
      <c r="I1127" s="330"/>
      <c r="K1127" s="42"/>
      <c r="L1127" s="42"/>
      <c r="M1127" s="328"/>
      <c r="N1127" s="328"/>
      <c r="O1127" s="42"/>
    </row>
    <row r="1128" spans="1:15">
      <c r="A1128" s="42"/>
      <c r="B1128" s="330">
        <v>44043</v>
      </c>
      <c r="C1128" s="334">
        <f t="shared" si="16"/>
        <v>10509851882</v>
      </c>
      <c r="D1128" s="42"/>
      <c r="E1128" s="42"/>
      <c r="F1128" s="247">
        <v>970989696</v>
      </c>
      <c r="G1128" s="337">
        <v>220521432</v>
      </c>
      <c r="H1128" s="330">
        <v>44264</v>
      </c>
      <c r="I1128" s="330"/>
      <c r="K1128" s="42"/>
      <c r="L1128" s="42"/>
      <c r="M1128" s="328"/>
      <c r="N1128" s="328"/>
      <c r="O1128" s="42"/>
    </row>
    <row r="1129" spans="1:15">
      <c r="A1129" s="42"/>
      <c r="B1129" s="330">
        <v>44044</v>
      </c>
      <c r="C1129" s="334">
        <f t="shared" si="16"/>
        <v>9668682870</v>
      </c>
      <c r="D1129" s="42"/>
      <c r="E1129" s="42"/>
      <c r="F1129" s="247">
        <v>129820684</v>
      </c>
      <c r="G1129" s="337">
        <v>220848302</v>
      </c>
      <c r="H1129" s="330">
        <v>46986</v>
      </c>
      <c r="I1129" s="330"/>
      <c r="K1129" s="42"/>
      <c r="L1129" s="42"/>
      <c r="M1129" s="328"/>
      <c r="N1129" s="328"/>
      <c r="O1129" s="42"/>
    </row>
    <row r="1130" spans="1:15">
      <c r="A1130" s="42"/>
      <c r="B1130" s="330">
        <v>44045</v>
      </c>
      <c r="C1130" s="334">
        <f t="shared" si="16"/>
        <v>10165651910</v>
      </c>
      <c r="D1130" s="42"/>
      <c r="E1130" s="42"/>
      <c r="F1130" s="247">
        <v>626789724</v>
      </c>
      <c r="G1130" s="337">
        <v>220916503</v>
      </c>
      <c r="H1130" s="330">
        <v>44511</v>
      </c>
      <c r="I1130" s="330"/>
      <c r="K1130" s="42"/>
      <c r="L1130" s="42"/>
      <c r="M1130" s="328"/>
      <c r="N1130" s="328"/>
      <c r="O1130" s="42"/>
    </row>
    <row r="1131" spans="1:15">
      <c r="A1131" s="42"/>
      <c r="B1131" s="330">
        <v>44046</v>
      </c>
      <c r="C1131" s="334">
        <f t="shared" si="16"/>
        <v>9760367427</v>
      </c>
      <c r="D1131" s="42"/>
      <c r="E1131" s="42"/>
      <c r="F1131" s="247">
        <v>221505241</v>
      </c>
      <c r="G1131" s="337">
        <v>221141533</v>
      </c>
      <c r="H1131" s="330">
        <v>48121</v>
      </c>
      <c r="I1131" s="330"/>
      <c r="K1131" s="42"/>
      <c r="L1131" s="42"/>
      <c r="M1131" s="328"/>
      <c r="N1131" s="328"/>
      <c r="O1131" s="42"/>
    </row>
    <row r="1132" spans="1:15">
      <c r="A1132" s="42"/>
      <c r="B1132" s="330">
        <v>44047</v>
      </c>
      <c r="C1132" s="334">
        <f t="shared" si="16"/>
        <v>10266862220</v>
      </c>
      <c r="D1132" s="42"/>
      <c r="E1132" s="42"/>
      <c r="F1132" s="247">
        <v>728000034</v>
      </c>
      <c r="G1132" s="337">
        <v>221175551</v>
      </c>
      <c r="H1132" s="330">
        <v>43481</v>
      </c>
      <c r="I1132" s="330"/>
      <c r="K1132" s="42"/>
      <c r="L1132" s="42"/>
      <c r="M1132" s="328"/>
      <c r="N1132" s="328"/>
      <c r="O1132" s="42"/>
    </row>
    <row r="1133" spans="1:15">
      <c r="A1133" s="42"/>
      <c r="B1133" s="330">
        <v>44048</v>
      </c>
      <c r="C1133" s="334">
        <f t="shared" si="16"/>
        <v>10300639983</v>
      </c>
      <c r="D1133" s="42"/>
      <c r="E1133" s="42"/>
      <c r="F1133" s="247">
        <v>761777797</v>
      </c>
      <c r="G1133" s="337">
        <v>221305211</v>
      </c>
      <c r="H1133" s="330">
        <v>47880</v>
      </c>
      <c r="I1133" s="330"/>
      <c r="K1133" s="42"/>
      <c r="L1133" s="42"/>
      <c r="M1133" s="328"/>
      <c r="N1133" s="328"/>
      <c r="O1133" s="42"/>
    </row>
    <row r="1134" spans="1:15">
      <c r="A1134" s="42"/>
      <c r="B1134" s="330">
        <v>44049</v>
      </c>
      <c r="C1134" s="334">
        <f t="shared" si="16"/>
        <v>9999501343</v>
      </c>
      <c r="D1134" s="42"/>
      <c r="E1134" s="42"/>
      <c r="F1134" s="247">
        <v>460639157</v>
      </c>
      <c r="G1134" s="337">
        <v>221336503</v>
      </c>
      <c r="H1134" s="330">
        <v>43955</v>
      </c>
      <c r="I1134" s="330"/>
      <c r="K1134" s="42"/>
      <c r="L1134" s="42"/>
      <c r="M1134" s="328"/>
      <c r="N1134" s="328"/>
      <c r="O1134" s="42"/>
    </row>
    <row r="1135" spans="1:15">
      <c r="A1135" s="42"/>
      <c r="B1135" s="330">
        <v>44050</v>
      </c>
      <c r="C1135" s="334">
        <f t="shared" si="16"/>
        <v>10003296308</v>
      </c>
      <c r="D1135" s="42"/>
      <c r="E1135" s="42"/>
      <c r="F1135" s="247">
        <v>464434122</v>
      </c>
      <c r="G1135" s="337">
        <v>221384818</v>
      </c>
      <c r="H1135" s="330">
        <v>43619</v>
      </c>
      <c r="I1135" s="330"/>
      <c r="K1135" s="42"/>
      <c r="L1135" s="42"/>
      <c r="M1135" s="328"/>
      <c r="N1135" s="328"/>
      <c r="O1135" s="42"/>
    </row>
    <row r="1136" spans="1:15">
      <c r="A1136" s="42"/>
      <c r="B1136" s="330">
        <v>44051</v>
      </c>
      <c r="C1136" s="334">
        <f t="shared" si="16"/>
        <v>9651000010</v>
      </c>
      <c r="D1136" s="42"/>
      <c r="E1136" s="42"/>
      <c r="F1136" s="247">
        <v>112137824</v>
      </c>
      <c r="G1136" s="337">
        <v>221505241</v>
      </c>
      <c r="H1136" s="330">
        <v>44046</v>
      </c>
      <c r="I1136" s="330"/>
      <c r="K1136" s="42"/>
      <c r="L1136" s="42"/>
      <c r="M1136" s="328"/>
      <c r="N1136" s="328"/>
      <c r="O1136" s="42"/>
    </row>
    <row r="1137" spans="1:15">
      <c r="A1137" s="42"/>
      <c r="B1137" s="330">
        <v>44052</v>
      </c>
      <c r="C1137" s="334">
        <f t="shared" si="16"/>
        <v>10045233990</v>
      </c>
      <c r="D1137" s="42"/>
      <c r="E1137" s="42"/>
      <c r="F1137" s="247">
        <v>506371804</v>
      </c>
      <c r="G1137" s="337">
        <v>221602390</v>
      </c>
      <c r="H1137" s="330">
        <v>48481</v>
      </c>
      <c r="I1137" s="330"/>
      <c r="K1137" s="42"/>
      <c r="L1137" s="42"/>
      <c r="M1137" s="328"/>
      <c r="N1137" s="328"/>
      <c r="O1137" s="42"/>
    </row>
    <row r="1138" spans="1:15">
      <c r="A1138" s="42"/>
      <c r="B1138" s="330">
        <v>44053</v>
      </c>
      <c r="C1138" s="334">
        <f t="shared" si="16"/>
        <v>9803639984</v>
      </c>
      <c r="D1138" s="42"/>
      <c r="E1138" s="42"/>
      <c r="F1138" s="247">
        <v>264777798</v>
      </c>
      <c r="G1138" s="337">
        <v>221745991</v>
      </c>
      <c r="H1138" s="330">
        <v>48065</v>
      </c>
      <c r="I1138" s="330"/>
      <c r="K1138" s="42"/>
      <c r="L1138" s="42"/>
      <c r="M1138" s="328"/>
      <c r="N1138" s="328"/>
      <c r="O1138" s="42"/>
    </row>
    <row r="1139" spans="1:15">
      <c r="A1139" s="42"/>
      <c r="B1139" s="330">
        <v>44054</v>
      </c>
      <c r="C1139" s="334">
        <f t="shared" si="16"/>
        <v>10406444129</v>
      </c>
      <c r="D1139" s="42"/>
      <c r="E1139" s="42"/>
      <c r="F1139" s="247">
        <v>867581943</v>
      </c>
      <c r="G1139" s="337">
        <v>222171838</v>
      </c>
      <c r="H1139" s="330">
        <v>50304</v>
      </c>
      <c r="I1139" s="330"/>
      <c r="K1139" s="42"/>
      <c r="L1139" s="42"/>
      <c r="M1139" s="328"/>
      <c r="N1139" s="328"/>
      <c r="O1139" s="42"/>
    </row>
    <row r="1140" spans="1:15">
      <c r="A1140" s="42"/>
      <c r="B1140" s="330">
        <v>44055</v>
      </c>
      <c r="C1140" s="334">
        <f t="shared" si="16"/>
        <v>10395626391</v>
      </c>
      <c r="D1140" s="42"/>
      <c r="E1140" s="42"/>
      <c r="F1140" s="247">
        <v>856764205</v>
      </c>
      <c r="G1140" s="337">
        <v>222179970</v>
      </c>
      <c r="H1140" s="330">
        <v>48293</v>
      </c>
      <c r="I1140" s="330"/>
      <c r="K1140" s="42"/>
      <c r="L1140" s="42"/>
      <c r="M1140" s="328"/>
      <c r="N1140" s="328"/>
      <c r="O1140" s="42"/>
    </row>
    <row r="1141" spans="1:15">
      <c r="A1141" s="42"/>
      <c r="B1141" s="330">
        <v>44056</v>
      </c>
      <c r="C1141" s="334">
        <f t="shared" si="16"/>
        <v>10471031705</v>
      </c>
      <c r="D1141" s="42"/>
      <c r="E1141" s="42"/>
      <c r="F1141" s="247">
        <v>932169519</v>
      </c>
      <c r="G1141" s="337">
        <v>222228128</v>
      </c>
      <c r="H1141" s="330">
        <v>46851</v>
      </c>
      <c r="I1141" s="330"/>
      <c r="K1141" s="42"/>
      <c r="L1141" s="42"/>
      <c r="M1141" s="328"/>
      <c r="N1141" s="328"/>
      <c r="O1141" s="42"/>
    </row>
    <row r="1142" spans="1:15">
      <c r="A1142" s="42"/>
      <c r="B1142" s="330">
        <v>44057</v>
      </c>
      <c r="C1142" s="334">
        <f t="shared" si="16"/>
        <v>9840995005</v>
      </c>
      <c r="D1142" s="42"/>
      <c r="E1142" s="42"/>
      <c r="F1142" s="247">
        <v>302132819</v>
      </c>
      <c r="G1142" s="337">
        <v>222249667</v>
      </c>
      <c r="H1142" s="330">
        <v>47520</v>
      </c>
      <c r="I1142" s="330"/>
      <c r="K1142" s="42"/>
      <c r="L1142" s="42"/>
      <c r="M1142" s="328"/>
      <c r="N1142" s="328"/>
      <c r="O1142" s="42"/>
    </row>
    <row r="1143" spans="1:15">
      <c r="A1143" s="42"/>
      <c r="B1143" s="330">
        <v>44058</v>
      </c>
      <c r="C1143" s="334">
        <f t="shared" si="16"/>
        <v>10426736700</v>
      </c>
      <c r="D1143" s="42"/>
      <c r="E1143" s="42"/>
      <c r="F1143" s="247">
        <v>887874514</v>
      </c>
      <c r="G1143" s="337">
        <v>222260685</v>
      </c>
      <c r="H1143" s="330">
        <v>49414</v>
      </c>
      <c r="I1143" s="330"/>
      <c r="K1143" s="42"/>
      <c r="L1143" s="42"/>
      <c r="M1143" s="328"/>
      <c r="N1143" s="328"/>
      <c r="O1143" s="42"/>
    </row>
    <row r="1144" spans="1:15">
      <c r="A1144" s="42"/>
      <c r="B1144" s="330">
        <v>44059</v>
      </c>
      <c r="C1144" s="334">
        <f t="shared" si="16"/>
        <v>9657604786</v>
      </c>
      <c r="D1144" s="42"/>
      <c r="E1144" s="42"/>
      <c r="F1144" s="247">
        <v>118742600</v>
      </c>
      <c r="G1144" s="337">
        <v>222361442</v>
      </c>
      <c r="H1144" s="330">
        <v>46773</v>
      </c>
      <c r="I1144" s="330"/>
      <c r="K1144" s="42"/>
      <c r="L1144" s="42"/>
      <c r="M1144" s="328"/>
      <c r="N1144" s="328"/>
      <c r="O1144" s="42"/>
    </row>
    <row r="1145" spans="1:15">
      <c r="A1145" s="42"/>
      <c r="B1145" s="330">
        <v>44060</v>
      </c>
      <c r="C1145" s="334">
        <f t="shared" si="16"/>
        <v>10003744077</v>
      </c>
      <c r="D1145" s="42"/>
      <c r="E1145" s="42"/>
      <c r="F1145" s="247">
        <v>464881891</v>
      </c>
      <c r="G1145" s="337">
        <v>222372549</v>
      </c>
      <c r="H1145" s="330">
        <v>47017</v>
      </c>
      <c r="I1145" s="330"/>
      <c r="K1145" s="42"/>
      <c r="L1145" s="42"/>
      <c r="M1145" s="328"/>
      <c r="N1145" s="328"/>
      <c r="O1145" s="42"/>
    </row>
    <row r="1146" spans="1:15">
      <c r="A1146" s="42"/>
      <c r="B1146" s="330">
        <v>44061</v>
      </c>
      <c r="C1146" s="334">
        <f t="shared" si="16"/>
        <v>9840774910</v>
      </c>
      <c r="D1146" s="42"/>
      <c r="E1146" s="42"/>
      <c r="F1146" s="247">
        <v>301912724</v>
      </c>
      <c r="G1146" s="337">
        <v>222615141</v>
      </c>
      <c r="H1146" s="330">
        <v>46660</v>
      </c>
      <c r="I1146" s="330"/>
      <c r="K1146" s="42"/>
      <c r="L1146" s="42"/>
      <c r="M1146" s="328"/>
      <c r="N1146" s="328"/>
      <c r="O1146" s="42"/>
    </row>
    <row r="1147" spans="1:15">
      <c r="A1147" s="42"/>
      <c r="B1147" s="330">
        <v>44062</v>
      </c>
      <c r="C1147" s="334">
        <f t="shared" si="16"/>
        <v>10328215293</v>
      </c>
      <c r="D1147" s="42"/>
      <c r="E1147" s="42"/>
      <c r="F1147" s="247">
        <v>789353107</v>
      </c>
      <c r="G1147" s="337">
        <v>222936170</v>
      </c>
      <c r="H1147" s="330">
        <v>49565</v>
      </c>
      <c r="I1147" s="330"/>
      <c r="K1147" s="42"/>
      <c r="L1147" s="42"/>
      <c r="M1147" s="328"/>
      <c r="N1147" s="328"/>
      <c r="O1147" s="42"/>
    </row>
    <row r="1148" spans="1:15">
      <c r="A1148" s="42"/>
      <c r="B1148" s="330">
        <v>44063</v>
      </c>
      <c r="C1148" s="334">
        <f t="shared" si="16"/>
        <v>10050047936</v>
      </c>
      <c r="D1148" s="42"/>
      <c r="E1148" s="42"/>
      <c r="F1148" s="247">
        <v>511185750</v>
      </c>
      <c r="G1148" s="337">
        <v>223088631</v>
      </c>
      <c r="H1148" s="330">
        <v>45974</v>
      </c>
      <c r="I1148" s="330"/>
      <c r="K1148" s="42"/>
      <c r="L1148" s="42"/>
      <c r="M1148" s="328"/>
      <c r="N1148" s="328"/>
      <c r="O1148" s="42"/>
    </row>
    <row r="1149" spans="1:15">
      <c r="A1149" s="42"/>
      <c r="B1149" s="330">
        <v>44064</v>
      </c>
      <c r="C1149" s="334">
        <f t="shared" si="16"/>
        <v>10413761285</v>
      </c>
      <c r="D1149" s="42"/>
      <c r="E1149" s="42"/>
      <c r="F1149" s="247">
        <v>874899099</v>
      </c>
      <c r="G1149" s="337">
        <v>223151180</v>
      </c>
      <c r="H1149" s="330">
        <v>45082</v>
      </c>
      <c r="I1149" s="330"/>
      <c r="K1149" s="42"/>
      <c r="L1149" s="42"/>
      <c r="M1149" s="328"/>
      <c r="N1149" s="328"/>
      <c r="O1149" s="42"/>
    </row>
    <row r="1150" spans="1:15">
      <c r="A1150" s="42"/>
      <c r="B1150" s="330">
        <v>44065</v>
      </c>
      <c r="C1150" s="334">
        <f t="shared" si="16"/>
        <v>10377921789</v>
      </c>
      <c r="D1150" s="42"/>
      <c r="E1150" s="42"/>
      <c r="F1150" s="247">
        <v>839059603</v>
      </c>
      <c r="G1150" s="337">
        <v>223245284</v>
      </c>
      <c r="H1150" s="330">
        <v>43567</v>
      </c>
      <c r="I1150" s="330"/>
      <c r="K1150" s="42"/>
      <c r="L1150" s="42"/>
      <c r="M1150" s="328"/>
      <c r="N1150" s="328"/>
      <c r="O1150" s="42"/>
    </row>
    <row r="1151" spans="1:15">
      <c r="A1151" s="42"/>
      <c r="B1151" s="330">
        <v>44066</v>
      </c>
      <c r="C1151" s="334">
        <f t="shared" si="16"/>
        <v>10029342289</v>
      </c>
      <c r="D1151" s="42"/>
      <c r="E1151" s="42"/>
      <c r="F1151" s="247">
        <v>490480103</v>
      </c>
      <c r="G1151" s="337">
        <v>223296673</v>
      </c>
      <c r="H1151" s="330">
        <v>43610</v>
      </c>
      <c r="I1151" s="330"/>
      <c r="K1151" s="42"/>
      <c r="L1151" s="42"/>
      <c r="M1151" s="328"/>
      <c r="N1151" s="328"/>
      <c r="O1151" s="42"/>
    </row>
    <row r="1152" spans="1:15">
      <c r="A1152" s="42"/>
      <c r="B1152" s="330">
        <v>44067</v>
      </c>
      <c r="C1152" s="334">
        <f t="shared" si="16"/>
        <v>10236994963</v>
      </c>
      <c r="D1152" s="42"/>
      <c r="E1152" s="42"/>
      <c r="F1152" s="247">
        <v>698132777</v>
      </c>
      <c r="G1152" s="337">
        <v>223343760</v>
      </c>
      <c r="H1152" s="330">
        <v>43388</v>
      </c>
      <c r="I1152" s="330"/>
      <c r="K1152" s="42"/>
      <c r="L1152" s="42"/>
      <c r="M1152" s="328"/>
      <c r="N1152" s="328"/>
      <c r="O1152" s="42"/>
    </row>
    <row r="1153" spans="1:15">
      <c r="A1153" s="42"/>
      <c r="B1153" s="330">
        <v>44068</v>
      </c>
      <c r="C1153" s="334">
        <f t="shared" si="16"/>
        <v>10013273435</v>
      </c>
      <c r="D1153" s="42"/>
      <c r="E1153" s="42"/>
      <c r="F1153" s="247">
        <v>474411249</v>
      </c>
      <c r="G1153" s="337">
        <v>223416557</v>
      </c>
      <c r="H1153" s="330">
        <v>43637</v>
      </c>
      <c r="I1153" s="330"/>
      <c r="K1153" s="42"/>
      <c r="L1153" s="42"/>
      <c r="M1153" s="328"/>
      <c r="N1153" s="328"/>
      <c r="O1153" s="42"/>
    </row>
    <row r="1154" spans="1:15">
      <c r="A1154" s="42"/>
      <c r="B1154" s="330">
        <v>44069</v>
      </c>
      <c r="C1154" s="334">
        <f t="shared" si="16"/>
        <v>10246179141</v>
      </c>
      <c r="D1154" s="42"/>
      <c r="E1154" s="42"/>
      <c r="F1154" s="247">
        <v>707316955</v>
      </c>
      <c r="G1154" s="337">
        <v>223428031</v>
      </c>
      <c r="H1154" s="330">
        <v>45529</v>
      </c>
      <c r="I1154" s="330"/>
      <c r="K1154" s="42"/>
      <c r="L1154" s="42"/>
      <c r="M1154" s="328"/>
      <c r="N1154" s="328"/>
      <c r="O1154" s="42"/>
    </row>
    <row r="1155" spans="1:15">
      <c r="A1155" s="42"/>
      <c r="B1155" s="330">
        <v>44070</v>
      </c>
      <c r="C1155" s="334">
        <f t="shared" si="16"/>
        <v>10340769724</v>
      </c>
      <c r="D1155" s="42"/>
      <c r="E1155" s="42"/>
      <c r="F1155" s="247">
        <v>801907538</v>
      </c>
      <c r="G1155" s="337">
        <v>223525832</v>
      </c>
      <c r="H1155" s="330">
        <v>47289</v>
      </c>
      <c r="I1155" s="330"/>
      <c r="K1155" s="42"/>
      <c r="L1155" s="42"/>
      <c r="M1155" s="328"/>
      <c r="N1155" s="328"/>
      <c r="O1155" s="42"/>
    </row>
    <row r="1156" spans="1:15">
      <c r="A1156" s="42"/>
      <c r="B1156" s="330">
        <v>44071</v>
      </c>
      <c r="C1156" s="334">
        <f t="shared" si="16"/>
        <v>10388136804</v>
      </c>
      <c r="D1156" s="42"/>
      <c r="E1156" s="42"/>
      <c r="F1156" s="247">
        <v>849274618</v>
      </c>
      <c r="G1156" s="337">
        <v>223672567</v>
      </c>
      <c r="H1156" s="330">
        <v>46278</v>
      </c>
      <c r="I1156" s="330"/>
      <c r="K1156" s="42"/>
      <c r="L1156" s="42"/>
      <c r="M1156" s="328"/>
      <c r="N1156" s="328"/>
      <c r="O1156" s="42"/>
    </row>
    <row r="1157" spans="1:15">
      <c r="A1157" s="42"/>
      <c r="B1157" s="330">
        <v>44072</v>
      </c>
      <c r="C1157" s="334">
        <f t="shared" si="16"/>
        <v>9727105317</v>
      </c>
      <c r="D1157" s="42"/>
      <c r="E1157" s="42"/>
      <c r="F1157" s="247">
        <v>188243131</v>
      </c>
      <c r="G1157" s="337">
        <v>223717563</v>
      </c>
      <c r="H1157" s="330">
        <v>43459</v>
      </c>
      <c r="I1157" s="330"/>
      <c r="K1157" s="42"/>
      <c r="L1157" s="42"/>
      <c r="M1157" s="328"/>
      <c r="N1157" s="328"/>
      <c r="O1157" s="42"/>
    </row>
    <row r="1158" spans="1:15">
      <c r="A1158" s="42"/>
      <c r="B1158" s="330">
        <v>44073</v>
      </c>
      <c r="C1158" s="334">
        <f t="shared" si="16"/>
        <v>10093901409</v>
      </c>
      <c r="D1158" s="42"/>
      <c r="E1158" s="42"/>
      <c r="F1158" s="247">
        <v>555039223</v>
      </c>
      <c r="G1158" s="337">
        <v>223969283</v>
      </c>
      <c r="H1158" s="330">
        <v>47255</v>
      </c>
      <c r="I1158" s="330"/>
      <c r="K1158" s="42"/>
      <c r="L1158" s="42"/>
      <c r="M1158" s="328"/>
      <c r="N1158" s="328"/>
      <c r="O1158" s="42"/>
    </row>
    <row r="1159" spans="1:15">
      <c r="A1159" s="42"/>
      <c r="B1159" s="330">
        <v>44074</v>
      </c>
      <c r="C1159" s="334">
        <f t="shared" si="16"/>
        <v>10039170970</v>
      </c>
      <c r="D1159" s="42"/>
      <c r="E1159" s="42"/>
      <c r="F1159" s="247">
        <v>500308784</v>
      </c>
      <c r="G1159" s="337">
        <v>224013419</v>
      </c>
      <c r="H1159" s="330">
        <v>49045</v>
      </c>
      <c r="I1159" s="330"/>
      <c r="K1159" s="42"/>
      <c r="L1159" s="42"/>
      <c r="M1159" s="328"/>
      <c r="N1159" s="328"/>
      <c r="O1159" s="42"/>
    </row>
    <row r="1160" spans="1:15">
      <c r="A1160" s="42"/>
      <c r="B1160" s="330">
        <v>44075</v>
      </c>
      <c r="C1160" s="334">
        <f t="shared" si="16"/>
        <v>9746798228</v>
      </c>
      <c r="D1160" s="42"/>
      <c r="E1160" s="42"/>
      <c r="F1160" s="247">
        <v>207936042</v>
      </c>
      <c r="G1160" s="337">
        <v>224231804</v>
      </c>
      <c r="H1160" s="330">
        <v>45061</v>
      </c>
      <c r="I1160" s="330"/>
      <c r="K1160" s="42"/>
      <c r="L1160" s="42"/>
      <c r="M1160" s="328"/>
      <c r="N1160" s="328"/>
      <c r="O1160" s="42"/>
    </row>
    <row r="1161" spans="1:15">
      <c r="A1161" s="42"/>
      <c r="B1161" s="330">
        <v>44076</v>
      </c>
      <c r="C1161" s="334">
        <f t="shared" si="16"/>
        <v>9888907909</v>
      </c>
      <c r="D1161" s="42"/>
      <c r="E1161" s="42"/>
      <c r="F1161" s="247">
        <v>350045723</v>
      </c>
      <c r="G1161" s="337">
        <v>224247165</v>
      </c>
      <c r="H1161" s="330">
        <v>44725</v>
      </c>
      <c r="I1161" s="330"/>
      <c r="K1161" s="42"/>
      <c r="L1161" s="42"/>
      <c r="M1161" s="328"/>
      <c r="N1161" s="328"/>
      <c r="O1161" s="42"/>
    </row>
    <row r="1162" spans="1:15">
      <c r="A1162" s="42"/>
      <c r="B1162" s="330">
        <v>44077</v>
      </c>
      <c r="C1162" s="334">
        <f t="shared" si="16"/>
        <v>10038781332</v>
      </c>
      <c r="D1162" s="42"/>
      <c r="E1162" s="42"/>
      <c r="F1162" s="247">
        <v>499919146</v>
      </c>
      <c r="G1162" s="337">
        <v>224295625</v>
      </c>
      <c r="H1162" s="330">
        <v>44029</v>
      </c>
      <c r="I1162" s="330"/>
      <c r="K1162" s="42"/>
      <c r="L1162" s="42"/>
      <c r="M1162" s="328"/>
      <c r="N1162" s="328"/>
      <c r="O1162" s="42"/>
    </row>
    <row r="1163" spans="1:15">
      <c r="A1163" s="42"/>
      <c r="B1163" s="330">
        <v>44078</v>
      </c>
      <c r="C1163" s="334">
        <f t="shared" si="16"/>
        <v>10254815829</v>
      </c>
      <c r="D1163" s="42"/>
      <c r="E1163" s="42"/>
      <c r="F1163" s="247">
        <v>715953643</v>
      </c>
      <c r="G1163" s="337">
        <v>224337637</v>
      </c>
      <c r="H1163" s="330">
        <v>46457</v>
      </c>
      <c r="I1163" s="330"/>
      <c r="K1163" s="42"/>
      <c r="L1163" s="42"/>
      <c r="M1163" s="328"/>
      <c r="N1163" s="328"/>
      <c r="O1163" s="42"/>
    </row>
    <row r="1164" spans="1:15">
      <c r="A1164" s="42"/>
      <c r="B1164" s="330">
        <v>44079</v>
      </c>
      <c r="C1164" s="334">
        <f t="shared" si="16"/>
        <v>9802498381</v>
      </c>
      <c r="D1164" s="42"/>
      <c r="E1164" s="42"/>
      <c r="F1164" s="247">
        <v>263636195</v>
      </c>
      <c r="G1164" s="337">
        <v>224516009</v>
      </c>
      <c r="H1164" s="330">
        <v>45708</v>
      </c>
      <c r="I1164" s="330"/>
      <c r="K1164" s="42"/>
      <c r="L1164" s="42"/>
      <c r="M1164" s="328"/>
      <c r="N1164" s="328"/>
      <c r="O1164" s="42"/>
    </row>
    <row r="1165" spans="1:15">
      <c r="A1165" s="42"/>
      <c r="B1165" s="330">
        <v>44080</v>
      </c>
      <c r="C1165" s="334">
        <f t="shared" si="16"/>
        <v>9794188749</v>
      </c>
      <c r="D1165" s="42"/>
      <c r="E1165" s="42"/>
      <c r="F1165" s="247">
        <v>255326563</v>
      </c>
      <c r="G1165" s="337">
        <v>224553634</v>
      </c>
      <c r="H1165" s="330">
        <v>46577</v>
      </c>
      <c r="I1165" s="330"/>
      <c r="K1165" s="42"/>
      <c r="L1165" s="42"/>
      <c r="M1165" s="328"/>
      <c r="N1165" s="328"/>
      <c r="O1165" s="42"/>
    </row>
    <row r="1166" spans="1:15">
      <c r="A1166" s="42"/>
      <c r="B1166" s="330">
        <v>44081</v>
      </c>
      <c r="C1166" s="334">
        <f t="shared" si="16"/>
        <v>9814904530</v>
      </c>
      <c r="D1166" s="42"/>
      <c r="E1166" s="42"/>
      <c r="F1166" s="247">
        <v>276042344</v>
      </c>
      <c r="G1166" s="337">
        <v>224675907</v>
      </c>
      <c r="H1166" s="330">
        <v>43939</v>
      </c>
      <c r="I1166" s="330"/>
      <c r="K1166" s="42"/>
      <c r="L1166" s="42"/>
      <c r="M1166" s="328"/>
      <c r="N1166" s="328"/>
      <c r="O1166" s="42"/>
    </row>
    <row r="1167" spans="1:15">
      <c r="A1167" s="42"/>
      <c r="B1167" s="330">
        <v>44082</v>
      </c>
      <c r="C1167" s="334">
        <f t="shared" si="16"/>
        <v>10261605208</v>
      </c>
      <c r="D1167" s="42"/>
      <c r="E1167" s="42"/>
      <c r="F1167" s="247">
        <v>722743022</v>
      </c>
      <c r="G1167" s="337">
        <v>224711747</v>
      </c>
      <c r="H1167" s="330">
        <v>49416</v>
      </c>
      <c r="I1167" s="330"/>
      <c r="K1167" s="42"/>
      <c r="L1167" s="42"/>
      <c r="M1167" s="328"/>
      <c r="N1167" s="328"/>
      <c r="O1167" s="42"/>
    </row>
    <row r="1168" spans="1:15">
      <c r="A1168" s="42"/>
      <c r="B1168" s="330">
        <v>44083</v>
      </c>
      <c r="C1168" s="334">
        <f t="shared" si="16"/>
        <v>9927072124</v>
      </c>
      <c r="D1168" s="42"/>
      <c r="E1168" s="42"/>
      <c r="F1168" s="247">
        <v>388209938</v>
      </c>
      <c r="G1168" s="337">
        <v>225007520</v>
      </c>
      <c r="H1168" s="330">
        <v>45930</v>
      </c>
      <c r="I1168" s="330"/>
      <c r="K1168" s="42"/>
      <c r="L1168" s="42"/>
      <c r="M1168" s="328"/>
      <c r="N1168" s="328"/>
      <c r="O1168" s="42"/>
    </row>
    <row r="1169" spans="1:15">
      <c r="A1169" s="42"/>
      <c r="B1169" s="330">
        <v>44084</v>
      </c>
      <c r="C1169" s="334">
        <f t="shared" si="16"/>
        <v>10514657118</v>
      </c>
      <c r="D1169" s="42"/>
      <c r="E1169" s="42"/>
      <c r="F1169" s="247">
        <v>975794932</v>
      </c>
      <c r="G1169" s="337">
        <v>225050290</v>
      </c>
      <c r="H1169" s="330">
        <v>43311</v>
      </c>
      <c r="I1169" s="330"/>
      <c r="K1169" s="42"/>
      <c r="L1169" s="42"/>
      <c r="M1169" s="328"/>
      <c r="N1169" s="328"/>
      <c r="O1169" s="42"/>
    </row>
    <row r="1170" spans="1:15">
      <c r="A1170" s="42"/>
      <c r="B1170" s="330">
        <v>44085</v>
      </c>
      <c r="C1170" s="334">
        <f t="shared" si="16"/>
        <v>10415219438</v>
      </c>
      <c r="D1170" s="42"/>
      <c r="E1170" s="42"/>
      <c r="F1170" s="247">
        <v>876357252</v>
      </c>
      <c r="G1170" s="337">
        <v>225055235</v>
      </c>
      <c r="H1170" s="330">
        <v>47945</v>
      </c>
      <c r="I1170" s="330"/>
      <c r="K1170" s="42"/>
      <c r="L1170" s="42"/>
      <c r="M1170" s="328"/>
      <c r="N1170" s="328"/>
      <c r="O1170" s="42"/>
    </row>
    <row r="1171" spans="1:15">
      <c r="A1171" s="42"/>
      <c r="B1171" s="330">
        <v>44086</v>
      </c>
      <c r="C1171" s="334">
        <f t="shared" si="16"/>
        <v>9946159213</v>
      </c>
      <c r="D1171" s="42"/>
      <c r="E1171" s="42"/>
      <c r="F1171" s="247">
        <v>407297027</v>
      </c>
      <c r="G1171" s="337">
        <v>225704558</v>
      </c>
      <c r="H1171" s="330">
        <v>49898</v>
      </c>
      <c r="I1171" s="330"/>
      <c r="K1171" s="42"/>
      <c r="L1171" s="42"/>
      <c r="M1171" s="328"/>
      <c r="N1171" s="328"/>
      <c r="O1171" s="42"/>
    </row>
    <row r="1172" spans="1:15">
      <c r="A1172" s="42"/>
      <c r="B1172" s="330">
        <v>44087</v>
      </c>
      <c r="C1172" s="334">
        <f t="shared" si="16"/>
        <v>10350882247</v>
      </c>
      <c r="D1172" s="42"/>
      <c r="E1172" s="42"/>
      <c r="F1172" s="247">
        <v>812020061</v>
      </c>
      <c r="G1172" s="337">
        <v>226048978</v>
      </c>
      <c r="H1172" s="330">
        <v>44442</v>
      </c>
      <c r="I1172" s="330"/>
      <c r="K1172" s="42"/>
      <c r="L1172" s="42"/>
      <c r="M1172" s="328"/>
      <c r="N1172" s="328"/>
      <c r="O1172" s="42"/>
    </row>
    <row r="1173" spans="1:15">
      <c r="A1173" s="42"/>
      <c r="B1173" s="330">
        <v>44088</v>
      </c>
      <c r="C1173" s="334">
        <f t="shared" si="16"/>
        <v>10455268039</v>
      </c>
      <c r="D1173" s="42"/>
      <c r="E1173" s="42"/>
      <c r="F1173" s="247">
        <v>916405853</v>
      </c>
      <c r="G1173" s="337">
        <v>226160731</v>
      </c>
      <c r="H1173" s="330">
        <v>44834</v>
      </c>
      <c r="I1173" s="330"/>
      <c r="K1173" s="42"/>
      <c r="L1173" s="42"/>
      <c r="M1173" s="328"/>
      <c r="N1173" s="328"/>
      <c r="O1173" s="42"/>
    </row>
    <row r="1174" spans="1:15">
      <c r="A1174" s="42"/>
      <c r="B1174" s="330">
        <v>44089</v>
      </c>
      <c r="C1174" s="334">
        <f t="shared" si="16"/>
        <v>10386655253</v>
      </c>
      <c r="D1174" s="42"/>
      <c r="E1174" s="42"/>
      <c r="F1174" s="247">
        <v>847793067</v>
      </c>
      <c r="G1174" s="337">
        <v>226284441</v>
      </c>
      <c r="H1174" s="330">
        <v>48034</v>
      </c>
      <c r="I1174" s="330"/>
      <c r="K1174" s="42"/>
      <c r="L1174" s="42"/>
      <c r="M1174" s="328"/>
      <c r="N1174" s="328"/>
      <c r="O1174" s="42"/>
    </row>
    <row r="1175" spans="1:15">
      <c r="A1175" s="42"/>
      <c r="B1175" s="330">
        <v>44090</v>
      </c>
      <c r="C1175" s="334">
        <f t="shared" si="16"/>
        <v>10298516419</v>
      </c>
      <c r="D1175" s="42"/>
      <c r="E1175" s="42"/>
      <c r="F1175" s="247">
        <v>759654233</v>
      </c>
      <c r="G1175" s="337">
        <v>226485314</v>
      </c>
      <c r="H1175" s="330">
        <v>49867</v>
      </c>
      <c r="I1175" s="330"/>
      <c r="K1175" s="42"/>
      <c r="L1175" s="42"/>
      <c r="M1175" s="328"/>
      <c r="N1175" s="328"/>
      <c r="O1175" s="42"/>
    </row>
    <row r="1176" spans="1:15">
      <c r="A1176" s="42"/>
      <c r="B1176" s="330">
        <v>44091</v>
      </c>
      <c r="C1176" s="334">
        <f t="shared" si="16"/>
        <v>10518218180</v>
      </c>
      <c r="D1176" s="42"/>
      <c r="E1176" s="42"/>
      <c r="F1176" s="247">
        <v>979355994</v>
      </c>
      <c r="G1176" s="337">
        <v>226523099</v>
      </c>
      <c r="H1176" s="330">
        <v>48602</v>
      </c>
      <c r="I1176" s="330"/>
      <c r="K1176" s="42"/>
      <c r="L1176" s="42"/>
      <c r="M1176" s="328"/>
      <c r="N1176" s="328"/>
      <c r="O1176" s="42"/>
    </row>
    <row r="1177" spans="1:15">
      <c r="A1177" s="42"/>
      <c r="B1177" s="330">
        <v>44092</v>
      </c>
      <c r="C1177" s="334">
        <f t="shared" si="16"/>
        <v>10509301704</v>
      </c>
      <c r="D1177" s="42"/>
      <c r="E1177" s="42"/>
      <c r="F1177" s="247">
        <v>970439518</v>
      </c>
      <c r="G1177" s="337">
        <v>226590382</v>
      </c>
      <c r="H1177" s="330">
        <v>50221</v>
      </c>
      <c r="I1177" s="330"/>
      <c r="K1177" s="42"/>
      <c r="L1177" s="42"/>
      <c r="M1177" s="328"/>
      <c r="N1177" s="328"/>
      <c r="O1177" s="42"/>
    </row>
    <row r="1178" spans="1:15">
      <c r="A1178" s="42"/>
      <c r="B1178" s="330">
        <v>44093</v>
      </c>
      <c r="C1178" s="334">
        <f t="shared" si="16"/>
        <v>10508504471</v>
      </c>
      <c r="D1178" s="42"/>
      <c r="E1178" s="42"/>
      <c r="F1178" s="247">
        <v>969642285</v>
      </c>
      <c r="G1178" s="337">
        <v>226692917</v>
      </c>
      <c r="H1178" s="330">
        <v>44424</v>
      </c>
      <c r="I1178" s="330"/>
      <c r="K1178" s="42"/>
      <c r="L1178" s="42"/>
      <c r="M1178" s="328"/>
      <c r="N1178" s="328"/>
      <c r="O1178" s="42"/>
    </row>
    <row r="1179" spans="1:15">
      <c r="A1179" s="42"/>
      <c r="B1179" s="330">
        <v>44094</v>
      </c>
      <c r="C1179" s="334">
        <f t="shared" si="16"/>
        <v>10240833823</v>
      </c>
      <c r="D1179" s="42"/>
      <c r="E1179" s="42"/>
      <c r="F1179" s="247">
        <v>701971637</v>
      </c>
      <c r="G1179" s="337">
        <v>226885473</v>
      </c>
      <c r="H1179" s="330">
        <v>49158</v>
      </c>
      <c r="I1179" s="330"/>
      <c r="K1179" s="42"/>
      <c r="L1179" s="42"/>
      <c r="M1179" s="328"/>
      <c r="N1179" s="328"/>
      <c r="O1179" s="42"/>
    </row>
    <row r="1180" spans="1:15">
      <c r="A1180" s="42"/>
      <c r="B1180" s="330">
        <v>44095</v>
      </c>
      <c r="C1180" s="334">
        <f t="shared" si="16"/>
        <v>9695866837</v>
      </c>
      <c r="D1180" s="42"/>
      <c r="E1180" s="42"/>
      <c r="F1180" s="247">
        <v>157004651</v>
      </c>
      <c r="G1180" s="337">
        <v>226887014</v>
      </c>
      <c r="H1180" s="330">
        <v>50143</v>
      </c>
      <c r="I1180" s="330"/>
      <c r="K1180" s="42"/>
      <c r="L1180" s="42"/>
      <c r="M1180" s="328"/>
      <c r="N1180" s="328"/>
      <c r="O1180" s="42"/>
    </row>
    <row r="1181" spans="1:15">
      <c r="A1181" s="42"/>
      <c r="B1181" s="330">
        <v>44096</v>
      </c>
      <c r="C1181" s="334">
        <f t="shared" si="16"/>
        <v>10395639802</v>
      </c>
      <c r="D1181" s="42"/>
      <c r="E1181" s="42"/>
      <c r="F1181" s="247">
        <v>856777616</v>
      </c>
      <c r="G1181" s="337">
        <v>226891187</v>
      </c>
      <c r="H1181" s="330">
        <v>46946</v>
      </c>
      <c r="I1181" s="330"/>
      <c r="K1181" s="42"/>
      <c r="L1181" s="42"/>
      <c r="M1181" s="328"/>
      <c r="N1181" s="328"/>
      <c r="O1181" s="42"/>
    </row>
    <row r="1182" spans="1:15">
      <c r="A1182" s="42"/>
      <c r="B1182" s="330">
        <v>44097</v>
      </c>
      <c r="C1182" s="334">
        <f t="shared" si="16"/>
        <v>10460439256</v>
      </c>
      <c r="D1182" s="42"/>
      <c r="E1182" s="42"/>
      <c r="F1182" s="247">
        <v>921577070</v>
      </c>
      <c r="G1182" s="337">
        <v>226913882</v>
      </c>
      <c r="H1182" s="330">
        <v>48787</v>
      </c>
      <c r="I1182" s="330"/>
      <c r="K1182" s="42"/>
      <c r="L1182" s="42"/>
      <c r="M1182" s="328"/>
      <c r="N1182" s="328"/>
      <c r="O1182" s="42"/>
    </row>
    <row r="1183" spans="1:15">
      <c r="A1183" s="42"/>
      <c r="B1183" s="330">
        <v>44098</v>
      </c>
      <c r="C1183" s="334">
        <f t="shared" si="16"/>
        <v>9917984268</v>
      </c>
      <c r="D1183" s="42"/>
      <c r="E1183" s="42"/>
      <c r="F1183" s="247">
        <v>379122082</v>
      </c>
      <c r="G1183" s="337">
        <v>226952653</v>
      </c>
      <c r="H1183" s="330">
        <v>49122</v>
      </c>
      <c r="I1183" s="330"/>
      <c r="K1183" s="42"/>
      <c r="L1183" s="42"/>
      <c r="M1183" s="328"/>
      <c r="N1183" s="328"/>
      <c r="O1183" s="42"/>
    </row>
    <row r="1184" spans="1:15">
      <c r="A1184" s="42"/>
      <c r="B1184" s="330">
        <v>44099</v>
      </c>
      <c r="C1184" s="334">
        <f t="shared" ref="C1184:C1247" si="17">F1184+(F$88*28679+98765)+(G$88*6587+87654)+(E$88*9537+76543)+(J$88*5713+4528)</f>
        <v>9688512590</v>
      </c>
      <c r="D1184" s="42"/>
      <c r="E1184" s="42"/>
      <c r="F1184" s="247">
        <v>149650404</v>
      </c>
      <c r="G1184" s="337">
        <v>227057001</v>
      </c>
      <c r="H1184" s="330">
        <v>49942</v>
      </c>
      <c r="I1184" s="330"/>
      <c r="K1184" s="42"/>
      <c r="L1184" s="42"/>
      <c r="M1184" s="328"/>
      <c r="N1184" s="328"/>
      <c r="O1184" s="42"/>
    </row>
    <row r="1185" spans="1:15">
      <c r="A1185" s="42"/>
      <c r="B1185" s="330">
        <v>44100</v>
      </c>
      <c r="C1185" s="334">
        <f t="shared" si="17"/>
        <v>9914189786</v>
      </c>
      <c r="D1185" s="42"/>
      <c r="E1185" s="42"/>
      <c r="F1185" s="247">
        <v>375327600</v>
      </c>
      <c r="G1185" s="337">
        <v>227250174</v>
      </c>
      <c r="H1185" s="330">
        <v>47840</v>
      </c>
      <c r="I1185" s="330"/>
      <c r="K1185" s="42"/>
      <c r="L1185" s="42"/>
      <c r="M1185" s="328"/>
      <c r="N1185" s="328"/>
      <c r="O1185" s="42"/>
    </row>
    <row r="1186" spans="1:15">
      <c r="A1186" s="42"/>
      <c r="B1186" s="330">
        <v>44101</v>
      </c>
      <c r="C1186" s="334">
        <f t="shared" si="17"/>
        <v>10032671485</v>
      </c>
      <c r="D1186" s="42"/>
      <c r="E1186" s="42"/>
      <c r="F1186" s="247">
        <v>493809299</v>
      </c>
      <c r="G1186" s="337">
        <v>227274276</v>
      </c>
      <c r="H1186" s="330">
        <v>46925</v>
      </c>
      <c r="I1186" s="330"/>
      <c r="K1186" s="42"/>
      <c r="L1186" s="42"/>
      <c r="M1186" s="328"/>
      <c r="N1186" s="328"/>
      <c r="O1186" s="42"/>
    </row>
    <row r="1187" spans="1:15">
      <c r="A1187" s="42"/>
      <c r="B1187" s="330">
        <v>44102</v>
      </c>
      <c r="C1187" s="334">
        <f t="shared" si="17"/>
        <v>9696269795</v>
      </c>
      <c r="D1187" s="42"/>
      <c r="E1187" s="42"/>
      <c r="F1187" s="247">
        <v>157407609</v>
      </c>
      <c r="G1187" s="337">
        <v>227294198</v>
      </c>
      <c r="H1187" s="330">
        <v>45970</v>
      </c>
      <c r="I1187" s="330"/>
      <c r="K1187" s="42"/>
      <c r="L1187" s="42"/>
      <c r="M1187" s="328"/>
      <c r="N1187" s="328"/>
      <c r="O1187" s="42"/>
    </row>
    <row r="1188" spans="1:15">
      <c r="A1188" s="42"/>
      <c r="B1188" s="330">
        <v>44103</v>
      </c>
      <c r="C1188" s="334">
        <f t="shared" si="17"/>
        <v>10519719581</v>
      </c>
      <c r="D1188" s="42"/>
      <c r="E1188" s="42"/>
      <c r="F1188" s="247">
        <v>980857395</v>
      </c>
      <c r="G1188" s="337">
        <v>227391328</v>
      </c>
      <c r="H1188" s="330">
        <v>48894</v>
      </c>
      <c r="I1188" s="330"/>
      <c r="K1188" s="42"/>
      <c r="L1188" s="42"/>
      <c r="M1188" s="328"/>
      <c r="N1188" s="328"/>
      <c r="O1188" s="42"/>
    </row>
    <row r="1189" spans="1:15">
      <c r="A1189" s="42"/>
      <c r="B1189" s="330">
        <v>44104</v>
      </c>
      <c r="C1189" s="334">
        <f t="shared" si="17"/>
        <v>10206015887</v>
      </c>
      <c r="D1189" s="42"/>
      <c r="E1189" s="42"/>
      <c r="F1189" s="247">
        <v>667153701</v>
      </c>
      <c r="G1189" s="337">
        <v>227575596</v>
      </c>
      <c r="H1189" s="330">
        <v>48661</v>
      </c>
      <c r="I1189" s="330"/>
      <c r="K1189" s="42"/>
      <c r="L1189" s="42"/>
      <c r="M1189" s="328"/>
      <c r="N1189" s="328"/>
      <c r="O1189" s="42"/>
    </row>
    <row r="1190" spans="1:15">
      <c r="A1190" s="42"/>
      <c r="B1190" s="330">
        <v>44105</v>
      </c>
      <c r="C1190" s="334">
        <f t="shared" si="17"/>
        <v>9941468752</v>
      </c>
      <c r="D1190" s="42"/>
      <c r="E1190" s="42"/>
      <c r="F1190" s="247">
        <v>402606566</v>
      </c>
      <c r="G1190" s="337">
        <v>227789998</v>
      </c>
      <c r="H1190" s="330">
        <v>46389</v>
      </c>
      <c r="I1190" s="330"/>
      <c r="K1190" s="42"/>
      <c r="L1190" s="42"/>
      <c r="M1190" s="328"/>
      <c r="N1190" s="328"/>
      <c r="O1190" s="42"/>
    </row>
    <row r="1191" spans="1:15">
      <c r="A1191" s="42"/>
      <c r="B1191" s="330">
        <v>44106</v>
      </c>
      <c r="C1191" s="334">
        <f t="shared" si="17"/>
        <v>10396971698</v>
      </c>
      <c r="D1191" s="42"/>
      <c r="E1191" s="42"/>
      <c r="F1191" s="247">
        <v>858109512</v>
      </c>
      <c r="G1191" s="337">
        <v>227941532</v>
      </c>
      <c r="H1191" s="330">
        <v>46682</v>
      </c>
      <c r="I1191" s="330"/>
      <c r="K1191" s="42"/>
      <c r="L1191" s="42"/>
      <c r="M1191" s="328"/>
      <c r="N1191" s="328"/>
      <c r="O1191" s="42"/>
    </row>
    <row r="1192" spans="1:15">
      <c r="A1192" s="42"/>
      <c r="B1192" s="330">
        <v>44107</v>
      </c>
      <c r="C1192" s="334">
        <f t="shared" si="17"/>
        <v>10345182222</v>
      </c>
      <c r="D1192" s="42"/>
      <c r="E1192" s="42"/>
      <c r="F1192" s="247">
        <v>806320036</v>
      </c>
      <c r="G1192" s="337">
        <v>228000411</v>
      </c>
      <c r="H1192" s="330">
        <v>48882</v>
      </c>
      <c r="I1192" s="330"/>
      <c r="K1192" s="42"/>
      <c r="L1192" s="42"/>
      <c r="M1192" s="328"/>
      <c r="N1192" s="328"/>
      <c r="O1192" s="42"/>
    </row>
    <row r="1193" spans="1:15">
      <c r="A1193" s="42"/>
      <c r="B1193" s="330">
        <v>44108</v>
      </c>
      <c r="C1193" s="334">
        <f t="shared" si="17"/>
        <v>9777899886</v>
      </c>
      <c r="D1193" s="42"/>
      <c r="E1193" s="42"/>
      <c r="F1193" s="247">
        <v>239037700</v>
      </c>
      <c r="G1193" s="337">
        <v>228159125</v>
      </c>
      <c r="H1193" s="330">
        <v>47756</v>
      </c>
      <c r="I1193" s="330"/>
      <c r="K1193" s="42"/>
      <c r="L1193" s="42"/>
      <c r="M1193" s="328"/>
      <c r="N1193" s="328"/>
      <c r="O1193" s="42"/>
    </row>
    <row r="1194" spans="1:15">
      <c r="A1194" s="42"/>
      <c r="B1194" s="330">
        <v>44109</v>
      </c>
      <c r="C1194" s="334">
        <f t="shared" si="17"/>
        <v>10009432240</v>
      </c>
      <c r="D1194" s="42"/>
      <c r="E1194" s="42"/>
      <c r="F1194" s="247">
        <v>470570054</v>
      </c>
      <c r="G1194" s="337">
        <v>228189541</v>
      </c>
      <c r="H1194" s="330">
        <v>43331</v>
      </c>
      <c r="I1194" s="330"/>
      <c r="K1194" s="42"/>
      <c r="L1194" s="42"/>
      <c r="M1194" s="328"/>
      <c r="N1194" s="328"/>
      <c r="O1194" s="42"/>
    </row>
    <row r="1195" spans="1:15">
      <c r="A1195" s="42"/>
      <c r="B1195" s="330">
        <v>44110</v>
      </c>
      <c r="C1195" s="334">
        <f t="shared" si="17"/>
        <v>10480778017</v>
      </c>
      <c r="D1195" s="42"/>
      <c r="E1195" s="42"/>
      <c r="F1195" s="247">
        <v>941915831</v>
      </c>
      <c r="G1195" s="337">
        <v>228203196</v>
      </c>
      <c r="H1195" s="330">
        <v>44735</v>
      </c>
      <c r="I1195" s="330"/>
      <c r="K1195" s="42"/>
      <c r="L1195" s="42"/>
      <c r="M1195" s="328"/>
      <c r="N1195" s="328"/>
      <c r="O1195" s="42"/>
    </row>
    <row r="1196" spans="1:15">
      <c r="A1196" s="42"/>
      <c r="B1196" s="330">
        <v>44111</v>
      </c>
      <c r="C1196" s="334">
        <f t="shared" si="17"/>
        <v>10265453365</v>
      </c>
      <c r="D1196" s="42"/>
      <c r="E1196" s="42"/>
      <c r="F1196" s="247">
        <v>726591179</v>
      </c>
      <c r="G1196" s="337">
        <v>228336952</v>
      </c>
      <c r="H1196" s="330">
        <v>47265</v>
      </c>
      <c r="I1196" s="330"/>
      <c r="K1196" s="42"/>
      <c r="L1196" s="42"/>
      <c r="M1196" s="328"/>
      <c r="N1196" s="328"/>
      <c r="O1196" s="42"/>
    </row>
    <row r="1197" spans="1:15">
      <c r="A1197" s="42"/>
      <c r="B1197" s="330">
        <v>44112</v>
      </c>
      <c r="C1197" s="334">
        <f t="shared" si="17"/>
        <v>10274339963</v>
      </c>
      <c r="D1197" s="42"/>
      <c r="E1197" s="42"/>
      <c r="F1197" s="247">
        <v>735477777</v>
      </c>
      <c r="G1197" s="337">
        <v>228358721</v>
      </c>
      <c r="H1197" s="330">
        <v>43127</v>
      </c>
      <c r="I1197" s="330"/>
      <c r="K1197" s="42"/>
      <c r="L1197" s="42"/>
      <c r="M1197" s="328"/>
      <c r="N1197" s="328"/>
      <c r="O1197" s="42"/>
    </row>
    <row r="1198" spans="1:15">
      <c r="A1198" s="42"/>
      <c r="B1198" s="330">
        <v>44113</v>
      </c>
      <c r="C1198" s="334">
        <f t="shared" si="17"/>
        <v>9780736219</v>
      </c>
      <c r="D1198" s="42"/>
      <c r="E1198" s="42"/>
      <c r="F1198" s="247">
        <v>241874033</v>
      </c>
      <c r="G1198" s="337">
        <v>228398139</v>
      </c>
      <c r="H1198" s="330">
        <v>50022</v>
      </c>
      <c r="I1198" s="330"/>
      <c r="K1198" s="42"/>
      <c r="L1198" s="42"/>
      <c r="M1198" s="328"/>
      <c r="N1198" s="328"/>
      <c r="O1198" s="42"/>
    </row>
    <row r="1199" spans="1:15">
      <c r="A1199" s="42"/>
      <c r="B1199" s="330">
        <v>44114</v>
      </c>
      <c r="C1199" s="334">
        <f t="shared" si="17"/>
        <v>9696173322</v>
      </c>
      <c r="D1199" s="42"/>
      <c r="E1199" s="42"/>
      <c r="F1199" s="247">
        <v>157311136</v>
      </c>
      <c r="G1199" s="337">
        <v>228584691</v>
      </c>
      <c r="H1199" s="330">
        <v>44918</v>
      </c>
      <c r="I1199" s="330"/>
      <c r="K1199" s="42"/>
      <c r="L1199" s="42"/>
      <c r="M1199" s="328"/>
      <c r="N1199" s="328"/>
      <c r="O1199" s="42"/>
    </row>
    <row r="1200" spans="1:15">
      <c r="A1200" s="42"/>
      <c r="B1200" s="330">
        <v>44115</v>
      </c>
      <c r="C1200" s="334">
        <f t="shared" si="17"/>
        <v>10393267175</v>
      </c>
      <c r="D1200" s="42"/>
      <c r="E1200" s="42"/>
      <c r="F1200" s="247">
        <v>854404989</v>
      </c>
      <c r="G1200" s="337">
        <v>228692162</v>
      </c>
      <c r="H1200" s="330">
        <v>49388</v>
      </c>
      <c r="I1200" s="330"/>
      <c r="K1200" s="42"/>
      <c r="L1200" s="42"/>
      <c r="M1200" s="328"/>
      <c r="N1200" s="328"/>
      <c r="O1200" s="42"/>
    </row>
    <row r="1201" spans="1:15">
      <c r="A1201" s="42"/>
      <c r="B1201" s="330">
        <v>44116</v>
      </c>
      <c r="C1201" s="334">
        <f t="shared" si="17"/>
        <v>10418913308</v>
      </c>
      <c r="D1201" s="42"/>
      <c r="E1201" s="42"/>
      <c r="F1201" s="247">
        <v>880051122</v>
      </c>
      <c r="G1201" s="337">
        <v>228753560</v>
      </c>
      <c r="H1201" s="330">
        <v>46000</v>
      </c>
      <c r="I1201" s="330"/>
      <c r="K1201" s="42"/>
      <c r="L1201" s="42"/>
      <c r="M1201" s="328"/>
      <c r="N1201" s="328"/>
      <c r="O1201" s="42"/>
    </row>
    <row r="1202" spans="1:15">
      <c r="A1202" s="42"/>
      <c r="B1202" s="330">
        <v>44117</v>
      </c>
      <c r="C1202" s="334">
        <f t="shared" si="17"/>
        <v>10058855544</v>
      </c>
      <c r="D1202" s="42"/>
      <c r="E1202" s="42"/>
      <c r="F1202" s="247">
        <v>519993358</v>
      </c>
      <c r="G1202" s="337">
        <v>228883679</v>
      </c>
      <c r="H1202" s="330">
        <v>44184</v>
      </c>
      <c r="I1202" s="330"/>
      <c r="K1202" s="42"/>
      <c r="L1202" s="42"/>
      <c r="M1202" s="328"/>
      <c r="N1202" s="328"/>
      <c r="O1202" s="42"/>
    </row>
    <row r="1203" spans="1:15">
      <c r="A1203" s="42"/>
      <c r="B1203" s="330">
        <v>44118</v>
      </c>
      <c r="C1203" s="334">
        <f t="shared" si="17"/>
        <v>10461540068</v>
      </c>
      <c r="D1203" s="42"/>
      <c r="E1203" s="42"/>
      <c r="F1203" s="247">
        <v>922677882</v>
      </c>
      <c r="G1203" s="337">
        <v>228974976</v>
      </c>
      <c r="H1203" s="330">
        <v>49289</v>
      </c>
      <c r="I1203" s="330"/>
      <c r="K1203" s="42"/>
      <c r="L1203" s="42"/>
      <c r="M1203" s="328"/>
      <c r="N1203" s="328"/>
      <c r="O1203" s="42"/>
    </row>
    <row r="1204" spans="1:15">
      <c r="A1204" s="42"/>
      <c r="B1204" s="330">
        <v>44119</v>
      </c>
      <c r="C1204" s="334">
        <f t="shared" si="17"/>
        <v>10058197833</v>
      </c>
      <c r="D1204" s="42"/>
      <c r="E1204" s="42"/>
      <c r="F1204" s="247">
        <v>519335647</v>
      </c>
      <c r="G1204" s="337">
        <v>229021449</v>
      </c>
      <c r="H1204" s="330">
        <v>48387</v>
      </c>
      <c r="I1204" s="330"/>
      <c r="K1204" s="42"/>
      <c r="L1204" s="42"/>
      <c r="M1204" s="328"/>
      <c r="N1204" s="328"/>
      <c r="O1204" s="42"/>
    </row>
    <row r="1205" spans="1:15">
      <c r="A1205" s="42"/>
      <c r="B1205" s="330">
        <v>44120</v>
      </c>
      <c r="C1205" s="334">
        <f t="shared" si="17"/>
        <v>10437696938</v>
      </c>
      <c r="D1205" s="42"/>
      <c r="E1205" s="42"/>
      <c r="F1205" s="247">
        <v>898834752</v>
      </c>
      <c r="G1205" s="337">
        <v>229047183</v>
      </c>
      <c r="H1205" s="330">
        <v>50301</v>
      </c>
      <c r="I1205" s="330"/>
      <c r="K1205" s="42"/>
      <c r="L1205" s="42"/>
      <c r="M1205" s="328"/>
      <c r="N1205" s="328"/>
      <c r="O1205" s="42"/>
    </row>
    <row r="1206" spans="1:15">
      <c r="A1206" s="42"/>
      <c r="B1206" s="330">
        <v>44121</v>
      </c>
      <c r="C1206" s="334">
        <f t="shared" si="17"/>
        <v>9939648870</v>
      </c>
      <c r="D1206" s="42"/>
      <c r="E1206" s="42"/>
      <c r="F1206" s="247">
        <v>400786684</v>
      </c>
      <c r="G1206" s="337">
        <v>229070987</v>
      </c>
      <c r="H1206" s="330">
        <v>46009</v>
      </c>
      <c r="I1206" s="330"/>
      <c r="K1206" s="42"/>
      <c r="L1206" s="42"/>
      <c r="M1206" s="328"/>
      <c r="N1206" s="328"/>
      <c r="O1206" s="42"/>
    </row>
    <row r="1207" spans="1:15">
      <c r="A1207" s="42"/>
      <c r="B1207" s="330">
        <v>44122</v>
      </c>
      <c r="C1207" s="334">
        <f t="shared" si="17"/>
        <v>10015148513</v>
      </c>
      <c r="D1207" s="42"/>
      <c r="E1207" s="42"/>
      <c r="F1207" s="247">
        <v>476286327</v>
      </c>
      <c r="G1207" s="337">
        <v>229142822</v>
      </c>
      <c r="H1207" s="330">
        <v>49215</v>
      </c>
      <c r="I1207" s="330"/>
      <c r="K1207" s="42"/>
      <c r="L1207" s="42"/>
      <c r="M1207" s="328"/>
      <c r="N1207" s="328"/>
      <c r="O1207" s="42"/>
    </row>
    <row r="1208" spans="1:15">
      <c r="A1208" s="42"/>
      <c r="B1208" s="330">
        <v>44123</v>
      </c>
      <c r="C1208" s="334">
        <f t="shared" si="17"/>
        <v>9891760428</v>
      </c>
      <c r="D1208" s="42"/>
      <c r="E1208" s="42"/>
      <c r="F1208" s="247">
        <v>352898242</v>
      </c>
      <c r="G1208" s="337">
        <v>229142887</v>
      </c>
      <c r="H1208" s="330">
        <v>48358</v>
      </c>
      <c r="I1208" s="330"/>
      <c r="K1208" s="42"/>
      <c r="L1208" s="42"/>
      <c r="M1208" s="328"/>
      <c r="N1208" s="328"/>
      <c r="O1208" s="42"/>
    </row>
    <row r="1209" spans="1:15">
      <c r="A1209" s="42"/>
      <c r="B1209" s="330">
        <v>44124</v>
      </c>
      <c r="C1209" s="334">
        <f t="shared" si="17"/>
        <v>9691764806</v>
      </c>
      <c r="D1209" s="42"/>
      <c r="E1209" s="42"/>
      <c r="F1209" s="247">
        <v>152902620</v>
      </c>
      <c r="G1209" s="337">
        <v>229164989</v>
      </c>
      <c r="H1209" s="330">
        <v>47161</v>
      </c>
      <c r="I1209" s="330"/>
      <c r="K1209" s="42"/>
      <c r="L1209" s="42"/>
      <c r="M1209" s="328"/>
      <c r="N1209" s="328"/>
      <c r="O1209" s="42"/>
    </row>
    <row r="1210" spans="1:15">
      <c r="A1210" s="42"/>
      <c r="B1210" s="330">
        <v>44125</v>
      </c>
      <c r="C1210" s="334">
        <f t="shared" si="17"/>
        <v>9718466818</v>
      </c>
      <c r="D1210" s="42"/>
      <c r="E1210" s="42"/>
      <c r="F1210" s="247">
        <v>179604632</v>
      </c>
      <c r="G1210" s="337">
        <v>229379504</v>
      </c>
      <c r="H1210" s="330">
        <v>49934</v>
      </c>
      <c r="I1210" s="330"/>
      <c r="K1210" s="42"/>
      <c r="L1210" s="42"/>
      <c r="M1210" s="328"/>
      <c r="N1210" s="328"/>
      <c r="O1210" s="42"/>
    </row>
    <row r="1211" spans="1:15">
      <c r="A1211" s="42"/>
      <c r="B1211" s="330">
        <v>44126</v>
      </c>
      <c r="C1211" s="334">
        <f t="shared" si="17"/>
        <v>10211424162</v>
      </c>
      <c r="D1211" s="42"/>
      <c r="E1211" s="42"/>
      <c r="F1211" s="247">
        <v>672561976</v>
      </c>
      <c r="G1211" s="337">
        <v>229647254</v>
      </c>
      <c r="H1211" s="330">
        <v>43443</v>
      </c>
      <c r="I1211" s="330"/>
      <c r="K1211" s="42"/>
      <c r="L1211" s="42"/>
      <c r="M1211" s="328"/>
      <c r="N1211" s="328"/>
      <c r="O1211" s="42"/>
    </row>
    <row r="1212" spans="1:15">
      <c r="A1212" s="42"/>
      <c r="B1212" s="330">
        <v>44127</v>
      </c>
      <c r="C1212" s="334">
        <f t="shared" si="17"/>
        <v>10434219711</v>
      </c>
      <c r="D1212" s="42"/>
      <c r="E1212" s="42"/>
      <c r="F1212" s="247">
        <v>895357525</v>
      </c>
      <c r="G1212" s="337">
        <v>229937704</v>
      </c>
      <c r="H1212" s="330">
        <v>48672</v>
      </c>
      <c r="I1212" s="330"/>
      <c r="K1212" s="42"/>
      <c r="L1212" s="42"/>
      <c r="M1212" s="328"/>
      <c r="N1212" s="328"/>
      <c r="O1212" s="42"/>
    </row>
    <row r="1213" spans="1:15">
      <c r="A1213" s="42"/>
      <c r="B1213" s="330">
        <v>44128</v>
      </c>
      <c r="C1213" s="334">
        <f t="shared" si="17"/>
        <v>10258069098</v>
      </c>
      <c r="D1213" s="42"/>
      <c r="E1213" s="42"/>
      <c r="F1213" s="247">
        <v>719206912</v>
      </c>
      <c r="G1213" s="337">
        <v>230359176</v>
      </c>
      <c r="H1213" s="330">
        <v>44356</v>
      </c>
      <c r="I1213" s="330"/>
      <c r="K1213" s="42"/>
      <c r="L1213" s="42"/>
      <c r="M1213" s="328"/>
      <c r="N1213" s="328"/>
      <c r="O1213" s="42"/>
    </row>
    <row r="1214" spans="1:15">
      <c r="A1214" s="42"/>
      <c r="B1214" s="330">
        <v>44129</v>
      </c>
      <c r="C1214" s="334">
        <f t="shared" si="17"/>
        <v>10053947191</v>
      </c>
      <c r="D1214" s="42"/>
      <c r="E1214" s="42"/>
      <c r="F1214" s="247">
        <v>515085005</v>
      </c>
      <c r="G1214" s="337">
        <v>230459104</v>
      </c>
      <c r="H1214" s="330">
        <v>48820</v>
      </c>
      <c r="I1214" s="330"/>
      <c r="K1214" s="42"/>
      <c r="L1214" s="42"/>
      <c r="M1214" s="328"/>
      <c r="N1214" s="328"/>
      <c r="O1214" s="42"/>
    </row>
    <row r="1215" spans="1:15">
      <c r="A1215" s="42"/>
      <c r="B1215" s="330">
        <v>44130</v>
      </c>
      <c r="C1215" s="334">
        <f t="shared" si="17"/>
        <v>10438988983</v>
      </c>
      <c r="D1215" s="42"/>
      <c r="E1215" s="42"/>
      <c r="F1215" s="247">
        <v>900126797</v>
      </c>
      <c r="G1215" s="337">
        <v>230742050</v>
      </c>
      <c r="H1215" s="330">
        <v>45505</v>
      </c>
      <c r="I1215" s="330"/>
      <c r="K1215" s="42"/>
      <c r="L1215" s="42"/>
      <c r="M1215" s="328"/>
      <c r="N1215" s="328"/>
      <c r="O1215" s="42"/>
    </row>
    <row r="1216" spans="1:15">
      <c r="A1216" s="42"/>
      <c r="B1216" s="330">
        <v>44131</v>
      </c>
      <c r="C1216" s="334">
        <f t="shared" si="17"/>
        <v>10230871377</v>
      </c>
      <c r="D1216" s="42"/>
      <c r="E1216" s="42"/>
      <c r="F1216" s="247">
        <v>692009191</v>
      </c>
      <c r="G1216" s="337">
        <v>230747566</v>
      </c>
      <c r="H1216" s="330">
        <v>47058</v>
      </c>
      <c r="I1216" s="330"/>
      <c r="K1216" s="42"/>
      <c r="L1216" s="42"/>
      <c r="M1216" s="328"/>
      <c r="N1216" s="328"/>
      <c r="O1216" s="42"/>
    </row>
    <row r="1217" spans="1:15">
      <c r="A1217" s="42"/>
      <c r="B1217" s="330">
        <v>44132</v>
      </c>
      <c r="C1217" s="334">
        <f t="shared" si="17"/>
        <v>9806638892</v>
      </c>
      <c r="D1217" s="42"/>
      <c r="E1217" s="42"/>
      <c r="F1217" s="247">
        <v>267776706</v>
      </c>
      <c r="G1217" s="337">
        <v>230812123</v>
      </c>
      <c r="H1217" s="330">
        <v>48251</v>
      </c>
      <c r="I1217" s="330"/>
      <c r="K1217" s="42"/>
      <c r="L1217" s="42"/>
      <c r="M1217" s="328"/>
      <c r="N1217" s="328"/>
      <c r="O1217" s="42"/>
    </row>
    <row r="1218" spans="1:15">
      <c r="A1218" s="42"/>
      <c r="B1218" s="330">
        <v>44133</v>
      </c>
      <c r="C1218" s="334">
        <f t="shared" si="17"/>
        <v>9866867187</v>
      </c>
      <c r="D1218" s="42"/>
      <c r="E1218" s="42"/>
      <c r="F1218" s="247">
        <v>328005001</v>
      </c>
      <c r="G1218" s="337">
        <v>230831319</v>
      </c>
      <c r="H1218" s="330">
        <v>43133</v>
      </c>
      <c r="I1218" s="330"/>
      <c r="K1218" s="42"/>
      <c r="L1218" s="42"/>
      <c r="M1218" s="328"/>
      <c r="N1218" s="328"/>
      <c r="O1218" s="42"/>
    </row>
    <row r="1219" spans="1:15">
      <c r="A1219" s="42"/>
      <c r="B1219" s="330">
        <v>44134</v>
      </c>
      <c r="C1219" s="334">
        <f t="shared" si="17"/>
        <v>10290798950</v>
      </c>
      <c r="D1219" s="42"/>
      <c r="E1219" s="42"/>
      <c r="F1219" s="247">
        <v>751936764</v>
      </c>
      <c r="G1219" s="337">
        <v>231001243</v>
      </c>
      <c r="H1219" s="330">
        <v>48521</v>
      </c>
      <c r="I1219" s="330"/>
      <c r="K1219" s="42"/>
      <c r="L1219" s="42"/>
      <c r="M1219" s="328"/>
      <c r="N1219" s="328"/>
      <c r="O1219" s="42"/>
    </row>
    <row r="1220" spans="1:15">
      <c r="A1220" s="42"/>
      <c r="B1220" s="330">
        <v>44135</v>
      </c>
      <c r="C1220" s="334">
        <f t="shared" si="17"/>
        <v>10010069206</v>
      </c>
      <c r="D1220" s="42"/>
      <c r="E1220" s="42"/>
      <c r="F1220" s="247">
        <v>471207020</v>
      </c>
      <c r="G1220" s="337">
        <v>231163425</v>
      </c>
      <c r="H1220" s="330">
        <v>44014</v>
      </c>
      <c r="I1220" s="330"/>
      <c r="K1220" s="42"/>
      <c r="L1220" s="42"/>
      <c r="M1220" s="328"/>
      <c r="N1220" s="328"/>
      <c r="O1220" s="42"/>
    </row>
    <row r="1221" spans="1:15">
      <c r="A1221" s="42"/>
      <c r="B1221" s="330">
        <v>44136</v>
      </c>
      <c r="C1221" s="334">
        <f t="shared" si="17"/>
        <v>10201206506</v>
      </c>
      <c r="D1221" s="42"/>
      <c r="E1221" s="42"/>
      <c r="F1221" s="247">
        <v>662344320</v>
      </c>
      <c r="G1221" s="337">
        <v>231265455</v>
      </c>
      <c r="H1221" s="330">
        <v>49811</v>
      </c>
      <c r="I1221" s="330"/>
      <c r="K1221" s="42"/>
      <c r="L1221" s="42"/>
      <c r="M1221" s="328"/>
      <c r="N1221" s="328"/>
      <c r="O1221" s="42"/>
    </row>
    <row r="1222" spans="1:15">
      <c r="A1222" s="42"/>
      <c r="B1222" s="330">
        <v>44137</v>
      </c>
      <c r="C1222" s="334">
        <f t="shared" si="17"/>
        <v>10481302054</v>
      </c>
      <c r="D1222" s="42"/>
      <c r="E1222" s="42"/>
      <c r="F1222" s="247">
        <v>942439868</v>
      </c>
      <c r="G1222" s="337">
        <v>231402225</v>
      </c>
      <c r="H1222" s="330">
        <v>48086</v>
      </c>
      <c r="I1222" s="330"/>
      <c r="K1222" s="42"/>
      <c r="L1222" s="42"/>
      <c r="M1222" s="328"/>
      <c r="N1222" s="328"/>
      <c r="O1222" s="42"/>
    </row>
    <row r="1223" spans="1:15">
      <c r="A1223" s="42"/>
      <c r="B1223" s="330">
        <v>44138</v>
      </c>
      <c r="C1223" s="334">
        <f t="shared" si="17"/>
        <v>10318061828</v>
      </c>
      <c r="D1223" s="42"/>
      <c r="E1223" s="42"/>
      <c r="F1223" s="247">
        <v>779199642</v>
      </c>
      <c r="G1223" s="337">
        <v>231453681</v>
      </c>
      <c r="H1223" s="330">
        <v>47227</v>
      </c>
      <c r="I1223" s="330"/>
      <c r="K1223" s="42"/>
      <c r="L1223" s="42"/>
      <c r="M1223" s="328"/>
      <c r="N1223" s="328"/>
      <c r="O1223" s="42"/>
    </row>
    <row r="1224" spans="1:15">
      <c r="A1224" s="42"/>
      <c r="B1224" s="330">
        <v>44139</v>
      </c>
      <c r="C1224" s="334">
        <f t="shared" si="17"/>
        <v>9653977664</v>
      </c>
      <c r="D1224" s="42"/>
      <c r="E1224" s="42"/>
      <c r="F1224" s="247">
        <v>115115478</v>
      </c>
      <c r="G1224" s="337">
        <v>231678342</v>
      </c>
      <c r="H1224" s="330">
        <v>46981</v>
      </c>
      <c r="I1224" s="330"/>
      <c r="K1224" s="42"/>
      <c r="L1224" s="42"/>
      <c r="M1224" s="328"/>
      <c r="N1224" s="328"/>
      <c r="O1224" s="42"/>
    </row>
    <row r="1225" spans="1:15">
      <c r="A1225" s="42"/>
      <c r="B1225" s="330">
        <v>44140</v>
      </c>
      <c r="C1225" s="334">
        <f t="shared" si="17"/>
        <v>9651934766</v>
      </c>
      <c r="D1225" s="42"/>
      <c r="E1225" s="42"/>
      <c r="F1225" s="247">
        <v>113072580</v>
      </c>
      <c r="G1225" s="337">
        <v>232245569</v>
      </c>
      <c r="H1225" s="330">
        <v>43843</v>
      </c>
      <c r="I1225" s="330"/>
      <c r="K1225" s="42"/>
      <c r="L1225" s="42"/>
      <c r="M1225" s="328"/>
      <c r="N1225" s="328"/>
      <c r="O1225" s="42"/>
    </row>
    <row r="1226" spans="1:15">
      <c r="A1226" s="42"/>
      <c r="B1226" s="330">
        <v>44141</v>
      </c>
      <c r="C1226" s="334">
        <f t="shared" si="17"/>
        <v>9797452368</v>
      </c>
      <c r="D1226" s="42"/>
      <c r="E1226" s="42"/>
      <c r="F1226" s="247">
        <v>258590182</v>
      </c>
      <c r="G1226" s="337">
        <v>232351709</v>
      </c>
      <c r="H1226" s="330">
        <v>48802</v>
      </c>
      <c r="I1226" s="330"/>
      <c r="K1226" s="42"/>
      <c r="L1226" s="42"/>
      <c r="M1226" s="328"/>
      <c r="N1226" s="328"/>
      <c r="O1226" s="42"/>
    </row>
    <row r="1227" spans="1:15">
      <c r="A1227" s="42"/>
      <c r="B1227" s="330">
        <v>44142</v>
      </c>
      <c r="C1227" s="334">
        <f t="shared" si="17"/>
        <v>10032388748</v>
      </c>
      <c r="D1227" s="42"/>
      <c r="E1227" s="42"/>
      <c r="F1227" s="247">
        <v>493526562</v>
      </c>
      <c r="G1227" s="337">
        <v>232392666</v>
      </c>
      <c r="H1227" s="330">
        <v>43996</v>
      </c>
      <c r="I1227" s="330"/>
      <c r="K1227" s="42"/>
      <c r="L1227" s="42"/>
      <c r="M1227" s="328"/>
      <c r="N1227" s="328"/>
      <c r="O1227" s="42"/>
    </row>
    <row r="1228" spans="1:15">
      <c r="A1228" s="42"/>
      <c r="B1228" s="330">
        <v>44143</v>
      </c>
      <c r="C1228" s="334">
        <f t="shared" si="17"/>
        <v>10499391939</v>
      </c>
      <c r="D1228" s="42"/>
      <c r="E1228" s="42"/>
      <c r="F1228" s="247">
        <v>960529753</v>
      </c>
      <c r="G1228" s="337">
        <v>232927380</v>
      </c>
      <c r="H1228" s="330">
        <v>46558</v>
      </c>
      <c r="I1228" s="330"/>
      <c r="K1228" s="42"/>
      <c r="L1228" s="42"/>
      <c r="M1228" s="328"/>
      <c r="N1228" s="328"/>
      <c r="O1228" s="42"/>
    </row>
    <row r="1229" spans="1:15">
      <c r="A1229" s="42"/>
      <c r="B1229" s="330">
        <v>44144</v>
      </c>
      <c r="C1229" s="334">
        <f t="shared" si="17"/>
        <v>9985818199</v>
      </c>
      <c r="D1229" s="42"/>
      <c r="E1229" s="42"/>
      <c r="F1229" s="247">
        <v>446956013</v>
      </c>
      <c r="G1229" s="337">
        <v>232940824</v>
      </c>
      <c r="H1229" s="330">
        <v>44275</v>
      </c>
      <c r="I1229" s="330"/>
      <c r="K1229" s="42"/>
      <c r="L1229" s="42"/>
      <c r="M1229" s="328"/>
      <c r="N1229" s="328"/>
      <c r="O1229" s="42"/>
    </row>
    <row r="1230" spans="1:15">
      <c r="A1230" s="42"/>
      <c r="B1230" s="330">
        <v>44145</v>
      </c>
      <c r="C1230" s="334">
        <f t="shared" si="17"/>
        <v>10176025097</v>
      </c>
      <c r="D1230" s="42"/>
      <c r="E1230" s="42"/>
      <c r="F1230" s="247">
        <v>637162911</v>
      </c>
      <c r="G1230" s="337">
        <v>233217383</v>
      </c>
      <c r="H1230" s="330">
        <v>43700</v>
      </c>
      <c r="I1230" s="330"/>
      <c r="K1230" s="42"/>
      <c r="L1230" s="42"/>
      <c r="M1230" s="328"/>
      <c r="N1230" s="328"/>
      <c r="O1230" s="42"/>
    </row>
    <row r="1231" spans="1:15">
      <c r="A1231" s="42"/>
      <c r="B1231" s="330">
        <v>44146</v>
      </c>
      <c r="C1231" s="334">
        <f t="shared" si="17"/>
        <v>10454505374</v>
      </c>
      <c r="D1231" s="42"/>
      <c r="E1231" s="42"/>
      <c r="F1231" s="247">
        <v>915643188</v>
      </c>
      <c r="G1231" s="337">
        <v>233264757</v>
      </c>
      <c r="H1231" s="330">
        <v>43226</v>
      </c>
      <c r="I1231" s="330"/>
      <c r="K1231" s="42"/>
      <c r="L1231" s="42"/>
      <c r="M1231" s="328"/>
      <c r="N1231" s="328"/>
      <c r="O1231" s="42"/>
    </row>
    <row r="1232" spans="1:15">
      <c r="A1232" s="42"/>
      <c r="B1232" s="330">
        <v>44147</v>
      </c>
      <c r="C1232" s="334">
        <f t="shared" si="17"/>
        <v>10522413722</v>
      </c>
      <c r="D1232" s="42"/>
      <c r="E1232" s="42"/>
      <c r="F1232" s="247">
        <v>983551536</v>
      </c>
      <c r="G1232" s="337">
        <v>233292875</v>
      </c>
      <c r="H1232" s="330">
        <v>45197</v>
      </c>
      <c r="I1232" s="330"/>
      <c r="K1232" s="42"/>
      <c r="L1232" s="42"/>
      <c r="M1232" s="328"/>
      <c r="N1232" s="328"/>
      <c r="O1232" s="42"/>
    </row>
    <row r="1233" spans="1:15">
      <c r="A1233" s="42"/>
      <c r="B1233" s="330">
        <v>44148</v>
      </c>
      <c r="C1233" s="334">
        <f t="shared" si="17"/>
        <v>10348906552</v>
      </c>
      <c r="D1233" s="42"/>
      <c r="E1233" s="42"/>
      <c r="F1233" s="247">
        <v>810044366</v>
      </c>
      <c r="G1233" s="337">
        <v>233330319</v>
      </c>
      <c r="H1233" s="330">
        <v>47234</v>
      </c>
      <c r="I1233" s="330"/>
      <c r="K1233" s="42"/>
      <c r="L1233" s="42"/>
      <c r="M1233" s="328"/>
      <c r="N1233" s="328"/>
      <c r="O1233" s="42"/>
    </row>
    <row r="1234" spans="1:15">
      <c r="A1234" s="42"/>
      <c r="B1234" s="330">
        <v>44149</v>
      </c>
      <c r="C1234" s="334">
        <f t="shared" si="17"/>
        <v>9984365845</v>
      </c>
      <c r="D1234" s="42"/>
      <c r="E1234" s="42"/>
      <c r="F1234" s="247">
        <v>445503659</v>
      </c>
      <c r="G1234" s="337">
        <v>233995281</v>
      </c>
      <c r="H1234" s="330">
        <v>48770</v>
      </c>
      <c r="I1234" s="330"/>
      <c r="K1234" s="42"/>
      <c r="L1234" s="42"/>
      <c r="M1234" s="328"/>
      <c r="N1234" s="328"/>
      <c r="O1234" s="42"/>
    </row>
    <row r="1235" spans="1:15">
      <c r="A1235" s="42"/>
      <c r="B1235" s="330">
        <v>44150</v>
      </c>
      <c r="C1235" s="334">
        <f t="shared" si="17"/>
        <v>10254761041</v>
      </c>
      <c r="D1235" s="42"/>
      <c r="E1235" s="42"/>
      <c r="F1235" s="247">
        <v>715898855</v>
      </c>
      <c r="G1235" s="337">
        <v>234104339</v>
      </c>
      <c r="H1235" s="330">
        <v>49696</v>
      </c>
      <c r="I1235" s="330"/>
      <c r="K1235" s="42"/>
      <c r="L1235" s="42"/>
      <c r="M1235" s="328"/>
      <c r="N1235" s="328"/>
      <c r="O1235" s="42"/>
    </row>
    <row r="1236" spans="1:15">
      <c r="A1236" s="42"/>
      <c r="B1236" s="330">
        <v>44151</v>
      </c>
      <c r="C1236" s="334">
        <f t="shared" si="17"/>
        <v>10237959062</v>
      </c>
      <c r="D1236" s="42"/>
      <c r="E1236" s="42"/>
      <c r="F1236" s="247">
        <v>699096876</v>
      </c>
      <c r="G1236" s="337">
        <v>234500431</v>
      </c>
      <c r="H1236" s="330">
        <v>43486</v>
      </c>
      <c r="I1236" s="330"/>
      <c r="K1236" s="42"/>
      <c r="L1236" s="42"/>
      <c r="M1236" s="328"/>
      <c r="N1236" s="328"/>
      <c r="O1236" s="42"/>
    </row>
    <row r="1237" spans="1:15">
      <c r="A1237" s="42"/>
      <c r="B1237" s="330">
        <v>44152</v>
      </c>
      <c r="C1237" s="334">
        <f t="shared" si="17"/>
        <v>9904027487</v>
      </c>
      <c r="D1237" s="42"/>
      <c r="E1237" s="42"/>
      <c r="F1237" s="247">
        <v>365165301</v>
      </c>
      <c r="G1237" s="337">
        <v>234513871</v>
      </c>
      <c r="H1237" s="330">
        <v>43057</v>
      </c>
      <c r="I1237" s="330"/>
      <c r="K1237" s="42"/>
      <c r="L1237" s="42"/>
      <c r="M1237" s="328"/>
      <c r="N1237" s="328"/>
      <c r="O1237" s="42"/>
    </row>
    <row r="1238" spans="1:15">
      <c r="A1238" s="42"/>
      <c r="B1238" s="330">
        <v>44153</v>
      </c>
      <c r="C1238" s="334">
        <f t="shared" si="17"/>
        <v>10032438527</v>
      </c>
      <c r="D1238" s="42"/>
      <c r="E1238" s="42"/>
      <c r="F1238" s="247">
        <v>493576341</v>
      </c>
      <c r="G1238" s="337">
        <v>234695734</v>
      </c>
      <c r="H1238" s="330">
        <v>48900</v>
      </c>
      <c r="I1238" s="330"/>
      <c r="K1238" s="42"/>
      <c r="L1238" s="42"/>
      <c r="M1238" s="328"/>
      <c r="N1238" s="328"/>
      <c r="O1238" s="42"/>
    </row>
    <row r="1239" spans="1:15">
      <c r="A1239" s="42"/>
      <c r="B1239" s="330">
        <v>44154</v>
      </c>
      <c r="C1239" s="334">
        <f t="shared" si="17"/>
        <v>9963844452</v>
      </c>
      <c r="D1239" s="42"/>
      <c r="E1239" s="42"/>
      <c r="F1239" s="247">
        <v>424982266</v>
      </c>
      <c r="G1239" s="337">
        <v>234895436</v>
      </c>
      <c r="H1239" s="330">
        <v>48527</v>
      </c>
      <c r="I1239" s="330"/>
      <c r="K1239" s="42"/>
      <c r="L1239" s="42"/>
      <c r="M1239" s="328"/>
      <c r="N1239" s="328"/>
      <c r="O1239" s="42"/>
    </row>
    <row r="1240" spans="1:15">
      <c r="A1240" s="42"/>
      <c r="B1240" s="330">
        <v>44155</v>
      </c>
      <c r="C1240" s="334">
        <f t="shared" si="17"/>
        <v>9838542645</v>
      </c>
      <c r="D1240" s="42"/>
      <c r="E1240" s="42"/>
      <c r="F1240" s="247">
        <v>299680459</v>
      </c>
      <c r="G1240" s="337">
        <v>235242268</v>
      </c>
      <c r="H1240" s="330">
        <v>44509</v>
      </c>
      <c r="I1240" s="330"/>
      <c r="K1240" s="42"/>
      <c r="L1240" s="42"/>
      <c r="M1240" s="328"/>
      <c r="N1240" s="328"/>
      <c r="O1240" s="42"/>
    </row>
    <row r="1241" spans="1:15">
      <c r="A1241" s="42"/>
      <c r="B1241" s="330">
        <v>44156</v>
      </c>
      <c r="C1241" s="334">
        <f t="shared" si="17"/>
        <v>10406654534</v>
      </c>
      <c r="D1241" s="42"/>
      <c r="E1241" s="42"/>
      <c r="F1241" s="247">
        <v>867792348</v>
      </c>
      <c r="G1241" s="337">
        <v>235272251</v>
      </c>
      <c r="H1241" s="330">
        <v>46941</v>
      </c>
      <c r="I1241" s="330"/>
      <c r="K1241" s="42"/>
      <c r="L1241" s="42"/>
      <c r="M1241" s="328"/>
      <c r="N1241" s="328"/>
      <c r="O1241" s="42"/>
    </row>
    <row r="1242" spans="1:15">
      <c r="A1242" s="42"/>
      <c r="B1242" s="330">
        <v>44157</v>
      </c>
      <c r="C1242" s="334">
        <f t="shared" si="17"/>
        <v>10174692835</v>
      </c>
      <c r="D1242" s="42"/>
      <c r="E1242" s="42"/>
      <c r="F1242" s="247">
        <v>635830649</v>
      </c>
      <c r="G1242" s="337">
        <v>235424885</v>
      </c>
      <c r="H1242" s="330">
        <v>49179</v>
      </c>
      <c r="I1242" s="330"/>
      <c r="K1242" s="42"/>
      <c r="L1242" s="42"/>
      <c r="M1242" s="328"/>
      <c r="N1242" s="328"/>
      <c r="O1242" s="42"/>
    </row>
    <row r="1243" spans="1:15">
      <c r="A1243" s="42"/>
      <c r="B1243" s="330">
        <v>44158</v>
      </c>
      <c r="C1243" s="334">
        <f t="shared" si="17"/>
        <v>9777756368</v>
      </c>
      <c r="D1243" s="42"/>
      <c r="E1243" s="42"/>
      <c r="F1243" s="247">
        <v>238894182</v>
      </c>
      <c r="G1243" s="337">
        <v>235443715</v>
      </c>
      <c r="H1243" s="330">
        <v>43431</v>
      </c>
      <c r="I1243" s="330"/>
      <c r="K1243" s="42"/>
      <c r="L1243" s="42"/>
      <c r="M1243" s="328"/>
      <c r="N1243" s="328"/>
      <c r="O1243" s="42"/>
    </row>
    <row r="1244" spans="1:15">
      <c r="A1244" s="42"/>
      <c r="B1244" s="330">
        <v>44159</v>
      </c>
      <c r="C1244" s="334">
        <f t="shared" si="17"/>
        <v>9930852708</v>
      </c>
      <c r="D1244" s="42"/>
      <c r="E1244" s="42"/>
      <c r="F1244" s="247">
        <v>391990522</v>
      </c>
      <c r="G1244" s="337">
        <v>235528326</v>
      </c>
      <c r="H1244" s="330">
        <v>44654</v>
      </c>
      <c r="I1244" s="330"/>
      <c r="K1244" s="42"/>
      <c r="L1244" s="42"/>
      <c r="M1244" s="328"/>
      <c r="N1244" s="328"/>
      <c r="O1244" s="42"/>
    </row>
    <row r="1245" spans="1:15">
      <c r="A1245" s="42"/>
      <c r="B1245" s="330">
        <v>44160</v>
      </c>
      <c r="C1245" s="334">
        <f t="shared" si="17"/>
        <v>10011468521</v>
      </c>
      <c r="D1245" s="42"/>
      <c r="E1245" s="42"/>
      <c r="F1245" s="247">
        <v>472606335</v>
      </c>
      <c r="G1245" s="337">
        <v>235690727</v>
      </c>
      <c r="H1245" s="330">
        <v>49510</v>
      </c>
      <c r="I1245" s="330"/>
      <c r="K1245" s="42"/>
      <c r="L1245" s="42"/>
      <c r="M1245" s="328"/>
      <c r="N1245" s="328"/>
      <c r="O1245" s="42"/>
    </row>
    <row r="1246" spans="1:15">
      <c r="A1246" s="42"/>
      <c r="B1246" s="330">
        <v>44161</v>
      </c>
      <c r="C1246" s="334">
        <f t="shared" si="17"/>
        <v>10275962423</v>
      </c>
      <c r="D1246" s="42"/>
      <c r="E1246" s="42"/>
      <c r="F1246" s="247">
        <v>737100237</v>
      </c>
      <c r="G1246" s="337">
        <v>235733198</v>
      </c>
      <c r="H1246" s="330">
        <v>46448</v>
      </c>
      <c r="I1246" s="330"/>
      <c r="K1246" s="42"/>
      <c r="L1246" s="42"/>
      <c r="M1246" s="328"/>
      <c r="N1246" s="328"/>
      <c r="O1246" s="42"/>
    </row>
    <row r="1247" spans="1:15">
      <c r="A1247" s="42"/>
      <c r="B1247" s="330">
        <v>44162</v>
      </c>
      <c r="C1247" s="334">
        <f t="shared" si="17"/>
        <v>10290663406</v>
      </c>
      <c r="D1247" s="42"/>
      <c r="E1247" s="42"/>
      <c r="F1247" s="247">
        <v>751801220</v>
      </c>
      <c r="G1247" s="337">
        <v>235990451</v>
      </c>
      <c r="H1247" s="330">
        <v>48543</v>
      </c>
      <c r="I1247" s="330"/>
      <c r="K1247" s="42"/>
      <c r="L1247" s="42"/>
      <c r="M1247" s="328"/>
      <c r="N1247" s="328"/>
      <c r="O1247" s="42"/>
    </row>
    <row r="1248" spans="1:15">
      <c r="A1248" s="42"/>
      <c r="B1248" s="330">
        <v>44163</v>
      </c>
      <c r="C1248" s="334">
        <f t="shared" ref="C1248:C1311" si="18">F1248+(F$88*28679+98765)+(G$88*6587+87654)+(E$88*9537+76543)+(J$88*5713+4528)</f>
        <v>10153208078</v>
      </c>
      <c r="D1248" s="42"/>
      <c r="E1248" s="42"/>
      <c r="F1248" s="247">
        <v>614345892</v>
      </c>
      <c r="G1248" s="337">
        <v>236143574</v>
      </c>
      <c r="H1248" s="330">
        <v>45365</v>
      </c>
      <c r="I1248" s="330"/>
      <c r="K1248" s="42"/>
      <c r="L1248" s="42"/>
      <c r="M1248" s="328"/>
      <c r="N1248" s="328"/>
      <c r="O1248" s="42"/>
    </row>
    <row r="1249" spans="1:15">
      <c r="A1249" s="42"/>
      <c r="B1249" s="330">
        <v>44164</v>
      </c>
      <c r="C1249" s="334">
        <f t="shared" si="18"/>
        <v>10076563985</v>
      </c>
      <c r="D1249" s="42"/>
      <c r="E1249" s="42"/>
      <c r="F1249" s="247">
        <v>537701799</v>
      </c>
      <c r="G1249" s="337">
        <v>236176573</v>
      </c>
      <c r="H1249" s="330">
        <v>48485</v>
      </c>
      <c r="I1249" s="330"/>
      <c r="K1249" s="42"/>
      <c r="L1249" s="42"/>
      <c r="M1249" s="328"/>
      <c r="N1249" s="328"/>
      <c r="O1249" s="42"/>
    </row>
    <row r="1250" spans="1:15">
      <c r="A1250" s="42"/>
      <c r="B1250" s="330">
        <v>44165</v>
      </c>
      <c r="C1250" s="334">
        <f t="shared" si="18"/>
        <v>9693428039</v>
      </c>
      <c r="D1250" s="42"/>
      <c r="E1250" s="42"/>
      <c r="F1250" s="247">
        <v>154565853</v>
      </c>
      <c r="G1250" s="337">
        <v>236326082</v>
      </c>
      <c r="H1250" s="330">
        <v>50104</v>
      </c>
      <c r="I1250" s="330"/>
      <c r="K1250" s="42"/>
      <c r="L1250" s="42"/>
      <c r="M1250" s="328"/>
      <c r="N1250" s="328"/>
      <c r="O1250" s="42"/>
    </row>
    <row r="1251" spans="1:15">
      <c r="A1251" s="42"/>
      <c r="B1251" s="330">
        <v>44166</v>
      </c>
      <c r="C1251" s="334">
        <f t="shared" si="18"/>
        <v>10164385183</v>
      </c>
      <c r="D1251" s="42"/>
      <c r="E1251" s="42"/>
      <c r="F1251" s="247">
        <v>625522997</v>
      </c>
      <c r="G1251" s="337">
        <v>236544808</v>
      </c>
      <c r="H1251" s="330">
        <v>47809</v>
      </c>
      <c r="I1251" s="330"/>
      <c r="K1251" s="42"/>
      <c r="L1251" s="42"/>
      <c r="M1251" s="328"/>
      <c r="N1251" s="328"/>
      <c r="O1251" s="42"/>
    </row>
    <row r="1252" spans="1:15">
      <c r="A1252" s="42"/>
      <c r="B1252" s="330">
        <v>44167</v>
      </c>
      <c r="C1252" s="334">
        <f t="shared" si="18"/>
        <v>10048121701</v>
      </c>
      <c r="D1252" s="42"/>
      <c r="E1252" s="42"/>
      <c r="F1252" s="247">
        <v>509259515</v>
      </c>
      <c r="G1252" s="337">
        <v>236770931</v>
      </c>
      <c r="H1252" s="330">
        <v>46643</v>
      </c>
      <c r="I1252" s="330"/>
      <c r="K1252" s="42"/>
      <c r="L1252" s="42"/>
      <c r="M1252" s="328"/>
      <c r="N1252" s="328"/>
      <c r="O1252" s="42"/>
    </row>
    <row r="1253" spans="1:15">
      <c r="A1253" s="42"/>
      <c r="B1253" s="330">
        <v>44168</v>
      </c>
      <c r="C1253" s="334">
        <f t="shared" si="18"/>
        <v>10364787157</v>
      </c>
      <c r="D1253" s="42"/>
      <c r="E1253" s="42"/>
      <c r="F1253" s="247">
        <v>825924971</v>
      </c>
      <c r="G1253" s="337">
        <v>236834146</v>
      </c>
      <c r="H1253" s="330">
        <v>46393</v>
      </c>
      <c r="I1253" s="330"/>
      <c r="K1253" s="42"/>
      <c r="L1253" s="42"/>
      <c r="M1253" s="328"/>
      <c r="N1253" s="328"/>
      <c r="O1253" s="42"/>
    </row>
    <row r="1254" spans="1:15">
      <c r="A1254" s="42"/>
      <c r="B1254" s="330">
        <v>44169</v>
      </c>
      <c r="C1254" s="334">
        <f t="shared" si="18"/>
        <v>10109875555</v>
      </c>
      <c r="D1254" s="42"/>
      <c r="E1254" s="42"/>
      <c r="F1254" s="247">
        <v>571013369</v>
      </c>
      <c r="G1254" s="337">
        <v>236881211</v>
      </c>
      <c r="H1254" s="330">
        <v>46220</v>
      </c>
      <c r="I1254" s="330"/>
      <c r="K1254" s="42"/>
      <c r="L1254" s="42"/>
      <c r="M1254" s="328"/>
      <c r="N1254" s="328"/>
      <c r="O1254" s="42"/>
    </row>
    <row r="1255" spans="1:15">
      <c r="A1255" s="42"/>
      <c r="B1255" s="330">
        <v>44170</v>
      </c>
      <c r="C1255" s="334">
        <f t="shared" si="18"/>
        <v>10483454672</v>
      </c>
      <c r="D1255" s="42"/>
      <c r="E1255" s="42"/>
      <c r="F1255" s="247">
        <v>944592486</v>
      </c>
      <c r="G1255" s="337">
        <v>237716519</v>
      </c>
      <c r="H1255" s="330">
        <v>47482</v>
      </c>
      <c r="I1255" s="330"/>
      <c r="K1255" s="42"/>
      <c r="L1255" s="42"/>
      <c r="M1255" s="328"/>
      <c r="N1255" s="328"/>
      <c r="O1255" s="42"/>
    </row>
    <row r="1256" spans="1:15">
      <c r="A1256" s="42"/>
      <c r="B1256" s="330">
        <v>44171</v>
      </c>
      <c r="C1256" s="334">
        <f t="shared" si="18"/>
        <v>9651568960</v>
      </c>
      <c r="D1256" s="42"/>
      <c r="E1256" s="42"/>
      <c r="F1256" s="247">
        <v>112706774</v>
      </c>
      <c r="G1256" s="337">
        <v>237841879</v>
      </c>
      <c r="H1256" s="330">
        <v>45189</v>
      </c>
      <c r="I1256" s="330"/>
      <c r="K1256" s="42"/>
      <c r="L1256" s="42"/>
      <c r="M1256" s="328"/>
      <c r="N1256" s="328"/>
      <c r="O1256" s="42"/>
    </row>
    <row r="1257" spans="1:15">
      <c r="A1257" s="42"/>
      <c r="B1257" s="330">
        <v>44172</v>
      </c>
      <c r="C1257" s="334">
        <f t="shared" si="18"/>
        <v>9861648818</v>
      </c>
      <c r="D1257" s="42"/>
      <c r="E1257" s="42"/>
      <c r="F1257" s="247">
        <v>322786632</v>
      </c>
      <c r="G1257" s="337">
        <v>237911098</v>
      </c>
      <c r="H1257" s="330">
        <v>46690</v>
      </c>
      <c r="I1257" s="330"/>
      <c r="K1257" s="42"/>
      <c r="L1257" s="42"/>
      <c r="M1257" s="328"/>
      <c r="N1257" s="328"/>
      <c r="O1257" s="42"/>
    </row>
    <row r="1258" spans="1:15">
      <c r="A1258" s="42"/>
      <c r="B1258" s="330">
        <v>44173</v>
      </c>
      <c r="C1258" s="334">
        <f t="shared" si="18"/>
        <v>10149790995</v>
      </c>
      <c r="D1258" s="42"/>
      <c r="E1258" s="42"/>
      <c r="F1258" s="247">
        <v>610928809</v>
      </c>
      <c r="G1258" s="337">
        <v>238073493</v>
      </c>
      <c r="H1258" s="330">
        <v>45807</v>
      </c>
      <c r="I1258" s="330"/>
      <c r="K1258" s="42"/>
      <c r="L1258" s="42"/>
      <c r="M1258" s="328"/>
      <c r="N1258" s="328"/>
      <c r="O1258" s="42"/>
    </row>
    <row r="1259" spans="1:15">
      <c r="A1259" s="42"/>
      <c r="B1259" s="330">
        <v>44174</v>
      </c>
      <c r="C1259" s="334">
        <f t="shared" si="18"/>
        <v>9800030328</v>
      </c>
      <c r="D1259" s="42"/>
      <c r="E1259" s="42"/>
      <c r="F1259" s="247">
        <v>261168142</v>
      </c>
      <c r="G1259" s="337">
        <v>238215295</v>
      </c>
      <c r="H1259" s="330">
        <v>43659</v>
      </c>
      <c r="I1259" s="330"/>
      <c r="K1259" s="42"/>
      <c r="L1259" s="42"/>
      <c r="M1259" s="328"/>
      <c r="N1259" s="328"/>
      <c r="O1259" s="42"/>
    </row>
    <row r="1260" spans="1:15">
      <c r="A1260" s="42"/>
      <c r="B1260" s="330">
        <v>44175</v>
      </c>
      <c r="C1260" s="334">
        <f t="shared" si="18"/>
        <v>9973272315</v>
      </c>
      <c r="D1260" s="42"/>
      <c r="E1260" s="42"/>
      <c r="F1260" s="247">
        <v>434410129</v>
      </c>
      <c r="G1260" s="337">
        <v>238409826</v>
      </c>
      <c r="H1260" s="330">
        <v>46639</v>
      </c>
      <c r="I1260" s="330"/>
      <c r="K1260" s="42"/>
      <c r="L1260" s="42"/>
      <c r="M1260" s="328"/>
      <c r="N1260" s="328"/>
      <c r="O1260" s="42"/>
    </row>
    <row r="1261" spans="1:15">
      <c r="A1261" s="42"/>
      <c r="B1261" s="330">
        <v>44176</v>
      </c>
      <c r="C1261" s="334">
        <f t="shared" si="18"/>
        <v>10035820674</v>
      </c>
      <c r="D1261" s="42"/>
      <c r="E1261" s="42"/>
      <c r="F1261" s="247">
        <v>496958488</v>
      </c>
      <c r="G1261" s="337">
        <v>238419499</v>
      </c>
      <c r="H1261" s="330">
        <v>44192</v>
      </c>
      <c r="I1261" s="330"/>
      <c r="K1261" s="42"/>
      <c r="L1261" s="42"/>
      <c r="M1261" s="328"/>
      <c r="N1261" s="328"/>
      <c r="O1261" s="42"/>
    </row>
    <row r="1262" spans="1:15">
      <c r="A1262" s="42"/>
      <c r="B1262" s="330">
        <v>44177</v>
      </c>
      <c r="C1262" s="334">
        <f t="shared" si="18"/>
        <v>10526023831</v>
      </c>
      <c r="D1262" s="42"/>
      <c r="E1262" s="42"/>
      <c r="F1262" s="247">
        <v>987161645</v>
      </c>
      <c r="G1262" s="337">
        <v>238495423</v>
      </c>
      <c r="H1262" s="330">
        <v>49579</v>
      </c>
      <c r="I1262" s="330"/>
      <c r="K1262" s="42"/>
      <c r="L1262" s="42"/>
      <c r="M1262" s="328"/>
      <c r="N1262" s="328"/>
      <c r="O1262" s="42"/>
    </row>
    <row r="1263" spans="1:15">
      <c r="A1263" s="42"/>
      <c r="B1263" s="330">
        <v>44178</v>
      </c>
      <c r="C1263" s="334">
        <f t="shared" si="18"/>
        <v>10146968577</v>
      </c>
      <c r="D1263" s="42"/>
      <c r="E1263" s="42"/>
      <c r="F1263" s="247">
        <v>608106391</v>
      </c>
      <c r="G1263" s="337">
        <v>238785515</v>
      </c>
      <c r="H1263" s="330">
        <v>44650</v>
      </c>
      <c r="I1263" s="330"/>
      <c r="K1263" s="42"/>
      <c r="L1263" s="42"/>
      <c r="M1263" s="328"/>
      <c r="N1263" s="328"/>
      <c r="O1263" s="42"/>
    </row>
    <row r="1264" spans="1:15">
      <c r="A1264" s="42"/>
      <c r="B1264" s="330">
        <v>44179</v>
      </c>
      <c r="C1264" s="334">
        <f t="shared" si="18"/>
        <v>9750450421</v>
      </c>
      <c r="D1264" s="42"/>
      <c r="E1264" s="42"/>
      <c r="F1264" s="247">
        <v>211588235</v>
      </c>
      <c r="G1264" s="337">
        <v>238894182</v>
      </c>
      <c r="H1264" s="330">
        <v>44158</v>
      </c>
      <c r="I1264" s="330"/>
      <c r="K1264" s="42"/>
      <c r="L1264" s="42"/>
      <c r="M1264" s="328"/>
      <c r="N1264" s="328"/>
      <c r="O1264" s="42"/>
    </row>
    <row r="1265" spans="1:15">
      <c r="A1265" s="42"/>
      <c r="B1265" s="330">
        <v>44180</v>
      </c>
      <c r="C1265" s="334">
        <f t="shared" si="18"/>
        <v>10367563496</v>
      </c>
      <c r="D1265" s="42"/>
      <c r="E1265" s="42"/>
      <c r="F1265" s="247">
        <v>828701310</v>
      </c>
      <c r="G1265" s="337">
        <v>238945143</v>
      </c>
      <c r="H1265" s="330">
        <v>46533</v>
      </c>
      <c r="I1265" s="330"/>
      <c r="K1265" s="42"/>
      <c r="L1265" s="42"/>
      <c r="M1265" s="328"/>
      <c r="N1265" s="328"/>
      <c r="O1265" s="42"/>
    </row>
    <row r="1266" spans="1:15">
      <c r="A1266" s="42"/>
      <c r="B1266" s="330">
        <v>44181</v>
      </c>
      <c r="C1266" s="334">
        <f t="shared" si="18"/>
        <v>9781650461</v>
      </c>
      <c r="D1266" s="42"/>
      <c r="E1266" s="42"/>
      <c r="F1266" s="247">
        <v>242788275</v>
      </c>
      <c r="G1266" s="337">
        <v>238982979</v>
      </c>
      <c r="H1266" s="330">
        <v>45580</v>
      </c>
      <c r="I1266" s="330"/>
      <c r="K1266" s="42"/>
      <c r="L1266" s="42"/>
      <c r="M1266" s="328"/>
      <c r="N1266" s="328"/>
      <c r="O1266" s="42"/>
    </row>
    <row r="1267" spans="1:15">
      <c r="A1267" s="42"/>
      <c r="B1267" s="330">
        <v>44182</v>
      </c>
      <c r="C1267" s="334">
        <f t="shared" si="18"/>
        <v>10279928764</v>
      </c>
      <c r="D1267" s="42"/>
      <c r="E1267" s="42"/>
      <c r="F1267" s="247">
        <v>741066578</v>
      </c>
      <c r="G1267" s="337">
        <v>239037700</v>
      </c>
      <c r="H1267" s="330">
        <v>44108</v>
      </c>
      <c r="I1267" s="330"/>
      <c r="K1267" s="42"/>
      <c r="L1267" s="42"/>
      <c r="M1267" s="328"/>
      <c r="N1267" s="328"/>
      <c r="O1267" s="42"/>
    </row>
    <row r="1268" spans="1:15">
      <c r="A1268" s="42"/>
      <c r="B1268" s="330">
        <v>44183</v>
      </c>
      <c r="C1268" s="334">
        <f t="shared" si="18"/>
        <v>10388440876</v>
      </c>
      <c r="D1268" s="42"/>
      <c r="E1268" s="42"/>
      <c r="F1268" s="247">
        <v>849578690</v>
      </c>
      <c r="G1268" s="337">
        <v>239082192</v>
      </c>
      <c r="H1268" s="330">
        <v>47105</v>
      </c>
      <c r="I1268" s="330"/>
      <c r="K1268" s="42"/>
      <c r="L1268" s="42"/>
      <c r="M1268" s="328"/>
      <c r="N1268" s="328"/>
      <c r="O1268" s="42"/>
    </row>
    <row r="1269" spans="1:15">
      <c r="A1269" s="42"/>
      <c r="B1269" s="330">
        <v>44184</v>
      </c>
      <c r="C1269" s="334">
        <f t="shared" si="18"/>
        <v>9767745865</v>
      </c>
      <c r="D1269" s="42"/>
      <c r="E1269" s="42"/>
      <c r="F1269" s="247">
        <v>228883679</v>
      </c>
      <c r="G1269" s="337">
        <v>239283950</v>
      </c>
      <c r="H1269" s="330">
        <v>46089</v>
      </c>
      <c r="I1269" s="330"/>
      <c r="K1269" s="42"/>
      <c r="L1269" s="42"/>
      <c r="M1269" s="328"/>
      <c r="N1269" s="328"/>
      <c r="O1269" s="42"/>
    </row>
    <row r="1270" spans="1:15">
      <c r="A1270" s="42"/>
      <c r="B1270" s="330">
        <v>44185</v>
      </c>
      <c r="C1270" s="334">
        <f t="shared" si="18"/>
        <v>10074548197</v>
      </c>
      <c r="D1270" s="42"/>
      <c r="E1270" s="42"/>
      <c r="F1270" s="247">
        <v>535686011</v>
      </c>
      <c r="G1270" s="337">
        <v>239573942</v>
      </c>
      <c r="H1270" s="330">
        <v>49275</v>
      </c>
      <c r="I1270" s="330"/>
      <c r="K1270" s="42"/>
      <c r="L1270" s="42"/>
      <c r="M1270" s="328"/>
      <c r="N1270" s="328"/>
      <c r="O1270" s="42"/>
    </row>
    <row r="1271" spans="1:15">
      <c r="A1271" s="42"/>
      <c r="B1271" s="330">
        <v>44186</v>
      </c>
      <c r="C1271" s="334">
        <f t="shared" si="18"/>
        <v>10002260320</v>
      </c>
      <c r="D1271" s="42"/>
      <c r="E1271" s="42"/>
      <c r="F1271" s="247">
        <v>463398134</v>
      </c>
      <c r="G1271" s="337">
        <v>239856544</v>
      </c>
      <c r="H1271" s="330">
        <v>46518</v>
      </c>
      <c r="I1271" s="330"/>
      <c r="K1271" s="42"/>
      <c r="L1271" s="42"/>
      <c r="M1271" s="328"/>
      <c r="N1271" s="328"/>
      <c r="O1271" s="42"/>
    </row>
    <row r="1272" spans="1:15">
      <c r="A1272" s="42"/>
      <c r="B1272" s="330">
        <v>44187</v>
      </c>
      <c r="C1272" s="334">
        <f t="shared" si="18"/>
        <v>9694249276</v>
      </c>
      <c r="D1272" s="42"/>
      <c r="E1272" s="42"/>
      <c r="F1272" s="247">
        <v>155387090</v>
      </c>
      <c r="G1272" s="337">
        <v>240137317</v>
      </c>
      <c r="H1272" s="330">
        <v>46453</v>
      </c>
      <c r="I1272" s="330"/>
      <c r="K1272" s="42"/>
      <c r="L1272" s="42"/>
      <c r="M1272" s="328"/>
      <c r="N1272" s="328"/>
      <c r="O1272" s="42"/>
    </row>
    <row r="1273" spans="1:15">
      <c r="A1273" s="42"/>
      <c r="B1273" s="330">
        <v>44188</v>
      </c>
      <c r="C1273" s="334">
        <f t="shared" si="18"/>
        <v>10344251329</v>
      </c>
      <c r="D1273" s="42"/>
      <c r="E1273" s="42"/>
      <c r="F1273" s="247">
        <v>805389143</v>
      </c>
      <c r="G1273" s="337">
        <v>240469856</v>
      </c>
      <c r="H1273" s="330">
        <v>43495</v>
      </c>
      <c r="I1273" s="330"/>
      <c r="K1273" s="42"/>
      <c r="L1273" s="42"/>
      <c r="M1273" s="328"/>
      <c r="N1273" s="328"/>
      <c r="O1273" s="42"/>
    </row>
    <row r="1274" spans="1:15">
      <c r="A1274" s="42"/>
      <c r="B1274" s="330">
        <v>44189</v>
      </c>
      <c r="C1274" s="334">
        <f t="shared" si="18"/>
        <v>10108664149</v>
      </c>
      <c r="D1274" s="42"/>
      <c r="E1274" s="42"/>
      <c r="F1274" s="247">
        <v>569801963</v>
      </c>
      <c r="G1274" s="337">
        <v>240474754</v>
      </c>
      <c r="H1274" s="330">
        <v>47010</v>
      </c>
      <c r="I1274" s="330"/>
      <c r="K1274" s="42"/>
      <c r="L1274" s="42"/>
      <c r="M1274" s="328"/>
      <c r="N1274" s="328"/>
      <c r="O1274" s="42"/>
    </row>
    <row r="1275" spans="1:15">
      <c r="A1275" s="42"/>
      <c r="B1275" s="330">
        <v>44190</v>
      </c>
      <c r="C1275" s="334">
        <f t="shared" si="18"/>
        <v>9840595317</v>
      </c>
      <c r="D1275" s="42"/>
      <c r="E1275" s="42"/>
      <c r="F1275" s="247">
        <v>301733131</v>
      </c>
      <c r="G1275" s="337">
        <v>240520971</v>
      </c>
      <c r="H1275" s="330">
        <v>44703</v>
      </c>
      <c r="I1275" s="330"/>
      <c r="K1275" s="42"/>
      <c r="L1275" s="42"/>
      <c r="M1275" s="328"/>
      <c r="N1275" s="328"/>
      <c r="O1275" s="42"/>
    </row>
    <row r="1276" spans="1:15">
      <c r="A1276" s="42"/>
      <c r="B1276" s="330">
        <v>44191</v>
      </c>
      <c r="C1276" s="334">
        <f t="shared" si="18"/>
        <v>9696168283</v>
      </c>
      <c r="D1276" s="42"/>
      <c r="E1276" s="42"/>
      <c r="F1276" s="247">
        <v>157306097</v>
      </c>
      <c r="G1276" s="337">
        <v>240600075</v>
      </c>
      <c r="H1276" s="330">
        <v>44000</v>
      </c>
      <c r="I1276" s="330"/>
      <c r="K1276" s="42"/>
      <c r="L1276" s="42"/>
      <c r="M1276" s="328"/>
      <c r="N1276" s="328"/>
      <c r="O1276" s="42"/>
    </row>
    <row r="1277" spans="1:15">
      <c r="A1277" s="42"/>
      <c r="B1277" s="330">
        <v>44192</v>
      </c>
      <c r="C1277" s="334">
        <f t="shared" si="18"/>
        <v>9777281685</v>
      </c>
      <c r="D1277" s="42"/>
      <c r="E1277" s="42"/>
      <c r="F1277" s="247">
        <v>238419499</v>
      </c>
      <c r="G1277" s="337">
        <v>240819562</v>
      </c>
      <c r="H1277" s="330">
        <v>48777</v>
      </c>
      <c r="I1277" s="330"/>
      <c r="K1277" s="42"/>
      <c r="L1277" s="42"/>
      <c r="M1277" s="328"/>
      <c r="N1277" s="328"/>
      <c r="O1277" s="42"/>
    </row>
    <row r="1278" spans="1:15">
      <c r="A1278" s="42"/>
      <c r="B1278" s="330">
        <v>44193</v>
      </c>
      <c r="C1278" s="334">
        <f t="shared" si="18"/>
        <v>10206184981</v>
      </c>
      <c r="D1278" s="42"/>
      <c r="E1278" s="42"/>
      <c r="F1278" s="247">
        <v>667322795</v>
      </c>
      <c r="G1278" s="337">
        <v>240872300</v>
      </c>
      <c r="H1278" s="330">
        <v>44670</v>
      </c>
      <c r="I1278" s="330"/>
      <c r="K1278" s="42"/>
      <c r="L1278" s="42"/>
      <c r="M1278" s="328"/>
      <c r="N1278" s="328"/>
      <c r="O1278" s="42"/>
    </row>
    <row r="1279" spans="1:15">
      <c r="A1279" s="42"/>
      <c r="B1279" s="330">
        <v>44194</v>
      </c>
      <c r="C1279" s="334">
        <f t="shared" si="18"/>
        <v>10231105012</v>
      </c>
      <c r="D1279" s="42"/>
      <c r="E1279" s="42"/>
      <c r="F1279" s="247">
        <v>692242826</v>
      </c>
      <c r="G1279" s="337">
        <v>240977856</v>
      </c>
      <c r="H1279" s="330">
        <v>45259</v>
      </c>
      <c r="I1279" s="330"/>
      <c r="K1279" s="42"/>
      <c r="L1279" s="42"/>
      <c r="M1279" s="328"/>
      <c r="N1279" s="328"/>
      <c r="O1279" s="42"/>
    </row>
    <row r="1280" spans="1:15">
      <c r="A1280" s="42"/>
      <c r="B1280" s="330">
        <v>44195</v>
      </c>
      <c r="C1280" s="334">
        <f t="shared" si="18"/>
        <v>10524412424</v>
      </c>
      <c r="D1280" s="42"/>
      <c r="E1280" s="42"/>
      <c r="F1280" s="247">
        <v>985550238</v>
      </c>
      <c r="G1280" s="337">
        <v>241036252</v>
      </c>
      <c r="H1280" s="330">
        <v>43588</v>
      </c>
      <c r="I1280" s="330"/>
      <c r="K1280" s="42"/>
      <c r="L1280" s="42"/>
      <c r="M1280" s="328"/>
      <c r="N1280" s="328"/>
      <c r="O1280" s="42"/>
    </row>
    <row r="1281" spans="1:15">
      <c r="A1281" s="42"/>
      <c r="B1281" s="330">
        <v>44196</v>
      </c>
      <c r="C1281" s="334">
        <f t="shared" si="18"/>
        <v>10118081799</v>
      </c>
      <c r="D1281" s="42"/>
      <c r="E1281" s="42"/>
      <c r="F1281" s="247">
        <v>579219613</v>
      </c>
      <c r="G1281" s="337">
        <v>241284932</v>
      </c>
      <c r="H1281" s="330">
        <v>47648</v>
      </c>
      <c r="I1281" s="330"/>
      <c r="K1281" s="42"/>
      <c r="L1281" s="42"/>
      <c r="M1281" s="328"/>
      <c r="N1281" s="328"/>
      <c r="O1281" s="42"/>
    </row>
    <row r="1282" spans="1:15">
      <c r="A1282" s="42"/>
      <c r="B1282" s="330">
        <v>44197</v>
      </c>
      <c r="C1282" s="334">
        <f t="shared" si="18"/>
        <v>10523872130</v>
      </c>
      <c r="D1282" s="42"/>
      <c r="E1282" s="42"/>
      <c r="F1282" s="247">
        <v>985009944</v>
      </c>
      <c r="G1282" s="337">
        <v>241505292</v>
      </c>
      <c r="H1282" s="330">
        <v>46607</v>
      </c>
      <c r="I1282" s="330"/>
      <c r="K1282" s="42"/>
      <c r="L1282" s="42"/>
      <c r="M1282" s="328"/>
      <c r="N1282" s="328"/>
      <c r="O1282" s="42"/>
    </row>
    <row r="1283" spans="1:15">
      <c r="A1283" s="42"/>
      <c r="B1283" s="330">
        <v>44198</v>
      </c>
      <c r="C1283" s="334">
        <f t="shared" si="18"/>
        <v>10175939872</v>
      </c>
      <c r="D1283" s="42"/>
      <c r="E1283" s="42"/>
      <c r="F1283" s="247">
        <v>637077686</v>
      </c>
      <c r="G1283" s="337">
        <v>241659303</v>
      </c>
      <c r="H1283" s="330">
        <v>47443</v>
      </c>
      <c r="I1283" s="330"/>
      <c r="K1283" s="42"/>
      <c r="L1283" s="42"/>
      <c r="M1283" s="328"/>
      <c r="N1283" s="328"/>
      <c r="O1283" s="42"/>
    </row>
    <row r="1284" spans="1:15">
      <c r="A1284" s="42"/>
      <c r="B1284" s="330">
        <v>44199</v>
      </c>
      <c r="C1284" s="334">
        <f t="shared" si="18"/>
        <v>10113406437</v>
      </c>
      <c r="D1284" s="42"/>
      <c r="E1284" s="42"/>
      <c r="F1284" s="247">
        <v>574544251</v>
      </c>
      <c r="G1284" s="337">
        <v>241821883</v>
      </c>
      <c r="H1284" s="330">
        <v>45346</v>
      </c>
      <c r="I1284" s="330"/>
      <c r="K1284" s="42"/>
      <c r="L1284" s="42"/>
      <c r="M1284" s="328"/>
      <c r="N1284" s="328"/>
      <c r="O1284" s="42"/>
    </row>
    <row r="1285" spans="1:15">
      <c r="A1285" s="42"/>
      <c r="B1285" s="330">
        <v>44200</v>
      </c>
      <c r="C1285" s="334">
        <f t="shared" si="18"/>
        <v>10123771917</v>
      </c>
      <c r="D1285" s="42"/>
      <c r="E1285" s="42"/>
      <c r="F1285" s="247">
        <v>584909731</v>
      </c>
      <c r="G1285" s="337">
        <v>241844128</v>
      </c>
      <c r="H1285" s="330">
        <v>49268</v>
      </c>
      <c r="I1285" s="330"/>
      <c r="K1285" s="42"/>
      <c r="L1285" s="42"/>
      <c r="M1285" s="328"/>
      <c r="N1285" s="328"/>
      <c r="O1285" s="42"/>
    </row>
    <row r="1286" spans="1:15">
      <c r="A1286" s="42"/>
      <c r="B1286" s="330">
        <v>44201</v>
      </c>
      <c r="C1286" s="334">
        <f t="shared" si="18"/>
        <v>10012307458</v>
      </c>
      <c r="D1286" s="42"/>
      <c r="E1286" s="42"/>
      <c r="F1286" s="247">
        <v>473445272</v>
      </c>
      <c r="G1286" s="337">
        <v>241874033</v>
      </c>
      <c r="H1286" s="330">
        <v>44113</v>
      </c>
      <c r="I1286" s="330"/>
      <c r="K1286" s="42"/>
      <c r="L1286" s="42"/>
      <c r="M1286" s="328"/>
      <c r="N1286" s="328"/>
      <c r="O1286" s="42"/>
    </row>
    <row r="1287" spans="1:15">
      <c r="A1287" s="42"/>
      <c r="B1287" s="330">
        <v>44202</v>
      </c>
      <c r="C1287" s="334">
        <f t="shared" si="18"/>
        <v>9784505085</v>
      </c>
      <c r="D1287" s="42"/>
      <c r="E1287" s="42"/>
      <c r="F1287" s="247">
        <v>245642899</v>
      </c>
      <c r="G1287" s="337">
        <v>242014409</v>
      </c>
      <c r="H1287" s="330">
        <v>46005</v>
      </c>
      <c r="I1287" s="330"/>
      <c r="K1287" s="42"/>
      <c r="L1287" s="42"/>
      <c r="M1287" s="328"/>
      <c r="N1287" s="328"/>
      <c r="O1287" s="42"/>
    </row>
    <row r="1288" spans="1:15">
      <c r="A1288" s="42"/>
      <c r="B1288" s="330">
        <v>44203</v>
      </c>
      <c r="C1288" s="334">
        <f t="shared" si="18"/>
        <v>9691222182</v>
      </c>
      <c r="D1288" s="42"/>
      <c r="E1288" s="42"/>
      <c r="F1288" s="247">
        <v>152359996</v>
      </c>
      <c r="G1288" s="337">
        <v>242039793</v>
      </c>
      <c r="H1288" s="330">
        <v>46612</v>
      </c>
      <c r="I1288" s="330"/>
      <c r="K1288" s="42"/>
      <c r="L1288" s="42"/>
      <c r="M1288" s="328"/>
      <c r="N1288" s="328"/>
      <c r="O1288" s="42"/>
    </row>
    <row r="1289" spans="1:15">
      <c r="A1289" s="42"/>
      <c r="B1289" s="330">
        <v>44204</v>
      </c>
      <c r="C1289" s="334">
        <f t="shared" si="18"/>
        <v>9948206674</v>
      </c>
      <c r="D1289" s="42"/>
      <c r="E1289" s="42"/>
      <c r="F1289" s="247">
        <v>409344488</v>
      </c>
      <c r="G1289" s="337">
        <v>242096293</v>
      </c>
      <c r="H1289" s="330">
        <v>46743</v>
      </c>
      <c r="I1289" s="330"/>
      <c r="K1289" s="42"/>
      <c r="L1289" s="42"/>
      <c r="M1289" s="328"/>
      <c r="N1289" s="328"/>
      <c r="O1289" s="42"/>
    </row>
    <row r="1290" spans="1:15">
      <c r="A1290" s="42"/>
      <c r="B1290" s="330">
        <v>44205</v>
      </c>
      <c r="C1290" s="334">
        <f t="shared" si="18"/>
        <v>9687168220</v>
      </c>
      <c r="D1290" s="42"/>
      <c r="E1290" s="42"/>
      <c r="F1290" s="247">
        <v>148306034</v>
      </c>
      <c r="G1290" s="337">
        <v>242113355</v>
      </c>
      <c r="H1290" s="330">
        <v>43967</v>
      </c>
      <c r="I1290" s="330"/>
      <c r="K1290" s="42"/>
      <c r="L1290" s="42"/>
      <c r="M1290" s="328"/>
      <c r="N1290" s="328"/>
      <c r="O1290" s="42"/>
    </row>
    <row r="1291" spans="1:15">
      <c r="A1291" s="42"/>
      <c r="B1291" s="330">
        <v>44206</v>
      </c>
      <c r="C1291" s="334">
        <f t="shared" si="18"/>
        <v>9968245002</v>
      </c>
      <c r="D1291" s="42"/>
      <c r="E1291" s="42"/>
      <c r="F1291" s="247">
        <v>429382816</v>
      </c>
      <c r="G1291" s="337">
        <v>242167588</v>
      </c>
      <c r="H1291" s="330">
        <v>48980</v>
      </c>
      <c r="I1291" s="330"/>
      <c r="K1291" s="42"/>
      <c r="L1291" s="42"/>
      <c r="M1291" s="328"/>
      <c r="N1291" s="328"/>
      <c r="O1291" s="42"/>
    </row>
    <row r="1292" spans="1:15">
      <c r="A1292" s="42"/>
      <c r="B1292" s="330">
        <v>44207</v>
      </c>
      <c r="C1292" s="334">
        <f t="shared" si="18"/>
        <v>10172533143</v>
      </c>
      <c r="D1292" s="42"/>
      <c r="E1292" s="42"/>
      <c r="F1292" s="247">
        <v>633670957</v>
      </c>
      <c r="G1292" s="337">
        <v>242583145</v>
      </c>
      <c r="H1292" s="330">
        <v>48889</v>
      </c>
      <c r="I1292" s="330"/>
      <c r="K1292" s="42"/>
      <c r="L1292" s="42"/>
      <c r="M1292" s="328"/>
      <c r="N1292" s="328"/>
      <c r="O1292" s="42"/>
    </row>
    <row r="1293" spans="1:15">
      <c r="A1293" s="42"/>
      <c r="B1293" s="330">
        <v>44208</v>
      </c>
      <c r="C1293" s="334">
        <f t="shared" si="18"/>
        <v>10276935143</v>
      </c>
      <c r="D1293" s="42"/>
      <c r="E1293" s="42"/>
      <c r="F1293" s="247">
        <v>738072957</v>
      </c>
      <c r="G1293" s="337">
        <v>242610036</v>
      </c>
      <c r="H1293" s="330">
        <v>44473</v>
      </c>
      <c r="I1293" s="330"/>
      <c r="K1293" s="42"/>
      <c r="L1293" s="42"/>
      <c r="M1293" s="328"/>
      <c r="N1293" s="328"/>
      <c r="O1293" s="42"/>
    </row>
    <row r="1294" spans="1:15">
      <c r="A1294" s="42"/>
      <c r="B1294" s="330">
        <v>44209</v>
      </c>
      <c r="C1294" s="334">
        <f t="shared" si="18"/>
        <v>10279903409</v>
      </c>
      <c r="D1294" s="42"/>
      <c r="E1294" s="42"/>
      <c r="F1294" s="247">
        <v>741041223</v>
      </c>
      <c r="G1294" s="337">
        <v>242788275</v>
      </c>
      <c r="H1294" s="330">
        <v>44181</v>
      </c>
      <c r="I1294" s="330"/>
      <c r="K1294" s="42"/>
      <c r="L1294" s="42"/>
      <c r="M1294" s="328"/>
      <c r="N1294" s="328"/>
      <c r="O1294" s="42"/>
    </row>
    <row r="1295" spans="1:15">
      <c r="A1295" s="42"/>
      <c r="B1295" s="330">
        <v>44210</v>
      </c>
      <c r="C1295" s="334">
        <f t="shared" si="18"/>
        <v>9675695326</v>
      </c>
      <c r="D1295" s="42"/>
      <c r="E1295" s="42"/>
      <c r="F1295" s="247">
        <v>136833140</v>
      </c>
      <c r="G1295" s="337">
        <v>242831331</v>
      </c>
      <c r="H1295" s="330">
        <v>44506</v>
      </c>
      <c r="I1295" s="330"/>
      <c r="K1295" s="42"/>
      <c r="L1295" s="42"/>
      <c r="M1295" s="328"/>
      <c r="N1295" s="328"/>
      <c r="O1295" s="42"/>
    </row>
    <row r="1296" spans="1:15">
      <c r="A1296" s="42"/>
      <c r="B1296" s="330">
        <v>44211</v>
      </c>
      <c r="C1296" s="334">
        <f t="shared" si="18"/>
        <v>10430343807</v>
      </c>
      <c r="D1296" s="42"/>
      <c r="E1296" s="42"/>
      <c r="F1296" s="247">
        <v>891481621</v>
      </c>
      <c r="G1296" s="337">
        <v>242959796</v>
      </c>
      <c r="H1296" s="330">
        <v>45591</v>
      </c>
      <c r="I1296" s="330"/>
      <c r="K1296" s="42"/>
      <c r="L1296" s="42"/>
      <c r="M1296" s="328"/>
      <c r="N1296" s="328"/>
      <c r="O1296" s="42"/>
    </row>
    <row r="1297" spans="1:15">
      <c r="A1297" s="42"/>
      <c r="B1297" s="330">
        <v>44212</v>
      </c>
      <c r="C1297" s="334">
        <f t="shared" si="18"/>
        <v>9656244175</v>
      </c>
      <c r="D1297" s="42"/>
      <c r="E1297" s="42"/>
      <c r="F1297" s="247">
        <v>117381989</v>
      </c>
      <c r="G1297" s="337">
        <v>243169135</v>
      </c>
      <c r="H1297" s="330">
        <v>49156</v>
      </c>
      <c r="I1297" s="330"/>
      <c r="K1297" s="42"/>
      <c r="L1297" s="42"/>
      <c r="M1297" s="328"/>
      <c r="N1297" s="328"/>
      <c r="O1297" s="42"/>
    </row>
    <row r="1298" spans="1:15">
      <c r="A1298" s="42"/>
      <c r="B1298" s="330">
        <v>44213</v>
      </c>
      <c r="C1298" s="334">
        <f t="shared" si="18"/>
        <v>10146145468</v>
      </c>
      <c r="D1298" s="42"/>
      <c r="E1298" s="42"/>
      <c r="F1298" s="247">
        <v>607283282</v>
      </c>
      <c r="G1298" s="337">
        <v>243170899</v>
      </c>
      <c r="H1298" s="330">
        <v>49901</v>
      </c>
      <c r="I1298" s="330"/>
      <c r="K1298" s="42"/>
      <c r="L1298" s="42"/>
      <c r="M1298" s="328"/>
      <c r="N1298" s="328"/>
      <c r="O1298" s="42"/>
    </row>
    <row r="1299" spans="1:15">
      <c r="A1299" s="42"/>
      <c r="B1299" s="330">
        <v>44214</v>
      </c>
      <c r="C1299" s="334">
        <f t="shared" si="18"/>
        <v>10339471615</v>
      </c>
      <c r="D1299" s="42"/>
      <c r="E1299" s="42"/>
      <c r="F1299" s="247">
        <v>800609429</v>
      </c>
      <c r="G1299" s="337">
        <v>243277347</v>
      </c>
      <c r="H1299" s="330">
        <v>44701</v>
      </c>
      <c r="I1299" s="330"/>
      <c r="K1299" s="42"/>
      <c r="L1299" s="42"/>
      <c r="M1299" s="328"/>
      <c r="N1299" s="328"/>
      <c r="O1299" s="42"/>
    </row>
    <row r="1300" spans="1:15">
      <c r="A1300" s="42"/>
      <c r="B1300" s="330">
        <v>44215</v>
      </c>
      <c r="C1300" s="334">
        <f t="shared" si="18"/>
        <v>10300260523</v>
      </c>
      <c r="D1300" s="42"/>
      <c r="E1300" s="42"/>
      <c r="F1300" s="247">
        <v>761398337</v>
      </c>
      <c r="G1300" s="337">
        <v>243306407</v>
      </c>
      <c r="H1300" s="330">
        <v>44907</v>
      </c>
      <c r="I1300" s="330"/>
      <c r="K1300" s="42"/>
      <c r="L1300" s="42"/>
      <c r="M1300" s="328"/>
      <c r="N1300" s="328"/>
      <c r="O1300" s="42"/>
    </row>
    <row r="1301" spans="1:15">
      <c r="A1301" s="42"/>
      <c r="B1301" s="330">
        <v>44216</v>
      </c>
      <c r="C1301" s="334">
        <f t="shared" si="18"/>
        <v>10467883318</v>
      </c>
      <c r="D1301" s="42"/>
      <c r="E1301" s="42"/>
      <c r="F1301" s="247">
        <v>929021132</v>
      </c>
      <c r="G1301" s="337">
        <v>243452785</v>
      </c>
      <c r="H1301" s="330">
        <v>45622</v>
      </c>
      <c r="I1301" s="330"/>
      <c r="K1301" s="42"/>
      <c r="L1301" s="42"/>
      <c r="M1301" s="328"/>
      <c r="N1301" s="328"/>
      <c r="O1301" s="42"/>
    </row>
    <row r="1302" spans="1:15">
      <c r="A1302" s="42"/>
      <c r="B1302" s="330">
        <v>44217</v>
      </c>
      <c r="C1302" s="334">
        <f t="shared" si="18"/>
        <v>9803934238</v>
      </c>
      <c r="D1302" s="42"/>
      <c r="E1302" s="42"/>
      <c r="F1302" s="247">
        <v>265072052</v>
      </c>
      <c r="G1302" s="337">
        <v>243477671</v>
      </c>
      <c r="H1302" s="330">
        <v>46430</v>
      </c>
      <c r="I1302" s="330"/>
      <c r="K1302" s="42"/>
      <c r="L1302" s="42"/>
      <c r="M1302" s="328"/>
      <c r="N1302" s="328"/>
      <c r="O1302" s="42"/>
    </row>
    <row r="1303" spans="1:15">
      <c r="A1303" s="42"/>
      <c r="B1303" s="330">
        <v>44218</v>
      </c>
      <c r="C1303" s="334">
        <f t="shared" si="18"/>
        <v>10162456378</v>
      </c>
      <c r="D1303" s="42"/>
      <c r="E1303" s="42"/>
      <c r="F1303" s="247">
        <v>623594192</v>
      </c>
      <c r="G1303" s="337">
        <v>243529160</v>
      </c>
      <c r="H1303" s="330">
        <v>47460</v>
      </c>
      <c r="I1303" s="330"/>
      <c r="K1303" s="42"/>
      <c r="L1303" s="42"/>
      <c r="M1303" s="328"/>
      <c r="N1303" s="328"/>
      <c r="O1303" s="42"/>
    </row>
    <row r="1304" spans="1:15">
      <c r="A1304" s="42"/>
      <c r="B1304" s="330">
        <v>44219</v>
      </c>
      <c r="C1304" s="334">
        <f t="shared" si="18"/>
        <v>10519105559</v>
      </c>
      <c r="D1304" s="42"/>
      <c r="E1304" s="42"/>
      <c r="F1304" s="247">
        <v>980243373</v>
      </c>
      <c r="G1304" s="337">
        <v>243825662</v>
      </c>
      <c r="H1304" s="330">
        <v>50281</v>
      </c>
      <c r="I1304" s="330"/>
      <c r="K1304" s="42"/>
      <c r="L1304" s="42"/>
      <c r="M1304" s="328"/>
      <c r="N1304" s="328"/>
      <c r="O1304" s="42"/>
    </row>
    <row r="1305" spans="1:15">
      <c r="A1305" s="42"/>
      <c r="B1305" s="330">
        <v>44220</v>
      </c>
      <c r="C1305" s="334">
        <f t="shared" si="18"/>
        <v>10116310996</v>
      </c>
      <c r="D1305" s="42"/>
      <c r="E1305" s="42"/>
      <c r="F1305" s="247">
        <v>577448810</v>
      </c>
      <c r="G1305" s="337">
        <v>243932371</v>
      </c>
      <c r="H1305" s="330">
        <v>49324</v>
      </c>
      <c r="I1305" s="330"/>
      <c r="K1305" s="42"/>
      <c r="L1305" s="42"/>
      <c r="M1305" s="328"/>
      <c r="N1305" s="328"/>
      <c r="O1305" s="42"/>
    </row>
    <row r="1306" spans="1:15">
      <c r="A1306" s="42"/>
      <c r="B1306" s="330">
        <v>44221</v>
      </c>
      <c r="C1306" s="334">
        <f t="shared" si="18"/>
        <v>10442413336</v>
      </c>
      <c r="D1306" s="42"/>
      <c r="E1306" s="42"/>
      <c r="F1306" s="247">
        <v>903551150</v>
      </c>
      <c r="G1306" s="337">
        <v>244179557</v>
      </c>
      <c r="H1306" s="330">
        <v>49240</v>
      </c>
      <c r="I1306" s="330"/>
      <c r="K1306" s="42"/>
      <c r="L1306" s="42"/>
      <c r="M1306" s="328"/>
      <c r="N1306" s="328"/>
      <c r="O1306" s="42"/>
    </row>
    <row r="1307" spans="1:15">
      <c r="A1307" s="42"/>
      <c r="B1307" s="330">
        <v>44222</v>
      </c>
      <c r="C1307" s="334">
        <f t="shared" si="18"/>
        <v>10291551261</v>
      </c>
      <c r="D1307" s="42"/>
      <c r="E1307" s="42"/>
      <c r="F1307" s="247">
        <v>752689075</v>
      </c>
      <c r="G1307" s="337">
        <v>244640272</v>
      </c>
      <c r="H1307" s="330">
        <v>45490</v>
      </c>
      <c r="I1307" s="330"/>
      <c r="K1307" s="42"/>
      <c r="L1307" s="42"/>
      <c r="M1307" s="328"/>
      <c r="N1307" s="328"/>
      <c r="O1307" s="42"/>
    </row>
    <row r="1308" spans="1:15">
      <c r="A1308" s="42"/>
      <c r="B1308" s="330">
        <v>44223</v>
      </c>
      <c r="C1308" s="334">
        <f t="shared" si="18"/>
        <v>10042900775</v>
      </c>
      <c r="D1308" s="42"/>
      <c r="E1308" s="42"/>
      <c r="F1308" s="247">
        <v>504038589</v>
      </c>
      <c r="G1308" s="337">
        <v>244718568</v>
      </c>
      <c r="H1308" s="330">
        <v>43015</v>
      </c>
      <c r="I1308" s="330"/>
      <c r="K1308" s="42"/>
      <c r="L1308" s="42"/>
      <c r="M1308" s="328"/>
      <c r="N1308" s="328"/>
      <c r="O1308" s="42"/>
    </row>
    <row r="1309" spans="1:15">
      <c r="A1309" s="42"/>
      <c r="B1309" s="330">
        <v>44224</v>
      </c>
      <c r="C1309" s="334">
        <f t="shared" si="18"/>
        <v>9664167977</v>
      </c>
      <c r="D1309" s="42"/>
      <c r="E1309" s="42"/>
      <c r="F1309" s="247">
        <v>125305791</v>
      </c>
      <c r="G1309" s="337">
        <v>244720424</v>
      </c>
      <c r="H1309" s="330">
        <v>43291</v>
      </c>
      <c r="I1309" s="330"/>
      <c r="K1309" s="42"/>
      <c r="L1309" s="42"/>
      <c r="M1309" s="328"/>
      <c r="N1309" s="328"/>
      <c r="O1309" s="42"/>
    </row>
    <row r="1310" spans="1:15">
      <c r="A1310" s="42"/>
      <c r="B1310" s="330">
        <v>44225</v>
      </c>
      <c r="C1310" s="334">
        <f t="shared" si="18"/>
        <v>10007883436</v>
      </c>
      <c r="D1310" s="42"/>
      <c r="E1310" s="42"/>
      <c r="F1310" s="247">
        <v>469021250</v>
      </c>
      <c r="G1310" s="337">
        <v>244838912</v>
      </c>
      <c r="H1310" s="330">
        <v>48636</v>
      </c>
      <c r="I1310" s="330"/>
      <c r="K1310" s="42"/>
      <c r="L1310" s="42"/>
      <c r="M1310" s="328"/>
      <c r="N1310" s="328"/>
      <c r="O1310" s="42"/>
    </row>
    <row r="1311" spans="1:15">
      <c r="A1311" s="42"/>
      <c r="B1311" s="330">
        <v>44226</v>
      </c>
      <c r="C1311" s="334">
        <f t="shared" si="18"/>
        <v>9840093115</v>
      </c>
      <c r="D1311" s="42"/>
      <c r="E1311" s="42"/>
      <c r="F1311" s="247">
        <v>301230929</v>
      </c>
      <c r="G1311" s="337">
        <v>245487506</v>
      </c>
      <c r="H1311" s="330">
        <v>48169</v>
      </c>
      <c r="I1311" s="330"/>
      <c r="K1311" s="42"/>
      <c r="L1311" s="42"/>
      <c r="M1311" s="328"/>
      <c r="N1311" s="328"/>
      <c r="O1311" s="42"/>
    </row>
    <row r="1312" spans="1:15">
      <c r="A1312" s="42"/>
      <c r="B1312" s="330">
        <v>44227</v>
      </c>
      <c r="C1312" s="334">
        <f t="shared" ref="C1312:C1375" si="19">F1312+(F$88*28679+98765)+(G$88*6587+87654)+(E$88*9537+76543)+(J$88*5713+4528)</f>
        <v>10003971200</v>
      </c>
      <c r="D1312" s="42"/>
      <c r="E1312" s="42"/>
      <c r="F1312" s="247">
        <v>465109014</v>
      </c>
      <c r="G1312" s="337">
        <v>245642899</v>
      </c>
      <c r="H1312" s="330">
        <v>44202</v>
      </c>
      <c r="I1312" s="330"/>
      <c r="K1312" s="42"/>
      <c r="L1312" s="42"/>
      <c r="M1312" s="328"/>
      <c r="N1312" s="328"/>
      <c r="O1312" s="42"/>
    </row>
    <row r="1313" spans="1:15">
      <c r="A1313" s="42"/>
      <c r="B1313" s="330">
        <v>44228</v>
      </c>
      <c r="C1313" s="334">
        <f t="shared" si="19"/>
        <v>9921776907</v>
      </c>
      <c r="D1313" s="42"/>
      <c r="E1313" s="42"/>
      <c r="F1313" s="247">
        <v>382914721</v>
      </c>
      <c r="G1313" s="337">
        <v>245653127</v>
      </c>
      <c r="H1313" s="330">
        <v>45709</v>
      </c>
      <c r="I1313" s="330"/>
      <c r="K1313" s="42"/>
      <c r="L1313" s="42"/>
      <c r="M1313" s="328"/>
      <c r="N1313" s="328"/>
      <c r="O1313" s="42"/>
    </row>
    <row r="1314" spans="1:15">
      <c r="A1314" s="42"/>
      <c r="B1314" s="330">
        <v>44229</v>
      </c>
      <c r="C1314" s="334">
        <f t="shared" si="19"/>
        <v>10154478892</v>
      </c>
      <c r="D1314" s="42"/>
      <c r="E1314" s="42"/>
      <c r="F1314" s="247">
        <v>615616706</v>
      </c>
      <c r="G1314" s="337">
        <v>245761282</v>
      </c>
      <c r="H1314" s="330">
        <v>47435</v>
      </c>
      <c r="I1314" s="330"/>
      <c r="K1314" s="42"/>
      <c r="L1314" s="42"/>
      <c r="M1314" s="328"/>
      <c r="N1314" s="328"/>
      <c r="O1314" s="42"/>
    </row>
    <row r="1315" spans="1:15">
      <c r="A1315" s="42"/>
      <c r="B1315" s="330">
        <v>44230</v>
      </c>
      <c r="C1315" s="334">
        <f t="shared" si="19"/>
        <v>9650822158</v>
      </c>
      <c r="D1315" s="42"/>
      <c r="E1315" s="42"/>
      <c r="F1315" s="247">
        <v>111959972</v>
      </c>
      <c r="G1315" s="337">
        <v>246006726</v>
      </c>
      <c r="H1315" s="330">
        <v>48937</v>
      </c>
      <c r="I1315" s="330"/>
      <c r="K1315" s="42"/>
      <c r="L1315" s="42"/>
      <c r="M1315" s="328"/>
      <c r="N1315" s="328"/>
      <c r="O1315" s="42"/>
    </row>
    <row r="1316" spans="1:15">
      <c r="A1316" s="42"/>
      <c r="B1316" s="330">
        <v>44231</v>
      </c>
      <c r="C1316" s="334">
        <f t="shared" si="19"/>
        <v>10176142534</v>
      </c>
      <c r="D1316" s="42"/>
      <c r="E1316" s="42"/>
      <c r="F1316" s="247">
        <v>637280348</v>
      </c>
      <c r="G1316" s="337">
        <v>246084710</v>
      </c>
      <c r="H1316" s="330">
        <v>48871</v>
      </c>
      <c r="I1316" s="330"/>
      <c r="K1316" s="42"/>
      <c r="L1316" s="42"/>
      <c r="M1316" s="328"/>
      <c r="N1316" s="328"/>
      <c r="O1316" s="42"/>
    </row>
    <row r="1317" spans="1:15">
      <c r="A1317" s="42"/>
      <c r="B1317" s="330">
        <v>44232</v>
      </c>
      <c r="C1317" s="334">
        <f t="shared" si="19"/>
        <v>10207250300</v>
      </c>
      <c r="D1317" s="42"/>
      <c r="E1317" s="42"/>
      <c r="F1317" s="247">
        <v>668388114</v>
      </c>
      <c r="G1317" s="337">
        <v>246323008</v>
      </c>
      <c r="H1317" s="330">
        <v>43949</v>
      </c>
      <c r="I1317" s="330"/>
      <c r="K1317" s="42"/>
      <c r="L1317" s="42"/>
      <c r="M1317" s="328"/>
      <c r="N1317" s="328"/>
      <c r="O1317" s="42"/>
    </row>
    <row r="1318" spans="1:15">
      <c r="A1318" s="42"/>
      <c r="B1318" s="330">
        <v>44233</v>
      </c>
      <c r="C1318" s="334">
        <f t="shared" si="19"/>
        <v>9811293462</v>
      </c>
      <c r="D1318" s="42"/>
      <c r="E1318" s="42"/>
      <c r="F1318" s="247">
        <v>272431276</v>
      </c>
      <c r="G1318" s="337">
        <v>246347133</v>
      </c>
      <c r="H1318" s="330">
        <v>47571</v>
      </c>
      <c r="I1318" s="330"/>
      <c r="K1318" s="42"/>
      <c r="L1318" s="42"/>
      <c r="M1318" s="328"/>
      <c r="N1318" s="328"/>
      <c r="O1318" s="42"/>
    </row>
    <row r="1319" spans="1:15">
      <c r="A1319" s="42"/>
      <c r="B1319" s="330">
        <v>44234</v>
      </c>
      <c r="C1319" s="334">
        <f t="shared" si="19"/>
        <v>10420488418</v>
      </c>
      <c r="D1319" s="42"/>
      <c r="E1319" s="42"/>
      <c r="F1319" s="247">
        <v>881626232</v>
      </c>
      <c r="G1319" s="337">
        <v>246376308</v>
      </c>
      <c r="H1319" s="330">
        <v>47980</v>
      </c>
      <c r="I1319" s="330"/>
      <c r="K1319" s="42"/>
      <c r="L1319" s="42"/>
      <c r="M1319" s="328"/>
      <c r="N1319" s="328"/>
      <c r="O1319" s="42"/>
    </row>
    <row r="1320" spans="1:15">
      <c r="A1320" s="42"/>
      <c r="B1320" s="330">
        <v>44235</v>
      </c>
      <c r="C1320" s="334">
        <f t="shared" si="19"/>
        <v>9857318514</v>
      </c>
      <c r="D1320" s="42"/>
      <c r="E1320" s="42"/>
      <c r="F1320" s="247">
        <v>318456328</v>
      </c>
      <c r="G1320" s="337">
        <v>246625441</v>
      </c>
      <c r="H1320" s="330">
        <v>48107</v>
      </c>
      <c r="I1320" s="330"/>
      <c r="K1320" s="42"/>
      <c r="L1320" s="42"/>
      <c r="M1320" s="328"/>
      <c r="N1320" s="328"/>
      <c r="O1320" s="42"/>
    </row>
    <row r="1321" spans="1:15">
      <c r="A1321" s="42"/>
      <c r="B1321" s="330">
        <v>44236</v>
      </c>
      <c r="C1321" s="334">
        <f t="shared" si="19"/>
        <v>9708200498</v>
      </c>
      <c r="D1321" s="42"/>
      <c r="E1321" s="42"/>
      <c r="F1321" s="247">
        <v>169338312</v>
      </c>
      <c r="G1321" s="337">
        <v>246630607</v>
      </c>
      <c r="H1321" s="330">
        <v>49604</v>
      </c>
      <c r="I1321" s="330"/>
      <c r="K1321" s="42"/>
      <c r="L1321" s="42"/>
      <c r="M1321" s="328"/>
      <c r="N1321" s="328"/>
      <c r="O1321" s="42"/>
    </row>
    <row r="1322" spans="1:15">
      <c r="A1322" s="42"/>
      <c r="B1322" s="330">
        <v>44237</v>
      </c>
      <c r="C1322" s="334">
        <f t="shared" si="19"/>
        <v>9858767183</v>
      </c>
      <c r="D1322" s="42"/>
      <c r="E1322" s="42"/>
      <c r="F1322" s="247">
        <v>319904997</v>
      </c>
      <c r="G1322" s="337">
        <v>246740503</v>
      </c>
      <c r="H1322" s="330">
        <v>46211</v>
      </c>
      <c r="I1322" s="330"/>
      <c r="K1322" s="42"/>
      <c r="L1322" s="42"/>
      <c r="M1322" s="328"/>
      <c r="N1322" s="328"/>
      <c r="O1322" s="42"/>
    </row>
    <row r="1323" spans="1:15">
      <c r="A1323" s="42"/>
      <c r="B1323" s="330">
        <v>44238</v>
      </c>
      <c r="C1323" s="334">
        <f t="shared" si="19"/>
        <v>10534858015</v>
      </c>
      <c r="D1323" s="42"/>
      <c r="E1323" s="42"/>
      <c r="F1323" s="247">
        <v>995995829</v>
      </c>
      <c r="G1323" s="337">
        <v>246956668</v>
      </c>
      <c r="H1323" s="330">
        <v>47613</v>
      </c>
      <c r="I1323" s="330"/>
      <c r="K1323" s="42"/>
      <c r="L1323" s="42"/>
      <c r="M1323" s="328"/>
      <c r="N1323" s="328"/>
      <c r="O1323" s="42"/>
    </row>
    <row r="1324" spans="1:15">
      <c r="A1324" s="42"/>
      <c r="B1324" s="330">
        <v>44239</v>
      </c>
      <c r="C1324" s="334">
        <f t="shared" si="19"/>
        <v>10371944455</v>
      </c>
      <c r="D1324" s="42"/>
      <c r="E1324" s="42"/>
      <c r="F1324" s="247">
        <v>833082269</v>
      </c>
      <c r="G1324" s="337">
        <v>246963735</v>
      </c>
      <c r="H1324" s="330">
        <v>46364</v>
      </c>
      <c r="I1324" s="330"/>
      <c r="K1324" s="42"/>
      <c r="L1324" s="42"/>
      <c r="M1324" s="328"/>
      <c r="N1324" s="328"/>
      <c r="O1324" s="42"/>
    </row>
    <row r="1325" spans="1:15">
      <c r="A1325" s="42"/>
      <c r="B1325" s="330">
        <v>44240</v>
      </c>
      <c r="C1325" s="334">
        <f t="shared" si="19"/>
        <v>10424932527</v>
      </c>
      <c r="D1325" s="42"/>
      <c r="E1325" s="42"/>
      <c r="F1325" s="247">
        <v>886070341</v>
      </c>
      <c r="G1325" s="337">
        <v>247158361</v>
      </c>
      <c r="H1325" s="330">
        <v>48374</v>
      </c>
      <c r="I1325" s="330"/>
      <c r="K1325" s="42"/>
      <c r="L1325" s="42"/>
      <c r="M1325" s="328"/>
      <c r="N1325" s="328"/>
      <c r="O1325" s="42"/>
    </row>
    <row r="1326" spans="1:15">
      <c r="A1326" s="42"/>
      <c r="B1326" s="330">
        <v>44241</v>
      </c>
      <c r="C1326" s="334">
        <f t="shared" si="19"/>
        <v>10019343380</v>
      </c>
      <c r="D1326" s="42"/>
      <c r="E1326" s="42"/>
      <c r="F1326" s="247">
        <v>480481194</v>
      </c>
      <c r="G1326" s="337">
        <v>247410518</v>
      </c>
      <c r="H1326" s="330">
        <v>45267</v>
      </c>
      <c r="I1326" s="330"/>
      <c r="K1326" s="42"/>
      <c r="L1326" s="42"/>
      <c r="M1326" s="328"/>
      <c r="N1326" s="328"/>
      <c r="O1326" s="42"/>
    </row>
    <row r="1327" spans="1:15">
      <c r="A1327" s="42"/>
      <c r="B1327" s="330">
        <v>44242</v>
      </c>
      <c r="C1327" s="334">
        <f t="shared" si="19"/>
        <v>10135043492</v>
      </c>
      <c r="D1327" s="42"/>
      <c r="E1327" s="42"/>
      <c r="F1327" s="247">
        <v>596181306</v>
      </c>
      <c r="G1327" s="337">
        <v>247419131</v>
      </c>
      <c r="H1327" s="330">
        <v>49993</v>
      </c>
      <c r="I1327" s="330"/>
      <c r="K1327" s="42"/>
      <c r="L1327" s="42"/>
      <c r="M1327" s="328"/>
      <c r="N1327" s="328"/>
      <c r="O1327" s="42"/>
    </row>
    <row r="1328" spans="1:15">
      <c r="A1328" s="42"/>
      <c r="B1328" s="330">
        <v>44243</v>
      </c>
      <c r="C1328" s="334">
        <f t="shared" si="19"/>
        <v>10034235190</v>
      </c>
      <c r="D1328" s="42"/>
      <c r="E1328" s="42"/>
      <c r="F1328" s="247">
        <v>495373004</v>
      </c>
      <c r="G1328" s="337">
        <v>247801892</v>
      </c>
      <c r="H1328" s="330">
        <v>48223</v>
      </c>
      <c r="I1328" s="330"/>
      <c r="K1328" s="42"/>
      <c r="L1328" s="42"/>
      <c r="M1328" s="328"/>
      <c r="N1328" s="328"/>
      <c r="O1328" s="42"/>
    </row>
    <row r="1329" spans="1:15">
      <c r="A1329" s="42"/>
      <c r="B1329" s="330">
        <v>44244</v>
      </c>
      <c r="C1329" s="334">
        <f t="shared" si="19"/>
        <v>10065511182</v>
      </c>
      <c r="D1329" s="42"/>
      <c r="E1329" s="42"/>
      <c r="F1329" s="247">
        <v>526648996</v>
      </c>
      <c r="G1329" s="337">
        <v>247889292</v>
      </c>
      <c r="H1329" s="330">
        <v>43140</v>
      </c>
      <c r="I1329" s="330"/>
      <c r="K1329" s="42"/>
      <c r="L1329" s="42"/>
      <c r="M1329" s="328"/>
      <c r="N1329" s="328"/>
      <c r="O1329" s="42"/>
    </row>
    <row r="1330" spans="1:15">
      <c r="A1330" s="42"/>
      <c r="B1330" s="330">
        <v>44245</v>
      </c>
      <c r="C1330" s="334">
        <f t="shared" si="19"/>
        <v>10424756488</v>
      </c>
      <c r="D1330" s="42"/>
      <c r="E1330" s="42"/>
      <c r="F1330" s="247">
        <v>885894302</v>
      </c>
      <c r="G1330" s="337">
        <v>247952997</v>
      </c>
      <c r="H1330" s="330">
        <v>45347</v>
      </c>
      <c r="I1330" s="330"/>
      <c r="K1330" s="42"/>
      <c r="L1330" s="42"/>
      <c r="M1330" s="328"/>
      <c r="N1330" s="328"/>
      <c r="O1330" s="42"/>
    </row>
    <row r="1331" spans="1:15">
      <c r="A1331" s="42"/>
      <c r="B1331" s="330">
        <v>44246</v>
      </c>
      <c r="C1331" s="334">
        <f t="shared" si="19"/>
        <v>10154430048</v>
      </c>
      <c r="D1331" s="42"/>
      <c r="E1331" s="42"/>
      <c r="F1331" s="247">
        <v>615567862</v>
      </c>
      <c r="G1331" s="337">
        <v>248180482</v>
      </c>
      <c r="H1331" s="330">
        <v>47561</v>
      </c>
      <c r="I1331" s="330"/>
      <c r="K1331" s="42"/>
      <c r="L1331" s="42"/>
      <c r="M1331" s="328"/>
      <c r="N1331" s="328"/>
      <c r="O1331" s="42"/>
    </row>
    <row r="1332" spans="1:15">
      <c r="A1332" s="42"/>
      <c r="B1332" s="330">
        <v>44247</v>
      </c>
      <c r="C1332" s="334">
        <f t="shared" si="19"/>
        <v>10464891573</v>
      </c>
      <c r="D1332" s="42"/>
      <c r="E1332" s="42"/>
      <c r="F1332" s="247">
        <v>926029387</v>
      </c>
      <c r="G1332" s="337">
        <v>248331843</v>
      </c>
      <c r="H1332" s="330">
        <v>45360</v>
      </c>
      <c r="I1332" s="330"/>
      <c r="K1332" s="42"/>
      <c r="L1332" s="42"/>
      <c r="M1332" s="328"/>
      <c r="N1332" s="328"/>
      <c r="O1332" s="42"/>
    </row>
    <row r="1333" spans="1:15">
      <c r="A1333" s="42"/>
      <c r="B1333" s="330">
        <v>44248</v>
      </c>
      <c r="C1333" s="334">
        <f t="shared" si="19"/>
        <v>10359116572</v>
      </c>
      <c r="D1333" s="42"/>
      <c r="E1333" s="42"/>
      <c r="F1333" s="247">
        <v>820254386</v>
      </c>
      <c r="G1333" s="337">
        <v>248355756</v>
      </c>
      <c r="H1333" s="330">
        <v>49670</v>
      </c>
      <c r="I1333" s="330"/>
      <c r="K1333" s="42"/>
      <c r="L1333" s="42"/>
      <c r="M1333" s="328"/>
      <c r="N1333" s="328"/>
      <c r="O1333" s="42"/>
    </row>
    <row r="1334" spans="1:15">
      <c r="A1334" s="42"/>
      <c r="B1334" s="330">
        <v>44249</v>
      </c>
      <c r="C1334" s="334">
        <f t="shared" si="19"/>
        <v>9677863446</v>
      </c>
      <c r="D1334" s="42"/>
      <c r="E1334" s="42"/>
      <c r="F1334" s="247">
        <v>139001260</v>
      </c>
      <c r="G1334" s="337">
        <v>248508581</v>
      </c>
      <c r="H1334" s="330">
        <v>43652</v>
      </c>
      <c r="I1334" s="330"/>
      <c r="K1334" s="42"/>
      <c r="L1334" s="42"/>
      <c r="M1334" s="328"/>
      <c r="N1334" s="328"/>
      <c r="O1334" s="42"/>
    </row>
    <row r="1335" spans="1:15">
      <c r="A1335" s="42"/>
      <c r="B1335" s="330">
        <v>44250</v>
      </c>
      <c r="C1335" s="334">
        <f t="shared" si="19"/>
        <v>10014793122</v>
      </c>
      <c r="D1335" s="42"/>
      <c r="E1335" s="42"/>
      <c r="F1335" s="247">
        <v>475930936</v>
      </c>
      <c r="G1335" s="337">
        <v>248581320</v>
      </c>
      <c r="H1335" s="330">
        <v>48764</v>
      </c>
      <c r="I1335" s="330"/>
      <c r="K1335" s="42"/>
      <c r="L1335" s="42"/>
      <c r="M1335" s="328"/>
      <c r="N1335" s="328"/>
      <c r="O1335" s="42"/>
    </row>
    <row r="1336" spans="1:15">
      <c r="A1336" s="42"/>
      <c r="B1336" s="330">
        <v>44251</v>
      </c>
      <c r="C1336" s="334">
        <f t="shared" si="19"/>
        <v>10344645187</v>
      </c>
      <c r="D1336" s="42"/>
      <c r="E1336" s="42"/>
      <c r="F1336" s="247">
        <v>805783001</v>
      </c>
      <c r="G1336" s="337">
        <v>248694333</v>
      </c>
      <c r="H1336" s="330">
        <v>48575</v>
      </c>
      <c r="I1336" s="330"/>
      <c r="K1336" s="42"/>
      <c r="L1336" s="42"/>
      <c r="M1336" s="328"/>
      <c r="N1336" s="328"/>
      <c r="O1336" s="42"/>
    </row>
    <row r="1337" spans="1:15">
      <c r="A1337" s="42"/>
      <c r="B1337" s="330">
        <v>44252</v>
      </c>
      <c r="C1337" s="334">
        <f t="shared" si="19"/>
        <v>10077996709</v>
      </c>
      <c r="D1337" s="42"/>
      <c r="E1337" s="42"/>
      <c r="F1337" s="247">
        <v>539134523</v>
      </c>
      <c r="G1337" s="337">
        <v>248931607</v>
      </c>
      <c r="H1337" s="330">
        <v>47536</v>
      </c>
      <c r="I1337" s="330"/>
      <c r="K1337" s="42"/>
      <c r="L1337" s="42"/>
      <c r="M1337" s="328"/>
      <c r="N1337" s="328"/>
      <c r="O1337" s="42"/>
    </row>
    <row r="1338" spans="1:15">
      <c r="A1338" s="42"/>
      <c r="B1338" s="330">
        <v>44253</v>
      </c>
      <c r="C1338" s="334">
        <f t="shared" si="19"/>
        <v>10071843452</v>
      </c>
      <c r="D1338" s="42"/>
      <c r="E1338" s="42"/>
      <c r="F1338" s="247">
        <v>532981266</v>
      </c>
      <c r="G1338" s="337">
        <v>249254475</v>
      </c>
      <c r="H1338" s="330">
        <v>45569</v>
      </c>
      <c r="I1338" s="330"/>
      <c r="K1338" s="42"/>
      <c r="L1338" s="42"/>
      <c r="M1338" s="328"/>
      <c r="N1338" s="328"/>
      <c r="O1338" s="42"/>
    </row>
    <row r="1339" spans="1:15">
      <c r="A1339" s="42"/>
      <c r="B1339" s="330">
        <v>44254</v>
      </c>
      <c r="C1339" s="334">
        <f t="shared" si="19"/>
        <v>9994927946</v>
      </c>
      <c r="D1339" s="42"/>
      <c r="E1339" s="42"/>
      <c r="F1339" s="247">
        <v>456065760</v>
      </c>
      <c r="G1339" s="337">
        <v>249279000</v>
      </c>
      <c r="H1339" s="330">
        <v>44541</v>
      </c>
      <c r="I1339" s="330"/>
      <c r="K1339" s="42"/>
      <c r="L1339" s="42"/>
      <c r="M1339" s="328"/>
      <c r="N1339" s="328"/>
      <c r="O1339" s="42"/>
    </row>
    <row r="1340" spans="1:15">
      <c r="A1340" s="42"/>
      <c r="B1340" s="330">
        <v>44255</v>
      </c>
      <c r="C1340" s="334">
        <f t="shared" si="19"/>
        <v>10139980900</v>
      </c>
      <c r="D1340" s="42"/>
      <c r="E1340" s="42"/>
      <c r="F1340" s="247">
        <v>601118714</v>
      </c>
      <c r="G1340" s="337">
        <v>249357353</v>
      </c>
      <c r="H1340" s="330">
        <v>49794</v>
      </c>
      <c r="I1340" s="330"/>
      <c r="K1340" s="42"/>
      <c r="L1340" s="42"/>
      <c r="M1340" s="328"/>
      <c r="N1340" s="328"/>
      <c r="O1340" s="42"/>
    </row>
    <row r="1341" spans="1:15">
      <c r="A1341" s="42"/>
      <c r="B1341" s="330">
        <v>44256</v>
      </c>
      <c r="C1341" s="334">
        <f t="shared" si="19"/>
        <v>9922602262</v>
      </c>
      <c r="D1341" s="42"/>
      <c r="E1341" s="42"/>
      <c r="F1341" s="247">
        <v>383740076</v>
      </c>
      <c r="G1341" s="337">
        <v>249427692</v>
      </c>
      <c r="H1341" s="330">
        <v>48565</v>
      </c>
      <c r="I1341" s="330"/>
      <c r="K1341" s="42"/>
      <c r="L1341" s="42"/>
      <c r="M1341" s="328"/>
      <c r="N1341" s="328"/>
      <c r="O1341" s="42"/>
    </row>
    <row r="1342" spans="1:15">
      <c r="A1342" s="42"/>
      <c r="B1342" s="330">
        <v>44257</v>
      </c>
      <c r="C1342" s="334">
        <f t="shared" si="19"/>
        <v>9700139938</v>
      </c>
      <c r="D1342" s="42"/>
      <c r="E1342" s="42"/>
      <c r="F1342" s="247">
        <v>161277752</v>
      </c>
      <c r="G1342" s="337">
        <v>249631120</v>
      </c>
      <c r="H1342" s="330">
        <v>48872</v>
      </c>
      <c r="I1342" s="330"/>
      <c r="K1342" s="42"/>
      <c r="L1342" s="42"/>
      <c r="M1342" s="328"/>
      <c r="N1342" s="328"/>
      <c r="O1342" s="42"/>
    </row>
    <row r="1343" spans="1:15">
      <c r="A1343" s="42"/>
      <c r="B1343" s="330">
        <v>44258</v>
      </c>
      <c r="C1343" s="334">
        <f t="shared" si="19"/>
        <v>9894145214</v>
      </c>
      <c r="D1343" s="42"/>
      <c r="E1343" s="42"/>
      <c r="F1343" s="247">
        <v>355283028</v>
      </c>
      <c r="G1343" s="337">
        <v>249736849</v>
      </c>
      <c r="H1343" s="330">
        <v>45206</v>
      </c>
      <c r="I1343" s="330"/>
      <c r="K1343" s="42"/>
      <c r="L1343" s="42"/>
      <c r="M1343" s="328"/>
      <c r="N1343" s="328"/>
      <c r="O1343" s="42"/>
    </row>
    <row r="1344" spans="1:15">
      <c r="A1344" s="42"/>
      <c r="B1344" s="330">
        <v>44259</v>
      </c>
      <c r="C1344" s="334">
        <f t="shared" si="19"/>
        <v>9678919447</v>
      </c>
      <c r="D1344" s="42"/>
      <c r="E1344" s="42"/>
      <c r="F1344" s="247">
        <v>140057261</v>
      </c>
      <c r="G1344" s="337">
        <v>249745874</v>
      </c>
      <c r="H1344" s="330">
        <v>44769</v>
      </c>
      <c r="I1344" s="330"/>
      <c r="K1344" s="42"/>
      <c r="L1344" s="42"/>
      <c r="M1344" s="328"/>
      <c r="N1344" s="328"/>
      <c r="O1344" s="42"/>
    </row>
    <row r="1345" spans="1:15">
      <c r="A1345" s="42"/>
      <c r="B1345" s="330">
        <v>44260</v>
      </c>
      <c r="C1345" s="334">
        <f t="shared" si="19"/>
        <v>10070550692</v>
      </c>
      <c r="D1345" s="42"/>
      <c r="E1345" s="42"/>
      <c r="F1345" s="247">
        <v>531688506</v>
      </c>
      <c r="G1345" s="337">
        <v>249769028</v>
      </c>
      <c r="H1345" s="330">
        <v>49763</v>
      </c>
      <c r="I1345" s="330"/>
      <c r="K1345" s="42"/>
      <c r="L1345" s="42"/>
      <c r="M1345" s="328"/>
      <c r="N1345" s="328"/>
      <c r="O1345" s="42"/>
    </row>
    <row r="1346" spans="1:15">
      <c r="A1346" s="42"/>
      <c r="B1346" s="330">
        <v>44261</v>
      </c>
      <c r="C1346" s="334">
        <f t="shared" si="19"/>
        <v>10320421789</v>
      </c>
      <c r="D1346" s="42"/>
      <c r="E1346" s="42"/>
      <c r="F1346" s="247">
        <v>781559603</v>
      </c>
      <c r="G1346" s="337">
        <v>249818798</v>
      </c>
      <c r="H1346" s="330">
        <v>44699</v>
      </c>
      <c r="I1346" s="330"/>
      <c r="K1346" s="42"/>
      <c r="L1346" s="42"/>
      <c r="M1346" s="328"/>
      <c r="N1346" s="328"/>
      <c r="O1346" s="42"/>
    </row>
    <row r="1347" spans="1:15">
      <c r="A1347" s="42"/>
      <c r="B1347" s="330">
        <v>44262</v>
      </c>
      <c r="C1347" s="334">
        <f t="shared" si="19"/>
        <v>10359664611</v>
      </c>
      <c r="D1347" s="42"/>
      <c r="E1347" s="42"/>
      <c r="F1347" s="247">
        <v>820802425</v>
      </c>
      <c r="G1347" s="337">
        <v>249904426</v>
      </c>
      <c r="H1347" s="330">
        <v>45393</v>
      </c>
      <c r="I1347" s="330"/>
      <c r="K1347" s="42"/>
      <c r="L1347" s="42"/>
      <c r="M1347" s="328"/>
      <c r="N1347" s="328"/>
      <c r="O1347" s="42"/>
    </row>
    <row r="1348" spans="1:15">
      <c r="A1348" s="42"/>
      <c r="B1348" s="330">
        <v>44263</v>
      </c>
      <c r="C1348" s="334">
        <f t="shared" si="19"/>
        <v>10512009571</v>
      </c>
      <c r="D1348" s="42"/>
      <c r="E1348" s="42"/>
      <c r="F1348" s="247">
        <v>973147385</v>
      </c>
      <c r="G1348" s="337">
        <v>249952082</v>
      </c>
      <c r="H1348" s="330">
        <v>43662</v>
      </c>
      <c r="I1348" s="330"/>
      <c r="K1348" s="42"/>
      <c r="L1348" s="42"/>
      <c r="M1348" s="328"/>
      <c r="N1348" s="328"/>
      <c r="O1348" s="42"/>
    </row>
    <row r="1349" spans="1:15">
      <c r="A1349" s="42"/>
      <c r="B1349" s="330">
        <v>44264</v>
      </c>
      <c r="C1349" s="334">
        <f t="shared" si="19"/>
        <v>9759383618</v>
      </c>
      <c r="D1349" s="42"/>
      <c r="E1349" s="42"/>
      <c r="F1349" s="247">
        <v>220521432</v>
      </c>
      <c r="G1349" s="337">
        <v>250225240</v>
      </c>
      <c r="H1349" s="330">
        <v>45673</v>
      </c>
      <c r="I1349" s="330"/>
      <c r="K1349" s="42"/>
      <c r="L1349" s="42"/>
      <c r="M1349" s="328"/>
      <c r="N1349" s="328"/>
      <c r="O1349" s="42"/>
    </row>
    <row r="1350" spans="1:15">
      <c r="A1350" s="42"/>
      <c r="B1350" s="330">
        <v>44265</v>
      </c>
      <c r="C1350" s="334">
        <f t="shared" si="19"/>
        <v>9929274122</v>
      </c>
      <c r="D1350" s="42"/>
      <c r="E1350" s="42"/>
      <c r="F1350" s="247">
        <v>390411936</v>
      </c>
      <c r="G1350" s="337">
        <v>250284174</v>
      </c>
      <c r="H1350" s="330">
        <v>46634</v>
      </c>
      <c r="I1350" s="330"/>
      <c r="K1350" s="42"/>
      <c r="L1350" s="42"/>
      <c r="M1350" s="328"/>
      <c r="N1350" s="328"/>
      <c r="O1350" s="42"/>
    </row>
    <row r="1351" spans="1:15">
      <c r="A1351" s="42"/>
      <c r="B1351" s="330">
        <v>44266</v>
      </c>
      <c r="C1351" s="334">
        <f t="shared" si="19"/>
        <v>9736690501</v>
      </c>
      <c r="D1351" s="42"/>
      <c r="E1351" s="42"/>
      <c r="F1351" s="247">
        <v>197828315</v>
      </c>
      <c r="G1351" s="337">
        <v>250323728</v>
      </c>
      <c r="H1351" s="330">
        <v>45332</v>
      </c>
      <c r="I1351" s="330"/>
      <c r="K1351" s="42"/>
      <c r="L1351" s="42"/>
      <c r="M1351" s="328"/>
      <c r="N1351" s="328"/>
      <c r="O1351" s="42"/>
    </row>
    <row r="1352" spans="1:15">
      <c r="A1352" s="42"/>
      <c r="B1352" s="330">
        <v>44267</v>
      </c>
      <c r="C1352" s="334">
        <f t="shared" si="19"/>
        <v>10375237980</v>
      </c>
      <c r="D1352" s="42"/>
      <c r="E1352" s="42"/>
      <c r="F1352" s="247">
        <v>836375794</v>
      </c>
      <c r="G1352" s="337">
        <v>250339926</v>
      </c>
      <c r="H1352" s="330">
        <v>44718</v>
      </c>
      <c r="I1352" s="330"/>
      <c r="K1352" s="42"/>
      <c r="L1352" s="42"/>
      <c r="M1352" s="328"/>
      <c r="N1352" s="328"/>
      <c r="O1352" s="42"/>
    </row>
    <row r="1353" spans="1:15">
      <c r="A1353" s="42"/>
      <c r="B1353" s="330">
        <v>44268</v>
      </c>
      <c r="C1353" s="334">
        <f t="shared" si="19"/>
        <v>9657063832</v>
      </c>
      <c r="D1353" s="42"/>
      <c r="E1353" s="42"/>
      <c r="F1353" s="247">
        <v>118201646</v>
      </c>
      <c r="G1353" s="337">
        <v>250667023</v>
      </c>
      <c r="H1353" s="330">
        <v>48318</v>
      </c>
      <c r="I1353" s="330"/>
      <c r="K1353" s="42"/>
      <c r="L1353" s="42"/>
      <c r="M1353" s="328"/>
      <c r="N1353" s="328"/>
      <c r="O1353" s="42"/>
    </row>
    <row r="1354" spans="1:15">
      <c r="A1354" s="42"/>
      <c r="B1354" s="330">
        <v>44269</v>
      </c>
      <c r="C1354" s="334">
        <f t="shared" si="19"/>
        <v>9681693261</v>
      </c>
      <c r="D1354" s="42"/>
      <c r="E1354" s="42"/>
      <c r="F1354" s="247">
        <v>142831075</v>
      </c>
      <c r="G1354" s="337">
        <v>250849317</v>
      </c>
      <c r="H1354" s="330">
        <v>49606</v>
      </c>
      <c r="I1354" s="330"/>
      <c r="K1354" s="42"/>
      <c r="L1354" s="42"/>
      <c r="M1354" s="328"/>
      <c r="N1354" s="328"/>
      <c r="O1354" s="42"/>
    </row>
    <row r="1355" spans="1:15">
      <c r="A1355" s="42"/>
      <c r="B1355" s="330">
        <v>44270</v>
      </c>
      <c r="C1355" s="334">
        <f t="shared" si="19"/>
        <v>10195550609</v>
      </c>
      <c r="D1355" s="42"/>
      <c r="E1355" s="42"/>
      <c r="F1355" s="247">
        <v>656688423</v>
      </c>
      <c r="G1355" s="337">
        <v>250947912</v>
      </c>
      <c r="H1355" s="330">
        <v>47713</v>
      </c>
      <c r="I1355" s="330"/>
      <c r="K1355" s="42"/>
      <c r="L1355" s="42"/>
      <c r="M1355" s="328"/>
      <c r="N1355" s="328"/>
      <c r="O1355" s="42"/>
    </row>
    <row r="1356" spans="1:15">
      <c r="A1356" s="42"/>
      <c r="B1356" s="330">
        <v>44271</v>
      </c>
      <c r="C1356" s="334">
        <f t="shared" si="19"/>
        <v>9825272771</v>
      </c>
      <c r="D1356" s="42"/>
      <c r="E1356" s="42"/>
      <c r="F1356" s="247">
        <v>286410585</v>
      </c>
      <c r="G1356" s="337">
        <v>250988217</v>
      </c>
      <c r="H1356" s="330">
        <v>43833</v>
      </c>
      <c r="I1356" s="330"/>
      <c r="K1356" s="42"/>
      <c r="L1356" s="42"/>
      <c r="M1356" s="328"/>
      <c r="N1356" s="328"/>
      <c r="O1356" s="42"/>
    </row>
    <row r="1357" spans="1:15">
      <c r="A1357" s="42"/>
      <c r="B1357" s="330">
        <v>44272</v>
      </c>
      <c r="C1357" s="334">
        <f t="shared" si="19"/>
        <v>9639852549</v>
      </c>
      <c r="D1357" s="42"/>
      <c r="E1357" s="42"/>
      <c r="F1357" s="247">
        <v>100990363</v>
      </c>
      <c r="G1357" s="337">
        <v>251515892</v>
      </c>
      <c r="H1357" s="330">
        <v>43768</v>
      </c>
      <c r="I1357" s="330"/>
      <c r="K1357" s="42"/>
      <c r="L1357" s="42"/>
      <c r="M1357" s="328"/>
      <c r="N1357" s="328"/>
      <c r="O1357" s="42"/>
    </row>
    <row r="1358" spans="1:15">
      <c r="A1358" s="42"/>
      <c r="B1358" s="330">
        <v>44273</v>
      </c>
      <c r="C1358" s="334">
        <f t="shared" si="19"/>
        <v>10283662299</v>
      </c>
      <c r="D1358" s="42"/>
      <c r="E1358" s="42"/>
      <c r="F1358" s="247">
        <v>744800113</v>
      </c>
      <c r="G1358" s="337">
        <v>251552200</v>
      </c>
      <c r="H1358" s="330">
        <v>44879</v>
      </c>
      <c r="I1358" s="330"/>
      <c r="K1358" s="42"/>
      <c r="L1358" s="42"/>
      <c r="M1358" s="328"/>
      <c r="N1358" s="328"/>
      <c r="O1358" s="42"/>
    </row>
    <row r="1359" spans="1:15">
      <c r="A1359" s="42"/>
      <c r="B1359" s="330">
        <v>44274</v>
      </c>
      <c r="C1359" s="334">
        <f t="shared" si="19"/>
        <v>10135538382</v>
      </c>
      <c r="D1359" s="42"/>
      <c r="E1359" s="42"/>
      <c r="F1359" s="247">
        <v>596676196</v>
      </c>
      <c r="G1359" s="337">
        <v>251584303</v>
      </c>
      <c r="H1359" s="330">
        <v>43994</v>
      </c>
      <c r="I1359" s="330"/>
      <c r="K1359" s="42"/>
      <c r="L1359" s="42"/>
      <c r="M1359" s="328"/>
      <c r="N1359" s="328"/>
      <c r="O1359" s="42"/>
    </row>
    <row r="1360" spans="1:15">
      <c r="A1360" s="42"/>
      <c r="B1360" s="330">
        <v>44275</v>
      </c>
      <c r="C1360" s="334">
        <f t="shared" si="19"/>
        <v>9771803010</v>
      </c>
      <c r="D1360" s="42"/>
      <c r="E1360" s="42"/>
      <c r="F1360" s="247">
        <v>232940824</v>
      </c>
      <c r="G1360" s="337">
        <v>251595396</v>
      </c>
      <c r="H1360" s="330">
        <v>46226</v>
      </c>
      <c r="I1360" s="330"/>
      <c r="K1360" s="42"/>
      <c r="L1360" s="42"/>
      <c r="M1360" s="328"/>
      <c r="N1360" s="328"/>
      <c r="O1360" s="42"/>
    </row>
    <row r="1361" spans="1:15">
      <c r="A1361" s="42"/>
      <c r="B1361" s="330">
        <v>44276</v>
      </c>
      <c r="C1361" s="334">
        <f t="shared" si="19"/>
        <v>9990785524</v>
      </c>
      <c r="D1361" s="42"/>
      <c r="E1361" s="42"/>
      <c r="F1361" s="247">
        <v>451923338</v>
      </c>
      <c r="G1361" s="337">
        <v>251685695</v>
      </c>
      <c r="H1361" s="330">
        <v>45911</v>
      </c>
      <c r="I1361" s="330"/>
      <c r="K1361" s="42"/>
      <c r="L1361" s="42"/>
      <c r="M1361" s="328"/>
      <c r="N1361" s="328"/>
      <c r="O1361" s="42"/>
    </row>
    <row r="1362" spans="1:15">
      <c r="A1362" s="42"/>
      <c r="B1362" s="330">
        <v>44277</v>
      </c>
      <c r="C1362" s="334">
        <f t="shared" si="19"/>
        <v>10390119702</v>
      </c>
      <c r="D1362" s="42"/>
      <c r="E1362" s="42"/>
      <c r="F1362" s="247">
        <v>851257516</v>
      </c>
      <c r="G1362" s="337">
        <v>251826605</v>
      </c>
      <c r="H1362" s="330">
        <v>46096</v>
      </c>
      <c r="I1362" s="330"/>
      <c r="K1362" s="42"/>
      <c r="L1362" s="42"/>
      <c r="M1362" s="328"/>
      <c r="N1362" s="328"/>
      <c r="O1362" s="42"/>
    </row>
    <row r="1363" spans="1:15">
      <c r="A1363" s="42"/>
      <c r="B1363" s="330">
        <v>44278</v>
      </c>
      <c r="C1363" s="334">
        <f t="shared" si="19"/>
        <v>10120791263</v>
      </c>
      <c r="D1363" s="42"/>
      <c r="E1363" s="42"/>
      <c r="F1363" s="247">
        <v>581929077</v>
      </c>
      <c r="G1363" s="337">
        <v>251975995</v>
      </c>
      <c r="H1363" s="330">
        <v>48173</v>
      </c>
      <c r="I1363" s="330"/>
      <c r="K1363" s="42"/>
      <c r="L1363" s="42"/>
      <c r="M1363" s="328"/>
      <c r="N1363" s="328"/>
      <c r="O1363" s="42"/>
    </row>
    <row r="1364" spans="1:15">
      <c r="A1364" s="42"/>
      <c r="B1364" s="330">
        <v>44279</v>
      </c>
      <c r="C1364" s="334">
        <f t="shared" si="19"/>
        <v>10356814929</v>
      </c>
      <c r="D1364" s="42"/>
      <c r="E1364" s="42"/>
      <c r="F1364" s="247">
        <v>817952743</v>
      </c>
      <c r="G1364" s="337">
        <v>252116527</v>
      </c>
      <c r="H1364" s="330">
        <v>46997</v>
      </c>
      <c r="I1364" s="330"/>
      <c r="K1364" s="42"/>
      <c r="L1364" s="42"/>
      <c r="M1364" s="328"/>
      <c r="N1364" s="328"/>
      <c r="O1364" s="42"/>
    </row>
    <row r="1365" spans="1:15">
      <c r="A1365" s="42"/>
      <c r="B1365" s="330">
        <v>44280</v>
      </c>
      <c r="C1365" s="334">
        <f t="shared" si="19"/>
        <v>10471982797</v>
      </c>
      <c r="D1365" s="42"/>
      <c r="E1365" s="42"/>
      <c r="F1365" s="247">
        <v>933120611</v>
      </c>
      <c r="G1365" s="337">
        <v>252136172</v>
      </c>
      <c r="H1365" s="330">
        <v>44575</v>
      </c>
      <c r="I1365" s="330"/>
      <c r="K1365" s="42"/>
      <c r="L1365" s="42"/>
      <c r="M1365" s="328"/>
      <c r="N1365" s="328"/>
      <c r="O1365" s="42"/>
    </row>
    <row r="1366" spans="1:15">
      <c r="A1366" s="42"/>
      <c r="B1366" s="330">
        <v>44281</v>
      </c>
      <c r="C1366" s="334">
        <f t="shared" si="19"/>
        <v>9706467433</v>
      </c>
      <c r="D1366" s="42"/>
      <c r="E1366" s="42"/>
      <c r="F1366" s="247">
        <v>167605247</v>
      </c>
      <c r="G1366" s="337">
        <v>252316483</v>
      </c>
      <c r="H1366" s="330">
        <v>43255</v>
      </c>
      <c r="I1366" s="330"/>
      <c r="K1366" s="42"/>
      <c r="L1366" s="42"/>
      <c r="M1366" s="328"/>
      <c r="N1366" s="328"/>
      <c r="O1366" s="42"/>
    </row>
    <row r="1367" spans="1:15">
      <c r="A1367" s="42"/>
      <c r="B1367" s="330">
        <v>44282</v>
      </c>
      <c r="C1367" s="334">
        <f t="shared" si="19"/>
        <v>9861260242</v>
      </c>
      <c r="D1367" s="42"/>
      <c r="E1367" s="42"/>
      <c r="F1367" s="247">
        <v>322398056</v>
      </c>
      <c r="G1367" s="337">
        <v>252334339</v>
      </c>
      <c r="H1367" s="330">
        <v>45539</v>
      </c>
      <c r="I1367" s="330"/>
      <c r="K1367" s="42"/>
      <c r="L1367" s="42"/>
      <c r="M1367" s="328"/>
      <c r="N1367" s="328"/>
      <c r="O1367" s="42"/>
    </row>
    <row r="1368" spans="1:15">
      <c r="A1368" s="42"/>
      <c r="B1368" s="330">
        <v>44283</v>
      </c>
      <c r="C1368" s="334">
        <f t="shared" si="19"/>
        <v>10397683917</v>
      </c>
      <c r="D1368" s="42"/>
      <c r="E1368" s="42"/>
      <c r="F1368" s="247">
        <v>858821731</v>
      </c>
      <c r="G1368" s="337">
        <v>252417927</v>
      </c>
      <c r="H1368" s="330">
        <v>45627</v>
      </c>
      <c r="I1368" s="330"/>
      <c r="K1368" s="42"/>
      <c r="L1368" s="42"/>
      <c r="M1368" s="328"/>
      <c r="N1368" s="328"/>
      <c r="O1368" s="42"/>
    </row>
    <row r="1369" spans="1:15">
      <c r="A1369" s="42"/>
      <c r="B1369" s="330">
        <v>44284</v>
      </c>
      <c r="C1369" s="334">
        <f t="shared" si="19"/>
        <v>10512780830</v>
      </c>
      <c r="D1369" s="42"/>
      <c r="E1369" s="42"/>
      <c r="F1369" s="247">
        <v>973918644</v>
      </c>
      <c r="G1369" s="337">
        <v>252437671</v>
      </c>
      <c r="H1369" s="330">
        <v>48877</v>
      </c>
      <c r="I1369" s="330"/>
      <c r="K1369" s="42"/>
      <c r="L1369" s="42"/>
      <c r="M1369" s="328"/>
      <c r="N1369" s="328"/>
      <c r="O1369" s="42"/>
    </row>
    <row r="1370" spans="1:15">
      <c r="A1370" s="42"/>
      <c r="B1370" s="330">
        <v>44285</v>
      </c>
      <c r="C1370" s="334">
        <f t="shared" si="19"/>
        <v>10041825388</v>
      </c>
      <c r="D1370" s="42"/>
      <c r="E1370" s="42"/>
      <c r="F1370" s="247">
        <v>502963202</v>
      </c>
      <c r="G1370" s="337">
        <v>252455637</v>
      </c>
      <c r="H1370" s="330">
        <v>49819</v>
      </c>
      <c r="I1370" s="330"/>
      <c r="K1370" s="42"/>
      <c r="L1370" s="42"/>
      <c r="M1370" s="328"/>
      <c r="N1370" s="328"/>
      <c r="O1370" s="42"/>
    </row>
    <row r="1371" spans="1:15">
      <c r="A1371" s="42"/>
      <c r="B1371" s="330">
        <v>44286</v>
      </c>
      <c r="C1371" s="334">
        <f t="shared" si="19"/>
        <v>10443516750</v>
      </c>
      <c r="D1371" s="42"/>
      <c r="E1371" s="42"/>
      <c r="F1371" s="247">
        <v>904654564</v>
      </c>
      <c r="G1371" s="337">
        <v>252552513</v>
      </c>
      <c r="H1371" s="330">
        <v>43232</v>
      </c>
      <c r="I1371" s="330"/>
      <c r="K1371" s="42"/>
      <c r="L1371" s="42"/>
      <c r="M1371" s="328"/>
      <c r="N1371" s="328"/>
      <c r="O1371" s="42"/>
    </row>
    <row r="1372" spans="1:15">
      <c r="A1372" s="42"/>
      <c r="B1372" s="330">
        <v>44287</v>
      </c>
      <c r="C1372" s="334">
        <f t="shared" si="19"/>
        <v>9966469829</v>
      </c>
      <c r="D1372" s="42"/>
      <c r="E1372" s="42"/>
      <c r="F1372" s="247">
        <v>427607643</v>
      </c>
      <c r="G1372" s="337">
        <v>253112088</v>
      </c>
      <c r="H1372" s="330">
        <v>45386</v>
      </c>
      <c r="I1372" s="330"/>
      <c r="K1372" s="42"/>
      <c r="L1372" s="42"/>
      <c r="M1372" s="328"/>
      <c r="N1372" s="328"/>
      <c r="O1372" s="42"/>
    </row>
    <row r="1373" spans="1:15">
      <c r="A1373" s="42"/>
      <c r="B1373" s="330">
        <v>44288</v>
      </c>
      <c r="C1373" s="334">
        <f t="shared" si="19"/>
        <v>10521730584</v>
      </c>
      <c r="D1373" s="42"/>
      <c r="E1373" s="42"/>
      <c r="F1373" s="247">
        <v>982868398</v>
      </c>
      <c r="G1373" s="337">
        <v>253143472</v>
      </c>
      <c r="H1373" s="330">
        <v>43982</v>
      </c>
      <c r="I1373" s="330"/>
      <c r="K1373" s="42"/>
      <c r="L1373" s="42"/>
      <c r="M1373" s="328"/>
      <c r="N1373" s="328"/>
      <c r="O1373" s="42"/>
    </row>
    <row r="1374" spans="1:15">
      <c r="A1374" s="42"/>
      <c r="B1374" s="330">
        <v>44289</v>
      </c>
      <c r="C1374" s="334">
        <f t="shared" si="19"/>
        <v>10219487632</v>
      </c>
      <c r="D1374" s="42"/>
      <c r="E1374" s="42"/>
      <c r="F1374" s="247">
        <v>680625446</v>
      </c>
      <c r="G1374" s="337">
        <v>253195318</v>
      </c>
      <c r="H1374" s="330">
        <v>47890</v>
      </c>
      <c r="I1374" s="330"/>
      <c r="K1374" s="42"/>
      <c r="L1374" s="42"/>
      <c r="M1374" s="328"/>
      <c r="N1374" s="328"/>
      <c r="O1374" s="42"/>
    </row>
    <row r="1375" spans="1:15">
      <c r="A1375" s="42"/>
      <c r="B1375" s="330">
        <v>44290</v>
      </c>
      <c r="C1375" s="334">
        <f t="shared" si="19"/>
        <v>9814852080</v>
      </c>
      <c r="D1375" s="42"/>
      <c r="E1375" s="42"/>
      <c r="F1375" s="247">
        <v>275989894</v>
      </c>
      <c r="G1375" s="337">
        <v>253204630</v>
      </c>
      <c r="H1375" s="330">
        <v>45425</v>
      </c>
      <c r="I1375" s="330"/>
      <c r="K1375" s="42"/>
      <c r="L1375" s="42"/>
      <c r="M1375" s="328"/>
      <c r="N1375" s="328"/>
      <c r="O1375" s="42"/>
    </row>
    <row r="1376" spans="1:15">
      <c r="A1376" s="42"/>
      <c r="B1376" s="330">
        <v>44291</v>
      </c>
      <c r="C1376" s="334">
        <f t="shared" ref="C1376:C1439" si="20">F1376+(F$88*28679+98765)+(G$88*6587+87654)+(E$88*9537+76543)+(J$88*5713+4528)</f>
        <v>9887255737</v>
      </c>
      <c r="D1376" s="42"/>
      <c r="E1376" s="42"/>
      <c r="F1376" s="247">
        <v>348393551</v>
      </c>
      <c r="G1376" s="337">
        <v>253212500</v>
      </c>
      <c r="H1376" s="330">
        <v>45500</v>
      </c>
      <c r="I1376" s="330"/>
      <c r="K1376" s="42"/>
      <c r="L1376" s="42"/>
      <c r="M1376" s="328"/>
      <c r="N1376" s="328"/>
      <c r="O1376" s="42"/>
    </row>
    <row r="1377" spans="1:15">
      <c r="A1377" s="42"/>
      <c r="B1377" s="330">
        <v>44292</v>
      </c>
      <c r="C1377" s="334">
        <f t="shared" si="20"/>
        <v>9859929001</v>
      </c>
      <c r="D1377" s="42"/>
      <c r="E1377" s="42"/>
      <c r="F1377" s="247">
        <v>321066815</v>
      </c>
      <c r="G1377" s="337">
        <v>253316053</v>
      </c>
      <c r="H1377" s="330">
        <v>44551</v>
      </c>
      <c r="I1377" s="330"/>
      <c r="K1377" s="42"/>
      <c r="L1377" s="42"/>
      <c r="M1377" s="328"/>
      <c r="N1377" s="328"/>
      <c r="O1377" s="42"/>
    </row>
    <row r="1378" spans="1:15">
      <c r="A1378" s="42"/>
      <c r="B1378" s="330">
        <v>44293</v>
      </c>
      <c r="C1378" s="334">
        <f t="shared" si="20"/>
        <v>9923807421</v>
      </c>
      <c r="D1378" s="42"/>
      <c r="E1378" s="42"/>
      <c r="F1378" s="247">
        <v>384945235</v>
      </c>
      <c r="G1378" s="337">
        <v>253396876</v>
      </c>
      <c r="H1378" s="330">
        <v>45731</v>
      </c>
      <c r="I1378" s="330"/>
      <c r="K1378" s="42"/>
      <c r="L1378" s="42"/>
      <c r="M1378" s="328"/>
      <c r="N1378" s="328"/>
      <c r="O1378" s="42"/>
    </row>
    <row r="1379" spans="1:15">
      <c r="A1379" s="42"/>
      <c r="B1379" s="330">
        <v>44294</v>
      </c>
      <c r="C1379" s="334">
        <f t="shared" si="20"/>
        <v>10501884464</v>
      </c>
      <c r="D1379" s="42"/>
      <c r="E1379" s="42"/>
      <c r="F1379" s="247">
        <v>963022278</v>
      </c>
      <c r="G1379" s="337">
        <v>253804569</v>
      </c>
      <c r="H1379" s="330">
        <v>44011</v>
      </c>
      <c r="I1379" s="330"/>
      <c r="K1379" s="42"/>
      <c r="L1379" s="42"/>
      <c r="M1379" s="328"/>
      <c r="N1379" s="328"/>
      <c r="O1379" s="42"/>
    </row>
    <row r="1380" spans="1:15">
      <c r="A1380" s="42"/>
      <c r="B1380" s="330">
        <v>44295</v>
      </c>
      <c r="C1380" s="334">
        <f t="shared" si="20"/>
        <v>10183256692</v>
      </c>
      <c r="D1380" s="42"/>
      <c r="E1380" s="42"/>
      <c r="F1380" s="247">
        <v>644394506</v>
      </c>
      <c r="G1380" s="337">
        <v>253954518</v>
      </c>
      <c r="H1380" s="330">
        <v>49638</v>
      </c>
      <c r="I1380" s="330"/>
      <c r="K1380" s="42"/>
      <c r="L1380" s="42"/>
      <c r="M1380" s="328"/>
      <c r="N1380" s="328"/>
      <c r="O1380" s="42"/>
    </row>
    <row r="1381" spans="1:15">
      <c r="A1381" s="42"/>
      <c r="B1381" s="330">
        <v>44296</v>
      </c>
      <c r="C1381" s="334">
        <f t="shared" si="20"/>
        <v>10031384561</v>
      </c>
      <c r="D1381" s="42"/>
      <c r="E1381" s="42"/>
      <c r="F1381" s="247">
        <v>492522375</v>
      </c>
      <c r="G1381" s="337">
        <v>254020610</v>
      </c>
      <c r="H1381" s="330">
        <v>46715</v>
      </c>
      <c r="I1381" s="330"/>
      <c r="K1381" s="42"/>
      <c r="L1381" s="42"/>
      <c r="M1381" s="328"/>
      <c r="N1381" s="328"/>
      <c r="O1381" s="42"/>
    </row>
    <row r="1382" spans="1:15">
      <c r="A1382" s="42"/>
      <c r="B1382" s="330">
        <v>44297</v>
      </c>
      <c r="C1382" s="334">
        <f t="shared" si="20"/>
        <v>9818317797</v>
      </c>
      <c r="D1382" s="42"/>
      <c r="E1382" s="42"/>
      <c r="F1382" s="247">
        <v>279455611</v>
      </c>
      <c r="G1382" s="337">
        <v>254216967</v>
      </c>
      <c r="H1382" s="330">
        <v>44761</v>
      </c>
      <c r="I1382" s="330"/>
      <c r="K1382" s="42"/>
      <c r="L1382" s="42"/>
      <c r="M1382" s="328"/>
      <c r="N1382" s="328"/>
      <c r="O1382" s="42"/>
    </row>
    <row r="1383" spans="1:15">
      <c r="A1383" s="42"/>
      <c r="B1383" s="330">
        <v>44298</v>
      </c>
      <c r="C1383" s="334">
        <f t="shared" si="20"/>
        <v>10380883887</v>
      </c>
      <c r="D1383" s="42"/>
      <c r="E1383" s="42"/>
      <c r="F1383" s="247">
        <v>842021701</v>
      </c>
      <c r="G1383" s="337">
        <v>254261470</v>
      </c>
      <c r="H1383" s="330">
        <v>43116</v>
      </c>
      <c r="I1383" s="330"/>
      <c r="K1383" s="42"/>
      <c r="L1383" s="42"/>
      <c r="M1383" s="328"/>
      <c r="N1383" s="328"/>
      <c r="O1383" s="42"/>
    </row>
    <row r="1384" spans="1:15">
      <c r="A1384" s="42"/>
      <c r="B1384" s="330">
        <v>44299</v>
      </c>
      <c r="C1384" s="334">
        <f t="shared" si="20"/>
        <v>10294656327</v>
      </c>
      <c r="D1384" s="42"/>
      <c r="E1384" s="42"/>
      <c r="F1384" s="247">
        <v>755794141</v>
      </c>
      <c r="G1384" s="337">
        <v>254475375</v>
      </c>
      <c r="H1384" s="330">
        <v>48845</v>
      </c>
      <c r="I1384" s="330"/>
      <c r="K1384" s="42"/>
      <c r="L1384" s="42"/>
      <c r="M1384" s="328"/>
      <c r="N1384" s="328"/>
      <c r="O1384" s="42"/>
    </row>
    <row r="1385" spans="1:15">
      <c r="A1385" s="42"/>
      <c r="B1385" s="330">
        <v>44300</v>
      </c>
      <c r="C1385" s="334">
        <f t="shared" si="20"/>
        <v>10529220515</v>
      </c>
      <c r="D1385" s="42"/>
      <c r="E1385" s="42"/>
      <c r="F1385" s="247">
        <v>990358329</v>
      </c>
      <c r="G1385" s="337">
        <v>254537859</v>
      </c>
      <c r="H1385" s="330">
        <v>46831</v>
      </c>
      <c r="I1385" s="330"/>
      <c r="K1385" s="42"/>
      <c r="L1385" s="42"/>
      <c r="M1385" s="328"/>
      <c r="N1385" s="328"/>
      <c r="O1385" s="42"/>
    </row>
    <row r="1386" spans="1:15">
      <c r="A1386" s="42"/>
      <c r="B1386" s="330">
        <v>44301</v>
      </c>
      <c r="C1386" s="334">
        <f t="shared" si="20"/>
        <v>9652561465</v>
      </c>
      <c r="D1386" s="42"/>
      <c r="E1386" s="42"/>
      <c r="F1386" s="247">
        <v>113699279</v>
      </c>
      <c r="G1386" s="337">
        <v>254544233</v>
      </c>
      <c r="H1386" s="330">
        <v>49512</v>
      </c>
      <c r="I1386" s="330"/>
      <c r="K1386" s="42"/>
      <c r="L1386" s="42"/>
      <c r="M1386" s="328"/>
      <c r="N1386" s="328"/>
      <c r="O1386" s="42"/>
    </row>
    <row r="1387" spans="1:15">
      <c r="A1387" s="42"/>
      <c r="B1387" s="330">
        <v>44302</v>
      </c>
      <c r="C1387" s="334">
        <f t="shared" si="20"/>
        <v>10038707070</v>
      </c>
      <c r="D1387" s="42"/>
      <c r="E1387" s="42"/>
      <c r="F1387" s="247">
        <v>499844884</v>
      </c>
      <c r="G1387" s="337">
        <v>254827354</v>
      </c>
      <c r="H1387" s="330">
        <v>48140</v>
      </c>
      <c r="I1387" s="330"/>
      <c r="K1387" s="42"/>
      <c r="L1387" s="42"/>
      <c r="M1387" s="328"/>
      <c r="N1387" s="328"/>
      <c r="O1387" s="42"/>
    </row>
    <row r="1388" spans="1:15">
      <c r="A1388" s="42"/>
      <c r="B1388" s="330">
        <v>44303</v>
      </c>
      <c r="C1388" s="334">
        <f t="shared" si="20"/>
        <v>10336953850</v>
      </c>
      <c r="D1388" s="42"/>
      <c r="E1388" s="42"/>
      <c r="F1388" s="247">
        <v>798091664</v>
      </c>
      <c r="G1388" s="337">
        <v>254953417</v>
      </c>
      <c r="H1388" s="330">
        <v>47457</v>
      </c>
      <c r="I1388" s="330"/>
      <c r="K1388" s="42"/>
      <c r="L1388" s="42"/>
      <c r="M1388" s="328"/>
      <c r="N1388" s="328"/>
      <c r="O1388" s="42"/>
    </row>
    <row r="1389" spans="1:15">
      <c r="A1389" s="42"/>
      <c r="B1389" s="330">
        <v>44304</v>
      </c>
      <c r="C1389" s="334">
        <f t="shared" si="20"/>
        <v>9892457503</v>
      </c>
      <c r="D1389" s="42"/>
      <c r="E1389" s="42"/>
      <c r="F1389" s="247">
        <v>353595317</v>
      </c>
      <c r="G1389" s="337">
        <v>254966749</v>
      </c>
      <c r="H1389" s="330">
        <v>49448</v>
      </c>
      <c r="I1389" s="330"/>
      <c r="K1389" s="42"/>
      <c r="L1389" s="42"/>
      <c r="M1389" s="328"/>
      <c r="N1389" s="328"/>
      <c r="O1389" s="42"/>
    </row>
    <row r="1390" spans="1:15">
      <c r="A1390" s="42"/>
      <c r="B1390" s="330">
        <v>44305</v>
      </c>
      <c r="C1390" s="334">
        <f t="shared" si="20"/>
        <v>9725318596</v>
      </c>
      <c r="D1390" s="42"/>
      <c r="E1390" s="42"/>
      <c r="F1390" s="247">
        <v>186456410</v>
      </c>
      <c r="G1390" s="337">
        <v>255149170</v>
      </c>
      <c r="H1390" s="330">
        <v>43036</v>
      </c>
      <c r="I1390" s="330"/>
      <c r="K1390" s="42"/>
      <c r="L1390" s="42"/>
      <c r="M1390" s="328"/>
      <c r="N1390" s="328"/>
      <c r="O1390" s="42"/>
    </row>
    <row r="1391" spans="1:15">
      <c r="A1391" s="42"/>
      <c r="B1391" s="330">
        <v>44306</v>
      </c>
      <c r="C1391" s="334">
        <f t="shared" si="20"/>
        <v>10025723552</v>
      </c>
      <c r="D1391" s="42"/>
      <c r="E1391" s="42"/>
      <c r="F1391" s="247">
        <v>486861366</v>
      </c>
      <c r="G1391" s="337">
        <v>255251557</v>
      </c>
      <c r="H1391" s="330">
        <v>48044</v>
      </c>
      <c r="I1391" s="330"/>
      <c r="K1391" s="42"/>
      <c r="L1391" s="42"/>
      <c r="M1391" s="328"/>
      <c r="N1391" s="328"/>
      <c r="O1391" s="42"/>
    </row>
    <row r="1392" spans="1:15">
      <c r="A1392" s="42"/>
      <c r="B1392" s="330">
        <v>44307</v>
      </c>
      <c r="C1392" s="334">
        <f t="shared" si="20"/>
        <v>10315800472</v>
      </c>
      <c r="D1392" s="42"/>
      <c r="E1392" s="42"/>
      <c r="F1392" s="247">
        <v>776938286</v>
      </c>
      <c r="G1392" s="337">
        <v>255288803</v>
      </c>
      <c r="H1392" s="330">
        <v>43980</v>
      </c>
      <c r="I1392" s="330"/>
      <c r="K1392" s="42"/>
      <c r="L1392" s="42"/>
      <c r="M1392" s="328"/>
      <c r="N1392" s="328"/>
      <c r="O1392" s="42"/>
    </row>
    <row r="1393" spans="1:15">
      <c r="A1393" s="42"/>
      <c r="B1393" s="330">
        <v>44308</v>
      </c>
      <c r="C1393" s="334">
        <f t="shared" si="20"/>
        <v>10535727856</v>
      </c>
      <c r="D1393" s="42"/>
      <c r="E1393" s="42"/>
      <c r="F1393" s="247">
        <v>996865670</v>
      </c>
      <c r="G1393" s="337">
        <v>255326563</v>
      </c>
      <c r="H1393" s="330">
        <v>44080</v>
      </c>
      <c r="I1393" s="330"/>
      <c r="K1393" s="42"/>
      <c r="L1393" s="42"/>
      <c r="M1393" s="328"/>
      <c r="N1393" s="328"/>
      <c r="O1393" s="42"/>
    </row>
    <row r="1394" spans="1:15">
      <c r="A1394" s="42"/>
      <c r="B1394" s="330">
        <v>44309</v>
      </c>
      <c r="C1394" s="334">
        <f t="shared" si="20"/>
        <v>9738066900</v>
      </c>
      <c r="D1394" s="42"/>
      <c r="E1394" s="42"/>
      <c r="F1394" s="247">
        <v>199204714</v>
      </c>
      <c r="G1394" s="337">
        <v>255571642</v>
      </c>
      <c r="H1394" s="330">
        <v>48879</v>
      </c>
      <c r="I1394" s="330"/>
      <c r="K1394" s="42"/>
      <c r="L1394" s="42"/>
      <c r="M1394" s="328"/>
      <c r="N1394" s="328"/>
      <c r="O1394" s="42"/>
    </row>
    <row r="1395" spans="1:15">
      <c r="A1395" s="42"/>
      <c r="B1395" s="330">
        <v>44310</v>
      </c>
      <c r="C1395" s="334">
        <f t="shared" si="20"/>
        <v>9860514189</v>
      </c>
      <c r="D1395" s="42"/>
      <c r="E1395" s="42"/>
      <c r="F1395" s="247">
        <v>321652003</v>
      </c>
      <c r="G1395" s="337">
        <v>255664934</v>
      </c>
      <c r="H1395" s="330">
        <v>47620</v>
      </c>
      <c r="I1395" s="330"/>
      <c r="K1395" s="42"/>
      <c r="L1395" s="42"/>
      <c r="M1395" s="328"/>
      <c r="N1395" s="328"/>
      <c r="O1395" s="42"/>
    </row>
    <row r="1396" spans="1:15">
      <c r="A1396" s="42"/>
      <c r="B1396" s="330">
        <v>44311</v>
      </c>
      <c r="C1396" s="334">
        <f t="shared" si="20"/>
        <v>9746419121</v>
      </c>
      <c r="D1396" s="42"/>
      <c r="E1396" s="42"/>
      <c r="F1396" s="247">
        <v>207556935</v>
      </c>
      <c r="G1396" s="337">
        <v>255676665</v>
      </c>
      <c r="H1396" s="330">
        <v>46944</v>
      </c>
      <c r="I1396" s="330"/>
      <c r="K1396" s="42"/>
      <c r="L1396" s="42"/>
      <c r="M1396" s="328"/>
      <c r="N1396" s="328"/>
      <c r="O1396" s="42"/>
    </row>
    <row r="1397" spans="1:15">
      <c r="A1397" s="42"/>
      <c r="B1397" s="330">
        <v>44312</v>
      </c>
      <c r="C1397" s="334">
        <f t="shared" si="20"/>
        <v>9891051559</v>
      </c>
      <c r="D1397" s="42"/>
      <c r="E1397" s="42"/>
      <c r="F1397" s="247">
        <v>352189373</v>
      </c>
      <c r="G1397" s="337">
        <v>255712576</v>
      </c>
      <c r="H1397" s="330">
        <v>45611</v>
      </c>
      <c r="I1397" s="330"/>
      <c r="K1397" s="42"/>
      <c r="L1397" s="42"/>
      <c r="M1397" s="328"/>
      <c r="N1397" s="328"/>
      <c r="O1397" s="42"/>
    </row>
    <row r="1398" spans="1:15">
      <c r="A1398" s="42"/>
      <c r="B1398" s="330">
        <v>44313</v>
      </c>
      <c r="C1398" s="334">
        <f t="shared" si="20"/>
        <v>10508917546</v>
      </c>
      <c r="D1398" s="42"/>
      <c r="E1398" s="42"/>
      <c r="F1398" s="247">
        <v>970055360</v>
      </c>
      <c r="G1398" s="337">
        <v>256003813</v>
      </c>
      <c r="H1398" s="330">
        <v>47144</v>
      </c>
      <c r="I1398" s="330"/>
      <c r="K1398" s="42"/>
      <c r="L1398" s="42"/>
      <c r="M1398" s="328"/>
      <c r="N1398" s="328"/>
      <c r="O1398" s="42"/>
    </row>
    <row r="1399" spans="1:15">
      <c r="A1399" s="42"/>
      <c r="B1399" s="330">
        <v>44314</v>
      </c>
      <c r="C1399" s="334">
        <f t="shared" si="20"/>
        <v>9891138455</v>
      </c>
      <c r="D1399" s="42"/>
      <c r="E1399" s="42"/>
      <c r="F1399" s="247">
        <v>352276269</v>
      </c>
      <c r="G1399" s="337">
        <v>256093215</v>
      </c>
      <c r="H1399" s="330">
        <v>43796</v>
      </c>
      <c r="I1399" s="330"/>
      <c r="K1399" s="42"/>
      <c r="L1399" s="42"/>
      <c r="M1399" s="328"/>
      <c r="N1399" s="328"/>
      <c r="O1399" s="42"/>
    </row>
    <row r="1400" spans="1:15">
      <c r="A1400" s="42"/>
      <c r="B1400" s="330">
        <v>44315</v>
      </c>
      <c r="C1400" s="334">
        <f t="shared" si="20"/>
        <v>10408095315</v>
      </c>
      <c r="D1400" s="42"/>
      <c r="E1400" s="42"/>
      <c r="F1400" s="247">
        <v>869233129</v>
      </c>
      <c r="G1400" s="337">
        <v>256362507</v>
      </c>
      <c r="H1400" s="330">
        <v>44584</v>
      </c>
      <c r="I1400" s="330"/>
      <c r="K1400" s="42"/>
      <c r="L1400" s="42"/>
      <c r="M1400" s="328"/>
      <c r="N1400" s="328"/>
      <c r="O1400" s="42"/>
    </row>
    <row r="1401" spans="1:15">
      <c r="A1401" s="42"/>
      <c r="B1401" s="330">
        <v>44316</v>
      </c>
      <c r="C1401" s="334">
        <f t="shared" si="20"/>
        <v>10002397486</v>
      </c>
      <c r="D1401" s="42"/>
      <c r="E1401" s="42"/>
      <c r="F1401" s="247">
        <v>463535300</v>
      </c>
      <c r="G1401" s="337">
        <v>256383933</v>
      </c>
      <c r="H1401" s="330">
        <v>44433</v>
      </c>
      <c r="I1401" s="330"/>
      <c r="K1401" s="42"/>
      <c r="L1401" s="42"/>
      <c r="M1401" s="328"/>
      <c r="N1401" s="328"/>
      <c r="O1401" s="42"/>
    </row>
    <row r="1402" spans="1:15">
      <c r="A1402" s="42"/>
      <c r="B1402" s="330">
        <v>44317</v>
      </c>
      <c r="C1402" s="334">
        <f t="shared" si="20"/>
        <v>10485884933</v>
      </c>
      <c r="D1402" s="42"/>
      <c r="E1402" s="42"/>
      <c r="F1402" s="247">
        <v>947022747</v>
      </c>
      <c r="G1402" s="337">
        <v>256665101</v>
      </c>
      <c r="H1402" s="330">
        <v>43413</v>
      </c>
      <c r="I1402" s="330"/>
      <c r="K1402" s="42"/>
      <c r="L1402" s="42"/>
      <c r="M1402" s="328"/>
      <c r="N1402" s="328"/>
      <c r="O1402" s="42"/>
    </row>
    <row r="1403" spans="1:15">
      <c r="A1403" s="42"/>
      <c r="B1403" s="330">
        <v>44318</v>
      </c>
      <c r="C1403" s="334">
        <f t="shared" si="20"/>
        <v>10218539126</v>
      </c>
      <c r="D1403" s="42"/>
      <c r="E1403" s="42"/>
      <c r="F1403" s="247">
        <v>679676940</v>
      </c>
      <c r="G1403" s="337">
        <v>256794728</v>
      </c>
      <c r="H1403" s="330">
        <v>48705</v>
      </c>
      <c r="I1403" s="330"/>
      <c r="K1403" s="42"/>
      <c r="L1403" s="42"/>
      <c r="M1403" s="328"/>
      <c r="N1403" s="328"/>
      <c r="O1403" s="42"/>
    </row>
    <row r="1404" spans="1:15">
      <c r="A1404" s="42"/>
      <c r="B1404" s="330">
        <v>44319</v>
      </c>
      <c r="C1404" s="334">
        <f t="shared" si="20"/>
        <v>10415412316</v>
      </c>
      <c r="D1404" s="42"/>
      <c r="E1404" s="42"/>
      <c r="F1404" s="247">
        <v>876550130</v>
      </c>
      <c r="G1404" s="337">
        <v>256816735</v>
      </c>
      <c r="H1404" s="330">
        <v>49212</v>
      </c>
      <c r="I1404" s="330"/>
      <c r="K1404" s="42"/>
      <c r="L1404" s="42"/>
      <c r="M1404" s="328"/>
      <c r="N1404" s="328"/>
      <c r="O1404" s="42"/>
    </row>
    <row r="1405" spans="1:15">
      <c r="A1405" s="42"/>
      <c r="B1405" s="330">
        <v>44320</v>
      </c>
      <c r="C1405" s="334">
        <f t="shared" si="20"/>
        <v>10402191267</v>
      </c>
      <c r="D1405" s="42"/>
      <c r="E1405" s="42"/>
      <c r="F1405" s="247">
        <v>863329081</v>
      </c>
      <c r="G1405" s="337">
        <v>256989511</v>
      </c>
      <c r="H1405" s="330">
        <v>49241</v>
      </c>
      <c r="I1405" s="330"/>
      <c r="K1405" s="42"/>
      <c r="L1405" s="42"/>
      <c r="M1405" s="328"/>
      <c r="N1405" s="328"/>
      <c r="O1405" s="42"/>
    </row>
    <row r="1406" spans="1:15">
      <c r="A1406" s="42"/>
      <c r="B1406" s="330">
        <v>44321</v>
      </c>
      <c r="C1406" s="334">
        <f t="shared" si="20"/>
        <v>10051178064</v>
      </c>
      <c r="D1406" s="42"/>
      <c r="E1406" s="42"/>
      <c r="F1406" s="247">
        <v>512315878</v>
      </c>
      <c r="G1406" s="337">
        <v>257113986</v>
      </c>
      <c r="H1406" s="330">
        <v>46383</v>
      </c>
      <c r="I1406" s="330"/>
      <c r="K1406" s="42"/>
      <c r="L1406" s="42"/>
      <c r="M1406" s="328"/>
      <c r="N1406" s="328"/>
      <c r="O1406" s="42"/>
    </row>
    <row r="1407" spans="1:15">
      <c r="A1407" s="42"/>
      <c r="B1407" s="330">
        <v>44322</v>
      </c>
      <c r="C1407" s="334">
        <f t="shared" si="20"/>
        <v>10537983254</v>
      </c>
      <c r="D1407" s="42"/>
      <c r="E1407" s="42"/>
      <c r="F1407" s="247">
        <v>999121068</v>
      </c>
      <c r="G1407" s="337">
        <v>257886379</v>
      </c>
      <c r="H1407" s="330">
        <v>43625</v>
      </c>
      <c r="I1407" s="330"/>
      <c r="K1407" s="42"/>
      <c r="L1407" s="42"/>
      <c r="M1407" s="328"/>
      <c r="N1407" s="328"/>
      <c r="O1407" s="42"/>
    </row>
    <row r="1408" spans="1:15">
      <c r="A1408" s="42"/>
      <c r="B1408" s="330">
        <v>44323</v>
      </c>
      <c r="C1408" s="334">
        <f t="shared" si="20"/>
        <v>10409156826</v>
      </c>
      <c r="D1408" s="42"/>
      <c r="E1408" s="42"/>
      <c r="F1408" s="247">
        <v>870294640</v>
      </c>
      <c r="G1408" s="337">
        <v>258025416</v>
      </c>
      <c r="H1408" s="330">
        <v>50066</v>
      </c>
      <c r="I1408" s="330"/>
      <c r="K1408" s="42"/>
      <c r="L1408" s="42"/>
      <c r="M1408" s="328"/>
      <c r="N1408" s="328"/>
      <c r="O1408" s="42"/>
    </row>
    <row r="1409" spans="1:15">
      <c r="A1409" s="42"/>
      <c r="B1409" s="330">
        <v>44324</v>
      </c>
      <c r="C1409" s="334">
        <f t="shared" si="20"/>
        <v>10538469161</v>
      </c>
      <c r="D1409" s="42"/>
      <c r="E1409" s="42"/>
      <c r="F1409" s="247">
        <v>999606975</v>
      </c>
      <c r="G1409" s="337">
        <v>258029084</v>
      </c>
      <c r="H1409" s="330">
        <v>45192</v>
      </c>
      <c r="I1409" s="330"/>
      <c r="K1409" s="42"/>
      <c r="L1409" s="42"/>
      <c r="M1409" s="328"/>
      <c r="N1409" s="328"/>
      <c r="O1409" s="42"/>
    </row>
    <row r="1410" spans="1:15">
      <c r="A1410" s="42"/>
      <c r="B1410" s="330">
        <v>44325</v>
      </c>
      <c r="C1410" s="334">
        <f t="shared" si="20"/>
        <v>9836119555</v>
      </c>
      <c r="D1410" s="42"/>
      <c r="E1410" s="42"/>
      <c r="F1410" s="247">
        <v>297257369</v>
      </c>
      <c r="G1410" s="337">
        <v>258083472</v>
      </c>
      <c r="H1410" s="330">
        <v>49913</v>
      </c>
      <c r="I1410" s="330"/>
      <c r="K1410" s="42"/>
      <c r="L1410" s="42"/>
      <c r="M1410" s="328"/>
      <c r="N1410" s="328"/>
      <c r="O1410" s="42"/>
    </row>
    <row r="1411" spans="1:15">
      <c r="A1411" s="42"/>
      <c r="B1411" s="330">
        <v>44326</v>
      </c>
      <c r="C1411" s="334">
        <f t="shared" si="20"/>
        <v>10486498516</v>
      </c>
      <c r="D1411" s="42"/>
      <c r="E1411" s="42"/>
      <c r="F1411" s="247">
        <v>947636330</v>
      </c>
      <c r="G1411" s="337">
        <v>258227512</v>
      </c>
      <c r="H1411" s="330">
        <v>48413</v>
      </c>
      <c r="I1411" s="330"/>
      <c r="K1411" s="42"/>
      <c r="L1411" s="42"/>
      <c r="M1411" s="328"/>
      <c r="N1411" s="328"/>
      <c r="O1411" s="42"/>
    </row>
    <row r="1412" spans="1:15">
      <c r="A1412" s="42"/>
      <c r="B1412" s="330">
        <v>44327</v>
      </c>
      <c r="C1412" s="334">
        <f t="shared" si="20"/>
        <v>10162263404</v>
      </c>
      <c r="D1412" s="42"/>
      <c r="E1412" s="42"/>
      <c r="F1412" s="247">
        <v>623401218</v>
      </c>
      <c r="G1412" s="337">
        <v>258384625</v>
      </c>
      <c r="H1412" s="330">
        <v>45483</v>
      </c>
      <c r="I1412" s="330"/>
      <c r="K1412" s="42"/>
      <c r="L1412" s="42"/>
      <c r="M1412" s="328"/>
      <c r="N1412" s="328"/>
      <c r="O1412" s="42"/>
    </row>
    <row r="1413" spans="1:15">
      <c r="A1413" s="42"/>
      <c r="B1413" s="330">
        <v>44328</v>
      </c>
      <c r="C1413" s="334">
        <f t="shared" si="20"/>
        <v>10118280227</v>
      </c>
      <c r="D1413" s="42"/>
      <c r="E1413" s="42"/>
      <c r="F1413" s="247">
        <v>579418041</v>
      </c>
      <c r="G1413" s="337">
        <v>258557146</v>
      </c>
      <c r="H1413" s="330">
        <v>46763</v>
      </c>
      <c r="I1413" s="330"/>
      <c r="K1413" s="42"/>
      <c r="L1413" s="42"/>
      <c r="M1413" s="328"/>
      <c r="N1413" s="328"/>
      <c r="O1413" s="42"/>
    </row>
    <row r="1414" spans="1:15">
      <c r="A1414" s="42"/>
      <c r="B1414" s="330">
        <v>44329</v>
      </c>
      <c r="C1414" s="334">
        <f t="shared" si="20"/>
        <v>10530348315</v>
      </c>
      <c r="D1414" s="42"/>
      <c r="E1414" s="42"/>
      <c r="F1414" s="247">
        <v>991486129</v>
      </c>
      <c r="G1414" s="337">
        <v>258590182</v>
      </c>
      <c r="H1414" s="330">
        <v>44141</v>
      </c>
      <c r="I1414" s="330"/>
      <c r="K1414" s="42"/>
      <c r="L1414" s="42"/>
      <c r="M1414" s="328"/>
      <c r="N1414" s="328"/>
      <c r="O1414" s="42"/>
    </row>
    <row r="1415" spans="1:15">
      <c r="A1415" s="42"/>
      <c r="B1415" s="330">
        <v>44330</v>
      </c>
      <c r="C1415" s="334">
        <f t="shared" si="20"/>
        <v>10446739032</v>
      </c>
      <c r="D1415" s="42"/>
      <c r="E1415" s="42"/>
      <c r="F1415" s="247">
        <v>907876846</v>
      </c>
      <c r="G1415" s="337">
        <v>258598770</v>
      </c>
      <c r="H1415" s="330">
        <v>45737</v>
      </c>
      <c r="I1415" s="330"/>
      <c r="K1415" s="42"/>
      <c r="L1415" s="42"/>
      <c r="M1415" s="328"/>
      <c r="N1415" s="328"/>
      <c r="O1415" s="42"/>
    </row>
    <row r="1416" spans="1:15">
      <c r="A1416" s="42"/>
      <c r="B1416" s="330">
        <v>44331</v>
      </c>
      <c r="C1416" s="334">
        <f t="shared" si="20"/>
        <v>9821732894</v>
      </c>
      <c r="D1416" s="42"/>
      <c r="E1416" s="42"/>
      <c r="F1416" s="247">
        <v>282870708</v>
      </c>
      <c r="G1416" s="337">
        <v>258734970</v>
      </c>
      <c r="H1416" s="330">
        <v>47337</v>
      </c>
      <c r="I1416" s="330"/>
      <c r="K1416" s="42"/>
      <c r="L1416" s="42"/>
      <c r="M1416" s="328"/>
      <c r="N1416" s="328"/>
      <c r="O1416" s="42"/>
    </row>
    <row r="1417" spans="1:15">
      <c r="A1417" s="42"/>
      <c r="B1417" s="330">
        <v>44332</v>
      </c>
      <c r="C1417" s="334">
        <f t="shared" si="20"/>
        <v>9969496126</v>
      </c>
      <c r="D1417" s="42"/>
      <c r="E1417" s="42"/>
      <c r="F1417" s="247">
        <v>430633940</v>
      </c>
      <c r="G1417" s="337">
        <v>258833022</v>
      </c>
      <c r="H1417" s="330">
        <v>49301</v>
      </c>
      <c r="I1417" s="330"/>
      <c r="K1417" s="42"/>
      <c r="L1417" s="42"/>
      <c r="M1417" s="328"/>
      <c r="N1417" s="328"/>
      <c r="O1417" s="42"/>
    </row>
    <row r="1418" spans="1:15">
      <c r="A1418" s="42"/>
      <c r="B1418" s="330">
        <v>44333</v>
      </c>
      <c r="C1418" s="334">
        <f t="shared" si="20"/>
        <v>10532812105</v>
      </c>
      <c r="D1418" s="42"/>
      <c r="E1418" s="42"/>
      <c r="F1418" s="247">
        <v>993949919</v>
      </c>
      <c r="G1418" s="337">
        <v>258865698</v>
      </c>
      <c r="H1418" s="330">
        <v>49908</v>
      </c>
      <c r="I1418" s="330"/>
      <c r="K1418" s="42"/>
      <c r="L1418" s="42"/>
      <c r="M1418" s="328"/>
      <c r="N1418" s="328"/>
      <c r="O1418" s="42"/>
    </row>
    <row r="1419" spans="1:15">
      <c r="A1419" s="42"/>
      <c r="B1419" s="330">
        <v>44334</v>
      </c>
      <c r="C1419" s="334">
        <f t="shared" si="20"/>
        <v>10255661266</v>
      </c>
      <c r="D1419" s="42"/>
      <c r="E1419" s="42"/>
      <c r="F1419" s="247">
        <v>716799080</v>
      </c>
      <c r="G1419" s="337">
        <v>258880723</v>
      </c>
      <c r="H1419" s="330">
        <v>45967</v>
      </c>
      <c r="I1419" s="330"/>
      <c r="K1419" s="42"/>
      <c r="L1419" s="42"/>
      <c r="M1419" s="328"/>
      <c r="N1419" s="328"/>
      <c r="O1419" s="42"/>
    </row>
    <row r="1420" spans="1:15">
      <c r="A1420" s="42"/>
      <c r="B1420" s="330">
        <v>44335</v>
      </c>
      <c r="C1420" s="334">
        <f t="shared" si="20"/>
        <v>9725302110</v>
      </c>
      <c r="D1420" s="42"/>
      <c r="E1420" s="42"/>
      <c r="F1420" s="247">
        <v>186439924</v>
      </c>
      <c r="G1420" s="337">
        <v>258955909</v>
      </c>
      <c r="H1420" s="330">
        <v>45167</v>
      </c>
      <c r="I1420" s="330"/>
      <c r="K1420" s="42"/>
      <c r="L1420" s="42"/>
      <c r="M1420" s="328"/>
      <c r="N1420" s="328"/>
      <c r="O1420" s="42"/>
    </row>
    <row r="1421" spans="1:15">
      <c r="A1421" s="42"/>
      <c r="B1421" s="330">
        <v>44336</v>
      </c>
      <c r="C1421" s="334">
        <f t="shared" si="20"/>
        <v>9948729617</v>
      </c>
      <c r="D1421" s="42"/>
      <c r="E1421" s="42"/>
      <c r="F1421" s="247">
        <v>409867431</v>
      </c>
      <c r="G1421" s="337">
        <v>259003036</v>
      </c>
      <c r="H1421" s="330">
        <v>49495</v>
      </c>
      <c r="I1421" s="330"/>
      <c r="K1421" s="42"/>
      <c r="L1421" s="42"/>
      <c r="M1421" s="328"/>
      <c r="N1421" s="328"/>
      <c r="O1421" s="42"/>
    </row>
    <row r="1422" spans="1:15">
      <c r="A1422" s="42"/>
      <c r="B1422" s="330">
        <v>44337</v>
      </c>
      <c r="C1422" s="334">
        <f t="shared" si="20"/>
        <v>10403751609</v>
      </c>
      <c r="D1422" s="42"/>
      <c r="E1422" s="42"/>
      <c r="F1422" s="247">
        <v>864889423</v>
      </c>
      <c r="G1422" s="337">
        <v>259343614</v>
      </c>
      <c r="H1422" s="330">
        <v>43012</v>
      </c>
      <c r="I1422" s="330"/>
      <c r="K1422" s="42"/>
      <c r="L1422" s="42"/>
      <c r="M1422" s="328"/>
      <c r="N1422" s="328"/>
      <c r="O1422" s="42"/>
    </row>
    <row r="1423" spans="1:15">
      <c r="A1423" s="42"/>
      <c r="B1423" s="330">
        <v>44338</v>
      </c>
      <c r="C1423" s="334">
        <f t="shared" si="20"/>
        <v>9819114399</v>
      </c>
      <c r="D1423" s="42"/>
      <c r="E1423" s="42"/>
      <c r="F1423" s="247">
        <v>280252213</v>
      </c>
      <c r="G1423" s="337">
        <v>259428517</v>
      </c>
      <c r="H1423" s="330">
        <v>49593</v>
      </c>
      <c r="I1423" s="330"/>
      <c r="K1423" s="42"/>
      <c r="L1423" s="42"/>
      <c r="M1423" s="328"/>
      <c r="N1423" s="328"/>
      <c r="O1423" s="42"/>
    </row>
    <row r="1424" spans="1:15">
      <c r="A1424" s="42"/>
      <c r="B1424" s="330">
        <v>44339</v>
      </c>
      <c r="C1424" s="334">
        <f t="shared" si="20"/>
        <v>10075497381</v>
      </c>
      <c r="D1424" s="42"/>
      <c r="E1424" s="42"/>
      <c r="F1424" s="247">
        <v>536635195</v>
      </c>
      <c r="G1424" s="337">
        <v>259617114</v>
      </c>
      <c r="H1424" s="330">
        <v>46294</v>
      </c>
      <c r="I1424" s="330"/>
      <c r="K1424" s="42"/>
      <c r="L1424" s="42"/>
      <c r="M1424" s="328"/>
      <c r="N1424" s="328"/>
      <c r="O1424" s="42"/>
    </row>
    <row r="1425" spans="1:15">
      <c r="A1425" s="42"/>
      <c r="B1425" s="330">
        <v>44340</v>
      </c>
      <c r="C1425" s="334">
        <f t="shared" si="20"/>
        <v>9728232510</v>
      </c>
      <c r="D1425" s="42"/>
      <c r="E1425" s="42"/>
      <c r="F1425" s="247">
        <v>189370324</v>
      </c>
      <c r="G1425" s="337">
        <v>259706021</v>
      </c>
      <c r="H1425" s="330">
        <v>46274</v>
      </c>
      <c r="I1425" s="330"/>
      <c r="K1425" s="42"/>
      <c r="L1425" s="42"/>
      <c r="M1425" s="328"/>
      <c r="N1425" s="328"/>
      <c r="O1425" s="42"/>
    </row>
    <row r="1426" spans="1:15">
      <c r="A1426" s="42"/>
      <c r="B1426" s="330">
        <v>44341</v>
      </c>
      <c r="C1426" s="334">
        <f t="shared" si="20"/>
        <v>10331320546</v>
      </c>
      <c r="D1426" s="42"/>
      <c r="E1426" s="42"/>
      <c r="F1426" s="247">
        <v>792458360</v>
      </c>
      <c r="G1426" s="337">
        <v>260022568</v>
      </c>
      <c r="H1426" s="330">
        <v>46641</v>
      </c>
      <c r="I1426" s="330"/>
      <c r="K1426" s="42"/>
      <c r="L1426" s="42"/>
      <c r="M1426" s="328"/>
      <c r="N1426" s="328"/>
      <c r="O1426" s="42"/>
    </row>
    <row r="1427" spans="1:15">
      <c r="A1427" s="42"/>
      <c r="B1427" s="330">
        <v>44342</v>
      </c>
      <c r="C1427" s="334">
        <f t="shared" si="20"/>
        <v>10455970095</v>
      </c>
      <c r="D1427" s="42"/>
      <c r="E1427" s="42"/>
      <c r="F1427" s="247">
        <v>917107909</v>
      </c>
      <c r="G1427" s="337">
        <v>260215782</v>
      </c>
      <c r="H1427" s="330">
        <v>47688</v>
      </c>
      <c r="I1427" s="330"/>
      <c r="K1427" s="42"/>
      <c r="L1427" s="42"/>
      <c r="M1427" s="328"/>
      <c r="N1427" s="328"/>
      <c r="O1427" s="42"/>
    </row>
    <row r="1428" spans="1:15">
      <c r="A1428" s="42"/>
      <c r="B1428" s="330">
        <v>44343</v>
      </c>
      <c r="C1428" s="334">
        <f t="shared" si="20"/>
        <v>10306188738</v>
      </c>
      <c r="D1428" s="42"/>
      <c r="E1428" s="42"/>
      <c r="F1428" s="247">
        <v>767326552</v>
      </c>
      <c r="G1428" s="337">
        <v>260803720</v>
      </c>
      <c r="H1428" s="330">
        <v>43756</v>
      </c>
      <c r="I1428" s="330"/>
      <c r="K1428" s="42"/>
      <c r="L1428" s="42"/>
      <c r="M1428" s="328"/>
      <c r="N1428" s="328"/>
      <c r="O1428" s="42"/>
    </row>
    <row r="1429" spans="1:15">
      <c r="A1429" s="42"/>
      <c r="B1429" s="330">
        <v>44344</v>
      </c>
      <c r="C1429" s="334">
        <f t="shared" si="20"/>
        <v>9813307226</v>
      </c>
      <c r="D1429" s="42"/>
      <c r="E1429" s="42"/>
      <c r="F1429" s="247">
        <v>274445040</v>
      </c>
      <c r="G1429" s="337">
        <v>260911857</v>
      </c>
      <c r="H1429" s="330">
        <v>44750</v>
      </c>
      <c r="I1429" s="330"/>
      <c r="K1429" s="42"/>
      <c r="L1429" s="42"/>
      <c r="M1429" s="328"/>
      <c r="N1429" s="328"/>
      <c r="O1429" s="42"/>
    </row>
    <row r="1430" spans="1:15">
      <c r="A1430" s="42"/>
      <c r="B1430" s="330">
        <v>44345</v>
      </c>
      <c r="C1430" s="334">
        <f t="shared" si="20"/>
        <v>10111859756</v>
      </c>
      <c r="D1430" s="42"/>
      <c r="E1430" s="42"/>
      <c r="F1430" s="247">
        <v>572997570</v>
      </c>
      <c r="G1430" s="337">
        <v>260990260</v>
      </c>
      <c r="H1430" s="330">
        <v>45064</v>
      </c>
      <c r="I1430" s="330"/>
      <c r="K1430" s="42"/>
      <c r="L1430" s="42"/>
      <c r="M1430" s="328"/>
      <c r="N1430" s="328"/>
      <c r="O1430" s="42"/>
    </row>
    <row r="1431" spans="1:15">
      <c r="A1431" s="42"/>
      <c r="B1431" s="330">
        <v>44346</v>
      </c>
      <c r="C1431" s="334">
        <f t="shared" si="20"/>
        <v>9875749677</v>
      </c>
      <c r="D1431" s="42"/>
      <c r="E1431" s="42"/>
      <c r="F1431" s="247">
        <v>336887491</v>
      </c>
      <c r="G1431" s="337">
        <v>261157357</v>
      </c>
      <c r="H1431" s="330">
        <v>45587</v>
      </c>
      <c r="I1431" s="330"/>
      <c r="K1431" s="42"/>
      <c r="L1431" s="42"/>
      <c r="M1431" s="328"/>
      <c r="N1431" s="328"/>
      <c r="O1431" s="42"/>
    </row>
    <row r="1432" spans="1:15">
      <c r="A1432" s="42"/>
      <c r="B1432" s="330">
        <v>44347</v>
      </c>
      <c r="C1432" s="334">
        <f t="shared" si="20"/>
        <v>10384699931</v>
      </c>
      <c r="D1432" s="42"/>
      <c r="E1432" s="42"/>
      <c r="F1432" s="247">
        <v>845837745</v>
      </c>
      <c r="G1432" s="337">
        <v>261168142</v>
      </c>
      <c r="H1432" s="330">
        <v>44174</v>
      </c>
      <c r="I1432" s="330"/>
      <c r="K1432" s="42"/>
      <c r="L1432" s="42"/>
      <c r="M1432" s="328"/>
      <c r="N1432" s="328"/>
      <c r="O1432" s="42"/>
    </row>
    <row r="1433" spans="1:15">
      <c r="A1433" s="42"/>
      <c r="B1433" s="330">
        <v>44348</v>
      </c>
      <c r="C1433" s="334">
        <f t="shared" si="20"/>
        <v>10142338363</v>
      </c>
      <c r="D1433" s="42"/>
      <c r="E1433" s="42"/>
      <c r="F1433" s="247">
        <v>603476177</v>
      </c>
      <c r="G1433" s="337">
        <v>261239577</v>
      </c>
      <c r="H1433" s="330">
        <v>46926</v>
      </c>
      <c r="I1433" s="330"/>
      <c r="K1433" s="42"/>
      <c r="L1433" s="42"/>
      <c r="M1433" s="328"/>
      <c r="N1433" s="328"/>
      <c r="O1433" s="42"/>
    </row>
    <row r="1434" spans="1:15">
      <c r="A1434" s="42"/>
      <c r="B1434" s="330">
        <v>44349</v>
      </c>
      <c r="C1434" s="334">
        <f t="shared" si="20"/>
        <v>10332997602</v>
      </c>
      <c r="D1434" s="42"/>
      <c r="E1434" s="42"/>
      <c r="F1434" s="247">
        <v>794135416</v>
      </c>
      <c r="G1434" s="337">
        <v>261700182</v>
      </c>
      <c r="H1434" s="330">
        <v>49351</v>
      </c>
      <c r="I1434" s="330"/>
      <c r="K1434" s="42"/>
      <c r="L1434" s="42"/>
      <c r="M1434" s="328"/>
      <c r="N1434" s="328"/>
      <c r="O1434" s="42"/>
    </row>
    <row r="1435" spans="1:15">
      <c r="A1435" s="42"/>
      <c r="B1435" s="330">
        <v>44350</v>
      </c>
      <c r="C1435" s="334">
        <f t="shared" si="20"/>
        <v>10125248843</v>
      </c>
      <c r="D1435" s="42"/>
      <c r="E1435" s="42"/>
      <c r="F1435" s="247">
        <v>586386657</v>
      </c>
      <c r="G1435" s="337">
        <v>261714309</v>
      </c>
      <c r="H1435" s="330">
        <v>49294</v>
      </c>
      <c r="I1435" s="330"/>
      <c r="K1435" s="42"/>
      <c r="L1435" s="42"/>
      <c r="M1435" s="328"/>
      <c r="N1435" s="328"/>
      <c r="O1435" s="42"/>
    </row>
    <row r="1436" spans="1:15">
      <c r="A1436" s="42"/>
      <c r="B1436" s="330">
        <v>44351</v>
      </c>
      <c r="C1436" s="334">
        <f t="shared" si="20"/>
        <v>9921644583</v>
      </c>
      <c r="D1436" s="42"/>
      <c r="E1436" s="42"/>
      <c r="F1436" s="247">
        <v>382782397</v>
      </c>
      <c r="G1436" s="337">
        <v>261885031</v>
      </c>
      <c r="H1436" s="330">
        <v>46835</v>
      </c>
      <c r="I1436" s="330"/>
      <c r="K1436" s="42"/>
      <c r="L1436" s="42"/>
      <c r="M1436" s="328"/>
      <c r="N1436" s="328"/>
      <c r="O1436" s="42"/>
    </row>
    <row r="1437" spans="1:15">
      <c r="A1437" s="42"/>
      <c r="B1437" s="330">
        <v>44352</v>
      </c>
      <c r="C1437" s="334">
        <f t="shared" si="20"/>
        <v>9977328234</v>
      </c>
      <c r="D1437" s="42"/>
      <c r="E1437" s="42"/>
      <c r="F1437" s="247">
        <v>438466048</v>
      </c>
      <c r="G1437" s="337">
        <v>261909144</v>
      </c>
      <c r="H1437" s="330">
        <v>48829</v>
      </c>
      <c r="I1437" s="330"/>
      <c r="K1437" s="42"/>
      <c r="L1437" s="42"/>
      <c r="M1437" s="328"/>
      <c r="N1437" s="328"/>
      <c r="O1437" s="42"/>
    </row>
    <row r="1438" spans="1:15">
      <c r="A1438" s="42"/>
      <c r="B1438" s="330">
        <v>44353</v>
      </c>
      <c r="C1438" s="334">
        <f t="shared" si="20"/>
        <v>10491835468</v>
      </c>
      <c r="D1438" s="42"/>
      <c r="E1438" s="42"/>
      <c r="F1438" s="247">
        <v>952973282</v>
      </c>
      <c r="G1438" s="337">
        <v>261990948</v>
      </c>
      <c r="H1438" s="330">
        <v>49450</v>
      </c>
      <c r="I1438" s="330"/>
      <c r="K1438" s="42"/>
      <c r="L1438" s="42"/>
      <c r="M1438" s="328"/>
      <c r="N1438" s="328"/>
      <c r="O1438" s="42"/>
    </row>
    <row r="1439" spans="1:15">
      <c r="A1439" s="42"/>
      <c r="B1439" s="330">
        <v>44354</v>
      </c>
      <c r="C1439" s="334">
        <f t="shared" si="20"/>
        <v>10156195353</v>
      </c>
      <c r="D1439" s="42"/>
      <c r="E1439" s="42"/>
      <c r="F1439" s="247">
        <v>617333167</v>
      </c>
      <c r="G1439" s="337">
        <v>262008200</v>
      </c>
      <c r="H1439" s="330">
        <v>48667</v>
      </c>
      <c r="I1439" s="330"/>
      <c r="K1439" s="42"/>
      <c r="L1439" s="42"/>
      <c r="M1439" s="328"/>
      <c r="N1439" s="328"/>
      <c r="O1439" s="42"/>
    </row>
    <row r="1440" spans="1:15">
      <c r="A1440" s="42"/>
      <c r="B1440" s="330">
        <v>44355</v>
      </c>
      <c r="C1440" s="334">
        <f t="shared" ref="C1440:C1503" si="21">F1440+(F$88*28679+98765)+(G$88*6587+87654)+(E$88*9537+76543)+(J$88*5713+4528)</f>
        <v>10320201659</v>
      </c>
      <c r="D1440" s="42"/>
      <c r="E1440" s="42"/>
      <c r="F1440" s="247">
        <v>781339473</v>
      </c>
      <c r="G1440" s="337">
        <v>262097029</v>
      </c>
      <c r="H1440" s="330">
        <v>49173</v>
      </c>
      <c r="I1440" s="330"/>
      <c r="K1440" s="42"/>
      <c r="L1440" s="42"/>
      <c r="M1440" s="328"/>
      <c r="N1440" s="328"/>
      <c r="O1440" s="42"/>
    </row>
    <row r="1441" spans="1:15">
      <c r="A1441" s="42"/>
      <c r="B1441" s="330">
        <v>44356</v>
      </c>
      <c r="C1441" s="334">
        <f t="shared" si="21"/>
        <v>9769221362</v>
      </c>
      <c r="D1441" s="42"/>
      <c r="E1441" s="42"/>
      <c r="F1441" s="247">
        <v>230359176</v>
      </c>
      <c r="G1441" s="337">
        <v>262311722</v>
      </c>
      <c r="H1441" s="330">
        <v>44009</v>
      </c>
      <c r="I1441" s="330"/>
      <c r="K1441" s="42"/>
      <c r="L1441" s="42"/>
      <c r="M1441" s="328"/>
      <c r="N1441" s="328"/>
      <c r="O1441" s="42"/>
    </row>
    <row r="1442" spans="1:15">
      <c r="A1442" s="42"/>
      <c r="B1442" s="330">
        <v>44357</v>
      </c>
      <c r="C1442" s="334">
        <f t="shared" si="21"/>
        <v>10332748083</v>
      </c>
      <c r="D1442" s="42"/>
      <c r="E1442" s="42"/>
      <c r="F1442" s="247">
        <v>793885897</v>
      </c>
      <c r="G1442" s="337">
        <v>262381044</v>
      </c>
      <c r="H1442" s="330">
        <v>46241</v>
      </c>
      <c r="I1442" s="330"/>
      <c r="K1442" s="42"/>
      <c r="L1442" s="42"/>
      <c r="M1442" s="328"/>
      <c r="N1442" s="328"/>
      <c r="O1442" s="42"/>
    </row>
    <row r="1443" spans="1:15">
      <c r="A1443" s="42"/>
      <c r="B1443" s="330">
        <v>44358</v>
      </c>
      <c r="C1443" s="334">
        <f t="shared" si="21"/>
        <v>10131007756</v>
      </c>
      <c r="D1443" s="42"/>
      <c r="E1443" s="42"/>
      <c r="F1443" s="247">
        <v>592145570</v>
      </c>
      <c r="G1443" s="337">
        <v>262431481</v>
      </c>
      <c r="H1443" s="330">
        <v>47419</v>
      </c>
      <c r="I1443" s="330"/>
      <c r="K1443" s="42"/>
      <c r="L1443" s="42"/>
      <c r="M1443" s="328"/>
      <c r="N1443" s="328"/>
      <c r="O1443" s="42"/>
    </row>
    <row r="1444" spans="1:15">
      <c r="A1444" s="42"/>
      <c r="B1444" s="330">
        <v>44359</v>
      </c>
      <c r="C1444" s="334">
        <f t="shared" si="21"/>
        <v>9701968748</v>
      </c>
      <c r="D1444" s="42"/>
      <c r="E1444" s="42"/>
      <c r="F1444" s="247">
        <v>163106562</v>
      </c>
      <c r="G1444" s="337">
        <v>262768496</v>
      </c>
      <c r="H1444" s="330">
        <v>44367</v>
      </c>
      <c r="I1444" s="330"/>
      <c r="K1444" s="42"/>
      <c r="L1444" s="42"/>
      <c r="M1444" s="328"/>
      <c r="N1444" s="328"/>
      <c r="O1444" s="42"/>
    </row>
    <row r="1445" spans="1:15">
      <c r="A1445" s="42"/>
      <c r="B1445" s="330">
        <v>44360</v>
      </c>
      <c r="C1445" s="334">
        <f t="shared" si="21"/>
        <v>10374648587</v>
      </c>
      <c r="D1445" s="42"/>
      <c r="E1445" s="42"/>
      <c r="F1445" s="247">
        <v>835786401</v>
      </c>
      <c r="G1445" s="337">
        <v>262895676</v>
      </c>
      <c r="H1445" s="330">
        <v>48840</v>
      </c>
      <c r="I1445" s="330"/>
      <c r="K1445" s="42"/>
      <c r="L1445" s="42"/>
      <c r="M1445" s="328"/>
      <c r="N1445" s="328"/>
      <c r="O1445" s="42"/>
    </row>
    <row r="1446" spans="1:15">
      <c r="A1446" s="42"/>
      <c r="B1446" s="330">
        <v>44361</v>
      </c>
      <c r="C1446" s="334">
        <f t="shared" si="21"/>
        <v>10367633892</v>
      </c>
      <c r="D1446" s="42"/>
      <c r="E1446" s="42"/>
      <c r="F1446" s="247">
        <v>828771706</v>
      </c>
      <c r="G1446" s="337">
        <v>262905530</v>
      </c>
      <c r="H1446" s="330">
        <v>48206</v>
      </c>
      <c r="I1446" s="330"/>
      <c r="K1446" s="42"/>
      <c r="L1446" s="42"/>
      <c r="M1446" s="328"/>
      <c r="N1446" s="328"/>
      <c r="O1446" s="42"/>
    </row>
    <row r="1447" spans="1:15">
      <c r="A1447" s="42"/>
      <c r="B1447" s="330">
        <v>44362</v>
      </c>
      <c r="C1447" s="334">
        <f t="shared" si="21"/>
        <v>10443799734</v>
      </c>
      <c r="D1447" s="42"/>
      <c r="E1447" s="42"/>
      <c r="F1447" s="247">
        <v>904937548</v>
      </c>
      <c r="G1447" s="337">
        <v>263178046</v>
      </c>
      <c r="H1447" s="330">
        <v>46757</v>
      </c>
      <c r="I1447" s="330"/>
      <c r="K1447" s="42"/>
      <c r="L1447" s="42"/>
      <c r="M1447" s="328"/>
      <c r="N1447" s="328"/>
      <c r="O1447" s="42"/>
    </row>
    <row r="1448" spans="1:15">
      <c r="A1448" s="42"/>
      <c r="B1448" s="330">
        <v>44363</v>
      </c>
      <c r="C1448" s="334">
        <f t="shared" si="21"/>
        <v>10135056935</v>
      </c>
      <c r="D1448" s="42"/>
      <c r="E1448" s="42"/>
      <c r="F1448" s="247">
        <v>596194749</v>
      </c>
      <c r="G1448" s="337">
        <v>263179076</v>
      </c>
      <c r="H1448" s="330">
        <v>43052</v>
      </c>
      <c r="I1448" s="330"/>
      <c r="K1448" s="42"/>
      <c r="L1448" s="42"/>
      <c r="M1448" s="328"/>
      <c r="N1448" s="328"/>
      <c r="O1448" s="42"/>
    </row>
    <row r="1449" spans="1:15">
      <c r="A1449" s="42"/>
      <c r="B1449" s="330">
        <v>44364</v>
      </c>
      <c r="C1449" s="334">
        <f t="shared" si="21"/>
        <v>10310714488</v>
      </c>
      <c r="D1449" s="42"/>
      <c r="E1449" s="42"/>
      <c r="F1449" s="247">
        <v>771852302</v>
      </c>
      <c r="G1449" s="337">
        <v>263384451</v>
      </c>
      <c r="H1449" s="330">
        <v>49464</v>
      </c>
      <c r="I1449" s="330"/>
      <c r="K1449" s="42"/>
      <c r="L1449" s="42"/>
      <c r="M1449" s="328"/>
      <c r="N1449" s="328"/>
      <c r="O1449" s="42"/>
    </row>
    <row r="1450" spans="1:15">
      <c r="A1450" s="42"/>
      <c r="B1450" s="330">
        <v>44365</v>
      </c>
      <c r="C1450" s="334">
        <f t="shared" si="21"/>
        <v>10520643434</v>
      </c>
      <c r="D1450" s="42"/>
      <c r="E1450" s="42"/>
      <c r="F1450" s="247">
        <v>981781248</v>
      </c>
      <c r="G1450" s="337">
        <v>263486658</v>
      </c>
      <c r="H1450" s="330">
        <v>45439</v>
      </c>
      <c r="I1450" s="330"/>
      <c r="K1450" s="42"/>
      <c r="L1450" s="42"/>
      <c r="M1450" s="328"/>
      <c r="N1450" s="328"/>
      <c r="O1450" s="42"/>
    </row>
    <row r="1451" spans="1:15">
      <c r="A1451" s="42"/>
      <c r="B1451" s="330">
        <v>44366</v>
      </c>
      <c r="C1451" s="334">
        <f t="shared" si="21"/>
        <v>10100488685</v>
      </c>
      <c r="D1451" s="42"/>
      <c r="E1451" s="42"/>
      <c r="F1451" s="247">
        <v>561626499</v>
      </c>
      <c r="G1451" s="337">
        <v>263558924</v>
      </c>
      <c r="H1451" s="330">
        <v>45093</v>
      </c>
      <c r="I1451" s="330"/>
      <c r="K1451" s="42"/>
      <c r="L1451" s="42"/>
      <c r="M1451" s="328"/>
      <c r="N1451" s="328"/>
      <c r="O1451" s="42"/>
    </row>
    <row r="1452" spans="1:15">
      <c r="A1452" s="42"/>
      <c r="B1452" s="330">
        <v>44367</v>
      </c>
      <c r="C1452" s="334">
        <f t="shared" si="21"/>
        <v>9801630682</v>
      </c>
      <c r="D1452" s="42"/>
      <c r="E1452" s="42"/>
      <c r="F1452" s="247">
        <v>262768496</v>
      </c>
      <c r="G1452" s="337">
        <v>263625895</v>
      </c>
      <c r="H1452" s="330">
        <v>50288</v>
      </c>
      <c r="I1452" s="330"/>
      <c r="K1452" s="42"/>
      <c r="L1452" s="42"/>
      <c r="M1452" s="328"/>
      <c r="N1452" s="328"/>
      <c r="O1452" s="42"/>
    </row>
    <row r="1453" spans="1:15">
      <c r="A1453" s="42"/>
      <c r="B1453" s="330">
        <v>44368</v>
      </c>
      <c r="C1453" s="334">
        <f t="shared" si="21"/>
        <v>10315368476</v>
      </c>
      <c r="D1453" s="42"/>
      <c r="E1453" s="42"/>
      <c r="F1453" s="247">
        <v>776506290</v>
      </c>
      <c r="G1453" s="337">
        <v>263636195</v>
      </c>
      <c r="H1453" s="330">
        <v>44079</v>
      </c>
      <c r="I1453" s="330"/>
      <c r="K1453" s="42"/>
      <c r="L1453" s="42"/>
      <c r="M1453" s="328"/>
      <c r="N1453" s="328"/>
      <c r="O1453" s="42"/>
    </row>
    <row r="1454" spans="1:15">
      <c r="A1454" s="42"/>
      <c r="B1454" s="330">
        <v>44369</v>
      </c>
      <c r="C1454" s="334">
        <f t="shared" si="21"/>
        <v>10034823036</v>
      </c>
      <c r="D1454" s="42"/>
      <c r="E1454" s="42"/>
      <c r="F1454" s="247">
        <v>495960850</v>
      </c>
      <c r="G1454" s="337">
        <v>263681593</v>
      </c>
      <c r="H1454" s="330">
        <v>44622</v>
      </c>
      <c r="I1454" s="330"/>
      <c r="K1454" s="42"/>
      <c r="L1454" s="42"/>
      <c r="M1454" s="328"/>
      <c r="N1454" s="328"/>
      <c r="O1454" s="42"/>
    </row>
    <row r="1455" spans="1:15">
      <c r="A1455" s="42"/>
      <c r="B1455" s="330">
        <v>44370</v>
      </c>
      <c r="C1455" s="334">
        <f t="shared" si="21"/>
        <v>9680908486</v>
      </c>
      <c r="D1455" s="42"/>
      <c r="E1455" s="42"/>
      <c r="F1455" s="247">
        <v>142046300</v>
      </c>
      <c r="G1455" s="337">
        <v>263839810</v>
      </c>
      <c r="H1455" s="330">
        <v>44817</v>
      </c>
      <c r="I1455" s="330"/>
      <c r="K1455" s="42"/>
      <c r="L1455" s="42"/>
      <c r="M1455" s="328"/>
      <c r="N1455" s="328"/>
      <c r="O1455" s="42"/>
    </row>
    <row r="1456" spans="1:15">
      <c r="A1456" s="42"/>
      <c r="B1456" s="330">
        <v>44371</v>
      </c>
      <c r="C1456" s="334">
        <f t="shared" si="21"/>
        <v>10056150600</v>
      </c>
      <c r="D1456" s="42"/>
      <c r="E1456" s="42"/>
      <c r="F1456" s="247">
        <v>517288414</v>
      </c>
      <c r="G1456" s="337">
        <v>263891371</v>
      </c>
      <c r="H1456" s="330">
        <v>43238</v>
      </c>
      <c r="I1456" s="330"/>
      <c r="K1456" s="42"/>
      <c r="L1456" s="42"/>
      <c r="M1456" s="328"/>
      <c r="N1456" s="328"/>
      <c r="O1456" s="42"/>
    </row>
    <row r="1457" spans="1:15">
      <c r="A1457" s="42"/>
      <c r="B1457" s="330">
        <v>44372</v>
      </c>
      <c r="C1457" s="334">
        <f t="shared" si="21"/>
        <v>10015659223</v>
      </c>
      <c r="D1457" s="42"/>
      <c r="E1457" s="42"/>
      <c r="F1457" s="247">
        <v>476797037</v>
      </c>
      <c r="G1457" s="337">
        <v>263969844</v>
      </c>
      <c r="H1457" s="330">
        <v>43240</v>
      </c>
      <c r="I1457" s="330"/>
      <c r="K1457" s="42"/>
      <c r="L1457" s="42"/>
      <c r="M1457" s="328"/>
      <c r="N1457" s="328"/>
      <c r="O1457" s="42"/>
    </row>
    <row r="1458" spans="1:15">
      <c r="A1458" s="42"/>
      <c r="B1458" s="330">
        <v>44373</v>
      </c>
      <c r="C1458" s="334">
        <f t="shared" si="21"/>
        <v>10059614962</v>
      </c>
      <c r="D1458" s="42"/>
      <c r="E1458" s="42"/>
      <c r="F1458" s="247">
        <v>520752776</v>
      </c>
      <c r="G1458" s="337">
        <v>264771344</v>
      </c>
      <c r="H1458" s="330">
        <v>50307</v>
      </c>
      <c r="I1458" s="330"/>
      <c r="K1458" s="42"/>
      <c r="L1458" s="42"/>
      <c r="M1458" s="328"/>
      <c r="N1458" s="328"/>
      <c r="O1458" s="42"/>
    </row>
    <row r="1459" spans="1:15">
      <c r="A1459" s="42"/>
      <c r="B1459" s="330">
        <v>44374</v>
      </c>
      <c r="C1459" s="334">
        <f t="shared" si="21"/>
        <v>9831824309</v>
      </c>
      <c r="D1459" s="42"/>
      <c r="E1459" s="42"/>
      <c r="F1459" s="247">
        <v>292962123</v>
      </c>
      <c r="G1459" s="337">
        <v>264777798</v>
      </c>
      <c r="H1459" s="330">
        <v>44053</v>
      </c>
      <c r="I1459" s="330"/>
      <c r="K1459" s="42"/>
      <c r="L1459" s="42"/>
      <c r="M1459" s="328"/>
      <c r="N1459" s="328"/>
      <c r="O1459" s="42"/>
    </row>
    <row r="1460" spans="1:15">
      <c r="A1460" s="42"/>
      <c r="B1460" s="330">
        <v>44375</v>
      </c>
      <c r="C1460" s="334">
        <f t="shared" si="21"/>
        <v>9925581765</v>
      </c>
      <c r="D1460" s="42"/>
      <c r="E1460" s="42"/>
      <c r="F1460" s="247">
        <v>386719579</v>
      </c>
      <c r="G1460" s="337">
        <v>264965166</v>
      </c>
      <c r="H1460" s="330">
        <v>44960</v>
      </c>
      <c r="I1460" s="330"/>
      <c r="K1460" s="42"/>
      <c r="L1460" s="42"/>
      <c r="M1460" s="328"/>
      <c r="N1460" s="328"/>
      <c r="O1460" s="42"/>
    </row>
    <row r="1461" spans="1:15">
      <c r="A1461" s="42"/>
      <c r="B1461" s="330">
        <v>44376</v>
      </c>
      <c r="C1461" s="334">
        <f t="shared" si="21"/>
        <v>10256124461</v>
      </c>
      <c r="D1461" s="42"/>
      <c r="E1461" s="42"/>
      <c r="F1461" s="247">
        <v>717262275</v>
      </c>
      <c r="G1461" s="337">
        <v>265072052</v>
      </c>
      <c r="H1461" s="330">
        <v>44217</v>
      </c>
      <c r="I1461" s="330"/>
      <c r="K1461" s="42"/>
      <c r="L1461" s="42"/>
      <c r="M1461" s="328"/>
      <c r="N1461" s="328"/>
      <c r="O1461" s="42"/>
    </row>
    <row r="1462" spans="1:15">
      <c r="A1462" s="42"/>
      <c r="B1462" s="330">
        <v>44377</v>
      </c>
      <c r="C1462" s="334">
        <f t="shared" si="21"/>
        <v>9726867923</v>
      </c>
      <c r="D1462" s="42"/>
      <c r="E1462" s="42"/>
      <c r="F1462" s="247">
        <v>188005737</v>
      </c>
      <c r="G1462" s="337">
        <v>265327887</v>
      </c>
      <c r="H1462" s="330">
        <v>45550</v>
      </c>
      <c r="I1462" s="330"/>
      <c r="K1462" s="42"/>
      <c r="L1462" s="42"/>
      <c r="M1462" s="328"/>
      <c r="N1462" s="328"/>
      <c r="O1462" s="42"/>
    </row>
    <row r="1463" spans="1:15">
      <c r="A1463" s="42"/>
      <c r="B1463" s="330">
        <v>44378</v>
      </c>
      <c r="C1463" s="334">
        <f t="shared" si="21"/>
        <v>10494252371</v>
      </c>
      <c r="D1463" s="42"/>
      <c r="E1463" s="42"/>
      <c r="F1463" s="247">
        <v>955390185</v>
      </c>
      <c r="G1463" s="337">
        <v>265533908</v>
      </c>
      <c r="H1463" s="330">
        <v>44941</v>
      </c>
      <c r="I1463" s="330"/>
      <c r="K1463" s="42"/>
      <c r="L1463" s="42"/>
      <c r="M1463" s="328"/>
      <c r="N1463" s="328"/>
      <c r="O1463" s="42"/>
    </row>
    <row r="1464" spans="1:15">
      <c r="A1464" s="42"/>
      <c r="B1464" s="330">
        <v>44379</v>
      </c>
      <c r="C1464" s="334">
        <f t="shared" si="21"/>
        <v>10139516413</v>
      </c>
      <c r="D1464" s="42"/>
      <c r="E1464" s="42"/>
      <c r="F1464" s="247">
        <v>600654227</v>
      </c>
      <c r="G1464" s="337">
        <v>265569846</v>
      </c>
      <c r="H1464" s="330">
        <v>44812</v>
      </c>
      <c r="I1464" s="330"/>
      <c r="K1464" s="42"/>
      <c r="L1464" s="42"/>
      <c r="M1464" s="328"/>
      <c r="N1464" s="328"/>
      <c r="O1464" s="42"/>
    </row>
    <row r="1465" spans="1:15">
      <c r="A1465" s="42"/>
      <c r="B1465" s="330">
        <v>44380</v>
      </c>
      <c r="C1465" s="334">
        <f t="shared" si="21"/>
        <v>9741325744</v>
      </c>
      <c r="D1465" s="42"/>
      <c r="E1465" s="42"/>
      <c r="F1465" s="247">
        <v>202463558</v>
      </c>
      <c r="G1465" s="337">
        <v>265943951</v>
      </c>
      <c r="H1465" s="330">
        <v>43077</v>
      </c>
      <c r="I1465" s="330"/>
      <c r="K1465" s="42"/>
      <c r="L1465" s="42"/>
      <c r="M1465" s="328"/>
      <c r="N1465" s="328"/>
      <c r="O1465" s="42"/>
    </row>
    <row r="1466" spans="1:15">
      <c r="A1466" s="42"/>
      <c r="B1466" s="330">
        <v>44381</v>
      </c>
      <c r="C1466" s="334">
        <f t="shared" si="21"/>
        <v>10188178179</v>
      </c>
      <c r="D1466" s="42"/>
      <c r="E1466" s="42"/>
      <c r="F1466" s="247">
        <v>649315993</v>
      </c>
      <c r="G1466" s="337">
        <v>266129410</v>
      </c>
      <c r="H1466" s="330">
        <v>48741</v>
      </c>
      <c r="I1466" s="330"/>
      <c r="K1466" s="42"/>
      <c r="L1466" s="42"/>
      <c r="M1466" s="328"/>
      <c r="N1466" s="328"/>
      <c r="O1466" s="42"/>
    </row>
    <row r="1467" spans="1:15">
      <c r="A1467" s="42"/>
      <c r="B1467" s="330">
        <v>44382</v>
      </c>
      <c r="C1467" s="334">
        <f t="shared" si="21"/>
        <v>9660196062</v>
      </c>
      <c r="D1467" s="42"/>
      <c r="E1467" s="42"/>
      <c r="F1467" s="247">
        <v>121333876</v>
      </c>
      <c r="G1467" s="337">
        <v>266231629</v>
      </c>
      <c r="H1467" s="330">
        <v>49941</v>
      </c>
      <c r="I1467" s="330"/>
      <c r="K1467" s="42"/>
      <c r="L1467" s="42"/>
      <c r="M1467" s="328"/>
      <c r="N1467" s="328"/>
      <c r="O1467" s="42"/>
    </row>
    <row r="1468" spans="1:15">
      <c r="A1468" s="42"/>
      <c r="B1468" s="330">
        <v>44383</v>
      </c>
      <c r="C1468" s="334">
        <f t="shared" si="21"/>
        <v>10138387632</v>
      </c>
      <c r="D1468" s="42"/>
      <c r="E1468" s="42"/>
      <c r="F1468" s="247">
        <v>599525446</v>
      </c>
      <c r="G1468" s="337">
        <v>266349108</v>
      </c>
      <c r="H1468" s="330">
        <v>44487</v>
      </c>
      <c r="I1468" s="330"/>
      <c r="K1468" s="42"/>
      <c r="L1468" s="42"/>
      <c r="M1468" s="328"/>
      <c r="N1468" s="328"/>
      <c r="O1468" s="42"/>
    </row>
    <row r="1469" spans="1:15">
      <c r="A1469" s="42"/>
      <c r="B1469" s="330">
        <v>44384</v>
      </c>
      <c r="C1469" s="334">
        <f t="shared" si="21"/>
        <v>10219429781</v>
      </c>
      <c r="D1469" s="42"/>
      <c r="E1469" s="42"/>
      <c r="F1469" s="247">
        <v>680567595</v>
      </c>
      <c r="G1469" s="337">
        <v>266474111</v>
      </c>
      <c r="H1469" s="330">
        <v>47242</v>
      </c>
      <c r="I1469" s="330"/>
      <c r="K1469" s="42"/>
      <c r="L1469" s="42"/>
      <c r="M1469" s="328"/>
      <c r="N1469" s="328"/>
      <c r="O1469" s="42"/>
    </row>
    <row r="1470" spans="1:15">
      <c r="A1470" s="42"/>
      <c r="B1470" s="330">
        <v>44385</v>
      </c>
      <c r="C1470" s="334">
        <f t="shared" si="21"/>
        <v>10496106868</v>
      </c>
      <c r="D1470" s="42"/>
      <c r="E1470" s="42"/>
      <c r="F1470" s="247">
        <v>957244682</v>
      </c>
      <c r="G1470" s="337">
        <v>266518991</v>
      </c>
      <c r="H1470" s="330">
        <v>47192</v>
      </c>
      <c r="I1470" s="330"/>
      <c r="K1470" s="42"/>
      <c r="L1470" s="42"/>
      <c r="M1470" s="328"/>
      <c r="N1470" s="328"/>
      <c r="O1470" s="42"/>
    </row>
    <row r="1471" spans="1:15">
      <c r="A1471" s="42"/>
      <c r="B1471" s="330">
        <v>44386</v>
      </c>
      <c r="C1471" s="334">
        <f t="shared" si="21"/>
        <v>9714768292</v>
      </c>
      <c r="D1471" s="42"/>
      <c r="E1471" s="42"/>
      <c r="F1471" s="247">
        <v>175906106</v>
      </c>
      <c r="G1471" s="337">
        <v>266609575</v>
      </c>
      <c r="H1471" s="330">
        <v>47336</v>
      </c>
      <c r="I1471" s="330"/>
      <c r="K1471" s="42"/>
      <c r="L1471" s="42"/>
      <c r="M1471" s="328"/>
      <c r="N1471" s="328"/>
      <c r="O1471" s="42"/>
    </row>
    <row r="1472" spans="1:15">
      <c r="A1472" s="42"/>
      <c r="B1472" s="330">
        <v>44387</v>
      </c>
      <c r="C1472" s="334">
        <f t="shared" si="21"/>
        <v>10131126875</v>
      </c>
      <c r="D1472" s="42"/>
      <c r="E1472" s="42"/>
      <c r="F1472" s="247">
        <v>592264689</v>
      </c>
      <c r="G1472" s="337">
        <v>266874357</v>
      </c>
      <c r="H1472" s="330">
        <v>50317</v>
      </c>
      <c r="I1472" s="330"/>
      <c r="K1472" s="42"/>
      <c r="L1472" s="42"/>
      <c r="M1472" s="328"/>
      <c r="N1472" s="328"/>
      <c r="O1472" s="42"/>
    </row>
    <row r="1473" spans="1:15">
      <c r="A1473" s="42"/>
      <c r="B1473" s="330">
        <v>44388</v>
      </c>
      <c r="C1473" s="334">
        <f t="shared" si="21"/>
        <v>10376951949</v>
      </c>
      <c r="D1473" s="42"/>
      <c r="E1473" s="42"/>
      <c r="F1473" s="247">
        <v>838089763</v>
      </c>
      <c r="G1473" s="337">
        <v>266876721</v>
      </c>
      <c r="H1473" s="330">
        <v>45101</v>
      </c>
      <c r="I1473" s="330"/>
      <c r="K1473" s="42"/>
      <c r="L1473" s="42"/>
      <c r="M1473" s="328"/>
      <c r="N1473" s="328"/>
      <c r="O1473" s="42"/>
    </row>
    <row r="1474" spans="1:15">
      <c r="A1474" s="42"/>
      <c r="B1474" s="330">
        <v>44389</v>
      </c>
      <c r="C1474" s="334">
        <f t="shared" si="21"/>
        <v>9850203109</v>
      </c>
      <c r="D1474" s="42"/>
      <c r="E1474" s="42"/>
      <c r="F1474" s="247">
        <v>311340923</v>
      </c>
      <c r="G1474" s="337">
        <v>266901723</v>
      </c>
      <c r="H1474" s="330">
        <v>43294</v>
      </c>
      <c r="I1474" s="330"/>
      <c r="K1474" s="42"/>
      <c r="L1474" s="42"/>
      <c r="M1474" s="328"/>
      <c r="N1474" s="328"/>
      <c r="O1474" s="42"/>
    </row>
    <row r="1475" spans="1:15">
      <c r="A1475" s="42"/>
      <c r="B1475" s="330">
        <v>44390</v>
      </c>
      <c r="C1475" s="334">
        <f t="shared" si="21"/>
        <v>10097589295</v>
      </c>
      <c r="D1475" s="42"/>
      <c r="E1475" s="42"/>
      <c r="F1475" s="247">
        <v>558727109</v>
      </c>
      <c r="G1475" s="337">
        <v>266955370</v>
      </c>
      <c r="H1475" s="330">
        <v>46672</v>
      </c>
      <c r="I1475" s="330"/>
      <c r="K1475" s="42"/>
      <c r="L1475" s="42"/>
      <c r="M1475" s="328"/>
      <c r="N1475" s="328"/>
      <c r="O1475" s="42"/>
    </row>
    <row r="1476" spans="1:15">
      <c r="A1476" s="42"/>
      <c r="B1476" s="330">
        <v>44391</v>
      </c>
      <c r="C1476" s="334">
        <f t="shared" si="21"/>
        <v>10270841050</v>
      </c>
      <c r="D1476" s="42"/>
      <c r="E1476" s="42"/>
      <c r="F1476" s="247">
        <v>731978864</v>
      </c>
      <c r="G1476" s="337">
        <v>266968250</v>
      </c>
      <c r="H1476" s="330">
        <v>46259</v>
      </c>
      <c r="I1476" s="330"/>
      <c r="K1476" s="42"/>
      <c r="L1476" s="42"/>
      <c r="M1476" s="328"/>
      <c r="N1476" s="328"/>
      <c r="O1476" s="42"/>
    </row>
    <row r="1477" spans="1:15">
      <c r="A1477" s="42"/>
      <c r="B1477" s="330">
        <v>44392</v>
      </c>
      <c r="C1477" s="334">
        <f t="shared" si="21"/>
        <v>9739842700</v>
      </c>
      <c r="D1477" s="42"/>
      <c r="E1477" s="42"/>
      <c r="F1477" s="247">
        <v>200980514</v>
      </c>
      <c r="G1477" s="337">
        <v>266972018</v>
      </c>
      <c r="H1477" s="330">
        <v>47579</v>
      </c>
      <c r="I1477" s="330"/>
      <c r="K1477" s="42"/>
      <c r="L1477" s="42"/>
      <c r="M1477" s="328"/>
      <c r="N1477" s="328"/>
      <c r="O1477" s="42"/>
    </row>
    <row r="1478" spans="1:15">
      <c r="A1478" s="42"/>
      <c r="B1478" s="330">
        <v>44393</v>
      </c>
      <c r="C1478" s="334">
        <f t="shared" si="21"/>
        <v>10351915937</v>
      </c>
      <c r="D1478" s="42"/>
      <c r="E1478" s="42"/>
      <c r="F1478" s="247">
        <v>813053751</v>
      </c>
      <c r="G1478" s="337">
        <v>267048210</v>
      </c>
      <c r="H1478" s="330">
        <v>47628</v>
      </c>
      <c r="I1478" s="330"/>
      <c r="K1478" s="42"/>
      <c r="L1478" s="42"/>
      <c r="M1478" s="328"/>
      <c r="N1478" s="328"/>
      <c r="O1478" s="42"/>
    </row>
    <row r="1479" spans="1:15">
      <c r="A1479" s="42"/>
      <c r="B1479" s="330">
        <v>44394</v>
      </c>
      <c r="C1479" s="334">
        <f t="shared" si="21"/>
        <v>10330049434</v>
      </c>
      <c r="D1479" s="42"/>
      <c r="E1479" s="42"/>
      <c r="F1479" s="247">
        <v>791187248</v>
      </c>
      <c r="G1479" s="337">
        <v>267068522</v>
      </c>
      <c r="H1479" s="330">
        <v>44679</v>
      </c>
      <c r="I1479" s="330"/>
      <c r="K1479" s="42"/>
      <c r="L1479" s="42"/>
      <c r="M1479" s="328"/>
      <c r="N1479" s="328"/>
      <c r="O1479" s="42"/>
    </row>
    <row r="1480" spans="1:15">
      <c r="A1480" s="42"/>
      <c r="B1480" s="330">
        <v>44395</v>
      </c>
      <c r="C1480" s="334">
        <f t="shared" si="21"/>
        <v>10086274818</v>
      </c>
      <c r="D1480" s="42"/>
      <c r="E1480" s="42"/>
      <c r="F1480" s="247">
        <v>547412632</v>
      </c>
      <c r="G1480" s="337">
        <v>267152486</v>
      </c>
      <c r="H1480" s="330">
        <v>49835</v>
      </c>
      <c r="I1480" s="330"/>
      <c r="K1480" s="42"/>
      <c r="L1480" s="42"/>
      <c r="M1480" s="328"/>
      <c r="N1480" s="328"/>
      <c r="O1480" s="42"/>
    </row>
    <row r="1481" spans="1:15">
      <c r="A1481" s="42"/>
      <c r="B1481" s="330">
        <v>44396</v>
      </c>
      <c r="C1481" s="334">
        <f t="shared" si="21"/>
        <v>10137805896</v>
      </c>
      <c r="D1481" s="42"/>
      <c r="E1481" s="42"/>
      <c r="F1481" s="247">
        <v>598943710</v>
      </c>
      <c r="G1481" s="337">
        <v>267192109</v>
      </c>
      <c r="H1481" s="330">
        <v>45307</v>
      </c>
      <c r="I1481" s="330"/>
      <c r="K1481" s="42"/>
      <c r="L1481" s="42"/>
      <c r="M1481" s="328"/>
      <c r="N1481" s="328"/>
      <c r="O1481" s="42"/>
    </row>
    <row r="1482" spans="1:15">
      <c r="A1482" s="42"/>
      <c r="B1482" s="330">
        <v>44397</v>
      </c>
      <c r="C1482" s="334">
        <f t="shared" si="21"/>
        <v>10504640876</v>
      </c>
      <c r="D1482" s="42"/>
      <c r="E1482" s="42"/>
      <c r="F1482" s="247">
        <v>965778690</v>
      </c>
      <c r="G1482" s="337">
        <v>267210980</v>
      </c>
      <c r="H1482" s="330">
        <v>44684</v>
      </c>
      <c r="I1482" s="330"/>
      <c r="K1482" s="42"/>
      <c r="L1482" s="42"/>
      <c r="M1482" s="328"/>
      <c r="N1482" s="328"/>
      <c r="O1482" s="42"/>
    </row>
    <row r="1483" spans="1:15">
      <c r="A1483" s="42"/>
      <c r="B1483" s="330">
        <v>44398</v>
      </c>
      <c r="C1483" s="334">
        <f t="shared" si="21"/>
        <v>10010779676</v>
      </c>
      <c r="D1483" s="42"/>
      <c r="E1483" s="42"/>
      <c r="F1483" s="247">
        <v>471917490</v>
      </c>
      <c r="G1483" s="337">
        <v>267328420</v>
      </c>
      <c r="H1483" s="330">
        <v>47484</v>
      </c>
      <c r="I1483" s="330"/>
      <c r="K1483" s="42"/>
      <c r="L1483" s="42"/>
      <c r="M1483" s="328"/>
      <c r="N1483" s="328"/>
      <c r="O1483" s="42"/>
    </row>
    <row r="1484" spans="1:15">
      <c r="A1484" s="42"/>
      <c r="B1484" s="330">
        <v>44399</v>
      </c>
      <c r="C1484" s="334">
        <f t="shared" si="21"/>
        <v>10113515865</v>
      </c>
      <c r="D1484" s="42"/>
      <c r="E1484" s="42"/>
      <c r="F1484" s="247">
        <v>574653679</v>
      </c>
      <c r="G1484" s="337">
        <v>267521558</v>
      </c>
      <c r="H1484" s="330">
        <v>48643</v>
      </c>
      <c r="I1484" s="330"/>
      <c r="K1484" s="42"/>
      <c r="L1484" s="42"/>
      <c r="M1484" s="328"/>
      <c r="N1484" s="328"/>
      <c r="O1484" s="42"/>
    </row>
    <row r="1485" spans="1:15">
      <c r="A1485" s="42"/>
      <c r="B1485" s="330">
        <v>44400</v>
      </c>
      <c r="C1485" s="334">
        <f t="shared" si="21"/>
        <v>10194827597</v>
      </c>
      <c r="D1485" s="42"/>
      <c r="E1485" s="42"/>
      <c r="F1485" s="247">
        <v>655965411</v>
      </c>
      <c r="G1485" s="337">
        <v>267535737</v>
      </c>
      <c r="H1485" s="330">
        <v>49483</v>
      </c>
      <c r="I1485" s="330"/>
      <c r="K1485" s="42"/>
      <c r="L1485" s="42"/>
      <c r="M1485" s="328"/>
      <c r="N1485" s="328"/>
      <c r="O1485" s="42"/>
    </row>
    <row r="1486" spans="1:15">
      <c r="A1486" s="42"/>
      <c r="B1486" s="330">
        <v>44401</v>
      </c>
      <c r="C1486" s="334">
        <f t="shared" si="21"/>
        <v>10088030360</v>
      </c>
      <c r="D1486" s="42"/>
      <c r="E1486" s="42"/>
      <c r="F1486" s="247">
        <v>549168174</v>
      </c>
      <c r="G1486" s="337">
        <v>267700712</v>
      </c>
      <c r="H1486" s="330">
        <v>49016</v>
      </c>
      <c r="I1486" s="330"/>
      <c r="K1486" s="42"/>
      <c r="L1486" s="42"/>
      <c r="M1486" s="328"/>
      <c r="N1486" s="328"/>
      <c r="O1486" s="42"/>
    </row>
    <row r="1487" spans="1:15">
      <c r="A1487" s="42"/>
      <c r="B1487" s="330">
        <v>44402</v>
      </c>
      <c r="C1487" s="334">
        <f t="shared" si="21"/>
        <v>9956307824</v>
      </c>
      <c r="D1487" s="42"/>
      <c r="E1487" s="42"/>
      <c r="F1487" s="247">
        <v>417445638</v>
      </c>
      <c r="G1487" s="337">
        <v>267745865</v>
      </c>
      <c r="H1487" s="330">
        <v>47845</v>
      </c>
      <c r="I1487" s="330"/>
      <c r="K1487" s="42"/>
      <c r="L1487" s="42"/>
      <c r="M1487" s="328"/>
      <c r="N1487" s="328"/>
      <c r="O1487" s="42"/>
    </row>
    <row r="1488" spans="1:15">
      <c r="A1488" s="42"/>
      <c r="B1488" s="330">
        <v>44403</v>
      </c>
      <c r="C1488" s="334">
        <f t="shared" si="21"/>
        <v>10211460827</v>
      </c>
      <c r="D1488" s="42"/>
      <c r="E1488" s="42"/>
      <c r="F1488" s="247">
        <v>672598641</v>
      </c>
      <c r="G1488" s="337">
        <v>267776706</v>
      </c>
      <c r="H1488" s="330">
        <v>44132</v>
      </c>
      <c r="I1488" s="330"/>
      <c r="K1488" s="42"/>
      <c r="L1488" s="42"/>
      <c r="M1488" s="328"/>
      <c r="N1488" s="328"/>
      <c r="O1488" s="42"/>
    </row>
    <row r="1489" spans="1:15">
      <c r="A1489" s="42"/>
      <c r="B1489" s="330">
        <v>44404</v>
      </c>
      <c r="C1489" s="334">
        <f t="shared" si="21"/>
        <v>10479825632</v>
      </c>
      <c r="D1489" s="42"/>
      <c r="E1489" s="42"/>
      <c r="F1489" s="247">
        <v>940963446</v>
      </c>
      <c r="G1489" s="337">
        <v>268023272</v>
      </c>
      <c r="H1489" s="330">
        <v>46160</v>
      </c>
      <c r="I1489" s="330"/>
      <c r="K1489" s="42"/>
      <c r="L1489" s="42"/>
      <c r="M1489" s="328"/>
      <c r="N1489" s="328"/>
      <c r="O1489" s="42"/>
    </row>
    <row r="1490" spans="1:15">
      <c r="A1490" s="42"/>
      <c r="B1490" s="330">
        <v>44405</v>
      </c>
      <c r="C1490" s="334">
        <f t="shared" si="21"/>
        <v>10513588421</v>
      </c>
      <c r="D1490" s="42"/>
      <c r="E1490" s="42"/>
      <c r="F1490" s="247">
        <v>974726235</v>
      </c>
      <c r="G1490" s="337">
        <v>268146550</v>
      </c>
      <c r="H1490" s="330">
        <v>44527</v>
      </c>
      <c r="I1490" s="330"/>
      <c r="K1490" s="42"/>
      <c r="L1490" s="42"/>
      <c r="M1490" s="328"/>
      <c r="N1490" s="328"/>
      <c r="O1490" s="42"/>
    </row>
    <row r="1491" spans="1:15">
      <c r="A1491" s="42"/>
      <c r="B1491" s="330">
        <v>44406</v>
      </c>
      <c r="C1491" s="334">
        <f t="shared" si="21"/>
        <v>10373862307</v>
      </c>
      <c r="D1491" s="42"/>
      <c r="E1491" s="42"/>
      <c r="F1491" s="247">
        <v>835000121</v>
      </c>
      <c r="G1491" s="337">
        <v>268323808</v>
      </c>
      <c r="H1491" s="330">
        <v>49856</v>
      </c>
      <c r="I1491" s="330"/>
      <c r="K1491" s="42"/>
      <c r="L1491" s="42"/>
      <c r="M1491" s="328"/>
      <c r="N1491" s="328"/>
      <c r="O1491" s="42"/>
    </row>
    <row r="1492" spans="1:15">
      <c r="A1492" s="42"/>
      <c r="B1492" s="330">
        <v>44407</v>
      </c>
      <c r="C1492" s="334">
        <f t="shared" si="21"/>
        <v>10459967904</v>
      </c>
      <c r="D1492" s="42"/>
      <c r="E1492" s="42"/>
      <c r="F1492" s="247">
        <v>921105718</v>
      </c>
      <c r="G1492" s="337">
        <v>268377452</v>
      </c>
      <c r="H1492" s="330">
        <v>49538</v>
      </c>
      <c r="I1492" s="330"/>
      <c r="K1492" s="42"/>
      <c r="L1492" s="42"/>
      <c r="M1492" s="328"/>
      <c r="N1492" s="328"/>
      <c r="O1492" s="42"/>
    </row>
    <row r="1493" spans="1:15">
      <c r="A1493" s="42"/>
      <c r="B1493" s="330">
        <v>44408</v>
      </c>
      <c r="C1493" s="334">
        <f t="shared" si="21"/>
        <v>9757418796</v>
      </c>
      <c r="D1493" s="42"/>
      <c r="E1493" s="42"/>
      <c r="F1493" s="247">
        <v>218556610</v>
      </c>
      <c r="G1493" s="337">
        <v>268599251</v>
      </c>
      <c r="H1493" s="330">
        <v>46015</v>
      </c>
      <c r="I1493" s="330"/>
      <c r="K1493" s="42"/>
      <c r="L1493" s="42"/>
      <c r="M1493" s="328"/>
      <c r="N1493" s="328"/>
      <c r="O1493" s="42"/>
    </row>
    <row r="1494" spans="1:15">
      <c r="A1494" s="42"/>
      <c r="B1494" s="330">
        <v>44409</v>
      </c>
      <c r="C1494" s="334">
        <f t="shared" si="21"/>
        <v>9896628606</v>
      </c>
      <c r="D1494" s="42"/>
      <c r="E1494" s="42"/>
      <c r="F1494" s="247">
        <v>357766420</v>
      </c>
      <c r="G1494" s="337">
        <v>268699516</v>
      </c>
      <c r="H1494" s="330">
        <v>48656</v>
      </c>
      <c r="I1494" s="330"/>
      <c r="K1494" s="42"/>
      <c r="L1494" s="42"/>
      <c r="M1494" s="328"/>
      <c r="N1494" s="328"/>
      <c r="O1494" s="42"/>
    </row>
    <row r="1495" spans="1:15">
      <c r="A1495" s="42"/>
      <c r="B1495" s="330">
        <v>44410</v>
      </c>
      <c r="C1495" s="334">
        <f t="shared" si="21"/>
        <v>10536222714</v>
      </c>
      <c r="D1495" s="42"/>
      <c r="E1495" s="42"/>
      <c r="F1495" s="247">
        <v>997360528</v>
      </c>
      <c r="G1495" s="337">
        <v>268787610</v>
      </c>
      <c r="H1495" s="330">
        <v>45288</v>
      </c>
      <c r="I1495" s="330"/>
      <c r="K1495" s="42"/>
      <c r="L1495" s="42"/>
      <c r="M1495" s="328"/>
      <c r="N1495" s="328"/>
      <c r="O1495" s="42"/>
    </row>
    <row r="1496" spans="1:15">
      <c r="A1496" s="42"/>
      <c r="B1496" s="330">
        <v>44411</v>
      </c>
      <c r="C1496" s="334">
        <f t="shared" si="21"/>
        <v>10094334104</v>
      </c>
      <c r="D1496" s="42"/>
      <c r="E1496" s="42"/>
      <c r="F1496" s="247">
        <v>555471918</v>
      </c>
      <c r="G1496" s="337">
        <v>268837917</v>
      </c>
      <c r="H1496" s="330">
        <v>45525</v>
      </c>
      <c r="I1496" s="330"/>
      <c r="K1496" s="42"/>
      <c r="L1496" s="42"/>
      <c r="M1496" s="328"/>
      <c r="N1496" s="328"/>
      <c r="O1496" s="42"/>
    </row>
    <row r="1497" spans="1:15">
      <c r="A1497" s="42"/>
      <c r="B1497" s="330">
        <v>44412</v>
      </c>
      <c r="C1497" s="334">
        <f t="shared" si="21"/>
        <v>10173591020</v>
      </c>
      <c r="D1497" s="42"/>
      <c r="E1497" s="42"/>
      <c r="F1497" s="247">
        <v>634728834</v>
      </c>
      <c r="G1497" s="337">
        <v>268853797</v>
      </c>
      <c r="H1497" s="330">
        <v>49946</v>
      </c>
      <c r="I1497" s="330"/>
      <c r="K1497" s="42"/>
      <c r="L1497" s="42"/>
      <c r="M1497" s="328"/>
      <c r="N1497" s="328"/>
      <c r="O1497" s="42"/>
    </row>
    <row r="1498" spans="1:15">
      <c r="A1498" s="42"/>
      <c r="B1498" s="330">
        <v>44413</v>
      </c>
      <c r="C1498" s="334">
        <f t="shared" si="21"/>
        <v>10338585904</v>
      </c>
      <c r="D1498" s="42"/>
      <c r="E1498" s="42"/>
      <c r="F1498" s="247">
        <v>799723718</v>
      </c>
      <c r="G1498" s="337">
        <v>268909975</v>
      </c>
      <c r="H1498" s="330">
        <v>47884</v>
      </c>
      <c r="I1498" s="330"/>
      <c r="K1498" s="42"/>
      <c r="L1498" s="42"/>
      <c r="M1498" s="328"/>
      <c r="N1498" s="328"/>
      <c r="O1498" s="42"/>
    </row>
    <row r="1499" spans="1:15">
      <c r="A1499" s="42"/>
      <c r="B1499" s="330">
        <v>44414</v>
      </c>
      <c r="C1499" s="334">
        <f t="shared" si="21"/>
        <v>10475038487</v>
      </c>
      <c r="D1499" s="42"/>
      <c r="E1499" s="42"/>
      <c r="F1499" s="247">
        <v>936176301</v>
      </c>
      <c r="G1499" s="337">
        <v>269023977</v>
      </c>
      <c r="H1499" s="330">
        <v>48281</v>
      </c>
      <c r="I1499" s="330"/>
      <c r="K1499" s="42"/>
      <c r="L1499" s="42"/>
      <c r="M1499" s="328"/>
      <c r="N1499" s="328"/>
      <c r="O1499" s="42"/>
    </row>
    <row r="1500" spans="1:15">
      <c r="A1500" s="42"/>
      <c r="B1500" s="330">
        <v>44415</v>
      </c>
      <c r="C1500" s="334">
        <f t="shared" si="21"/>
        <v>10532433320</v>
      </c>
      <c r="D1500" s="42"/>
      <c r="E1500" s="42"/>
      <c r="F1500" s="247">
        <v>993571134</v>
      </c>
      <c r="G1500" s="337">
        <v>269043873</v>
      </c>
      <c r="H1500" s="330">
        <v>48495</v>
      </c>
      <c r="I1500" s="330"/>
      <c r="K1500" s="42"/>
      <c r="L1500" s="42"/>
      <c r="M1500" s="328"/>
      <c r="N1500" s="328"/>
      <c r="O1500" s="42"/>
    </row>
    <row r="1501" spans="1:15">
      <c r="A1501" s="42"/>
      <c r="B1501" s="330">
        <v>44416</v>
      </c>
      <c r="C1501" s="334">
        <f t="shared" si="21"/>
        <v>9955099978</v>
      </c>
      <c r="D1501" s="42"/>
      <c r="E1501" s="42"/>
      <c r="F1501" s="247">
        <v>416237792</v>
      </c>
      <c r="G1501" s="337">
        <v>269121216</v>
      </c>
      <c r="H1501" s="330">
        <v>48814</v>
      </c>
      <c r="I1501" s="330"/>
      <c r="K1501" s="42"/>
      <c r="L1501" s="42"/>
      <c r="M1501" s="328"/>
      <c r="N1501" s="328"/>
      <c r="O1501" s="42"/>
    </row>
    <row r="1502" spans="1:15">
      <c r="A1502" s="42"/>
      <c r="B1502" s="330">
        <v>44417</v>
      </c>
      <c r="C1502" s="334">
        <f t="shared" si="21"/>
        <v>10172137551</v>
      </c>
      <c r="D1502" s="42"/>
      <c r="E1502" s="42"/>
      <c r="F1502" s="247">
        <v>633275365</v>
      </c>
      <c r="G1502" s="337">
        <v>269175973</v>
      </c>
      <c r="H1502" s="330">
        <v>50250</v>
      </c>
      <c r="I1502" s="330"/>
      <c r="K1502" s="42"/>
      <c r="L1502" s="42"/>
      <c r="M1502" s="328"/>
      <c r="N1502" s="328"/>
      <c r="O1502" s="42"/>
    </row>
    <row r="1503" spans="1:15">
      <c r="A1503" s="42"/>
      <c r="B1503" s="330">
        <v>44418</v>
      </c>
      <c r="C1503" s="334">
        <f t="shared" si="21"/>
        <v>10137810831</v>
      </c>
      <c r="D1503" s="42"/>
      <c r="E1503" s="42"/>
      <c r="F1503" s="247">
        <v>598948645</v>
      </c>
      <c r="G1503" s="337">
        <v>269286444</v>
      </c>
      <c r="H1503" s="330">
        <v>44775</v>
      </c>
      <c r="I1503" s="330"/>
      <c r="K1503" s="42"/>
      <c r="L1503" s="42"/>
      <c r="M1503" s="328"/>
      <c r="N1503" s="328"/>
      <c r="O1503" s="42"/>
    </row>
    <row r="1504" spans="1:15">
      <c r="A1504" s="42"/>
      <c r="B1504" s="330">
        <v>44419</v>
      </c>
      <c r="C1504" s="334">
        <f t="shared" ref="C1504:C1567" si="22">F1504+(F$88*28679+98765)+(G$88*6587+87654)+(E$88*9537+76543)+(J$88*5713+4528)</f>
        <v>10414713629</v>
      </c>
      <c r="D1504" s="42"/>
      <c r="E1504" s="42"/>
      <c r="F1504" s="247">
        <v>875851443</v>
      </c>
      <c r="G1504" s="337">
        <v>269357462</v>
      </c>
      <c r="H1504" s="330">
        <v>49551</v>
      </c>
      <c r="I1504" s="330"/>
      <c r="K1504" s="42"/>
      <c r="L1504" s="42"/>
      <c r="M1504" s="328"/>
      <c r="N1504" s="328"/>
      <c r="O1504" s="42"/>
    </row>
    <row r="1505" spans="1:15">
      <c r="A1505" s="42"/>
      <c r="B1505" s="330">
        <v>44420</v>
      </c>
      <c r="C1505" s="334">
        <f t="shared" si="22"/>
        <v>9924997936</v>
      </c>
      <c r="D1505" s="42"/>
      <c r="E1505" s="42"/>
      <c r="F1505" s="247">
        <v>386135750</v>
      </c>
      <c r="G1505" s="337">
        <v>269604589</v>
      </c>
      <c r="H1505" s="330">
        <v>45119</v>
      </c>
      <c r="I1505" s="330"/>
      <c r="K1505" s="42"/>
      <c r="L1505" s="42"/>
      <c r="M1505" s="328"/>
      <c r="N1505" s="328"/>
      <c r="O1505" s="42"/>
    </row>
    <row r="1506" spans="1:15">
      <c r="A1506" s="42"/>
      <c r="B1506" s="330">
        <v>44421</v>
      </c>
      <c r="C1506" s="334">
        <f t="shared" si="22"/>
        <v>10257649333</v>
      </c>
      <c r="D1506" s="42"/>
      <c r="E1506" s="42"/>
      <c r="F1506" s="247">
        <v>718787147</v>
      </c>
      <c r="G1506" s="337">
        <v>269653880</v>
      </c>
      <c r="H1506" s="330">
        <v>44609</v>
      </c>
      <c r="I1506" s="330"/>
      <c r="K1506" s="42"/>
      <c r="L1506" s="42"/>
      <c r="M1506" s="328"/>
      <c r="N1506" s="328"/>
      <c r="O1506" s="42"/>
    </row>
    <row r="1507" spans="1:15">
      <c r="A1507" s="42"/>
      <c r="B1507" s="330">
        <v>44422</v>
      </c>
      <c r="C1507" s="334">
        <f t="shared" si="22"/>
        <v>10406953508</v>
      </c>
      <c r="D1507" s="42"/>
      <c r="E1507" s="42"/>
      <c r="F1507" s="247">
        <v>868091322</v>
      </c>
      <c r="G1507" s="337">
        <v>269700008</v>
      </c>
      <c r="H1507" s="330">
        <v>47724</v>
      </c>
      <c r="I1507" s="330"/>
      <c r="K1507" s="42"/>
      <c r="L1507" s="42"/>
      <c r="M1507" s="328"/>
      <c r="N1507" s="328"/>
      <c r="O1507" s="42"/>
    </row>
    <row r="1508" spans="1:15">
      <c r="A1508" s="42"/>
      <c r="B1508" s="330">
        <v>44423</v>
      </c>
      <c r="C1508" s="334">
        <f t="shared" si="22"/>
        <v>10423774677</v>
      </c>
      <c r="D1508" s="42"/>
      <c r="E1508" s="42"/>
      <c r="F1508" s="247">
        <v>884912491</v>
      </c>
      <c r="G1508" s="337">
        <v>269847462</v>
      </c>
      <c r="H1508" s="330">
        <v>48678</v>
      </c>
      <c r="I1508" s="330"/>
      <c r="K1508" s="42"/>
      <c r="L1508" s="42"/>
      <c r="M1508" s="328"/>
      <c r="N1508" s="328"/>
      <c r="O1508" s="42"/>
    </row>
    <row r="1509" spans="1:15">
      <c r="A1509" s="42"/>
      <c r="B1509" s="330">
        <v>44424</v>
      </c>
      <c r="C1509" s="334">
        <f t="shared" si="22"/>
        <v>9765555103</v>
      </c>
      <c r="D1509" s="42"/>
      <c r="E1509" s="42"/>
      <c r="F1509" s="247">
        <v>226692917</v>
      </c>
      <c r="G1509" s="337">
        <v>269923126</v>
      </c>
      <c r="H1509" s="330">
        <v>48620</v>
      </c>
      <c r="I1509" s="330"/>
      <c r="K1509" s="42"/>
      <c r="L1509" s="42"/>
      <c r="M1509" s="328"/>
      <c r="N1509" s="328"/>
      <c r="O1509" s="42"/>
    </row>
    <row r="1510" spans="1:15">
      <c r="A1510" s="42"/>
      <c r="B1510" s="330">
        <v>44425</v>
      </c>
      <c r="C1510" s="334">
        <f t="shared" si="22"/>
        <v>10158732778</v>
      </c>
      <c r="D1510" s="42"/>
      <c r="E1510" s="42"/>
      <c r="F1510" s="247">
        <v>619870592</v>
      </c>
      <c r="G1510" s="337">
        <v>269938580</v>
      </c>
      <c r="H1510" s="330">
        <v>48650</v>
      </c>
      <c r="I1510" s="330"/>
      <c r="K1510" s="42"/>
      <c r="L1510" s="42"/>
      <c r="M1510" s="328"/>
      <c r="N1510" s="328"/>
      <c r="O1510" s="42"/>
    </row>
    <row r="1511" spans="1:15">
      <c r="A1511" s="42"/>
      <c r="B1511" s="330">
        <v>44426</v>
      </c>
      <c r="C1511" s="334">
        <f t="shared" si="22"/>
        <v>10492737872</v>
      </c>
      <c r="D1511" s="42"/>
      <c r="E1511" s="42"/>
      <c r="F1511" s="247">
        <v>953875686</v>
      </c>
      <c r="G1511" s="337">
        <v>270212513</v>
      </c>
      <c r="H1511" s="330">
        <v>47832</v>
      </c>
      <c r="I1511" s="330"/>
      <c r="K1511" s="42"/>
      <c r="L1511" s="42"/>
      <c r="M1511" s="328"/>
      <c r="N1511" s="328"/>
      <c r="O1511" s="42"/>
    </row>
    <row r="1512" spans="1:15">
      <c r="A1512" s="42"/>
      <c r="B1512" s="330">
        <v>44427</v>
      </c>
      <c r="C1512" s="334">
        <f t="shared" si="22"/>
        <v>10343540489</v>
      </c>
      <c r="D1512" s="42"/>
      <c r="E1512" s="42"/>
      <c r="F1512" s="247">
        <v>804678303</v>
      </c>
      <c r="G1512" s="337">
        <v>270220169</v>
      </c>
      <c r="H1512" s="330">
        <v>50061</v>
      </c>
      <c r="I1512" s="330"/>
      <c r="K1512" s="42"/>
      <c r="L1512" s="42"/>
      <c r="M1512" s="328"/>
      <c r="N1512" s="328"/>
      <c r="O1512" s="42"/>
    </row>
    <row r="1513" spans="1:15">
      <c r="A1513" s="42"/>
      <c r="B1513" s="330">
        <v>44428</v>
      </c>
      <c r="C1513" s="334">
        <f t="shared" si="22"/>
        <v>10464397002</v>
      </c>
      <c r="D1513" s="42"/>
      <c r="E1513" s="42"/>
      <c r="F1513" s="247">
        <v>925534816</v>
      </c>
      <c r="G1513" s="337">
        <v>270325586</v>
      </c>
      <c r="H1513" s="330">
        <v>48111</v>
      </c>
      <c r="I1513" s="330"/>
      <c r="K1513" s="42"/>
      <c r="L1513" s="42"/>
      <c r="M1513" s="328"/>
      <c r="N1513" s="328"/>
      <c r="O1513" s="42"/>
    </row>
    <row r="1514" spans="1:15">
      <c r="A1514" s="42"/>
      <c r="B1514" s="330">
        <v>44429</v>
      </c>
      <c r="C1514" s="334">
        <f t="shared" si="22"/>
        <v>9918354077</v>
      </c>
      <c r="D1514" s="42"/>
      <c r="E1514" s="42"/>
      <c r="F1514" s="247">
        <v>379491891</v>
      </c>
      <c r="G1514" s="337">
        <v>270393679</v>
      </c>
      <c r="H1514" s="330">
        <v>47843</v>
      </c>
      <c r="I1514" s="330"/>
      <c r="K1514" s="42"/>
      <c r="L1514" s="42"/>
      <c r="M1514" s="328"/>
      <c r="N1514" s="328"/>
      <c r="O1514" s="42"/>
    </row>
    <row r="1515" spans="1:15">
      <c r="A1515" s="42"/>
      <c r="B1515" s="330">
        <v>44430</v>
      </c>
      <c r="C1515" s="334">
        <f t="shared" si="22"/>
        <v>9940995991</v>
      </c>
      <c r="D1515" s="42"/>
      <c r="E1515" s="42"/>
      <c r="F1515" s="247">
        <v>402133805</v>
      </c>
      <c r="G1515" s="337">
        <v>270934680</v>
      </c>
      <c r="H1515" s="330">
        <v>46398</v>
      </c>
      <c r="I1515" s="330"/>
      <c r="K1515" s="42"/>
      <c r="L1515" s="42"/>
      <c r="M1515" s="328"/>
      <c r="N1515" s="328"/>
      <c r="O1515" s="42"/>
    </row>
    <row r="1516" spans="1:15">
      <c r="A1516" s="42"/>
      <c r="B1516" s="330">
        <v>44431</v>
      </c>
      <c r="C1516" s="334">
        <f t="shared" si="22"/>
        <v>10191581314</v>
      </c>
      <c r="D1516" s="42"/>
      <c r="E1516" s="42"/>
      <c r="F1516" s="247">
        <v>652719128</v>
      </c>
      <c r="G1516" s="337">
        <v>271029293</v>
      </c>
      <c r="H1516" s="330">
        <v>45415</v>
      </c>
      <c r="I1516" s="330"/>
      <c r="K1516" s="42"/>
      <c r="L1516" s="42"/>
      <c r="M1516" s="328"/>
      <c r="N1516" s="328"/>
      <c r="O1516" s="42"/>
    </row>
    <row r="1517" spans="1:15">
      <c r="A1517" s="42"/>
      <c r="B1517" s="330">
        <v>44432</v>
      </c>
      <c r="C1517" s="334">
        <f t="shared" si="22"/>
        <v>9960064644</v>
      </c>
      <c r="D1517" s="42"/>
      <c r="E1517" s="42"/>
      <c r="F1517" s="247">
        <v>421202458</v>
      </c>
      <c r="G1517" s="337">
        <v>271144523</v>
      </c>
      <c r="H1517" s="330">
        <v>47407</v>
      </c>
      <c r="I1517" s="330"/>
      <c r="K1517" s="42"/>
      <c r="L1517" s="42"/>
      <c r="M1517" s="328"/>
      <c r="N1517" s="328"/>
      <c r="O1517" s="42"/>
    </row>
    <row r="1518" spans="1:15">
      <c r="A1518" s="42"/>
      <c r="B1518" s="330">
        <v>44433</v>
      </c>
      <c r="C1518" s="334">
        <f t="shared" si="22"/>
        <v>9795246119</v>
      </c>
      <c r="D1518" s="42"/>
      <c r="E1518" s="42"/>
      <c r="F1518" s="247">
        <v>256383933</v>
      </c>
      <c r="G1518" s="337">
        <v>271211287</v>
      </c>
      <c r="H1518" s="330">
        <v>49231</v>
      </c>
      <c r="I1518" s="330"/>
      <c r="K1518" s="42"/>
      <c r="L1518" s="42"/>
      <c r="M1518" s="328"/>
      <c r="N1518" s="328"/>
      <c r="O1518" s="42"/>
    </row>
    <row r="1519" spans="1:15">
      <c r="A1519" s="42"/>
      <c r="B1519" s="330">
        <v>44434</v>
      </c>
      <c r="C1519" s="334">
        <f t="shared" si="22"/>
        <v>9663736600</v>
      </c>
      <c r="D1519" s="42"/>
      <c r="E1519" s="42"/>
      <c r="F1519" s="247">
        <v>124874414</v>
      </c>
      <c r="G1519" s="337">
        <v>271318061</v>
      </c>
      <c r="H1519" s="330">
        <v>48895</v>
      </c>
      <c r="I1519" s="330"/>
      <c r="K1519" s="42"/>
      <c r="L1519" s="42"/>
      <c r="M1519" s="328"/>
      <c r="N1519" s="328"/>
      <c r="O1519" s="42"/>
    </row>
    <row r="1520" spans="1:15">
      <c r="A1520" s="42"/>
      <c r="B1520" s="330">
        <v>44435</v>
      </c>
      <c r="C1520" s="334">
        <f t="shared" si="22"/>
        <v>10447190172</v>
      </c>
      <c r="D1520" s="42"/>
      <c r="E1520" s="42"/>
      <c r="F1520" s="247">
        <v>908327986</v>
      </c>
      <c r="G1520" s="337">
        <v>271495613</v>
      </c>
      <c r="H1520" s="330">
        <v>47636</v>
      </c>
      <c r="I1520" s="330"/>
      <c r="K1520" s="42"/>
      <c r="L1520" s="42"/>
      <c r="M1520" s="328"/>
      <c r="N1520" s="328"/>
      <c r="O1520" s="42"/>
    </row>
    <row r="1521" spans="1:15">
      <c r="A1521" s="42"/>
      <c r="B1521" s="330">
        <v>44436</v>
      </c>
      <c r="C1521" s="334">
        <f t="shared" si="22"/>
        <v>10109106763</v>
      </c>
      <c r="D1521" s="42"/>
      <c r="E1521" s="42"/>
      <c r="F1521" s="247">
        <v>570244577</v>
      </c>
      <c r="G1521" s="337">
        <v>271528267</v>
      </c>
      <c r="H1521" s="330">
        <v>49465</v>
      </c>
      <c r="I1521" s="330"/>
      <c r="K1521" s="42"/>
      <c r="L1521" s="42"/>
      <c r="M1521" s="328"/>
      <c r="N1521" s="328"/>
      <c r="O1521" s="42"/>
    </row>
    <row r="1522" spans="1:15">
      <c r="A1522" s="42"/>
      <c r="B1522" s="330">
        <v>44437</v>
      </c>
      <c r="C1522" s="334">
        <f t="shared" si="22"/>
        <v>10451685804</v>
      </c>
      <c r="D1522" s="42"/>
      <c r="E1522" s="42"/>
      <c r="F1522" s="247">
        <v>912823618</v>
      </c>
      <c r="G1522" s="337">
        <v>271750491</v>
      </c>
      <c r="H1522" s="330">
        <v>49657</v>
      </c>
      <c r="I1522" s="330"/>
      <c r="K1522" s="42"/>
      <c r="L1522" s="42"/>
      <c r="M1522" s="328"/>
      <c r="N1522" s="328"/>
      <c r="O1522" s="42"/>
    </row>
    <row r="1523" spans="1:15">
      <c r="A1523" s="42"/>
      <c r="B1523" s="330">
        <v>44438</v>
      </c>
      <c r="C1523" s="334">
        <f t="shared" si="22"/>
        <v>10261346255</v>
      </c>
      <c r="D1523" s="42"/>
      <c r="E1523" s="42"/>
      <c r="F1523" s="247">
        <v>722484069</v>
      </c>
      <c r="G1523" s="337">
        <v>271789400</v>
      </c>
      <c r="H1523" s="330">
        <v>45469</v>
      </c>
      <c r="I1523" s="330"/>
      <c r="K1523" s="42"/>
      <c r="L1523" s="42"/>
      <c r="M1523" s="328"/>
      <c r="N1523" s="328"/>
      <c r="O1523" s="42"/>
    </row>
    <row r="1524" spans="1:15">
      <c r="A1524" s="42"/>
      <c r="B1524" s="330">
        <v>44439</v>
      </c>
      <c r="C1524" s="334">
        <f t="shared" si="22"/>
        <v>9987562182</v>
      </c>
      <c r="D1524" s="42"/>
      <c r="E1524" s="42"/>
      <c r="F1524" s="247">
        <v>448699996</v>
      </c>
      <c r="G1524" s="337">
        <v>272020335</v>
      </c>
      <c r="H1524" s="330">
        <v>50115</v>
      </c>
      <c r="I1524" s="330"/>
      <c r="K1524" s="42"/>
      <c r="L1524" s="42"/>
      <c r="M1524" s="328"/>
      <c r="N1524" s="328"/>
      <c r="O1524" s="42"/>
    </row>
    <row r="1525" spans="1:15">
      <c r="A1525" s="42"/>
      <c r="B1525" s="330">
        <v>44440</v>
      </c>
      <c r="C1525" s="334">
        <f t="shared" si="22"/>
        <v>9959110489</v>
      </c>
      <c r="D1525" s="42"/>
      <c r="E1525" s="42"/>
      <c r="F1525" s="247">
        <v>420248303</v>
      </c>
      <c r="G1525" s="337">
        <v>272137991</v>
      </c>
      <c r="H1525" s="330">
        <v>50155</v>
      </c>
      <c r="I1525" s="330"/>
      <c r="K1525" s="42"/>
      <c r="L1525" s="42"/>
      <c r="M1525" s="328"/>
      <c r="N1525" s="328"/>
      <c r="O1525" s="42"/>
    </row>
    <row r="1526" spans="1:15">
      <c r="A1526" s="42"/>
      <c r="B1526" s="330">
        <v>44441</v>
      </c>
      <c r="C1526" s="334">
        <f t="shared" si="22"/>
        <v>10350258416</v>
      </c>
      <c r="D1526" s="42"/>
      <c r="E1526" s="42"/>
      <c r="F1526" s="247">
        <v>811396230</v>
      </c>
      <c r="G1526" s="337">
        <v>272344810</v>
      </c>
      <c r="H1526" s="330">
        <v>46901</v>
      </c>
      <c r="I1526" s="330"/>
      <c r="K1526" s="42"/>
      <c r="L1526" s="42"/>
      <c r="M1526" s="328"/>
      <c r="N1526" s="328"/>
      <c r="O1526" s="42"/>
    </row>
    <row r="1527" spans="1:15">
      <c r="A1527" s="42"/>
      <c r="B1527" s="330">
        <v>44442</v>
      </c>
      <c r="C1527" s="334">
        <f t="shared" si="22"/>
        <v>9764911164</v>
      </c>
      <c r="D1527" s="42"/>
      <c r="E1527" s="42"/>
      <c r="F1527" s="247">
        <v>226048978</v>
      </c>
      <c r="G1527" s="337">
        <v>272431276</v>
      </c>
      <c r="H1527" s="330">
        <v>44233</v>
      </c>
      <c r="I1527" s="330"/>
      <c r="K1527" s="42"/>
      <c r="L1527" s="42"/>
      <c r="M1527" s="328"/>
      <c r="N1527" s="328"/>
      <c r="O1527" s="42"/>
    </row>
    <row r="1528" spans="1:15">
      <c r="A1528" s="42"/>
      <c r="B1528" s="330">
        <v>44443</v>
      </c>
      <c r="C1528" s="334">
        <f t="shared" si="22"/>
        <v>10197049635</v>
      </c>
      <c r="D1528" s="42"/>
      <c r="E1528" s="42"/>
      <c r="F1528" s="247">
        <v>658187449</v>
      </c>
      <c r="G1528" s="337">
        <v>272441139</v>
      </c>
      <c r="H1528" s="330">
        <v>45654</v>
      </c>
      <c r="I1528" s="330"/>
      <c r="K1528" s="42"/>
      <c r="L1528" s="42"/>
      <c r="M1528" s="328"/>
      <c r="N1528" s="328"/>
      <c r="O1528" s="42"/>
    </row>
    <row r="1529" spans="1:15">
      <c r="A1529" s="42"/>
      <c r="B1529" s="330">
        <v>44444</v>
      </c>
      <c r="C1529" s="334">
        <f t="shared" si="22"/>
        <v>9887229925</v>
      </c>
      <c r="D1529" s="42"/>
      <c r="E1529" s="42"/>
      <c r="F1529" s="247">
        <v>348367739</v>
      </c>
      <c r="G1529" s="337">
        <v>272552869</v>
      </c>
      <c r="H1529" s="330">
        <v>46303</v>
      </c>
      <c r="I1529" s="330"/>
      <c r="K1529" s="42"/>
      <c r="L1529" s="42"/>
      <c r="M1529" s="328"/>
      <c r="N1529" s="328"/>
      <c r="O1529" s="42"/>
    </row>
    <row r="1530" spans="1:15">
      <c r="A1530" s="42"/>
      <c r="B1530" s="330">
        <v>44445</v>
      </c>
      <c r="C1530" s="334">
        <f t="shared" si="22"/>
        <v>10256286185</v>
      </c>
      <c r="D1530" s="42"/>
      <c r="E1530" s="42"/>
      <c r="F1530" s="247">
        <v>717423999</v>
      </c>
      <c r="G1530" s="337">
        <v>272724417</v>
      </c>
      <c r="H1530" s="330">
        <v>49889</v>
      </c>
      <c r="I1530" s="330"/>
      <c r="K1530" s="42"/>
      <c r="L1530" s="42"/>
      <c r="M1530" s="328"/>
      <c r="N1530" s="328"/>
      <c r="O1530" s="42"/>
    </row>
    <row r="1531" spans="1:15">
      <c r="A1531" s="42"/>
      <c r="B1531" s="330">
        <v>44446</v>
      </c>
      <c r="C1531" s="334">
        <f t="shared" si="22"/>
        <v>10125071470</v>
      </c>
      <c r="D1531" s="42"/>
      <c r="E1531" s="42"/>
      <c r="F1531" s="247">
        <v>586209284</v>
      </c>
      <c r="G1531" s="337">
        <v>272797940</v>
      </c>
      <c r="H1531" s="330">
        <v>43362</v>
      </c>
      <c r="I1531" s="330"/>
      <c r="K1531" s="42"/>
      <c r="L1531" s="42"/>
      <c r="M1531" s="328"/>
      <c r="N1531" s="328"/>
      <c r="O1531" s="42"/>
    </row>
    <row r="1532" spans="1:15">
      <c r="A1532" s="42"/>
      <c r="B1532" s="330">
        <v>44447</v>
      </c>
      <c r="C1532" s="334">
        <f t="shared" si="22"/>
        <v>9921145905</v>
      </c>
      <c r="D1532" s="42"/>
      <c r="E1532" s="42"/>
      <c r="F1532" s="247">
        <v>382283719</v>
      </c>
      <c r="G1532" s="337">
        <v>272880229</v>
      </c>
      <c r="H1532" s="330">
        <v>45841</v>
      </c>
      <c r="I1532" s="330"/>
      <c r="K1532" s="42"/>
      <c r="L1532" s="42"/>
      <c r="M1532" s="328"/>
      <c r="N1532" s="328"/>
      <c r="O1532" s="42"/>
    </row>
    <row r="1533" spans="1:15">
      <c r="A1533" s="42"/>
      <c r="B1533" s="330">
        <v>44448</v>
      </c>
      <c r="C1533" s="334">
        <f t="shared" si="22"/>
        <v>10480190343</v>
      </c>
      <c r="D1533" s="42"/>
      <c r="E1533" s="42"/>
      <c r="F1533" s="247">
        <v>941328157</v>
      </c>
      <c r="G1533" s="337">
        <v>273011537</v>
      </c>
      <c r="H1533" s="330">
        <v>43391</v>
      </c>
      <c r="I1533" s="330"/>
      <c r="K1533" s="42"/>
      <c r="L1533" s="42"/>
      <c r="M1533" s="328"/>
      <c r="N1533" s="328"/>
      <c r="O1533" s="42"/>
    </row>
    <row r="1534" spans="1:15">
      <c r="A1534" s="42"/>
      <c r="B1534" s="330">
        <v>44449</v>
      </c>
      <c r="C1534" s="334">
        <f t="shared" si="22"/>
        <v>10335395978</v>
      </c>
      <c r="D1534" s="42"/>
      <c r="E1534" s="42"/>
      <c r="F1534" s="247">
        <v>796533792</v>
      </c>
      <c r="G1534" s="337">
        <v>273125218</v>
      </c>
      <c r="H1534" s="330">
        <v>47219</v>
      </c>
      <c r="I1534" s="330"/>
      <c r="K1534" s="42"/>
      <c r="L1534" s="42"/>
      <c r="M1534" s="328"/>
      <c r="N1534" s="328"/>
      <c r="O1534" s="42"/>
    </row>
    <row r="1535" spans="1:15">
      <c r="A1535" s="42"/>
      <c r="B1535" s="330">
        <v>44450</v>
      </c>
      <c r="C1535" s="334">
        <f t="shared" si="22"/>
        <v>10000009885</v>
      </c>
      <c r="D1535" s="42"/>
      <c r="E1535" s="42"/>
      <c r="F1535" s="247">
        <v>461147699</v>
      </c>
      <c r="G1535" s="337">
        <v>273290308</v>
      </c>
      <c r="H1535" s="330">
        <v>47347</v>
      </c>
      <c r="I1535" s="330"/>
      <c r="K1535" s="42"/>
      <c r="L1535" s="42"/>
      <c r="M1535" s="328"/>
      <c r="N1535" s="328"/>
      <c r="O1535" s="42"/>
    </row>
    <row r="1536" spans="1:15">
      <c r="A1536" s="42"/>
      <c r="B1536" s="330">
        <v>44451</v>
      </c>
      <c r="C1536" s="334">
        <f t="shared" si="22"/>
        <v>10213080580</v>
      </c>
      <c r="D1536" s="42"/>
      <c r="E1536" s="42"/>
      <c r="F1536" s="247">
        <v>674218394</v>
      </c>
      <c r="G1536" s="337">
        <v>273317327</v>
      </c>
      <c r="H1536" s="330">
        <v>43014</v>
      </c>
      <c r="I1536" s="330"/>
      <c r="K1536" s="42"/>
      <c r="L1536" s="42"/>
      <c r="M1536" s="328"/>
      <c r="N1536" s="328"/>
      <c r="O1536" s="42"/>
    </row>
    <row r="1537" spans="1:15">
      <c r="A1537" s="42"/>
      <c r="B1537" s="330">
        <v>44452</v>
      </c>
      <c r="C1537" s="334">
        <f t="shared" si="22"/>
        <v>9729033566</v>
      </c>
      <c r="D1537" s="42"/>
      <c r="E1537" s="42"/>
      <c r="F1537" s="247">
        <v>190171380</v>
      </c>
      <c r="G1537" s="337">
        <v>273473854</v>
      </c>
      <c r="H1537" s="330">
        <v>50348</v>
      </c>
      <c r="I1537" s="330"/>
      <c r="K1537" s="42"/>
      <c r="L1537" s="42"/>
      <c r="M1537" s="328"/>
      <c r="N1537" s="328"/>
      <c r="O1537" s="42"/>
    </row>
    <row r="1538" spans="1:15">
      <c r="A1538" s="42"/>
      <c r="B1538" s="330">
        <v>44453</v>
      </c>
      <c r="C1538" s="334">
        <f t="shared" si="22"/>
        <v>10483790532</v>
      </c>
      <c r="D1538" s="42"/>
      <c r="E1538" s="42"/>
      <c r="F1538" s="247">
        <v>944928346</v>
      </c>
      <c r="G1538" s="337">
        <v>273525510</v>
      </c>
      <c r="H1538" s="330">
        <v>50359</v>
      </c>
      <c r="I1538" s="330"/>
      <c r="K1538" s="42"/>
      <c r="L1538" s="42"/>
      <c r="M1538" s="328"/>
      <c r="N1538" s="328"/>
      <c r="O1538" s="42"/>
    </row>
    <row r="1539" spans="1:15">
      <c r="A1539" s="42"/>
      <c r="B1539" s="330">
        <v>44454</v>
      </c>
      <c r="C1539" s="334">
        <f t="shared" si="22"/>
        <v>10023076676</v>
      </c>
      <c r="D1539" s="42"/>
      <c r="E1539" s="42"/>
      <c r="F1539" s="247">
        <v>484214490</v>
      </c>
      <c r="G1539" s="337">
        <v>273576304</v>
      </c>
      <c r="H1539" s="330">
        <v>43467</v>
      </c>
      <c r="I1539" s="330"/>
      <c r="K1539" s="42"/>
      <c r="L1539" s="42"/>
      <c r="M1539" s="328"/>
      <c r="N1539" s="328"/>
      <c r="O1539" s="42"/>
    </row>
    <row r="1540" spans="1:15">
      <c r="A1540" s="42"/>
      <c r="B1540" s="330">
        <v>44455</v>
      </c>
      <c r="C1540" s="334">
        <f t="shared" si="22"/>
        <v>10250318258</v>
      </c>
      <c r="D1540" s="42"/>
      <c r="E1540" s="42"/>
      <c r="F1540" s="247">
        <v>711456072</v>
      </c>
      <c r="G1540" s="337">
        <v>273988704</v>
      </c>
      <c r="H1540" s="330">
        <v>47404</v>
      </c>
      <c r="I1540" s="330"/>
      <c r="K1540" s="42"/>
      <c r="L1540" s="42"/>
      <c r="M1540" s="328"/>
      <c r="N1540" s="328"/>
      <c r="O1540" s="42"/>
    </row>
    <row r="1541" spans="1:15">
      <c r="A1541" s="42"/>
      <c r="B1541" s="330">
        <v>44456</v>
      </c>
      <c r="C1541" s="334">
        <f t="shared" si="22"/>
        <v>10267513141</v>
      </c>
      <c r="D1541" s="42"/>
      <c r="E1541" s="42"/>
      <c r="F1541" s="247">
        <v>728650955</v>
      </c>
      <c r="G1541" s="337">
        <v>274022011</v>
      </c>
      <c r="H1541" s="330">
        <v>47559</v>
      </c>
      <c r="I1541" s="330"/>
      <c r="K1541" s="42"/>
      <c r="L1541" s="42"/>
      <c r="M1541" s="328"/>
      <c r="N1541" s="328"/>
      <c r="O1541" s="42"/>
    </row>
    <row r="1542" spans="1:15">
      <c r="A1542" s="42"/>
      <c r="B1542" s="330">
        <v>44457</v>
      </c>
      <c r="C1542" s="334">
        <f t="shared" si="22"/>
        <v>10477752358</v>
      </c>
      <c r="D1542" s="42"/>
      <c r="E1542" s="42"/>
      <c r="F1542" s="247">
        <v>938890172</v>
      </c>
      <c r="G1542" s="337">
        <v>274030326</v>
      </c>
      <c r="H1542" s="330">
        <v>43100</v>
      </c>
      <c r="I1542" s="330"/>
      <c r="K1542" s="42"/>
      <c r="L1542" s="42"/>
      <c r="M1542" s="328"/>
      <c r="N1542" s="328"/>
      <c r="O1542" s="42"/>
    </row>
    <row r="1543" spans="1:15">
      <c r="A1543" s="42"/>
      <c r="B1543" s="330">
        <v>44458</v>
      </c>
      <c r="C1543" s="334">
        <f t="shared" si="22"/>
        <v>9715534482</v>
      </c>
      <c r="D1543" s="42"/>
      <c r="E1543" s="42"/>
      <c r="F1543" s="247">
        <v>176672296</v>
      </c>
      <c r="G1543" s="337">
        <v>274081592</v>
      </c>
      <c r="H1543" s="330">
        <v>48302</v>
      </c>
      <c r="I1543" s="330"/>
      <c r="K1543" s="42"/>
      <c r="L1543" s="42"/>
      <c r="M1543" s="328"/>
      <c r="N1543" s="328"/>
      <c r="O1543" s="42"/>
    </row>
    <row r="1544" spans="1:15">
      <c r="A1544" s="42"/>
      <c r="B1544" s="330">
        <v>44459</v>
      </c>
      <c r="C1544" s="334">
        <f t="shared" si="22"/>
        <v>9712182951</v>
      </c>
      <c r="D1544" s="42"/>
      <c r="E1544" s="42"/>
      <c r="F1544" s="247">
        <v>173320765</v>
      </c>
      <c r="G1544" s="337">
        <v>274377332</v>
      </c>
      <c r="H1544" s="330">
        <v>49181</v>
      </c>
      <c r="I1544" s="330"/>
      <c r="K1544" s="42"/>
      <c r="L1544" s="42"/>
      <c r="M1544" s="328"/>
      <c r="N1544" s="328"/>
      <c r="O1544" s="42"/>
    </row>
    <row r="1545" spans="1:15">
      <c r="A1545" s="42"/>
      <c r="B1545" s="330">
        <v>44460</v>
      </c>
      <c r="C1545" s="334">
        <f t="shared" si="22"/>
        <v>10316299160</v>
      </c>
      <c r="D1545" s="42"/>
      <c r="E1545" s="42"/>
      <c r="F1545" s="247">
        <v>777436974</v>
      </c>
      <c r="G1545" s="337">
        <v>274445040</v>
      </c>
      <c r="H1545" s="330">
        <v>44344</v>
      </c>
      <c r="I1545" s="330"/>
      <c r="K1545" s="42"/>
      <c r="L1545" s="42"/>
      <c r="M1545" s="328"/>
      <c r="N1545" s="328"/>
      <c r="O1545" s="42"/>
    </row>
    <row r="1546" spans="1:15">
      <c r="A1546" s="42"/>
      <c r="B1546" s="330">
        <v>44461</v>
      </c>
      <c r="C1546" s="334">
        <f t="shared" si="22"/>
        <v>10015046169</v>
      </c>
      <c r="D1546" s="42"/>
      <c r="E1546" s="42"/>
      <c r="F1546" s="247">
        <v>476183983</v>
      </c>
      <c r="G1546" s="337">
        <v>274560271</v>
      </c>
      <c r="H1546" s="330">
        <v>43318</v>
      </c>
      <c r="I1546" s="330"/>
      <c r="K1546" s="42"/>
      <c r="L1546" s="42"/>
      <c r="M1546" s="328"/>
      <c r="N1546" s="328"/>
      <c r="O1546" s="42"/>
    </row>
    <row r="1547" spans="1:15">
      <c r="A1547" s="42"/>
      <c r="B1547" s="330">
        <v>44462</v>
      </c>
      <c r="C1547" s="334">
        <f t="shared" si="22"/>
        <v>10472651610</v>
      </c>
      <c r="D1547" s="42"/>
      <c r="E1547" s="42"/>
      <c r="F1547" s="247">
        <v>933789424</v>
      </c>
      <c r="G1547" s="337">
        <v>274657085</v>
      </c>
      <c r="H1547" s="330">
        <v>43199</v>
      </c>
      <c r="I1547" s="330"/>
      <c r="K1547" s="42"/>
      <c r="L1547" s="42"/>
      <c r="M1547" s="328"/>
      <c r="N1547" s="328"/>
      <c r="O1547" s="42"/>
    </row>
    <row r="1548" spans="1:15">
      <c r="A1548" s="42"/>
      <c r="B1548" s="330">
        <v>44463</v>
      </c>
      <c r="C1548" s="334">
        <f t="shared" si="22"/>
        <v>9975399881</v>
      </c>
      <c r="D1548" s="42"/>
      <c r="E1548" s="42"/>
      <c r="F1548" s="247">
        <v>436537695</v>
      </c>
      <c r="G1548" s="337">
        <v>274660561</v>
      </c>
      <c r="H1548" s="330">
        <v>45831</v>
      </c>
      <c r="I1548" s="330"/>
      <c r="K1548" s="42"/>
      <c r="L1548" s="42"/>
      <c r="M1548" s="328"/>
      <c r="N1548" s="328"/>
      <c r="O1548" s="42"/>
    </row>
    <row r="1549" spans="1:15">
      <c r="A1549" s="42"/>
      <c r="B1549" s="330">
        <v>44464</v>
      </c>
      <c r="C1549" s="334">
        <f t="shared" si="22"/>
        <v>9904338946</v>
      </c>
      <c r="D1549" s="42"/>
      <c r="E1549" s="42"/>
      <c r="F1549" s="247">
        <v>365476760</v>
      </c>
      <c r="G1549" s="337">
        <v>274705466</v>
      </c>
      <c r="H1549" s="330">
        <v>49476</v>
      </c>
      <c r="I1549" s="330"/>
      <c r="K1549" s="42"/>
      <c r="L1549" s="42"/>
      <c r="M1549" s="328"/>
      <c r="N1549" s="328"/>
      <c r="O1549" s="42"/>
    </row>
    <row r="1550" spans="1:15">
      <c r="A1550" s="42"/>
      <c r="B1550" s="330">
        <v>44465</v>
      </c>
      <c r="C1550" s="334">
        <f t="shared" si="22"/>
        <v>10217171308</v>
      </c>
      <c r="D1550" s="42"/>
      <c r="E1550" s="42"/>
      <c r="F1550" s="247">
        <v>678309122</v>
      </c>
      <c r="G1550" s="337">
        <v>274759162</v>
      </c>
      <c r="H1550" s="330">
        <v>48547</v>
      </c>
      <c r="I1550" s="330"/>
      <c r="K1550" s="42"/>
      <c r="L1550" s="42"/>
      <c r="M1550" s="328"/>
      <c r="N1550" s="328"/>
      <c r="O1550" s="42"/>
    </row>
    <row r="1551" spans="1:15">
      <c r="A1551" s="42"/>
      <c r="B1551" s="330">
        <v>44466</v>
      </c>
      <c r="C1551" s="334">
        <f t="shared" si="22"/>
        <v>10068952928</v>
      </c>
      <c r="D1551" s="42"/>
      <c r="E1551" s="42"/>
      <c r="F1551" s="247">
        <v>530090742</v>
      </c>
      <c r="G1551" s="337">
        <v>274800761</v>
      </c>
      <c r="H1551" s="330">
        <v>45796</v>
      </c>
      <c r="I1551" s="330"/>
      <c r="K1551" s="42"/>
      <c r="L1551" s="42"/>
      <c r="M1551" s="328"/>
      <c r="N1551" s="328"/>
      <c r="O1551" s="42"/>
    </row>
    <row r="1552" spans="1:15">
      <c r="A1552" s="42"/>
      <c r="B1552" s="330">
        <v>44467</v>
      </c>
      <c r="C1552" s="334">
        <f t="shared" si="22"/>
        <v>10073930527</v>
      </c>
      <c r="D1552" s="42"/>
      <c r="E1552" s="42"/>
      <c r="F1552" s="247">
        <v>535068341</v>
      </c>
      <c r="G1552" s="337">
        <v>274931277</v>
      </c>
      <c r="H1552" s="330">
        <v>46989</v>
      </c>
      <c r="I1552" s="330"/>
      <c r="K1552" s="42"/>
      <c r="L1552" s="42"/>
      <c r="M1552" s="328"/>
      <c r="N1552" s="328"/>
      <c r="O1552" s="42"/>
    </row>
    <row r="1553" spans="1:15">
      <c r="A1553" s="42"/>
      <c r="B1553" s="330">
        <v>44468</v>
      </c>
      <c r="C1553" s="334">
        <f t="shared" si="22"/>
        <v>9837018512</v>
      </c>
      <c r="D1553" s="42"/>
      <c r="E1553" s="42"/>
      <c r="F1553" s="247">
        <v>298156326</v>
      </c>
      <c r="G1553" s="337">
        <v>274956446</v>
      </c>
      <c r="H1553" s="330">
        <v>43385</v>
      </c>
      <c r="I1553" s="330"/>
      <c r="K1553" s="42"/>
      <c r="L1553" s="42"/>
      <c r="M1553" s="328"/>
      <c r="N1553" s="328"/>
      <c r="O1553" s="42"/>
    </row>
    <row r="1554" spans="1:15">
      <c r="A1554" s="42"/>
      <c r="B1554" s="330">
        <v>44469</v>
      </c>
      <c r="C1554" s="334">
        <f t="shared" si="22"/>
        <v>10511519147</v>
      </c>
      <c r="D1554" s="42"/>
      <c r="E1554" s="42"/>
      <c r="F1554" s="247">
        <v>972656961</v>
      </c>
      <c r="G1554" s="337">
        <v>275018546</v>
      </c>
      <c r="H1554" s="330">
        <v>43971</v>
      </c>
      <c r="I1554" s="330"/>
      <c r="K1554" s="42"/>
      <c r="L1554" s="42"/>
      <c r="M1554" s="328"/>
      <c r="N1554" s="328"/>
      <c r="O1554" s="42"/>
    </row>
    <row r="1555" spans="1:15">
      <c r="A1555" s="42"/>
      <c r="B1555" s="330">
        <v>44470</v>
      </c>
      <c r="C1555" s="334">
        <f t="shared" si="22"/>
        <v>9749993225</v>
      </c>
      <c r="D1555" s="42"/>
      <c r="E1555" s="42"/>
      <c r="F1555" s="247">
        <v>211131039</v>
      </c>
      <c r="G1555" s="337">
        <v>275114412</v>
      </c>
      <c r="H1555" s="330">
        <v>47738</v>
      </c>
      <c r="I1555" s="330"/>
      <c r="K1555" s="42"/>
      <c r="L1555" s="42"/>
      <c r="M1555" s="328"/>
      <c r="N1555" s="328"/>
      <c r="O1555" s="42"/>
    </row>
    <row r="1556" spans="1:15">
      <c r="A1556" s="42"/>
      <c r="B1556" s="330">
        <v>44471</v>
      </c>
      <c r="C1556" s="334">
        <f t="shared" si="22"/>
        <v>10307872503</v>
      </c>
      <c r="D1556" s="42"/>
      <c r="E1556" s="42"/>
      <c r="F1556" s="247">
        <v>769010317</v>
      </c>
      <c r="G1556" s="337">
        <v>275372420</v>
      </c>
      <c r="H1556" s="330">
        <v>43836</v>
      </c>
      <c r="I1556" s="330"/>
      <c r="K1556" s="42"/>
      <c r="L1556" s="42"/>
      <c r="M1556" s="328"/>
      <c r="N1556" s="328"/>
      <c r="O1556" s="42"/>
    </row>
    <row r="1557" spans="1:15">
      <c r="A1557" s="42"/>
      <c r="B1557" s="330">
        <v>44472</v>
      </c>
      <c r="C1557" s="334">
        <f t="shared" si="22"/>
        <v>10501062583</v>
      </c>
      <c r="D1557" s="42"/>
      <c r="E1557" s="42"/>
      <c r="F1557" s="247">
        <v>962200397</v>
      </c>
      <c r="G1557" s="337">
        <v>275566577</v>
      </c>
      <c r="H1557" s="330">
        <v>48089</v>
      </c>
      <c r="I1557" s="330"/>
      <c r="K1557" s="42"/>
      <c r="L1557" s="42"/>
      <c r="M1557" s="328"/>
      <c r="N1557" s="328"/>
      <c r="O1557" s="42"/>
    </row>
    <row r="1558" spans="1:15">
      <c r="A1558" s="42"/>
      <c r="B1558" s="330">
        <v>44473</v>
      </c>
      <c r="C1558" s="334">
        <f t="shared" si="22"/>
        <v>9781472222</v>
      </c>
      <c r="D1558" s="42"/>
      <c r="E1558" s="42"/>
      <c r="F1558" s="247">
        <v>242610036</v>
      </c>
      <c r="G1558" s="337">
        <v>275629739</v>
      </c>
      <c r="H1558" s="330">
        <v>49996</v>
      </c>
      <c r="I1558" s="330"/>
      <c r="K1558" s="42"/>
      <c r="L1558" s="42"/>
      <c r="M1558" s="328"/>
      <c r="N1558" s="328"/>
      <c r="O1558" s="42"/>
    </row>
    <row r="1559" spans="1:15">
      <c r="A1559" s="42"/>
      <c r="B1559" s="330">
        <v>44474</v>
      </c>
      <c r="C1559" s="334">
        <f t="shared" si="22"/>
        <v>10086068409</v>
      </c>
      <c r="D1559" s="42"/>
      <c r="E1559" s="42"/>
      <c r="F1559" s="247">
        <v>547206223</v>
      </c>
      <c r="G1559" s="337">
        <v>275661443</v>
      </c>
      <c r="H1559" s="330">
        <v>45341</v>
      </c>
      <c r="I1559" s="330"/>
      <c r="K1559" s="42"/>
      <c r="L1559" s="42"/>
      <c r="M1559" s="328"/>
      <c r="N1559" s="328"/>
      <c r="O1559" s="42"/>
    </row>
    <row r="1560" spans="1:15">
      <c r="A1560" s="42"/>
      <c r="B1560" s="330">
        <v>44475</v>
      </c>
      <c r="C1560" s="334">
        <f t="shared" si="22"/>
        <v>10036521712</v>
      </c>
      <c r="D1560" s="42"/>
      <c r="E1560" s="42"/>
      <c r="F1560" s="247">
        <v>497659526</v>
      </c>
      <c r="G1560" s="337">
        <v>275832713</v>
      </c>
      <c r="H1560" s="330">
        <v>48654</v>
      </c>
      <c r="I1560" s="330"/>
      <c r="K1560" s="42"/>
      <c r="L1560" s="42"/>
      <c r="M1560" s="328"/>
      <c r="N1560" s="328"/>
      <c r="O1560" s="42"/>
    </row>
    <row r="1561" spans="1:15">
      <c r="A1561" s="42"/>
      <c r="B1561" s="330">
        <v>44476</v>
      </c>
      <c r="C1561" s="334">
        <f t="shared" si="22"/>
        <v>10283872945</v>
      </c>
      <c r="D1561" s="42"/>
      <c r="E1561" s="42"/>
      <c r="F1561" s="247">
        <v>745010759</v>
      </c>
      <c r="G1561" s="337">
        <v>275989894</v>
      </c>
      <c r="H1561" s="330">
        <v>44290</v>
      </c>
      <c r="I1561" s="330"/>
      <c r="K1561" s="42"/>
      <c r="L1561" s="42"/>
      <c r="M1561" s="328"/>
      <c r="N1561" s="328"/>
      <c r="O1561" s="42"/>
    </row>
    <row r="1562" spans="1:15">
      <c r="A1562" s="42"/>
      <c r="B1562" s="330">
        <v>44477</v>
      </c>
      <c r="C1562" s="334">
        <f t="shared" si="22"/>
        <v>10236334113</v>
      </c>
      <c r="D1562" s="42"/>
      <c r="E1562" s="42"/>
      <c r="F1562" s="247">
        <v>697471927</v>
      </c>
      <c r="G1562" s="337">
        <v>276042344</v>
      </c>
      <c r="H1562" s="330">
        <v>44081</v>
      </c>
      <c r="I1562" s="330"/>
      <c r="K1562" s="42"/>
      <c r="L1562" s="42"/>
      <c r="M1562" s="328"/>
      <c r="N1562" s="328"/>
      <c r="O1562" s="42"/>
    </row>
    <row r="1563" spans="1:15">
      <c r="A1563" s="42"/>
      <c r="B1563" s="330">
        <v>44478</v>
      </c>
      <c r="C1563" s="334">
        <f t="shared" si="22"/>
        <v>10191171757</v>
      </c>
      <c r="D1563" s="42"/>
      <c r="E1563" s="42"/>
      <c r="F1563" s="247">
        <v>652309571</v>
      </c>
      <c r="G1563" s="337">
        <v>276217452</v>
      </c>
      <c r="H1563" s="330">
        <v>43499</v>
      </c>
      <c r="I1563" s="330"/>
      <c r="K1563" s="42"/>
      <c r="L1563" s="42"/>
      <c r="M1563" s="328"/>
      <c r="N1563" s="328"/>
      <c r="O1563" s="42"/>
    </row>
    <row r="1564" spans="1:15">
      <c r="A1564" s="42"/>
      <c r="B1564" s="330">
        <v>44479</v>
      </c>
      <c r="C1564" s="334">
        <f t="shared" si="22"/>
        <v>9671611452</v>
      </c>
      <c r="D1564" s="42"/>
      <c r="E1564" s="42"/>
      <c r="F1564" s="247">
        <v>132749266</v>
      </c>
      <c r="G1564" s="337">
        <v>276307022</v>
      </c>
      <c r="H1564" s="330">
        <v>49848</v>
      </c>
      <c r="I1564" s="330"/>
      <c r="K1564" s="42"/>
      <c r="L1564" s="42"/>
      <c r="M1564" s="328"/>
      <c r="N1564" s="328"/>
      <c r="O1564" s="42"/>
    </row>
    <row r="1565" spans="1:15">
      <c r="A1565" s="42"/>
      <c r="B1565" s="330">
        <v>44480</v>
      </c>
      <c r="C1565" s="334">
        <f t="shared" si="22"/>
        <v>10248984639</v>
      </c>
      <c r="D1565" s="42"/>
      <c r="E1565" s="42"/>
      <c r="F1565" s="247">
        <v>710122453</v>
      </c>
      <c r="G1565" s="337">
        <v>276576651</v>
      </c>
      <c r="H1565" s="330">
        <v>46914</v>
      </c>
      <c r="I1565" s="330"/>
      <c r="K1565" s="42"/>
      <c r="L1565" s="42"/>
      <c r="M1565" s="328"/>
      <c r="N1565" s="328"/>
      <c r="O1565" s="42"/>
    </row>
    <row r="1566" spans="1:15">
      <c r="A1566" s="42"/>
      <c r="B1566" s="330">
        <v>44481</v>
      </c>
      <c r="C1566" s="334">
        <f t="shared" si="22"/>
        <v>9673251140</v>
      </c>
      <c r="D1566" s="42"/>
      <c r="E1566" s="42"/>
      <c r="F1566" s="247">
        <v>134388954</v>
      </c>
      <c r="G1566" s="337">
        <v>276794299</v>
      </c>
      <c r="H1566" s="330">
        <v>44498</v>
      </c>
      <c r="I1566" s="330"/>
      <c r="K1566" s="42"/>
      <c r="L1566" s="42"/>
      <c r="M1566" s="328"/>
      <c r="N1566" s="328"/>
      <c r="O1566" s="42"/>
    </row>
    <row r="1567" spans="1:15">
      <c r="A1567" s="42"/>
      <c r="B1567" s="330">
        <v>44482</v>
      </c>
      <c r="C1567" s="334">
        <f t="shared" si="22"/>
        <v>10368139062</v>
      </c>
      <c r="D1567" s="42"/>
      <c r="E1567" s="42"/>
      <c r="F1567" s="247">
        <v>829276876</v>
      </c>
      <c r="G1567" s="337">
        <v>277047839</v>
      </c>
      <c r="H1567" s="330">
        <v>44929</v>
      </c>
      <c r="I1567" s="330"/>
      <c r="K1567" s="42"/>
      <c r="L1567" s="42"/>
      <c r="M1567" s="328"/>
      <c r="N1567" s="328"/>
      <c r="O1567" s="42"/>
    </row>
    <row r="1568" spans="1:15">
      <c r="A1568" s="42"/>
      <c r="B1568" s="330">
        <v>44483</v>
      </c>
      <c r="C1568" s="334">
        <f t="shared" ref="C1568:C1631" si="23">F1568+(F$88*28679+98765)+(G$88*6587+87654)+(E$88*9537+76543)+(J$88*5713+4528)</f>
        <v>9932308276</v>
      </c>
      <c r="D1568" s="42"/>
      <c r="E1568" s="42"/>
      <c r="F1568" s="247">
        <v>393446090</v>
      </c>
      <c r="G1568" s="337">
        <v>277106192</v>
      </c>
      <c r="H1568" s="330">
        <v>45937</v>
      </c>
      <c r="I1568" s="330"/>
      <c r="K1568" s="42"/>
      <c r="L1568" s="42"/>
      <c r="M1568" s="328"/>
      <c r="N1568" s="328"/>
      <c r="O1568" s="42"/>
    </row>
    <row r="1569" spans="1:15">
      <c r="A1569" s="42"/>
      <c r="B1569" s="330">
        <v>44484</v>
      </c>
      <c r="C1569" s="334">
        <f t="shared" si="23"/>
        <v>10087483102</v>
      </c>
      <c r="D1569" s="42"/>
      <c r="E1569" s="42"/>
      <c r="F1569" s="247">
        <v>548620916</v>
      </c>
      <c r="G1569" s="337">
        <v>277211756</v>
      </c>
      <c r="H1569" s="330">
        <v>47082</v>
      </c>
      <c r="I1569" s="330"/>
      <c r="K1569" s="42"/>
      <c r="L1569" s="42"/>
      <c r="M1569" s="328"/>
      <c r="N1569" s="328"/>
      <c r="O1569" s="42"/>
    </row>
    <row r="1570" spans="1:15">
      <c r="A1570" s="42"/>
      <c r="B1570" s="330">
        <v>44485</v>
      </c>
      <c r="C1570" s="334">
        <f t="shared" si="23"/>
        <v>10418755624</v>
      </c>
      <c r="D1570" s="42"/>
      <c r="E1570" s="42"/>
      <c r="F1570" s="247">
        <v>879893438</v>
      </c>
      <c r="G1570" s="337">
        <v>277242296</v>
      </c>
      <c r="H1570" s="330">
        <v>48866</v>
      </c>
      <c r="I1570" s="330"/>
      <c r="K1570" s="42"/>
      <c r="L1570" s="42"/>
      <c r="M1570" s="328"/>
      <c r="N1570" s="328"/>
      <c r="O1570" s="42"/>
    </row>
    <row r="1571" spans="1:15">
      <c r="A1571" s="42"/>
      <c r="B1571" s="330">
        <v>44486</v>
      </c>
      <c r="C1571" s="334">
        <f t="shared" si="23"/>
        <v>10096148208</v>
      </c>
      <c r="D1571" s="42"/>
      <c r="E1571" s="42"/>
      <c r="F1571" s="247">
        <v>557286022</v>
      </c>
      <c r="G1571" s="337">
        <v>277375635</v>
      </c>
      <c r="H1571" s="330">
        <v>48397</v>
      </c>
      <c r="I1571" s="330"/>
      <c r="K1571" s="42"/>
      <c r="L1571" s="42"/>
      <c r="M1571" s="328"/>
      <c r="N1571" s="328"/>
      <c r="O1571" s="42"/>
    </row>
    <row r="1572" spans="1:15">
      <c r="A1572" s="42"/>
      <c r="B1572" s="330">
        <v>44487</v>
      </c>
      <c r="C1572" s="334">
        <f t="shared" si="23"/>
        <v>9805211294</v>
      </c>
      <c r="D1572" s="42"/>
      <c r="E1572" s="42"/>
      <c r="F1572" s="247">
        <v>266349108</v>
      </c>
      <c r="G1572" s="337">
        <v>277512546</v>
      </c>
      <c r="H1572" s="330">
        <v>43489</v>
      </c>
      <c r="I1572" s="330"/>
      <c r="K1572" s="42"/>
      <c r="L1572" s="42"/>
      <c r="M1572" s="328"/>
      <c r="N1572" s="328"/>
      <c r="O1572" s="42"/>
    </row>
    <row r="1573" spans="1:15">
      <c r="A1573" s="42"/>
      <c r="B1573" s="330">
        <v>44488</v>
      </c>
      <c r="C1573" s="334">
        <f t="shared" si="23"/>
        <v>10106103971</v>
      </c>
      <c r="D1573" s="42"/>
      <c r="E1573" s="42"/>
      <c r="F1573" s="247">
        <v>567241785</v>
      </c>
      <c r="G1573" s="337">
        <v>277863224</v>
      </c>
      <c r="H1573" s="330">
        <v>48922</v>
      </c>
      <c r="I1573" s="330"/>
      <c r="K1573" s="42"/>
      <c r="L1573" s="42"/>
      <c r="M1573" s="328"/>
      <c r="N1573" s="328"/>
      <c r="O1573" s="42"/>
    </row>
    <row r="1574" spans="1:15">
      <c r="A1574" s="42"/>
      <c r="B1574" s="330">
        <v>44489</v>
      </c>
      <c r="C1574" s="334">
        <f t="shared" si="23"/>
        <v>10036848782</v>
      </c>
      <c r="D1574" s="42"/>
      <c r="E1574" s="42"/>
      <c r="F1574" s="247">
        <v>497986596</v>
      </c>
      <c r="G1574" s="337">
        <v>278103918</v>
      </c>
      <c r="H1574" s="330">
        <v>45338</v>
      </c>
      <c r="I1574" s="330"/>
      <c r="K1574" s="42"/>
      <c r="L1574" s="42"/>
      <c r="M1574" s="328"/>
      <c r="N1574" s="328"/>
      <c r="O1574" s="42"/>
    </row>
    <row r="1575" spans="1:15">
      <c r="A1575" s="42"/>
      <c r="B1575" s="330">
        <v>44490</v>
      </c>
      <c r="C1575" s="334">
        <f t="shared" si="23"/>
        <v>10321542869</v>
      </c>
      <c r="D1575" s="42"/>
      <c r="E1575" s="42"/>
      <c r="F1575" s="247">
        <v>782680683</v>
      </c>
      <c r="G1575" s="337">
        <v>278193372</v>
      </c>
      <c r="H1575" s="330">
        <v>45138</v>
      </c>
      <c r="I1575" s="330"/>
      <c r="K1575" s="42"/>
      <c r="L1575" s="42"/>
      <c r="M1575" s="328"/>
      <c r="N1575" s="328"/>
      <c r="O1575" s="42"/>
    </row>
    <row r="1576" spans="1:15">
      <c r="A1576" s="42"/>
      <c r="B1576" s="330">
        <v>44491</v>
      </c>
      <c r="C1576" s="334">
        <f t="shared" si="23"/>
        <v>9911557846</v>
      </c>
      <c r="D1576" s="42"/>
      <c r="E1576" s="42"/>
      <c r="F1576" s="247">
        <v>372695660</v>
      </c>
      <c r="G1576" s="337">
        <v>278344751</v>
      </c>
      <c r="H1576" s="330">
        <v>45418</v>
      </c>
      <c r="I1576" s="330"/>
      <c r="K1576" s="42"/>
      <c r="L1576" s="42"/>
      <c r="M1576" s="328"/>
      <c r="N1576" s="328"/>
      <c r="O1576" s="42"/>
    </row>
    <row r="1577" spans="1:15">
      <c r="A1577" s="42"/>
      <c r="B1577" s="330">
        <v>44492</v>
      </c>
      <c r="C1577" s="334">
        <f t="shared" si="23"/>
        <v>10116565220</v>
      </c>
      <c r="D1577" s="42"/>
      <c r="E1577" s="42"/>
      <c r="F1577" s="247">
        <v>577703034</v>
      </c>
      <c r="G1577" s="337">
        <v>278410154</v>
      </c>
      <c r="H1577" s="330">
        <v>43321</v>
      </c>
      <c r="I1577" s="330"/>
      <c r="K1577" s="42"/>
      <c r="L1577" s="42"/>
      <c r="M1577" s="328"/>
      <c r="N1577" s="328"/>
      <c r="O1577" s="42"/>
    </row>
    <row r="1578" spans="1:15">
      <c r="A1578" s="42"/>
      <c r="B1578" s="330">
        <v>44493</v>
      </c>
      <c r="C1578" s="334">
        <f t="shared" si="23"/>
        <v>10124813816</v>
      </c>
      <c r="D1578" s="42"/>
      <c r="E1578" s="42"/>
      <c r="F1578" s="247">
        <v>585951630</v>
      </c>
      <c r="G1578" s="337">
        <v>278507389</v>
      </c>
      <c r="H1578" s="330">
        <v>49748</v>
      </c>
      <c r="I1578" s="330"/>
      <c r="K1578" s="42"/>
      <c r="L1578" s="42"/>
      <c r="M1578" s="328"/>
      <c r="N1578" s="328"/>
      <c r="O1578" s="42"/>
    </row>
    <row r="1579" spans="1:15">
      <c r="A1579" s="42"/>
      <c r="B1579" s="330">
        <v>44494</v>
      </c>
      <c r="C1579" s="334">
        <f t="shared" si="23"/>
        <v>9693634335</v>
      </c>
      <c r="D1579" s="42"/>
      <c r="E1579" s="42"/>
      <c r="F1579" s="247">
        <v>154772149</v>
      </c>
      <c r="G1579" s="337">
        <v>278583782</v>
      </c>
      <c r="H1579" s="330">
        <v>47044</v>
      </c>
      <c r="I1579" s="330"/>
      <c r="K1579" s="42"/>
      <c r="L1579" s="42"/>
      <c r="M1579" s="328"/>
      <c r="N1579" s="328"/>
      <c r="O1579" s="42"/>
    </row>
    <row r="1580" spans="1:15">
      <c r="A1580" s="42"/>
      <c r="B1580" s="330">
        <v>44495</v>
      </c>
      <c r="C1580" s="334">
        <f t="shared" si="23"/>
        <v>10132327143</v>
      </c>
      <c r="D1580" s="42"/>
      <c r="E1580" s="42"/>
      <c r="F1580" s="247">
        <v>593464957</v>
      </c>
      <c r="G1580" s="337">
        <v>278868270</v>
      </c>
      <c r="H1580" s="330">
        <v>49610</v>
      </c>
      <c r="I1580" s="330"/>
      <c r="K1580" s="42"/>
      <c r="L1580" s="42"/>
      <c r="M1580" s="328"/>
      <c r="N1580" s="328"/>
      <c r="O1580" s="42"/>
    </row>
    <row r="1581" spans="1:15">
      <c r="A1581" s="42"/>
      <c r="B1581" s="330">
        <v>44496</v>
      </c>
      <c r="C1581" s="334">
        <f t="shared" si="23"/>
        <v>9901814726</v>
      </c>
      <c r="D1581" s="42"/>
      <c r="E1581" s="42"/>
      <c r="F1581" s="247">
        <v>362952540</v>
      </c>
      <c r="G1581" s="337">
        <v>279281400</v>
      </c>
      <c r="H1581" s="330">
        <v>48986</v>
      </c>
      <c r="I1581" s="330"/>
      <c r="K1581" s="42"/>
      <c r="L1581" s="42"/>
      <c r="M1581" s="328"/>
      <c r="N1581" s="328"/>
      <c r="O1581" s="42"/>
    </row>
    <row r="1582" spans="1:15">
      <c r="A1582" s="42"/>
      <c r="B1582" s="330">
        <v>44497</v>
      </c>
      <c r="C1582" s="334">
        <f t="shared" si="23"/>
        <v>10470838492</v>
      </c>
      <c r="D1582" s="42"/>
      <c r="E1582" s="42"/>
      <c r="F1582" s="247">
        <v>931976306</v>
      </c>
      <c r="G1582" s="337">
        <v>279390318</v>
      </c>
      <c r="H1582" s="330">
        <v>44581</v>
      </c>
      <c r="I1582" s="330"/>
      <c r="K1582" s="42"/>
      <c r="L1582" s="42"/>
      <c r="M1582" s="328"/>
      <c r="N1582" s="328"/>
      <c r="O1582" s="42"/>
    </row>
    <row r="1583" spans="1:15">
      <c r="A1583" s="42"/>
      <c r="B1583" s="330">
        <v>44498</v>
      </c>
      <c r="C1583" s="334">
        <f t="shared" si="23"/>
        <v>9815656485</v>
      </c>
      <c r="D1583" s="42"/>
      <c r="E1583" s="42"/>
      <c r="F1583" s="247">
        <v>276794299</v>
      </c>
      <c r="G1583" s="337">
        <v>279425827</v>
      </c>
      <c r="H1583" s="330">
        <v>46960</v>
      </c>
      <c r="I1583" s="330"/>
      <c r="K1583" s="42"/>
      <c r="L1583" s="42"/>
      <c r="M1583" s="328"/>
      <c r="N1583" s="328"/>
      <c r="O1583" s="42"/>
    </row>
    <row r="1584" spans="1:15">
      <c r="A1584" s="42"/>
      <c r="B1584" s="330">
        <v>44499</v>
      </c>
      <c r="C1584" s="334">
        <f t="shared" si="23"/>
        <v>10475898760</v>
      </c>
      <c r="D1584" s="42"/>
      <c r="E1584" s="42"/>
      <c r="F1584" s="247">
        <v>937036574</v>
      </c>
      <c r="G1584" s="337">
        <v>279455611</v>
      </c>
      <c r="H1584" s="330">
        <v>44297</v>
      </c>
      <c r="I1584" s="330"/>
      <c r="K1584" s="42"/>
      <c r="L1584" s="42"/>
      <c r="M1584" s="328"/>
      <c r="N1584" s="328"/>
      <c r="O1584" s="42"/>
    </row>
    <row r="1585" spans="1:15">
      <c r="A1585" s="42"/>
      <c r="B1585" s="330">
        <v>44500</v>
      </c>
      <c r="C1585" s="334">
        <f t="shared" si="23"/>
        <v>9829765216</v>
      </c>
      <c r="D1585" s="42"/>
      <c r="E1585" s="42"/>
      <c r="F1585" s="247">
        <v>290903030</v>
      </c>
      <c r="G1585" s="337">
        <v>279614985</v>
      </c>
      <c r="H1585" s="330">
        <v>45726</v>
      </c>
      <c r="I1585" s="330"/>
      <c r="K1585" s="42"/>
      <c r="L1585" s="42"/>
      <c r="M1585" s="328"/>
      <c r="N1585" s="328"/>
      <c r="O1585" s="42"/>
    </row>
    <row r="1586" spans="1:15">
      <c r="A1586" s="42"/>
      <c r="B1586" s="330">
        <v>44501</v>
      </c>
      <c r="C1586" s="334">
        <f t="shared" si="23"/>
        <v>9919380688</v>
      </c>
      <c r="D1586" s="42"/>
      <c r="E1586" s="42"/>
      <c r="F1586" s="247">
        <v>380518502</v>
      </c>
      <c r="G1586" s="337">
        <v>279617257</v>
      </c>
      <c r="H1586" s="330">
        <v>44525</v>
      </c>
      <c r="I1586" s="330"/>
      <c r="K1586" s="42"/>
      <c r="L1586" s="42"/>
      <c r="M1586" s="328"/>
      <c r="N1586" s="328"/>
      <c r="O1586" s="42"/>
    </row>
    <row r="1587" spans="1:15">
      <c r="A1587" s="42"/>
      <c r="B1587" s="330">
        <v>44502</v>
      </c>
      <c r="C1587" s="334">
        <f t="shared" si="23"/>
        <v>10008723099</v>
      </c>
      <c r="D1587" s="42"/>
      <c r="E1587" s="42"/>
      <c r="F1587" s="247">
        <v>469860913</v>
      </c>
      <c r="G1587" s="337">
        <v>279634086</v>
      </c>
      <c r="H1587" s="330">
        <v>47417</v>
      </c>
      <c r="I1587" s="330"/>
      <c r="K1587" s="42"/>
      <c r="L1587" s="42"/>
      <c r="M1587" s="328"/>
      <c r="N1587" s="328"/>
      <c r="O1587" s="42"/>
    </row>
    <row r="1588" spans="1:15">
      <c r="A1588" s="42"/>
      <c r="B1588" s="330">
        <v>44503</v>
      </c>
      <c r="C1588" s="334">
        <f t="shared" si="23"/>
        <v>9996067330</v>
      </c>
      <c r="D1588" s="42"/>
      <c r="E1588" s="42"/>
      <c r="F1588" s="247">
        <v>457205144</v>
      </c>
      <c r="G1588" s="337">
        <v>279818704</v>
      </c>
      <c r="H1588" s="330">
        <v>45512</v>
      </c>
      <c r="I1588" s="330"/>
      <c r="K1588" s="42"/>
      <c r="L1588" s="42"/>
      <c r="M1588" s="328"/>
      <c r="N1588" s="328"/>
      <c r="O1588" s="42"/>
    </row>
    <row r="1589" spans="1:15">
      <c r="A1589" s="42"/>
      <c r="B1589" s="330">
        <v>44504</v>
      </c>
      <c r="C1589" s="334">
        <f t="shared" si="23"/>
        <v>10332727163</v>
      </c>
      <c r="D1589" s="42"/>
      <c r="E1589" s="42"/>
      <c r="F1589" s="247">
        <v>793864977</v>
      </c>
      <c r="G1589" s="337">
        <v>280121700</v>
      </c>
      <c r="H1589" s="330">
        <v>45768</v>
      </c>
      <c r="I1589" s="330"/>
      <c r="K1589" s="42"/>
      <c r="L1589" s="42"/>
      <c r="M1589" s="328"/>
      <c r="N1589" s="328"/>
      <c r="O1589" s="42"/>
    </row>
    <row r="1590" spans="1:15">
      <c r="A1590" s="42"/>
      <c r="B1590" s="330">
        <v>44505</v>
      </c>
      <c r="C1590" s="334">
        <f t="shared" si="23"/>
        <v>10379500575</v>
      </c>
      <c r="D1590" s="42"/>
      <c r="E1590" s="42"/>
      <c r="F1590" s="247">
        <v>840638389</v>
      </c>
      <c r="G1590" s="337">
        <v>280195525</v>
      </c>
      <c r="H1590" s="330">
        <v>44648</v>
      </c>
      <c r="I1590" s="330"/>
      <c r="K1590" s="42"/>
      <c r="L1590" s="42"/>
      <c r="M1590" s="328"/>
      <c r="N1590" s="328"/>
      <c r="O1590" s="42"/>
    </row>
    <row r="1591" spans="1:15">
      <c r="A1591" s="42"/>
      <c r="B1591" s="330">
        <v>44506</v>
      </c>
      <c r="C1591" s="334">
        <f t="shared" si="23"/>
        <v>9781693517</v>
      </c>
      <c r="D1591" s="42"/>
      <c r="E1591" s="42"/>
      <c r="F1591" s="247">
        <v>242831331</v>
      </c>
      <c r="G1591" s="337">
        <v>280218072</v>
      </c>
      <c r="H1591" s="330">
        <v>46792</v>
      </c>
      <c r="I1591" s="330"/>
      <c r="K1591" s="42"/>
      <c r="L1591" s="42"/>
      <c r="M1591" s="328"/>
      <c r="N1591" s="328"/>
      <c r="O1591" s="42"/>
    </row>
    <row r="1592" spans="1:15">
      <c r="A1592" s="42"/>
      <c r="B1592" s="330">
        <v>44507</v>
      </c>
      <c r="C1592" s="334">
        <f t="shared" si="23"/>
        <v>9730025698</v>
      </c>
      <c r="D1592" s="42"/>
      <c r="E1592" s="42"/>
      <c r="F1592" s="247">
        <v>191163512</v>
      </c>
      <c r="G1592" s="337">
        <v>280252213</v>
      </c>
      <c r="H1592" s="330">
        <v>44338</v>
      </c>
      <c r="I1592" s="330"/>
      <c r="K1592" s="42"/>
      <c r="L1592" s="42"/>
      <c r="M1592" s="328"/>
      <c r="N1592" s="328"/>
      <c r="O1592" s="42"/>
    </row>
    <row r="1593" spans="1:15">
      <c r="A1593" s="42"/>
      <c r="B1593" s="330">
        <v>44508</v>
      </c>
      <c r="C1593" s="334">
        <f t="shared" si="23"/>
        <v>10047101277</v>
      </c>
      <c r="D1593" s="42"/>
      <c r="E1593" s="42"/>
      <c r="F1593" s="247">
        <v>508239091</v>
      </c>
      <c r="G1593" s="337">
        <v>280339644</v>
      </c>
      <c r="H1593" s="330">
        <v>44937</v>
      </c>
      <c r="I1593" s="330"/>
      <c r="K1593" s="42"/>
      <c r="L1593" s="42"/>
      <c r="M1593" s="328"/>
      <c r="N1593" s="328"/>
      <c r="O1593" s="42"/>
    </row>
    <row r="1594" spans="1:15">
      <c r="A1594" s="42"/>
      <c r="B1594" s="330">
        <v>44509</v>
      </c>
      <c r="C1594" s="334">
        <f t="shared" si="23"/>
        <v>9774104454</v>
      </c>
      <c r="D1594" s="42"/>
      <c r="E1594" s="42"/>
      <c r="F1594" s="247">
        <v>235242268</v>
      </c>
      <c r="G1594" s="337">
        <v>280924055</v>
      </c>
      <c r="H1594" s="330">
        <v>46696</v>
      </c>
      <c r="I1594" s="330"/>
      <c r="K1594" s="42"/>
      <c r="L1594" s="42"/>
      <c r="M1594" s="328"/>
      <c r="N1594" s="328"/>
      <c r="O1594" s="42"/>
    </row>
    <row r="1595" spans="1:15">
      <c r="A1595" s="42"/>
      <c r="B1595" s="330">
        <v>44510</v>
      </c>
      <c r="C1595" s="334">
        <f t="shared" si="23"/>
        <v>10206859743</v>
      </c>
      <c r="D1595" s="42"/>
      <c r="E1595" s="42"/>
      <c r="F1595" s="247">
        <v>667997557</v>
      </c>
      <c r="G1595" s="337">
        <v>281180265</v>
      </c>
      <c r="H1595" s="330">
        <v>47157</v>
      </c>
      <c r="I1595" s="330"/>
      <c r="K1595" s="42"/>
      <c r="L1595" s="42"/>
      <c r="M1595" s="328"/>
      <c r="N1595" s="328"/>
      <c r="O1595" s="42"/>
    </row>
    <row r="1596" spans="1:15">
      <c r="A1596" s="42"/>
      <c r="B1596" s="330">
        <v>44511</v>
      </c>
      <c r="C1596" s="334">
        <f t="shared" si="23"/>
        <v>9759778689</v>
      </c>
      <c r="D1596" s="42"/>
      <c r="E1596" s="42"/>
      <c r="F1596" s="247">
        <v>220916503</v>
      </c>
      <c r="G1596" s="337">
        <v>281371331</v>
      </c>
      <c r="H1596" s="330">
        <v>47379</v>
      </c>
      <c r="I1596" s="330"/>
      <c r="K1596" s="42"/>
      <c r="L1596" s="42"/>
      <c r="M1596" s="328"/>
      <c r="N1596" s="328"/>
      <c r="O1596" s="42"/>
    </row>
    <row r="1597" spans="1:15">
      <c r="A1597" s="42"/>
      <c r="B1597" s="330">
        <v>44512</v>
      </c>
      <c r="C1597" s="334">
        <f t="shared" si="23"/>
        <v>10434928750</v>
      </c>
      <c r="D1597" s="42"/>
      <c r="E1597" s="42"/>
      <c r="F1597" s="247">
        <v>896066564</v>
      </c>
      <c r="G1597" s="337">
        <v>281490957</v>
      </c>
      <c r="H1597" s="330">
        <v>44949</v>
      </c>
      <c r="I1597" s="330"/>
      <c r="K1597" s="42"/>
      <c r="L1597" s="42"/>
      <c r="M1597" s="328"/>
      <c r="N1597" s="328"/>
      <c r="O1597" s="42"/>
    </row>
    <row r="1598" spans="1:15">
      <c r="A1598" s="42"/>
      <c r="B1598" s="330">
        <v>44513</v>
      </c>
      <c r="C1598" s="334">
        <f t="shared" si="23"/>
        <v>10171475485</v>
      </c>
      <c r="D1598" s="42"/>
      <c r="E1598" s="42"/>
      <c r="F1598" s="247">
        <v>632613299</v>
      </c>
      <c r="G1598" s="337">
        <v>281664401</v>
      </c>
      <c r="H1598" s="330">
        <v>43824</v>
      </c>
      <c r="I1598" s="330"/>
      <c r="K1598" s="42"/>
      <c r="L1598" s="42"/>
      <c r="M1598" s="328"/>
      <c r="N1598" s="328"/>
      <c r="O1598" s="42"/>
    </row>
    <row r="1599" spans="1:15">
      <c r="A1599" s="42"/>
      <c r="B1599" s="330">
        <v>44514</v>
      </c>
      <c r="C1599" s="334">
        <f t="shared" si="23"/>
        <v>10381456892</v>
      </c>
      <c r="D1599" s="42"/>
      <c r="E1599" s="42"/>
      <c r="F1599" s="247">
        <v>842594706</v>
      </c>
      <c r="G1599" s="337">
        <v>281673029</v>
      </c>
      <c r="H1599" s="330">
        <v>43047</v>
      </c>
      <c r="I1599" s="330"/>
      <c r="K1599" s="42"/>
      <c r="L1599" s="42"/>
      <c r="M1599" s="328"/>
      <c r="N1599" s="328"/>
      <c r="O1599" s="42"/>
    </row>
    <row r="1600" spans="1:15">
      <c r="A1600" s="42"/>
      <c r="B1600" s="330">
        <v>44515</v>
      </c>
      <c r="C1600" s="334">
        <f t="shared" si="23"/>
        <v>9725298805</v>
      </c>
      <c r="D1600" s="42"/>
      <c r="E1600" s="42"/>
      <c r="F1600" s="247">
        <v>186436619</v>
      </c>
      <c r="G1600" s="337">
        <v>282192324</v>
      </c>
      <c r="H1600" s="330">
        <v>46051</v>
      </c>
      <c r="I1600" s="330"/>
      <c r="K1600" s="42"/>
      <c r="L1600" s="42"/>
      <c r="M1600" s="328"/>
      <c r="N1600" s="328"/>
      <c r="O1600" s="42"/>
    </row>
    <row r="1601" spans="1:15">
      <c r="A1601" s="42"/>
      <c r="B1601" s="330">
        <v>44516</v>
      </c>
      <c r="C1601" s="334">
        <f t="shared" si="23"/>
        <v>10503998629</v>
      </c>
      <c r="D1601" s="42"/>
      <c r="E1601" s="42"/>
      <c r="F1601" s="247">
        <v>965136443</v>
      </c>
      <c r="G1601" s="337">
        <v>282196879</v>
      </c>
      <c r="H1601" s="330">
        <v>46677</v>
      </c>
      <c r="I1601" s="330"/>
      <c r="K1601" s="42"/>
      <c r="L1601" s="42"/>
      <c r="M1601" s="328"/>
      <c r="N1601" s="328"/>
      <c r="O1601" s="42"/>
    </row>
    <row r="1602" spans="1:15">
      <c r="A1602" s="42"/>
      <c r="B1602" s="330">
        <v>44517</v>
      </c>
      <c r="C1602" s="334">
        <f t="shared" si="23"/>
        <v>10319880616</v>
      </c>
      <c r="D1602" s="42"/>
      <c r="E1602" s="42"/>
      <c r="F1602" s="247">
        <v>781018430</v>
      </c>
      <c r="G1602" s="337">
        <v>282285691</v>
      </c>
      <c r="H1602" s="330">
        <v>48946</v>
      </c>
      <c r="I1602" s="330"/>
      <c r="K1602" s="42"/>
      <c r="L1602" s="42"/>
      <c r="M1602" s="328"/>
      <c r="N1602" s="328"/>
      <c r="O1602" s="42"/>
    </row>
    <row r="1603" spans="1:15">
      <c r="A1603" s="42"/>
      <c r="B1603" s="330">
        <v>44518</v>
      </c>
      <c r="C1603" s="334">
        <f t="shared" si="23"/>
        <v>9940605487</v>
      </c>
      <c r="D1603" s="42"/>
      <c r="E1603" s="42"/>
      <c r="F1603" s="247">
        <v>401743301</v>
      </c>
      <c r="G1603" s="337">
        <v>282312822</v>
      </c>
      <c r="H1603" s="330">
        <v>46863</v>
      </c>
      <c r="I1603" s="330"/>
      <c r="K1603" s="42"/>
      <c r="L1603" s="42"/>
      <c r="M1603" s="328"/>
      <c r="N1603" s="328"/>
      <c r="O1603" s="42"/>
    </row>
    <row r="1604" spans="1:15">
      <c r="A1604" s="42"/>
      <c r="B1604" s="330">
        <v>44519</v>
      </c>
      <c r="C1604" s="334">
        <f t="shared" si="23"/>
        <v>9708222419</v>
      </c>
      <c r="D1604" s="42"/>
      <c r="E1604" s="42"/>
      <c r="F1604" s="247">
        <v>169360233</v>
      </c>
      <c r="G1604" s="337">
        <v>282324722</v>
      </c>
      <c r="H1604" s="330">
        <v>49193</v>
      </c>
      <c r="I1604" s="330"/>
      <c r="K1604" s="42"/>
      <c r="L1604" s="42"/>
      <c r="M1604" s="328"/>
      <c r="N1604" s="328"/>
      <c r="O1604" s="42"/>
    </row>
    <row r="1605" spans="1:15">
      <c r="A1605" s="42"/>
      <c r="B1605" s="330">
        <v>44520</v>
      </c>
      <c r="C1605" s="334">
        <f t="shared" si="23"/>
        <v>10020401866</v>
      </c>
      <c r="D1605" s="42"/>
      <c r="E1605" s="42"/>
      <c r="F1605" s="247">
        <v>481539680</v>
      </c>
      <c r="G1605" s="337">
        <v>282332065</v>
      </c>
      <c r="H1605" s="330">
        <v>44946</v>
      </c>
      <c r="I1605" s="330"/>
      <c r="K1605" s="42"/>
      <c r="L1605" s="42"/>
      <c r="M1605" s="328"/>
      <c r="N1605" s="328"/>
      <c r="O1605" s="42"/>
    </row>
    <row r="1606" spans="1:15">
      <c r="A1606" s="42"/>
      <c r="B1606" s="330">
        <v>44521</v>
      </c>
      <c r="C1606" s="334">
        <f t="shared" si="23"/>
        <v>10241481813</v>
      </c>
      <c r="D1606" s="42"/>
      <c r="E1606" s="42"/>
      <c r="F1606" s="247">
        <v>702619627</v>
      </c>
      <c r="G1606" s="337">
        <v>282549021</v>
      </c>
      <c r="H1606" s="330">
        <v>47866</v>
      </c>
      <c r="I1606" s="330"/>
      <c r="K1606" s="42"/>
      <c r="L1606" s="42"/>
      <c r="M1606" s="328"/>
      <c r="N1606" s="328"/>
      <c r="O1606" s="42"/>
    </row>
    <row r="1607" spans="1:15">
      <c r="A1607" s="42"/>
      <c r="B1607" s="330">
        <v>44522</v>
      </c>
      <c r="C1607" s="334">
        <f t="shared" si="23"/>
        <v>9647180598</v>
      </c>
      <c r="D1607" s="42"/>
      <c r="E1607" s="42"/>
      <c r="F1607" s="247">
        <v>108318412</v>
      </c>
      <c r="G1607" s="337">
        <v>282870708</v>
      </c>
      <c r="H1607" s="330">
        <v>44331</v>
      </c>
      <c r="I1607" s="330"/>
      <c r="K1607" s="42"/>
      <c r="L1607" s="42"/>
      <c r="M1607" s="328"/>
      <c r="N1607" s="328"/>
      <c r="O1607" s="42"/>
    </row>
    <row r="1608" spans="1:15">
      <c r="A1608" s="42"/>
      <c r="B1608" s="330">
        <v>44523</v>
      </c>
      <c r="C1608" s="334">
        <f t="shared" si="23"/>
        <v>9829205137</v>
      </c>
      <c r="D1608" s="42"/>
      <c r="E1608" s="42"/>
      <c r="F1608" s="247">
        <v>290342951</v>
      </c>
      <c r="G1608" s="337">
        <v>282896640</v>
      </c>
      <c r="H1608" s="330">
        <v>47115</v>
      </c>
      <c r="I1608" s="330"/>
      <c r="K1608" s="42"/>
      <c r="L1608" s="42"/>
      <c r="M1608" s="328"/>
      <c r="N1608" s="328"/>
      <c r="O1608" s="42"/>
    </row>
    <row r="1609" spans="1:15">
      <c r="A1609" s="42"/>
      <c r="B1609" s="330">
        <v>44524</v>
      </c>
      <c r="C1609" s="334">
        <f t="shared" si="23"/>
        <v>9745587154</v>
      </c>
      <c r="D1609" s="42"/>
      <c r="E1609" s="42"/>
      <c r="F1609" s="247">
        <v>206724968</v>
      </c>
      <c r="G1609" s="337">
        <v>282956692</v>
      </c>
      <c r="H1609" s="330">
        <v>43692</v>
      </c>
      <c r="I1609" s="330"/>
      <c r="K1609" s="42"/>
      <c r="L1609" s="42"/>
      <c r="M1609" s="328"/>
      <c r="N1609" s="328"/>
      <c r="O1609" s="42"/>
    </row>
    <row r="1610" spans="1:15">
      <c r="A1610" s="42"/>
      <c r="B1610" s="330">
        <v>44525</v>
      </c>
      <c r="C1610" s="334">
        <f t="shared" si="23"/>
        <v>9818479443</v>
      </c>
      <c r="D1610" s="42"/>
      <c r="E1610" s="42"/>
      <c r="F1610" s="247">
        <v>279617257</v>
      </c>
      <c r="G1610" s="337">
        <v>283155492</v>
      </c>
      <c r="H1610" s="330">
        <v>49804</v>
      </c>
      <c r="I1610" s="330"/>
      <c r="K1610" s="42"/>
      <c r="L1610" s="42"/>
      <c r="M1610" s="328"/>
      <c r="N1610" s="328"/>
      <c r="O1610" s="42"/>
    </row>
    <row r="1611" spans="1:15">
      <c r="A1611" s="42"/>
      <c r="B1611" s="330">
        <v>44526</v>
      </c>
      <c r="C1611" s="334">
        <f t="shared" si="23"/>
        <v>9854402467</v>
      </c>
      <c r="D1611" s="42"/>
      <c r="E1611" s="42"/>
      <c r="F1611" s="247">
        <v>315540281</v>
      </c>
      <c r="G1611" s="337">
        <v>283310825</v>
      </c>
      <c r="H1611" s="330">
        <v>49552</v>
      </c>
      <c r="I1611" s="330"/>
      <c r="K1611" s="42"/>
      <c r="L1611" s="42"/>
      <c r="M1611" s="328"/>
      <c r="N1611" s="328"/>
      <c r="O1611" s="42"/>
    </row>
    <row r="1612" spans="1:15">
      <c r="A1612" s="42"/>
      <c r="B1612" s="330">
        <v>44527</v>
      </c>
      <c r="C1612" s="334">
        <f t="shared" si="23"/>
        <v>9807008736</v>
      </c>
      <c r="D1612" s="42"/>
      <c r="E1612" s="42"/>
      <c r="F1612" s="247">
        <v>268146550</v>
      </c>
      <c r="G1612" s="337">
        <v>283540339</v>
      </c>
      <c r="H1612" s="330">
        <v>50191</v>
      </c>
      <c r="I1612" s="330"/>
      <c r="K1612" s="42"/>
      <c r="L1612" s="42"/>
      <c r="M1612" s="328"/>
      <c r="N1612" s="328"/>
      <c r="O1612" s="42"/>
    </row>
    <row r="1613" spans="1:15">
      <c r="A1613" s="42"/>
      <c r="B1613" s="330">
        <v>44528</v>
      </c>
      <c r="C1613" s="334">
        <f t="shared" si="23"/>
        <v>9977456767</v>
      </c>
      <c r="D1613" s="42"/>
      <c r="E1613" s="42"/>
      <c r="F1613" s="247">
        <v>438594581</v>
      </c>
      <c r="G1613" s="337">
        <v>283703797</v>
      </c>
      <c r="H1613" s="330">
        <v>47053</v>
      </c>
      <c r="I1613" s="330"/>
      <c r="K1613" s="42"/>
      <c r="L1613" s="42"/>
      <c r="M1613" s="328"/>
      <c r="N1613" s="328"/>
      <c r="O1613" s="42"/>
    </row>
    <row r="1614" spans="1:15">
      <c r="A1614" s="42"/>
      <c r="B1614" s="330">
        <v>44529</v>
      </c>
      <c r="C1614" s="334">
        <f t="shared" si="23"/>
        <v>10518764942</v>
      </c>
      <c r="D1614" s="42"/>
      <c r="E1614" s="42"/>
      <c r="F1614" s="247">
        <v>979902756</v>
      </c>
      <c r="G1614" s="337">
        <v>283812001</v>
      </c>
      <c r="H1614" s="330">
        <v>47230</v>
      </c>
      <c r="I1614" s="330"/>
      <c r="K1614" s="42"/>
      <c r="L1614" s="42"/>
      <c r="M1614" s="328"/>
      <c r="N1614" s="328"/>
      <c r="O1614" s="42"/>
    </row>
    <row r="1615" spans="1:15">
      <c r="A1615" s="42"/>
      <c r="B1615" s="330">
        <v>44530</v>
      </c>
      <c r="C1615" s="334">
        <f t="shared" si="23"/>
        <v>10152338741</v>
      </c>
      <c r="D1615" s="42"/>
      <c r="E1615" s="42"/>
      <c r="F1615" s="247">
        <v>613476555</v>
      </c>
      <c r="G1615" s="337">
        <v>283857760</v>
      </c>
      <c r="H1615" s="330">
        <v>49103</v>
      </c>
      <c r="I1615" s="330"/>
      <c r="K1615" s="42"/>
      <c r="L1615" s="42"/>
      <c r="M1615" s="328"/>
      <c r="N1615" s="328"/>
      <c r="O1615" s="42"/>
    </row>
    <row r="1616" spans="1:15">
      <c r="A1616" s="42"/>
      <c r="B1616" s="330">
        <v>44531</v>
      </c>
      <c r="C1616" s="334">
        <f t="shared" si="23"/>
        <v>10302262747</v>
      </c>
      <c r="D1616" s="42"/>
      <c r="E1616" s="42"/>
      <c r="F1616" s="247">
        <v>763400561</v>
      </c>
      <c r="G1616" s="337">
        <v>284076937</v>
      </c>
      <c r="H1616" s="330">
        <v>50351</v>
      </c>
      <c r="I1616" s="330"/>
      <c r="K1616" s="42"/>
      <c r="L1616" s="42"/>
      <c r="M1616" s="328"/>
      <c r="N1616" s="328"/>
      <c r="O1616" s="42"/>
    </row>
    <row r="1617" spans="1:15">
      <c r="A1617" s="42"/>
      <c r="B1617" s="330">
        <v>44532</v>
      </c>
      <c r="C1617" s="334">
        <f t="shared" si="23"/>
        <v>10418818113</v>
      </c>
      <c r="D1617" s="42"/>
      <c r="E1617" s="42"/>
      <c r="F1617" s="247">
        <v>879955927</v>
      </c>
      <c r="G1617" s="337">
        <v>284168400</v>
      </c>
      <c r="H1617" s="330">
        <v>43921</v>
      </c>
      <c r="I1617" s="330"/>
      <c r="K1617" s="42"/>
      <c r="L1617" s="42"/>
      <c r="M1617" s="328"/>
      <c r="N1617" s="328"/>
      <c r="O1617" s="42"/>
    </row>
    <row r="1618" spans="1:15">
      <c r="A1618" s="42"/>
      <c r="B1618" s="330">
        <v>44533</v>
      </c>
      <c r="C1618" s="334">
        <f t="shared" si="23"/>
        <v>9864259186</v>
      </c>
      <c r="D1618" s="42"/>
      <c r="E1618" s="42"/>
      <c r="F1618" s="247">
        <v>325397000</v>
      </c>
      <c r="G1618" s="337">
        <v>284196434</v>
      </c>
      <c r="H1618" s="330">
        <v>43890</v>
      </c>
      <c r="I1618" s="330"/>
      <c r="K1618" s="42"/>
      <c r="L1618" s="42"/>
      <c r="M1618" s="328"/>
      <c r="N1618" s="328"/>
      <c r="O1618" s="42"/>
    </row>
    <row r="1619" spans="1:15">
      <c r="A1619" s="42"/>
      <c r="B1619" s="330">
        <v>44534</v>
      </c>
      <c r="C1619" s="334">
        <f t="shared" si="23"/>
        <v>10250764021</v>
      </c>
      <c r="D1619" s="42"/>
      <c r="E1619" s="42"/>
      <c r="F1619" s="247">
        <v>711901835</v>
      </c>
      <c r="G1619" s="337">
        <v>284541714</v>
      </c>
      <c r="H1619" s="330">
        <v>50101</v>
      </c>
      <c r="I1619" s="330"/>
      <c r="K1619" s="42"/>
      <c r="L1619" s="42"/>
      <c r="M1619" s="328"/>
      <c r="N1619" s="328"/>
      <c r="O1619" s="42"/>
    </row>
    <row r="1620" spans="1:15">
      <c r="A1620" s="42"/>
      <c r="B1620" s="330">
        <v>44535</v>
      </c>
      <c r="C1620" s="334">
        <f t="shared" si="23"/>
        <v>9694737652</v>
      </c>
      <c r="D1620" s="42"/>
      <c r="E1620" s="42"/>
      <c r="F1620" s="247">
        <v>155875466</v>
      </c>
      <c r="G1620" s="337">
        <v>285019868</v>
      </c>
      <c r="H1620" s="330">
        <v>46585</v>
      </c>
      <c r="I1620" s="330"/>
      <c r="K1620" s="42"/>
      <c r="L1620" s="42"/>
      <c r="M1620" s="328"/>
      <c r="N1620" s="328"/>
      <c r="O1620" s="42"/>
    </row>
    <row r="1621" spans="1:15">
      <c r="A1621" s="42"/>
      <c r="B1621" s="330">
        <v>44536</v>
      </c>
      <c r="C1621" s="334">
        <f t="shared" si="23"/>
        <v>10093770944</v>
      </c>
      <c r="D1621" s="42"/>
      <c r="E1621" s="42"/>
      <c r="F1621" s="247">
        <v>554908758</v>
      </c>
      <c r="G1621" s="337">
        <v>285062693</v>
      </c>
      <c r="H1621" s="330">
        <v>47868</v>
      </c>
      <c r="I1621" s="330"/>
      <c r="K1621" s="42"/>
      <c r="L1621" s="42"/>
      <c r="M1621" s="328"/>
      <c r="N1621" s="328"/>
      <c r="O1621" s="42"/>
    </row>
    <row r="1622" spans="1:15">
      <c r="A1622" s="42"/>
      <c r="B1622" s="330">
        <v>44537</v>
      </c>
      <c r="C1622" s="334">
        <f t="shared" si="23"/>
        <v>9877909163</v>
      </c>
      <c r="D1622" s="42"/>
      <c r="E1622" s="42"/>
      <c r="F1622" s="247">
        <v>339046977</v>
      </c>
      <c r="G1622" s="337">
        <v>285129842</v>
      </c>
      <c r="H1622" s="330">
        <v>43650</v>
      </c>
      <c r="I1622" s="330"/>
      <c r="K1622" s="42"/>
      <c r="L1622" s="42"/>
      <c r="M1622" s="328"/>
      <c r="N1622" s="328"/>
      <c r="O1622" s="42"/>
    </row>
    <row r="1623" spans="1:15">
      <c r="A1623" s="42"/>
      <c r="B1623" s="330">
        <v>44538</v>
      </c>
      <c r="C1623" s="334">
        <f t="shared" si="23"/>
        <v>10313797005</v>
      </c>
      <c r="D1623" s="42"/>
      <c r="E1623" s="42"/>
      <c r="F1623" s="247">
        <v>774934819</v>
      </c>
      <c r="G1623" s="337">
        <v>285478602</v>
      </c>
      <c r="H1623" s="330">
        <v>47927</v>
      </c>
      <c r="I1623" s="330"/>
      <c r="K1623" s="42"/>
      <c r="L1623" s="42"/>
      <c r="M1623" s="328"/>
      <c r="N1623" s="328"/>
      <c r="O1623" s="42"/>
    </row>
    <row r="1624" spans="1:15">
      <c r="A1624" s="42"/>
      <c r="B1624" s="330">
        <v>44539</v>
      </c>
      <c r="C1624" s="334">
        <f t="shared" si="23"/>
        <v>9970303849</v>
      </c>
      <c r="D1624" s="42"/>
      <c r="E1624" s="42"/>
      <c r="F1624" s="247">
        <v>431441663</v>
      </c>
      <c r="G1624" s="337">
        <v>285534653</v>
      </c>
      <c r="H1624" s="330">
        <v>43929</v>
      </c>
      <c r="I1624" s="330"/>
      <c r="K1624" s="42"/>
      <c r="L1624" s="42"/>
      <c r="M1624" s="328"/>
      <c r="N1624" s="328"/>
      <c r="O1624" s="42"/>
    </row>
    <row r="1625" spans="1:15">
      <c r="A1625" s="42"/>
      <c r="B1625" s="330">
        <v>44540</v>
      </c>
      <c r="C1625" s="334">
        <f t="shared" si="23"/>
        <v>9831149157</v>
      </c>
      <c r="D1625" s="42"/>
      <c r="E1625" s="42"/>
      <c r="F1625" s="247">
        <v>292286971</v>
      </c>
      <c r="G1625" s="337">
        <v>285557475</v>
      </c>
      <c r="H1625" s="330">
        <v>47833</v>
      </c>
      <c r="I1625" s="330"/>
      <c r="K1625" s="42"/>
      <c r="L1625" s="42"/>
      <c r="M1625" s="328"/>
      <c r="N1625" s="328"/>
      <c r="O1625" s="42"/>
    </row>
    <row r="1626" spans="1:15">
      <c r="A1626" s="42"/>
      <c r="B1626" s="330">
        <v>44541</v>
      </c>
      <c r="C1626" s="334">
        <f t="shared" si="23"/>
        <v>9788141186</v>
      </c>
      <c r="D1626" s="42"/>
      <c r="E1626" s="42"/>
      <c r="F1626" s="247">
        <v>249279000</v>
      </c>
      <c r="G1626" s="337">
        <v>285767980</v>
      </c>
      <c r="H1626" s="330">
        <v>45732</v>
      </c>
      <c r="I1626" s="330"/>
      <c r="K1626" s="42"/>
      <c r="L1626" s="42"/>
      <c r="M1626" s="328"/>
      <c r="N1626" s="328"/>
      <c r="O1626" s="42"/>
    </row>
    <row r="1627" spans="1:15">
      <c r="A1627" s="42"/>
      <c r="B1627" s="330">
        <v>44542</v>
      </c>
      <c r="C1627" s="334">
        <f t="shared" si="23"/>
        <v>9732726777</v>
      </c>
      <c r="D1627" s="42"/>
      <c r="E1627" s="42"/>
      <c r="F1627" s="247">
        <v>193864591</v>
      </c>
      <c r="G1627" s="337">
        <v>285840227</v>
      </c>
      <c r="H1627" s="330">
        <v>48587</v>
      </c>
      <c r="I1627" s="330"/>
      <c r="K1627" s="42"/>
      <c r="L1627" s="42"/>
      <c r="M1627" s="328"/>
      <c r="N1627" s="328"/>
      <c r="O1627" s="42"/>
    </row>
    <row r="1628" spans="1:15">
      <c r="A1628" s="42"/>
      <c r="B1628" s="330">
        <v>44543</v>
      </c>
      <c r="C1628" s="334">
        <f t="shared" si="23"/>
        <v>10141570779</v>
      </c>
      <c r="D1628" s="42"/>
      <c r="E1628" s="42"/>
      <c r="F1628" s="247">
        <v>602708593</v>
      </c>
      <c r="G1628" s="337">
        <v>285986440</v>
      </c>
      <c r="H1628" s="330">
        <v>46403</v>
      </c>
      <c r="I1628" s="330"/>
      <c r="K1628" s="42"/>
      <c r="L1628" s="42"/>
      <c r="M1628" s="328"/>
      <c r="N1628" s="328"/>
      <c r="O1628" s="42"/>
    </row>
    <row r="1629" spans="1:15">
      <c r="A1629" s="42"/>
      <c r="B1629" s="330">
        <v>44544</v>
      </c>
      <c r="C1629" s="334">
        <f t="shared" si="23"/>
        <v>10363125822</v>
      </c>
      <c r="D1629" s="42"/>
      <c r="E1629" s="42"/>
      <c r="F1629" s="247">
        <v>824263636</v>
      </c>
      <c r="G1629" s="337">
        <v>286108779</v>
      </c>
      <c r="H1629" s="330">
        <v>49161</v>
      </c>
      <c r="I1629" s="330"/>
      <c r="K1629" s="42"/>
      <c r="L1629" s="42"/>
      <c r="M1629" s="328"/>
      <c r="N1629" s="328"/>
      <c r="O1629" s="42"/>
    </row>
    <row r="1630" spans="1:15">
      <c r="A1630" s="42"/>
      <c r="B1630" s="330">
        <v>44545</v>
      </c>
      <c r="C1630" s="334">
        <f t="shared" si="23"/>
        <v>9885122383</v>
      </c>
      <c r="D1630" s="42"/>
      <c r="E1630" s="42"/>
      <c r="F1630" s="247">
        <v>346260197</v>
      </c>
      <c r="G1630" s="337">
        <v>286287472</v>
      </c>
      <c r="H1630" s="330">
        <v>47291</v>
      </c>
      <c r="I1630" s="330"/>
      <c r="K1630" s="42"/>
      <c r="L1630" s="42"/>
      <c r="M1630" s="328"/>
      <c r="N1630" s="328"/>
      <c r="O1630" s="42"/>
    </row>
    <row r="1631" spans="1:15">
      <c r="A1631" s="42"/>
      <c r="B1631" s="330">
        <v>44546</v>
      </c>
      <c r="C1631" s="334">
        <f t="shared" si="23"/>
        <v>9724484892</v>
      </c>
      <c r="D1631" s="42"/>
      <c r="E1631" s="42"/>
      <c r="F1631" s="247">
        <v>185622706</v>
      </c>
      <c r="G1631" s="337">
        <v>286410585</v>
      </c>
      <c r="H1631" s="330">
        <v>44271</v>
      </c>
      <c r="I1631" s="330"/>
      <c r="K1631" s="42"/>
      <c r="L1631" s="42"/>
      <c r="M1631" s="328"/>
      <c r="N1631" s="328"/>
      <c r="O1631" s="42"/>
    </row>
    <row r="1632" spans="1:15">
      <c r="A1632" s="42"/>
      <c r="B1632" s="330">
        <v>44547</v>
      </c>
      <c r="C1632" s="334">
        <f t="shared" ref="C1632:C1695" si="24">F1632+(F$88*28679+98765)+(G$88*6587+87654)+(E$88*9537+76543)+(J$88*5713+4528)</f>
        <v>9987418302</v>
      </c>
      <c r="D1632" s="42"/>
      <c r="E1632" s="42"/>
      <c r="F1632" s="247">
        <v>448556116</v>
      </c>
      <c r="G1632" s="337">
        <v>286786527</v>
      </c>
      <c r="H1632" s="330">
        <v>44835</v>
      </c>
      <c r="I1632" s="330"/>
      <c r="K1632" s="42"/>
      <c r="L1632" s="42"/>
      <c r="M1632" s="328"/>
      <c r="N1632" s="328"/>
      <c r="O1632" s="42"/>
    </row>
    <row r="1633" spans="1:15">
      <c r="A1633" s="42"/>
      <c r="B1633" s="330">
        <v>44548</v>
      </c>
      <c r="C1633" s="334">
        <f t="shared" si="24"/>
        <v>9685794718</v>
      </c>
      <c r="D1633" s="42"/>
      <c r="E1633" s="42"/>
      <c r="F1633" s="247">
        <v>146932532</v>
      </c>
      <c r="G1633" s="337">
        <v>287002707</v>
      </c>
      <c r="H1633" s="330">
        <v>43806</v>
      </c>
      <c r="I1633" s="330"/>
      <c r="K1633" s="42"/>
      <c r="L1633" s="42"/>
      <c r="M1633" s="328"/>
      <c r="N1633" s="328"/>
      <c r="O1633" s="42"/>
    </row>
    <row r="1634" spans="1:15">
      <c r="A1634" s="42"/>
      <c r="B1634" s="330">
        <v>44549</v>
      </c>
      <c r="C1634" s="334">
        <f t="shared" si="24"/>
        <v>10116806308</v>
      </c>
      <c r="D1634" s="42"/>
      <c r="E1634" s="42"/>
      <c r="F1634" s="247">
        <v>577944122</v>
      </c>
      <c r="G1634" s="337">
        <v>287388375</v>
      </c>
      <c r="H1634" s="330">
        <v>45636</v>
      </c>
      <c r="I1634" s="330"/>
      <c r="K1634" s="42"/>
      <c r="L1634" s="42"/>
      <c r="M1634" s="328"/>
      <c r="N1634" s="328"/>
      <c r="O1634" s="42"/>
    </row>
    <row r="1635" spans="1:15">
      <c r="A1635" s="42"/>
      <c r="B1635" s="330">
        <v>44550</v>
      </c>
      <c r="C1635" s="334">
        <f t="shared" si="24"/>
        <v>10140566675</v>
      </c>
      <c r="D1635" s="42"/>
      <c r="E1635" s="42"/>
      <c r="F1635" s="247">
        <v>601704489</v>
      </c>
      <c r="G1635" s="337">
        <v>287485048</v>
      </c>
      <c r="H1635" s="330">
        <v>43973</v>
      </c>
      <c r="I1635" s="330"/>
      <c r="K1635" s="42"/>
      <c r="L1635" s="42"/>
      <c r="M1635" s="328"/>
      <c r="N1635" s="328"/>
      <c r="O1635" s="42"/>
    </row>
    <row r="1636" spans="1:15">
      <c r="A1636" s="42"/>
      <c r="B1636" s="330">
        <v>44551</v>
      </c>
      <c r="C1636" s="334">
        <f t="shared" si="24"/>
        <v>9792178239</v>
      </c>
      <c r="D1636" s="42"/>
      <c r="E1636" s="42"/>
      <c r="F1636" s="247">
        <v>253316053</v>
      </c>
      <c r="G1636" s="337">
        <v>287614829</v>
      </c>
      <c r="H1636" s="330">
        <v>43487</v>
      </c>
      <c r="I1636" s="330"/>
      <c r="K1636" s="42"/>
      <c r="L1636" s="42"/>
      <c r="M1636" s="328"/>
      <c r="N1636" s="328"/>
      <c r="O1636" s="42"/>
    </row>
    <row r="1637" spans="1:15">
      <c r="A1637" s="42"/>
      <c r="B1637" s="330">
        <v>44552</v>
      </c>
      <c r="C1637" s="334">
        <f t="shared" si="24"/>
        <v>10513424111</v>
      </c>
      <c r="D1637" s="42"/>
      <c r="E1637" s="42"/>
      <c r="F1637" s="247">
        <v>974561925</v>
      </c>
      <c r="G1637" s="337">
        <v>287692627</v>
      </c>
      <c r="H1637" s="330">
        <v>47514</v>
      </c>
      <c r="I1637" s="330"/>
      <c r="K1637" s="42"/>
      <c r="L1637" s="42"/>
      <c r="M1637" s="328"/>
      <c r="N1637" s="328"/>
      <c r="O1637" s="42"/>
    </row>
    <row r="1638" spans="1:15">
      <c r="A1638" s="42"/>
      <c r="B1638" s="330">
        <v>44553</v>
      </c>
      <c r="C1638" s="334">
        <f t="shared" si="24"/>
        <v>10410881669</v>
      </c>
      <c r="D1638" s="42"/>
      <c r="E1638" s="42"/>
      <c r="F1638" s="247">
        <v>872019483</v>
      </c>
      <c r="G1638" s="337">
        <v>287805967</v>
      </c>
      <c r="H1638" s="330">
        <v>48740</v>
      </c>
      <c r="I1638" s="330"/>
      <c r="K1638" s="42"/>
      <c r="L1638" s="42"/>
      <c r="M1638" s="328"/>
      <c r="N1638" s="328"/>
      <c r="O1638" s="42"/>
    </row>
    <row r="1639" spans="1:15">
      <c r="A1639" s="42"/>
      <c r="B1639" s="330">
        <v>44554</v>
      </c>
      <c r="C1639" s="334">
        <f t="shared" si="24"/>
        <v>10431796216</v>
      </c>
      <c r="D1639" s="42"/>
      <c r="E1639" s="42"/>
      <c r="F1639" s="247">
        <v>892934030</v>
      </c>
      <c r="G1639" s="337">
        <v>287807125</v>
      </c>
      <c r="H1639" s="330">
        <v>48544</v>
      </c>
      <c r="I1639" s="330"/>
      <c r="K1639" s="42"/>
      <c r="L1639" s="42"/>
      <c r="M1639" s="328"/>
      <c r="N1639" s="328"/>
      <c r="O1639" s="42"/>
    </row>
    <row r="1640" spans="1:15">
      <c r="A1640" s="42"/>
      <c r="B1640" s="330">
        <v>44555</v>
      </c>
      <c r="C1640" s="334">
        <f t="shared" si="24"/>
        <v>9702219932</v>
      </c>
      <c r="D1640" s="42"/>
      <c r="E1640" s="42"/>
      <c r="F1640" s="247">
        <v>163357746</v>
      </c>
      <c r="G1640" s="337">
        <v>287950590</v>
      </c>
      <c r="H1640" s="330">
        <v>49270</v>
      </c>
      <c r="I1640" s="330"/>
      <c r="K1640" s="42"/>
      <c r="L1640" s="42"/>
      <c r="M1640" s="328"/>
      <c r="N1640" s="328"/>
      <c r="O1640" s="42"/>
    </row>
    <row r="1641" spans="1:15">
      <c r="A1641" s="42"/>
      <c r="B1641" s="330">
        <v>44556</v>
      </c>
      <c r="C1641" s="334">
        <f t="shared" si="24"/>
        <v>10105149516</v>
      </c>
      <c r="D1641" s="42"/>
      <c r="E1641" s="42"/>
      <c r="F1641" s="247">
        <v>566287330</v>
      </c>
      <c r="G1641" s="337">
        <v>288017753</v>
      </c>
      <c r="H1641" s="330">
        <v>43474</v>
      </c>
      <c r="I1641" s="330"/>
      <c r="K1641" s="42"/>
      <c r="L1641" s="42"/>
      <c r="M1641" s="328"/>
      <c r="N1641" s="328"/>
      <c r="O1641" s="42"/>
    </row>
    <row r="1642" spans="1:15">
      <c r="A1642" s="42"/>
      <c r="B1642" s="330">
        <v>44557</v>
      </c>
      <c r="C1642" s="334">
        <f t="shared" si="24"/>
        <v>10458325409</v>
      </c>
      <c r="D1642" s="42"/>
      <c r="E1642" s="42"/>
      <c r="F1642" s="247">
        <v>919463223</v>
      </c>
      <c r="G1642" s="337">
        <v>288068637</v>
      </c>
      <c r="H1642" s="330">
        <v>47513</v>
      </c>
      <c r="I1642" s="330"/>
      <c r="K1642" s="42"/>
      <c r="L1642" s="42"/>
      <c r="M1642" s="328"/>
      <c r="N1642" s="328"/>
      <c r="O1642" s="42"/>
    </row>
    <row r="1643" spans="1:15">
      <c r="A1643" s="42"/>
      <c r="B1643" s="330">
        <v>44558</v>
      </c>
      <c r="C1643" s="334">
        <f t="shared" si="24"/>
        <v>9734324359</v>
      </c>
      <c r="D1643" s="42"/>
      <c r="E1643" s="42"/>
      <c r="F1643" s="247">
        <v>195462173</v>
      </c>
      <c r="G1643" s="337">
        <v>288223632</v>
      </c>
      <c r="H1643" s="330">
        <v>48967</v>
      </c>
      <c r="I1643" s="330"/>
      <c r="K1643" s="42"/>
      <c r="L1643" s="42"/>
      <c r="M1643" s="328"/>
      <c r="N1643" s="328"/>
      <c r="O1643" s="42"/>
    </row>
    <row r="1644" spans="1:15">
      <c r="A1644" s="42"/>
      <c r="B1644" s="330">
        <v>44559</v>
      </c>
      <c r="C1644" s="334">
        <f t="shared" si="24"/>
        <v>10236313866</v>
      </c>
      <c r="D1644" s="42"/>
      <c r="E1644" s="42"/>
      <c r="F1644" s="247">
        <v>697451680</v>
      </c>
      <c r="G1644" s="337">
        <v>288636103</v>
      </c>
      <c r="H1644" s="330">
        <v>45271</v>
      </c>
      <c r="I1644" s="330"/>
      <c r="K1644" s="42"/>
      <c r="L1644" s="42"/>
      <c r="M1644" s="328"/>
      <c r="N1644" s="328"/>
      <c r="O1644" s="42"/>
    </row>
    <row r="1645" spans="1:15">
      <c r="A1645" s="42"/>
      <c r="B1645" s="330">
        <v>44560</v>
      </c>
      <c r="C1645" s="334">
        <f t="shared" si="24"/>
        <v>10425215821</v>
      </c>
      <c r="D1645" s="42"/>
      <c r="E1645" s="42"/>
      <c r="F1645" s="247">
        <v>886353635</v>
      </c>
      <c r="G1645" s="337">
        <v>288930523</v>
      </c>
      <c r="H1645" s="330">
        <v>44877</v>
      </c>
      <c r="I1645" s="330"/>
      <c r="K1645" s="42"/>
      <c r="L1645" s="42"/>
      <c r="M1645" s="328"/>
      <c r="N1645" s="328"/>
      <c r="O1645" s="42"/>
    </row>
    <row r="1646" spans="1:15">
      <c r="A1646" s="42"/>
      <c r="B1646" s="330">
        <v>44561</v>
      </c>
      <c r="C1646" s="334">
        <f t="shared" si="24"/>
        <v>10199178487</v>
      </c>
      <c r="D1646" s="42"/>
      <c r="E1646" s="42"/>
      <c r="F1646" s="247">
        <v>660316301</v>
      </c>
      <c r="G1646" s="337">
        <v>288941669</v>
      </c>
      <c r="H1646" s="330">
        <v>47816</v>
      </c>
      <c r="I1646" s="330"/>
      <c r="K1646" s="42"/>
      <c r="L1646" s="42"/>
      <c r="M1646" s="328"/>
      <c r="N1646" s="328"/>
      <c r="O1646" s="42"/>
    </row>
    <row r="1647" spans="1:15">
      <c r="A1647" s="42"/>
      <c r="B1647" s="330">
        <v>44562</v>
      </c>
      <c r="C1647" s="334">
        <f t="shared" si="24"/>
        <v>9725898339</v>
      </c>
      <c r="D1647" s="42"/>
      <c r="E1647" s="42"/>
      <c r="F1647" s="247">
        <v>187036153</v>
      </c>
      <c r="G1647" s="337">
        <v>289191123</v>
      </c>
      <c r="H1647" s="330">
        <v>49839</v>
      </c>
      <c r="I1647" s="330"/>
      <c r="K1647" s="42"/>
      <c r="L1647" s="42"/>
      <c r="M1647" s="328"/>
      <c r="N1647" s="328"/>
      <c r="O1647" s="42"/>
    </row>
    <row r="1648" spans="1:15">
      <c r="A1648" s="42"/>
      <c r="B1648" s="330">
        <v>44563</v>
      </c>
      <c r="C1648" s="334">
        <f t="shared" si="24"/>
        <v>10475686837</v>
      </c>
      <c r="D1648" s="42"/>
      <c r="E1648" s="42"/>
      <c r="F1648" s="247">
        <v>936824651</v>
      </c>
      <c r="G1648" s="337">
        <v>289223619</v>
      </c>
      <c r="H1648" s="330">
        <v>46473</v>
      </c>
      <c r="I1648" s="330"/>
      <c r="K1648" s="42"/>
      <c r="L1648" s="42"/>
      <c r="M1648" s="328"/>
      <c r="N1648" s="328"/>
      <c r="O1648" s="42"/>
    </row>
    <row r="1649" spans="1:15">
      <c r="A1649" s="42"/>
      <c r="B1649" s="330">
        <v>44564</v>
      </c>
      <c r="C1649" s="334">
        <f t="shared" si="24"/>
        <v>10441955952</v>
      </c>
      <c r="D1649" s="42"/>
      <c r="E1649" s="42"/>
      <c r="F1649" s="247">
        <v>903093766</v>
      </c>
      <c r="G1649" s="337">
        <v>289409882</v>
      </c>
      <c r="H1649" s="330">
        <v>44825</v>
      </c>
      <c r="I1649" s="330"/>
      <c r="K1649" s="42"/>
      <c r="L1649" s="42"/>
      <c r="M1649" s="328"/>
      <c r="N1649" s="328"/>
      <c r="O1649" s="42"/>
    </row>
    <row r="1650" spans="1:15">
      <c r="A1650" s="42"/>
      <c r="B1650" s="330">
        <v>44565</v>
      </c>
      <c r="C1650" s="334">
        <f t="shared" si="24"/>
        <v>10010659438</v>
      </c>
      <c r="D1650" s="42"/>
      <c r="E1650" s="42"/>
      <c r="F1650" s="247">
        <v>471797252</v>
      </c>
      <c r="G1650" s="337">
        <v>289547628</v>
      </c>
      <c r="H1650" s="330">
        <v>44958</v>
      </c>
      <c r="I1650" s="330"/>
      <c r="K1650" s="42"/>
      <c r="L1650" s="42"/>
      <c r="M1650" s="328"/>
      <c r="N1650" s="328"/>
      <c r="O1650" s="42"/>
    </row>
    <row r="1651" spans="1:15">
      <c r="A1651" s="42"/>
      <c r="B1651" s="330">
        <v>44566</v>
      </c>
      <c r="C1651" s="334">
        <f t="shared" si="24"/>
        <v>10076774401</v>
      </c>
      <c r="D1651" s="42"/>
      <c r="E1651" s="42"/>
      <c r="F1651" s="247">
        <v>537912215</v>
      </c>
      <c r="G1651" s="337">
        <v>289548828</v>
      </c>
      <c r="H1651" s="330">
        <v>49705</v>
      </c>
      <c r="I1651" s="330"/>
      <c r="K1651" s="42"/>
      <c r="L1651" s="42"/>
      <c r="M1651" s="328"/>
      <c r="N1651" s="328"/>
      <c r="O1651" s="42"/>
    </row>
    <row r="1652" spans="1:15">
      <c r="A1652" s="42"/>
      <c r="B1652" s="330">
        <v>44567</v>
      </c>
      <c r="C1652" s="334">
        <f t="shared" si="24"/>
        <v>10437783799</v>
      </c>
      <c r="D1652" s="42"/>
      <c r="E1652" s="42"/>
      <c r="F1652" s="247">
        <v>898921613</v>
      </c>
      <c r="G1652" s="337">
        <v>289704246</v>
      </c>
      <c r="H1652" s="330">
        <v>49214</v>
      </c>
      <c r="I1652" s="330"/>
      <c r="K1652" s="42"/>
      <c r="L1652" s="42"/>
      <c r="M1652" s="328"/>
      <c r="N1652" s="328"/>
      <c r="O1652" s="42"/>
    </row>
    <row r="1653" spans="1:15">
      <c r="A1653" s="42"/>
      <c r="B1653" s="330">
        <v>44568</v>
      </c>
      <c r="C1653" s="334">
        <f t="shared" si="24"/>
        <v>10464378833</v>
      </c>
      <c r="D1653" s="42"/>
      <c r="E1653" s="42"/>
      <c r="F1653" s="247">
        <v>925516647</v>
      </c>
      <c r="G1653" s="337">
        <v>290156422</v>
      </c>
      <c r="H1653" s="330">
        <v>49376</v>
      </c>
      <c r="I1653" s="330"/>
      <c r="K1653" s="42"/>
      <c r="L1653" s="42"/>
      <c r="M1653" s="328"/>
      <c r="N1653" s="328"/>
      <c r="O1653" s="42"/>
    </row>
    <row r="1654" spans="1:15">
      <c r="A1654" s="42"/>
      <c r="B1654" s="330">
        <v>44569</v>
      </c>
      <c r="C1654" s="334">
        <f t="shared" si="24"/>
        <v>10145487444</v>
      </c>
      <c r="D1654" s="42"/>
      <c r="E1654" s="42"/>
      <c r="F1654" s="247">
        <v>606625258</v>
      </c>
      <c r="G1654" s="337">
        <v>290216890</v>
      </c>
      <c r="H1654" s="330">
        <v>46458</v>
      </c>
      <c r="I1654" s="330"/>
      <c r="K1654" s="42"/>
      <c r="L1654" s="42"/>
      <c r="M1654" s="328"/>
      <c r="N1654" s="328"/>
      <c r="O1654" s="42"/>
    </row>
    <row r="1655" spans="1:15">
      <c r="A1655" s="42"/>
      <c r="B1655" s="330">
        <v>44570</v>
      </c>
      <c r="C1655" s="334">
        <f t="shared" si="24"/>
        <v>10477529324</v>
      </c>
      <c r="D1655" s="42"/>
      <c r="E1655" s="42"/>
      <c r="F1655" s="247">
        <v>938667138</v>
      </c>
      <c r="G1655" s="337">
        <v>290342951</v>
      </c>
      <c r="H1655" s="330">
        <v>44523</v>
      </c>
      <c r="I1655" s="330"/>
      <c r="K1655" s="42"/>
      <c r="L1655" s="42"/>
      <c r="M1655" s="328"/>
      <c r="N1655" s="328"/>
      <c r="O1655" s="42"/>
    </row>
    <row r="1656" spans="1:15">
      <c r="A1656" s="42"/>
      <c r="B1656" s="330">
        <v>44571</v>
      </c>
      <c r="C1656" s="334">
        <f t="shared" si="24"/>
        <v>10166032160</v>
      </c>
      <c r="D1656" s="42"/>
      <c r="E1656" s="42"/>
      <c r="F1656" s="247">
        <v>627169974</v>
      </c>
      <c r="G1656" s="337">
        <v>290551648</v>
      </c>
      <c r="H1656" s="330">
        <v>50059</v>
      </c>
      <c r="I1656" s="330"/>
      <c r="K1656" s="42"/>
      <c r="L1656" s="42"/>
      <c r="M1656" s="328"/>
      <c r="N1656" s="328"/>
      <c r="O1656" s="42"/>
    </row>
    <row r="1657" spans="1:15">
      <c r="A1657" s="42"/>
      <c r="B1657" s="330">
        <v>44572</v>
      </c>
      <c r="C1657" s="334">
        <f t="shared" si="24"/>
        <v>10141963765</v>
      </c>
      <c r="D1657" s="42"/>
      <c r="E1657" s="42"/>
      <c r="F1657" s="247">
        <v>603101579</v>
      </c>
      <c r="G1657" s="337">
        <v>290852055</v>
      </c>
      <c r="H1657" s="330">
        <v>44930</v>
      </c>
      <c r="I1657" s="330"/>
      <c r="K1657" s="42"/>
      <c r="L1657" s="42"/>
      <c r="M1657" s="328"/>
      <c r="N1657" s="328"/>
      <c r="O1657" s="42"/>
    </row>
    <row r="1658" spans="1:15">
      <c r="A1658" s="42"/>
      <c r="B1658" s="330">
        <v>44573</v>
      </c>
      <c r="C1658" s="334">
        <f t="shared" si="24"/>
        <v>10399489872</v>
      </c>
      <c r="D1658" s="42"/>
      <c r="E1658" s="42"/>
      <c r="F1658" s="247">
        <v>860627686</v>
      </c>
      <c r="G1658" s="337">
        <v>290886827</v>
      </c>
      <c r="H1658" s="330">
        <v>43667</v>
      </c>
      <c r="I1658" s="330"/>
      <c r="K1658" s="42"/>
      <c r="L1658" s="42"/>
      <c r="M1658" s="328"/>
      <c r="N1658" s="328"/>
      <c r="O1658" s="42"/>
    </row>
    <row r="1659" spans="1:15">
      <c r="A1659" s="42"/>
      <c r="B1659" s="330">
        <v>44574</v>
      </c>
      <c r="C1659" s="334">
        <f t="shared" si="24"/>
        <v>10032908741</v>
      </c>
      <c r="D1659" s="42"/>
      <c r="E1659" s="42"/>
      <c r="F1659" s="247">
        <v>494046555</v>
      </c>
      <c r="G1659" s="337">
        <v>290903030</v>
      </c>
      <c r="H1659" s="330">
        <v>44500</v>
      </c>
      <c r="I1659" s="330"/>
      <c r="K1659" s="42"/>
      <c r="L1659" s="42"/>
      <c r="M1659" s="328"/>
      <c r="N1659" s="328"/>
      <c r="O1659" s="42"/>
    </row>
    <row r="1660" spans="1:15">
      <c r="A1660" s="42"/>
      <c r="B1660" s="330">
        <v>44575</v>
      </c>
      <c r="C1660" s="334">
        <f t="shared" si="24"/>
        <v>9790998358</v>
      </c>
      <c r="D1660" s="42"/>
      <c r="E1660" s="42"/>
      <c r="F1660" s="247">
        <v>252136172</v>
      </c>
      <c r="G1660" s="337">
        <v>291073243</v>
      </c>
      <c r="H1660" s="330">
        <v>48733</v>
      </c>
      <c r="I1660" s="330"/>
      <c r="K1660" s="42"/>
      <c r="L1660" s="42"/>
      <c r="M1660" s="328"/>
      <c r="N1660" s="328"/>
      <c r="O1660" s="42"/>
    </row>
    <row r="1661" spans="1:15">
      <c r="A1661" s="42"/>
      <c r="B1661" s="330">
        <v>44576</v>
      </c>
      <c r="C1661" s="334">
        <f t="shared" si="24"/>
        <v>9933540379</v>
      </c>
      <c r="D1661" s="42"/>
      <c r="E1661" s="42"/>
      <c r="F1661" s="247">
        <v>394678193</v>
      </c>
      <c r="G1661" s="337">
        <v>291159966</v>
      </c>
      <c r="H1661" s="330">
        <v>48611</v>
      </c>
      <c r="I1661" s="330"/>
      <c r="K1661" s="42"/>
      <c r="L1661" s="42"/>
      <c r="M1661" s="328"/>
      <c r="N1661" s="328"/>
      <c r="O1661" s="42"/>
    </row>
    <row r="1662" spans="1:15">
      <c r="A1662" s="42"/>
      <c r="B1662" s="330">
        <v>44577</v>
      </c>
      <c r="C1662" s="334">
        <f t="shared" si="24"/>
        <v>10201002751</v>
      </c>
      <c r="D1662" s="42"/>
      <c r="E1662" s="42"/>
      <c r="F1662" s="247">
        <v>662140565</v>
      </c>
      <c r="G1662" s="337">
        <v>291179284</v>
      </c>
      <c r="H1662" s="330">
        <v>45982</v>
      </c>
      <c r="I1662" s="330"/>
      <c r="K1662" s="42"/>
      <c r="L1662" s="42"/>
      <c r="M1662" s="328"/>
      <c r="N1662" s="328"/>
      <c r="O1662" s="42"/>
    </row>
    <row r="1663" spans="1:15">
      <c r="A1663" s="42"/>
      <c r="B1663" s="330">
        <v>44578</v>
      </c>
      <c r="C1663" s="334">
        <f t="shared" si="24"/>
        <v>9996508745</v>
      </c>
      <c r="D1663" s="42"/>
      <c r="E1663" s="42"/>
      <c r="F1663" s="247">
        <v>457646559</v>
      </c>
      <c r="G1663" s="337">
        <v>291338918</v>
      </c>
      <c r="H1663" s="330">
        <v>44940</v>
      </c>
      <c r="I1663" s="330"/>
      <c r="K1663" s="42"/>
      <c r="L1663" s="42"/>
      <c r="M1663" s="328"/>
      <c r="N1663" s="328"/>
      <c r="O1663" s="42"/>
    </row>
    <row r="1664" spans="1:15">
      <c r="A1664" s="42"/>
      <c r="B1664" s="330">
        <v>44579</v>
      </c>
      <c r="C1664" s="334">
        <f t="shared" si="24"/>
        <v>10222653429</v>
      </c>
      <c r="D1664" s="42"/>
      <c r="E1664" s="42"/>
      <c r="F1664" s="247">
        <v>683791243</v>
      </c>
      <c r="G1664" s="337">
        <v>292286971</v>
      </c>
      <c r="H1664" s="330">
        <v>44540</v>
      </c>
      <c r="I1664" s="330"/>
      <c r="K1664" s="42"/>
      <c r="L1664" s="42"/>
      <c r="M1664" s="328"/>
      <c r="N1664" s="328"/>
      <c r="O1664" s="42"/>
    </row>
    <row r="1665" spans="1:15">
      <c r="A1665" s="42"/>
      <c r="B1665" s="330">
        <v>44580</v>
      </c>
      <c r="C1665" s="334">
        <f t="shared" si="24"/>
        <v>9914717610</v>
      </c>
      <c r="D1665" s="42"/>
      <c r="E1665" s="42"/>
      <c r="F1665" s="247">
        <v>375855424</v>
      </c>
      <c r="G1665" s="337">
        <v>292358747</v>
      </c>
      <c r="H1665" s="330">
        <v>44676</v>
      </c>
      <c r="I1665" s="330"/>
      <c r="K1665" s="42"/>
      <c r="L1665" s="42"/>
      <c r="M1665" s="328"/>
      <c r="N1665" s="328"/>
      <c r="O1665" s="42"/>
    </row>
    <row r="1666" spans="1:15">
      <c r="A1666" s="42"/>
      <c r="B1666" s="330">
        <v>44581</v>
      </c>
      <c r="C1666" s="334">
        <f t="shared" si="24"/>
        <v>9818252504</v>
      </c>
      <c r="D1666" s="42"/>
      <c r="E1666" s="42"/>
      <c r="F1666" s="247">
        <v>279390318</v>
      </c>
      <c r="G1666" s="337">
        <v>292497729</v>
      </c>
      <c r="H1666" s="330">
        <v>50151</v>
      </c>
      <c r="I1666" s="330"/>
      <c r="K1666" s="42"/>
      <c r="L1666" s="42"/>
      <c r="M1666" s="328"/>
      <c r="N1666" s="328"/>
      <c r="O1666" s="42"/>
    </row>
    <row r="1667" spans="1:15">
      <c r="A1667" s="42"/>
      <c r="B1667" s="330">
        <v>44582</v>
      </c>
      <c r="C1667" s="334">
        <f t="shared" si="24"/>
        <v>10281611418</v>
      </c>
      <c r="D1667" s="42"/>
      <c r="E1667" s="42"/>
      <c r="F1667" s="247">
        <v>742749232</v>
      </c>
      <c r="G1667" s="337">
        <v>292770449</v>
      </c>
      <c r="H1667" s="330">
        <v>47351</v>
      </c>
      <c r="I1667" s="330"/>
      <c r="K1667" s="42"/>
      <c r="L1667" s="42"/>
      <c r="M1667" s="328"/>
      <c r="N1667" s="328"/>
      <c r="O1667" s="42"/>
    </row>
    <row r="1668" spans="1:15">
      <c r="A1668" s="42"/>
      <c r="B1668" s="330">
        <v>44583</v>
      </c>
      <c r="C1668" s="334">
        <f t="shared" si="24"/>
        <v>9914413447</v>
      </c>
      <c r="D1668" s="42"/>
      <c r="E1668" s="42"/>
      <c r="F1668" s="247">
        <v>375551261</v>
      </c>
      <c r="G1668" s="337">
        <v>292870640</v>
      </c>
      <c r="H1668" s="330">
        <v>43196</v>
      </c>
      <c r="I1668" s="330"/>
      <c r="K1668" s="42"/>
      <c r="L1668" s="42"/>
      <c r="M1668" s="328"/>
      <c r="N1668" s="328"/>
      <c r="O1668" s="42"/>
    </row>
    <row r="1669" spans="1:15">
      <c r="A1669" s="42"/>
      <c r="B1669" s="330">
        <v>44584</v>
      </c>
      <c r="C1669" s="334">
        <f t="shared" si="24"/>
        <v>9795224693</v>
      </c>
      <c r="D1669" s="42"/>
      <c r="E1669" s="42"/>
      <c r="F1669" s="247">
        <v>256362507</v>
      </c>
      <c r="G1669" s="337">
        <v>292962123</v>
      </c>
      <c r="H1669" s="330">
        <v>44374</v>
      </c>
      <c r="I1669" s="330"/>
      <c r="K1669" s="42"/>
      <c r="L1669" s="42"/>
      <c r="M1669" s="328"/>
      <c r="N1669" s="328"/>
      <c r="O1669" s="42"/>
    </row>
    <row r="1670" spans="1:15">
      <c r="A1670" s="42"/>
      <c r="B1670" s="330">
        <v>44585</v>
      </c>
      <c r="C1670" s="334">
        <f t="shared" si="24"/>
        <v>10470128407</v>
      </c>
      <c r="D1670" s="42"/>
      <c r="E1670" s="42"/>
      <c r="F1670" s="247">
        <v>931266221</v>
      </c>
      <c r="G1670" s="337">
        <v>293028744</v>
      </c>
      <c r="H1670" s="330">
        <v>49961</v>
      </c>
      <c r="I1670" s="330"/>
      <c r="K1670" s="42"/>
      <c r="L1670" s="42"/>
      <c r="M1670" s="328"/>
      <c r="N1670" s="328"/>
      <c r="O1670" s="42"/>
    </row>
    <row r="1671" spans="1:15">
      <c r="A1671" s="42"/>
      <c r="B1671" s="330">
        <v>44586</v>
      </c>
      <c r="C1671" s="334">
        <f t="shared" si="24"/>
        <v>10525112560</v>
      </c>
      <c r="D1671" s="42"/>
      <c r="E1671" s="42"/>
      <c r="F1671" s="247">
        <v>986250374</v>
      </c>
      <c r="G1671" s="337">
        <v>293162408</v>
      </c>
      <c r="H1671" s="330">
        <v>49798</v>
      </c>
      <c r="I1671" s="330"/>
      <c r="K1671" s="42"/>
      <c r="L1671" s="42"/>
      <c r="M1671" s="328"/>
      <c r="N1671" s="328"/>
      <c r="O1671" s="42"/>
    </row>
    <row r="1672" spans="1:15">
      <c r="A1672" s="42"/>
      <c r="B1672" s="330">
        <v>44587</v>
      </c>
      <c r="C1672" s="334">
        <f t="shared" si="24"/>
        <v>10507855670</v>
      </c>
      <c r="D1672" s="42"/>
      <c r="E1672" s="42"/>
      <c r="F1672" s="247">
        <v>968993484</v>
      </c>
      <c r="G1672" s="337">
        <v>293226444</v>
      </c>
      <c r="H1672" s="330">
        <v>43165</v>
      </c>
      <c r="I1672" s="330"/>
      <c r="K1672" s="42"/>
      <c r="L1672" s="42"/>
      <c r="M1672" s="328"/>
      <c r="N1672" s="328"/>
      <c r="O1672" s="42"/>
    </row>
    <row r="1673" spans="1:15">
      <c r="A1673" s="42"/>
      <c r="B1673" s="330">
        <v>44588</v>
      </c>
      <c r="C1673" s="334">
        <f t="shared" si="24"/>
        <v>10237992489</v>
      </c>
      <c r="D1673" s="42"/>
      <c r="E1673" s="42"/>
      <c r="F1673" s="247">
        <v>699130303</v>
      </c>
      <c r="G1673" s="337">
        <v>293480155</v>
      </c>
      <c r="H1673" s="330">
        <v>46543</v>
      </c>
      <c r="I1673" s="330"/>
      <c r="K1673" s="42"/>
      <c r="L1673" s="42"/>
      <c r="M1673" s="328"/>
      <c r="N1673" s="328"/>
      <c r="O1673" s="42"/>
    </row>
    <row r="1674" spans="1:15">
      <c r="A1674" s="42"/>
      <c r="B1674" s="330">
        <v>44589</v>
      </c>
      <c r="C1674" s="334">
        <f t="shared" si="24"/>
        <v>9751198814</v>
      </c>
      <c r="D1674" s="42"/>
      <c r="E1674" s="42"/>
      <c r="F1674" s="247">
        <v>212336628</v>
      </c>
      <c r="G1674" s="337">
        <v>293738302</v>
      </c>
      <c r="H1674" s="330">
        <v>49206</v>
      </c>
      <c r="I1674" s="330"/>
      <c r="K1674" s="42"/>
      <c r="L1674" s="42"/>
      <c r="M1674" s="328"/>
      <c r="N1674" s="328"/>
      <c r="O1674" s="42"/>
    </row>
    <row r="1675" spans="1:15">
      <c r="A1675" s="42"/>
      <c r="B1675" s="330">
        <v>44590</v>
      </c>
      <c r="C1675" s="334">
        <f t="shared" si="24"/>
        <v>10336288280</v>
      </c>
      <c r="D1675" s="42"/>
      <c r="E1675" s="42"/>
      <c r="F1675" s="247">
        <v>797426094</v>
      </c>
      <c r="G1675" s="337">
        <v>293849973</v>
      </c>
      <c r="H1675" s="330">
        <v>43534</v>
      </c>
      <c r="I1675" s="330"/>
      <c r="K1675" s="42"/>
      <c r="L1675" s="42"/>
      <c r="M1675" s="328"/>
      <c r="N1675" s="328"/>
      <c r="O1675" s="42"/>
    </row>
    <row r="1676" spans="1:15">
      <c r="A1676" s="42"/>
      <c r="B1676" s="330">
        <v>44591</v>
      </c>
      <c r="C1676" s="334">
        <f t="shared" si="24"/>
        <v>10491350564</v>
      </c>
      <c r="D1676" s="42"/>
      <c r="E1676" s="42"/>
      <c r="F1676" s="247">
        <v>952488378</v>
      </c>
      <c r="G1676" s="337">
        <v>294082405</v>
      </c>
      <c r="H1676" s="330">
        <v>49131</v>
      </c>
      <c r="I1676" s="330"/>
      <c r="K1676" s="42"/>
      <c r="L1676" s="42"/>
      <c r="M1676" s="328"/>
      <c r="N1676" s="328"/>
      <c r="O1676" s="42"/>
    </row>
    <row r="1677" spans="1:15">
      <c r="A1677" s="42"/>
      <c r="B1677" s="330">
        <v>44592</v>
      </c>
      <c r="C1677" s="334">
        <f t="shared" si="24"/>
        <v>10034851452</v>
      </c>
      <c r="D1677" s="42"/>
      <c r="E1677" s="42"/>
      <c r="F1677" s="247">
        <v>495989266</v>
      </c>
      <c r="G1677" s="337">
        <v>294328441</v>
      </c>
      <c r="H1677" s="330">
        <v>45804</v>
      </c>
      <c r="I1677" s="330"/>
      <c r="K1677" s="42"/>
      <c r="L1677" s="42"/>
      <c r="M1677" s="328"/>
      <c r="N1677" s="328"/>
      <c r="O1677" s="42"/>
    </row>
    <row r="1678" spans="1:15">
      <c r="A1678" s="42"/>
      <c r="B1678" s="330">
        <v>44593</v>
      </c>
      <c r="C1678" s="334">
        <f t="shared" si="24"/>
        <v>10224930753</v>
      </c>
      <c r="D1678" s="42"/>
      <c r="E1678" s="42"/>
      <c r="F1678" s="247">
        <v>686068567</v>
      </c>
      <c r="G1678" s="337">
        <v>294402222</v>
      </c>
      <c r="H1678" s="330">
        <v>49597</v>
      </c>
      <c r="I1678" s="330"/>
      <c r="K1678" s="42"/>
      <c r="L1678" s="42"/>
      <c r="M1678" s="328"/>
      <c r="N1678" s="328"/>
      <c r="O1678" s="42"/>
    </row>
    <row r="1679" spans="1:15">
      <c r="A1679" s="42"/>
      <c r="B1679" s="330">
        <v>44594</v>
      </c>
      <c r="C1679" s="334">
        <f t="shared" si="24"/>
        <v>10162950130</v>
      </c>
      <c r="D1679" s="42"/>
      <c r="E1679" s="42"/>
      <c r="F1679" s="247">
        <v>624087944</v>
      </c>
      <c r="G1679" s="337">
        <v>294788899</v>
      </c>
      <c r="H1679" s="330">
        <v>48412</v>
      </c>
      <c r="I1679" s="330"/>
      <c r="K1679" s="42"/>
      <c r="L1679" s="42"/>
      <c r="M1679" s="328"/>
      <c r="N1679" s="328"/>
      <c r="O1679" s="42"/>
    </row>
    <row r="1680" spans="1:15">
      <c r="A1680" s="42"/>
      <c r="B1680" s="330">
        <v>44595</v>
      </c>
      <c r="C1680" s="334">
        <f t="shared" si="24"/>
        <v>10290410386</v>
      </c>
      <c r="D1680" s="42"/>
      <c r="E1680" s="42"/>
      <c r="F1680" s="247">
        <v>751548200</v>
      </c>
      <c r="G1680" s="337">
        <v>295021341</v>
      </c>
      <c r="H1680" s="330">
        <v>49197</v>
      </c>
      <c r="I1680" s="330"/>
      <c r="K1680" s="42"/>
      <c r="L1680" s="42"/>
      <c r="M1680" s="328"/>
      <c r="N1680" s="328"/>
      <c r="O1680" s="42"/>
    </row>
    <row r="1681" spans="1:15">
      <c r="A1681" s="42"/>
      <c r="B1681" s="330">
        <v>44596</v>
      </c>
      <c r="C1681" s="334">
        <f t="shared" si="24"/>
        <v>9699500912</v>
      </c>
      <c r="D1681" s="42"/>
      <c r="E1681" s="42"/>
      <c r="F1681" s="247">
        <v>160638726</v>
      </c>
      <c r="G1681" s="337">
        <v>295079322</v>
      </c>
      <c r="H1681" s="330">
        <v>48327</v>
      </c>
      <c r="I1681" s="330"/>
      <c r="K1681" s="42"/>
      <c r="L1681" s="42"/>
      <c r="M1681" s="328"/>
      <c r="N1681" s="328"/>
      <c r="O1681" s="42"/>
    </row>
    <row r="1682" spans="1:15">
      <c r="A1682" s="42"/>
      <c r="B1682" s="330">
        <v>44597</v>
      </c>
      <c r="C1682" s="334">
        <f t="shared" si="24"/>
        <v>10494036330</v>
      </c>
      <c r="D1682" s="42"/>
      <c r="E1682" s="42"/>
      <c r="F1682" s="247">
        <v>955174144</v>
      </c>
      <c r="G1682" s="337">
        <v>295477466</v>
      </c>
      <c r="H1682" s="330">
        <v>43419</v>
      </c>
      <c r="I1682" s="330"/>
      <c r="K1682" s="42"/>
      <c r="L1682" s="42"/>
      <c r="M1682" s="328"/>
      <c r="N1682" s="328"/>
      <c r="O1682" s="42"/>
    </row>
    <row r="1683" spans="1:15">
      <c r="A1683" s="42"/>
      <c r="B1683" s="330">
        <v>44598</v>
      </c>
      <c r="C1683" s="334">
        <f t="shared" si="24"/>
        <v>10085325302</v>
      </c>
      <c r="D1683" s="42"/>
      <c r="E1683" s="42"/>
      <c r="F1683" s="247">
        <v>546463116</v>
      </c>
      <c r="G1683" s="337">
        <v>295517029</v>
      </c>
      <c r="H1683" s="330">
        <v>45099</v>
      </c>
      <c r="I1683" s="330"/>
      <c r="K1683" s="42"/>
      <c r="L1683" s="42"/>
      <c r="M1683" s="328"/>
      <c r="N1683" s="328"/>
      <c r="O1683" s="42"/>
    </row>
    <row r="1684" spans="1:15">
      <c r="A1684" s="42"/>
      <c r="B1684" s="330">
        <v>44599</v>
      </c>
      <c r="C1684" s="334">
        <f t="shared" si="24"/>
        <v>10352230145</v>
      </c>
      <c r="D1684" s="42"/>
      <c r="E1684" s="42"/>
      <c r="F1684" s="247">
        <v>813367959</v>
      </c>
      <c r="G1684" s="337">
        <v>295561032</v>
      </c>
      <c r="H1684" s="330">
        <v>48450</v>
      </c>
      <c r="I1684" s="330"/>
      <c r="K1684" s="42"/>
      <c r="L1684" s="42"/>
      <c r="M1684" s="328"/>
      <c r="N1684" s="328"/>
      <c r="O1684" s="42"/>
    </row>
    <row r="1685" spans="1:15">
      <c r="A1685" s="42"/>
      <c r="B1685" s="330">
        <v>44600</v>
      </c>
      <c r="C1685" s="334">
        <f t="shared" si="24"/>
        <v>10414916744</v>
      </c>
      <c r="D1685" s="42"/>
      <c r="E1685" s="42"/>
      <c r="F1685" s="247">
        <v>876054558</v>
      </c>
      <c r="G1685" s="337">
        <v>295613587</v>
      </c>
      <c r="H1685" s="330">
        <v>45508</v>
      </c>
      <c r="I1685" s="330"/>
      <c r="K1685" s="42"/>
      <c r="L1685" s="42"/>
      <c r="M1685" s="328"/>
      <c r="N1685" s="328"/>
      <c r="O1685" s="42"/>
    </row>
    <row r="1686" spans="1:15">
      <c r="A1686" s="42"/>
      <c r="B1686" s="330">
        <v>44601</v>
      </c>
      <c r="C1686" s="334">
        <f t="shared" si="24"/>
        <v>10534040628</v>
      </c>
      <c r="D1686" s="42"/>
      <c r="E1686" s="42"/>
      <c r="F1686" s="247">
        <v>995178442</v>
      </c>
      <c r="G1686" s="337">
        <v>295726219</v>
      </c>
      <c r="H1686" s="330">
        <v>45166</v>
      </c>
      <c r="I1686" s="330"/>
      <c r="K1686" s="42"/>
      <c r="L1686" s="42"/>
      <c r="M1686" s="328"/>
      <c r="N1686" s="328"/>
      <c r="O1686" s="42"/>
    </row>
    <row r="1687" spans="1:15">
      <c r="A1687" s="42"/>
      <c r="B1687" s="330">
        <v>44602</v>
      </c>
      <c r="C1687" s="334">
        <f t="shared" si="24"/>
        <v>9724127818</v>
      </c>
      <c r="D1687" s="42"/>
      <c r="E1687" s="42"/>
      <c r="F1687" s="247">
        <v>185265632</v>
      </c>
      <c r="G1687" s="337">
        <v>295863781</v>
      </c>
      <c r="H1687" s="330">
        <v>45701</v>
      </c>
      <c r="I1687" s="330"/>
      <c r="K1687" s="42"/>
      <c r="L1687" s="42"/>
      <c r="M1687" s="328"/>
      <c r="N1687" s="328"/>
      <c r="O1687" s="42"/>
    </row>
    <row r="1688" spans="1:15">
      <c r="A1688" s="42"/>
      <c r="B1688" s="330">
        <v>44603</v>
      </c>
      <c r="C1688" s="334">
        <f t="shared" si="24"/>
        <v>10309574117</v>
      </c>
      <c r="D1688" s="42"/>
      <c r="E1688" s="42"/>
      <c r="F1688" s="247">
        <v>770711931</v>
      </c>
      <c r="G1688" s="337">
        <v>295935122</v>
      </c>
      <c r="H1688" s="330">
        <v>46269</v>
      </c>
      <c r="I1688" s="330"/>
      <c r="K1688" s="42"/>
      <c r="L1688" s="42"/>
      <c r="M1688" s="328"/>
      <c r="N1688" s="328"/>
      <c r="O1688" s="42"/>
    </row>
    <row r="1689" spans="1:15">
      <c r="A1689" s="42"/>
      <c r="B1689" s="330">
        <v>44604</v>
      </c>
      <c r="C1689" s="334">
        <f t="shared" si="24"/>
        <v>9839071317</v>
      </c>
      <c r="D1689" s="42"/>
      <c r="E1689" s="42"/>
      <c r="F1689" s="247">
        <v>300209131</v>
      </c>
      <c r="G1689" s="337">
        <v>295954942</v>
      </c>
      <c r="H1689" s="330">
        <v>46503</v>
      </c>
      <c r="I1689" s="330"/>
      <c r="K1689" s="42"/>
      <c r="L1689" s="42"/>
      <c r="M1689" s="328"/>
      <c r="N1689" s="328"/>
      <c r="O1689" s="42"/>
    </row>
    <row r="1690" spans="1:15">
      <c r="A1690" s="42"/>
      <c r="B1690" s="330">
        <v>44605</v>
      </c>
      <c r="C1690" s="334">
        <f t="shared" si="24"/>
        <v>10101109647</v>
      </c>
      <c r="D1690" s="42"/>
      <c r="E1690" s="42"/>
      <c r="F1690" s="247">
        <v>562247461</v>
      </c>
      <c r="G1690" s="337">
        <v>296035400</v>
      </c>
      <c r="H1690" s="330">
        <v>43324</v>
      </c>
      <c r="I1690" s="330"/>
      <c r="K1690" s="42"/>
      <c r="L1690" s="42"/>
      <c r="M1690" s="328"/>
      <c r="N1690" s="328"/>
      <c r="O1690" s="42"/>
    </row>
    <row r="1691" spans="1:15">
      <c r="A1691" s="42"/>
      <c r="B1691" s="330">
        <v>44606</v>
      </c>
      <c r="C1691" s="334">
        <f t="shared" si="24"/>
        <v>10405960151</v>
      </c>
      <c r="D1691" s="42"/>
      <c r="E1691" s="42"/>
      <c r="F1691" s="247">
        <v>867097965</v>
      </c>
      <c r="G1691" s="337">
        <v>296152571</v>
      </c>
      <c r="H1691" s="330">
        <v>48375</v>
      </c>
      <c r="I1691" s="330"/>
      <c r="K1691" s="42"/>
      <c r="L1691" s="42"/>
      <c r="M1691" s="328"/>
      <c r="N1691" s="328"/>
      <c r="O1691" s="42"/>
    </row>
    <row r="1692" spans="1:15">
      <c r="A1692" s="42"/>
      <c r="B1692" s="330">
        <v>44607</v>
      </c>
      <c r="C1692" s="334">
        <f t="shared" si="24"/>
        <v>9934036333</v>
      </c>
      <c r="D1692" s="42"/>
      <c r="E1692" s="42"/>
      <c r="F1692" s="247">
        <v>395174147</v>
      </c>
      <c r="G1692" s="337">
        <v>296161896</v>
      </c>
      <c r="H1692" s="330">
        <v>43872</v>
      </c>
      <c r="I1692" s="330"/>
      <c r="K1692" s="42"/>
      <c r="L1692" s="42"/>
      <c r="M1692" s="328"/>
      <c r="N1692" s="328"/>
      <c r="O1692" s="42"/>
    </row>
    <row r="1693" spans="1:15">
      <c r="A1693" s="42"/>
      <c r="B1693" s="330">
        <v>44608</v>
      </c>
      <c r="C1693" s="334">
        <f t="shared" si="24"/>
        <v>9682979623</v>
      </c>
      <c r="D1693" s="42"/>
      <c r="E1693" s="42"/>
      <c r="F1693" s="247">
        <v>144117437</v>
      </c>
      <c r="G1693" s="337">
        <v>296168348</v>
      </c>
      <c r="H1693" s="330">
        <v>46234</v>
      </c>
      <c r="I1693" s="330"/>
      <c r="K1693" s="42"/>
      <c r="L1693" s="42"/>
      <c r="M1693" s="328"/>
      <c r="N1693" s="328"/>
      <c r="O1693" s="42"/>
    </row>
    <row r="1694" spans="1:15">
      <c r="A1694" s="42"/>
      <c r="B1694" s="330">
        <v>44609</v>
      </c>
      <c r="C1694" s="334">
        <f t="shared" si="24"/>
        <v>9808516066</v>
      </c>
      <c r="D1694" s="42"/>
      <c r="E1694" s="42"/>
      <c r="F1694" s="247">
        <v>269653880</v>
      </c>
      <c r="G1694" s="337">
        <v>296182489</v>
      </c>
      <c r="H1694" s="330">
        <v>50237</v>
      </c>
      <c r="I1694" s="330"/>
      <c r="K1694" s="42"/>
      <c r="L1694" s="42"/>
      <c r="M1694" s="328"/>
      <c r="N1694" s="328"/>
      <c r="O1694" s="42"/>
    </row>
    <row r="1695" spans="1:15">
      <c r="A1695" s="42"/>
      <c r="B1695" s="330">
        <v>44610</v>
      </c>
      <c r="C1695" s="334">
        <f t="shared" si="24"/>
        <v>9942815740</v>
      </c>
      <c r="D1695" s="42"/>
      <c r="E1695" s="42"/>
      <c r="F1695" s="247">
        <v>403953554</v>
      </c>
      <c r="G1695" s="337">
        <v>296327145</v>
      </c>
      <c r="H1695" s="330">
        <v>45268</v>
      </c>
      <c r="I1695" s="330"/>
      <c r="K1695" s="42"/>
      <c r="L1695" s="42"/>
      <c r="M1695" s="328"/>
      <c r="N1695" s="328"/>
      <c r="O1695" s="42"/>
    </row>
    <row r="1696" spans="1:15">
      <c r="A1696" s="42"/>
      <c r="B1696" s="330">
        <v>44611</v>
      </c>
      <c r="C1696" s="334">
        <f t="shared" ref="C1696:C1759" si="25">F1696+(F$88*28679+98765)+(G$88*6587+87654)+(E$88*9537+76543)+(J$88*5713+4528)</f>
        <v>10283900545</v>
      </c>
      <c r="D1696" s="42"/>
      <c r="E1696" s="42"/>
      <c r="F1696" s="247">
        <v>745038359</v>
      </c>
      <c r="G1696" s="337">
        <v>296341617</v>
      </c>
      <c r="H1696" s="330">
        <v>43155</v>
      </c>
      <c r="I1696" s="330"/>
      <c r="K1696" s="42"/>
      <c r="L1696" s="42"/>
      <c r="M1696" s="328"/>
      <c r="N1696" s="328"/>
      <c r="O1696" s="42"/>
    </row>
    <row r="1697" spans="1:15">
      <c r="A1697" s="42"/>
      <c r="B1697" s="330">
        <v>44612</v>
      </c>
      <c r="C1697" s="334">
        <f t="shared" si="25"/>
        <v>10199416843</v>
      </c>
      <c r="D1697" s="42"/>
      <c r="E1697" s="42"/>
      <c r="F1697" s="247">
        <v>660554657</v>
      </c>
      <c r="G1697" s="337">
        <v>296378396</v>
      </c>
      <c r="H1697" s="330">
        <v>46084</v>
      </c>
      <c r="I1697" s="330"/>
      <c r="K1697" s="42"/>
      <c r="L1697" s="42"/>
      <c r="M1697" s="328"/>
      <c r="N1697" s="328"/>
      <c r="O1697" s="42"/>
    </row>
    <row r="1698" spans="1:15">
      <c r="A1698" s="42"/>
      <c r="B1698" s="330">
        <v>44613</v>
      </c>
      <c r="C1698" s="334">
        <f t="shared" si="25"/>
        <v>10142657837</v>
      </c>
      <c r="D1698" s="42"/>
      <c r="E1698" s="42"/>
      <c r="F1698" s="247">
        <v>603795651</v>
      </c>
      <c r="G1698" s="337">
        <v>296621646</v>
      </c>
      <c r="H1698" s="330">
        <v>43885</v>
      </c>
      <c r="I1698" s="330"/>
      <c r="K1698" s="42"/>
      <c r="L1698" s="42"/>
      <c r="M1698" s="328"/>
      <c r="N1698" s="328"/>
      <c r="O1698" s="42"/>
    </row>
    <row r="1699" spans="1:15">
      <c r="A1699" s="42"/>
      <c r="B1699" s="330">
        <v>44614</v>
      </c>
      <c r="C1699" s="334">
        <f t="shared" si="25"/>
        <v>10047289217</v>
      </c>
      <c r="D1699" s="42"/>
      <c r="E1699" s="42"/>
      <c r="F1699" s="247">
        <v>508427031</v>
      </c>
      <c r="G1699" s="337">
        <v>296630913</v>
      </c>
      <c r="H1699" s="330">
        <v>50159</v>
      </c>
      <c r="I1699" s="330"/>
      <c r="K1699" s="42"/>
      <c r="L1699" s="42"/>
      <c r="M1699" s="328"/>
      <c r="N1699" s="328"/>
      <c r="O1699" s="42"/>
    </row>
    <row r="1700" spans="1:15">
      <c r="A1700" s="42"/>
      <c r="B1700" s="330">
        <v>44615</v>
      </c>
      <c r="C1700" s="334">
        <f t="shared" si="25"/>
        <v>10135312572</v>
      </c>
      <c r="D1700" s="42"/>
      <c r="E1700" s="42"/>
      <c r="F1700" s="247">
        <v>596450386</v>
      </c>
      <c r="G1700" s="337">
        <v>296756436</v>
      </c>
      <c r="H1700" s="330">
        <v>47466</v>
      </c>
      <c r="I1700" s="330"/>
      <c r="K1700" s="42"/>
      <c r="L1700" s="42"/>
      <c r="M1700" s="328"/>
      <c r="N1700" s="328"/>
      <c r="O1700" s="42"/>
    </row>
    <row r="1701" spans="1:15">
      <c r="A1701" s="42"/>
      <c r="B1701" s="330">
        <v>44616</v>
      </c>
      <c r="C1701" s="334">
        <f t="shared" si="25"/>
        <v>10206036217</v>
      </c>
      <c r="D1701" s="42"/>
      <c r="E1701" s="42"/>
      <c r="F1701" s="247">
        <v>667174031</v>
      </c>
      <c r="G1701" s="337">
        <v>296791473</v>
      </c>
      <c r="H1701" s="330">
        <v>48979</v>
      </c>
      <c r="I1701" s="330"/>
      <c r="K1701" s="42"/>
      <c r="L1701" s="42"/>
      <c r="M1701" s="328"/>
      <c r="N1701" s="328"/>
      <c r="O1701" s="42"/>
    </row>
    <row r="1702" spans="1:15">
      <c r="A1702" s="42"/>
      <c r="B1702" s="330">
        <v>44617</v>
      </c>
      <c r="C1702" s="334">
        <f t="shared" si="25"/>
        <v>9848773989</v>
      </c>
      <c r="D1702" s="42"/>
      <c r="E1702" s="42"/>
      <c r="F1702" s="247">
        <v>309911803</v>
      </c>
      <c r="G1702" s="337">
        <v>296934022</v>
      </c>
      <c r="H1702" s="330">
        <v>49709</v>
      </c>
      <c r="I1702" s="330"/>
      <c r="K1702" s="42"/>
      <c r="L1702" s="42"/>
      <c r="M1702" s="328"/>
      <c r="N1702" s="328"/>
      <c r="O1702" s="42"/>
    </row>
    <row r="1703" spans="1:15">
      <c r="A1703" s="42"/>
      <c r="B1703" s="330">
        <v>44618</v>
      </c>
      <c r="C1703" s="334">
        <f t="shared" si="25"/>
        <v>10267144560</v>
      </c>
      <c r="D1703" s="42"/>
      <c r="E1703" s="42"/>
      <c r="F1703" s="247">
        <v>728282374</v>
      </c>
      <c r="G1703" s="337">
        <v>296963635</v>
      </c>
      <c r="H1703" s="330">
        <v>43082</v>
      </c>
      <c r="I1703" s="330"/>
      <c r="K1703" s="42"/>
      <c r="L1703" s="42"/>
      <c r="M1703" s="328"/>
      <c r="N1703" s="328"/>
      <c r="O1703" s="42"/>
    </row>
    <row r="1704" spans="1:15">
      <c r="A1704" s="42"/>
      <c r="B1704" s="330">
        <v>44619</v>
      </c>
      <c r="C1704" s="334">
        <f t="shared" si="25"/>
        <v>10258139246</v>
      </c>
      <c r="D1704" s="42"/>
      <c r="E1704" s="42"/>
      <c r="F1704" s="247">
        <v>719277060</v>
      </c>
      <c r="G1704" s="337">
        <v>297018271</v>
      </c>
      <c r="H1704" s="330">
        <v>49424</v>
      </c>
      <c r="I1704" s="330"/>
      <c r="K1704" s="42"/>
      <c r="L1704" s="42"/>
      <c r="M1704" s="328"/>
      <c r="N1704" s="328"/>
      <c r="O1704" s="42"/>
    </row>
    <row r="1705" spans="1:15">
      <c r="A1705" s="42"/>
      <c r="B1705" s="330">
        <v>44620</v>
      </c>
      <c r="C1705" s="334">
        <f t="shared" si="25"/>
        <v>10457571681</v>
      </c>
      <c r="D1705" s="42"/>
      <c r="E1705" s="42"/>
      <c r="F1705" s="247">
        <v>918709495</v>
      </c>
      <c r="G1705" s="337">
        <v>297165308</v>
      </c>
      <c r="H1705" s="330">
        <v>50286</v>
      </c>
      <c r="I1705" s="330"/>
      <c r="K1705" s="42"/>
      <c r="L1705" s="42"/>
      <c r="M1705" s="328"/>
      <c r="N1705" s="328"/>
      <c r="O1705" s="42"/>
    </row>
    <row r="1706" spans="1:15">
      <c r="A1706" s="42"/>
      <c r="B1706" s="330">
        <v>44621</v>
      </c>
      <c r="C1706" s="334">
        <f t="shared" si="25"/>
        <v>10423438827</v>
      </c>
      <c r="D1706" s="42"/>
      <c r="E1706" s="42"/>
      <c r="F1706" s="247">
        <v>884576641</v>
      </c>
      <c r="G1706" s="337">
        <v>297247608</v>
      </c>
      <c r="H1706" s="330">
        <v>47694</v>
      </c>
      <c r="I1706" s="330"/>
      <c r="K1706" s="42"/>
      <c r="L1706" s="42"/>
      <c r="M1706" s="328"/>
      <c r="N1706" s="328"/>
      <c r="O1706" s="42"/>
    </row>
    <row r="1707" spans="1:15">
      <c r="A1707" s="42"/>
      <c r="B1707" s="330">
        <v>44622</v>
      </c>
      <c r="C1707" s="334">
        <f t="shared" si="25"/>
        <v>9802543779</v>
      </c>
      <c r="D1707" s="42"/>
      <c r="E1707" s="42"/>
      <c r="F1707" s="247">
        <v>263681593</v>
      </c>
      <c r="G1707" s="337">
        <v>297257369</v>
      </c>
      <c r="H1707" s="330">
        <v>44325</v>
      </c>
      <c r="I1707" s="330"/>
      <c r="K1707" s="42"/>
      <c r="L1707" s="42"/>
      <c r="M1707" s="328"/>
      <c r="N1707" s="328"/>
      <c r="O1707" s="42"/>
    </row>
    <row r="1708" spans="1:15">
      <c r="A1708" s="42"/>
      <c r="B1708" s="330">
        <v>44623</v>
      </c>
      <c r="C1708" s="334">
        <f t="shared" si="25"/>
        <v>9889173181</v>
      </c>
      <c r="D1708" s="42"/>
      <c r="E1708" s="42"/>
      <c r="F1708" s="247">
        <v>350310995</v>
      </c>
      <c r="G1708" s="337">
        <v>297388455</v>
      </c>
      <c r="H1708" s="330">
        <v>48517</v>
      </c>
      <c r="I1708" s="330"/>
      <c r="K1708" s="42"/>
      <c r="L1708" s="42"/>
      <c r="M1708" s="328"/>
      <c r="N1708" s="328"/>
      <c r="O1708" s="42"/>
    </row>
    <row r="1709" spans="1:15">
      <c r="A1709" s="42"/>
      <c r="B1709" s="330">
        <v>44624</v>
      </c>
      <c r="C1709" s="334">
        <f t="shared" si="25"/>
        <v>9728214545</v>
      </c>
      <c r="D1709" s="42"/>
      <c r="E1709" s="42"/>
      <c r="F1709" s="247">
        <v>189352359</v>
      </c>
      <c r="G1709" s="337">
        <v>297470856</v>
      </c>
      <c r="H1709" s="330">
        <v>45117</v>
      </c>
      <c r="I1709" s="330"/>
      <c r="K1709" s="42"/>
      <c r="L1709" s="42"/>
      <c r="M1709" s="328"/>
      <c r="N1709" s="328"/>
      <c r="O1709" s="42"/>
    </row>
    <row r="1710" spans="1:15">
      <c r="A1710" s="42"/>
      <c r="B1710" s="330">
        <v>44625</v>
      </c>
      <c r="C1710" s="334">
        <f t="shared" si="25"/>
        <v>9659948294</v>
      </c>
      <c r="D1710" s="42"/>
      <c r="E1710" s="42"/>
      <c r="F1710" s="247">
        <v>121086108</v>
      </c>
      <c r="G1710" s="337">
        <v>297497114</v>
      </c>
      <c r="H1710" s="330">
        <v>47982</v>
      </c>
      <c r="I1710" s="330"/>
      <c r="K1710" s="42"/>
      <c r="L1710" s="42"/>
      <c r="M1710" s="328"/>
      <c r="N1710" s="328"/>
      <c r="O1710" s="42"/>
    </row>
    <row r="1711" spans="1:15">
      <c r="A1711" s="42"/>
      <c r="B1711" s="330">
        <v>44626</v>
      </c>
      <c r="C1711" s="334">
        <f t="shared" si="25"/>
        <v>9687736544</v>
      </c>
      <c r="D1711" s="42"/>
      <c r="E1711" s="42"/>
      <c r="F1711" s="247">
        <v>148874358</v>
      </c>
      <c r="G1711" s="337">
        <v>297580903</v>
      </c>
      <c r="H1711" s="330">
        <v>47711</v>
      </c>
      <c r="I1711" s="330"/>
      <c r="K1711" s="42"/>
      <c r="L1711" s="42"/>
      <c r="M1711" s="328"/>
      <c r="N1711" s="328"/>
      <c r="O1711" s="42"/>
    </row>
    <row r="1712" spans="1:15">
      <c r="A1712" s="42"/>
      <c r="B1712" s="330">
        <v>44627</v>
      </c>
      <c r="C1712" s="334">
        <f t="shared" si="25"/>
        <v>9642461927</v>
      </c>
      <c r="D1712" s="42"/>
      <c r="E1712" s="42"/>
      <c r="F1712" s="247">
        <v>103599741</v>
      </c>
      <c r="G1712" s="337">
        <v>297692301</v>
      </c>
      <c r="H1712" s="330">
        <v>46565</v>
      </c>
      <c r="I1712" s="330"/>
      <c r="K1712" s="42"/>
      <c r="L1712" s="42"/>
      <c r="M1712" s="328"/>
      <c r="N1712" s="328"/>
      <c r="O1712" s="42"/>
    </row>
    <row r="1713" spans="1:15">
      <c r="A1713" s="42"/>
      <c r="B1713" s="330">
        <v>44628</v>
      </c>
      <c r="C1713" s="334">
        <f t="shared" si="25"/>
        <v>9652233267</v>
      </c>
      <c r="D1713" s="42"/>
      <c r="E1713" s="42"/>
      <c r="F1713" s="247">
        <v>113371081</v>
      </c>
      <c r="G1713" s="337">
        <v>297721881</v>
      </c>
      <c r="H1713" s="330">
        <v>47572</v>
      </c>
      <c r="I1713" s="330"/>
      <c r="K1713" s="42"/>
      <c r="L1713" s="42"/>
      <c r="M1713" s="328"/>
      <c r="N1713" s="328"/>
      <c r="O1713" s="42"/>
    </row>
    <row r="1714" spans="1:15">
      <c r="A1714" s="42"/>
      <c r="B1714" s="330">
        <v>44629</v>
      </c>
      <c r="C1714" s="334">
        <f t="shared" si="25"/>
        <v>10533332889</v>
      </c>
      <c r="D1714" s="42"/>
      <c r="E1714" s="42"/>
      <c r="F1714" s="247">
        <v>994470703</v>
      </c>
      <c r="G1714" s="337">
        <v>297798824</v>
      </c>
      <c r="H1714" s="330">
        <v>47360</v>
      </c>
      <c r="I1714" s="330"/>
      <c r="K1714" s="42"/>
      <c r="L1714" s="42"/>
      <c r="M1714" s="328"/>
      <c r="N1714" s="328"/>
      <c r="O1714" s="42"/>
    </row>
    <row r="1715" spans="1:15">
      <c r="A1715" s="42"/>
      <c r="B1715" s="330">
        <v>44630</v>
      </c>
      <c r="C1715" s="334">
        <f t="shared" si="25"/>
        <v>9688674036</v>
      </c>
      <c r="D1715" s="42"/>
      <c r="E1715" s="42"/>
      <c r="F1715" s="247">
        <v>149811850</v>
      </c>
      <c r="G1715" s="337">
        <v>298122329</v>
      </c>
      <c r="H1715" s="330">
        <v>47139</v>
      </c>
      <c r="I1715" s="330"/>
      <c r="K1715" s="42"/>
      <c r="L1715" s="42"/>
      <c r="M1715" s="328"/>
      <c r="N1715" s="328"/>
      <c r="O1715" s="42"/>
    </row>
    <row r="1716" spans="1:15">
      <c r="A1716" s="42"/>
      <c r="B1716" s="330">
        <v>44631</v>
      </c>
      <c r="C1716" s="334">
        <f t="shared" si="25"/>
        <v>10463474226</v>
      </c>
      <c r="D1716" s="42"/>
      <c r="E1716" s="42"/>
      <c r="F1716" s="247">
        <v>924612040</v>
      </c>
      <c r="G1716" s="337">
        <v>298156326</v>
      </c>
      <c r="H1716" s="330">
        <v>44468</v>
      </c>
      <c r="I1716" s="330"/>
      <c r="K1716" s="42"/>
      <c r="L1716" s="42"/>
      <c r="M1716" s="328"/>
      <c r="N1716" s="328"/>
      <c r="O1716" s="42"/>
    </row>
    <row r="1717" spans="1:15">
      <c r="A1717" s="42"/>
      <c r="B1717" s="330">
        <v>44632</v>
      </c>
      <c r="C1717" s="334">
        <f t="shared" si="25"/>
        <v>10083786284</v>
      </c>
      <c r="D1717" s="42"/>
      <c r="E1717" s="42"/>
      <c r="F1717" s="247">
        <v>544924098</v>
      </c>
      <c r="G1717" s="337">
        <v>298313262</v>
      </c>
      <c r="H1717" s="330">
        <v>47860</v>
      </c>
      <c r="I1717" s="330"/>
      <c r="K1717" s="42"/>
      <c r="L1717" s="42"/>
      <c r="M1717" s="328"/>
      <c r="N1717" s="328"/>
      <c r="O1717" s="42"/>
    </row>
    <row r="1718" spans="1:15">
      <c r="A1718" s="42"/>
      <c r="B1718" s="330">
        <v>44633</v>
      </c>
      <c r="C1718" s="334">
        <f t="shared" si="25"/>
        <v>9648278861</v>
      </c>
      <c r="D1718" s="42"/>
      <c r="E1718" s="42"/>
      <c r="F1718" s="247">
        <v>109416675</v>
      </c>
      <c r="G1718" s="337">
        <v>298319404</v>
      </c>
      <c r="H1718" s="330">
        <v>49175</v>
      </c>
      <c r="I1718" s="330"/>
      <c r="K1718" s="42"/>
      <c r="L1718" s="42"/>
      <c r="M1718" s="328"/>
      <c r="N1718" s="328"/>
      <c r="O1718" s="42"/>
    </row>
    <row r="1719" spans="1:15">
      <c r="A1719" s="42"/>
      <c r="B1719" s="330">
        <v>44634</v>
      </c>
      <c r="C1719" s="334">
        <f t="shared" si="25"/>
        <v>10039739095</v>
      </c>
      <c r="D1719" s="42"/>
      <c r="E1719" s="42"/>
      <c r="F1719" s="247">
        <v>500876909</v>
      </c>
      <c r="G1719" s="337">
        <v>298359398</v>
      </c>
      <c r="H1719" s="330">
        <v>46404</v>
      </c>
      <c r="I1719" s="330"/>
      <c r="K1719" s="42"/>
      <c r="L1719" s="42"/>
      <c r="M1719" s="328"/>
      <c r="N1719" s="328"/>
      <c r="O1719" s="42"/>
    </row>
    <row r="1720" spans="1:15">
      <c r="A1720" s="42"/>
      <c r="B1720" s="330">
        <v>44635</v>
      </c>
      <c r="C1720" s="334">
        <f t="shared" si="25"/>
        <v>9679347109</v>
      </c>
      <c r="D1720" s="42"/>
      <c r="E1720" s="42"/>
      <c r="F1720" s="247">
        <v>140484923</v>
      </c>
      <c r="G1720" s="337">
        <v>298371134</v>
      </c>
      <c r="H1720" s="330">
        <v>48180</v>
      </c>
      <c r="I1720" s="330"/>
      <c r="K1720" s="42"/>
      <c r="L1720" s="42"/>
      <c r="M1720" s="328"/>
      <c r="N1720" s="328"/>
      <c r="O1720" s="42"/>
    </row>
    <row r="1721" spans="1:15">
      <c r="A1721" s="42"/>
      <c r="B1721" s="330">
        <v>44636</v>
      </c>
      <c r="C1721" s="334">
        <f t="shared" si="25"/>
        <v>10173190529</v>
      </c>
      <c r="D1721" s="42"/>
      <c r="E1721" s="42"/>
      <c r="F1721" s="247">
        <v>634328343</v>
      </c>
      <c r="G1721" s="337">
        <v>298412600</v>
      </c>
      <c r="H1721" s="330">
        <v>46492</v>
      </c>
      <c r="I1721" s="330"/>
      <c r="K1721" s="42"/>
      <c r="L1721" s="42"/>
      <c r="M1721" s="328"/>
      <c r="N1721" s="328"/>
      <c r="O1721" s="42"/>
    </row>
    <row r="1722" spans="1:15">
      <c r="A1722" s="42"/>
      <c r="B1722" s="330">
        <v>44637</v>
      </c>
      <c r="C1722" s="334">
        <f t="shared" si="25"/>
        <v>10004965129</v>
      </c>
      <c r="D1722" s="42"/>
      <c r="E1722" s="42"/>
      <c r="F1722" s="247">
        <v>466102943</v>
      </c>
      <c r="G1722" s="337">
        <v>298443591</v>
      </c>
      <c r="H1722" s="330">
        <v>44755</v>
      </c>
      <c r="I1722" s="330"/>
      <c r="K1722" s="42"/>
      <c r="L1722" s="42"/>
      <c r="M1722" s="328"/>
      <c r="N1722" s="328"/>
      <c r="O1722" s="42"/>
    </row>
    <row r="1723" spans="1:15">
      <c r="A1723" s="42"/>
      <c r="B1723" s="330">
        <v>44638</v>
      </c>
      <c r="C1723" s="334">
        <f t="shared" si="25"/>
        <v>10114049027</v>
      </c>
      <c r="D1723" s="42"/>
      <c r="E1723" s="42"/>
      <c r="F1723" s="247">
        <v>575186841</v>
      </c>
      <c r="G1723" s="337">
        <v>298495713</v>
      </c>
      <c r="H1723" s="330">
        <v>45799</v>
      </c>
      <c r="I1723" s="330"/>
      <c r="K1723" s="42"/>
      <c r="L1723" s="42"/>
      <c r="M1723" s="328"/>
      <c r="N1723" s="328"/>
      <c r="O1723" s="42"/>
    </row>
    <row r="1724" spans="1:15">
      <c r="A1724" s="42"/>
      <c r="B1724" s="330">
        <v>44639</v>
      </c>
      <c r="C1724" s="334">
        <f t="shared" si="25"/>
        <v>10172290136</v>
      </c>
      <c r="D1724" s="42"/>
      <c r="E1724" s="42"/>
      <c r="F1724" s="247">
        <v>633427950</v>
      </c>
      <c r="G1724" s="337">
        <v>298921200</v>
      </c>
      <c r="H1724" s="330">
        <v>47305</v>
      </c>
      <c r="I1724" s="330"/>
      <c r="K1724" s="42"/>
      <c r="L1724" s="42"/>
      <c r="M1724" s="328"/>
      <c r="N1724" s="328"/>
      <c r="O1724" s="42"/>
    </row>
    <row r="1725" spans="1:15">
      <c r="A1725" s="42"/>
      <c r="B1725" s="330">
        <v>44640</v>
      </c>
      <c r="C1725" s="334">
        <f t="shared" si="25"/>
        <v>10067976828</v>
      </c>
      <c r="D1725" s="42"/>
      <c r="E1725" s="42"/>
      <c r="F1725" s="247">
        <v>529114642</v>
      </c>
      <c r="G1725" s="337">
        <v>299144829</v>
      </c>
      <c r="H1725" s="330">
        <v>46942</v>
      </c>
      <c r="I1725" s="330"/>
      <c r="K1725" s="42"/>
      <c r="L1725" s="42"/>
      <c r="M1725" s="328"/>
      <c r="N1725" s="328"/>
      <c r="O1725" s="42"/>
    </row>
    <row r="1726" spans="1:15">
      <c r="A1726" s="42"/>
      <c r="B1726" s="330">
        <v>44641</v>
      </c>
      <c r="C1726" s="334">
        <f t="shared" si="25"/>
        <v>9661678841</v>
      </c>
      <c r="D1726" s="42"/>
      <c r="E1726" s="42"/>
      <c r="F1726" s="247">
        <v>122816655</v>
      </c>
      <c r="G1726" s="337">
        <v>299234812</v>
      </c>
      <c r="H1726" s="330">
        <v>43258</v>
      </c>
      <c r="I1726" s="330"/>
      <c r="K1726" s="42"/>
      <c r="L1726" s="42"/>
      <c r="M1726" s="328"/>
      <c r="N1726" s="328"/>
      <c r="O1726" s="42"/>
    </row>
    <row r="1727" spans="1:15">
      <c r="A1727" s="42"/>
      <c r="B1727" s="330">
        <v>44642</v>
      </c>
      <c r="C1727" s="334">
        <f t="shared" si="25"/>
        <v>10095861950</v>
      </c>
      <c r="D1727" s="42"/>
      <c r="E1727" s="42"/>
      <c r="F1727" s="247">
        <v>556999764</v>
      </c>
      <c r="G1727" s="337">
        <v>299267448</v>
      </c>
      <c r="H1727" s="330">
        <v>48758</v>
      </c>
      <c r="I1727" s="330"/>
      <c r="K1727" s="42"/>
      <c r="L1727" s="42"/>
      <c r="M1727" s="328"/>
      <c r="N1727" s="328"/>
      <c r="O1727" s="42"/>
    </row>
    <row r="1728" spans="1:15">
      <c r="A1728" s="42"/>
      <c r="B1728" s="330">
        <v>44643</v>
      </c>
      <c r="C1728" s="334">
        <f t="shared" si="25"/>
        <v>10506946100</v>
      </c>
      <c r="D1728" s="42"/>
      <c r="E1728" s="42"/>
      <c r="F1728" s="247">
        <v>968083914</v>
      </c>
      <c r="G1728" s="337">
        <v>299378362</v>
      </c>
      <c r="H1728" s="330">
        <v>47723</v>
      </c>
      <c r="I1728" s="330"/>
      <c r="K1728" s="42"/>
      <c r="L1728" s="42"/>
      <c r="M1728" s="328"/>
      <c r="N1728" s="328"/>
      <c r="O1728" s="42"/>
    </row>
    <row r="1729" spans="1:15">
      <c r="A1729" s="42"/>
      <c r="B1729" s="330">
        <v>44644</v>
      </c>
      <c r="C1729" s="334">
        <f t="shared" si="25"/>
        <v>9728474239</v>
      </c>
      <c r="D1729" s="42"/>
      <c r="E1729" s="42"/>
      <c r="F1729" s="247">
        <v>189612053</v>
      </c>
      <c r="G1729" s="337">
        <v>299422926</v>
      </c>
      <c r="H1729" s="330">
        <v>46203</v>
      </c>
      <c r="I1729" s="330"/>
      <c r="K1729" s="42"/>
      <c r="L1729" s="42"/>
      <c r="M1729" s="328"/>
      <c r="N1729" s="328"/>
      <c r="O1729" s="42"/>
    </row>
    <row r="1730" spans="1:15">
      <c r="A1730" s="42"/>
      <c r="B1730" s="330">
        <v>44645</v>
      </c>
      <c r="C1730" s="334">
        <f t="shared" si="25"/>
        <v>9648410631</v>
      </c>
      <c r="D1730" s="42"/>
      <c r="E1730" s="42"/>
      <c r="F1730" s="247">
        <v>109548445</v>
      </c>
      <c r="G1730" s="337">
        <v>299625930</v>
      </c>
      <c r="H1730" s="330">
        <v>48686</v>
      </c>
      <c r="I1730" s="330"/>
      <c r="K1730" s="42"/>
      <c r="L1730" s="42"/>
      <c r="M1730" s="328"/>
      <c r="N1730" s="328"/>
      <c r="O1730" s="42"/>
    </row>
    <row r="1731" spans="1:15">
      <c r="A1731" s="42"/>
      <c r="B1731" s="330">
        <v>44646</v>
      </c>
      <c r="C1731" s="334">
        <f t="shared" si="25"/>
        <v>9966606405</v>
      </c>
      <c r="D1731" s="42"/>
      <c r="E1731" s="42"/>
      <c r="F1731" s="247">
        <v>427744219</v>
      </c>
      <c r="G1731" s="337">
        <v>299680459</v>
      </c>
      <c r="H1731" s="330">
        <v>44155</v>
      </c>
      <c r="I1731" s="330"/>
      <c r="K1731" s="42"/>
      <c r="L1731" s="42"/>
      <c r="M1731" s="328"/>
      <c r="N1731" s="328"/>
      <c r="O1731" s="42"/>
    </row>
    <row r="1732" spans="1:15">
      <c r="A1732" s="42"/>
      <c r="B1732" s="330">
        <v>44647</v>
      </c>
      <c r="C1732" s="334">
        <f t="shared" si="25"/>
        <v>9923114804</v>
      </c>
      <c r="D1732" s="42"/>
      <c r="E1732" s="42"/>
      <c r="F1732" s="247">
        <v>384252618</v>
      </c>
      <c r="G1732" s="337">
        <v>299827307</v>
      </c>
      <c r="H1732" s="330">
        <v>43141</v>
      </c>
      <c r="I1732" s="330"/>
      <c r="K1732" s="42"/>
      <c r="L1732" s="42"/>
      <c r="M1732" s="328"/>
      <c r="N1732" s="328"/>
      <c r="O1732" s="42"/>
    </row>
    <row r="1733" spans="1:15">
      <c r="A1733" s="42"/>
      <c r="B1733" s="330">
        <v>44648</v>
      </c>
      <c r="C1733" s="334">
        <f t="shared" si="25"/>
        <v>9819057711</v>
      </c>
      <c r="D1733" s="42"/>
      <c r="E1733" s="42"/>
      <c r="F1733" s="247">
        <v>280195525</v>
      </c>
      <c r="G1733" s="337">
        <v>299922914</v>
      </c>
      <c r="H1733" s="330">
        <v>50220</v>
      </c>
      <c r="I1733" s="330"/>
      <c r="K1733" s="42"/>
      <c r="L1733" s="42"/>
      <c r="M1733" s="328"/>
      <c r="N1733" s="328"/>
      <c r="O1733" s="42"/>
    </row>
    <row r="1734" spans="1:15">
      <c r="A1734" s="42"/>
      <c r="B1734" s="330">
        <v>44649</v>
      </c>
      <c r="C1734" s="334">
        <f t="shared" si="25"/>
        <v>9955479349</v>
      </c>
      <c r="D1734" s="42"/>
      <c r="E1734" s="42"/>
      <c r="F1734" s="247">
        <v>416617163</v>
      </c>
      <c r="G1734" s="337">
        <v>299990414</v>
      </c>
      <c r="H1734" s="330">
        <v>48555</v>
      </c>
      <c r="I1734" s="330"/>
      <c r="K1734" s="42"/>
      <c r="L1734" s="42"/>
      <c r="M1734" s="328"/>
      <c r="N1734" s="328"/>
      <c r="O1734" s="42"/>
    </row>
    <row r="1735" spans="1:15">
      <c r="A1735" s="42"/>
      <c r="B1735" s="330">
        <v>44650</v>
      </c>
      <c r="C1735" s="334">
        <f t="shared" si="25"/>
        <v>9777647701</v>
      </c>
      <c r="D1735" s="42"/>
      <c r="E1735" s="42"/>
      <c r="F1735" s="247">
        <v>238785515</v>
      </c>
      <c r="G1735" s="337">
        <v>300209131</v>
      </c>
      <c r="H1735" s="330">
        <v>44604</v>
      </c>
      <c r="I1735" s="330"/>
      <c r="K1735" s="42"/>
      <c r="L1735" s="42"/>
      <c r="M1735" s="328"/>
      <c r="N1735" s="328"/>
      <c r="O1735" s="42"/>
    </row>
    <row r="1736" spans="1:15">
      <c r="A1736" s="42"/>
      <c r="B1736" s="330">
        <v>44651</v>
      </c>
      <c r="C1736" s="334">
        <f t="shared" si="25"/>
        <v>9757640326</v>
      </c>
      <c r="D1736" s="42"/>
      <c r="E1736" s="42"/>
      <c r="F1736" s="247">
        <v>218778140</v>
      </c>
      <c r="G1736" s="337">
        <v>300322917</v>
      </c>
      <c r="H1736" s="330">
        <v>46808</v>
      </c>
      <c r="I1736" s="330"/>
      <c r="K1736" s="42"/>
      <c r="L1736" s="42"/>
      <c r="M1736" s="328"/>
      <c r="N1736" s="328"/>
      <c r="O1736" s="42"/>
    </row>
    <row r="1737" spans="1:15">
      <c r="A1737" s="42"/>
      <c r="B1737" s="330">
        <v>44652</v>
      </c>
      <c r="C1737" s="334">
        <f t="shared" si="25"/>
        <v>10183299511</v>
      </c>
      <c r="D1737" s="42"/>
      <c r="E1737" s="42"/>
      <c r="F1737" s="247">
        <v>644437325</v>
      </c>
      <c r="G1737" s="337">
        <v>300370618</v>
      </c>
      <c r="H1737" s="330">
        <v>47720</v>
      </c>
      <c r="I1737" s="330"/>
      <c r="K1737" s="42"/>
      <c r="L1737" s="42"/>
      <c r="M1737" s="328"/>
      <c r="N1737" s="328"/>
      <c r="O1737" s="42"/>
    </row>
    <row r="1738" spans="1:15">
      <c r="A1738" s="42"/>
      <c r="B1738" s="330">
        <v>44653</v>
      </c>
      <c r="C1738" s="334">
        <f t="shared" si="25"/>
        <v>9870144220</v>
      </c>
      <c r="D1738" s="42"/>
      <c r="E1738" s="42"/>
      <c r="F1738" s="247">
        <v>331282034</v>
      </c>
      <c r="G1738" s="337">
        <v>300663267</v>
      </c>
      <c r="H1738" s="330">
        <v>49311</v>
      </c>
      <c r="I1738" s="330"/>
      <c r="K1738" s="42"/>
      <c r="L1738" s="42"/>
      <c r="M1738" s="328"/>
      <c r="N1738" s="328"/>
      <c r="O1738" s="42"/>
    </row>
    <row r="1739" spans="1:15">
      <c r="A1739" s="42"/>
      <c r="B1739" s="330">
        <v>44654</v>
      </c>
      <c r="C1739" s="334">
        <f t="shared" si="25"/>
        <v>9774390512</v>
      </c>
      <c r="D1739" s="42"/>
      <c r="E1739" s="42"/>
      <c r="F1739" s="247">
        <v>235528326</v>
      </c>
      <c r="G1739" s="337">
        <v>300705129</v>
      </c>
      <c r="H1739" s="330">
        <v>50333</v>
      </c>
      <c r="I1739" s="330"/>
      <c r="K1739" s="42"/>
      <c r="L1739" s="42"/>
      <c r="M1739" s="328"/>
      <c r="N1739" s="328"/>
      <c r="O1739" s="42"/>
    </row>
    <row r="1740" spans="1:15">
      <c r="A1740" s="42"/>
      <c r="B1740" s="330">
        <v>44655</v>
      </c>
      <c r="C1740" s="334">
        <f t="shared" si="25"/>
        <v>10132785896</v>
      </c>
      <c r="D1740" s="42"/>
      <c r="E1740" s="42"/>
      <c r="F1740" s="247">
        <v>593923710</v>
      </c>
      <c r="G1740" s="337">
        <v>300727941</v>
      </c>
      <c r="H1740" s="330">
        <v>46469</v>
      </c>
      <c r="I1740" s="330"/>
      <c r="K1740" s="42"/>
      <c r="L1740" s="42"/>
      <c r="M1740" s="328"/>
      <c r="N1740" s="328"/>
      <c r="O1740" s="42"/>
    </row>
    <row r="1741" spans="1:15">
      <c r="A1741" s="42"/>
      <c r="B1741" s="330">
        <v>44656</v>
      </c>
      <c r="C1741" s="334">
        <f t="shared" si="25"/>
        <v>9745381196</v>
      </c>
      <c r="D1741" s="42"/>
      <c r="E1741" s="42"/>
      <c r="F1741" s="247">
        <v>206519010</v>
      </c>
      <c r="G1741" s="337">
        <v>300913586</v>
      </c>
      <c r="H1741" s="330">
        <v>45918</v>
      </c>
      <c r="I1741" s="330"/>
      <c r="K1741" s="42"/>
      <c r="L1741" s="42"/>
      <c r="M1741" s="328"/>
      <c r="N1741" s="328"/>
      <c r="O1741" s="42"/>
    </row>
    <row r="1742" spans="1:15">
      <c r="A1742" s="42"/>
      <c r="B1742" s="330">
        <v>44657</v>
      </c>
      <c r="C1742" s="334">
        <f t="shared" si="25"/>
        <v>9992695861</v>
      </c>
      <c r="D1742" s="42"/>
      <c r="E1742" s="42"/>
      <c r="F1742" s="247">
        <v>453833675</v>
      </c>
      <c r="G1742" s="337">
        <v>300950236</v>
      </c>
      <c r="H1742" s="330">
        <v>48599</v>
      </c>
      <c r="I1742" s="330"/>
      <c r="K1742" s="42"/>
      <c r="L1742" s="42"/>
      <c r="M1742" s="328"/>
      <c r="N1742" s="328"/>
      <c r="O1742" s="42"/>
    </row>
    <row r="1743" spans="1:15">
      <c r="A1743" s="42"/>
      <c r="B1743" s="330">
        <v>44658</v>
      </c>
      <c r="C1743" s="334">
        <f t="shared" si="25"/>
        <v>10224484634</v>
      </c>
      <c r="D1743" s="42"/>
      <c r="E1743" s="42"/>
      <c r="F1743" s="247">
        <v>685622448</v>
      </c>
      <c r="G1743" s="337">
        <v>301004789</v>
      </c>
      <c r="H1743" s="330">
        <v>46095</v>
      </c>
      <c r="I1743" s="330"/>
      <c r="K1743" s="42"/>
      <c r="L1743" s="42"/>
      <c r="M1743" s="328"/>
      <c r="N1743" s="328"/>
      <c r="O1743" s="42"/>
    </row>
    <row r="1744" spans="1:15">
      <c r="A1744" s="42"/>
      <c r="B1744" s="330">
        <v>44659</v>
      </c>
      <c r="C1744" s="334">
        <f t="shared" si="25"/>
        <v>9926001923</v>
      </c>
      <c r="D1744" s="42"/>
      <c r="E1744" s="42"/>
      <c r="F1744" s="247">
        <v>387139737</v>
      </c>
      <c r="G1744" s="337">
        <v>301230929</v>
      </c>
      <c r="H1744" s="330">
        <v>44226</v>
      </c>
      <c r="I1744" s="330"/>
      <c r="K1744" s="42"/>
      <c r="L1744" s="42"/>
      <c r="M1744" s="328"/>
      <c r="N1744" s="328"/>
      <c r="O1744" s="42"/>
    </row>
    <row r="1745" spans="1:15">
      <c r="A1745" s="42"/>
      <c r="B1745" s="330">
        <v>44660</v>
      </c>
      <c r="C1745" s="334">
        <f t="shared" si="25"/>
        <v>10232569365</v>
      </c>
      <c r="D1745" s="42"/>
      <c r="E1745" s="42"/>
      <c r="F1745" s="247">
        <v>693707179</v>
      </c>
      <c r="G1745" s="337">
        <v>301402328</v>
      </c>
      <c r="H1745" s="330">
        <v>49111</v>
      </c>
      <c r="I1745" s="330"/>
      <c r="K1745" s="42"/>
      <c r="L1745" s="42"/>
      <c r="M1745" s="328"/>
      <c r="N1745" s="328"/>
      <c r="O1745" s="42"/>
    </row>
    <row r="1746" spans="1:15">
      <c r="A1746" s="42"/>
      <c r="B1746" s="330">
        <v>44661</v>
      </c>
      <c r="C1746" s="334">
        <f t="shared" si="25"/>
        <v>9755337279</v>
      </c>
      <c r="D1746" s="42"/>
      <c r="E1746" s="42"/>
      <c r="F1746" s="247">
        <v>216475093</v>
      </c>
      <c r="G1746" s="337">
        <v>301733131</v>
      </c>
      <c r="H1746" s="330">
        <v>44190</v>
      </c>
      <c r="I1746" s="330"/>
      <c r="K1746" s="42"/>
      <c r="L1746" s="42"/>
      <c r="M1746" s="328"/>
      <c r="N1746" s="328"/>
      <c r="O1746" s="42"/>
    </row>
    <row r="1747" spans="1:15">
      <c r="A1747" s="42"/>
      <c r="B1747" s="330">
        <v>44662</v>
      </c>
      <c r="C1747" s="334">
        <f t="shared" si="25"/>
        <v>10536781517</v>
      </c>
      <c r="D1747" s="42"/>
      <c r="E1747" s="42"/>
      <c r="F1747" s="247">
        <v>997919331</v>
      </c>
      <c r="G1747" s="337">
        <v>301735215</v>
      </c>
      <c r="H1747" s="330">
        <v>48810</v>
      </c>
      <c r="I1747" s="330"/>
      <c r="K1747" s="42"/>
      <c r="L1747" s="42"/>
      <c r="M1747" s="328"/>
      <c r="N1747" s="328"/>
      <c r="O1747" s="42"/>
    </row>
    <row r="1748" spans="1:15">
      <c r="A1748" s="42"/>
      <c r="B1748" s="330">
        <v>44663</v>
      </c>
      <c r="C1748" s="334">
        <f t="shared" si="25"/>
        <v>10017267720</v>
      </c>
      <c r="D1748" s="42"/>
      <c r="E1748" s="42"/>
      <c r="F1748" s="247">
        <v>478405534</v>
      </c>
      <c r="G1748" s="337">
        <v>301912724</v>
      </c>
      <c r="H1748" s="330">
        <v>44061</v>
      </c>
      <c r="I1748" s="330"/>
      <c r="K1748" s="42"/>
      <c r="L1748" s="42"/>
      <c r="M1748" s="328"/>
      <c r="N1748" s="328"/>
      <c r="O1748" s="42"/>
    </row>
    <row r="1749" spans="1:15">
      <c r="A1749" s="42"/>
      <c r="B1749" s="330">
        <v>44664</v>
      </c>
      <c r="C1749" s="334">
        <f t="shared" si="25"/>
        <v>9868095230</v>
      </c>
      <c r="D1749" s="42"/>
      <c r="E1749" s="42"/>
      <c r="F1749" s="247">
        <v>329233044</v>
      </c>
      <c r="G1749" s="337">
        <v>301923762</v>
      </c>
      <c r="H1749" s="330">
        <v>43543</v>
      </c>
      <c r="I1749" s="330"/>
      <c r="K1749" s="42"/>
      <c r="L1749" s="42"/>
      <c r="M1749" s="328"/>
      <c r="N1749" s="328"/>
      <c r="O1749" s="42"/>
    </row>
    <row r="1750" spans="1:15">
      <c r="A1750" s="42"/>
      <c r="B1750" s="330">
        <v>44665</v>
      </c>
      <c r="C1750" s="334">
        <f t="shared" si="25"/>
        <v>9729362859</v>
      </c>
      <c r="D1750" s="42"/>
      <c r="E1750" s="42"/>
      <c r="F1750" s="247">
        <v>190500673</v>
      </c>
      <c r="G1750" s="337">
        <v>302103264</v>
      </c>
      <c r="H1750" s="330">
        <v>46984</v>
      </c>
      <c r="I1750" s="330"/>
      <c r="K1750" s="42"/>
      <c r="L1750" s="42"/>
      <c r="M1750" s="328"/>
      <c r="N1750" s="328"/>
      <c r="O1750" s="42"/>
    </row>
    <row r="1751" spans="1:15">
      <c r="A1751" s="42"/>
      <c r="B1751" s="330">
        <v>44666</v>
      </c>
      <c r="C1751" s="334">
        <f t="shared" si="25"/>
        <v>10306723955</v>
      </c>
      <c r="D1751" s="42"/>
      <c r="E1751" s="42"/>
      <c r="F1751" s="247">
        <v>767861769</v>
      </c>
      <c r="G1751" s="337">
        <v>302132819</v>
      </c>
      <c r="H1751" s="330">
        <v>44057</v>
      </c>
      <c r="I1751" s="330"/>
      <c r="K1751" s="42"/>
      <c r="L1751" s="42"/>
      <c r="M1751" s="328"/>
      <c r="N1751" s="328"/>
      <c r="O1751" s="42"/>
    </row>
    <row r="1752" spans="1:15">
      <c r="A1752" s="42"/>
      <c r="B1752" s="330">
        <v>44667</v>
      </c>
      <c r="C1752" s="334">
        <f t="shared" si="25"/>
        <v>9918650359</v>
      </c>
      <c r="D1752" s="42"/>
      <c r="E1752" s="42"/>
      <c r="F1752" s="247">
        <v>379788173</v>
      </c>
      <c r="G1752" s="337">
        <v>302333520</v>
      </c>
      <c r="H1752" s="330">
        <v>46310</v>
      </c>
      <c r="I1752" s="330"/>
      <c r="K1752" s="42"/>
      <c r="L1752" s="42"/>
      <c r="M1752" s="328"/>
      <c r="N1752" s="328"/>
      <c r="O1752" s="42"/>
    </row>
    <row r="1753" spans="1:15">
      <c r="A1753" s="42"/>
      <c r="B1753" s="330">
        <v>44668</v>
      </c>
      <c r="C1753" s="334">
        <f t="shared" si="25"/>
        <v>10065060758</v>
      </c>
      <c r="D1753" s="42"/>
      <c r="E1753" s="42"/>
      <c r="F1753" s="247">
        <v>526198572</v>
      </c>
      <c r="G1753" s="337">
        <v>302367311</v>
      </c>
      <c r="H1753" s="330">
        <v>50314</v>
      </c>
      <c r="I1753" s="330"/>
      <c r="K1753" s="42"/>
      <c r="L1753" s="42"/>
      <c r="M1753" s="328"/>
      <c r="N1753" s="328"/>
      <c r="O1753" s="42"/>
    </row>
    <row r="1754" spans="1:15">
      <c r="A1754" s="42"/>
      <c r="B1754" s="330">
        <v>44669</v>
      </c>
      <c r="C1754" s="334">
        <f t="shared" si="25"/>
        <v>10230589851</v>
      </c>
      <c r="D1754" s="42"/>
      <c r="E1754" s="42"/>
      <c r="F1754" s="247">
        <v>691727665</v>
      </c>
      <c r="G1754" s="337">
        <v>302388146</v>
      </c>
      <c r="H1754" s="330">
        <v>43780</v>
      </c>
      <c r="I1754" s="330"/>
      <c r="K1754" s="42"/>
      <c r="L1754" s="42"/>
      <c r="M1754" s="328"/>
      <c r="N1754" s="328"/>
      <c r="O1754" s="42"/>
    </row>
    <row r="1755" spans="1:15">
      <c r="A1755" s="42"/>
      <c r="B1755" s="330">
        <v>44670</v>
      </c>
      <c r="C1755" s="334">
        <f t="shared" si="25"/>
        <v>9779734486</v>
      </c>
      <c r="D1755" s="42"/>
      <c r="E1755" s="42"/>
      <c r="F1755" s="247">
        <v>240872300</v>
      </c>
      <c r="G1755" s="337">
        <v>302631542</v>
      </c>
      <c r="H1755" s="330">
        <v>46465</v>
      </c>
      <c r="I1755" s="330"/>
      <c r="K1755" s="42"/>
      <c r="L1755" s="42"/>
      <c r="M1755" s="328"/>
      <c r="N1755" s="328"/>
      <c r="O1755" s="42"/>
    </row>
    <row r="1756" spans="1:15">
      <c r="A1756" s="42"/>
      <c r="B1756" s="330">
        <v>44671</v>
      </c>
      <c r="C1756" s="334">
        <f t="shared" si="25"/>
        <v>10388042076</v>
      </c>
      <c r="D1756" s="42"/>
      <c r="E1756" s="42"/>
      <c r="F1756" s="247">
        <v>849179890</v>
      </c>
      <c r="G1756" s="337">
        <v>302785242</v>
      </c>
      <c r="H1756" s="330">
        <v>48309</v>
      </c>
      <c r="I1756" s="330"/>
      <c r="K1756" s="42"/>
      <c r="L1756" s="42"/>
      <c r="M1756" s="328"/>
      <c r="N1756" s="328"/>
      <c r="O1756" s="42"/>
    </row>
    <row r="1757" spans="1:15">
      <c r="A1757" s="42"/>
      <c r="B1757" s="330">
        <v>44672</v>
      </c>
      <c r="C1757" s="334">
        <f t="shared" si="25"/>
        <v>10029677200</v>
      </c>
      <c r="D1757" s="42"/>
      <c r="E1757" s="42"/>
      <c r="F1757" s="247">
        <v>490815014</v>
      </c>
      <c r="G1757" s="337">
        <v>302916842</v>
      </c>
      <c r="H1757" s="330">
        <v>46899</v>
      </c>
      <c r="I1757" s="330"/>
      <c r="K1757" s="42"/>
      <c r="L1757" s="42"/>
      <c r="M1757" s="328"/>
      <c r="N1757" s="328"/>
      <c r="O1757" s="42"/>
    </row>
    <row r="1758" spans="1:15">
      <c r="A1758" s="42"/>
      <c r="B1758" s="330">
        <v>44673</v>
      </c>
      <c r="C1758" s="334">
        <f t="shared" si="25"/>
        <v>10029553817</v>
      </c>
      <c r="D1758" s="42"/>
      <c r="E1758" s="42"/>
      <c r="F1758" s="247">
        <v>490691631</v>
      </c>
      <c r="G1758" s="337">
        <v>303094984</v>
      </c>
      <c r="H1758" s="330">
        <v>43792</v>
      </c>
      <c r="I1758" s="330"/>
      <c r="K1758" s="42"/>
      <c r="L1758" s="42"/>
      <c r="M1758" s="328"/>
      <c r="N1758" s="328"/>
      <c r="O1758" s="42"/>
    </row>
    <row r="1759" spans="1:15">
      <c r="A1759" s="42"/>
      <c r="B1759" s="330">
        <v>44674</v>
      </c>
      <c r="C1759" s="334">
        <f t="shared" si="25"/>
        <v>10476761458</v>
      </c>
      <c r="D1759" s="42"/>
      <c r="E1759" s="42"/>
      <c r="F1759" s="247">
        <v>937899272</v>
      </c>
      <c r="G1759" s="337">
        <v>303142590</v>
      </c>
      <c r="H1759" s="330">
        <v>47715</v>
      </c>
      <c r="I1759" s="330"/>
      <c r="K1759" s="42"/>
      <c r="L1759" s="42"/>
      <c r="M1759" s="328"/>
      <c r="N1759" s="328"/>
      <c r="O1759" s="42"/>
    </row>
    <row r="1760" spans="1:15">
      <c r="A1760" s="42"/>
      <c r="B1760" s="330">
        <v>44675</v>
      </c>
      <c r="C1760" s="334">
        <f t="shared" ref="C1760:C1823" si="26">F1760+(F$88*28679+98765)+(G$88*6587+87654)+(E$88*9537+76543)+(J$88*5713+4528)</f>
        <v>9673258641</v>
      </c>
      <c r="D1760" s="42"/>
      <c r="E1760" s="42"/>
      <c r="F1760" s="247">
        <v>134396455</v>
      </c>
      <c r="G1760" s="337">
        <v>303220560</v>
      </c>
      <c r="H1760" s="330">
        <v>45214</v>
      </c>
      <c r="I1760" s="330"/>
      <c r="K1760" s="42"/>
      <c r="L1760" s="42"/>
      <c r="M1760" s="328"/>
      <c r="N1760" s="328"/>
      <c r="O1760" s="42"/>
    </row>
    <row r="1761" spans="1:15">
      <c r="A1761" s="42"/>
      <c r="B1761" s="330">
        <v>44676</v>
      </c>
      <c r="C1761" s="334">
        <f t="shared" si="26"/>
        <v>9831220933</v>
      </c>
      <c r="D1761" s="42"/>
      <c r="E1761" s="42"/>
      <c r="F1761" s="247">
        <v>292358747</v>
      </c>
      <c r="G1761" s="337">
        <v>303554418</v>
      </c>
      <c r="H1761" s="330">
        <v>47521</v>
      </c>
      <c r="I1761" s="330"/>
      <c r="K1761" s="42"/>
      <c r="L1761" s="42"/>
      <c r="M1761" s="328"/>
      <c r="N1761" s="328"/>
      <c r="O1761" s="42"/>
    </row>
    <row r="1762" spans="1:15">
      <c r="A1762" s="42"/>
      <c r="B1762" s="330">
        <v>44677</v>
      </c>
      <c r="C1762" s="334">
        <f t="shared" si="26"/>
        <v>9721355960</v>
      </c>
      <c r="D1762" s="42"/>
      <c r="E1762" s="42"/>
      <c r="F1762" s="247">
        <v>182493774</v>
      </c>
      <c r="G1762" s="337">
        <v>303561447</v>
      </c>
      <c r="H1762" s="330">
        <v>50363</v>
      </c>
      <c r="I1762" s="330"/>
      <c r="K1762" s="42"/>
      <c r="L1762" s="42"/>
      <c r="M1762" s="328"/>
      <c r="N1762" s="328"/>
      <c r="O1762" s="42"/>
    </row>
    <row r="1763" spans="1:15">
      <c r="A1763" s="42"/>
      <c r="B1763" s="330">
        <v>44678</v>
      </c>
      <c r="C1763" s="334">
        <f t="shared" si="26"/>
        <v>10438965132</v>
      </c>
      <c r="D1763" s="42"/>
      <c r="E1763" s="42"/>
      <c r="F1763" s="247">
        <v>900102946</v>
      </c>
      <c r="G1763" s="337">
        <v>303562186</v>
      </c>
      <c r="H1763" s="330">
        <v>49560</v>
      </c>
      <c r="I1763" s="330"/>
      <c r="K1763" s="42"/>
      <c r="L1763" s="42"/>
      <c r="M1763" s="328"/>
      <c r="N1763" s="328"/>
      <c r="O1763" s="42"/>
    </row>
    <row r="1764" spans="1:15">
      <c r="A1764" s="42"/>
      <c r="B1764" s="330">
        <v>44679</v>
      </c>
      <c r="C1764" s="334">
        <f t="shared" si="26"/>
        <v>9805930708</v>
      </c>
      <c r="D1764" s="42"/>
      <c r="E1764" s="42"/>
      <c r="F1764" s="247">
        <v>267068522</v>
      </c>
      <c r="G1764" s="337">
        <v>303892378</v>
      </c>
      <c r="H1764" s="330">
        <v>43801</v>
      </c>
      <c r="I1764" s="330"/>
      <c r="K1764" s="42"/>
      <c r="L1764" s="42"/>
      <c r="M1764" s="328"/>
      <c r="N1764" s="328"/>
      <c r="O1764" s="42"/>
    </row>
    <row r="1765" spans="1:15">
      <c r="A1765" s="42"/>
      <c r="B1765" s="330">
        <v>44680</v>
      </c>
      <c r="C1765" s="334">
        <f t="shared" si="26"/>
        <v>9928737626</v>
      </c>
      <c r="D1765" s="42"/>
      <c r="E1765" s="42"/>
      <c r="F1765" s="247">
        <v>389875440</v>
      </c>
      <c r="G1765" s="337">
        <v>304275858</v>
      </c>
      <c r="H1765" s="330">
        <v>46906</v>
      </c>
      <c r="I1765" s="330"/>
      <c r="K1765" s="42"/>
      <c r="L1765" s="42"/>
      <c r="M1765" s="328"/>
      <c r="N1765" s="328"/>
      <c r="O1765" s="42"/>
    </row>
    <row r="1766" spans="1:15">
      <c r="A1766" s="42"/>
      <c r="B1766" s="330">
        <v>44681</v>
      </c>
      <c r="C1766" s="334">
        <f t="shared" si="26"/>
        <v>9646550654</v>
      </c>
      <c r="D1766" s="42"/>
      <c r="E1766" s="42"/>
      <c r="F1766" s="247">
        <v>107688468</v>
      </c>
      <c r="G1766" s="337">
        <v>304453427</v>
      </c>
      <c r="H1766" s="330">
        <v>46982</v>
      </c>
      <c r="I1766" s="330"/>
      <c r="K1766" s="42"/>
      <c r="L1766" s="42"/>
      <c r="M1766" s="328"/>
      <c r="N1766" s="328"/>
      <c r="O1766" s="42"/>
    </row>
    <row r="1767" spans="1:15">
      <c r="A1767" s="42"/>
      <c r="B1767" s="330">
        <v>44682</v>
      </c>
      <c r="C1767" s="334">
        <f t="shared" si="26"/>
        <v>9669965073</v>
      </c>
      <c r="D1767" s="42"/>
      <c r="E1767" s="42"/>
      <c r="F1767" s="247">
        <v>131102887</v>
      </c>
      <c r="G1767" s="337">
        <v>305114834</v>
      </c>
      <c r="H1767" s="330">
        <v>47732</v>
      </c>
      <c r="I1767" s="330"/>
      <c r="K1767" s="42"/>
      <c r="L1767" s="42"/>
      <c r="M1767" s="328"/>
      <c r="N1767" s="328"/>
      <c r="O1767" s="42"/>
    </row>
    <row r="1768" spans="1:15">
      <c r="A1768" s="42"/>
      <c r="B1768" s="330">
        <v>44683</v>
      </c>
      <c r="C1768" s="334">
        <f t="shared" si="26"/>
        <v>10393194537</v>
      </c>
      <c r="D1768" s="42"/>
      <c r="E1768" s="42"/>
      <c r="F1768" s="247">
        <v>854332351</v>
      </c>
      <c r="G1768" s="337">
        <v>305128337</v>
      </c>
      <c r="H1768" s="330">
        <v>49069</v>
      </c>
      <c r="I1768" s="330"/>
      <c r="K1768" s="42"/>
      <c r="L1768" s="42"/>
      <c r="M1768" s="328"/>
      <c r="N1768" s="328"/>
      <c r="O1768" s="42"/>
    </row>
    <row r="1769" spans="1:15">
      <c r="A1769" s="42"/>
      <c r="B1769" s="330">
        <v>44684</v>
      </c>
      <c r="C1769" s="334">
        <f t="shared" si="26"/>
        <v>9806073166</v>
      </c>
      <c r="D1769" s="42"/>
      <c r="E1769" s="42"/>
      <c r="F1769" s="247">
        <v>267210980</v>
      </c>
      <c r="G1769" s="337">
        <v>305500801</v>
      </c>
      <c r="H1769" s="330">
        <v>47896</v>
      </c>
      <c r="I1769" s="330"/>
      <c r="K1769" s="42"/>
      <c r="L1769" s="42"/>
      <c r="M1769" s="328"/>
      <c r="N1769" s="328"/>
      <c r="O1769" s="42"/>
    </row>
    <row r="1770" spans="1:15">
      <c r="A1770" s="42"/>
      <c r="B1770" s="330">
        <v>44685</v>
      </c>
      <c r="C1770" s="334">
        <f t="shared" si="26"/>
        <v>10375910238</v>
      </c>
      <c r="D1770" s="42"/>
      <c r="E1770" s="42"/>
      <c r="F1770" s="247">
        <v>837048052</v>
      </c>
      <c r="G1770" s="337">
        <v>305642577</v>
      </c>
      <c r="H1770" s="330">
        <v>48145</v>
      </c>
      <c r="I1770" s="330"/>
      <c r="K1770" s="42"/>
      <c r="L1770" s="42"/>
      <c r="M1770" s="328"/>
      <c r="N1770" s="328"/>
      <c r="O1770" s="42"/>
    </row>
    <row r="1771" spans="1:15">
      <c r="A1771" s="42"/>
      <c r="B1771" s="330">
        <v>44686</v>
      </c>
      <c r="C1771" s="334">
        <f t="shared" si="26"/>
        <v>9882804254</v>
      </c>
      <c r="D1771" s="42"/>
      <c r="E1771" s="42"/>
      <c r="F1771" s="247">
        <v>343942068</v>
      </c>
      <c r="G1771" s="337">
        <v>305658054</v>
      </c>
      <c r="H1771" s="330">
        <v>47153</v>
      </c>
      <c r="I1771" s="330"/>
      <c r="K1771" s="42"/>
      <c r="L1771" s="42"/>
      <c r="M1771" s="328"/>
      <c r="N1771" s="328"/>
      <c r="O1771" s="42"/>
    </row>
    <row r="1772" spans="1:15">
      <c r="A1772" s="42"/>
      <c r="B1772" s="330">
        <v>44687</v>
      </c>
      <c r="C1772" s="334">
        <f t="shared" si="26"/>
        <v>9712656186</v>
      </c>
      <c r="D1772" s="42"/>
      <c r="E1772" s="42"/>
      <c r="F1772" s="247">
        <v>173794000</v>
      </c>
      <c r="G1772" s="337">
        <v>305669877</v>
      </c>
      <c r="H1772" s="330">
        <v>47641</v>
      </c>
      <c r="I1772" s="330"/>
      <c r="K1772" s="42"/>
      <c r="L1772" s="42"/>
      <c r="M1772" s="328"/>
      <c r="N1772" s="328"/>
      <c r="O1772" s="42"/>
    </row>
    <row r="1773" spans="1:15">
      <c r="A1773" s="42"/>
      <c r="B1773" s="330">
        <v>44688</v>
      </c>
      <c r="C1773" s="334">
        <f t="shared" si="26"/>
        <v>10483861861</v>
      </c>
      <c r="D1773" s="42"/>
      <c r="E1773" s="42"/>
      <c r="F1773" s="247">
        <v>944999675</v>
      </c>
      <c r="G1773" s="337">
        <v>305857383</v>
      </c>
      <c r="H1773" s="330">
        <v>49217</v>
      </c>
      <c r="I1773" s="330"/>
      <c r="K1773" s="42"/>
      <c r="L1773" s="42"/>
      <c r="M1773" s="328"/>
      <c r="N1773" s="328"/>
      <c r="O1773" s="42"/>
    </row>
    <row r="1774" spans="1:15">
      <c r="A1774" s="42"/>
      <c r="B1774" s="330">
        <v>44689</v>
      </c>
      <c r="C1774" s="334">
        <f t="shared" si="26"/>
        <v>10331777331</v>
      </c>
      <c r="D1774" s="42"/>
      <c r="E1774" s="42"/>
      <c r="F1774" s="247">
        <v>792915145</v>
      </c>
      <c r="G1774" s="337">
        <v>306154028</v>
      </c>
      <c r="H1774" s="330">
        <v>49341</v>
      </c>
      <c r="I1774" s="330"/>
      <c r="K1774" s="42"/>
      <c r="L1774" s="42"/>
      <c r="M1774" s="328"/>
      <c r="N1774" s="328"/>
      <c r="O1774" s="42"/>
    </row>
    <row r="1775" spans="1:15">
      <c r="A1775" s="42"/>
      <c r="B1775" s="330">
        <v>44690</v>
      </c>
      <c r="C1775" s="334">
        <f t="shared" si="26"/>
        <v>10388333953</v>
      </c>
      <c r="D1775" s="42"/>
      <c r="E1775" s="42"/>
      <c r="F1775" s="247">
        <v>849471767</v>
      </c>
      <c r="G1775" s="337">
        <v>306211014</v>
      </c>
      <c r="H1775" s="330">
        <v>49381</v>
      </c>
      <c r="I1775" s="330"/>
      <c r="K1775" s="42"/>
      <c r="L1775" s="42"/>
      <c r="M1775" s="328"/>
      <c r="N1775" s="328"/>
      <c r="O1775" s="42"/>
    </row>
    <row r="1776" spans="1:15">
      <c r="A1776" s="42"/>
      <c r="B1776" s="330">
        <v>44691</v>
      </c>
      <c r="C1776" s="334">
        <f t="shared" si="26"/>
        <v>10277801247</v>
      </c>
      <c r="D1776" s="42"/>
      <c r="E1776" s="42"/>
      <c r="F1776" s="247">
        <v>738939061</v>
      </c>
      <c r="G1776" s="337">
        <v>306257468</v>
      </c>
      <c r="H1776" s="330">
        <v>43494</v>
      </c>
      <c r="I1776" s="330"/>
      <c r="K1776" s="42"/>
      <c r="L1776" s="42"/>
      <c r="M1776" s="328"/>
      <c r="N1776" s="328"/>
      <c r="O1776" s="42"/>
    </row>
    <row r="1777" spans="1:15">
      <c r="A1777" s="42"/>
      <c r="B1777" s="330">
        <v>44692</v>
      </c>
      <c r="C1777" s="334">
        <f t="shared" si="26"/>
        <v>9710022755</v>
      </c>
      <c r="D1777" s="42"/>
      <c r="E1777" s="42"/>
      <c r="F1777" s="247">
        <v>171160569</v>
      </c>
      <c r="G1777" s="337">
        <v>306287132</v>
      </c>
      <c r="H1777" s="330">
        <v>50185</v>
      </c>
      <c r="I1777" s="330"/>
      <c r="K1777" s="42"/>
      <c r="L1777" s="42"/>
      <c r="M1777" s="328"/>
      <c r="N1777" s="328"/>
      <c r="O1777" s="42"/>
    </row>
    <row r="1778" spans="1:15">
      <c r="A1778" s="42"/>
      <c r="B1778" s="330">
        <v>44693</v>
      </c>
      <c r="C1778" s="334">
        <f t="shared" si="26"/>
        <v>10219903478</v>
      </c>
      <c r="D1778" s="42"/>
      <c r="E1778" s="42"/>
      <c r="F1778" s="247">
        <v>681041292</v>
      </c>
      <c r="G1778" s="337">
        <v>306463495</v>
      </c>
      <c r="H1778" s="330">
        <v>46730</v>
      </c>
      <c r="I1778" s="330"/>
      <c r="K1778" s="42"/>
      <c r="L1778" s="42"/>
      <c r="M1778" s="328"/>
      <c r="N1778" s="328"/>
      <c r="O1778" s="42"/>
    </row>
    <row r="1779" spans="1:15">
      <c r="A1779" s="42"/>
      <c r="B1779" s="330">
        <v>44694</v>
      </c>
      <c r="C1779" s="334">
        <f t="shared" si="26"/>
        <v>10085738348</v>
      </c>
      <c r="D1779" s="42"/>
      <c r="E1779" s="42"/>
      <c r="F1779" s="247">
        <v>546876162</v>
      </c>
      <c r="G1779" s="337">
        <v>306712222</v>
      </c>
      <c r="H1779" s="330">
        <v>48428</v>
      </c>
      <c r="I1779" s="330"/>
      <c r="K1779" s="42"/>
      <c r="L1779" s="42"/>
      <c r="M1779" s="328"/>
      <c r="N1779" s="328"/>
      <c r="O1779" s="42"/>
    </row>
    <row r="1780" spans="1:15">
      <c r="A1780" s="42"/>
      <c r="B1780" s="330">
        <v>44695</v>
      </c>
      <c r="C1780" s="334">
        <f t="shared" si="26"/>
        <v>10229444353</v>
      </c>
      <c r="D1780" s="42"/>
      <c r="E1780" s="42"/>
      <c r="F1780" s="247">
        <v>690582167</v>
      </c>
      <c r="G1780" s="337">
        <v>306908053</v>
      </c>
      <c r="H1780" s="330">
        <v>50038</v>
      </c>
      <c r="I1780" s="330"/>
      <c r="K1780" s="42"/>
      <c r="L1780" s="42"/>
      <c r="M1780" s="328"/>
      <c r="N1780" s="328"/>
      <c r="O1780" s="42"/>
    </row>
    <row r="1781" spans="1:15">
      <c r="A1781" s="42"/>
      <c r="B1781" s="330">
        <v>44696</v>
      </c>
      <c r="C1781" s="334">
        <f t="shared" si="26"/>
        <v>10424826011</v>
      </c>
      <c r="D1781" s="42"/>
      <c r="E1781" s="42"/>
      <c r="F1781" s="247">
        <v>885963825</v>
      </c>
      <c r="G1781" s="337">
        <v>307141464</v>
      </c>
      <c r="H1781" s="330">
        <v>44888</v>
      </c>
      <c r="I1781" s="330"/>
      <c r="K1781" s="42"/>
      <c r="L1781" s="42"/>
      <c r="M1781" s="328"/>
      <c r="N1781" s="328"/>
      <c r="O1781" s="42"/>
    </row>
    <row r="1782" spans="1:15">
      <c r="A1782" s="42"/>
      <c r="B1782" s="330">
        <v>44697</v>
      </c>
      <c r="C1782" s="334">
        <f t="shared" si="26"/>
        <v>10528309253</v>
      </c>
      <c r="D1782" s="42"/>
      <c r="E1782" s="42"/>
      <c r="F1782" s="247">
        <v>989447067</v>
      </c>
      <c r="G1782" s="337">
        <v>307231999</v>
      </c>
      <c r="H1782" s="330">
        <v>46698</v>
      </c>
      <c r="I1782" s="330"/>
      <c r="K1782" s="42"/>
      <c r="L1782" s="42"/>
      <c r="M1782" s="328"/>
      <c r="N1782" s="328"/>
      <c r="O1782" s="42"/>
    </row>
    <row r="1783" spans="1:15">
      <c r="A1783" s="42"/>
      <c r="B1783" s="330">
        <v>44698</v>
      </c>
      <c r="C1783" s="334">
        <f t="shared" si="26"/>
        <v>10023253170</v>
      </c>
      <c r="D1783" s="42"/>
      <c r="E1783" s="42"/>
      <c r="F1783" s="247">
        <v>484390984</v>
      </c>
      <c r="G1783" s="337">
        <v>307296300</v>
      </c>
      <c r="H1783" s="330">
        <v>48552</v>
      </c>
      <c r="I1783" s="330"/>
      <c r="K1783" s="42"/>
      <c r="L1783" s="42"/>
      <c r="M1783" s="328"/>
      <c r="N1783" s="328"/>
      <c r="O1783" s="42"/>
    </row>
    <row r="1784" spans="1:15">
      <c r="A1784" s="42"/>
      <c r="B1784" s="330">
        <v>44699</v>
      </c>
      <c r="C1784" s="334">
        <f t="shared" si="26"/>
        <v>9788680984</v>
      </c>
      <c r="D1784" s="42"/>
      <c r="E1784" s="42"/>
      <c r="F1784" s="247">
        <v>249818798</v>
      </c>
      <c r="G1784" s="337">
        <v>307466923</v>
      </c>
      <c r="H1784" s="330">
        <v>49319</v>
      </c>
      <c r="I1784" s="330"/>
      <c r="K1784" s="42"/>
      <c r="L1784" s="42"/>
      <c r="M1784" s="328"/>
      <c r="N1784" s="328"/>
      <c r="O1784" s="42"/>
    </row>
    <row r="1785" spans="1:15">
      <c r="A1785" s="42"/>
      <c r="B1785" s="330">
        <v>44700</v>
      </c>
      <c r="C1785" s="334">
        <f t="shared" si="26"/>
        <v>10032236332</v>
      </c>
      <c r="D1785" s="42"/>
      <c r="E1785" s="42"/>
      <c r="F1785" s="247">
        <v>493374146</v>
      </c>
      <c r="G1785" s="337">
        <v>307846735</v>
      </c>
      <c r="H1785" s="330">
        <v>43724</v>
      </c>
      <c r="I1785" s="330"/>
      <c r="K1785" s="42"/>
      <c r="L1785" s="42"/>
      <c r="M1785" s="328"/>
      <c r="N1785" s="328"/>
      <c r="O1785" s="42"/>
    </row>
    <row r="1786" spans="1:15">
      <c r="A1786" s="42"/>
      <c r="B1786" s="330">
        <v>44701</v>
      </c>
      <c r="C1786" s="334">
        <f t="shared" si="26"/>
        <v>9782139533</v>
      </c>
      <c r="D1786" s="42"/>
      <c r="E1786" s="42"/>
      <c r="F1786" s="247">
        <v>243277347</v>
      </c>
      <c r="G1786" s="337">
        <v>307924624</v>
      </c>
      <c r="H1786" s="330">
        <v>47643</v>
      </c>
      <c r="I1786" s="330"/>
      <c r="K1786" s="42"/>
      <c r="L1786" s="42"/>
      <c r="M1786" s="328"/>
      <c r="N1786" s="328"/>
      <c r="O1786" s="42"/>
    </row>
    <row r="1787" spans="1:15">
      <c r="A1787" s="42"/>
      <c r="B1787" s="330">
        <v>44702</v>
      </c>
      <c r="C1787" s="334">
        <f t="shared" si="26"/>
        <v>9720915623</v>
      </c>
      <c r="D1787" s="42"/>
      <c r="E1787" s="42"/>
      <c r="F1787" s="247">
        <v>182053437</v>
      </c>
      <c r="G1787" s="337">
        <v>307950183</v>
      </c>
      <c r="H1787" s="330">
        <v>43793</v>
      </c>
      <c r="I1787" s="330"/>
      <c r="K1787" s="42"/>
      <c r="L1787" s="42"/>
      <c r="M1787" s="328"/>
      <c r="N1787" s="328"/>
      <c r="O1787" s="42"/>
    </row>
    <row r="1788" spans="1:15">
      <c r="A1788" s="42"/>
      <c r="B1788" s="330">
        <v>44703</v>
      </c>
      <c r="C1788" s="334">
        <f t="shared" si="26"/>
        <v>9779383157</v>
      </c>
      <c r="D1788" s="42"/>
      <c r="E1788" s="42"/>
      <c r="F1788" s="247">
        <v>240520971</v>
      </c>
      <c r="G1788" s="337">
        <v>308054377</v>
      </c>
      <c r="H1788" s="330">
        <v>49974</v>
      </c>
      <c r="I1788" s="330"/>
      <c r="K1788" s="42"/>
      <c r="L1788" s="42"/>
      <c r="M1788" s="328"/>
      <c r="N1788" s="328"/>
      <c r="O1788" s="42"/>
    </row>
    <row r="1789" spans="1:15">
      <c r="A1789" s="42"/>
      <c r="B1789" s="330">
        <v>44704</v>
      </c>
      <c r="C1789" s="334">
        <f t="shared" si="26"/>
        <v>10079710117</v>
      </c>
      <c r="D1789" s="42"/>
      <c r="E1789" s="42"/>
      <c r="F1789" s="247">
        <v>540847931</v>
      </c>
      <c r="G1789" s="337">
        <v>308413779</v>
      </c>
      <c r="H1789" s="330">
        <v>47609</v>
      </c>
      <c r="I1789" s="330"/>
      <c r="K1789" s="42"/>
      <c r="L1789" s="42"/>
      <c r="M1789" s="328"/>
      <c r="N1789" s="328"/>
      <c r="O1789" s="42"/>
    </row>
    <row r="1790" spans="1:15">
      <c r="A1790" s="42"/>
      <c r="B1790" s="330">
        <v>44705</v>
      </c>
      <c r="C1790" s="334">
        <f t="shared" si="26"/>
        <v>9863110458</v>
      </c>
      <c r="D1790" s="42"/>
      <c r="E1790" s="42"/>
      <c r="F1790" s="247">
        <v>324248272</v>
      </c>
      <c r="G1790" s="337">
        <v>308590023</v>
      </c>
      <c r="H1790" s="330">
        <v>46739</v>
      </c>
      <c r="I1790" s="330"/>
      <c r="K1790" s="42"/>
      <c r="L1790" s="42"/>
      <c r="M1790" s="328"/>
      <c r="N1790" s="328"/>
      <c r="O1790" s="42"/>
    </row>
    <row r="1791" spans="1:15">
      <c r="A1791" s="42"/>
      <c r="B1791" s="330">
        <v>44706</v>
      </c>
      <c r="C1791" s="334">
        <f t="shared" si="26"/>
        <v>10396814736</v>
      </c>
      <c r="D1791" s="42"/>
      <c r="E1791" s="42"/>
      <c r="F1791" s="247">
        <v>857952550</v>
      </c>
      <c r="G1791" s="337">
        <v>308653353</v>
      </c>
      <c r="H1791" s="330">
        <v>47597</v>
      </c>
      <c r="I1791" s="330"/>
      <c r="K1791" s="42"/>
      <c r="L1791" s="42"/>
      <c r="M1791" s="328"/>
      <c r="N1791" s="328"/>
      <c r="O1791" s="42"/>
    </row>
    <row r="1792" spans="1:15">
      <c r="A1792" s="42"/>
      <c r="B1792" s="330">
        <v>44707</v>
      </c>
      <c r="C1792" s="334">
        <f t="shared" si="26"/>
        <v>9730179279</v>
      </c>
      <c r="D1792" s="42"/>
      <c r="E1792" s="42"/>
      <c r="F1792" s="247">
        <v>191317093</v>
      </c>
      <c r="G1792" s="337">
        <v>308845178</v>
      </c>
      <c r="H1792" s="330">
        <v>46474</v>
      </c>
      <c r="I1792" s="330"/>
      <c r="K1792" s="42"/>
      <c r="L1792" s="42"/>
      <c r="M1792" s="328"/>
      <c r="N1792" s="328"/>
      <c r="O1792" s="42"/>
    </row>
    <row r="1793" spans="1:15">
      <c r="A1793" s="42"/>
      <c r="B1793" s="330">
        <v>44708</v>
      </c>
      <c r="C1793" s="334">
        <f t="shared" si="26"/>
        <v>9996125204</v>
      </c>
      <c r="D1793" s="42"/>
      <c r="E1793" s="42"/>
      <c r="F1793" s="247">
        <v>457263018</v>
      </c>
      <c r="G1793" s="337">
        <v>309457260</v>
      </c>
      <c r="H1793" s="330">
        <v>46943</v>
      </c>
      <c r="I1793" s="330"/>
      <c r="K1793" s="42"/>
      <c r="L1793" s="42"/>
      <c r="M1793" s="328"/>
      <c r="N1793" s="328"/>
      <c r="O1793" s="42"/>
    </row>
    <row r="1794" spans="1:15">
      <c r="A1794" s="42"/>
      <c r="B1794" s="330">
        <v>44709</v>
      </c>
      <c r="C1794" s="334">
        <f t="shared" si="26"/>
        <v>10084728146</v>
      </c>
      <c r="D1794" s="42"/>
      <c r="E1794" s="42"/>
      <c r="F1794" s="247">
        <v>545865960</v>
      </c>
      <c r="G1794" s="337">
        <v>309911803</v>
      </c>
      <c r="H1794" s="330">
        <v>44617</v>
      </c>
      <c r="I1794" s="330"/>
      <c r="K1794" s="42"/>
      <c r="L1794" s="42"/>
      <c r="M1794" s="328"/>
      <c r="N1794" s="328"/>
      <c r="O1794" s="42"/>
    </row>
    <row r="1795" spans="1:15">
      <c r="A1795" s="42"/>
      <c r="B1795" s="330">
        <v>44710</v>
      </c>
      <c r="C1795" s="334">
        <f t="shared" si="26"/>
        <v>9960466867</v>
      </c>
      <c r="D1795" s="42"/>
      <c r="E1795" s="42"/>
      <c r="F1795" s="247">
        <v>421604681</v>
      </c>
      <c r="G1795" s="337">
        <v>310067788</v>
      </c>
      <c r="H1795" s="330">
        <v>50036</v>
      </c>
      <c r="I1795" s="330"/>
      <c r="K1795" s="42"/>
      <c r="L1795" s="42"/>
      <c r="M1795" s="328"/>
      <c r="N1795" s="328"/>
      <c r="O1795" s="42"/>
    </row>
    <row r="1796" spans="1:15">
      <c r="A1796" s="42"/>
      <c r="B1796" s="330">
        <v>44711</v>
      </c>
      <c r="C1796" s="334">
        <f t="shared" si="26"/>
        <v>10068683159</v>
      </c>
      <c r="D1796" s="42"/>
      <c r="E1796" s="42"/>
      <c r="F1796" s="247">
        <v>529820973</v>
      </c>
      <c r="G1796" s="337">
        <v>310233534</v>
      </c>
      <c r="H1796" s="330">
        <v>48285</v>
      </c>
      <c r="I1796" s="330"/>
      <c r="K1796" s="42"/>
      <c r="L1796" s="42"/>
      <c r="M1796" s="328"/>
      <c r="N1796" s="328"/>
      <c r="O1796" s="42"/>
    </row>
    <row r="1797" spans="1:15">
      <c r="A1797" s="42"/>
      <c r="B1797" s="330">
        <v>44712</v>
      </c>
      <c r="C1797" s="334">
        <f t="shared" si="26"/>
        <v>10370708122</v>
      </c>
      <c r="D1797" s="42"/>
      <c r="E1797" s="42"/>
      <c r="F1797" s="247">
        <v>831845936</v>
      </c>
      <c r="G1797" s="337">
        <v>310335017</v>
      </c>
      <c r="H1797" s="330">
        <v>49701</v>
      </c>
      <c r="I1797" s="330"/>
      <c r="K1797" s="42"/>
      <c r="L1797" s="42"/>
      <c r="M1797" s="328"/>
      <c r="N1797" s="328"/>
      <c r="O1797" s="42"/>
    </row>
    <row r="1798" spans="1:15">
      <c r="A1798" s="42"/>
      <c r="B1798" s="330">
        <v>44713</v>
      </c>
      <c r="C1798" s="334">
        <f t="shared" si="26"/>
        <v>9930035942</v>
      </c>
      <c r="D1798" s="42"/>
      <c r="E1798" s="42"/>
      <c r="F1798" s="247">
        <v>391173756</v>
      </c>
      <c r="G1798" s="337">
        <v>310411688</v>
      </c>
      <c r="H1798" s="330">
        <v>46136</v>
      </c>
      <c r="I1798" s="330"/>
      <c r="K1798" s="42"/>
      <c r="L1798" s="42"/>
      <c r="M1798" s="328"/>
      <c r="N1798" s="328"/>
      <c r="O1798" s="42"/>
    </row>
    <row r="1799" spans="1:15">
      <c r="A1799" s="42"/>
      <c r="B1799" s="330">
        <v>44714</v>
      </c>
      <c r="C1799" s="334">
        <f t="shared" si="26"/>
        <v>10147155232</v>
      </c>
      <c r="D1799" s="42"/>
      <c r="E1799" s="42"/>
      <c r="F1799" s="247">
        <v>608293046</v>
      </c>
      <c r="G1799" s="337">
        <v>310439248</v>
      </c>
      <c r="H1799" s="330">
        <v>46603</v>
      </c>
      <c r="I1799" s="330"/>
      <c r="K1799" s="42"/>
      <c r="L1799" s="42"/>
      <c r="M1799" s="328"/>
      <c r="N1799" s="328"/>
      <c r="O1799" s="42"/>
    </row>
    <row r="1800" spans="1:15">
      <c r="A1800" s="42"/>
      <c r="B1800" s="330">
        <v>44715</v>
      </c>
      <c r="C1800" s="334">
        <f t="shared" si="26"/>
        <v>10073171956</v>
      </c>
      <c r="D1800" s="42"/>
      <c r="E1800" s="42"/>
      <c r="F1800" s="247">
        <v>534309770</v>
      </c>
      <c r="G1800" s="337">
        <v>310672916</v>
      </c>
      <c r="H1800" s="330">
        <v>47610</v>
      </c>
      <c r="I1800" s="330"/>
      <c r="K1800" s="42"/>
      <c r="L1800" s="42"/>
      <c r="M1800" s="328"/>
      <c r="N1800" s="328"/>
      <c r="O1800" s="42"/>
    </row>
    <row r="1801" spans="1:15">
      <c r="A1801" s="42"/>
      <c r="B1801" s="330">
        <v>44716</v>
      </c>
      <c r="C1801" s="334">
        <f t="shared" si="26"/>
        <v>9649060815</v>
      </c>
      <c r="D1801" s="42"/>
      <c r="E1801" s="42"/>
      <c r="F1801" s="247">
        <v>110198629</v>
      </c>
      <c r="G1801" s="337">
        <v>310688429</v>
      </c>
      <c r="H1801" s="330">
        <v>47221</v>
      </c>
      <c r="I1801" s="330"/>
      <c r="K1801" s="42"/>
      <c r="L1801" s="42"/>
      <c r="M1801" s="328"/>
      <c r="N1801" s="328"/>
      <c r="O1801" s="42"/>
    </row>
    <row r="1802" spans="1:15">
      <c r="A1802" s="42"/>
      <c r="B1802" s="330">
        <v>44717</v>
      </c>
      <c r="C1802" s="334">
        <f t="shared" si="26"/>
        <v>10447124211</v>
      </c>
      <c r="D1802" s="42"/>
      <c r="E1802" s="42"/>
      <c r="F1802" s="247">
        <v>908262025</v>
      </c>
      <c r="G1802" s="337">
        <v>310769547</v>
      </c>
      <c r="H1802" s="330">
        <v>45869</v>
      </c>
      <c r="I1802" s="330"/>
      <c r="K1802" s="42"/>
      <c r="L1802" s="42"/>
      <c r="M1802" s="328"/>
      <c r="N1802" s="328"/>
      <c r="O1802" s="42"/>
    </row>
    <row r="1803" spans="1:15">
      <c r="A1803" s="42"/>
      <c r="B1803" s="330">
        <v>44718</v>
      </c>
      <c r="C1803" s="334">
        <f t="shared" si="26"/>
        <v>9789202112</v>
      </c>
      <c r="D1803" s="42"/>
      <c r="E1803" s="42"/>
      <c r="F1803" s="247">
        <v>250339926</v>
      </c>
      <c r="G1803" s="337">
        <v>310770631</v>
      </c>
      <c r="H1803" s="330">
        <v>43728</v>
      </c>
      <c r="I1803" s="330"/>
      <c r="K1803" s="42"/>
      <c r="L1803" s="42"/>
      <c r="M1803" s="328"/>
      <c r="N1803" s="328"/>
      <c r="O1803" s="42"/>
    </row>
    <row r="1804" spans="1:15">
      <c r="A1804" s="42"/>
      <c r="B1804" s="330">
        <v>44719</v>
      </c>
      <c r="C1804" s="334">
        <f t="shared" si="26"/>
        <v>10482036606</v>
      </c>
      <c r="D1804" s="42"/>
      <c r="E1804" s="42"/>
      <c r="F1804" s="247">
        <v>943174420</v>
      </c>
      <c r="G1804" s="337">
        <v>310793080</v>
      </c>
      <c r="H1804" s="330">
        <v>43556</v>
      </c>
      <c r="I1804" s="330"/>
      <c r="K1804" s="42"/>
      <c r="L1804" s="42"/>
      <c r="M1804" s="328"/>
      <c r="N1804" s="328"/>
      <c r="O1804" s="42"/>
    </row>
    <row r="1805" spans="1:15">
      <c r="A1805" s="42"/>
      <c r="B1805" s="330">
        <v>44720</v>
      </c>
      <c r="C1805" s="334">
        <f t="shared" si="26"/>
        <v>10022491246</v>
      </c>
      <c r="D1805" s="42"/>
      <c r="E1805" s="42"/>
      <c r="F1805" s="247">
        <v>483629060</v>
      </c>
      <c r="G1805" s="337">
        <v>310841121</v>
      </c>
      <c r="H1805" s="330">
        <v>48826</v>
      </c>
      <c r="I1805" s="330"/>
      <c r="K1805" s="42"/>
      <c r="L1805" s="42"/>
      <c r="M1805" s="328"/>
      <c r="N1805" s="328"/>
      <c r="O1805" s="42"/>
    </row>
    <row r="1806" spans="1:15">
      <c r="A1806" s="42"/>
      <c r="B1806" s="330">
        <v>44721</v>
      </c>
      <c r="C1806" s="334">
        <f t="shared" si="26"/>
        <v>10348983233</v>
      </c>
      <c r="D1806" s="42"/>
      <c r="E1806" s="42"/>
      <c r="F1806" s="247">
        <v>810121047</v>
      </c>
      <c r="G1806" s="337">
        <v>311108187</v>
      </c>
      <c r="H1806" s="330">
        <v>44799</v>
      </c>
      <c r="I1806" s="330"/>
      <c r="K1806" s="42"/>
      <c r="L1806" s="42"/>
      <c r="M1806" s="328"/>
      <c r="N1806" s="328"/>
      <c r="O1806" s="42"/>
    </row>
    <row r="1807" spans="1:15">
      <c r="A1807" s="42"/>
      <c r="B1807" s="330">
        <v>44722</v>
      </c>
      <c r="C1807" s="334">
        <f t="shared" si="26"/>
        <v>10276103127</v>
      </c>
      <c r="D1807" s="42"/>
      <c r="E1807" s="42"/>
      <c r="F1807" s="247">
        <v>737240941</v>
      </c>
      <c r="G1807" s="337">
        <v>311220429</v>
      </c>
      <c r="H1807" s="330">
        <v>46328</v>
      </c>
      <c r="I1807" s="330"/>
      <c r="K1807" s="42"/>
      <c r="L1807" s="42"/>
      <c r="M1807" s="328"/>
      <c r="N1807" s="328"/>
      <c r="O1807" s="42"/>
    </row>
    <row r="1808" spans="1:15">
      <c r="A1808" s="42"/>
      <c r="B1808" s="330">
        <v>44723</v>
      </c>
      <c r="C1808" s="334">
        <f t="shared" si="26"/>
        <v>9701962022</v>
      </c>
      <c r="D1808" s="42"/>
      <c r="E1808" s="42"/>
      <c r="F1808" s="247">
        <v>163099836</v>
      </c>
      <c r="G1808" s="337">
        <v>311230841</v>
      </c>
      <c r="H1808" s="330">
        <v>44822</v>
      </c>
      <c r="I1808" s="330"/>
      <c r="K1808" s="42"/>
      <c r="L1808" s="42"/>
      <c r="M1808" s="328"/>
      <c r="N1808" s="328"/>
      <c r="O1808" s="42"/>
    </row>
    <row r="1809" spans="1:15">
      <c r="A1809" s="42"/>
      <c r="B1809" s="330">
        <v>44724</v>
      </c>
      <c r="C1809" s="334">
        <f t="shared" si="26"/>
        <v>10315981368</v>
      </c>
      <c r="D1809" s="42"/>
      <c r="E1809" s="42"/>
      <c r="F1809" s="247">
        <v>777119182</v>
      </c>
      <c r="G1809" s="337">
        <v>311278285</v>
      </c>
      <c r="H1809" s="330">
        <v>46188</v>
      </c>
      <c r="I1809" s="330"/>
      <c r="K1809" s="42"/>
      <c r="L1809" s="42"/>
      <c r="M1809" s="328"/>
      <c r="N1809" s="328"/>
      <c r="O1809" s="42"/>
    </row>
    <row r="1810" spans="1:15">
      <c r="A1810" s="42"/>
      <c r="B1810" s="330">
        <v>44725</v>
      </c>
      <c r="C1810" s="334">
        <f t="shared" si="26"/>
        <v>9763109351</v>
      </c>
      <c r="D1810" s="42"/>
      <c r="E1810" s="42"/>
      <c r="F1810" s="247">
        <v>224247165</v>
      </c>
      <c r="G1810" s="337">
        <v>311333605</v>
      </c>
      <c r="H1810" s="330">
        <v>48027</v>
      </c>
      <c r="I1810" s="330"/>
      <c r="K1810" s="42"/>
      <c r="L1810" s="42"/>
      <c r="M1810" s="328"/>
      <c r="N1810" s="328"/>
      <c r="O1810" s="42"/>
    </row>
    <row r="1811" spans="1:15">
      <c r="A1811" s="42"/>
      <c r="B1811" s="330">
        <v>44726</v>
      </c>
      <c r="C1811" s="334">
        <f t="shared" si="26"/>
        <v>9983758665</v>
      </c>
      <c r="D1811" s="42"/>
      <c r="E1811" s="42"/>
      <c r="F1811" s="247">
        <v>444896479</v>
      </c>
      <c r="G1811" s="337">
        <v>311340923</v>
      </c>
      <c r="H1811" s="330">
        <v>44389</v>
      </c>
      <c r="I1811" s="330"/>
      <c r="K1811" s="42"/>
      <c r="L1811" s="42"/>
      <c r="M1811" s="328"/>
      <c r="N1811" s="328"/>
      <c r="O1811" s="42"/>
    </row>
    <row r="1812" spans="1:15">
      <c r="A1812" s="42"/>
      <c r="B1812" s="330">
        <v>44727</v>
      </c>
      <c r="C1812" s="334">
        <f t="shared" si="26"/>
        <v>9947074969</v>
      </c>
      <c r="D1812" s="42"/>
      <c r="E1812" s="42"/>
      <c r="F1812" s="247">
        <v>408212783</v>
      </c>
      <c r="G1812" s="337">
        <v>311464179</v>
      </c>
      <c r="H1812" s="330">
        <v>48682</v>
      </c>
      <c r="I1812" s="330"/>
      <c r="K1812" s="42"/>
      <c r="L1812" s="42"/>
      <c r="M1812" s="328"/>
      <c r="N1812" s="328"/>
      <c r="O1812" s="42"/>
    </row>
    <row r="1813" spans="1:15">
      <c r="A1813" s="42"/>
      <c r="B1813" s="330">
        <v>44728</v>
      </c>
      <c r="C1813" s="334">
        <f t="shared" si="26"/>
        <v>10289525609</v>
      </c>
      <c r="D1813" s="42"/>
      <c r="E1813" s="42"/>
      <c r="F1813" s="247">
        <v>750663423</v>
      </c>
      <c r="G1813" s="337">
        <v>311522922</v>
      </c>
      <c r="H1813" s="330">
        <v>45445</v>
      </c>
      <c r="I1813" s="330"/>
      <c r="K1813" s="42"/>
      <c r="L1813" s="42"/>
      <c r="M1813" s="328"/>
      <c r="N1813" s="328"/>
      <c r="O1813" s="42"/>
    </row>
    <row r="1814" spans="1:15">
      <c r="A1814" s="42"/>
      <c r="B1814" s="330">
        <v>44729</v>
      </c>
      <c r="C1814" s="334">
        <f t="shared" si="26"/>
        <v>9950260397</v>
      </c>
      <c r="D1814" s="42"/>
      <c r="E1814" s="42"/>
      <c r="F1814" s="247">
        <v>411398211</v>
      </c>
      <c r="G1814" s="337">
        <v>311592696</v>
      </c>
      <c r="H1814" s="330">
        <v>45545</v>
      </c>
      <c r="I1814" s="330"/>
      <c r="K1814" s="42"/>
      <c r="L1814" s="42"/>
      <c r="M1814" s="328"/>
      <c r="N1814" s="328"/>
      <c r="O1814" s="42"/>
    </row>
    <row r="1815" spans="1:15">
      <c r="A1815" s="42"/>
      <c r="B1815" s="330">
        <v>44730</v>
      </c>
      <c r="C1815" s="334">
        <f t="shared" si="26"/>
        <v>9871323560</v>
      </c>
      <c r="D1815" s="42"/>
      <c r="E1815" s="42"/>
      <c r="F1815" s="247">
        <v>332461374</v>
      </c>
      <c r="G1815" s="337">
        <v>311630004</v>
      </c>
      <c r="H1815" s="330">
        <v>45643</v>
      </c>
      <c r="I1815" s="330"/>
      <c r="K1815" s="42"/>
      <c r="L1815" s="42"/>
      <c r="M1815" s="328"/>
      <c r="N1815" s="328"/>
      <c r="O1815" s="42"/>
    </row>
    <row r="1816" spans="1:15">
      <c r="A1816" s="42"/>
      <c r="B1816" s="330">
        <v>44731</v>
      </c>
      <c r="C1816" s="334">
        <f t="shared" si="26"/>
        <v>9747778788</v>
      </c>
      <c r="D1816" s="42"/>
      <c r="E1816" s="42"/>
      <c r="F1816" s="247">
        <v>208916602</v>
      </c>
      <c r="G1816" s="337">
        <v>311684175</v>
      </c>
      <c r="H1816" s="330">
        <v>50354</v>
      </c>
      <c r="I1816" s="330"/>
      <c r="K1816" s="42"/>
      <c r="L1816" s="42"/>
      <c r="M1816" s="328"/>
      <c r="N1816" s="328"/>
      <c r="O1816" s="42"/>
    </row>
    <row r="1817" spans="1:15">
      <c r="A1817" s="42"/>
      <c r="B1817" s="330">
        <v>44732</v>
      </c>
      <c r="C1817" s="334">
        <f t="shared" si="26"/>
        <v>10329723715</v>
      </c>
      <c r="D1817" s="42"/>
      <c r="E1817" s="42"/>
      <c r="F1817" s="247">
        <v>790861529</v>
      </c>
      <c r="G1817" s="337">
        <v>311954731</v>
      </c>
      <c r="H1817" s="330">
        <v>49902</v>
      </c>
      <c r="I1817" s="330"/>
      <c r="K1817" s="42"/>
      <c r="L1817" s="42"/>
      <c r="M1817" s="328"/>
      <c r="N1817" s="328"/>
      <c r="O1817" s="42"/>
    </row>
    <row r="1818" spans="1:15">
      <c r="A1818" s="42"/>
      <c r="B1818" s="330">
        <v>44733</v>
      </c>
      <c r="C1818" s="334">
        <f t="shared" si="26"/>
        <v>10209987975</v>
      </c>
      <c r="D1818" s="42"/>
      <c r="E1818" s="42"/>
      <c r="F1818" s="247">
        <v>671125789</v>
      </c>
      <c r="G1818" s="337">
        <v>311987786</v>
      </c>
      <c r="H1818" s="330">
        <v>46695</v>
      </c>
      <c r="I1818" s="330"/>
      <c r="K1818" s="42"/>
      <c r="L1818" s="42"/>
      <c r="M1818" s="328"/>
      <c r="N1818" s="328"/>
      <c r="O1818" s="42"/>
    </row>
    <row r="1819" spans="1:15">
      <c r="A1819" s="42"/>
      <c r="B1819" s="330">
        <v>44734</v>
      </c>
      <c r="C1819" s="334">
        <f t="shared" si="26"/>
        <v>10439164804</v>
      </c>
      <c r="D1819" s="42"/>
      <c r="E1819" s="42"/>
      <c r="F1819" s="247">
        <v>900302618</v>
      </c>
      <c r="G1819" s="337">
        <v>312046062</v>
      </c>
      <c r="H1819" s="330">
        <v>46343</v>
      </c>
      <c r="I1819" s="330"/>
      <c r="K1819" s="42"/>
      <c r="L1819" s="42"/>
      <c r="M1819" s="328"/>
      <c r="N1819" s="328"/>
      <c r="O1819" s="42"/>
    </row>
    <row r="1820" spans="1:15">
      <c r="A1820" s="42"/>
      <c r="B1820" s="330">
        <v>44735</v>
      </c>
      <c r="C1820" s="334">
        <f t="shared" si="26"/>
        <v>9767065382</v>
      </c>
      <c r="D1820" s="42"/>
      <c r="E1820" s="42"/>
      <c r="F1820" s="247">
        <v>228203196</v>
      </c>
      <c r="G1820" s="337">
        <v>312070189</v>
      </c>
      <c r="H1820" s="330">
        <v>45694</v>
      </c>
      <c r="I1820" s="330"/>
      <c r="K1820" s="42"/>
      <c r="L1820" s="42"/>
      <c r="M1820" s="328"/>
      <c r="N1820" s="328"/>
      <c r="O1820" s="42"/>
    </row>
    <row r="1821" spans="1:15">
      <c r="A1821" s="42"/>
      <c r="B1821" s="330">
        <v>44736</v>
      </c>
      <c r="C1821" s="334">
        <f t="shared" si="26"/>
        <v>10470475060</v>
      </c>
      <c r="D1821" s="42"/>
      <c r="E1821" s="42"/>
      <c r="F1821" s="247">
        <v>931612874</v>
      </c>
      <c r="G1821" s="337">
        <v>312077338</v>
      </c>
      <c r="H1821" s="330">
        <v>45514</v>
      </c>
      <c r="I1821" s="330"/>
      <c r="K1821" s="42"/>
      <c r="L1821" s="42"/>
      <c r="M1821" s="328"/>
      <c r="N1821" s="328"/>
      <c r="O1821" s="42"/>
    </row>
    <row r="1822" spans="1:15">
      <c r="A1822" s="42"/>
      <c r="B1822" s="330">
        <v>44737</v>
      </c>
      <c r="C1822" s="334">
        <f t="shared" si="26"/>
        <v>10294466992</v>
      </c>
      <c r="D1822" s="42"/>
      <c r="E1822" s="42"/>
      <c r="F1822" s="247">
        <v>755604806</v>
      </c>
      <c r="G1822" s="337">
        <v>312105690</v>
      </c>
      <c r="H1822" s="330">
        <v>49455</v>
      </c>
      <c r="I1822" s="330"/>
      <c r="K1822" s="42"/>
      <c r="L1822" s="42"/>
      <c r="M1822" s="328"/>
      <c r="N1822" s="328"/>
      <c r="O1822" s="42"/>
    </row>
    <row r="1823" spans="1:15">
      <c r="A1823" s="42"/>
      <c r="B1823" s="330">
        <v>44738</v>
      </c>
      <c r="C1823" s="334">
        <f t="shared" si="26"/>
        <v>10137611163</v>
      </c>
      <c r="D1823" s="42"/>
      <c r="E1823" s="42"/>
      <c r="F1823" s="247">
        <v>598748977</v>
      </c>
      <c r="G1823" s="337">
        <v>312226152</v>
      </c>
      <c r="H1823" s="330">
        <v>48434</v>
      </c>
      <c r="I1823" s="330"/>
      <c r="K1823" s="42"/>
      <c r="L1823" s="42"/>
      <c r="M1823" s="328"/>
      <c r="N1823" s="328"/>
      <c r="O1823" s="42"/>
    </row>
    <row r="1824" spans="1:15">
      <c r="A1824" s="42"/>
      <c r="B1824" s="330">
        <v>44739</v>
      </c>
      <c r="C1824" s="334">
        <f t="shared" ref="C1824:C1887" si="27">F1824+(F$88*28679+98765)+(G$88*6587+87654)+(E$88*9537+76543)+(J$88*5713+4528)</f>
        <v>10534338846</v>
      </c>
      <c r="D1824" s="42"/>
      <c r="E1824" s="42"/>
      <c r="F1824" s="247">
        <v>995476660</v>
      </c>
      <c r="G1824" s="337">
        <v>312231590</v>
      </c>
      <c r="H1824" s="330">
        <v>48389</v>
      </c>
      <c r="I1824" s="330"/>
      <c r="K1824" s="42"/>
      <c r="L1824" s="42"/>
      <c r="M1824" s="328"/>
      <c r="N1824" s="328"/>
      <c r="O1824" s="42"/>
    </row>
    <row r="1825" spans="1:15">
      <c r="A1825" s="42"/>
      <c r="B1825" s="330">
        <v>44740</v>
      </c>
      <c r="C1825" s="334">
        <f t="shared" si="27"/>
        <v>10361813932</v>
      </c>
      <c r="D1825" s="42"/>
      <c r="E1825" s="42"/>
      <c r="F1825" s="247">
        <v>822951746</v>
      </c>
      <c r="G1825" s="337">
        <v>312252253</v>
      </c>
      <c r="H1825" s="330">
        <v>48605</v>
      </c>
      <c r="I1825" s="330"/>
      <c r="K1825" s="42"/>
      <c r="L1825" s="42"/>
      <c r="M1825" s="328"/>
      <c r="N1825" s="328"/>
      <c r="O1825" s="42"/>
    </row>
    <row r="1826" spans="1:15">
      <c r="A1826" s="42"/>
      <c r="B1826" s="330">
        <v>44741</v>
      </c>
      <c r="C1826" s="334">
        <f t="shared" si="27"/>
        <v>10049266647</v>
      </c>
      <c r="D1826" s="42"/>
      <c r="E1826" s="42"/>
      <c r="F1826" s="247">
        <v>510404461</v>
      </c>
      <c r="G1826" s="337">
        <v>312370129</v>
      </c>
      <c r="H1826" s="330">
        <v>45744</v>
      </c>
      <c r="I1826" s="330"/>
      <c r="K1826" s="42"/>
      <c r="L1826" s="42"/>
      <c r="M1826" s="328"/>
      <c r="N1826" s="328"/>
      <c r="O1826" s="42"/>
    </row>
    <row r="1827" spans="1:15">
      <c r="A1827" s="42"/>
      <c r="B1827" s="330">
        <v>44742</v>
      </c>
      <c r="C1827" s="334">
        <f t="shared" si="27"/>
        <v>10070812391</v>
      </c>
      <c r="D1827" s="42"/>
      <c r="E1827" s="42"/>
      <c r="F1827" s="247">
        <v>531950205</v>
      </c>
      <c r="G1827" s="337">
        <v>312391041</v>
      </c>
      <c r="H1827" s="330">
        <v>43913</v>
      </c>
      <c r="I1827" s="330"/>
      <c r="K1827" s="42"/>
      <c r="L1827" s="42"/>
      <c r="M1827" s="328"/>
      <c r="N1827" s="328"/>
      <c r="O1827" s="42"/>
    </row>
    <row r="1828" spans="1:15">
      <c r="A1828" s="42"/>
      <c r="B1828" s="330">
        <v>44743</v>
      </c>
      <c r="C1828" s="334">
        <f t="shared" si="27"/>
        <v>10322966162</v>
      </c>
      <c r="D1828" s="42"/>
      <c r="E1828" s="42"/>
      <c r="F1828" s="247">
        <v>784103976</v>
      </c>
      <c r="G1828" s="337">
        <v>312415969</v>
      </c>
      <c r="H1828" s="330">
        <v>45538</v>
      </c>
      <c r="I1828" s="330"/>
      <c r="K1828" s="42"/>
      <c r="L1828" s="42"/>
      <c r="M1828" s="328"/>
      <c r="N1828" s="328"/>
      <c r="O1828" s="42"/>
    </row>
    <row r="1829" spans="1:15">
      <c r="A1829" s="42"/>
      <c r="B1829" s="330">
        <v>44744</v>
      </c>
      <c r="C1829" s="334">
        <f t="shared" si="27"/>
        <v>9855397707</v>
      </c>
      <c r="D1829" s="42"/>
      <c r="E1829" s="42"/>
      <c r="F1829" s="247">
        <v>316535521</v>
      </c>
      <c r="G1829" s="337">
        <v>312466436</v>
      </c>
      <c r="H1829" s="330">
        <v>48638</v>
      </c>
      <c r="I1829" s="330"/>
      <c r="K1829" s="42"/>
      <c r="L1829" s="42"/>
      <c r="M1829" s="328"/>
      <c r="N1829" s="328"/>
      <c r="O1829" s="42"/>
    </row>
    <row r="1830" spans="1:15">
      <c r="A1830" s="42"/>
      <c r="B1830" s="330">
        <v>44745</v>
      </c>
      <c r="C1830" s="334">
        <f t="shared" si="27"/>
        <v>10021478478</v>
      </c>
      <c r="D1830" s="42"/>
      <c r="E1830" s="42"/>
      <c r="F1830" s="247">
        <v>482616292</v>
      </c>
      <c r="G1830" s="337">
        <v>312536006</v>
      </c>
      <c r="H1830" s="330">
        <v>43529</v>
      </c>
      <c r="I1830" s="330"/>
      <c r="K1830" s="42"/>
      <c r="L1830" s="42"/>
      <c r="M1830" s="328"/>
      <c r="N1830" s="328"/>
      <c r="O1830" s="42"/>
    </row>
    <row r="1831" spans="1:15">
      <c r="A1831" s="42"/>
      <c r="B1831" s="330">
        <v>44746</v>
      </c>
      <c r="C1831" s="334">
        <f t="shared" si="27"/>
        <v>10147464152</v>
      </c>
      <c r="D1831" s="42"/>
      <c r="E1831" s="42"/>
      <c r="F1831" s="247">
        <v>608601966</v>
      </c>
      <c r="G1831" s="337">
        <v>312960893</v>
      </c>
      <c r="H1831" s="330">
        <v>48123</v>
      </c>
      <c r="I1831" s="330"/>
      <c r="K1831" s="42"/>
      <c r="L1831" s="42"/>
      <c r="M1831" s="328"/>
      <c r="N1831" s="328"/>
      <c r="O1831" s="42"/>
    </row>
    <row r="1832" spans="1:15">
      <c r="A1832" s="42"/>
      <c r="B1832" s="330">
        <v>44747</v>
      </c>
      <c r="C1832" s="334">
        <f t="shared" si="27"/>
        <v>10167161187</v>
      </c>
      <c r="D1832" s="42"/>
      <c r="E1832" s="42"/>
      <c r="F1832" s="247">
        <v>628299001</v>
      </c>
      <c r="G1832" s="337">
        <v>313008516</v>
      </c>
      <c r="H1832" s="330">
        <v>46333</v>
      </c>
      <c r="I1832" s="330"/>
      <c r="K1832" s="42"/>
      <c r="L1832" s="42"/>
      <c r="M1832" s="328"/>
      <c r="N1832" s="328"/>
      <c r="O1832" s="42"/>
    </row>
    <row r="1833" spans="1:15">
      <c r="A1833" s="42"/>
      <c r="B1833" s="330">
        <v>44748</v>
      </c>
      <c r="C1833" s="334">
        <f t="shared" si="27"/>
        <v>9669380926</v>
      </c>
      <c r="D1833" s="42"/>
      <c r="E1833" s="42"/>
      <c r="F1833" s="247">
        <v>130518740</v>
      </c>
      <c r="G1833" s="337">
        <v>313099061</v>
      </c>
      <c r="H1833" s="330">
        <v>45980</v>
      </c>
      <c r="I1833" s="330"/>
      <c r="K1833" s="42"/>
      <c r="L1833" s="42"/>
      <c r="M1833" s="328"/>
      <c r="N1833" s="328"/>
      <c r="O1833" s="42"/>
    </row>
    <row r="1834" spans="1:15">
      <c r="A1834" s="42"/>
      <c r="B1834" s="330">
        <v>44749</v>
      </c>
      <c r="C1834" s="334">
        <f t="shared" si="27"/>
        <v>10385646810</v>
      </c>
      <c r="D1834" s="42"/>
      <c r="E1834" s="42"/>
      <c r="F1834" s="247">
        <v>846784624</v>
      </c>
      <c r="G1834" s="337">
        <v>313182861</v>
      </c>
      <c r="H1834" s="330">
        <v>48964</v>
      </c>
      <c r="I1834" s="330"/>
      <c r="K1834" s="42"/>
      <c r="L1834" s="42"/>
      <c r="M1834" s="328"/>
      <c r="N1834" s="328"/>
      <c r="O1834" s="42"/>
    </row>
    <row r="1835" spans="1:15">
      <c r="A1835" s="42"/>
      <c r="B1835" s="330">
        <v>44750</v>
      </c>
      <c r="C1835" s="334">
        <f t="shared" si="27"/>
        <v>9799774043</v>
      </c>
      <c r="D1835" s="42"/>
      <c r="E1835" s="42"/>
      <c r="F1835" s="247">
        <v>260911857</v>
      </c>
      <c r="G1835" s="337">
        <v>313290688</v>
      </c>
      <c r="H1835" s="330">
        <v>47083</v>
      </c>
      <c r="I1835" s="330"/>
      <c r="K1835" s="42"/>
      <c r="L1835" s="42"/>
      <c r="M1835" s="328"/>
      <c r="N1835" s="328"/>
      <c r="O1835" s="42"/>
    </row>
    <row r="1836" spans="1:15">
      <c r="A1836" s="42"/>
      <c r="B1836" s="330">
        <v>44751</v>
      </c>
      <c r="C1836" s="334">
        <f t="shared" si="27"/>
        <v>9952720465</v>
      </c>
      <c r="D1836" s="42"/>
      <c r="E1836" s="42"/>
      <c r="F1836" s="247">
        <v>413858279</v>
      </c>
      <c r="G1836" s="337">
        <v>313337427</v>
      </c>
      <c r="H1836" s="330">
        <v>45481</v>
      </c>
      <c r="I1836" s="330"/>
      <c r="K1836" s="42"/>
      <c r="L1836" s="42"/>
      <c r="M1836" s="328"/>
      <c r="N1836" s="328"/>
      <c r="O1836" s="42"/>
    </row>
    <row r="1837" spans="1:15">
      <c r="A1837" s="42"/>
      <c r="B1837" s="330">
        <v>44752</v>
      </c>
      <c r="C1837" s="334">
        <f t="shared" si="27"/>
        <v>10353221237</v>
      </c>
      <c r="D1837" s="42"/>
      <c r="E1837" s="42"/>
      <c r="F1837" s="247">
        <v>814359051</v>
      </c>
      <c r="G1837" s="337">
        <v>313437876</v>
      </c>
      <c r="H1837" s="330">
        <v>43771</v>
      </c>
      <c r="I1837" s="330"/>
      <c r="K1837" s="42"/>
      <c r="L1837" s="42"/>
      <c r="M1837" s="328"/>
      <c r="N1837" s="328"/>
      <c r="O1837" s="42"/>
    </row>
    <row r="1838" spans="1:15">
      <c r="A1838" s="42"/>
      <c r="B1838" s="330">
        <v>44753</v>
      </c>
      <c r="C1838" s="334">
        <f t="shared" si="27"/>
        <v>9690685968</v>
      </c>
      <c r="D1838" s="42"/>
      <c r="E1838" s="42"/>
      <c r="F1838" s="247">
        <v>151823782</v>
      </c>
      <c r="G1838" s="337">
        <v>313498792</v>
      </c>
      <c r="H1838" s="330">
        <v>48000</v>
      </c>
      <c r="I1838" s="330"/>
      <c r="K1838" s="42"/>
      <c r="L1838" s="42"/>
      <c r="M1838" s="328"/>
      <c r="N1838" s="328"/>
      <c r="O1838" s="42"/>
    </row>
    <row r="1839" spans="1:15">
      <c r="A1839" s="42"/>
      <c r="B1839" s="330">
        <v>44754</v>
      </c>
      <c r="C1839" s="334">
        <f t="shared" si="27"/>
        <v>9710333313</v>
      </c>
      <c r="D1839" s="42"/>
      <c r="E1839" s="42"/>
      <c r="F1839" s="247">
        <v>171471127</v>
      </c>
      <c r="G1839" s="337">
        <v>313523578</v>
      </c>
      <c r="H1839" s="330">
        <v>45651</v>
      </c>
      <c r="I1839" s="330"/>
      <c r="K1839" s="42"/>
      <c r="L1839" s="42"/>
      <c r="M1839" s="328"/>
      <c r="N1839" s="328"/>
      <c r="O1839" s="42"/>
    </row>
    <row r="1840" spans="1:15">
      <c r="A1840" s="42"/>
      <c r="B1840" s="330">
        <v>44755</v>
      </c>
      <c r="C1840" s="334">
        <f t="shared" si="27"/>
        <v>9837305777</v>
      </c>
      <c r="D1840" s="42"/>
      <c r="E1840" s="42"/>
      <c r="F1840" s="247">
        <v>298443591</v>
      </c>
      <c r="G1840" s="337">
        <v>313632995</v>
      </c>
      <c r="H1840" s="330">
        <v>47103</v>
      </c>
      <c r="I1840" s="330"/>
      <c r="K1840" s="42"/>
      <c r="L1840" s="42"/>
      <c r="M1840" s="328"/>
      <c r="N1840" s="328"/>
      <c r="O1840" s="42"/>
    </row>
    <row r="1841" spans="1:15">
      <c r="A1841" s="42"/>
      <c r="B1841" s="330">
        <v>44756</v>
      </c>
      <c r="C1841" s="334">
        <f t="shared" si="27"/>
        <v>9863697302</v>
      </c>
      <c r="D1841" s="42"/>
      <c r="E1841" s="42"/>
      <c r="F1841" s="247">
        <v>324835116</v>
      </c>
      <c r="G1841" s="337">
        <v>313759729</v>
      </c>
      <c r="H1841" s="330">
        <v>49778</v>
      </c>
      <c r="I1841" s="330"/>
      <c r="K1841" s="42"/>
      <c r="L1841" s="42"/>
      <c r="M1841" s="328"/>
      <c r="N1841" s="328"/>
      <c r="O1841" s="42"/>
    </row>
    <row r="1842" spans="1:15">
      <c r="A1842" s="42"/>
      <c r="B1842" s="330">
        <v>44757</v>
      </c>
      <c r="C1842" s="334">
        <f t="shared" si="27"/>
        <v>9728814888</v>
      </c>
      <c r="D1842" s="42"/>
      <c r="E1842" s="42"/>
      <c r="F1842" s="247">
        <v>189952702</v>
      </c>
      <c r="G1842" s="337">
        <v>314001383</v>
      </c>
      <c r="H1842" s="330">
        <v>46734</v>
      </c>
      <c r="I1842" s="330"/>
      <c r="K1842" s="42"/>
      <c r="L1842" s="42"/>
      <c r="M1842" s="328"/>
      <c r="N1842" s="328"/>
      <c r="O1842" s="42"/>
    </row>
    <row r="1843" spans="1:15">
      <c r="A1843" s="42"/>
      <c r="B1843" s="330">
        <v>44758</v>
      </c>
      <c r="C1843" s="334">
        <f t="shared" si="27"/>
        <v>9961962229</v>
      </c>
      <c r="D1843" s="42"/>
      <c r="E1843" s="42"/>
      <c r="F1843" s="247">
        <v>423100043</v>
      </c>
      <c r="G1843" s="337">
        <v>314541187</v>
      </c>
      <c r="H1843" s="330">
        <v>45375</v>
      </c>
      <c r="I1843" s="330"/>
      <c r="K1843" s="42"/>
      <c r="L1843" s="42"/>
      <c r="M1843" s="328"/>
      <c r="N1843" s="328"/>
      <c r="O1843" s="42"/>
    </row>
    <row r="1844" spans="1:15">
      <c r="A1844" s="42"/>
      <c r="B1844" s="330">
        <v>44759</v>
      </c>
      <c r="C1844" s="334">
        <f t="shared" si="27"/>
        <v>10264067296</v>
      </c>
      <c r="D1844" s="42"/>
      <c r="E1844" s="42"/>
      <c r="F1844" s="247">
        <v>725205110</v>
      </c>
      <c r="G1844" s="337">
        <v>314578896</v>
      </c>
      <c r="H1844" s="330">
        <v>48090</v>
      </c>
      <c r="I1844" s="330"/>
      <c r="K1844" s="42"/>
      <c r="L1844" s="42"/>
      <c r="M1844" s="328"/>
      <c r="N1844" s="328"/>
      <c r="O1844" s="42"/>
    </row>
    <row r="1845" spans="1:15">
      <c r="A1845" s="42"/>
      <c r="B1845" s="330">
        <v>44760</v>
      </c>
      <c r="C1845" s="334">
        <f t="shared" si="27"/>
        <v>10521015431</v>
      </c>
      <c r="D1845" s="42"/>
      <c r="E1845" s="42"/>
      <c r="F1845" s="247">
        <v>982153245</v>
      </c>
      <c r="G1845" s="337">
        <v>314635364</v>
      </c>
      <c r="H1845" s="330">
        <v>43952</v>
      </c>
      <c r="I1845" s="330"/>
      <c r="K1845" s="42"/>
      <c r="L1845" s="42"/>
      <c r="M1845" s="328"/>
      <c r="N1845" s="328"/>
      <c r="O1845" s="42"/>
    </row>
    <row r="1846" spans="1:15">
      <c r="A1846" s="42"/>
      <c r="B1846" s="330">
        <v>44761</v>
      </c>
      <c r="C1846" s="334">
        <f t="shared" si="27"/>
        <v>9793079153</v>
      </c>
      <c r="D1846" s="42"/>
      <c r="E1846" s="42"/>
      <c r="F1846" s="247">
        <v>254216967</v>
      </c>
      <c r="G1846" s="337">
        <v>314821102</v>
      </c>
      <c r="H1846" s="330">
        <v>48609</v>
      </c>
      <c r="I1846" s="330"/>
      <c r="K1846" s="42"/>
      <c r="L1846" s="42"/>
      <c r="M1846" s="328"/>
      <c r="N1846" s="328"/>
      <c r="O1846" s="42"/>
    </row>
    <row r="1847" spans="1:15">
      <c r="A1847" s="42"/>
      <c r="B1847" s="330">
        <v>44762</v>
      </c>
      <c r="C1847" s="334">
        <f t="shared" si="27"/>
        <v>10351304051</v>
      </c>
      <c r="D1847" s="42"/>
      <c r="E1847" s="42"/>
      <c r="F1847" s="247">
        <v>812441865</v>
      </c>
      <c r="G1847" s="337">
        <v>314860789</v>
      </c>
      <c r="H1847" s="330">
        <v>45251</v>
      </c>
      <c r="I1847" s="330"/>
      <c r="K1847" s="42"/>
      <c r="L1847" s="42"/>
      <c r="M1847" s="328"/>
      <c r="N1847" s="328"/>
      <c r="O1847" s="42"/>
    </row>
    <row r="1848" spans="1:15">
      <c r="A1848" s="42"/>
      <c r="B1848" s="330">
        <v>44763</v>
      </c>
      <c r="C1848" s="334">
        <f t="shared" si="27"/>
        <v>10436757136</v>
      </c>
      <c r="D1848" s="42"/>
      <c r="E1848" s="42"/>
      <c r="F1848" s="247">
        <v>897894950</v>
      </c>
      <c r="G1848" s="337">
        <v>314935354</v>
      </c>
      <c r="H1848" s="330">
        <v>45328</v>
      </c>
      <c r="I1848" s="330"/>
      <c r="K1848" s="42"/>
      <c r="L1848" s="42"/>
      <c r="M1848" s="328"/>
      <c r="N1848" s="328"/>
      <c r="O1848" s="42"/>
    </row>
    <row r="1849" spans="1:15">
      <c r="A1849" s="42"/>
      <c r="B1849" s="330">
        <v>44764</v>
      </c>
      <c r="C1849" s="334">
        <f t="shared" si="27"/>
        <v>10329990911</v>
      </c>
      <c r="D1849" s="42"/>
      <c r="E1849" s="42"/>
      <c r="F1849" s="247">
        <v>791128725</v>
      </c>
      <c r="G1849" s="337">
        <v>314975280</v>
      </c>
      <c r="H1849" s="330">
        <v>50048</v>
      </c>
      <c r="I1849" s="330"/>
      <c r="K1849" s="42"/>
      <c r="L1849" s="42"/>
      <c r="M1849" s="328"/>
      <c r="N1849" s="328"/>
      <c r="O1849" s="42"/>
    </row>
    <row r="1850" spans="1:15">
      <c r="A1850" s="42"/>
      <c r="B1850" s="330">
        <v>44765</v>
      </c>
      <c r="C1850" s="334">
        <f t="shared" si="27"/>
        <v>10282631394</v>
      </c>
      <c r="D1850" s="42"/>
      <c r="E1850" s="42"/>
      <c r="F1850" s="247">
        <v>743769208</v>
      </c>
      <c r="G1850" s="337">
        <v>315203671</v>
      </c>
      <c r="H1850" s="330">
        <v>47377</v>
      </c>
      <c r="I1850" s="330"/>
      <c r="K1850" s="42"/>
      <c r="L1850" s="42"/>
      <c r="M1850" s="328"/>
      <c r="N1850" s="328"/>
      <c r="O1850" s="42"/>
    </row>
    <row r="1851" spans="1:15">
      <c r="A1851" s="42"/>
      <c r="B1851" s="330">
        <v>44766</v>
      </c>
      <c r="C1851" s="334">
        <f t="shared" si="27"/>
        <v>10429980444</v>
      </c>
      <c r="D1851" s="42"/>
      <c r="E1851" s="42"/>
      <c r="F1851" s="247">
        <v>891118258</v>
      </c>
      <c r="G1851" s="337">
        <v>315372515</v>
      </c>
      <c r="H1851" s="330">
        <v>47618</v>
      </c>
      <c r="I1851" s="330"/>
      <c r="K1851" s="42"/>
      <c r="L1851" s="42"/>
      <c r="M1851" s="328"/>
      <c r="N1851" s="328"/>
      <c r="O1851" s="42"/>
    </row>
    <row r="1852" spans="1:15">
      <c r="A1852" s="42"/>
      <c r="B1852" s="330">
        <v>44767</v>
      </c>
      <c r="C1852" s="334">
        <f t="shared" si="27"/>
        <v>10242090489</v>
      </c>
      <c r="D1852" s="42"/>
      <c r="E1852" s="42"/>
      <c r="F1852" s="247">
        <v>703228303</v>
      </c>
      <c r="G1852" s="337">
        <v>315540281</v>
      </c>
      <c r="H1852" s="330">
        <v>44526</v>
      </c>
      <c r="I1852" s="330"/>
      <c r="K1852" s="42"/>
      <c r="L1852" s="42"/>
      <c r="M1852" s="328"/>
      <c r="N1852" s="328"/>
      <c r="O1852" s="42"/>
    </row>
    <row r="1853" spans="1:15">
      <c r="A1853" s="42"/>
      <c r="B1853" s="330">
        <v>44768</v>
      </c>
      <c r="C1853" s="334">
        <f t="shared" si="27"/>
        <v>10234020535</v>
      </c>
      <c r="D1853" s="42"/>
      <c r="E1853" s="42"/>
      <c r="F1853" s="247">
        <v>695158349</v>
      </c>
      <c r="G1853" s="337">
        <v>315747397</v>
      </c>
      <c r="H1853" s="330">
        <v>49574</v>
      </c>
      <c r="I1853" s="330"/>
      <c r="K1853" s="42"/>
      <c r="L1853" s="42"/>
      <c r="M1853" s="328"/>
      <c r="N1853" s="328"/>
      <c r="O1853" s="42"/>
    </row>
    <row r="1854" spans="1:15">
      <c r="A1854" s="42"/>
      <c r="B1854" s="330">
        <v>44769</v>
      </c>
      <c r="C1854" s="334">
        <f t="shared" si="27"/>
        <v>9788608060</v>
      </c>
      <c r="D1854" s="42"/>
      <c r="E1854" s="42"/>
      <c r="F1854" s="247">
        <v>249745874</v>
      </c>
      <c r="G1854" s="337">
        <v>315817400</v>
      </c>
      <c r="H1854" s="330">
        <v>45434</v>
      </c>
      <c r="I1854" s="330"/>
      <c r="K1854" s="42"/>
      <c r="L1854" s="42"/>
      <c r="M1854" s="328"/>
      <c r="N1854" s="328"/>
      <c r="O1854" s="42"/>
    </row>
    <row r="1855" spans="1:15">
      <c r="A1855" s="42"/>
      <c r="B1855" s="330">
        <v>44770</v>
      </c>
      <c r="C1855" s="334">
        <f t="shared" si="27"/>
        <v>9959510774</v>
      </c>
      <c r="D1855" s="42"/>
      <c r="E1855" s="42"/>
      <c r="F1855" s="247">
        <v>420648588</v>
      </c>
      <c r="G1855" s="337">
        <v>315901040</v>
      </c>
      <c r="H1855" s="330">
        <v>49000</v>
      </c>
      <c r="I1855" s="330"/>
      <c r="K1855" s="42"/>
      <c r="L1855" s="42"/>
      <c r="M1855" s="328"/>
      <c r="N1855" s="328"/>
      <c r="O1855" s="42"/>
    </row>
    <row r="1856" spans="1:15">
      <c r="A1856" s="42"/>
      <c r="B1856" s="330">
        <v>44771</v>
      </c>
      <c r="C1856" s="334">
        <f t="shared" si="27"/>
        <v>9931319832</v>
      </c>
      <c r="D1856" s="42"/>
      <c r="E1856" s="42"/>
      <c r="F1856" s="247">
        <v>392457646</v>
      </c>
      <c r="G1856" s="337">
        <v>315908314</v>
      </c>
      <c r="H1856" s="330">
        <v>46559</v>
      </c>
      <c r="I1856" s="330"/>
      <c r="K1856" s="42"/>
      <c r="L1856" s="42"/>
      <c r="M1856" s="328"/>
      <c r="N1856" s="328"/>
      <c r="O1856" s="42"/>
    </row>
    <row r="1857" spans="1:15">
      <c r="A1857" s="42"/>
      <c r="B1857" s="330">
        <v>44772</v>
      </c>
      <c r="C1857" s="334">
        <f t="shared" si="27"/>
        <v>10386494569</v>
      </c>
      <c r="D1857" s="42"/>
      <c r="E1857" s="42"/>
      <c r="F1857" s="247">
        <v>847632383</v>
      </c>
      <c r="G1857" s="337">
        <v>316037874</v>
      </c>
      <c r="H1857" s="330">
        <v>48098</v>
      </c>
      <c r="I1857" s="330"/>
      <c r="K1857" s="42"/>
      <c r="L1857" s="42"/>
      <c r="M1857" s="328"/>
      <c r="N1857" s="328"/>
      <c r="O1857" s="42"/>
    </row>
    <row r="1858" spans="1:15">
      <c r="A1858" s="42"/>
      <c r="B1858" s="330">
        <v>44773</v>
      </c>
      <c r="C1858" s="334">
        <f t="shared" si="27"/>
        <v>10520014270</v>
      </c>
      <c r="D1858" s="42"/>
      <c r="E1858" s="42"/>
      <c r="F1858" s="247">
        <v>981152084</v>
      </c>
      <c r="G1858" s="337">
        <v>316133953</v>
      </c>
      <c r="H1858" s="330">
        <v>48713</v>
      </c>
      <c r="I1858" s="330"/>
      <c r="K1858" s="42"/>
      <c r="L1858" s="42"/>
      <c r="M1858" s="328"/>
      <c r="N1858" s="328"/>
      <c r="O1858" s="42"/>
    </row>
    <row r="1859" spans="1:15">
      <c r="A1859" s="42"/>
      <c r="B1859" s="330">
        <v>44774</v>
      </c>
      <c r="C1859" s="334">
        <f t="shared" si="27"/>
        <v>9641959491</v>
      </c>
      <c r="D1859" s="42"/>
      <c r="E1859" s="42"/>
      <c r="F1859" s="247">
        <v>103097305</v>
      </c>
      <c r="G1859" s="337">
        <v>316316962</v>
      </c>
      <c r="H1859" s="330">
        <v>49327</v>
      </c>
      <c r="I1859" s="330"/>
      <c r="K1859" s="42"/>
      <c r="L1859" s="42"/>
      <c r="M1859" s="328"/>
      <c r="N1859" s="328"/>
      <c r="O1859" s="42"/>
    </row>
    <row r="1860" spans="1:15">
      <c r="A1860" s="42"/>
      <c r="B1860" s="330">
        <v>44775</v>
      </c>
      <c r="C1860" s="334">
        <f t="shared" si="27"/>
        <v>9808148630</v>
      </c>
      <c r="D1860" s="42"/>
      <c r="E1860" s="42"/>
      <c r="F1860" s="247">
        <v>269286444</v>
      </c>
      <c r="G1860" s="337">
        <v>316471116</v>
      </c>
      <c r="H1860" s="330">
        <v>47664</v>
      </c>
      <c r="I1860" s="330"/>
      <c r="K1860" s="42"/>
      <c r="L1860" s="42"/>
      <c r="M1860" s="328"/>
      <c r="N1860" s="328"/>
      <c r="O1860" s="42"/>
    </row>
    <row r="1861" spans="1:15">
      <c r="A1861" s="42"/>
      <c r="B1861" s="330">
        <v>44776</v>
      </c>
      <c r="C1861" s="334">
        <f t="shared" si="27"/>
        <v>10081238757</v>
      </c>
      <c r="D1861" s="42"/>
      <c r="E1861" s="42"/>
      <c r="F1861" s="247">
        <v>542376571</v>
      </c>
      <c r="G1861" s="337">
        <v>316535521</v>
      </c>
      <c r="H1861" s="330">
        <v>44744</v>
      </c>
      <c r="I1861" s="330"/>
      <c r="K1861" s="42"/>
      <c r="L1861" s="42"/>
      <c r="M1861" s="328"/>
      <c r="N1861" s="328"/>
      <c r="O1861" s="42"/>
    </row>
    <row r="1862" spans="1:15">
      <c r="A1862" s="42"/>
      <c r="B1862" s="330">
        <v>44777</v>
      </c>
      <c r="C1862" s="334">
        <f t="shared" si="27"/>
        <v>10142107025</v>
      </c>
      <c r="D1862" s="42"/>
      <c r="E1862" s="42"/>
      <c r="F1862" s="247">
        <v>603244839</v>
      </c>
      <c r="G1862" s="337">
        <v>316554997</v>
      </c>
      <c r="H1862" s="330">
        <v>45491</v>
      </c>
      <c r="I1862" s="330"/>
      <c r="K1862" s="42"/>
      <c r="L1862" s="42"/>
      <c r="M1862" s="328"/>
      <c r="N1862" s="328"/>
      <c r="O1862" s="42"/>
    </row>
    <row r="1863" spans="1:15">
      <c r="A1863" s="42"/>
      <c r="B1863" s="330">
        <v>44778</v>
      </c>
      <c r="C1863" s="334">
        <f t="shared" si="27"/>
        <v>10233443221</v>
      </c>
      <c r="D1863" s="42"/>
      <c r="E1863" s="42"/>
      <c r="F1863" s="247">
        <v>694581035</v>
      </c>
      <c r="G1863" s="337">
        <v>316590959</v>
      </c>
      <c r="H1863" s="330">
        <v>49740</v>
      </c>
      <c r="I1863" s="330"/>
      <c r="K1863" s="42"/>
      <c r="L1863" s="42"/>
      <c r="M1863" s="328"/>
      <c r="N1863" s="328"/>
      <c r="O1863" s="42"/>
    </row>
    <row r="1864" spans="1:15">
      <c r="A1864" s="42"/>
      <c r="B1864" s="330">
        <v>44779</v>
      </c>
      <c r="C1864" s="334">
        <f t="shared" si="27"/>
        <v>9733670579</v>
      </c>
      <c r="D1864" s="42"/>
      <c r="E1864" s="42"/>
      <c r="F1864" s="247">
        <v>194808393</v>
      </c>
      <c r="G1864" s="337">
        <v>316689371</v>
      </c>
      <c r="H1864" s="330">
        <v>47099</v>
      </c>
      <c r="I1864" s="330"/>
      <c r="K1864" s="42"/>
      <c r="L1864" s="42"/>
      <c r="M1864" s="328"/>
      <c r="N1864" s="328"/>
      <c r="O1864" s="42"/>
    </row>
    <row r="1865" spans="1:15">
      <c r="A1865" s="42"/>
      <c r="B1865" s="330">
        <v>44780</v>
      </c>
      <c r="C1865" s="334">
        <f t="shared" si="27"/>
        <v>9891430196</v>
      </c>
      <c r="D1865" s="42"/>
      <c r="E1865" s="42"/>
      <c r="F1865" s="247">
        <v>352568010</v>
      </c>
      <c r="G1865" s="337">
        <v>316723060</v>
      </c>
      <c r="H1865" s="330">
        <v>47020</v>
      </c>
      <c r="I1865" s="330"/>
      <c r="K1865" s="42"/>
      <c r="L1865" s="42"/>
      <c r="M1865" s="328"/>
      <c r="N1865" s="328"/>
      <c r="O1865" s="42"/>
    </row>
    <row r="1866" spans="1:15">
      <c r="A1866" s="42"/>
      <c r="B1866" s="330">
        <v>44781</v>
      </c>
      <c r="C1866" s="334">
        <f t="shared" si="27"/>
        <v>9874917885</v>
      </c>
      <c r="D1866" s="42"/>
      <c r="E1866" s="42"/>
      <c r="F1866" s="247">
        <v>336055699</v>
      </c>
      <c r="G1866" s="337">
        <v>316797043</v>
      </c>
      <c r="H1866" s="330">
        <v>49473</v>
      </c>
      <c r="I1866" s="330"/>
      <c r="K1866" s="42"/>
      <c r="L1866" s="42"/>
      <c r="M1866" s="328"/>
      <c r="N1866" s="328"/>
      <c r="O1866" s="42"/>
    </row>
    <row r="1867" spans="1:15">
      <c r="A1867" s="42"/>
      <c r="B1867" s="330">
        <v>44782</v>
      </c>
      <c r="C1867" s="334">
        <f t="shared" si="27"/>
        <v>10048202426</v>
      </c>
      <c r="D1867" s="42"/>
      <c r="E1867" s="42"/>
      <c r="F1867" s="247">
        <v>509340240</v>
      </c>
      <c r="G1867" s="337">
        <v>316913870</v>
      </c>
      <c r="H1867" s="330">
        <v>45832</v>
      </c>
      <c r="I1867" s="330"/>
      <c r="K1867" s="42"/>
      <c r="L1867" s="42"/>
      <c r="M1867" s="328"/>
      <c r="N1867" s="328"/>
      <c r="O1867" s="42"/>
    </row>
    <row r="1868" spans="1:15">
      <c r="A1868" s="42"/>
      <c r="B1868" s="330">
        <v>44783</v>
      </c>
      <c r="C1868" s="334">
        <f t="shared" si="27"/>
        <v>10250875793</v>
      </c>
      <c r="D1868" s="42"/>
      <c r="E1868" s="42"/>
      <c r="F1868" s="247">
        <v>712013607</v>
      </c>
      <c r="G1868" s="337">
        <v>317054868</v>
      </c>
      <c r="H1868" s="330">
        <v>47334</v>
      </c>
      <c r="I1868" s="330"/>
      <c r="K1868" s="42"/>
      <c r="L1868" s="42"/>
      <c r="M1868" s="328"/>
      <c r="N1868" s="328"/>
      <c r="O1868" s="42"/>
    </row>
    <row r="1869" spans="1:15">
      <c r="A1869" s="42"/>
      <c r="B1869" s="330">
        <v>44784</v>
      </c>
      <c r="C1869" s="334">
        <f t="shared" si="27"/>
        <v>9746426023</v>
      </c>
      <c r="D1869" s="42"/>
      <c r="E1869" s="42"/>
      <c r="F1869" s="247">
        <v>207563837</v>
      </c>
      <c r="G1869" s="337">
        <v>317082889</v>
      </c>
      <c r="H1869" s="330">
        <v>48923</v>
      </c>
      <c r="I1869" s="330"/>
      <c r="K1869" s="42"/>
      <c r="L1869" s="42"/>
      <c r="M1869" s="328"/>
      <c r="N1869" s="328"/>
      <c r="O1869" s="42"/>
    </row>
    <row r="1870" spans="1:15">
      <c r="A1870" s="42"/>
      <c r="B1870" s="330">
        <v>44785</v>
      </c>
      <c r="C1870" s="334">
        <f t="shared" si="27"/>
        <v>10064391655</v>
      </c>
      <c r="D1870" s="42"/>
      <c r="E1870" s="42"/>
      <c r="F1870" s="247">
        <v>525529469</v>
      </c>
      <c r="G1870" s="337">
        <v>317163619</v>
      </c>
      <c r="H1870" s="330">
        <v>45376</v>
      </c>
      <c r="I1870" s="330"/>
      <c r="K1870" s="42"/>
      <c r="L1870" s="42"/>
      <c r="M1870" s="328"/>
      <c r="N1870" s="328"/>
      <c r="O1870" s="42"/>
    </row>
    <row r="1871" spans="1:15">
      <c r="A1871" s="42"/>
      <c r="B1871" s="330">
        <v>44786</v>
      </c>
      <c r="C1871" s="334">
        <f t="shared" si="27"/>
        <v>9981692477</v>
      </c>
      <c r="D1871" s="42"/>
      <c r="E1871" s="42"/>
      <c r="F1871" s="247">
        <v>442830291</v>
      </c>
      <c r="G1871" s="337">
        <v>317501639</v>
      </c>
      <c r="H1871" s="330">
        <v>47031</v>
      </c>
      <c r="I1871" s="330"/>
      <c r="K1871" s="42"/>
      <c r="L1871" s="42"/>
      <c r="M1871" s="328"/>
      <c r="N1871" s="328"/>
      <c r="O1871" s="42"/>
    </row>
    <row r="1872" spans="1:15">
      <c r="A1872" s="42"/>
      <c r="B1872" s="330">
        <v>44787</v>
      </c>
      <c r="C1872" s="334">
        <f t="shared" si="27"/>
        <v>9728587638</v>
      </c>
      <c r="D1872" s="42"/>
      <c r="E1872" s="42"/>
      <c r="F1872" s="247">
        <v>189725452</v>
      </c>
      <c r="G1872" s="337">
        <v>317559055</v>
      </c>
      <c r="H1872" s="330">
        <v>49395</v>
      </c>
      <c r="I1872" s="330"/>
      <c r="K1872" s="42"/>
      <c r="L1872" s="42"/>
      <c r="M1872" s="328"/>
      <c r="N1872" s="328"/>
      <c r="O1872" s="42"/>
    </row>
    <row r="1873" spans="1:15">
      <c r="A1873" s="42"/>
      <c r="B1873" s="330">
        <v>44788</v>
      </c>
      <c r="C1873" s="334">
        <f t="shared" si="27"/>
        <v>10499338040</v>
      </c>
      <c r="D1873" s="42"/>
      <c r="E1873" s="42"/>
      <c r="F1873" s="247">
        <v>960475854</v>
      </c>
      <c r="G1873" s="337">
        <v>317632279</v>
      </c>
      <c r="H1873" s="330">
        <v>49563</v>
      </c>
      <c r="I1873" s="330"/>
      <c r="K1873" s="42"/>
      <c r="L1873" s="42"/>
      <c r="M1873" s="328"/>
      <c r="N1873" s="328"/>
      <c r="O1873" s="42"/>
    </row>
    <row r="1874" spans="1:15">
      <c r="A1874" s="42"/>
      <c r="B1874" s="330">
        <v>44789</v>
      </c>
      <c r="C1874" s="334">
        <f t="shared" si="27"/>
        <v>9914624423</v>
      </c>
      <c r="D1874" s="42"/>
      <c r="E1874" s="42"/>
      <c r="F1874" s="247">
        <v>375762237</v>
      </c>
      <c r="G1874" s="337">
        <v>317709468</v>
      </c>
      <c r="H1874" s="330">
        <v>48516</v>
      </c>
      <c r="I1874" s="330"/>
      <c r="K1874" s="42"/>
      <c r="L1874" s="42"/>
      <c r="M1874" s="328"/>
      <c r="N1874" s="328"/>
      <c r="O1874" s="42"/>
    </row>
    <row r="1875" spans="1:15">
      <c r="A1875" s="42"/>
      <c r="B1875" s="330">
        <v>44790</v>
      </c>
      <c r="C1875" s="334">
        <f t="shared" si="27"/>
        <v>10432573819</v>
      </c>
      <c r="D1875" s="42"/>
      <c r="E1875" s="42"/>
      <c r="F1875" s="247">
        <v>893711633</v>
      </c>
      <c r="G1875" s="337">
        <v>317712920</v>
      </c>
      <c r="H1875" s="330">
        <v>45984</v>
      </c>
      <c r="I1875" s="330"/>
      <c r="K1875" s="42"/>
      <c r="L1875" s="42"/>
      <c r="M1875" s="328"/>
      <c r="N1875" s="328"/>
      <c r="O1875" s="42"/>
    </row>
    <row r="1876" spans="1:15">
      <c r="A1876" s="42"/>
      <c r="B1876" s="330">
        <v>44791</v>
      </c>
      <c r="C1876" s="334">
        <f t="shared" si="27"/>
        <v>10467059381</v>
      </c>
      <c r="D1876" s="42"/>
      <c r="E1876" s="42"/>
      <c r="F1876" s="247">
        <v>928197195</v>
      </c>
      <c r="G1876" s="337">
        <v>317780083</v>
      </c>
      <c r="H1876" s="330">
        <v>46718</v>
      </c>
      <c r="I1876" s="330"/>
      <c r="K1876" s="42"/>
      <c r="L1876" s="42"/>
      <c r="M1876" s="328"/>
      <c r="N1876" s="328"/>
      <c r="O1876" s="42"/>
    </row>
    <row r="1877" spans="1:15">
      <c r="A1877" s="42"/>
      <c r="B1877" s="330">
        <v>44792</v>
      </c>
      <c r="C1877" s="334">
        <f t="shared" si="27"/>
        <v>10303424978</v>
      </c>
      <c r="D1877" s="42"/>
      <c r="E1877" s="42"/>
      <c r="F1877" s="247">
        <v>764562792</v>
      </c>
      <c r="G1877" s="337">
        <v>317783283</v>
      </c>
      <c r="H1877" s="330">
        <v>46216</v>
      </c>
      <c r="I1877" s="330"/>
      <c r="K1877" s="42"/>
      <c r="L1877" s="42"/>
      <c r="M1877" s="328"/>
      <c r="N1877" s="328"/>
      <c r="O1877" s="42"/>
    </row>
    <row r="1878" spans="1:15">
      <c r="A1878" s="42"/>
      <c r="B1878" s="330">
        <v>44793</v>
      </c>
      <c r="C1878" s="334">
        <f t="shared" si="27"/>
        <v>10280361049</v>
      </c>
      <c r="D1878" s="42"/>
      <c r="E1878" s="42"/>
      <c r="F1878" s="247">
        <v>741498863</v>
      </c>
      <c r="G1878" s="337">
        <v>317879793</v>
      </c>
      <c r="H1878" s="330">
        <v>47461</v>
      </c>
      <c r="I1878" s="330"/>
      <c r="K1878" s="42"/>
      <c r="L1878" s="42"/>
      <c r="M1878" s="328"/>
      <c r="N1878" s="328"/>
      <c r="O1878" s="42"/>
    </row>
    <row r="1879" spans="1:15">
      <c r="A1879" s="42"/>
      <c r="B1879" s="330">
        <v>44794</v>
      </c>
      <c r="C1879" s="334">
        <f t="shared" si="27"/>
        <v>9654127110</v>
      </c>
      <c r="D1879" s="42"/>
      <c r="E1879" s="42"/>
      <c r="F1879" s="247">
        <v>115264924</v>
      </c>
      <c r="G1879" s="337">
        <v>318147766</v>
      </c>
      <c r="H1879" s="330">
        <v>46342</v>
      </c>
      <c r="I1879" s="330"/>
      <c r="K1879" s="42"/>
      <c r="L1879" s="42"/>
      <c r="M1879" s="328"/>
      <c r="N1879" s="328"/>
      <c r="O1879" s="42"/>
    </row>
    <row r="1880" spans="1:15">
      <c r="A1880" s="42"/>
      <c r="B1880" s="330">
        <v>44795</v>
      </c>
      <c r="C1880" s="334">
        <f t="shared" si="27"/>
        <v>9660196020</v>
      </c>
      <c r="D1880" s="42"/>
      <c r="E1880" s="42"/>
      <c r="F1880" s="247">
        <v>121333834</v>
      </c>
      <c r="G1880" s="337">
        <v>318456328</v>
      </c>
      <c r="H1880" s="330">
        <v>44235</v>
      </c>
      <c r="I1880" s="330"/>
      <c r="K1880" s="42"/>
      <c r="L1880" s="42"/>
      <c r="M1880" s="328"/>
      <c r="N1880" s="328"/>
      <c r="O1880" s="42"/>
    </row>
    <row r="1881" spans="1:15">
      <c r="A1881" s="42"/>
      <c r="B1881" s="330">
        <v>44796</v>
      </c>
      <c r="C1881" s="334">
        <f t="shared" si="27"/>
        <v>10137897497</v>
      </c>
      <c r="D1881" s="42"/>
      <c r="E1881" s="42"/>
      <c r="F1881" s="247">
        <v>599035311</v>
      </c>
      <c r="G1881" s="337">
        <v>318513484</v>
      </c>
      <c r="H1881" s="330">
        <v>46322</v>
      </c>
      <c r="I1881" s="330"/>
      <c r="K1881" s="42"/>
      <c r="L1881" s="42"/>
      <c r="M1881" s="328"/>
      <c r="N1881" s="328"/>
      <c r="O1881" s="42"/>
    </row>
    <row r="1882" spans="1:15">
      <c r="A1882" s="42"/>
      <c r="B1882" s="330">
        <v>44797</v>
      </c>
      <c r="C1882" s="334">
        <f t="shared" si="27"/>
        <v>9892607306</v>
      </c>
      <c r="D1882" s="42"/>
      <c r="E1882" s="42"/>
      <c r="F1882" s="247">
        <v>353745120</v>
      </c>
      <c r="G1882" s="337">
        <v>318534248</v>
      </c>
      <c r="H1882" s="330">
        <v>49955</v>
      </c>
      <c r="I1882" s="330"/>
      <c r="K1882" s="42"/>
      <c r="L1882" s="42"/>
      <c r="M1882" s="328"/>
      <c r="N1882" s="328"/>
      <c r="O1882" s="42"/>
    </row>
    <row r="1883" spans="1:15">
      <c r="A1883" s="42"/>
      <c r="B1883" s="330">
        <v>44798</v>
      </c>
      <c r="C1883" s="334">
        <f t="shared" si="27"/>
        <v>9893367373</v>
      </c>
      <c r="D1883" s="42"/>
      <c r="E1883" s="42"/>
      <c r="F1883" s="247">
        <v>354505187</v>
      </c>
      <c r="G1883" s="337">
        <v>318625117</v>
      </c>
      <c r="H1883" s="330">
        <v>43789</v>
      </c>
      <c r="I1883" s="330"/>
      <c r="K1883" s="42"/>
      <c r="L1883" s="42"/>
      <c r="M1883" s="328"/>
      <c r="N1883" s="328"/>
      <c r="O1883" s="42"/>
    </row>
    <row r="1884" spans="1:15">
      <c r="A1884" s="42"/>
      <c r="B1884" s="330">
        <v>44799</v>
      </c>
      <c r="C1884" s="334">
        <f t="shared" si="27"/>
        <v>9849970373</v>
      </c>
      <c r="D1884" s="42"/>
      <c r="E1884" s="42"/>
      <c r="F1884" s="247">
        <v>311108187</v>
      </c>
      <c r="G1884" s="337">
        <v>318713762</v>
      </c>
      <c r="H1884" s="330">
        <v>50177</v>
      </c>
      <c r="I1884" s="330"/>
      <c r="K1884" s="42"/>
      <c r="L1884" s="42"/>
      <c r="M1884" s="328"/>
      <c r="N1884" s="328"/>
      <c r="O1884" s="42"/>
    </row>
    <row r="1885" spans="1:15">
      <c r="A1885" s="42"/>
      <c r="B1885" s="330">
        <v>44800</v>
      </c>
      <c r="C1885" s="334">
        <f t="shared" si="27"/>
        <v>10410209681</v>
      </c>
      <c r="D1885" s="42"/>
      <c r="E1885" s="42"/>
      <c r="F1885" s="247">
        <v>871347495</v>
      </c>
      <c r="G1885" s="337">
        <v>318733719</v>
      </c>
      <c r="H1885" s="330">
        <v>46329</v>
      </c>
      <c r="I1885" s="330"/>
      <c r="K1885" s="42"/>
      <c r="L1885" s="42"/>
      <c r="M1885" s="328"/>
      <c r="N1885" s="328"/>
      <c r="O1885" s="42"/>
    </row>
    <row r="1886" spans="1:15">
      <c r="A1886" s="42"/>
      <c r="B1886" s="330">
        <v>44801</v>
      </c>
      <c r="C1886" s="334">
        <f t="shared" si="27"/>
        <v>9671438727</v>
      </c>
      <c r="D1886" s="42"/>
      <c r="E1886" s="42"/>
      <c r="F1886" s="247">
        <v>132576541</v>
      </c>
      <c r="G1886" s="337">
        <v>318832091</v>
      </c>
      <c r="H1886" s="330">
        <v>45306</v>
      </c>
      <c r="I1886" s="330"/>
      <c r="K1886" s="42"/>
      <c r="L1886" s="42"/>
      <c r="M1886" s="328"/>
      <c r="N1886" s="328"/>
      <c r="O1886" s="42"/>
    </row>
    <row r="1887" spans="1:15">
      <c r="A1887" s="42"/>
      <c r="B1887" s="330">
        <v>44802</v>
      </c>
      <c r="C1887" s="334">
        <f t="shared" si="27"/>
        <v>9916274889</v>
      </c>
      <c r="D1887" s="42"/>
      <c r="E1887" s="42"/>
      <c r="F1887" s="247">
        <v>377412703</v>
      </c>
      <c r="G1887" s="337">
        <v>318949051</v>
      </c>
      <c r="H1887" s="330">
        <v>47410</v>
      </c>
      <c r="I1887" s="330"/>
      <c r="K1887" s="42"/>
      <c r="L1887" s="42"/>
      <c r="M1887" s="328"/>
      <c r="N1887" s="328"/>
      <c r="O1887" s="42"/>
    </row>
    <row r="1888" spans="1:15">
      <c r="A1888" s="42"/>
      <c r="B1888" s="330">
        <v>44803</v>
      </c>
      <c r="C1888" s="334">
        <f t="shared" ref="C1888:C1951" si="28">F1888+(F$88*28679+98765)+(G$88*6587+87654)+(E$88*9537+76543)+(J$88*5713+4528)</f>
        <v>9675333977</v>
      </c>
      <c r="D1888" s="42"/>
      <c r="E1888" s="42"/>
      <c r="F1888" s="247">
        <v>136471791</v>
      </c>
      <c r="G1888" s="337">
        <v>318982726</v>
      </c>
      <c r="H1888" s="330">
        <v>50231</v>
      </c>
      <c r="I1888" s="330"/>
      <c r="K1888" s="42"/>
      <c r="L1888" s="42"/>
      <c r="M1888" s="328"/>
      <c r="N1888" s="328"/>
      <c r="O1888" s="42"/>
    </row>
    <row r="1889" spans="1:15">
      <c r="A1889" s="42"/>
      <c r="B1889" s="330">
        <v>44804</v>
      </c>
      <c r="C1889" s="334">
        <f t="shared" si="28"/>
        <v>10220467022</v>
      </c>
      <c r="D1889" s="42"/>
      <c r="E1889" s="42"/>
      <c r="F1889" s="247">
        <v>681604836</v>
      </c>
      <c r="G1889" s="337">
        <v>319184871</v>
      </c>
      <c r="H1889" s="330">
        <v>48219</v>
      </c>
      <c r="I1889" s="330"/>
      <c r="K1889" s="42"/>
      <c r="L1889" s="42"/>
      <c r="M1889" s="328"/>
      <c r="N1889" s="328"/>
      <c r="O1889" s="42"/>
    </row>
    <row r="1890" spans="1:15">
      <c r="A1890" s="42"/>
      <c r="B1890" s="330">
        <v>44805</v>
      </c>
      <c r="C1890" s="334">
        <f t="shared" si="28"/>
        <v>10348384740</v>
      </c>
      <c r="D1890" s="42"/>
      <c r="E1890" s="42"/>
      <c r="F1890" s="247">
        <v>809522554</v>
      </c>
      <c r="G1890" s="337">
        <v>319190470</v>
      </c>
      <c r="H1890" s="330">
        <v>48793</v>
      </c>
      <c r="I1890" s="330"/>
      <c r="K1890" s="42"/>
      <c r="L1890" s="42"/>
      <c r="M1890" s="328"/>
      <c r="N1890" s="328"/>
      <c r="O1890" s="42"/>
    </row>
    <row r="1891" spans="1:15">
      <c r="A1891" s="42"/>
      <c r="B1891" s="330">
        <v>44806</v>
      </c>
      <c r="C1891" s="334">
        <f t="shared" si="28"/>
        <v>10484664684</v>
      </c>
      <c r="D1891" s="42"/>
      <c r="E1891" s="42"/>
      <c r="F1891" s="247">
        <v>945802498</v>
      </c>
      <c r="G1891" s="337">
        <v>319237624</v>
      </c>
      <c r="H1891" s="330">
        <v>46021</v>
      </c>
      <c r="I1891" s="330"/>
      <c r="K1891" s="42"/>
      <c r="L1891" s="42"/>
      <c r="M1891" s="328"/>
      <c r="N1891" s="328"/>
      <c r="O1891" s="42"/>
    </row>
    <row r="1892" spans="1:15">
      <c r="A1892" s="42"/>
      <c r="B1892" s="330">
        <v>44807</v>
      </c>
      <c r="C1892" s="334">
        <f t="shared" si="28"/>
        <v>10219909809</v>
      </c>
      <c r="D1892" s="42"/>
      <c r="E1892" s="42"/>
      <c r="F1892" s="247">
        <v>681047623</v>
      </c>
      <c r="G1892" s="337">
        <v>319506476</v>
      </c>
      <c r="H1892" s="330">
        <v>43265</v>
      </c>
      <c r="I1892" s="330"/>
      <c r="K1892" s="42"/>
      <c r="L1892" s="42"/>
      <c r="M1892" s="328"/>
      <c r="N1892" s="328"/>
      <c r="O1892" s="42"/>
    </row>
    <row r="1893" spans="1:15">
      <c r="A1893" s="42"/>
      <c r="B1893" s="330">
        <v>44808</v>
      </c>
      <c r="C1893" s="334">
        <f t="shared" si="28"/>
        <v>9890316264</v>
      </c>
      <c r="D1893" s="42"/>
      <c r="E1893" s="42"/>
      <c r="F1893" s="247">
        <v>351454078</v>
      </c>
      <c r="G1893" s="337">
        <v>319532181</v>
      </c>
      <c r="H1893" s="330">
        <v>49481</v>
      </c>
      <c r="I1893" s="330"/>
      <c r="K1893" s="42"/>
      <c r="L1893" s="42"/>
      <c r="M1893" s="328"/>
      <c r="N1893" s="328"/>
      <c r="O1893" s="42"/>
    </row>
    <row r="1894" spans="1:15">
      <c r="A1894" s="42"/>
      <c r="B1894" s="330">
        <v>44809</v>
      </c>
      <c r="C1894" s="334">
        <f t="shared" si="28"/>
        <v>10452327318</v>
      </c>
      <c r="D1894" s="42"/>
      <c r="E1894" s="42"/>
      <c r="F1894" s="247">
        <v>913465132</v>
      </c>
      <c r="G1894" s="337">
        <v>319580997</v>
      </c>
      <c r="H1894" s="330">
        <v>50149</v>
      </c>
      <c r="I1894" s="330"/>
      <c r="K1894" s="42"/>
      <c r="L1894" s="42"/>
      <c r="M1894" s="328"/>
      <c r="N1894" s="328"/>
      <c r="O1894" s="42"/>
    </row>
    <row r="1895" spans="1:15">
      <c r="A1895" s="42"/>
      <c r="B1895" s="330">
        <v>44810</v>
      </c>
      <c r="C1895" s="334">
        <f t="shared" si="28"/>
        <v>10164815585</v>
      </c>
      <c r="D1895" s="42"/>
      <c r="E1895" s="42"/>
      <c r="F1895" s="247">
        <v>625953399</v>
      </c>
      <c r="G1895" s="337">
        <v>319582416</v>
      </c>
      <c r="H1895" s="330">
        <v>50262</v>
      </c>
      <c r="I1895" s="330"/>
      <c r="K1895" s="42"/>
      <c r="L1895" s="42"/>
      <c r="M1895" s="328"/>
      <c r="N1895" s="328"/>
      <c r="O1895" s="42"/>
    </row>
    <row r="1896" spans="1:15">
      <c r="A1896" s="42"/>
      <c r="B1896" s="330">
        <v>44811</v>
      </c>
      <c r="C1896" s="334">
        <f t="shared" si="28"/>
        <v>9687131873</v>
      </c>
      <c r="D1896" s="42"/>
      <c r="E1896" s="42"/>
      <c r="F1896" s="247">
        <v>148269687</v>
      </c>
      <c r="G1896" s="337">
        <v>319903139</v>
      </c>
      <c r="H1896" s="330">
        <v>43554</v>
      </c>
      <c r="I1896" s="330"/>
      <c r="K1896" s="42"/>
      <c r="L1896" s="42"/>
      <c r="M1896" s="328"/>
      <c r="N1896" s="328"/>
      <c r="O1896" s="42"/>
    </row>
    <row r="1897" spans="1:15">
      <c r="A1897" s="42"/>
      <c r="B1897" s="330">
        <v>44812</v>
      </c>
      <c r="C1897" s="334">
        <f t="shared" si="28"/>
        <v>9804432032</v>
      </c>
      <c r="D1897" s="42"/>
      <c r="E1897" s="42"/>
      <c r="F1897" s="247">
        <v>265569846</v>
      </c>
      <c r="G1897" s="337">
        <v>319904997</v>
      </c>
      <c r="H1897" s="330">
        <v>44237</v>
      </c>
      <c r="I1897" s="330"/>
      <c r="K1897" s="42"/>
      <c r="L1897" s="42"/>
      <c r="M1897" s="328"/>
      <c r="N1897" s="328"/>
      <c r="O1897" s="42"/>
    </row>
    <row r="1898" spans="1:15">
      <c r="A1898" s="42"/>
      <c r="B1898" s="330">
        <v>44813</v>
      </c>
      <c r="C1898" s="334">
        <f t="shared" si="28"/>
        <v>9947951961</v>
      </c>
      <c r="D1898" s="42"/>
      <c r="E1898" s="42"/>
      <c r="F1898" s="247">
        <v>409089775</v>
      </c>
      <c r="G1898" s="337">
        <v>320009322</v>
      </c>
      <c r="H1898" s="330">
        <v>48178</v>
      </c>
      <c r="I1898" s="330"/>
      <c r="K1898" s="42"/>
      <c r="L1898" s="42"/>
      <c r="M1898" s="328"/>
      <c r="N1898" s="328"/>
      <c r="O1898" s="42"/>
    </row>
    <row r="1899" spans="1:15">
      <c r="A1899" s="42"/>
      <c r="B1899" s="330">
        <v>44814</v>
      </c>
      <c r="C1899" s="334">
        <f t="shared" si="28"/>
        <v>10356044870</v>
      </c>
      <c r="D1899" s="42"/>
      <c r="E1899" s="42"/>
      <c r="F1899" s="247">
        <v>817182684</v>
      </c>
      <c r="G1899" s="337">
        <v>320239948</v>
      </c>
      <c r="H1899" s="330">
        <v>49891</v>
      </c>
      <c r="I1899" s="330"/>
      <c r="K1899" s="42"/>
      <c r="L1899" s="42"/>
      <c r="M1899" s="328"/>
      <c r="N1899" s="328"/>
      <c r="O1899" s="42"/>
    </row>
    <row r="1900" spans="1:15">
      <c r="A1900" s="42"/>
      <c r="B1900" s="330">
        <v>44815</v>
      </c>
      <c r="C1900" s="334">
        <f t="shared" si="28"/>
        <v>9995629825</v>
      </c>
      <c r="D1900" s="42"/>
      <c r="E1900" s="42"/>
      <c r="F1900" s="247">
        <v>456767639</v>
      </c>
      <c r="G1900" s="337">
        <v>320583061</v>
      </c>
      <c r="H1900" s="330">
        <v>49460</v>
      </c>
      <c r="I1900" s="330"/>
      <c r="K1900" s="42"/>
      <c r="L1900" s="42"/>
      <c r="M1900" s="328"/>
      <c r="N1900" s="328"/>
      <c r="O1900" s="42"/>
    </row>
    <row r="1901" spans="1:15">
      <c r="A1901" s="42"/>
      <c r="B1901" s="330">
        <v>44816</v>
      </c>
      <c r="C1901" s="334">
        <f t="shared" si="28"/>
        <v>9939062484</v>
      </c>
      <c r="D1901" s="42"/>
      <c r="E1901" s="42"/>
      <c r="F1901" s="247">
        <v>400200298</v>
      </c>
      <c r="G1901" s="337">
        <v>320639969</v>
      </c>
      <c r="H1901" s="330">
        <v>50373</v>
      </c>
      <c r="I1901" s="330"/>
      <c r="K1901" s="42"/>
      <c r="L1901" s="42"/>
      <c r="M1901" s="328"/>
      <c r="N1901" s="328"/>
      <c r="O1901" s="42"/>
    </row>
    <row r="1902" spans="1:15">
      <c r="A1902" s="42"/>
      <c r="B1902" s="330">
        <v>44817</v>
      </c>
      <c r="C1902" s="334">
        <f t="shared" si="28"/>
        <v>9802701996</v>
      </c>
      <c r="D1902" s="42"/>
      <c r="E1902" s="42"/>
      <c r="F1902" s="247">
        <v>263839810</v>
      </c>
      <c r="G1902" s="337">
        <v>321038022</v>
      </c>
      <c r="H1902" s="330">
        <v>50042</v>
      </c>
      <c r="I1902" s="330"/>
      <c r="K1902" s="42"/>
      <c r="L1902" s="42"/>
      <c r="M1902" s="328"/>
      <c r="N1902" s="328"/>
      <c r="O1902" s="42"/>
    </row>
    <row r="1903" spans="1:15">
      <c r="A1903" s="42"/>
      <c r="B1903" s="330">
        <v>44818</v>
      </c>
      <c r="C1903" s="334">
        <f t="shared" si="28"/>
        <v>9901063977</v>
      </c>
      <c r="D1903" s="42"/>
      <c r="E1903" s="42"/>
      <c r="F1903" s="247">
        <v>362201791</v>
      </c>
      <c r="G1903" s="337">
        <v>321066815</v>
      </c>
      <c r="H1903" s="330">
        <v>44292</v>
      </c>
      <c r="I1903" s="330"/>
      <c r="K1903" s="42"/>
      <c r="L1903" s="42"/>
      <c r="M1903" s="328"/>
      <c r="N1903" s="328"/>
      <c r="O1903" s="42"/>
    </row>
    <row r="1904" spans="1:15">
      <c r="A1904" s="42"/>
      <c r="B1904" s="330">
        <v>44819</v>
      </c>
      <c r="C1904" s="334">
        <f t="shared" si="28"/>
        <v>10156241655</v>
      </c>
      <c r="D1904" s="42"/>
      <c r="E1904" s="42"/>
      <c r="F1904" s="247">
        <v>617379469</v>
      </c>
      <c r="G1904" s="337">
        <v>321492128</v>
      </c>
      <c r="H1904" s="330">
        <v>50389</v>
      </c>
      <c r="I1904" s="330"/>
      <c r="K1904" s="42"/>
      <c r="L1904" s="42"/>
      <c r="M1904" s="328"/>
      <c r="N1904" s="328"/>
      <c r="O1904" s="42"/>
    </row>
    <row r="1905" spans="1:15">
      <c r="A1905" s="42"/>
      <c r="B1905" s="330">
        <v>44820</v>
      </c>
      <c r="C1905" s="334">
        <f t="shared" si="28"/>
        <v>9970393198</v>
      </c>
      <c r="D1905" s="42"/>
      <c r="E1905" s="42"/>
      <c r="F1905" s="247">
        <v>431531012</v>
      </c>
      <c r="G1905" s="337">
        <v>321602301</v>
      </c>
      <c r="H1905" s="330">
        <v>44851</v>
      </c>
      <c r="I1905" s="330"/>
      <c r="K1905" s="42"/>
      <c r="L1905" s="42"/>
      <c r="M1905" s="328"/>
      <c r="N1905" s="328"/>
      <c r="O1905" s="42"/>
    </row>
    <row r="1906" spans="1:15">
      <c r="A1906" s="42"/>
      <c r="B1906" s="330">
        <v>44821</v>
      </c>
      <c r="C1906" s="334">
        <f t="shared" si="28"/>
        <v>9702266338</v>
      </c>
      <c r="D1906" s="42"/>
      <c r="E1906" s="42"/>
      <c r="F1906" s="247">
        <v>163404152</v>
      </c>
      <c r="G1906" s="337">
        <v>321652003</v>
      </c>
      <c r="H1906" s="330">
        <v>44310</v>
      </c>
      <c r="I1906" s="330"/>
      <c r="K1906" s="42"/>
      <c r="L1906" s="42"/>
      <c r="M1906" s="328"/>
      <c r="N1906" s="328"/>
      <c r="O1906" s="42"/>
    </row>
    <row r="1907" spans="1:15">
      <c r="A1907" s="42"/>
      <c r="B1907" s="330">
        <v>44822</v>
      </c>
      <c r="C1907" s="334">
        <f t="shared" si="28"/>
        <v>9850093027</v>
      </c>
      <c r="D1907" s="42"/>
      <c r="E1907" s="42"/>
      <c r="F1907" s="247">
        <v>311230841</v>
      </c>
      <c r="G1907" s="337">
        <v>321687209</v>
      </c>
      <c r="H1907" s="330">
        <v>45165</v>
      </c>
      <c r="I1907" s="330"/>
      <c r="K1907" s="42"/>
      <c r="L1907" s="42"/>
      <c r="M1907" s="328"/>
      <c r="N1907" s="328"/>
      <c r="O1907" s="42"/>
    </row>
    <row r="1908" spans="1:15">
      <c r="A1908" s="42"/>
      <c r="B1908" s="330">
        <v>44823</v>
      </c>
      <c r="C1908" s="334">
        <f t="shared" si="28"/>
        <v>10522408557</v>
      </c>
      <c r="D1908" s="42"/>
      <c r="E1908" s="42"/>
      <c r="F1908" s="247">
        <v>983546371</v>
      </c>
      <c r="G1908" s="337">
        <v>321769766</v>
      </c>
      <c r="H1908" s="330">
        <v>46509</v>
      </c>
      <c r="I1908" s="330"/>
      <c r="K1908" s="42"/>
      <c r="L1908" s="42"/>
      <c r="M1908" s="328"/>
      <c r="N1908" s="328"/>
      <c r="O1908" s="42"/>
    </row>
    <row r="1909" spans="1:15">
      <c r="A1909" s="42"/>
      <c r="B1909" s="330">
        <v>44824</v>
      </c>
      <c r="C1909" s="334">
        <f t="shared" si="28"/>
        <v>10107536067</v>
      </c>
      <c r="D1909" s="42"/>
      <c r="E1909" s="42"/>
      <c r="F1909" s="247">
        <v>568673881</v>
      </c>
      <c r="G1909" s="337">
        <v>321839455</v>
      </c>
      <c r="H1909" s="330">
        <v>43713</v>
      </c>
      <c r="I1909" s="330"/>
      <c r="K1909" s="42"/>
      <c r="L1909" s="42"/>
      <c r="M1909" s="328"/>
      <c r="N1909" s="328"/>
      <c r="O1909" s="42"/>
    </row>
    <row r="1910" spans="1:15">
      <c r="A1910" s="42"/>
      <c r="B1910" s="330">
        <v>44825</v>
      </c>
      <c r="C1910" s="334">
        <f t="shared" si="28"/>
        <v>9828272068</v>
      </c>
      <c r="D1910" s="42"/>
      <c r="E1910" s="42"/>
      <c r="F1910" s="247">
        <v>289409882</v>
      </c>
      <c r="G1910" s="337">
        <v>322086423</v>
      </c>
      <c r="H1910" s="330">
        <v>50112</v>
      </c>
      <c r="I1910" s="330"/>
      <c r="K1910" s="42"/>
      <c r="L1910" s="42"/>
      <c r="M1910" s="328"/>
      <c r="N1910" s="328"/>
      <c r="O1910" s="42"/>
    </row>
    <row r="1911" spans="1:15">
      <c r="A1911" s="42"/>
      <c r="B1911" s="330">
        <v>44826</v>
      </c>
      <c r="C1911" s="334">
        <f t="shared" si="28"/>
        <v>10000717797</v>
      </c>
      <c r="D1911" s="42"/>
      <c r="E1911" s="42"/>
      <c r="F1911" s="247">
        <v>461855611</v>
      </c>
      <c r="G1911" s="337">
        <v>322175389</v>
      </c>
      <c r="H1911" s="330">
        <v>49700</v>
      </c>
      <c r="I1911" s="330"/>
      <c r="K1911" s="42"/>
      <c r="L1911" s="42"/>
      <c r="M1911" s="328"/>
      <c r="N1911" s="328"/>
      <c r="O1911" s="42"/>
    </row>
    <row r="1912" spans="1:15">
      <c r="A1912" s="42"/>
      <c r="B1912" s="330">
        <v>44827</v>
      </c>
      <c r="C1912" s="334">
        <f t="shared" si="28"/>
        <v>9684695268</v>
      </c>
      <c r="D1912" s="42"/>
      <c r="E1912" s="42"/>
      <c r="F1912" s="247">
        <v>145833082</v>
      </c>
      <c r="G1912" s="337">
        <v>322287675</v>
      </c>
      <c r="H1912" s="330">
        <v>47178</v>
      </c>
      <c r="I1912" s="330"/>
      <c r="K1912" s="42"/>
      <c r="L1912" s="42"/>
      <c r="M1912" s="328"/>
      <c r="N1912" s="328"/>
      <c r="O1912" s="42"/>
    </row>
    <row r="1913" spans="1:15">
      <c r="A1913" s="42"/>
      <c r="B1913" s="330">
        <v>44828</v>
      </c>
      <c r="C1913" s="334">
        <f t="shared" si="28"/>
        <v>10517118060</v>
      </c>
      <c r="D1913" s="42"/>
      <c r="E1913" s="42"/>
      <c r="F1913" s="247">
        <v>978255874</v>
      </c>
      <c r="G1913" s="337">
        <v>322364906</v>
      </c>
      <c r="H1913" s="330">
        <v>49151</v>
      </c>
      <c r="I1913" s="330"/>
      <c r="K1913" s="42"/>
      <c r="L1913" s="42"/>
      <c r="M1913" s="328"/>
      <c r="N1913" s="328"/>
      <c r="O1913" s="42"/>
    </row>
    <row r="1914" spans="1:15">
      <c r="A1914" s="42"/>
      <c r="B1914" s="330">
        <v>44829</v>
      </c>
      <c r="C1914" s="334">
        <f t="shared" si="28"/>
        <v>9906169660</v>
      </c>
      <c r="D1914" s="42"/>
      <c r="E1914" s="42"/>
      <c r="F1914" s="247">
        <v>367307474</v>
      </c>
      <c r="G1914" s="337">
        <v>322398056</v>
      </c>
      <c r="H1914" s="330">
        <v>44282</v>
      </c>
      <c r="I1914" s="330"/>
      <c r="K1914" s="42"/>
      <c r="L1914" s="42"/>
      <c r="M1914" s="328"/>
      <c r="N1914" s="328"/>
      <c r="O1914" s="42"/>
    </row>
    <row r="1915" spans="1:15">
      <c r="A1915" s="42"/>
      <c r="B1915" s="330">
        <v>44830</v>
      </c>
      <c r="C1915" s="334">
        <f t="shared" si="28"/>
        <v>10140853411</v>
      </c>
      <c r="D1915" s="42"/>
      <c r="E1915" s="42"/>
      <c r="F1915" s="247">
        <v>601991225</v>
      </c>
      <c r="G1915" s="337">
        <v>322724562</v>
      </c>
      <c r="H1915" s="330">
        <v>49932</v>
      </c>
      <c r="I1915" s="330"/>
      <c r="K1915" s="42"/>
      <c r="L1915" s="42"/>
      <c r="M1915" s="328"/>
      <c r="N1915" s="328"/>
      <c r="O1915" s="42"/>
    </row>
    <row r="1916" spans="1:15">
      <c r="A1916" s="42"/>
      <c r="B1916" s="330">
        <v>44831</v>
      </c>
      <c r="C1916" s="334">
        <f t="shared" si="28"/>
        <v>10136011457</v>
      </c>
      <c r="D1916" s="42"/>
      <c r="E1916" s="42"/>
      <c r="F1916" s="247">
        <v>597149271</v>
      </c>
      <c r="G1916" s="337">
        <v>322786632</v>
      </c>
      <c r="H1916" s="330">
        <v>44172</v>
      </c>
      <c r="I1916" s="330"/>
      <c r="K1916" s="42"/>
      <c r="L1916" s="42"/>
      <c r="M1916" s="328"/>
      <c r="N1916" s="328"/>
      <c r="O1916" s="42"/>
    </row>
    <row r="1917" spans="1:15">
      <c r="A1917" s="42"/>
      <c r="B1917" s="330">
        <v>44832</v>
      </c>
      <c r="C1917" s="334">
        <f t="shared" si="28"/>
        <v>10010670546</v>
      </c>
      <c r="D1917" s="42"/>
      <c r="E1917" s="42"/>
      <c r="F1917" s="247">
        <v>471808360</v>
      </c>
      <c r="G1917" s="337">
        <v>322967781</v>
      </c>
      <c r="H1917" s="330">
        <v>45449</v>
      </c>
      <c r="I1917" s="330"/>
      <c r="K1917" s="42"/>
      <c r="L1917" s="42"/>
      <c r="M1917" s="328"/>
      <c r="N1917" s="328"/>
      <c r="O1917" s="42"/>
    </row>
    <row r="1918" spans="1:15">
      <c r="A1918" s="42"/>
      <c r="B1918" s="330">
        <v>44833</v>
      </c>
      <c r="C1918" s="334">
        <f t="shared" si="28"/>
        <v>10081706918</v>
      </c>
      <c r="D1918" s="42"/>
      <c r="E1918" s="42"/>
      <c r="F1918" s="247">
        <v>542844732</v>
      </c>
      <c r="G1918" s="337">
        <v>323216045</v>
      </c>
      <c r="H1918" s="330">
        <v>49695</v>
      </c>
      <c r="I1918" s="330"/>
      <c r="K1918" s="42"/>
      <c r="L1918" s="42"/>
      <c r="M1918" s="328"/>
      <c r="N1918" s="328"/>
      <c r="O1918" s="42"/>
    </row>
    <row r="1919" spans="1:15">
      <c r="A1919" s="42"/>
      <c r="B1919" s="330">
        <v>44834</v>
      </c>
      <c r="C1919" s="334">
        <f t="shared" si="28"/>
        <v>9765022917</v>
      </c>
      <c r="D1919" s="42"/>
      <c r="E1919" s="42"/>
      <c r="F1919" s="247">
        <v>226160731</v>
      </c>
      <c r="G1919" s="337">
        <v>323325437</v>
      </c>
      <c r="H1919" s="330">
        <v>49042</v>
      </c>
      <c r="I1919" s="330"/>
      <c r="K1919" s="42"/>
      <c r="L1919" s="42"/>
      <c r="M1919" s="328"/>
      <c r="N1919" s="328"/>
      <c r="O1919" s="42"/>
    </row>
    <row r="1920" spans="1:15">
      <c r="A1920" s="42"/>
      <c r="B1920" s="330">
        <v>44835</v>
      </c>
      <c r="C1920" s="334">
        <f t="shared" si="28"/>
        <v>9825648713</v>
      </c>
      <c r="D1920" s="42"/>
      <c r="E1920" s="42"/>
      <c r="F1920" s="247">
        <v>286786527</v>
      </c>
      <c r="G1920" s="337">
        <v>323370562</v>
      </c>
      <c r="H1920" s="330">
        <v>43917</v>
      </c>
      <c r="I1920" s="330"/>
      <c r="K1920" s="42"/>
      <c r="L1920" s="42"/>
      <c r="M1920" s="328"/>
      <c r="N1920" s="328"/>
      <c r="O1920" s="42"/>
    </row>
    <row r="1921" spans="1:15">
      <c r="A1921" s="42"/>
      <c r="B1921" s="330">
        <v>44836</v>
      </c>
      <c r="C1921" s="334">
        <f t="shared" si="28"/>
        <v>9997880570</v>
      </c>
      <c r="D1921" s="42"/>
      <c r="E1921" s="42"/>
      <c r="F1921" s="247">
        <v>459018384</v>
      </c>
      <c r="G1921" s="337">
        <v>323586118</v>
      </c>
      <c r="H1921" s="330">
        <v>45124</v>
      </c>
      <c r="I1921" s="330"/>
      <c r="K1921" s="42"/>
      <c r="L1921" s="42"/>
      <c r="M1921" s="328"/>
      <c r="N1921" s="328"/>
      <c r="O1921" s="42"/>
    </row>
    <row r="1922" spans="1:15">
      <c r="A1922" s="42"/>
      <c r="B1922" s="330">
        <v>44837</v>
      </c>
      <c r="C1922" s="334">
        <f t="shared" si="28"/>
        <v>10114522556</v>
      </c>
      <c r="D1922" s="42"/>
      <c r="E1922" s="42"/>
      <c r="F1922" s="247">
        <v>575660370</v>
      </c>
      <c r="G1922" s="337">
        <v>323596808</v>
      </c>
      <c r="H1922" s="330">
        <v>49751</v>
      </c>
      <c r="I1922" s="330"/>
      <c r="K1922" s="42"/>
      <c r="L1922" s="42"/>
      <c r="M1922" s="328"/>
      <c r="N1922" s="328"/>
      <c r="O1922" s="42"/>
    </row>
    <row r="1923" spans="1:15">
      <c r="A1923" s="42"/>
      <c r="B1923" s="330">
        <v>44838</v>
      </c>
      <c r="C1923" s="334">
        <f t="shared" si="28"/>
        <v>10502858137</v>
      </c>
      <c r="D1923" s="42"/>
      <c r="E1923" s="42"/>
      <c r="F1923" s="247">
        <v>963995951</v>
      </c>
      <c r="G1923" s="337">
        <v>323730632</v>
      </c>
      <c r="H1923" s="330">
        <v>48483</v>
      </c>
      <c r="I1923" s="330"/>
      <c r="K1923" s="42"/>
      <c r="L1923" s="42"/>
      <c r="M1923" s="328"/>
      <c r="N1923" s="328"/>
      <c r="O1923" s="42"/>
    </row>
    <row r="1924" spans="1:15">
      <c r="A1924" s="42"/>
      <c r="B1924" s="330">
        <v>44839</v>
      </c>
      <c r="C1924" s="334">
        <f t="shared" si="28"/>
        <v>10430539615</v>
      </c>
      <c r="D1924" s="42"/>
      <c r="E1924" s="42"/>
      <c r="F1924" s="247">
        <v>891677429</v>
      </c>
      <c r="G1924" s="337">
        <v>323849097</v>
      </c>
      <c r="H1924" s="330">
        <v>47781</v>
      </c>
      <c r="I1924" s="330"/>
      <c r="K1924" s="42"/>
      <c r="L1924" s="42"/>
      <c r="M1924" s="328"/>
      <c r="N1924" s="328"/>
      <c r="O1924" s="42"/>
    </row>
    <row r="1925" spans="1:15">
      <c r="A1925" s="42"/>
      <c r="B1925" s="330">
        <v>44840</v>
      </c>
      <c r="C1925" s="334">
        <f t="shared" si="28"/>
        <v>10223867421</v>
      </c>
      <c r="D1925" s="42"/>
      <c r="E1925" s="42"/>
      <c r="F1925" s="247">
        <v>685005235</v>
      </c>
      <c r="G1925" s="337">
        <v>323959917</v>
      </c>
      <c r="H1925" s="330">
        <v>49405</v>
      </c>
      <c r="I1925" s="330"/>
      <c r="K1925" s="42"/>
      <c r="L1925" s="42"/>
      <c r="M1925" s="328"/>
      <c r="N1925" s="328"/>
      <c r="O1925" s="42"/>
    </row>
    <row r="1926" spans="1:15">
      <c r="A1926" s="42"/>
      <c r="B1926" s="330">
        <v>44841</v>
      </c>
      <c r="C1926" s="334">
        <f t="shared" si="28"/>
        <v>10359357000</v>
      </c>
      <c r="D1926" s="42"/>
      <c r="E1926" s="42"/>
      <c r="F1926" s="247">
        <v>820494814</v>
      </c>
      <c r="G1926" s="337">
        <v>324043837</v>
      </c>
      <c r="H1926" s="330">
        <v>46424</v>
      </c>
      <c r="I1926" s="330"/>
      <c r="K1926" s="42"/>
      <c r="L1926" s="42"/>
      <c r="M1926" s="328"/>
      <c r="N1926" s="328"/>
      <c r="O1926" s="42"/>
    </row>
    <row r="1927" spans="1:15">
      <c r="A1927" s="42"/>
      <c r="B1927" s="330">
        <v>44842</v>
      </c>
      <c r="C1927" s="334">
        <f t="shared" si="28"/>
        <v>9935443744</v>
      </c>
      <c r="D1927" s="42"/>
      <c r="E1927" s="42"/>
      <c r="F1927" s="247">
        <v>396581558</v>
      </c>
      <c r="G1927" s="337">
        <v>324192921</v>
      </c>
      <c r="H1927" s="330">
        <v>49410</v>
      </c>
      <c r="I1927" s="330"/>
      <c r="K1927" s="42"/>
      <c r="L1927" s="42"/>
      <c r="M1927" s="328"/>
      <c r="N1927" s="328"/>
      <c r="O1927" s="42"/>
    </row>
    <row r="1928" spans="1:15">
      <c r="A1928" s="42"/>
      <c r="B1928" s="330">
        <v>44843</v>
      </c>
      <c r="C1928" s="334">
        <f t="shared" si="28"/>
        <v>10395936482</v>
      </c>
      <c r="D1928" s="42"/>
      <c r="E1928" s="42"/>
      <c r="F1928" s="247">
        <v>857074296</v>
      </c>
      <c r="G1928" s="337">
        <v>324248272</v>
      </c>
      <c r="H1928" s="330">
        <v>44705</v>
      </c>
      <c r="I1928" s="330"/>
      <c r="K1928" s="42"/>
      <c r="L1928" s="42"/>
      <c r="M1928" s="328"/>
      <c r="N1928" s="328"/>
      <c r="O1928" s="42"/>
    </row>
    <row r="1929" spans="1:15">
      <c r="A1929" s="42"/>
      <c r="B1929" s="330">
        <v>44845</v>
      </c>
      <c r="C1929" s="334">
        <f t="shared" si="28"/>
        <v>10257120148</v>
      </c>
      <c r="D1929" s="42"/>
      <c r="E1929" s="42"/>
      <c r="F1929" s="247">
        <v>718257962</v>
      </c>
      <c r="G1929" s="337">
        <v>324349969</v>
      </c>
      <c r="H1929" s="330">
        <v>44870</v>
      </c>
      <c r="I1929" s="330"/>
      <c r="K1929" s="42"/>
      <c r="L1929" s="42"/>
      <c r="M1929" s="328"/>
      <c r="N1929" s="328"/>
      <c r="O1929" s="42"/>
    </row>
    <row r="1930" spans="1:15">
      <c r="A1930" s="42"/>
      <c r="B1930" s="330">
        <v>44846</v>
      </c>
      <c r="C1930" s="334">
        <f t="shared" si="28"/>
        <v>10021076643</v>
      </c>
      <c r="D1930" s="42"/>
      <c r="E1930" s="42"/>
      <c r="F1930" s="247">
        <v>482214457</v>
      </c>
      <c r="G1930" s="337">
        <v>324386851</v>
      </c>
      <c r="H1930" s="330">
        <v>46522</v>
      </c>
      <c r="I1930" s="330"/>
      <c r="K1930" s="42"/>
      <c r="L1930" s="42"/>
      <c r="M1930" s="328"/>
      <c r="N1930" s="328"/>
      <c r="O1930" s="42"/>
    </row>
    <row r="1931" spans="1:15">
      <c r="A1931" s="42"/>
      <c r="B1931" s="330">
        <v>44847</v>
      </c>
      <c r="C1931" s="334">
        <f t="shared" si="28"/>
        <v>10002921924</v>
      </c>
      <c r="D1931" s="42"/>
      <c r="E1931" s="42"/>
      <c r="F1931" s="247">
        <v>464059738</v>
      </c>
      <c r="G1931" s="337">
        <v>324560270</v>
      </c>
      <c r="H1931" s="330">
        <v>45854</v>
      </c>
      <c r="I1931" s="330"/>
      <c r="K1931" s="42"/>
      <c r="L1931" s="42"/>
      <c r="M1931" s="328"/>
      <c r="N1931" s="328"/>
      <c r="O1931" s="42"/>
    </row>
    <row r="1932" spans="1:15">
      <c r="A1932" s="42"/>
      <c r="B1932" s="330">
        <v>44848</v>
      </c>
      <c r="C1932" s="334">
        <f t="shared" si="28"/>
        <v>10122496592</v>
      </c>
      <c r="D1932" s="42"/>
      <c r="E1932" s="42"/>
      <c r="F1932" s="247">
        <v>583634406</v>
      </c>
      <c r="G1932" s="337">
        <v>324647818</v>
      </c>
      <c r="H1932" s="330">
        <v>50052</v>
      </c>
      <c r="I1932" s="330"/>
      <c r="K1932" s="42"/>
      <c r="L1932" s="42"/>
      <c r="M1932" s="328"/>
      <c r="N1932" s="328"/>
      <c r="O1932" s="42"/>
    </row>
    <row r="1933" spans="1:15">
      <c r="A1933" s="42"/>
      <c r="B1933" s="330">
        <v>44849</v>
      </c>
      <c r="C1933" s="334">
        <f t="shared" si="28"/>
        <v>10052665744</v>
      </c>
      <c r="D1933" s="42"/>
      <c r="E1933" s="42"/>
      <c r="F1933" s="247">
        <v>513803558</v>
      </c>
      <c r="G1933" s="337">
        <v>324835116</v>
      </c>
      <c r="H1933" s="330">
        <v>44756</v>
      </c>
      <c r="I1933" s="330"/>
      <c r="K1933" s="42"/>
      <c r="L1933" s="42"/>
      <c r="M1933" s="328"/>
      <c r="N1933" s="328"/>
      <c r="O1933" s="42"/>
    </row>
    <row r="1934" spans="1:15">
      <c r="A1934" s="42"/>
      <c r="B1934" s="330">
        <v>44850</v>
      </c>
      <c r="C1934" s="334">
        <f t="shared" si="28"/>
        <v>10443700492</v>
      </c>
      <c r="D1934" s="42"/>
      <c r="E1934" s="42"/>
      <c r="F1934" s="247">
        <v>904838306</v>
      </c>
      <c r="G1934" s="337">
        <v>324946940</v>
      </c>
      <c r="H1934" s="330">
        <v>47574</v>
      </c>
      <c r="I1934" s="330"/>
      <c r="K1934" s="42"/>
      <c r="L1934" s="42"/>
      <c r="M1934" s="328"/>
      <c r="N1934" s="328"/>
      <c r="O1934" s="42"/>
    </row>
    <row r="1935" spans="1:15">
      <c r="A1935" s="42"/>
      <c r="B1935" s="330">
        <v>44851</v>
      </c>
      <c r="C1935" s="334">
        <f t="shared" si="28"/>
        <v>9860464487</v>
      </c>
      <c r="D1935" s="42"/>
      <c r="E1935" s="42"/>
      <c r="F1935" s="247">
        <v>321602301</v>
      </c>
      <c r="G1935" s="337">
        <v>324964108</v>
      </c>
      <c r="H1935" s="330">
        <v>47753</v>
      </c>
      <c r="I1935" s="330"/>
      <c r="K1935" s="42"/>
      <c r="L1935" s="42"/>
      <c r="M1935" s="328"/>
      <c r="N1935" s="328"/>
      <c r="O1935" s="42"/>
    </row>
    <row r="1936" spans="1:15">
      <c r="A1936" s="42"/>
      <c r="B1936" s="330">
        <v>44852</v>
      </c>
      <c r="C1936" s="334">
        <f t="shared" si="28"/>
        <v>9687098422</v>
      </c>
      <c r="D1936" s="42"/>
      <c r="E1936" s="42"/>
      <c r="F1936" s="247">
        <v>148236236</v>
      </c>
      <c r="G1936" s="337">
        <v>324989744</v>
      </c>
      <c r="H1936" s="330">
        <v>47196</v>
      </c>
      <c r="I1936" s="330"/>
      <c r="K1936" s="42"/>
      <c r="L1936" s="42"/>
      <c r="M1936" s="328"/>
      <c r="N1936" s="328"/>
      <c r="O1936" s="42"/>
    </row>
    <row r="1937" spans="1:15">
      <c r="A1937" s="42"/>
      <c r="B1937" s="330">
        <v>44853</v>
      </c>
      <c r="C1937" s="334">
        <f t="shared" si="28"/>
        <v>10056600461</v>
      </c>
      <c r="D1937" s="42"/>
      <c r="E1937" s="42"/>
      <c r="F1937" s="247">
        <v>517738275</v>
      </c>
      <c r="G1937" s="337">
        <v>325106590</v>
      </c>
      <c r="H1937" s="330">
        <v>49152</v>
      </c>
      <c r="I1937" s="330"/>
      <c r="K1937" s="42"/>
      <c r="L1937" s="42"/>
      <c r="M1937" s="328"/>
      <c r="N1937" s="328"/>
      <c r="O1937" s="42"/>
    </row>
    <row r="1938" spans="1:15">
      <c r="A1938" s="42"/>
      <c r="B1938" s="330">
        <v>44854</v>
      </c>
      <c r="C1938" s="334">
        <f t="shared" si="28"/>
        <v>10301327382</v>
      </c>
      <c r="D1938" s="42"/>
      <c r="E1938" s="42"/>
      <c r="F1938" s="247">
        <v>762465196</v>
      </c>
      <c r="G1938" s="337">
        <v>325144719</v>
      </c>
      <c r="H1938" s="330">
        <v>45899</v>
      </c>
      <c r="I1938" s="330"/>
      <c r="K1938" s="42"/>
      <c r="L1938" s="42"/>
      <c r="M1938" s="328"/>
      <c r="N1938" s="328"/>
      <c r="O1938" s="42"/>
    </row>
    <row r="1939" spans="1:15">
      <c r="A1939" s="42"/>
      <c r="B1939" s="330">
        <v>44855</v>
      </c>
      <c r="C1939" s="334">
        <f t="shared" si="28"/>
        <v>10092732479</v>
      </c>
      <c r="D1939" s="42"/>
      <c r="E1939" s="42"/>
      <c r="F1939" s="247">
        <v>553870293</v>
      </c>
      <c r="G1939" s="337">
        <v>325253490</v>
      </c>
      <c r="H1939" s="330">
        <v>50335</v>
      </c>
      <c r="I1939" s="330"/>
      <c r="K1939" s="42"/>
      <c r="L1939" s="42"/>
      <c r="M1939" s="328"/>
      <c r="N1939" s="328"/>
      <c r="O1939" s="42"/>
    </row>
    <row r="1940" spans="1:15">
      <c r="A1940" s="42"/>
      <c r="B1940" s="330">
        <v>44856</v>
      </c>
      <c r="C1940" s="334">
        <f t="shared" si="28"/>
        <v>10494368399</v>
      </c>
      <c r="D1940" s="42"/>
      <c r="E1940" s="42"/>
      <c r="F1940" s="247">
        <v>955506213</v>
      </c>
      <c r="G1940" s="337">
        <v>325268391</v>
      </c>
      <c r="H1940" s="330">
        <v>48162</v>
      </c>
      <c r="I1940" s="330"/>
      <c r="K1940" s="42"/>
      <c r="L1940" s="42"/>
      <c r="M1940" s="328"/>
      <c r="N1940" s="328"/>
      <c r="O1940" s="42"/>
    </row>
    <row r="1941" spans="1:15">
      <c r="A1941" s="42"/>
      <c r="B1941" s="330">
        <v>44857</v>
      </c>
      <c r="C1941" s="334">
        <f t="shared" si="28"/>
        <v>10406550795</v>
      </c>
      <c r="D1941" s="42"/>
      <c r="E1941" s="42"/>
      <c r="F1941" s="247">
        <v>867688609</v>
      </c>
      <c r="G1941" s="337">
        <v>325325498</v>
      </c>
      <c r="H1941" s="330">
        <v>47815</v>
      </c>
      <c r="I1941" s="330"/>
      <c r="K1941" s="42"/>
      <c r="L1941" s="42"/>
      <c r="M1941" s="328"/>
      <c r="N1941" s="328"/>
      <c r="O1941" s="42"/>
    </row>
    <row r="1942" spans="1:15">
      <c r="A1942" s="42"/>
      <c r="B1942" s="330">
        <v>44858</v>
      </c>
      <c r="C1942" s="334">
        <f t="shared" si="28"/>
        <v>10212482643</v>
      </c>
      <c r="D1942" s="42"/>
      <c r="E1942" s="42"/>
      <c r="F1942" s="247">
        <v>673620457</v>
      </c>
      <c r="G1942" s="337">
        <v>325397000</v>
      </c>
      <c r="H1942" s="330">
        <v>44533</v>
      </c>
      <c r="I1942" s="330"/>
      <c r="K1942" s="42"/>
      <c r="L1942" s="42"/>
      <c r="M1942" s="328"/>
      <c r="N1942" s="328"/>
      <c r="O1942" s="42"/>
    </row>
    <row r="1943" spans="1:15">
      <c r="A1943" s="42"/>
      <c r="B1943" s="330">
        <v>44859</v>
      </c>
      <c r="C1943" s="334">
        <f t="shared" si="28"/>
        <v>9697697656</v>
      </c>
      <c r="D1943" s="42"/>
      <c r="E1943" s="42"/>
      <c r="F1943" s="247">
        <v>158835470</v>
      </c>
      <c r="G1943" s="337">
        <v>325457126</v>
      </c>
      <c r="H1943" s="330">
        <v>45721</v>
      </c>
      <c r="I1943" s="330"/>
      <c r="K1943" s="42"/>
      <c r="L1943" s="42"/>
      <c r="M1943" s="328"/>
      <c r="N1943" s="328"/>
      <c r="O1943" s="42"/>
    </row>
    <row r="1944" spans="1:15">
      <c r="A1944" s="42"/>
      <c r="B1944" s="330">
        <v>44860</v>
      </c>
      <c r="C1944" s="334">
        <f t="shared" si="28"/>
        <v>9883590516</v>
      </c>
      <c r="D1944" s="42"/>
      <c r="E1944" s="42"/>
      <c r="F1944" s="247">
        <v>344728330</v>
      </c>
      <c r="G1944" s="337">
        <v>325900334</v>
      </c>
      <c r="H1944" s="330">
        <v>49490</v>
      </c>
      <c r="I1944" s="330"/>
      <c r="K1944" s="42"/>
      <c r="L1944" s="42"/>
      <c r="M1944" s="328"/>
      <c r="N1944" s="328"/>
      <c r="O1944" s="42"/>
    </row>
    <row r="1945" spans="1:15">
      <c r="A1945" s="42"/>
      <c r="B1945" s="330">
        <v>44861</v>
      </c>
      <c r="C1945" s="334">
        <f t="shared" si="28"/>
        <v>10527334717</v>
      </c>
      <c r="D1945" s="42"/>
      <c r="E1945" s="42"/>
      <c r="F1945" s="247">
        <v>988472531</v>
      </c>
      <c r="G1945" s="337">
        <v>325955874</v>
      </c>
      <c r="H1945" s="330">
        <v>49477</v>
      </c>
      <c r="I1945" s="330"/>
      <c r="K1945" s="42"/>
      <c r="L1945" s="42"/>
      <c r="M1945" s="328"/>
      <c r="N1945" s="328"/>
      <c r="O1945" s="42"/>
    </row>
    <row r="1946" spans="1:15">
      <c r="A1946" s="42"/>
      <c r="B1946" s="330">
        <v>44862</v>
      </c>
      <c r="C1946" s="334">
        <f t="shared" si="28"/>
        <v>9681221416</v>
      </c>
      <c r="D1946" s="42"/>
      <c r="E1946" s="42"/>
      <c r="F1946" s="247">
        <v>142359230</v>
      </c>
      <c r="G1946" s="337">
        <v>325959533</v>
      </c>
      <c r="H1946" s="330">
        <v>43545</v>
      </c>
      <c r="I1946" s="330"/>
      <c r="K1946" s="42"/>
      <c r="L1946" s="42"/>
      <c r="M1946" s="328"/>
      <c r="N1946" s="328"/>
      <c r="O1946" s="42"/>
    </row>
    <row r="1947" spans="1:15">
      <c r="A1947" s="42"/>
      <c r="B1947" s="330">
        <v>44863</v>
      </c>
      <c r="C1947" s="334">
        <f t="shared" si="28"/>
        <v>10514623705</v>
      </c>
      <c r="D1947" s="42"/>
      <c r="E1947" s="42"/>
      <c r="F1947" s="247">
        <v>975761519</v>
      </c>
      <c r="G1947" s="337">
        <v>326181311</v>
      </c>
      <c r="H1947" s="330">
        <v>45342</v>
      </c>
      <c r="I1947" s="330"/>
      <c r="K1947" s="42"/>
      <c r="L1947" s="42"/>
      <c r="M1947" s="328"/>
      <c r="N1947" s="328"/>
      <c r="O1947" s="42"/>
    </row>
    <row r="1948" spans="1:15">
      <c r="A1948" s="42"/>
      <c r="B1948" s="330">
        <v>44864</v>
      </c>
      <c r="C1948" s="334">
        <f t="shared" si="28"/>
        <v>10116181757</v>
      </c>
      <c r="D1948" s="42"/>
      <c r="E1948" s="42"/>
      <c r="F1948" s="247">
        <v>577319571</v>
      </c>
      <c r="G1948" s="337">
        <v>326458400</v>
      </c>
      <c r="H1948" s="330">
        <v>49660</v>
      </c>
      <c r="I1948" s="330"/>
      <c r="K1948" s="42"/>
      <c r="L1948" s="42"/>
      <c r="M1948" s="328"/>
      <c r="N1948" s="328"/>
      <c r="O1948" s="42"/>
    </row>
    <row r="1949" spans="1:15">
      <c r="A1949" s="42"/>
      <c r="B1949" s="330">
        <v>44865</v>
      </c>
      <c r="C1949" s="334">
        <f t="shared" si="28"/>
        <v>10477624445</v>
      </c>
      <c r="D1949" s="42"/>
      <c r="E1949" s="42"/>
      <c r="F1949" s="247">
        <v>938762259</v>
      </c>
      <c r="G1949" s="337">
        <v>326628419</v>
      </c>
      <c r="H1949" s="330">
        <v>48272</v>
      </c>
      <c r="I1949" s="330"/>
      <c r="K1949" s="42"/>
      <c r="L1949" s="42"/>
      <c r="M1949" s="328"/>
      <c r="N1949" s="328"/>
      <c r="O1949" s="42"/>
    </row>
    <row r="1950" spans="1:15">
      <c r="A1950" s="42"/>
      <c r="B1950" s="330">
        <v>44866</v>
      </c>
      <c r="C1950" s="334">
        <f t="shared" si="28"/>
        <v>9642394097</v>
      </c>
      <c r="D1950" s="42"/>
      <c r="E1950" s="42"/>
      <c r="F1950" s="247">
        <v>103531911</v>
      </c>
      <c r="G1950" s="337">
        <v>327465757</v>
      </c>
      <c r="H1950" s="330">
        <v>45555</v>
      </c>
      <c r="I1950" s="330"/>
      <c r="K1950" s="42"/>
      <c r="L1950" s="42"/>
      <c r="M1950" s="328"/>
      <c r="N1950" s="328"/>
      <c r="O1950" s="42"/>
    </row>
    <row r="1951" spans="1:15">
      <c r="A1951" s="42"/>
      <c r="B1951" s="330">
        <v>44867</v>
      </c>
      <c r="C1951" s="334">
        <f t="shared" si="28"/>
        <v>10091624136</v>
      </c>
      <c r="D1951" s="42"/>
      <c r="E1951" s="42"/>
      <c r="F1951" s="247">
        <v>552761950</v>
      </c>
      <c r="G1951" s="337">
        <v>327549582</v>
      </c>
      <c r="H1951" s="330">
        <v>47897</v>
      </c>
      <c r="I1951" s="330"/>
      <c r="K1951" s="42"/>
      <c r="L1951" s="42"/>
      <c r="M1951" s="328"/>
      <c r="N1951" s="328"/>
      <c r="O1951" s="42"/>
    </row>
    <row r="1952" spans="1:15">
      <c r="A1952" s="42"/>
      <c r="B1952" s="330">
        <v>44868</v>
      </c>
      <c r="C1952" s="334">
        <f t="shared" ref="C1952:C2015" si="29">F1952+(F$88*28679+98765)+(G$88*6587+87654)+(E$88*9537+76543)+(J$88*5713+4528)</f>
        <v>9759103208</v>
      </c>
      <c r="D1952" s="42"/>
      <c r="E1952" s="42"/>
      <c r="F1952" s="247">
        <v>220241022</v>
      </c>
      <c r="G1952" s="337">
        <v>327696400</v>
      </c>
      <c r="H1952" s="330">
        <v>48025</v>
      </c>
      <c r="I1952" s="330"/>
      <c r="K1952" s="42"/>
      <c r="L1952" s="42"/>
      <c r="M1952" s="328"/>
      <c r="N1952" s="328"/>
      <c r="O1952" s="42"/>
    </row>
    <row r="1953" spans="1:15">
      <c r="A1953" s="42"/>
      <c r="B1953" s="330">
        <v>44869</v>
      </c>
      <c r="C1953" s="334">
        <f t="shared" si="29"/>
        <v>10268029384</v>
      </c>
      <c r="D1953" s="42"/>
      <c r="E1953" s="42"/>
      <c r="F1953" s="247">
        <v>729167198</v>
      </c>
      <c r="G1953" s="337">
        <v>327703001</v>
      </c>
      <c r="H1953" s="330">
        <v>46324</v>
      </c>
      <c r="I1953" s="330"/>
      <c r="K1953" s="42"/>
      <c r="L1953" s="42"/>
      <c r="M1953" s="328"/>
      <c r="N1953" s="328"/>
      <c r="O1953" s="42"/>
    </row>
    <row r="1954" spans="1:15">
      <c r="A1954" s="42"/>
      <c r="B1954" s="330">
        <v>44870</v>
      </c>
      <c r="C1954" s="334">
        <f t="shared" si="29"/>
        <v>9863212155</v>
      </c>
      <c r="D1954" s="42"/>
      <c r="E1954" s="42"/>
      <c r="F1954" s="247">
        <v>324349969</v>
      </c>
      <c r="G1954" s="337">
        <v>327888829</v>
      </c>
      <c r="H1954" s="330">
        <v>48227</v>
      </c>
      <c r="I1954" s="330"/>
      <c r="K1954" s="42"/>
      <c r="L1954" s="42"/>
      <c r="M1954" s="328"/>
      <c r="N1954" s="328"/>
      <c r="O1954" s="42"/>
    </row>
    <row r="1955" spans="1:15">
      <c r="A1955" s="42"/>
      <c r="B1955" s="330">
        <v>44871</v>
      </c>
      <c r="C1955" s="334">
        <f t="shared" si="29"/>
        <v>10291294055</v>
      </c>
      <c r="D1955" s="42"/>
      <c r="E1955" s="42"/>
      <c r="F1955" s="247">
        <v>752431869</v>
      </c>
      <c r="G1955" s="337">
        <v>328005001</v>
      </c>
      <c r="H1955" s="330">
        <v>44133</v>
      </c>
      <c r="I1955" s="330"/>
      <c r="K1955" s="42"/>
      <c r="L1955" s="42"/>
      <c r="M1955" s="328"/>
      <c r="N1955" s="328"/>
      <c r="O1955" s="42"/>
    </row>
    <row r="1956" spans="1:15">
      <c r="A1956" s="42"/>
      <c r="B1956" s="330">
        <v>44872</v>
      </c>
      <c r="C1956" s="334">
        <f t="shared" si="29"/>
        <v>10109915205</v>
      </c>
      <c r="D1956" s="42"/>
      <c r="E1956" s="42"/>
      <c r="F1956" s="247">
        <v>571053019</v>
      </c>
      <c r="G1956" s="337">
        <v>328350253</v>
      </c>
      <c r="H1956" s="330">
        <v>49075</v>
      </c>
      <c r="I1956" s="330"/>
      <c r="K1956" s="42"/>
      <c r="L1956" s="42"/>
      <c r="M1956" s="328"/>
      <c r="N1956" s="328"/>
      <c r="O1956" s="42"/>
    </row>
    <row r="1957" spans="1:15">
      <c r="A1957" s="42"/>
      <c r="B1957" s="330">
        <v>44873</v>
      </c>
      <c r="C1957" s="334">
        <f t="shared" si="29"/>
        <v>9897538447</v>
      </c>
      <c r="D1957" s="42"/>
      <c r="E1957" s="42"/>
      <c r="F1957" s="247">
        <v>358676261</v>
      </c>
      <c r="G1957" s="337">
        <v>328356878</v>
      </c>
      <c r="H1957" s="330">
        <v>45157</v>
      </c>
      <c r="I1957" s="330"/>
      <c r="K1957" s="42"/>
      <c r="L1957" s="42"/>
      <c r="M1957" s="328"/>
      <c r="N1957" s="328"/>
      <c r="O1957" s="42"/>
    </row>
    <row r="1958" spans="1:15">
      <c r="A1958" s="42"/>
      <c r="B1958" s="330">
        <v>44874</v>
      </c>
      <c r="C1958" s="334">
        <f t="shared" si="29"/>
        <v>10135418609</v>
      </c>
      <c r="D1958" s="42"/>
      <c r="E1958" s="42"/>
      <c r="F1958" s="247">
        <v>596556423</v>
      </c>
      <c r="G1958" s="337">
        <v>328465246</v>
      </c>
      <c r="H1958" s="330">
        <v>43441</v>
      </c>
      <c r="I1958" s="330"/>
      <c r="K1958" s="42"/>
      <c r="L1958" s="42"/>
      <c r="M1958" s="328"/>
      <c r="N1958" s="328"/>
      <c r="O1958" s="42"/>
    </row>
    <row r="1959" spans="1:15">
      <c r="A1959" s="42"/>
      <c r="B1959" s="330">
        <v>44875</v>
      </c>
      <c r="C1959" s="334">
        <f t="shared" si="29"/>
        <v>9956035569</v>
      </c>
      <c r="D1959" s="42"/>
      <c r="E1959" s="42"/>
      <c r="F1959" s="247">
        <v>417173383</v>
      </c>
      <c r="G1959" s="337">
        <v>328532326</v>
      </c>
      <c r="H1959" s="330">
        <v>44967</v>
      </c>
      <c r="I1959" s="330"/>
      <c r="K1959" s="42"/>
      <c r="L1959" s="42"/>
      <c r="M1959" s="328"/>
      <c r="N1959" s="328"/>
      <c r="O1959" s="42"/>
    </row>
    <row r="1960" spans="1:15">
      <c r="A1960" s="42"/>
      <c r="B1960" s="330">
        <v>44876</v>
      </c>
      <c r="C1960" s="334">
        <f t="shared" si="29"/>
        <v>10484776866</v>
      </c>
      <c r="D1960" s="42"/>
      <c r="E1960" s="42"/>
      <c r="F1960" s="247">
        <v>945914680</v>
      </c>
      <c r="G1960" s="337">
        <v>328901480</v>
      </c>
      <c r="H1960" s="330">
        <v>45473</v>
      </c>
      <c r="I1960" s="330"/>
      <c r="K1960" s="42"/>
      <c r="L1960" s="42"/>
      <c r="M1960" s="328"/>
      <c r="N1960" s="328"/>
      <c r="O1960" s="42"/>
    </row>
    <row r="1961" spans="1:15">
      <c r="A1961" s="42"/>
      <c r="B1961" s="330">
        <v>44877</v>
      </c>
      <c r="C1961" s="334">
        <f t="shared" si="29"/>
        <v>9827792709</v>
      </c>
      <c r="D1961" s="42"/>
      <c r="E1961" s="42"/>
      <c r="F1961" s="247">
        <v>288930523</v>
      </c>
      <c r="G1961" s="337">
        <v>328918433</v>
      </c>
      <c r="H1961" s="330">
        <v>47469</v>
      </c>
      <c r="I1961" s="330"/>
      <c r="K1961" s="42"/>
      <c r="L1961" s="42"/>
      <c r="M1961" s="328"/>
      <c r="N1961" s="328"/>
      <c r="O1961" s="42"/>
    </row>
    <row r="1962" spans="1:15">
      <c r="A1962" s="42"/>
      <c r="B1962" s="330">
        <v>44878</v>
      </c>
      <c r="C1962" s="334">
        <f t="shared" si="29"/>
        <v>10444030711</v>
      </c>
      <c r="D1962" s="42"/>
      <c r="E1962" s="42"/>
      <c r="F1962" s="247">
        <v>905168525</v>
      </c>
      <c r="G1962" s="337">
        <v>329013143</v>
      </c>
      <c r="H1962" s="330">
        <v>49815</v>
      </c>
      <c r="I1962" s="330"/>
      <c r="K1962" s="42"/>
      <c r="L1962" s="42"/>
      <c r="M1962" s="328"/>
      <c r="N1962" s="328"/>
      <c r="O1962" s="42"/>
    </row>
    <row r="1963" spans="1:15">
      <c r="A1963" s="42"/>
      <c r="B1963" s="330">
        <v>44879</v>
      </c>
      <c r="C1963" s="334">
        <f t="shared" si="29"/>
        <v>9790414386</v>
      </c>
      <c r="D1963" s="42"/>
      <c r="E1963" s="42"/>
      <c r="F1963" s="247">
        <v>251552200</v>
      </c>
      <c r="G1963" s="337">
        <v>329182046</v>
      </c>
      <c r="H1963" s="330">
        <v>48366</v>
      </c>
      <c r="I1963" s="330"/>
      <c r="K1963" s="42"/>
      <c r="L1963" s="42"/>
      <c r="M1963" s="328"/>
      <c r="N1963" s="328"/>
      <c r="O1963" s="42"/>
    </row>
    <row r="1964" spans="1:15">
      <c r="A1964" s="42"/>
      <c r="B1964" s="330">
        <v>44880</v>
      </c>
      <c r="C1964" s="334">
        <f t="shared" si="29"/>
        <v>10527211476</v>
      </c>
      <c r="D1964" s="42"/>
      <c r="E1964" s="42"/>
      <c r="F1964" s="247">
        <v>988349290</v>
      </c>
      <c r="G1964" s="337">
        <v>329233044</v>
      </c>
      <c r="H1964" s="330">
        <v>44664</v>
      </c>
      <c r="I1964" s="330"/>
      <c r="K1964" s="42"/>
      <c r="L1964" s="42"/>
      <c r="M1964" s="328"/>
      <c r="N1964" s="328"/>
      <c r="O1964" s="42"/>
    </row>
    <row r="1965" spans="1:15">
      <c r="A1965" s="42"/>
      <c r="B1965" s="330">
        <v>44881</v>
      </c>
      <c r="C1965" s="334">
        <f t="shared" si="29"/>
        <v>9966099783</v>
      </c>
      <c r="D1965" s="42"/>
      <c r="E1965" s="42"/>
      <c r="F1965" s="247">
        <v>427237597</v>
      </c>
      <c r="G1965" s="337">
        <v>329452262</v>
      </c>
      <c r="H1965" s="330">
        <v>44970</v>
      </c>
      <c r="I1965" s="330"/>
      <c r="K1965" s="42"/>
      <c r="L1965" s="42"/>
      <c r="M1965" s="328"/>
      <c r="N1965" s="328"/>
      <c r="O1965" s="42"/>
    </row>
    <row r="1966" spans="1:15">
      <c r="A1966" s="42"/>
      <c r="B1966" s="330">
        <v>44882</v>
      </c>
      <c r="C1966" s="334">
        <f t="shared" si="29"/>
        <v>9747792280</v>
      </c>
      <c r="D1966" s="42"/>
      <c r="E1966" s="42"/>
      <c r="F1966" s="247">
        <v>208930094</v>
      </c>
      <c r="G1966" s="337">
        <v>329574720</v>
      </c>
      <c r="H1966" s="330">
        <v>48881</v>
      </c>
      <c r="I1966" s="330"/>
      <c r="K1966" s="42"/>
      <c r="L1966" s="42"/>
      <c r="M1966" s="328"/>
      <c r="N1966" s="328"/>
      <c r="O1966" s="42"/>
    </row>
    <row r="1967" spans="1:15">
      <c r="A1967" s="42"/>
      <c r="B1967" s="330">
        <v>44883</v>
      </c>
      <c r="C1967" s="334">
        <f t="shared" si="29"/>
        <v>10234683741</v>
      </c>
      <c r="D1967" s="42"/>
      <c r="E1967" s="42"/>
      <c r="F1967" s="247">
        <v>695821555</v>
      </c>
      <c r="G1967" s="337">
        <v>329662015</v>
      </c>
      <c r="H1967" s="330">
        <v>50228</v>
      </c>
      <c r="I1967" s="330"/>
      <c r="K1967" s="42"/>
      <c r="L1967" s="42"/>
      <c r="M1967" s="328"/>
      <c r="N1967" s="328"/>
      <c r="O1967" s="42"/>
    </row>
    <row r="1968" spans="1:15">
      <c r="A1968" s="42"/>
      <c r="B1968" s="330">
        <v>44884</v>
      </c>
      <c r="C1968" s="334">
        <f t="shared" si="29"/>
        <v>9875562761</v>
      </c>
      <c r="D1968" s="42"/>
      <c r="E1968" s="42"/>
      <c r="F1968" s="247">
        <v>336700575</v>
      </c>
      <c r="G1968" s="337">
        <v>329818382</v>
      </c>
      <c r="H1968" s="330">
        <v>45407</v>
      </c>
      <c r="I1968" s="330"/>
      <c r="K1968" s="42"/>
      <c r="L1968" s="42"/>
      <c r="M1968" s="328"/>
      <c r="N1968" s="328"/>
      <c r="O1968" s="42"/>
    </row>
    <row r="1969" spans="1:15">
      <c r="A1969" s="42"/>
      <c r="B1969" s="330">
        <v>44885</v>
      </c>
      <c r="C1969" s="334">
        <f t="shared" si="29"/>
        <v>10443052355</v>
      </c>
      <c r="D1969" s="42"/>
      <c r="E1969" s="42"/>
      <c r="F1969" s="247">
        <v>904190169</v>
      </c>
      <c r="G1969" s="337">
        <v>330004897</v>
      </c>
      <c r="H1969" s="330">
        <v>47516</v>
      </c>
      <c r="I1969" s="330"/>
      <c r="K1969" s="42"/>
      <c r="L1969" s="42"/>
      <c r="M1969" s="328"/>
      <c r="N1969" s="328"/>
      <c r="O1969" s="42"/>
    </row>
    <row r="1970" spans="1:15">
      <c r="A1970" s="42"/>
      <c r="B1970" s="330">
        <v>44886</v>
      </c>
      <c r="C1970" s="334">
        <f t="shared" si="29"/>
        <v>10316070381</v>
      </c>
      <c r="D1970" s="42"/>
      <c r="E1970" s="42"/>
      <c r="F1970" s="247">
        <v>777208195</v>
      </c>
      <c r="G1970" s="337">
        <v>330044838</v>
      </c>
      <c r="H1970" s="330">
        <v>43448</v>
      </c>
      <c r="I1970" s="330"/>
      <c r="K1970" s="42"/>
      <c r="L1970" s="42"/>
      <c r="M1970" s="328"/>
      <c r="N1970" s="328"/>
      <c r="O1970" s="42"/>
    </row>
    <row r="1971" spans="1:15">
      <c r="A1971" s="42"/>
      <c r="B1971" s="330">
        <v>44887</v>
      </c>
      <c r="C1971" s="334">
        <f t="shared" si="29"/>
        <v>10218569088</v>
      </c>
      <c r="D1971" s="42"/>
      <c r="E1971" s="42"/>
      <c r="F1971" s="247">
        <v>679706902</v>
      </c>
      <c r="G1971" s="337">
        <v>330045230</v>
      </c>
      <c r="H1971" s="330">
        <v>45814</v>
      </c>
      <c r="I1971" s="330"/>
      <c r="K1971" s="42"/>
      <c r="L1971" s="42"/>
      <c r="M1971" s="328"/>
      <c r="N1971" s="328"/>
      <c r="O1971" s="42"/>
    </row>
    <row r="1972" spans="1:15">
      <c r="A1972" s="42"/>
      <c r="B1972" s="330">
        <v>44888</v>
      </c>
      <c r="C1972" s="334">
        <f t="shared" si="29"/>
        <v>9846003650</v>
      </c>
      <c r="D1972" s="42"/>
      <c r="E1972" s="42"/>
      <c r="F1972" s="247">
        <v>307141464</v>
      </c>
      <c r="G1972" s="337">
        <v>330148814</v>
      </c>
      <c r="H1972" s="330">
        <v>48767</v>
      </c>
      <c r="I1972" s="330"/>
      <c r="K1972" s="42"/>
      <c r="L1972" s="42"/>
      <c r="M1972" s="328"/>
      <c r="N1972" s="328"/>
      <c r="O1972" s="42"/>
    </row>
    <row r="1973" spans="1:15">
      <c r="A1973" s="42"/>
      <c r="B1973" s="330">
        <v>44889</v>
      </c>
      <c r="C1973" s="334">
        <f t="shared" si="29"/>
        <v>9752397117</v>
      </c>
      <c r="D1973" s="42"/>
      <c r="E1973" s="42"/>
      <c r="F1973" s="247">
        <v>213534931</v>
      </c>
      <c r="G1973" s="337">
        <v>330319126</v>
      </c>
      <c r="H1973" s="330">
        <v>43080</v>
      </c>
      <c r="I1973" s="330"/>
      <c r="K1973" s="42"/>
      <c r="L1973" s="42"/>
      <c r="M1973" s="328"/>
      <c r="N1973" s="328"/>
      <c r="O1973" s="42"/>
    </row>
    <row r="1974" spans="1:15">
      <c r="A1974" s="42"/>
      <c r="B1974" s="330">
        <v>44890</v>
      </c>
      <c r="C1974" s="334">
        <f t="shared" si="29"/>
        <v>10471635757</v>
      </c>
      <c r="D1974" s="42"/>
      <c r="E1974" s="42"/>
      <c r="F1974" s="247">
        <v>932773571</v>
      </c>
      <c r="G1974" s="337">
        <v>330412053</v>
      </c>
      <c r="H1974" s="330">
        <v>49088</v>
      </c>
      <c r="I1974" s="330"/>
      <c r="K1974" s="42"/>
      <c r="L1974" s="42"/>
      <c r="M1974" s="328"/>
      <c r="N1974" s="328"/>
      <c r="O1974" s="42"/>
    </row>
    <row r="1975" spans="1:15">
      <c r="A1975" s="42"/>
      <c r="B1975" s="330">
        <v>44891</v>
      </c>
      <c r="C1975" s="334">
        <f t="shared" si="29"/>
        <v>10431526953</v>
      </c>
      <c r="D1975" s="42"/>
      <c r="E1975" s="42"/>
      <c r="F1975" s="247">
        <v>892664767</v>
      </c>
      <c r="G1975" s="337">
        <v>330463709</v>
      </c>
      <c r="H1975" s="330">
        <v>46253</v>
      </c>
      <c r="I1975" s="330"/>
      <c r="K1975" s="42"/>
      <c r="L1975" s="42"/>
      <c r="M1975" s="328"/>
      <c r="N1975" s="328"/>
      <c r="O1975" s="42"/>
    </row>
    <row r="1976" spans="1:15">
      <c r="A1976" s="42"/>
      <c r="B1976" s="330">
        <v>44892</v>
      </c>
      <c r="C1976" s="334">
        <f t="shared" si="29"/>
        <v>10400519549</v>
      </c>
      <c r="D1976" s="42"/>
      <c r="E1976" s="42"/>
      <c r="F1976" s="247">
        <v>861657363</v>
      </c>
      <c r="G1976" s="337">
        <v>330518894</v>
      </c>
      <c r="H1976" s="330">
        <v>50065</v>
      </c>
      <c r="I1976" s="330"/>
      <c r="K1976" s="42"/>
      <c r="L1976" s="42"/>
      <c r="M1976" s="328"/>
      <c r="N1976" s="328"/>
      <c r="O1976" s="42"/>
    </row>
    <row r="1977" spans="1:15">
      <c r="A1977" s="42"/>
      <c r="B1977" s="330">
        <v>44893</v>
      </c>
      <c r="C1977" s="334">
        <f t="shared" si="29"/>
        <v>10462884125</v>
      </c>
      <c r="D1977" s="42"/>
      <c r="E1977" s="42"/>
      <c r="F1977" s="247">
        <v>924021939</v>
      </c>
      <c r="G1977" s="337">
        <v>330727549</v>
      </c>
      <c r="H1977" s="330">
        <v>49508</v>
      </c>
      <c r="I1977" s="330"/>
      <c r="K1977" s="42"/>
      <c r="L1977" s="42"/>
      <c r="M1977" s="328"/>
      <c r="N1977" s="328"/>
      <c r="O1977" s="42"/>
    </row>
    <row r="1978" spans="1:15">
      <c r="A1978" s="42"/>
      <c r="B1978" s="330">
        <v>44894</v>
      </c>
      <c r="C1978" s="334">
        <f t="shared" si="29"/>
        <v>9717249615</v>
      </c>
      <c r="D1978" s="42"/>
      <c r="E1978" s="42"/>
      <c r="F1978" s="247">
        <v>178387429</v>
      </c>
      <c r="G1978" s="337">
        <v>331014148</v>
      </c>
      <c r="H1978" s="330">
        <v>47081</v>
      </c>
      <c r="I1978" s="330"/>
      <c r="K1978" s="42"/>
      <c r="L1978" s="42"/>
      <c r="M1978" s="328"/>
      <c r="N1978" s="328"/>
      <c r="O1978" s="42"/>
    </row>
    <row r="1979" spans="1:15">
      <c r="A1979" s="42"/>
      <c r="B1979" s="330">
        <v>44895</v>
      </c>
      <c r="C1979" s="334">
        <f t="shared" si="29"/>
        <v>9726276065</v>
      </c>
      <c r="D1979" s="42"/>
      <c r="E1979" s="42"/>
      <c r="F1979" s="247">
        <v>187413879</v>
      </c>
      <c r="G1979" s="337">
        <v>331158244</v>
      </c>
      <c r="H1979" s="330">
        <v>49366</v>
      </c>
      <c r="I1979" s="330"/>
      <c r="K1979" s="42"/>
      <c r="L1979" s="42"/>
      <c r="M1979" s="328"/>
      <c r="N1979" s="328"/>
      <c r="O1979" s="42"/>
    </row>
    <row r="1980" spans="1:15">
      <c r="A1980" s="42"/>
      <c r="B1980" s="330">
        <v>44896</v>
      </c>
      <c r="C1980" s="334">
        <f t="shared" si="29"/>
        <v>9988831072</v>
      </c>
      <c r="D1980" s="42"/>
      <c r="E1980" s="42"/>
      <c r="F1980" s="247">
        <v>449968886</v>
      </c>
      <c r="G1980" s="337">
        <v>331200167</v>
      </c>
      <c r="H1980" s="330">
        <v>48183</v>
      </c>
      <c r="I1980" s="330"/>
      <c r="K1980" s="42"/>
      <c r="L1980" s="42"/>
      <c r="M1980" s="328"/>
      <c r="N1980" s="328"/>
      <c r="O1980" s="42"/>
    </row>
    <row r="1981" spans="1:15">
      <c r="A1981" s="42"/>
      <c r="B1981" s="330">
        <v>44897</v>
      </c>
      <c r="C1981" s="334">
        <f t="shared" si="29"/>
        <v>9734880606</v>
      </c>
      <c r="D1981" s="42"/>
      <c r="E1981" s="42"/>
      <c r="F1981" s="247">
        <v>196018420</v>
      </c>
      <c r="G1981" s="337">
        <v>331282034</v>
      </c>
      <c r="H1981" s="330">
        <v>44653</v>
      </c>
      <c r="I1981" s="330"/>
      <c r="K1981" s="42"/>
      <c r="L1981" s="42"/>
      <c r="M1981" s="328"/>
      <c r="N1981" s="328"/>
      <c r="O1981" s="42"/>
    </row>
    <row r="1982" spans="1:15">
      <c r="A1982" s="42"/>
      <c r="B1982" s="330">
        <v>44898</v>
      </c>
      <c r="C1982" s="334">
        <f t="shared" si="29"/>
        <v>9954901736</v>
      </c>
      <c r="D1982" s="42"/>
      <c r="E1982" s="42"/>
      <c r="F1982" s="247">
        <v>416039550</v>
      </c>
      <c r="G1982" s="337">
        <v>331427967</v>
      </c>
      <c r="H1982" s="330">
        <v>47245</v>
      </c>
      <c r="I1982" s="330"/>
      <c r="K1982" s="42"/>
      <c r="L1982" s="42"/>
      <c r="M1982" s="328"/>
      <c r="N1982" s="328"/>
      <c r="O1982" s="42"/>
    </row>
    <row r="1983" spans="1:15">
      <c r="A1983" s="42"/>
      <c r="B1983" s="330">
        <v>44899</v>
      </c>
      <c r="C1983" s="334">
        <f t="shared" si="29"/>
        <v>10248761995</v>
      </c>
      <c r="D1983" s="42"/>
      <c r="E1983" s="42"/>
      <c r="F1983" s="247">
        <v>709899809</v>
      </c>
      <c r="G1983" s="337">
        <v>331490741</v>
      </c>
      <c r="H1983" s="330">
        <v>43216</v>
      </c>
      <c r="I1983" s="330"/>
      <c r="K1983" s="42"/>
      <c r="L1983" s="42"/>
      <c r="M1983" s="328"/>
      <c r="N1983" s="328"/>
      <c r="O1983" s="42"/>
    </row>
    <row r="1984" spans="1:15">
      <c r="A1984" s="42"/>
      <c r="B1984" s="330">
        <v>44900</v>
      </c>
      <c r="C1984" s="334">
        <f t="shared" si="29"/>
        <v>9679230383</v>
      </c>
      <c r="D1984" s="42"/>
      <c r="E1984" s="42"/>
      <c r="F1984" s="247">
        <v>140368197</v>
      </c>
      <c r="G1984" s="337">
        <v>331639739</v>
      </c>
      <c r="H1984" s="330">
        <v>50238</v>
      </c>
      <c r="I1984" s="330"/>
      <c r="K1984" s="42"/>
      <c r="L1984" s="42"/>
      <c r="M1984" s="328"/>
      <c r="N1984" s="328"/>
      <c r="O1984" s="42"/>
    </row>
    <row r="1985" spans="1:15">
      <c r="A1985" s="42"/>
      <c r="B1985" s="330">
        <v>44901</v>
      </c>
      <c r="C1985" s="334">
        <f t="shared" si="29"/>
        <v>10416396833</v>
      </c>
      <c r="D1985" s="42"/>
      <c r="E1985" s="42"/>
      <c r="F1985" s="247">
        <v>877534647</v>
      </c>
      <c r="G1985" s="337">
        <v>331683118</v>
      </c>
      <c r="H1985" s="330">
        <v>47111</v>
      </c>
      <c r="I1985" s="330"/>
      <c r="K1985" s="42"/>
      <c r="L1985" s="42"/>
      <c r="M1985" s="328"/>
      <c r="N1985" s="328"/>
      <c r="O1985" s="42"/>
    </row>
    <row r="1986" spans="1:15">
      <c r="A1986" s="42"/>
      <c r="B1986" s="330">
        <v>44902</v>
      </c>
      <c r="C1986" s="334">
        <f t="shared" si="29"/>
        <v>10291209203</v>
      </c>
      <c r="D1986" s="42"/>
      <c r="E1986" s="42"/>
      <c r="F1986" s="247">
        <v>752347017</v>
      </c>
      <c r="G1986" s="337">
        <v>331880181</v>
      </c>
      <c r="H1986" s="330">
        <v>45441</v>
      </c>
      <c r="I1986" s="330"/>
      <c r="K1986" s="42"/>
      <c r="L1986" s="42"/>
      <c r="M1986" s="328"/>
      <c r="N1986" s="328"/>
      <c r="O1986" s="42"/>
    </row>
    <row r="1987" spans="1:15">
      <c r="A1987" s="42"/>
      <c r="B1987" s="330">
        <v>44903</v>
      </c>
      <c r="C1987" s="334">
        <f t="shared" si="29"/>
        <v>10031936346</v>
      </c>
      <c r="D1987" s="42"/>
      <c r="E1987" s="42"/>
      <c r="F1987" s="247">
        <v>493074160</v>
      </c>
      <c r="G1987" s="337">
        <v>332307702</v>
      </c>
      <c r="H1987" s="330">
        <v>49502</v>
      </c>
      <c r="I1987" s="330"/>
      <c r="K1987" s="42"/>
      <c r="L1987" s="42"/>
      <c r="M1987" s="328"/>
      <c r="N1987" s="328"/>
      <c r="O1987" s="42"/>
    </row>
    <row r="1988" spans="1:15">
      <c r="A1988" s="42"/>
      <c r="B1988" s="330">
        <v>44904</v>
      </c>
      <c r="C1988" s="334">
        <f t="shared" si="29"/>
        <v>10391353859</v>
      </c>
      <c r="D1988" s="42"/>
      <c r="E1988" s="42"/>
      <c r="F1988" s="247">
        <v>852491673</v>
      </c>
      <c r="G1988" s="337">
        <v>332461374</v>
      </c>
      <c r="H1988" s="330">
        <v>44730</v>
      </c>
      <c r="I1988" s="330"/>
      <c r="K1988" s="42"/>
      <c r="L1988" s="42"/>
      <c r="M1988" s="328"/>
      <c r="N1988" s="328"/>
      <c r="O1988" s="42"/>
    </row>
    <row r="1989" spans="1:15">
      <c r="A1989" s="42"/>
      <c r="B1989" s="330">
        <v>44905</v>
      </c>
      <c r="C1989" s="334">
        <f t="shared" si="29"/>
        <v>10248158577</v>
      </c>
      <c r="D1989" s="42"/>
      <c r="E1989" s="42"/>
      <c r="F1989" s="247">
        <v>709296391</v>
      </c>
      <c r="G1989" s="337">
        <v>332491289</v>
      </c>
      <c r="H1989" s="330">
        <v>49652</v>
      </c>
      <c r="I1989" s="330"/>
      <c r="K1989" s="42"/>
      <c r="L1989" s="42"/>
      <c r="M1989" s="328"/>
      <c r="N1989" s="328"/>
      <c r="O1989" s="42"/>
    </row>
    <row r="1990" spans="1:15">
      <c r="A1990" s="42"/>
      <c r="B1990" s="330">
        <v>44906</v>
      </c>
      <c r="C1990" s="334">
        <f t="shared" si="29"/>
        <v>9652226479</v>
      </c>
      <c r="D1990" s="42"/>
      <c r="E1990" s="42"/>
      <c r="F1990" s="247">
        <v>113364293</v>
      </c>
      <c r="G1990" s="337">
        <v>332697777</v>
      </c>
      <c r="H1990" s="330">
        <v>43655</v>
      </c>
      <c r="I1990" s="330"/>
      <c r="K1990" s="42"/>
      <c r="L1990" s="42"/>
      <c r="M1990" s="328"/>
      <c r="N1990" s="328"/>
      <c r="O1990" s="42"/>
    </row>
    <row r="1991" spans="1:15">
      <c r="A1991" s="42"/>
      <c r="B1991" s="330">
        <v>44907</v>
      </c>
      <c r="C1991" s="334">
        <f t="shared" si="29"/>
        <v>9782168593</v>
      </c>
      <c r="D1991" s="42"/>
      <c r="E1991" s="42"/>
      <c r="F1991" s="247">
        <v>243306407</v>
      </c>
      <c r="G1991" s="337">
        <v>332884340</v>
      </c>
      <c r="H1991" s="330">
        <v>47913</v>
      </c>
      <c r="I1991" s="330"/>
      <c r="K1991" s="42"/>
      <c r="L1991" s="42"/>
      <c r="M1991" s="328"/>
      <c r="N1991" s="328"/>
      <c r="O1991" s="42"/>
    </row>
    <row r="1992" spans="1:15">
      <c r="A1992" s="42"/>
      <c r="B1992" s="330">
        <v>44908</v>
      </c>
      <c r="C1992" s="334">
        <f t="shared" si="29"/>
        <v>9941944649</v>
      </c>
      <c r="D1992" s="42"/>
      <c r="E1992" s="42"/>
      <c r="F1992" s="247">
        <v>403082463</v>
      </c>
      <c r="G1992" s="337">
        <v>333108957</v>
      </c>
      <c r="H1992" s="330">
        <v>43290</v>
      </c>
      <c r="I1992" s="330"/>
      <c r="K1992" s="42"/>
      <c r="L1992" s="42"/>
      <c r="M1992" s="328"/>
      <c r="N1992" s="328"/>
      <c r="O1992" s="42"/>
    </row>
    <row r="1993" spans="1:15">
      <c r="A1993" s="42"/>
      <c r="B1993" s="330">
        <v>44909</v>
      </c>
      <c r="C1993" s="334">
        <f t="shared" si="29"/>
        <v>10209292999</v>
      </c>
      <c r="D1993" s="42"/>
      <c r="E1993" s="42"/>
      <c r="F1993" s="247">
        <v>670430813</v>
      </c>
      <c r="G1993" s="337">
        <v>333186859</v>
      </c>
      <c r="H1993" s="330">
        <v>50329</v>
      </c>
      <c r="I1993" s="330"/>
      <c r="K1993" s="42"/>
      <c r="L1993" s="42"/>
      <c r="M1993" s="328"/>
      <c r="N1993" s="328"/>
      <c r="O1993" s="42"/>
    </row>
    <row r="1994" spans="1:15">
      <c r="A1994" s="42"/>
      <c r="B1994" s="330">
        <v>44910</v>
      </c>
      <c r="C1994" s="334">
        <f t="shared" si="29"/>
        <v>9904764482</v>
      </c>
      <c r="D1994" s="42"/>
      <c r="E1994" s="42"/>
      <c r="F1994" s="247">
        <v>365902296</v>
      </c>
      <c r="G1994" s="337">
        <v>333196484</v>
      </c>
      <c r="H1994" s="330">
        <v>43924</v>
      </c>
      <c r="I1994" s="330"/>
      <c r="K1994" s="42"/>
      <c r="L1994" s="42"/>
      <c r="M1994" s="328"/>
      <c r="N1994" s="328"/>
      <c r="O1994" s="42"/>
    </row>
    <row r="1995" spans="1:15">
      <c r="A1995" s="42"/>
      <c r="B1995" s="330">
        <v>44911</v>
      </c>
      <c r="C1995" s="334">
        <f t="shared" si="29"/>
        <v>10313402273</v>
      </c>
      <c r="D1995" s="42"/>
      <c r="E1995" s="42"/>
      <c r="F1995" s="247">
        <v>774540087</v>
      </c>
      <c r="G1995" s="337">
        <v>333350546</v>
      </c>
      <c r="H1995" s="330">
        <v>47063</v>
      </c>
      <c r="I1995" s="330"/>
      <c r="K1995" s="42"/>
      <c r="L1995" s="42"/>
      <c r="M1995" s="328"/>
      <c r="N1995" s="328"/>
      <c r="O1995" s="42"/>
    </row>
    <row r="1996" spans="1:15">
      <c r="A1996" s="42"/>
      <c r="B1996" s="330">
        <v>44912</v>
      </c>
      <c r="C1996" s="334">
        <f t="shared" si="29"/>
        <v>9936132674</v>
      </c>
      <c r="D1996" s="42"/>
      <c r="E1996" s="42"/>
      <c r="F1996" s="247">
        <v>397270488</v>
      </c>
      <c r="G1996" s="337">
        <v>333538041</v>
      </c>
      <c r="H1996" s="330">
        <v>43712</v>
      </c>
      <c r="I1996" s="330"/>
      <c r="K1996" s="42"/>
      <c r="L1996" s="42"/>
      <c r="M1996" s="328"/>
      <c r="N1996" s="328"/>
      <c r="O1996" s="42"/>
    </row>
    <row r="1997" spans="1:15">
      <c r="A1997" s="42"/>
      <c r="B1997" s="330">
        <v>44913</v>
      </c>
      <c r="C1997" s="334">
        <f t="shared" si="29"/>
        <v>10473535910</v>
      </c>
      <c r="D1997" s="42"/>
      <c r="E1997" s="42"/>
      <c r="F1997" s="247">
        <v>934673724</v>
      </c>
      <c r="G1997" s="337">
        <v>333650962</v>
      </c>
      <c r="H1997" s="330">
        <v>46992</v>
      </c>
      <c r="I1997" s="330"/>
      <c r="K1997" s="42"/>
      <c r="L1997" s="42"/>
      <c r="M1997" s="328"/>
      <c r="N1997" s="328"/>
      <c r="O1997" s="42"/>
    </row>
    <row r="1998" spans="1:15">
      <c r="A1998" s="42"/>
      <c r="B1998" s="330">
        <v>44914</v>
      </c>
      <c r="C1998" s="334">
        <f t="shared" si="29"/>
        <v>9959010730</v>
      </c>
      <c r="D1998" s="42"/>
      <c r="E1998" s="42"/>
      <c r="F1998" s="247">
        <v>420148544</v>
      </c>
      <c r="G1998" s="337">
        <v>333690736</v>
      </c>
      <c r="H1998" s="330">
        <v>47997</v>
      </c>
      <c r="I1998" s="330"/>
      <c r="K1998" s="42"/>
      <c r="L1998" s="42"/>
      <c r="M1998" s="328"/>
      <c r="N1998" s="328"/>
      <c r="O1998" s="42"/>
    </row>
    <row r="1999" spans="1:15">
      <c r="A1999" s="42"/>
      <c r="B1999" s="330">
        <v>44915</v>
      </c>
      <c r="C1999" s="334">
        <f t="shared" si="29"/>
        <v>10352673235</v>
      </c>
      <c r="D1999" s="42"/>
      <c r="E1999" s="42"/>
      <c r="F1999" s="247">
        <v>813811049</v>
      </c>
      <c r="G1999" s="337">
        <v>333715693</v>
      </c>
      <c r="H1999" s="330">
        <v>48410</v>
      </c>
      <c r="I1999" s="330"/>
      <c r="K1999" s="42"/>
      <c r="L1999" s="42"/>
      <c r="M1999" s="328"/>
      <c r="N1999" s="328"/>
      <c r="O1999" s="42"/>
    </row>
    <row r="2000" spans="1:15">
      <c r="A2000" s="42"/>
      <c r="B2000" s="330">
        <v>44916</v>
      </c>
      <c r="C2000" s="334">
        <f t="shared" si="29"/>
        <v>9731046943</v>
      </c>
      <c r="D2000" s="42"/>
      <c r="E2000" s="42"/>
      <c r="F2000" s="247">
        <v>192184757</v>
      </c>
      <c r="G2000" s="337">
        <v>333994019</v>
      </c>
      <c r="H2000" s="330">
        <v>47362</v>
      </c>
      <c r="I2000" s="330"/>
      <c r="K2000" s="42"/>
      <c r="L2000" s="42"/>
      <c r="M2000" s="328"/>
      <c r="N2000" s="328"/>
      <c r="O2000" s="42"/>
    </row>
    <row r="2001" spans="1:15">
      <c r="A2001" s="42"/>
      <c r="B2001" s="330">
        <v>44917</v>
      </c>
      <c r="C2001" s="334">
        <f t="shared" si="29"/>
        <v>9970746393</v>
      </c>
      <c r="D2001" s="42"/>
      <c r="E2001" s="42"/>
      <c r="F2001" s="247">
        <v>431884207</v>
      </c>
      <c r="G2001" s="337">
        <v>334001056</v>
      </c>
      <c r="H2001" s="330">
        <v>43048</v>
      </c>
      <c r="I2001" s="330"/>
      <c r="K2001" s="42"/>
      <c r="L2001" s="42"/>
      <c r="M2001" s="328"/>
      <c r="N2001" s="328"/>
      <c r="O2001" s="42"/>
    </row>
    <row r="2002" spans="1:15">
      <c r="A2002" s="42"/>
      <c r="B2002" s="330">
        <v>44918</v>
      </c>
      <c r="C2002" s="334">
        <f t="shared" si="29"/>
        <v>9767446877</v>
      </c>
      <c r="D2002" s="42"/>
      <c r="E2002" s="42"/>
      <c r="F2002" s="247">
        <v>228584691</v>
      </c>
      <c r="G2002" s="337">
        <v>334120244</v>
      </c>
      <c r="H2002" s="330">
        <v>46233</v>
      </c>
      <c r="I2002" s="330"/>
      <c r="K2002" s="42"/>
      <c r="L2002" s="42"/>
      <c r="M2002" s="328"/>
      <c r="N2002" s="328"/>
      <c r="O2002" s="42"/>
    </row>
    <row r="2003" spans="1:15">
      <c r="A2003" s="42"/>
      <c r="B2003" s="330">
        <v>44919</v>
      </c>
      <c r="C2003" s="334">
        <f t="shared" si="29"/>
        <v>10015716785</v>
      </c>
      <c r="D2003" s="42"/>
      <c r="E2003" s="42"/>
      <c r="F2003" s="247">
        <v>476854599</v>
      </c>
      <c r="G2003" s="337">
        <v>334171909</v>
      </c>
      <c r="H2003" s="330">
        <v>49504</v>
      </c>
      <c r="I2003" s="330"/>
      <c r="K2003" s="42"/>
      <c r="L2003" s="42"/>
      <c r="M2003" s="328"/>
      <c r="N2003" s="328"/>
      <c r="O2003" s="42"/>
    </row>
    <row r="2004" spans="1:15">
      <c r="A2004" s="42"/>
      <c r="B2004" s="330">
        <v>44920</v>
      </c>
      <c r="C2004" s="334">
        <f t="shared" si="29"/>
        <v>10190088098</v>
      </c>
      <c r="D2004" s="42"/>
      <c r="E2004" s="42"/>
      <c r="F2004" s="247">
        <v>651225912</v>
      </c>
      <c r="G2004" s="337">
        <v>334363381</v>
      </c>
      <c r="H2004" s="330">
        <v>46114</v>
      </c>
      <c r="I2004" s="330"/>
      <c r="K2004" s="42"/>
      <c r="L2004" s="42"/>
      <c r="M2004" s="328"/>
      <c r="N2004" s="328"/>
      <c r="O2004" s="42"/>
    </row>
    <row r="2005" spans="1:15">
      <c r="A2005" s="42"/>
      <c r="B2005" s="330">
        <v>44921</v>
      </c>
      <c r="C2005" s="334">
        <f t="shared" si="29"/>
        <v>10402200889</v>
      </c>
      <c r="D2005" s="42"/>
      <c r="E2005" s="42"/>
      <c r="F2005" s="247">
        <v>863338703</v>
      </c>
      <c r="G2005" s="337">
        <v>334539636</v>
      </c>
      <c r="H2005" s="330">
        <v>47367</v>
      </c>
      <c r="I2005" s="330"/>
      <c r="K2005" s="42"/>
      <c r="L2005" s="42"/>
      <c r="M2005" s="328"/>
      <c r="N2005" s="328"/>
      <c r="O2005" s="42"/>
    </row>
    <row r="2006" spans="1:15">
      <c r="A2006" s="42"/>
      <c r="B2006" s="330">
        <v>44922</v>
      </c>
      <c r="C2006" s="334">
        <f t="shared" si="29"/>
        <v>10079501830</v>
      </c>
      <c r="D2006" s="42"/>
      <c r="E2006" s="42"/>
      <c r="F2006" s="247">
        <v>540639644</v>
      </c>
      <c r="G2006" s="337">
        <v>334637896</v>
      </c>
      <c r="H2006" s="330">
        <v>49126</v>
      </c>
      <c r="I2006" s="330"/>
      <c r="K2006" s="42"/>
      <c r="L2006" s="42"/>
      <c r="M2006" s="328"/>
      <c r="N2006" s="328"/>
      <c r="O2006" s="42"/>
    </row>
    <row r="2007" spans="1:15">
      <c r="A2007" s="42"/>
      <c r="B2007" s="330">
        <v>44923</v>
      </c>
      <c r="C2007" s="334">
        <f t="shared" si="29"/>
        <v>10106466709</v>
      </c>
      <c r="D2007" s="42"/>
      <c r="E2007" s="42"/>
      <c r="F2007" s="247">
        <v>567604523</v>
      </c>
      <c r="G2007" s="337">
        <v>335299947</v>
      </c>
      <c r="H2007" s="330">
        <v>49509</v>
      </c>
      <c r="I2007" s="330"/>
      <c r="K2007" s="42"/>
      <c r="L2007" s="42"/>
      <c r="M2007" s="328"/>
      <c r="N2007" s="328"/>
      <c r="O2007" s="42"/>
    </row>
    <row r="2008" spans="1:15">
      <c r="A2008" s="42"/>
      <c r="B2008" s="330">
        <v>44924</v>
      </c>
      <c r="C2008" s="334">
        <f t="shared" si="29"/>
        <v>10229552758</v>
      </c>
      <c r="D2008" s="42"/>
      <c r="E2008" s="42"/>
      <c r="F2008" s="247">
        <v>690690572</v>
      </c>
      <c r="G2008" s="337">
        <v>335464894</v>
      </c>
      <c r="H2008" s="330">
        <v>46057</v>
      </c>
      <c r="I2008" s="330"/>
      <c r="K2008" s="42"/>
      <c r="L2008" s="42"/>
      <c r="M2008" s="328"/>
      <c r="N2008" s="328"/>
      <c r="O2008" s="42"/>
    </row>
    <row r="2009" spans="1:15">
      <c r="A2009" s="42"/>
      <c r="B2009" s="330">
        <v>44925</v>
      </c>
      <c r="C2009" s="334">
        <f t="shared" si="29"/>
        <v>9984726971</v>
      </c>
      <c r="D2009" s="42"/>
      <c r="E2009" s="42"/>
      <c r="F2009" s="247">
        <v>445864785</v>
      </c>
      <c r="G2009" s="337">
        <v>335545512</v>
      </c>
      <c r="H2009" s="330">
        <v>46218</v>
      </c>
      <c r="I2009" s="330"/>
      <c r="K2009" s="42"/>
      <c r="L2009" s="42"/>
      <c r="M2009" s="328"/>
      <c r="N2009" s="328"/>
      <c r="O2009" s="42"/>
    </row>
    <row r="2010" spans="1:15">
      <c r="A2010" s="42"/>
      <c r="B2010" s="330">
        <v>44926</v>
      </c>
      <c r="C2010" s="334">
        <f t="shared" si="29"/>
        <v>10038524587</v>
      </c>
      <c r="D2010" s="42"/>
      <c r="E2010" s="42"/>
      <c r="F2010" s="247">
        <v>499662401</v>
      </c>
      <c r="G2010" s="337">
        <v>335742136</v>
      </c>
      <c r="H2010" s="330">
        <v>49046</v>
      </c>
      <c r="I2010" s="330"/>
      <c r="K2010" s="42"/>
      <c r="L2010" s="42"/>
      <c r="M2010" s="328"/>
      <c r="N2010" s="328"/>
      <c r="O2010" s="42"/>
    </row>
    <row r="2011" spans="1:15">
      <c r="A2011" s="42"/>
      <c r="B2011" s="330">
        <v>44927</v>
      </c>
      <c r="C2011" s="334">
        <f t="shared" si="29"/>
        <v>10114113818</v>
      </c>
      <c r="D2011" s="42"/>
      <c r="E2011" s="42"/>
      <c r="F2011" s="247">
        <v>575251632</v>
      </c>
      <c r="G2011" s="337">
        <v>335874770</v>
      </c>
      <c r="H2011" s="330">
        <v>47298</v>
      </c>
      <c r="I2011" s="330"/>
      <c r="K2011" s="42"/>
      <c r="L2011" s="42"/>
      <c r="M2011" s="328"/>
      <c r="N2011" s="328"/>
      <c r="O2011" s="42"/>
    </row>
    <row r="2012" spans="1:15">
      <c r="A2012" s="42"/>
      <c r="B2012" s="330">
        <v>44928</v>
      </c>
      <c r="C2012" s="334">
        <f t="shared" si="29"/>
        <v>10309536130</v>
      </c>
      <c r="D2012" s="42"/>
      <c r="E2012" s="42"/>
      <c r="F2012" s="247">
        <v>770673944</v>
      </c>
      <c r="G2012" s="337">
        <v>335875554</v>
      </c>
      <c r="H2012" s="330">
        <v>43954</v>
      </c>
      <c r="I2012" s="330"/>
      <c r="K2012" s="42"/>
      <c r="L2012" s="42"/>
      <c r="M2012" s="328"/>
      <c r="N2012" s="328"/>
      <c r="O2012" s="42"/>
    </row>
    <row r="2013" spans="1:15">
      <c r="A2013" s="42"/>
      <c r="B2013" s="330">
        <v>44929</v>
      </c>
      <c r="C2013" s="334">
        <f t="shared" si="29"/>
        <v>9815910025</v>
      </c>
      <c r="D2013" s="42"/>
      <c r="E2013" s="42"/>
      <c r="F2013" s="247">
        <v>277047839</v>
      </c>
      <c r="G2013" s="337">
        <v>335965556</v>
      </c>
      <c r="H2013" s="330">
        <v>43392</v>
      </c>
      <c r="I2013" s="330"/>
      <c r="K2013" s="42"/>
      <c r="L2013" s="42"/>
      <c r="M2013" s="328"/>
      <c r="N2013" s="328"/>
      <c r="O2013" s="42"/>
    </row>
    <row r="2014" spans="1:15">
      <c r="A2014" s="42"/>
      <c r="B2014" s="330">
        <v>44930</v>
      </c>
      <c r="C2014" s="334">
        <f t="shared" si="29"/>
        <v>9829714241</v>
      </c>
      <c r="D2014" s="42"/>
      <c r="E2014" s="42"/>
      <c r="F2014" s="247">
        <v>290852055</v>
      </c>
      <c r="G2014" s="337">
        <v>336055699</v>
      </c>
      <c r="H2014" s="330">
        <v>44781</v>
      </c>
      <c r="I2014" s="330"/>
      <c r="K2014" s="42"/>
      <c r="L2014" s="42"/>
      <c r="M2014" s="328"/>
      <c r="N2014" s="328"/>
      <c r="O2014" s="42"/>
    </row>
    <row r="2015" spans="1:15">
      <c r="A2015" s="42"/>
      <c r="B2015" s="330">
        <v>44931</v>
      </c>
      <c r="C2015" s="334">
        <f t="shared" si="29"/>
        <v>9652553063</v>
      </c>
      <c r="D2015" s="42"/>
      <c r="E2015" s="42"/>
      <c r="F2015" s="247">
        <v>113690877</v>
      </c>
      <c r="G2015" s="337">
        <v>336166388</v>
      </c>
      <c r="H2015" s="330">
        <v>46257</v>
      </c>
      <c r="I2015" s="330"/>
      <c r="K2015" s="42"/>
      <c r="L2015" s="42"/>
      <c r="M2015" s="328"/>
      <c r="N2015" s="328"/>
      <c r="O2015" s="42"/>
    </row>
    <row r="2016" spans="1:15">
      <c r="A2016" s="42"/>
      <c r="B2016" s="330">
        <v>44932</v>
      </c>
      <c r="C2016" s="334">
        <f t="shared" ref="C2016:C2079" si="30">F2016+(F$88*28679+98765)+(G$88*6587+87654)+(E$88*9537+76543)+(J$88*5713+4528)</f>
        <v>10106333455</v>
      </c>
      <c r="D2016" s="42"/>
      <c r="E2016" s="42"/>
      <c r="F2016" s="247">
        <v>567471269</v>
      </c>
      <c r="G2016" s="337">
        <v>336277132</v>
      </c>
      <c r="H2016" s="330">
        <v>48851</v>
      </c>
      <c r="I2016" s="330"/>
      <c r="K2016" s="42"/>
      <c r="L2016" s="42"/>
      <c r="M2016" s="328"/>
      <c r="N2016" s="328"/>
      <c r="O2016" s="42"/>
    </row>
    <row r="2017" spans="1:15">
      <c r="A2017" s="42"/>
      <c r="B2017" s="330">
        <v>44933</v>
      </c>
      <c r="C2017" s="334">
        <f t="shared" si="30"/>
        <v>9925674959</v>
      </c>
      <c r="D2017" s="42"/>
      <c r="E2017" s="42"/>
      <c r="F2017" s="247">
        <v>386812773</v>
      </c>
      <c r="G2017" s="337">
        <v>336295285</v>
      </c>
      <c r="H2017" s="330">
        <v>48730</v>
      </c>
      <c r="I2017" s="330"/>
      <c r="K2017" s="42"/>
      <c r="L2017" s="42"/>
      <c r="M2017" s="328"/>
      <c r="N2017" s="328"/>
      <c r="O2017" s="42"/>
    </row>
    <row r="2018" spans="1:15">
      <c r="A2018" s="42"/>
      <c r="B2018" s="330">
        <v>44934</v>
      </c>
      <c r="C2018" s="334">
        <f t="shared" si="30"/>
        <v>9638933797</v>
      </c>
      <c r="D2018" s="42"/>
      <c r="E2018" s="42"/>
      <c r="F2018" s="247">
        <v>100071611</v>
      </c>
      <c r="G2018" s="337">
        <v>336492684</v>
      </c>
      <c r="H2018" s="330">
        <v>45164</v>
      </c>
      <c r="I2018" s="330"/>
      <c r="K2018" s="42"/>
      <c r="L2018" s="42"/>
      <c r="M2018" s="328"/>
      <c r="N2018" s="328"/>
      <c r="O2018" s="42"/>
    </row>
    <row r="2019" spans="1:15">
      <c r="A2019" s="42"/>
      <c r="B2019" s="330">
        <v>44935</v>
      </c>
      <c r="C2019" s="334">
        <f t="shared" si="30"/>
        <v>10038900765</v>
      </c>
      <c r="D2019" s="42"/>
      <c r="E2019" s="42"/>
      <c r="F2019" s="247">
        <v>500038579</v>
      </c>
      <c r="G2019" s="337">
        <v>336510467</v>
      </c>
      <c r="H2019" s="330">
        <v>45100</v>
      </c>
      <c r="I2019" s="330"/>
      <c r="K2019" s="42"/>
      <c r="L2019" s="42"/>
      <c r="M2019" s="328"/>
      <c r="N2019" s="328"/>
      <c r="O2019" s="42"/>
    </row>
    <row r="2020" spans="1:15">
      <c r="A2020" s="42"/>
      <c r="B2020" s="330">
        <v>44936</v>
      </c>
      <c r="C2020" s="334">
        <f t="shared" si="30"/>
        <v>10285406620</v>
      </c>
      <c r="D2020" s="42"/>
      <c r="E2020" s="42"/>
      <c r="F2020" s="247">
        <v>746544434</v>
      </c>
      <c r="G2020" s="337">
        <v>336700575</v>
      </c>
      <c r="H2020" s="330">
        <v>44884</v>
      </c>
      <c r="I2020" s="330"/>
      <c r="K2020" s="42"/>
      <c r="L2020" s="42"/>
      <c r="M2020" s="328"/>
      <c r="N2020" s="328"/>
      <c r="O2020" s="42"/>
    </row>
    <row r="2021" spans="1:15">
      <c r="A2021" s="42"/>
      <c r="B2021" s="330">
        <v>44937</v>
      </c>
      <c r="C2021" s="334">
        <f t="shared" si="30"/>
        <v>9819201830</v>
      </c>
      <c r="D2021" s="42"/>
      <c r="E2021" s="42"/>
      <c r="F2021" s="247">
        <v>280339644</v>
      </c>
      <c r="G2021" s="337">
        <v>336717479</v>
      </c>
      <c r="H2021" s="330">
        <v>47871</v>
      </c>
      <c r="I2021" s="330"/>
      <c r="K2021" s="42"/>
      <c r="L2021" s="42"/>
      <c r="M2021" s="328"/>
      <c r="N2021" s="328"/>
      <c r="O2021" s="42"/>
    </row>
    <row r="2022" spans="1:15">
      <c r="A2022" s="42"/>
      <c r="B2022" s="330">
        <v>44938</v>
      </c>
      <c r="C2022" s="334">
        <f t="shared" si="30"/>
        <v>9655469079</v>
      </c>
      <c r="D2022" s="42"/>
      <c r="E2022" s="42"/>
      <c r="F2022" s="247">
        <v>116606893</v>
      </c>
      <c r="G2022" s="337">
        <v>336770494</v>
      </c>
      <c r="H2022" s="330">
        <v>47239</v>
      </c>
      <c r="I2022" s="330"/>
      <c r="K2022" s="42"/>
      <c r="L2022" s="42"/>
      <c r="M2022" s="328"/>
      <c r="N2022" s="328"/>
      <c r="O2022" s="42"/>
    </row>
    <row r="2023" spans="1:15">
      <c r="A2023" s="42"/>
      <c r="B2023" s="330">
        <v>44939</v>
      </c>
      <c r="C2023" s="334">
        <f t="shared" si="30"/>
        <v>10493401531</v>
      </c>
      <c r="D2023" s="42"/>
      <c r="E2023" s="42"/>
      <c r="F2023" s="247">
        <v>954539345</v>
      </c>
      <c r="G2023" s="337">
        <v>336871809</v>
      </c>
      <c r="H2023" s="330">
        <v>43989</v>
      </c>
      <c r="I2023" s="330"/>
      <c r="K2023" s="42"/>
      <c r="L2023" s="42"/>
      <c r="M2023" s="328"/>
      <c r="N2023" s="328"/>
      <c r="O2023" s="42"/>
    </row>
    <row r="2024" spans="1:15">
      <c r="A2024" s="42"/>
      <c r="B2024" s="330">
        <v>44940</v>
      </c>
      <c r="C2024" s="334">
        <f t="shared" si="30"/>
        <v>9830201104</v>
      </c>
      <c r="D2024" s="42"/>
      <c r="E2024" s="42"/>
      <c r="F2024" s="247">
        <v>291338918</v>
      </c>
      <c r="G2024" s="337">
        <v>336880325</v>
      </c>
      <c r="H2024" s="330">
        <v>47705</v>
      </c>
      <c r="I2024" s="330"/>
      <c r="K2024" s="42"/>
      <c r="L2024" s="42"/>
      <c r="M2024" s="328"/>
      <c r="N2024" s="328"/>
      <c r="O2024" s="42"/>
    </row>
    <row r="2025" spans="1:15">
      <c r="A2025" s="42"/>
      <c r="B2025" s="330">
        <v>44941</v>
      </c>
      <c r="C2025" s="334">
        <f t="shared" si="30"/>
        <v>9804396094</v>
      </c>
      <c r="D2025" s="42"/>
      <c r="E2025" s="42"/>
      <c r="F2025" s="247">
        <v>265533908</v>
      </c>
      <c r="G2025" s="337">
        <v>336887491</v>
      </c>
      <c r="H2025" s="330">
        <v>44346</v>
      </c>
      <c r="I2025" s="330"/>
      <c r="K2025" s="42"/>
      <c r="L2025" s="42"/>
      <c r="M2025" s="328"/>
      <c r="N2025" s="328"/>
      <c r="O2025" s="42"/>
    </row>
    <row r="2026" spans="1:15">
      <c r="A2026" s="42"/>
      <c r="B2026" s="330">
        <v>44942</v>
      </c>
      <c r="C2026" s="334">
        <f t="shared" si="30"/>
        <v>10386620395</v>
      </c>
      <c r="D2026" s="42"/>
      <c r="E2026" s="42"/>
      <c r="F2026" s="247">
        <v>847758209</v>
      </c>
      <c r="G2026" s="337">
        <v>336997018</v>
      </c>
      <c r="H2026" s="330">
        <v>45685</v>
      </c>
      <c r="I2026" s="330"/>
      <c r="K2026" s="42"/>
      <c r="L2026" s="42"/>
      <c r="M2026" s="328"/>
      <c r="N2026" s="328"/>
      <c r="O2026" s="42"/>
    </row>
    <row r="2027" spans="1:15">
      <c r="A2027" s="42"/>
      <c r="B2027" s="330">
        <v>44943</v>
      </c>
      <c r="C2027" s="334">
        <f t="shared" si="30"/>
        <v>10365881952</v>
      </c>
      <c r="D2027" s="42"/>
      <c r="E2027" s="42"/>
      <c r="F2027" s="247">
        <v>827019766</v>
      </c>
      <c r="G2027" s="337">
        <v>337103349</v>
      </c>
      <c r="H2027" s="330">
        <v>49309</v>
      </c>
      <c r="I2027" s="330"/>
      <c r="K2027" s="42"/>
      <c r="L2027" s="42"/>
      <c r="M2027" s="328"/>
      <c r="N2027" s="328"/>
      <c r="O2027" s="42"/>
    </row>
    <row r="2028" spans="1:15">
      <c r="A2028" s="42"/>
      <c r="B2028" s="330">
        <v>44944</v>
      </c>
      <c r="C2028" s="334">
        <f t="shared" si="30"/>
        <v>10495167882</v>
      </c>
      <c r="D2028" s="42"/>
      <c r="E2028" s="42"/>
      <c r="F2028" s="247">
        <v>956305696</v>
      </c>
      <c r="G2028" s="337">
        <v>337132415</v>
      </c>
      <c r="H2028" s="330">
        <v>48709</v>
      </c>
      <c r="I2028" s="330"/>
      <c r="K2028" s="42"/>
      <c r="L2028" s="42"/>
      <c r="M2028" s="328"/>
      <c r="N2028" s="328"/>
      <c r="O2028" s="42"/>
    </row>
    <row r="2029" spans="1:15">
      <c r="A2029" s="42"/>
      <c r="B2029" s="330">
        <v>44945</v>
      </c>
      <c r="C2029" s="334">
        <f t="shared" si="30"/>
        <v>10404298105</v>
      </c>
      <c r="D2029" s="42"/>
      <c r="E2029" s="42"/>
      <c r="F2029" s="247">
        <v>865435919</v>
      </c>
      <c r="G2029" s="337">
        <v>337202851</v>
      </c>
      <c r="H2029" s="330">
        <v>46115</v>
      </c>
      <c r="I2029" s="330"/>
      <c r="K2029" s="42"/>
      <c r="L2029" s="42"/>
      <c r="M2029" s="328"/>
      <c r="N2029" s="328"/>
      <c r="O2029" s="42"/>
    </row>
    <row r="2030" spans="1:15">
      <c r="A2030" s="42"/>
      <c r="B2030" s="330">
        <v>44946</v>
      </c>
      <c r="C2030" s="334">
        <f t="shared" si="30"/>
        <v>9821194251</v>
      </c>
      <c r="D2030" s="42"/>
      <c r="E2030" s="42"/>
      <c r="F2030" s="247">
        <v>282332065</v>
      </c>
      <c r="G2030" s="337">
        <v>337424581</v>
      </c>
      <c r="H2030" s="330">
        <v>46935</v>
      </c>
      <c r="I2030" s="330"/>
      <c r="K2030" s="42"/>
      <c r="L2030" s="42"/>
      <c r="M2030" s="328"/>
      <c r="N2030" s="328"/>
      <c r="O2030" s="42"/>
    </row>
    <row r="2031" spans="1:15">
      <c r="A2031" s="42"/>
      <c r="B2031" s="330">
        <v>44947</v>
      </c>
      <c r="C2031" s="334">
        <f t="shared" si="30"/>
        <v>9653558595</v>
      </c>
      <c r="D2031" s="42"/>
      <c r="E2031" s="42"/>
      <c r="F2031" s="247">
        <v>114696409</v>
      </c>
      <c r="G2031" s="337">
        <v>337559778</v>
      </c>
      <c r="H2031" s="330">
        <v>48493</v>
      </c>
      <c r="I2031" s="330"/>
      <c r="K2031" s="42"/>
      <c r="L2031" s="42"/>
      <c r="M2031" s="328"/>
      <c r="N2031" s="328"/>
      <c r="O2031" s="42"/>
    </row>
    <row r="2032" spans="1:15">
      <c r="A2032" s="42"/>
      <c r="B2032" s="330">
        <v>44948</v>
      </c>
      <c r="C2032" s="334">
        <f t="shared" si="30"/>
        <v>10381824814</v>
      </c>
      <c r="D2032" s="42"/>
      <c r="E2032" s="42"/>
      <c r="F2032" s="247">
        <v>842962628</v>
      </c>
      <c r="G2032" s="337">
        <v>337565364</v>
      </c>
      <c r="H2032" s="330">
        <v>45353</v>
      </c>
      <c r="I2032" s="330"/>
      <c r="K2032" s="42"/>
      <c r="L2032" s="42"/>
      <c r="M2032" s="328"/>
      <c r="N2032" s="328"/>
      <c r="O2032" s="42"/>
    </row>
    <row r="2033" spans="1:15">
      <c r="A2033" s="42"/>
      <c r="B2033" s="330">
        <v>44949</v>
      </c>
      <c r="C2033" s="334">
        <f t="shared" si="30"/>
        <v>9820353143</v>
      </c>
      <c r="D2033" s="42"/>
      <c r="E2033" s="42"/>
      <c r="F2033" s="247">
        <v>281490957</v>
      </c>
      <c r="G2033" s="337">
        <v>338040660</v>
      </c>
      <c r="H2033" s="330">
        <v>46910</v>
      </c>
      <c r="I2033" s="330"/>
      <c r="K2033" s="42"/>
      <c r="L2033" s="42"/>
      <c r="M2033" s="328"/>
      <c r="N2033" s="328"/>
      <c r="O2033" s="42"/>
    </row>
    <row r="2034" spans="1:15">
      <c r="A2034" s="42"/>
      <c r="B2034" s="330">
        <v>44950</v>
      </c>
      <c r="C2034" s="334">
        <f t="shared" si="30"/>
        <v>9719706549</v>
      </c>
      <c r="D2034" s="42"/>
      <c r="E2034" s="42"/>
      <c r="F2034" s="247">
        <v>180844363</v>
      </c>
      <c r="G2034" s="337">
        <v>338124285</v>
      </c>
      <c r="H2034" s="330">
        <v>50295</v>
      </c>
      <c r="I2034" s="330"/>
      <c r="K2034" s="42"/>
      <c r="L2034" s="42"/>
      <c r="M2034" s="328"/>
      <c r="N2034" s="328"/>
      <c r="O2034" s="42"/>
    </row>
    <row r="2035" spans="1:15">
      <c r="A2035" s="42"/>
      <c r="B2035" s="330">
        <v>44951</v>
      </c>
      <c r="C2035" s="334">
        <f t="shared" si="30"/>
        <v>10192807701</v>
      </c>
      <c r="D2035" s="42"/>
      <c r="E2035" s="42"/>
      <c r="F2035" s="247">
        <v>653945515</v>
      </c>
      <c r="G2035" s="337">
        <v>338196167</v>
      </c>
      <c r="H2035" s="330">
        <v>46881</v>
      </c>
      <c r="I2035" s="330"/>
      <c r="K2035" s="42"/>
      <c r="L2035" s="42"/>
      <c r="M2035" s="328"/>
      <c r="N2035" s="328"/>
      <c r="O2035" s="42"/>
    </row>
    <row r="2036" spans="1:15">
      <c r="A2036" s="42"/>
      <c r="B2036" s="330">
        <v>44952</v>
      </c>
      <c r="C2036" s="334">
        <f t="shared" si="30"/>
        <v>10354404498</v>
      </c>
      <c r="D2036" s="42"/>
      <c r="E2036" s="42"/>
      <c r="F2036" s="247">
        <v>815542312</v>
      </c>
      <c r="G2036" s="337">
        <v>338202674</v>
      </c>
      <c r="H2036" s="330">
        <v>49040</v>
      </c>
      <c r="I2036" s="330"/>
      <c r="K2036" s="42"/>
      <c r="L2036" s="42"/>
      <c r="M2036" s="328"/>
      <c r="N2036" s="328"/>
      <c r="O2036" s="42"/>
    </row>
    <row r="2037" spans="1:15">
      <c r="A2037" s="42"/>
      <c r="B2037" s="330">
        <v>44953</v>
      </c>
      <c r="C2037" s="334">
        <f t="shared" si="30"/>
        <v>10078261262</v>
      </c>
      <c r="D2037" s="42"/>
      <c r="E2037" s="42"/>
      <c r="F2037" s="247">
        <v>539399076</v>
      </c>
      <c r="G2037" s="337">
        <v>338401440</v>
      </c>
      <c r="H2037" s="330">
        <v>45477</v>
      </c>
      <c r="I2037" s="330"/>
      <c r="K2037" s="42"/>
      <c r="L2037" s="42"/>
      <c r="M2037" s="328"/>
      <c r="N2037" s="328"/>
      <c r="O2037" s="42"/>
    </row>
    <row r="2038" spans="1:15">
      <c r="A2038" s="42"/>
      <c r="B2038" s="330">
        <v>44954</v>
      </c>
      <c r="C2038" s="334">
        <f t="shared" si="30"/>
        <v>9964366967</v>
      </c>
      <c r="D2038" s="42"/>
      <c r="E2038" s="42"/>
      <c r="F2038" s="247">
        <v>425504781</v>
      </c>
      <c r="G2038" s="337">
        <v>338419638</v>
      </c>
      <c r="H2038" s="330">
        <v>48673</v>
      </c>
      <c r="I2038" s="330"/>
      <c r="K2038" s="42"/>
      <c r="L2038" s="42"/>
      <c r="M2038" s="328"/>
      <c r="N2038" s="328"/>
      <c r="O2038" s="42"/>
    </row>
    <row r="2039" spans="1:15">
      <c r="A2039" s="42"/>
      <c r="B2039" s="330">
        <v>44955</v>
      </c>
      <c r="C2039" s="334">
        <f t="shared" si="30"/>
        <v>9892755134</v>
      </c>
      <c r="D2039" s="42"/>
      <c r="E2039" s="42"/>
      <c r="F2039" s="247">
        <v>353892948</v>
      </c>
      <c r="G2039" s="337">
        <v>338425685</v>
      </c>
      <c r="H2039" s="330">
        <v>43198</v>
      </c>
      <c r="I2039" s="330"/>
      <c r="K2039" s="42"/>
      <c r="L2039" s="42"/>
      <c r="M2039" s="328"/>
      <c r="N2039" s="328"/>
      <c r="O2039" s="42"/>
    </row>
    <row r="2040" spans="1:15">
      <c r="A2040" s="42"/>
      <c r="B2040" s="330">
        <v>44956</v>
      </c>
      <c r="C2040" s="334">
        <f t="shared" si="30"/>
        <v>10088305090</v>
      </c>
      <c r="D2040" s="42"/>
      <c r="E2040" s="42"/>
      <c r="F2040" s="247">
        <v>549442904</v>
      </c>
      <c r="G2040" s="337">
        <v>338990258</v>
      </c>
      <c r="H2040" s="330">
        <v>48364</v>
      </c>
      <c r="I2040" s="330"/>
      <c r="K2040" s="42"/>
      <c r="L2040" s="42"/>
      <c r="M2040" s="328"/>
      <c r="N2040" s="328"/>
      <c r="O2040" s="42"/>
    </row>
    <row r="2041" spans="1:15">
      <c r="A2041" s="42"/>
      <c r="B2041" s="330">
        <v>44957</v>
      </c>
      <c r="C2041" s="334">
        <f t="shared" si="30"/>
        <v>10015388183</v>
      </c>
      <c r="D2041" s="42"/>
      <c r="E2041" s="42"/>
      <c r="F2041" s="247">
        <v>476525997</v>
      </c>
      <c r="G2041" s="337">
        <v>339018608</v>
      </c>
      <c r="H2041" s="330">
        <v>48082</v>
      </c>
      <c r="I2041" s="330"/>
      <c r="K2041" s="42"/>
      <c r="L2041" s="42"/>
      <c r="M2041" s="328"/>
      <c r="N2041" s="328"/>
      <c r="O2041" s="42"/>
    </row>
    <row r="2042" spans="1:15">
      <c r="A2042" s="42"/>
      <c r="B2042" s="330">
        <v>44958</v>
      </c>
      <c r="C2042" s="334">
        <f t="shared" si="30"/>
        <v>9828409814</v>
      </c>
      <c r="D2042" s="42"/>
      <c r="E2042" s="42"/>
      <c r="F2042" s="247">
        <v>289547628</v>
      </c>
      <c r="G2042" s="337">
        <v>339046977</v>
      </c>
      <c r="H2042" s="330">
        <v>44537</v>
      </c>
      <c r="I2042" s="330"/>
      <c r="K2042" s="42"/>
      <c r="L2042" s="42"/>
      <c r="M2042" s="328"/>
      <c r="N2042" s="328"/>
      <c r="O2042" s="42"/>
    </row>
    <row r="2043" spans="1:15">
      <c r="A2043" s="42"/>
      <c r="B2043" s="330">
        <v>44959</v>
      </c>
      <c r="C2043" s="334">
        <f t="shared" si="30"/>
        <v>10416134799</v>
      </c>
      <c r="D2043" s="42"/>
      <c r="E2043" s="42"/>
      <c r="F2043" s="247">
        <v>877272613</v>
      </c>
      <c r="G2043" s="337">
        <v>339275518</v>
      </c>
      <c r="H2043" s="330">
        <v>48739</v>
      </c>
      <c r="I2043" s="330"/>
      <c r="K2043" s="42"/>
      <c r="L2043" s="42"/>
      <c r="M2043" s="328"/>
      <c r="N2043" s="328"/>
      <c r="O2043" s="42"/>
    </row>
    <row r="2044" spans="1:15">
      <c r="A2044" s="42"/>
      <c r="B2044" s="330">
        <v>44960</v>
      </c>
      <c r="C2044" s="334">
        <f t="shared" si="30"/>
        <v>9803827352</v>
      </c>
      <c r="D2044" s="42"/>
      <c r="E2044" s="42"/>
      <c r="F2044" s="247">
        <v>264965166</v>
      </c>
      <c r="G2044" s="337">
        <v>339513780</v>
      </c>
      <c r="H2044" s="330">
        <v>43415</v>
      </c>
      <c r="I2044" s="330"/>
      <c r="K2044" s="42"/>
      <c r="L2044" s="42"/>
      <c r="M2044" s="328"/>
      <c r="N2044" s="328"/>
      <c r="O2044" s="42"/>
    </row>
    <row r="2045" spans="1:15">
      <c r="A2045" s="42"/>
      <c r="B2045" s="330">
        <v>44961</v>
      </c>
      <c r="C2045" s="334">
        <f t="shared" si="30"/>
        <v>10360257823</v>
      </c>
      <c r="D2045" s="42"/>
      <c r="E2045" s="42"/>
      <c r="F2045" s="247">
        <v>821395637</v>
      </c>
      <c r="G2045" s="337">
        <v>339568267</v>
      </c>
      <c r="H2045" s="330">
        <v>43665</v>
      </c>
      <c r="I2045" s="330"/>
      <c r="K2045" s="42"/>
      <c r="L2045" s="42"/>
      <c r="M2045" s="328"/>
      <c r="N2045" s="328"/>
      <c r="O2045" s="42"/>
    </row>
    <row r="2046" spans="1:15">
      <c r="A2046" s="42"/>
      <c r="B2046" s="330">
        <v>44962</v>
      </c>
      <c r="C2046" s="334">
        <f t="shared" si="30"/>
        <v>10116745806</v>
      </c>
      <c r="D2046" s="42"/>
      <c r="E2046" s="42"/>
      <c r="F2046" s="247">
        <v>577883620</v>
      </c>
      <c r="G2046" s="337">
        <v>339642449</v>
      </c>
      <c r="H2046" s="330">
        <v>43523</v>
      </c>
      <c r="I2046" s="330"/>
      <c r="K2046" s="42"/>
      <c r="L2046" s="42"/>
      <c r="M2046" s="328"/>
      <c r="N2046" s="328"/>
      <c r="O2046" s="42"/>
    </row>
    <row r="2047" spans="1:15">
      <c r="A2047" s="42"/>
      <c r="B2047" s="330">
        <v>44963</v>
      </c>
      <c r="C2047" s="334">
        <f t="shared" si="30"/>
        <v>10057403231</v>
      </c>
      <c r="D2047" s="42"/>
      <c r="E2047" s="42"/>
      <c r="F2047" s="247">
        <v>518541045</v>
      </c>
      <c r="G2047" s="337">
        <v>339760951</v>
      </c>
      <c r="H2047" s="330">
        <v>49439</v>
      </c>
      <c r="I2047" s="330"/>
      <c r="K2047" s="42"/>
      <c r="L2047" s="42"/>
      <c r="M2047" s="328"/>
      <c r="N2047" s="328"/>
      <c r="O2047" s="42"/>
    </row>
    <row r="2048" spans="1:15">
      <c r="A2048" s="42"/>
      <c r="B2048" s="330">
        <v>44965</v>
      </c>
      <c r="C2048" s="334">
        <f t="shared" si="30"/>
        <v>9719726656</v>
      </c>
      <c r="D2048" s="42"/>
      <c r="E2048" s="42"/>
      <c r="F2048" s="247">
        <v>180864470</v>
      </c>
      <c r="G2048" s="337">
        <v>340114029</v>
      </c>
      <c r="H2048" s="330">
        <v>43701</v>
      </c>
      <c r="I2048" s="330"/>
      <c r="K2048" s="42"/>
      <c r="L2048" s="42"/>
      <c r="M2048" s="328"/>
      <c r="N2048" s="328"/>
      <c r="O2048" s="42"/>
    </row>
    <row r="2049" spans="1:15">
      <c r="A2049" s="42"/>
      <c r="B2049" s="330">
        <v>44966</v>
      </c>
      <c r="C2049" s="334">
        <f t="shared" si="30"/>
        <v>10288258379</v>
      </c>
      <c r="D2049" s="42"/>
      <c r="E2049" s="42"/>
      <c r="F2049" s="247">
        <v>749396193</v>
      </c>
      <c r="G2049" s="337">
        <v>340226285</v>
      </c>
      <c r="H2049" s="330">
        <v>47542</v>
      </c>
      <c r="I2049" s="330"/>
      <c r="K2049" s="42"/>
      <c r="L2049" s="42"/>
      <c r="M2049" s="328"/>
      <c r="N2049" s="328"/>
      <c r="O2049" s="42"/>
    </row>
    <row r="2050" spans="1:15">
      <c r="A2050" s="42"/>
      <c r="B2050" s="330">
        <v>44967</v>
      </c>
      <c r="C2050" s="334">
        <f t="shared" si="30"/>
        <v>9867394512</v>
      </c>
      <c r="D2050" s="42"/>
      <c r="E2050" s="42"/>
      <c r="F2050" s="247">
        <v>328532326</v>
      </c>
      <c r="G2050" s="337">
        <v>340257579</v>
      </c>
      <c r="H2050" s="330">
        <v>48805</v>
      </c>
      <c r="I2050" s="330"/>
      <c r="K2050" s="42"/>
      <c r="L2050" s="42"/>
      <c r="M2050" s="328"/>
      <c r="N2050" s="328"/>
      <c r="O2050" s="42"/>
    </row>
    <row r="2051" spans="1:15">
      <c r="A2051" s="42"/>
      <c r="B2051" s="330">
        <v>44968</v>
      </c>
      <c r="C2051" s="334">
        <f t="shared" si="30"/>
        <v>10167597318</v>
      </c>
      <c r="D2051" s="42"/>
      <c r="E2051" s="42"/>
      <c r="F2051" s="247">
        <v>628735132</v>
      </c>
      <c r="G2051" s="337">
        <v>340428820</v>
      </c>
      <c r="H2051" s="330">
        <v>49921</v>
      </c>
      <c r="I2051" s="330"/>
      <c r="K2051" s="42"/>
      <c r="L2051" s="42"/>
      <c r="M2051" s="328"/>
      <c r="N2051" s="328"/>
      <c r="O2051" s="42"/>
    </row>
    <row r="2052" spans="1:15">
      <c r="A2052" s="42"/>
      <c r="B2052" s="330">
        <v>44969</v>
      </c>
      <c r="C2052" s="334">
        <f t="shared" si="30"/>
        <v>10221181820</v>
      </c>
      <c r="D2052" s="42"/>
      <c r="E2052" s="42"/>
      <c r="F2052" s="247">
        <v>682319634</v>
      </c>
      <c r="G2052" s="337">
        <v>340538959</v>
      </c>
      <c r="H2052" s="330">
        <v>49031</v>
      </c>
      <c r="I2052" s="330"/>
      <c r="K2052" s="42"/>
      <c r="L2052" s="42"/>
      <c r="M2052" s="328"/>
      <c r="N2052" s="328"/>
      <c r="O2052" s="42"/>
    </row>
    <row r="2053" spans="1:15">
      <c r="A2053" s="42"/>
      <c r="B2053" s="330">
        <v>44970</v>
      </c>
      <c r="C2053" s="334">
        <f t="shared" si="30"/>
        <v>9868314448</v>
      </c>
      <c r="D2053" s="42"/>
      <c r="E2053" s="42"/>
      <c r="F2053" s="247">
        <v>329452262</v>
      </c>
      <c r="G2053" s="337">
        <v>341006343</v>
      </c>
      <c r="H2053" s="330">
        <v>43628</v>
      </c>
      <c r="I2053" s="330"/>
      <c r="K2053" s="42"/>
      <c r="L2053" s="42"/>
      <c r="M2053" s="328"/>
      <c r="N2053" s="328"/>
      <c r="O2053" s="42"/>
    </row>
    <row r="2054" spans="1:15">
      <c r="A2054" s="42"/>
      <c r="B2054" s="330">
        <v>44971</v>
      </c>
      <c r="C2054" s="334">
        <f t="shared" si="30"/>
        <v>10212413568</v>
      </c>
      <c r="D2054" s="42"/>
      <c r="E2054" s="42"/>
      <c r="F2054" s="247">
        <v>673551382</v>
      </c>
      <c r="G2054" s="337">
        <v>341113759</v>
      </c>
      <c r="H2054" s="330">
        <v>47388</v>
      </c>
      <c r="I2054" s="330"/>
      <c r="K2054" s="42"/>
      <c r="L2054" s="42"/>
      <c r="M2054" s="328"/>
      <c r="N2054" s="328"/>
      <c r="O2054" s="42"/>
    </row>
    <row r="2055" spans="1:15">
      <c r="A2055" s="42"/>
      <c r="B2055" s="330">
        <v>45059</v>
      </c>
      <c r="C2055" s="334">
        <f t="shared" si="30"/>
        <v>9668003010</v>
      </c>
      <c r="D2055" s="42"/>
      <c r="E2055" s="42"/>
      <c r="F2055" s="247">
        <v>129140824</v>
      </c>
      <c r="G2055" s="337">
        <v>341402892</v>
      </c>
      <c r="H2055" s="330">
        <v>45254</v>
      </c>
      <c r="I2055" s="330"/>
      <c r="K2055" s="42"/>
      <c r="L2055" s="42"/>
      <c r="M2055" s="328"/>
      <c r="N2055" s="328"/>
      <c r="O2055" s="42"/>
    </row>
    <row r="2056" spans="1:15">
      <c r="A2056" s="42"/>
      <c r="B2056" s="330">
        <v>45060</v>
      </c>
      <c r="C2056" s="334">
        <f t="shared" si="30"/>
        <v>10054219752</v>
      </c>
      <c r="D2056" s="42"/>
      <c r="E2056" s="42"/>
      <c r="F2056" s="247">
        <v>515357566</v>
      </c>
      <c r="G2056" s="337">
        <v>341774408</v>
      </c>
      <c r="H2056" s="330">
        <v>49121</v>
      </c>
      <c r="I2056" s="330"/>
      <c r="K2056" s="42"/>
      <c r="L2056" s="42"/>
      <c r="M2056" s="328"/>
      <c r="N2056" s="328"/>
      <c r="O2056" s="42"/>
    </row>
    <row r="2057" spans="1:15">
      <c r="A2057" s="42"/>
      <c r="B2057" s="330">
        <v>45061</v>
      </c>
      <c r="C2057" s="334">
        <f t="shared" si="30"/>
        <v>9763093990</v>
      </c>
      <c r="D2057" s="42"/>
      <c r="E2057" s="42"/>
      <c r="F2057" s="247">
        <v>224231804</v>
      </c>
      <c r="G2057" s="337">
        <v>341831597</v>
      </c>
      <c r="H2057" s="330">
        <v>46263</v>
      </c>
      <c r="I2057" s="330"/>
      <c r="K2057" s="42"/>
      <c r="L2057" s="42"/>
      <c r="M2057" s="328"/>
      <c r="N2057" s="328"/>
      <c r="O2057" s="42"/>
    </row>
    <row r="2058" spans="1:15">
      <c r="A2058" s="42"/>
      <c r="B2058" s="330">
        <v>45062</v>
      </c>
      <c r="C2058" s="334">
        <f t="shared" si="30"/>
        <v>10395721083</v>
      </c>
      <c r="D2058" s="42"/>
      <c r="E2058" s="42"/>
      <c r="F2058" s="247">
        <v>856858897</v>
      </c>
      <c r="G2058" s="337">
        <v>341911029</v>
      </c>
      <c r="H2058" s="330">
        <v>49283</v>
      </c>
      <c r="I2058" s="330"/>
      <c r="K2058" s="42"/>
      <c r="L2058" s="42"/>
      <c r="M2058" s="328"/>
      <c r="N2058" s="328"/>
      <c r="O2058" s="42"/>
    </row>
    <row r="2059" spans="1:15">
      <c r="A2059" s="42"/>
      <c r="B2059" s="330">
        <v>45063</v>
      </c>
      <c r="C2059" s="334">
        <f t="shared" si="30"/>
        <v>10005906943</v>
      </c>
      <c r="D2059" s="42"/>
      <c r="E2059" s="42"/>
      <c r="F2059" s="247">
        <v>467044757</v>
      </c>
      <c r="G2059" s="337">
        <v>342017918</v>
      </c>
      <c r="H2059" s="330">
        <v>45797</v>
      </c>
      <c r="I2059" s="330"/>
      <c r="K2059" s="42"/>
      <c r="L2059" s="42"/>
      <c r="M2059" s="328"/>
      <c r="N2059" s="328"/>
      <c r="O2059" s="42"/>
    </row>
    <row r="2060" spans="1:15">
      <c r="A2060" s="42"/>
      <c r="B2060" s="330">
        <v>45064</v>
      </c>
      <c r="C2060" s="334">
        <f t="shared" si="30"/>
        <v>9799852446</v>
      </c>
      <c r="D2060" s="42"/>
      <c r="E2060" s="42"/>
      <c r="F2060" s="247">
        <v>260990260</v>
      </c>
      <c r="G2060" s="337">
        <v>342151484</v>
      </c>
      <c r="H2060" s="330">
        <v>45907</v>
      </c>
      <c r="I2060" s="330"/>
      <c r="K2060" s="42"/>
      <c r="L2060" s="42"/>
      <c r="M2060" s="328"/>
      <c r="N2060" s="328"/>
      <c r="O2060" s="42"/>
    </row>
    <row r="2061" spans="1:15">
      <c r="A2061" s="42"/>
      <c r="B2061" s="330">
        <v>45065</v>
      </c>
      <c r="C2061" s="334">
        <f t="shared" si="30"/>
        <v>10067319942</v>
      </c>
      <c r="D2061" s="42"/>
      <c r="E2061" s="42"/>
      <c r="F2061" s="247">
        <v>528457756</v>
      </c>
      <c r="G2061" s="337">
        <v>342189951</v>
      </c>
      <c r="H2061" s="330">
        <v>48504</v>
      </c>
      <c r="I2061" s="330"/>
      <c r="K2061" s="42"/>
      <c r="L2061" s="42"/>
      <c r="M2061" s="328"/>
      <c r="N2061" s="328"/>
      <c r="O2061" s="42"/>
    </row>
    <row r="2062" spans="1:15">
      <c r="A2062" s="42"/>
      <c r="B2062" s="330">
        <v>45066</v>
      </c>
      <c r="C2062" s="334">
        <f t="shared" si="30"/>
        <v>9741682089</v>
      </c>
      <c r="D2062" s="42"/>
      <c r="E2062" s="42"/>
      <c r="F2062" s="247">
        <v>202819903</v>
      </c>
      <c r="G2062" s="337">
        <v>342308305</v>
      </c>
      <c r="H2062" s="330">
        <v>43725</v>
      </c>
      <c r="I2062" s="330"/>
      <c r="K2062" s="42"/>
      <c r="L2062" s="42"/>
      <c r="M2062" s="328"/>
      <c r="N2062" s="328"/>
      <c r="O2062" s="42"/>
    </row>
    <row r="2063" spans="1:15">
      <c r="A2063" s="42"/>
      <c r="B2063" s="330">
        <v>45067</v>
      </c>
      <c r="C2063" s="334">
        <f t="shared" si="30"/>
        <v>9729842416</v>
      </c>
      <c r="D2063" s="42"/>
      <c r="E2063" s="42"/>
      <c r="F2063" s="247">
        <v>190980230</v>
      </c>
      <c r="G2063" s="337">
        <v>342416058</v>
      </c>
      <c r="H2063" s="330">
        <v>48981</v>
      </c>
      <c r="I2063" s="330"/>
      <c r="K2063" s="42"/>
      <c r="L2063" s="42"/>
      <c r="M2063" s="328"/>
      <c r="N2063" s="328"/>
      <c r="O2063" s="42"/>
    </row>
    <row r="2064" spans="1:15">
      <c r="A2064" s="42"/>
      <c r="B2064" s="330">
        <v>45068</v>
      </c>
      <c r="C2064" s="334">
        <f t="shared" si="30"/>
        <v>10103224818</v>
      </c>
      <c r="D2064" s="42"/>
      <c r="E2064" s="42"/>
      <c r="F2064" s="247">
        <v>564362632</v>
      </c>
      <c r="G2064" s="337">
        <v>342447704</v>
      </c>
      <c r="H2064" s="330">
        <v>49922</v>
      </c>
      <c r="I2064" s="330"/>
      <c r="K2064" s="42"/>
      <c r="L2064" s="42"/>
      <c r="M2064" s="328"/>
      <c r="N2064" s="328"/>
      <c r="O2064" s="42"/>
    </row>
    <row r="2065" spans="1:15">
      <c r="A2065" s="42"/>
      <c r="B2065" s="330">
        <v>45069</v>
      </c>
      <c r="C2065" s="334">
        <f t="shared" si="30"/>
        <v>9668133930</v>
      </c>
      <c r="D2065" s="42"/>
      <c r="E2065" s="42"/>
      <c r="F2065" s="247">
        <v>129271744</v>
      </c>
      <c r="G2065" s="337">
        <v>342797667</v>
      </c>
      <c r="H2065" s="330">
        <v>45828</v>
      </c>
      <c r="I2065" s="330"/>
      <c r="K2065" s="42"/>
      <c r="L2065" s="42"/>
      <c r="M2065" s="328"/>
      <c r="N2065" s="328"/>
      <c r="O2065" s="42"/>
    </row>
    <row r="2066" spans="1:15">
      <c r="A2066" s="42"/>
      <c r="B2066" s="330">
        <v>45070</v>
      </c>
      <c r="C2066" s="334">
        <f t="shared" si="30"/>
        <v>10064198268</v>
      </c>
      <c r="D2066" s="42"/>
      <c r="E2066" s="42"/>
      <c r="F2066" s="247">
        <v>525336082</v>
      </c>
      <c r="G2066" s="337">
        <v>343262659</v>
      </c>
      <c r="H2066" s="330">
        <v>43229</v>
      </c>
      <c r="I2066" s="330"/>
      <c r="K2066" s="42"/>
      <c r="L2066" s="42"/>
      <c r="M2066" s="328"/>
      <c r="N2066" s="328"/>
      <c r="O2066" s="42"/>
    </row>
    <row r="2067" spans="1:15">
      <c r="A2067" s="42"/>
      <c r="B2067" s="330">
        <v>45071</v>
      </c>
      <c r="C2067" s="334">
        <f t="shared" si="30"/>
        <v>9919346371</v>
      </c>
      <c r="D2067" s="42"/>
      <c r="E2067" s="42"/>
      <c r="F2067" s="247">
        <v>380484185</v>
      </c>
      <c r="G2067" s="337">
        <v>343322687</v>
      </c>
      <c r="H2067" s="330">
        <v>45843</v>
      </c>
      <c r="I2067" s="330"/>
      <c r="K2067" s="42"/>
      <c r="L2067" s="42"/>
      <c r="M2067" s="328"/>
      <c r="N2067" s="328"/>
      <c r="O2067" s="42"/>
    </row>
    <row r="2068" spans="1:15">
      <c r="A2068" s="42"/>
      <c r="B2068" s="330">
        <v>45072</v>
      </c>
      <c r="C2068" s="334">
        <f t="shared" si="30"/>
        <v>9885137362</v>
      </c>
      <c r="D2068" s="42"/>
      <c r="E2068" s="42"/>
      <c r="F2068" s="247">
        <v>346275176</v>
      </c>
      <c r="G2068" s="337">
        <v>343350105</v>
      </c>
      <c r="H2068" s="330">
        <v>47314</v>
      </c>
      <c r="I2068" s="330"/>
      <c r="K2068" s="42"/>
      <c r="L2068" s="42"/>
      <c r="M2068" s="328"/>
      <c r="N2068" s="328"/>
      <c r="O2068" s="42"/>
    </row>
    <row r="2069" spans="1:15">
      <c r="A2069" s="42"/>
      <c r="B2069" s="330">
        <v>45073</v>
      </c>
      <c r="C2069" s="334">
        <f t="shared" si="30"/>
        <v>9758965412</v>
      </c>
      <c r="D2069" s="42"/>
      <c r="E2069" s="42"/>
      <c r="F2069" s="247">
        <v>220103226</v>
      </c>
      <c r="G2069" s="337">
        <v>343424189</v>
      </c>
      <c r="H2069" s="330">
        <v>50321</v>
      </c>
      <c r="I2069" s="330"/>
      <c r="K2069" s="42"/>
      <c r="L2069" s="42"/>
      <c r="M2069" s="328"/>
      <c r="N2069" s="328"/>
      <c r="O2069" s="42"/>
    </row>
    <row r="2070" spans="1:15">
      <c r="A2070" s="42"/>
      <c r="B2070" s="330">
        <v>45074</v>
      </c>
      <c r="C2070" s="334">
        <f t="shared" si="30"/>
        <v>10010384858</v>
      </c>
      <c r="D2070" s="42"/>
      <c r="E2070" s="42"/>
      <c r="F2070" s="247">
        <v>471522672</v>
      </c>
      <c r="G2070" s="337">
        <v>343716100</v>
      </c>
      <c r="H2070" s="330">
        <v>50378</v>
      </c>
      <c r="I2070" s="330"/>
      <c r="K2070" s="42"/>
      <c r="L2070" s="42"/>
      <c r="M2070" s="328"/>
      <c r="N2070" s="328"/>
      <c r="O2070" s="42"/>
    </row>
    <row r="2071" spans="1:15">
      <c r="A2071" s="42"/>
      <c r="B2071" s="330">
        <v>45075</v>
      </c>
      <c r="C2071" s="334">
        <f t="shared" si="30"/>
        <v>9720745139</v>
      </c>
      <c r="D2071" s="42"/>
      <c r="E2071" s="42"/>
      <c r="F2071" s="247">
        <v>181882953</v>
      </c>
      <c r="G2071" s="337">
        <v>343775379</v>
      </c>
      <c r="H2071" s="330">
        <v>45465</v>
      </c>
      <c r="I2071" s="330"/>
      <c r="K2071" s="42"/>
      <c r="L2071" s="42"/>
      <c r="M2071" s="328"/>
      <c r="N2071" s="328"/>
      <c r="O2071" s="42"/>
    </row>
    <row r="2072" spans="1:15">
      <c r="A2072" s="42"/>
      <c r="B2072" s="330">
        <v>45076</v>
      </c>
      <c r="C2072" s="334">
        <f t="shared" si="30"/>
        <v>10248748701</v>
      </c>
      <c r="D2072" s="42"/>
      <c r="E2072" s="42"/>
      <c r="F2072" s="247">
        <v>709886515</v>
      </c>
      <c r="G2072" s="337">
        <v>343901389</v>
      </c>
      <c r="H2072" s="330">
        <v>46748</v>
      </c>
      <c r="I2072" s="330"/>
      <c r="K2072" s="42"/>
      <c r="L2072" s="42"/>
      <c r="M2072" s="328"/>
      <c r="N2072" s="328"/>
      <c r="O2072" s="42"/>
    </row>
    <row r="2073" spans="1:15">
      <c r="A2073" s="42"/>
      <c r="B2073" s="330">
        <v>45077</v>
      </c>
      <c r="C2073" s="334">
        <f t="shared" si="30"/>
        <v>10192545369</v>
      </c>
      <c r="D2073" s="42"/>
      <c r="E2073" s="42"/>
      <c r="F2073" s="247">
        <v>653683183</v>
      </c>
      <c r="G2073" s="337">
        <v>343942068</v>
      </c>
      <c r="H2073" s="330">
        <v>44686</v>
      </c>
      <c r="I2073" s="330"/>
      <c r="K2073" s="42"/>
      <c r="L2073" s="42"/>
      <c r="M2073" s="328"/>
      <c r="N2073" s="328"/>
      <c r="O2073" s="42"/>
    </row>
    <row r="2074" spans="1:15">
      <c r="A2074" s="42"/>
      <c r="B2074" s="330">
        <v>45078</v>
      </c>
      <c r="C2074" s="334">
        <f t="shared" si="30"/>
        <v>10133267120</v>
      </c>
      <c r="D2074" s="42"/>
      <c r="E2074" s="42"/>
      <c r="F2074" s="247">
        <v>594404934</v>
      </c>
      <c r="G2074" s="337">
        <v>343960587</v>
      </c>
      <c r="H2074" s="330">
        <v>43505</v>
      </c>
      <c r="I2074" s="330"/>
      <c r="K2074" s="42"/>
      <c r="L2074" s="42"/>
      <c r="M2074" s="328"/>
      <c r="N2074" s="328"/>
      <c r="O2074" s="42"/>
    </row>
    <row r="2075" spans="1:15">
      <c r="A2075" s="42"/>
      <c r="B2075" s="330">
        <v>45079</v>
      </c>
      <c r="C2075" s="334">
        <f t="shared" si="30"/>
        <v>10301770033</v>
      </c>
      <c r="D2075" s="42"/>
      <c r="E2075" s="42"/>
      <c r="F2075" s="247">
        <v>762907847</v>
      </c>
      <c r="G2075" s="337">
        <v>344001706</v>
      </c>
      <c r="H2075" s="330">
        <v>47361</v>
      </c>
      <c r="I2075" s="330"/>
      <c r="K2075" s="42"/>
      <c r="L2075" s="42"/>
      <c r="M2075" s="328"/>
      <c r="N2075" s="328"/>
      <c r="O2075" s="42"/>
    </row>
    <row r="2076" spans="1:15">
      <c r="A2076" s="42"/>
      <c r="B2076" s="330">
        <v>45080</v>
      </c>
      <c r="C2076" s="334">
        <f t="shared" si="30"/>
        <v>10077546732</v>
      </c>
      <c r="D2076" s="42"/>
      <c r="E2076" s="42"/>
      <c r="F2076" s="247">
        <v>538684546</v>
      </c>
      <c r="G2076" s="337">
        <v>344101204</v>
      </c>
      <c r="H2076" s="330">
        <v>48722</v>
      </c>
      <c r="I2076" s="330"/>
      <c r="K2076" s="42"/>
      <c r="L2076" s="42"/>
      <c r="M2076" s="328"/>
      <c r="N2076" s="328"/>
      <c r="O2076" s="42"/>
    </row>
    <row r="2077" spans="1:15">
      <c r="A2077" s="42"/>
      <c r="B2077" s="330">
        <v>45081</v>
      </c>
      <c r="C2077" s="334">
        <f t="shared" si="30"/>
        <v>10294258128</v>
      </c>
      <c r="D2077" s="42"/>
      <c r="E2077" s="42"/>
      <c r="F2077" s="247">
        <v>755395942</v>
      </c>
      <c r="G2077" s="337">
        <v>344195510</v>
      </c>
      <c r="H2077" s="330">
        <v>45865</v>
      </c>
      <c r="I2077" s="330"/>
      <c r="K2077" s="42"/>
      <c r="L2077" s="42"/>
      <c r="M2077" s="328"/>
      <c r="N2077" s="328"/>
      <c r="O2077" s="42"/>
    </row>
    <row r="2078" spans="1:15">
      <c r="A2078" s="42"/>
      <c r="B2078" s="330">
        <v>45082</v>
      </c>
      <c r="C2078" s="334">
        <f t="shared" si="30"/>
        <v>9762013366</v>
      </c>
      <c r="D2078" s="42"/>
      <c r="E2078" s="42"/>
      <c r="F2078" s="247">
        <v>223151180</v>
      </c>
      <c r="G2078" s="337">
        <v>344210830</v>
      </c>
      <c r="H2078" s="330">
        <v>45442</v>
      </c>
      <c r="I2078" s="330"/>
      <c r="K2078" s="42"/>
      <c r="L2078" s="42"/>
      <c r="M2078" s="328"/>
      <c r="N2078" s="328"/>
      <c r="O2078" s="42"/>
    </row>
    <row r="2079" spans="1:15">
      <c r="A2079" s="42"/>
      <c r="B2079" s="330">
        <v>45083</v>
      </c>
      <c r="C2079" s="334">
        <f t="shared" si="30"/>
        <v>9742611589</v>
      </c>
      <c r="D2079" s="42"/>
      <c r="E2079" s="42"/>
      <c r="F2079" s="247">
        <v>203749403</v>
      </c>
      <c r="G2079" s="337">
        <v>344239466</v>
      </c>
      <c r="H2079" s="330">
        <v>45953</v>
      </c>
      <c r="I2079" s="330"/>
      <c r="K2079" s="42"/>
      <c r="L2079" s="42"/>
      <c r="M2079" s="328"/>
      <c r="N2079" s="328"/>
      <c r="O2079" s="42"/>
    </row>
    <row r="2080" spans="1:15">
      <c r="A2080" s="42"/>
      <c r="B2080" s="330">
        <v>45084</v>
      </c>
      <c r="C2080" s="334">
        <f t="shared" ref="C2080:C2143" si="31">F2080+(F$88*28679+98765)+(G$88*6587+87654)+(E$88*9537+76543)+(J$88*5713+4528)</f>
        <v>9913613176</v>
      </c>
      <c r="D2080" s="42"/>
      <c r="E2080" s="42"/>
      <c r="F2080" s="247">
        <v>374750990</v>
      </c>
      <c r="G2080" s="337">
        <v>344590373</v>
      </c>
      <c r="H2080" s="330">
        <v>48369</v>
      </c>
      <c r="I2080" s="330"/>
      <c r="K2080" s="42"/>
      <c r="L2080" s="42"/>
      <c r="M2080" s="328"/>
      <c r="N2080" s="328"/>
      <c r="O2080" s="42"/>
    </row>
    <row r="2081" spans="1:15">
      <c r="A2081" s="42"/>
      <c r="B2081" s="330">
        <v>45085</v>
      </c>
      <c r="C2081" s="334">
        <f t="shared" si="31"/>
        <v>10464854225</v>
      </c>
      <c r="D2081" s="42"/>
      <c r="E2081" s="42"/>
      <c r="F2081" s="247">
        <v>925992039</v>
      </c>
      <c r="G2081" s="337">
        <v>344700174</v>
      </c>
      <c r="H2081" s="330">
        <v>43115</v>
      </c>
      <c r="I2081" s="330"/>
      <c r="K2081" s="42"/>
      <c r="L2081" s="42"/>
      <c r="M2081" s="328"/>
      <c r="N2081" s="328"/>
      <c r="O2081" s="42"/>
    </row>
    <row r="2082" spans="1:15">
      <c r="A2082" s="42"/>
      <c r="B2082" s="330">
        <v>45086</v>
      </c>
      <c r="C2082" s="334">
        <f t="shared" si="31"/>
        <v>10366772494</v>
      </c>
      <c r="D2082" s="42"/>
      <c r="E2082" s="42"/>
      <c r="F2082" s="247">
        <v>827910308</v>
      </c>
      <c r="G2082" s="337">
        <v>344728330</v>
      </c>
      <c r="H2082" s="330">
        <v>44860</v>
      </c>
      <c r="I2082" s="330"/>
      <c r="K2082" s="42"/>
      <c r="L2082" s="42"/>
      <c r="M2082" s="328"/>
      <c r="N2082" s="328"/>
      <c r="O2082" s="42"/>
    </row>
    <row r="2083" spans="1:15">
      <c r="A2083" s="42"/>
      <c r="B2083" s="330">
        <v>45087</v>
      </c>
      <c r="C2083" s="334">
        <f t="shared" si="31"/>
        <v>10305389190</v>
      </c>
      <c r="D2083" s="42"/>
      <c r="E2083" s="42"/>
      <c r="F2083" s="247">
        <v>766527004</v>
      </c>
      <c r="G2083" s="337">
        <v>344847412</v>
      </c>
      <c r="H2083" s="330">
        <v>46652</v>
      </c>
      <c r="I2083" s="330"/>
      <c r="K2083" s="42"/>
      <c r="L2083" s="42"/>
      <c r="M2083" s="328"/>
      <c r="N2083" s="328"/>
      <c r="O2083" s="42"/>
    </row>
    <row r="2084" spans="1:15">
      <c r="A2084" s="42"/>
      <c r="B2084" s="330">
        <v>45088</v>
      </c>
      <c r="C2084" s="334">
        <f t="shared" si="31"/>
        <v>10343168101</v>
      </c>
      <c r="D2084" s="42"/>
      <c r="E2084" s="42"/>
      <c r="F2084" s="247">
        <v>804305915</v>
      </c>
      <c r="G2084" s="337">
        <v>344883145</v>
      </c>
      <c r="H2084" s="330">
        <v>47957</v>
      </c>
      <c r="I2084" s="330"/>
      <c r="K2084" s="42"/>
      <c r="L2084" s="42"/>
      <c r="M2084" s="328"/>
      <c r="N2084" s="328"/>
      <c r="O2084" s="42"/>
    </row>
    <row r="2085" spans="1:15">
      <c r="A2085" s="42"/>
      <c r="B2085" s="330">
        <v>45089</v>
      </c>
      <c r="C2085" s="334">
        <f t="shared" si="31"/>
        <v>9700974115</v>
      </c>
      <c r="D2085" s="42"/>
      <c r="E2085" s="42"/>
      <c r="F2085" s="247">
        <v>162111929</v>
      </c>
      <c r="G2085" s="337">
        <v>344935330</v>
      </c>
      <c r="H2085" s="330">
        <v>50279</v>
      </c>
      <c r="I2085" s="330"/>
      <c r="K2085" s="42"/>
      <c r="L2085" s="42"/>
      <c r="M2085" s="328"/>
      <c r="N2085" s="328"/>
      <c r="O2085" s="42"/>
    </row>
    <row r="2086" spans="1:15">
      <c r="A2086" s="42"/>
      <c r="B2086" s="330">
        <v>45090</v>
      </c>
      <c r="C2086" s="334">
        <f t="shared" si="31"/>
        <v>10533424657</v>
      </c>
      <c r="D2086" s="42"/>
      <c r="E2086" s="42"/>
      <c r="F2086" s="247">
        <v>994562471</v>
      </c>
      <c r="G2086" s="337">
        <v>344950867</v>
      </c>
      <c r="H2086" s="330">
        <v>45792</v>
      </c>
      <c r="I2086" s="330"/>
      <c r="K2086" s="42"/>
      <c r="L2086" s="42"/>
      <c r="M2086" s="328"/>
      <c r="N2086" s="328"/>
      <c r="O2086" s="42"/>
    </row>
    <row r="2087" spans="1:15">
      <c r="A2087" s="42"/>
      <c r="B2087" s="330">
        <v>45091</v>
      </c>
      <c r="C2087" s="334">
        <f t="shared" si="31"/>
        <v>10028503683</v>
      </c>
      <c r="D2087" s="42"/>
      <c r="E2087" s="42"/>
      <c r="F2087" s="247">
        <v>489641497</v>
      </c>
      <c r="G2087" s="337">
        <v>344974422</v>
      </c>
      <c r="H2087" s="330">
        <v>48999</v>
      </c>
      <c r="I2087" s="330"/>
      <c r="K2087" s="42"/>
      <c r="L2087" s="42"/>
      <c r="M2087" s="328"/>
      <c r="N2087" s="328"/>
      <c r="O2087" s="42"/>
    </row>
    <row r="2088" spans="1:15">
      <c r="A2088" s="42"/>
      <c r="B2088" s="330">
        <v>45092</v>
      </c>
      <c r="C2088" s="334">
        <f t="shared" si="31"/>
        <v>9988275277</v>
      </c>
      <c r="D2088" s="42"/>
      <c r="E2088" s="42"/>
      <c r="F2088" s="247">
        <v>449413091</v>
      </c>
      <c r="G2088" s="337">
        <v>344984699</v>
      </c>
      <c r="H2088" s="330">
        <v>46436</v>
      </c>
      <c r="I2088" s="330"/>
      <c r="K2088" s="42"/>
      <c r="L2088" s="42"/>
      <c r="M2088" s="328"/>
      <c r="N2088" s="328"/>
      <c r="O2088" s="42"/>
    </row>
    <row r="2089" spans="1:15">
      <c r="A2089" s="42"/>
      <c r="B2089" s="330">
        <v>45093</v>
      </c>
      <c r="C2089" s="334">
        <f t="shared" si="31"/>
        <v>9802421110</v>
      </c>
      <c r="D2089" s="42"/>
      <c r="E2089" s="42"/>
      <c r="F2089" s="247">
        <v>263558924</v>
      </c>
      <c r="G2089" s="337">
        <v>345234085</v>
      </c>
      <c r="H2089" s="330">
        <v>45129</v>
      </c>
      <c r="I2089" s="330"/>
      <c r="K2089" s="42"/>
      <c r="L2089" s="42"/>
      <c r="M2089" s="328"/>
      <c r="N2089" s="328"/>
      <c r="O2089" s="42"/>
    </row>
    <row r="2090" spans="1:15">
      <c r="A2090" s="42"/>
      <c r="B2090" s="330">
        <v>45094</v>
      </c>
      <c r="C2090" s="334">
        <f t="shared" si="31"/>
        <v>10535725972</v>
      </c>
      <c r="D2090" s="42"/>
      <c r="E2090" s="42"/>
      <c r="F2090" s="247">
        <v>996863786</v>
      </c>
      <c r="G2090" s="337">
        <v>345575037</v>
      </c>
      <c r="H2090" s="330">
        <v>48697</v>
      </c>
      <c r="I2090" s="330"/>
      <c r="K2090" s="42"/>
      <c r="L2090" s="42"/>
      <c r="M2090" s="328"/>
      <c r="N2090" s="328"/>
      <c r="O2090" s="42"/>
    </row>
    <row r="2091" spans="1:15">
      <c r="A2091" s="42"/>
      <c r="B2091" s="330">
        <v>45095</v>
      </c>
      <c r="C2091" s="334">
        <f t="shared" si="31"/>
        <v>9966702127</v>
      </c>
      <c r="D2091" s="42"/>
      <c r="E2091" s="42"/>
      <c r="F2091" s="247">
        <v>427839941</v>
      </c>
      <c r="G2091" s="337">
        <v>345724158</v>
      </c>
      <c r="H2091" s="330">
        <v>46418</v>
      </c>
      <c r="I2091" s="330"/>
      <c r="K2091" s="42"/>
      <c r="L2091" s="42"/>
      <c r="M2091" s="328"/>
      <c r="N2091" s="328"/>
      <c r="O2091" s="42"/>
    </row>
    <row r="2092" spans="1:15">
      <c r="A2092" s="42"/>
      <c r="B2092" s="330">
        <v>45096</v>
      </c>
      <c r="C2092" s="334">
        <f t="shared" si="31"/>
        <v>9731871387</v>
      </c>
      <c r="D2092" s="42"/>
      <c r="E2092" s="42"/>
      <c r="F2092" s="247">
        <v>193009201</v>
      </c>
      <c r="G2092" s="337">
        <v>345769137</v>
      </c>
      <c r="H2092" s="330">
        <v>43473</v>
      </c>
      <c r="I2092" s="330"/>
      <c r="K2092" s="42"/>
      <c r="L2092" s="42"/>
      <c r="M2092" s="328"/>
      <c r="N2092" s="328"/>
      <c r="O2092" s="42"/>
    </row>
    <row r="2093" spans="1:15">
      <c r="A2093" s="42"/>
      <c r="B2093" s="330">
        <v>45097</v>
      </c>
      <c r="C2093" s="334">
        <f t="shared" si="31"/>
        <v>10432728062</v>
      </c>
      <c r="D2093" s="42"/>
      <c r="E2093" s="42"/>
      <c r="F2093" s="247">
        <v>893865876</v>
      </c>
      <c r="G2093" s="337">
        <v>345799957</v>
      </c>
      <c r="H2093" s="330">
        <v>46810</v>
      </c>
      <c r="I2093" s="330"/>
      <c r="K2093" s="42"/>
      <c r="L2093" s="42"/>
      <c r="M2093" s="328"/>
      <c r="N2093" s="328"/>
      <c r="O2093" s="42"/>
    </row>
    <row r="2094" spans="1:15">
      <c r="A2094" s="42"/>
      <c r="B2094" s="330">
        <v>45098</v>
      </c>
      <c r="C2094" s="334">
        <f t="shared" si="31"/>
        <v>10146023132</v>
      </c>
      <c r="D2094" s="42"/>
      <c r="E2094" s="42"/>
      <c r="F2094" s="247">
        <v>607160946</v>
      </c>
      <c r="G2094" s="337">
        <v>346067902</v>
      </c>
      <c r="H2094" s="330">
        <v>43042</v>
      </c>
      <c r="I2094" s="330"/>
      <c r="K2094" s="42"/>
      <c r="L2094" s="42"/>
      <c r="M2094" s="328"/>
      <c r="N2094" s="328"/>
      <c r="O2094" s="42"/>
    </row>
    <row r="2095" spans="1:15">
      <c r="A2095" s="42"/>
      <c r="B2095" s="330">
        <v>45099</v>
      </c>
      <c r="C2095" s="334">
        <f t="shared" si="31"/>
        <v>9834379215</v>
      </c>
      <c r="D2095" s="42"/>
      <c r="E2095" s="42"/>
      <c r="F2095" s="247">
        <v>295517029</v>
      </c>
      <c r="G2095" s="337">
        <v>346068608</v>
      </c>
      <c r="H2095" s="330">
        <v>48126</v>
      </c>
      <c r="I2095" s="330"/>
      <c r="K2095" s="42"/>
      <c r="L2095" s="42"/>
      <c r="M2095" s="328"/>
      <c r="N2095" s="328"/>
      <c r="O2095" s="42"/>
    </row>
    <row r="2096" spans="1:15">
      <c r="A2096" s="42"/>
      <c r="B2096" s="330">
        <v>45100</v>
      </c>
      <c r="C2096" s="334">
        <f t="shared" si="31"/>
        <v>9875372653</v>
      </c>
      <c r="D2096" s="42"/>
      <c r="E2096" s="42"/>
      <c r="F2096" s="247">
        <v>336510467</v>
      </c>
      <c r="G2096" s="337">
        <v>346260197</v>
      </c>
      <c r="H2096" s="330">
        <v>44545</v>
      </c>
      <c r="I2096" s="330"/>
      <c r="K2096" s="42"/>
      <c r="L2096" s="42"/>
      <c r="M2096" s="328"/>
      <c r="N2096" s="328"/>
      <c r="O2096" s="42"/>
    </row>
    <row r="2097" spans="1:15">
      <c r="A2097" s="42"/>
      <c r="B2097" s="330">
        <v>45101</v>
      </c>
      <c r="C2097" s="334">
        <f t="shared" si="31"/>
        <v>9805738907</v>
      </c>
      <c r="D2097" s="42"/>
      <c r="E2097" s="42"/>
      <c r="F2097" s="247">
        <v>266876721</v>
      </c>
      <c r="G2097" s="337">
        <v>346270085</v>
      </c>
      <c r="H2097" s="330">
        <v>45385</v>
      </c>
      <c r="I2097" s="330"/>
      <c r="K2097" s="42"/>
      <c r="L2097" s="42"/>
      <c r="M2097" s="328"/>
      <c r="N2097" s="328"/>
      <c r="O2097" s="42"/>
    </row>
    <row r="2098" spans="1:15">
      <c r="A2098" s="42"/>
      <c r="B2098" s="330">
        <v>45102</v>
      </c>
      <c r="C2098" s="334">
        <f t="shared" si="31"/>
        <v>10034069762</v>
      </c>
      <c r="D2098" s="42"/>
      <c r="E2098" s="42"/>
      <c r="F2098" s="247">
        <v>495207576</v>
      </c>
      <c r="G2098" s="337">
        <v>346275176</v>
      </c>
      <c r="H2098" s="330">
        <v>45072</v>
      </c>
      <c r="I2098" s="330"/>
      <c r="K2098" s="42"/>
      <c r="L2098" s="42"/>
      <c r="M2098" s="328"/>
      <c r="N2098" s="328"/>
      <c r="O2098" s="42"/>
    </row>
    <row r="2099" spans="1:15">
      <c r="A2099" s="42"/>
      <c r="B2099" s="330">
        <v>45103</v>
      </c>
      <c r="C2099" s="334">
        <f t="shared" si="31"/>
        <v>10471630416</v>
      </c>
      <c r="D2099" s="42"/>
      <c r="E2099" s="42"/>
      <c r="F2099" s="247">
        <v>932768230</v>
      </c>
      <c r="G2099" s="337">
        <v>346285118</v>
      </c>
      <c r="H2099" s="330">
        <v>49648</v>
      </c>
      <c r="I2099" s="330"/>
      <c r="K2099" s="42"/>
      <c r="L2099" s="42"/>
      <c r="M2099" s="328"/>
      <c r="N2099" s="328"/>
      <c r="O2099" s="42"/>
    </row>
    <row r="2100" spans="1:15">
      <c r="A2100" s="42"/>
      <c r="B2100" s="330">
        <v>45104</v>
      </c>
      <c r="C2100" s="334">
        <f t="shared" si="31"/>
        <v>10493968387</v>
      </c>
      <c r="D2100" s="42"/>
      <c r="E2100" s="42"/>
      <c r="F2100" s="247">
        <v>955106201</v>
      </c>
      <c r="G2100" s="337">
        <v>346315315</v>
      </c>
      <c r="H2100" s="330">
        <v>45599</v>
      </c>
      <c r="I2100" s="330"/>
      <c r="K2100" s="42"/>
      <c r="L2100" s="42"/>
      <c r="M2100" s="328"/>
      <c r="N2100" s="328"/>
      <c r="O2100" s="42"/>
    </row>
    <row r="2101" spans="1:15">
      <c r="A2101" s="42"/>
      <c r="B2101" s="330">
        <v>45105</v>
      </c>
      <c r="C2101" s="334">
        <f t="shared" si="31"/>
        <v>10510818730</v>
      </c>
      <c r="D2101" s="42"/>
      <c r="E2101" s="42"/>
      <c r="F2101" s="247">
        <v>971956544</v>
      </c>
      <c r="G2101" s="337">
        <v>346581315</v>
      </c>
      <c r="H2101" s="330">
        <v>43708</v>
      </c>
      <c r="I2101" s="330"/>
      <c r="K2101" s="42"/>
      <c r="L2101" s="42"/>
      <c r="M2101" s="328"/>
      <c r="N2101" s="328"/>
      <c r="O2101" s="42"/>
    </row>
    <row r="2102" spans="1:15">
      <c r="A2102" s="42"/>
      <c r="B2102" s="330">
        <v>45106</v>
      </c>
      <c r="C2102" s="334">
        <f t="shared" si="31"/>
        <v>9743850126</v>
      </c>
      <c r="D2102" s="42"/>
      <c r="E2102" s="42"/>
      <c r="F2102" s="247">
        <v>204987940</v>
      </c>
      <c r="G2102" s="337">
        <v>346713645</v>
      </c>
      <c r="H2102" s="330">
        <v>48405</v>
      </c>
      <c r="I2102" s="330"/>
      <c r="K2102" s="42"/>
      <c r="L2102" s="42"/>
      <c r="M2102" s="328"/>
      <c r="N2102" s="328"/>
      <c r="O2102" s="42"/>
    </row>
    <row r="2103" spans="1:15">
      <c r="A2103" s="42"/>
      <c r="B2103" s="330">
        <v>45107</v>
      </c>
      <c r="C2103" s="334">
        <f t="shared" si="31"/>
        <v>10368927873</v>
      </c>
      <c r="D2103" s="42"/>
      <c r="E2103" s="42"/>
      <c r="F2103" s="247">
        <v>830065687</v>
      </c>
      <c r="G2103" s="337">
        <v>347077332</v>
      </c>
      <c r="H2103" s="330">
        <v>50253</v>
      </c>
      <c r="I2103" s="330"/>
      <c r="K2103" s="42"/>
      <c r="L2103" s="42"/>
      <c r="M2103" s="328"/>
      <c r="N2103" s="328"/>
      <c r="O2103" s="42"/>
    </row>
    <row r="2104" spans="1:15">
      <c r="A2104" s="42"/>
      <c r="B2104" s="330">
        <v>45108</v>
      </c>
      <c r="C2104" s="334">
        <f t="shared" si="31"/>
        <v>9986453127</v>
      </c>
      <c r="D2104" s="42"/>
      <c r="E2104" s="42"/>
      <c r="F2104" s="247">
        <v>447590941</v>
      </c>
      <c r="G2104" s="337">
        <v>347220289</v>
      </c>
      <c r="H2104" s="330">
        <v>47431</v>
      </c>
      <c r="I2104" s="330"/>
      <c r="K2104" s="42"/>
      <c r="L2104" s="42"/>
      <c r="M2104" s="328"/>
      <c r="N2104" s="328"/>
      <c r="O2104" s="42"/>
    </row>
    <row r="2105" spans="1:15">
      <c r="A2105" s="42"/>
      <c r="B2105" s="330">
        <v>45109</v>
      </c>
      <c r="C2105" s="334">
        <f t="shared" si="31"/>
        <v>10231268836</v>
      </c>
      <c r="D2105" s="42"/>
      <c r="E2105" s="42"/>
      <c r="F2105" s="247">
        <v>692406650</v>
      </c>
      <c r="G2105" s="337">
        <v>347400694</v>
      </c>
      <c r="H2105" s="330">
        <v>45410</v>
      </c>
      <c r="I2105" s="330"/>
      <c r="K2105" s="42"/>
      <c r="L2105" s="42"/>
      <c r="M2105" s="328"/>
      <c r="N2105" s="328"/>
      <c r="O2105" s="42"/>
    </row>
    <row r="2106" spans="1:15">
      <c r="A2106" s="42"/>
      <c r="B2106" s="330">
        <v>45110</v>
      </c>
      <c r="C2106" s="334">
        <f t="shared" si="31"/>
        <v>10423632159</v>
      </c>
      <c r="D2106" s="42"/>
      <c r="E2106" s="42"/>
      <c r="F2106" s="247">
        <v>884769973</v>
      </c>
      <c r="G2106" s="337">
        <v>348066187</v>
      </c>
      <c r="H2106" s="330">
        <v>46962</v>
      </c>
      <c r="I2106" s="330"/>
      <c r="K2106" s="42"/>
      <c r="L2106" s="42"/>
      <c r="M2106" s="328"/>
      <c r="N2106" s="328"/>
      <c r="O2106" s="42"/>
    </row>
    <row r="2107" spans="1:15">
      <c r="A2107" s="42"/>
      <c r="B2107" s="330">
        <v>45111</v>
      </c>
      <c r="C2107" s="334">
        <f t="shared" si="31"/>
        <v>9996812425</v>
      </c>
      <c r="D2107" s="42"/>
      <c r="E2107" s="42"/>
      <c r="F2107" s="247">
        <v>457950239</v>
      </c>
      <c r="G2107" s="337">
        <v>348211018</v>
      </c>
      <c r="H2107" s="330">
        <v>47094</v>
      </c>
      <c r="I2107" s="330"/>
      <c r="K2107" s="42"/>
      <c r="L2107" s="42"/>
      <c r="M2107" s="328"/>
      <c r="N2107" s="328"/>
      <c r="O2107" s="42"/>
    </row>
    <row r="2108" spans="1:15">
      <c r="A2108" s="42"/>
      <c r="B2108" s="330">
        <v>45112</v>
      </c>
      <c r="C2108" s="334">
        <f t="shared" si="31"/>
        <v>9738766159</v>
      </c>
      <c r="D2108" s="42"/>
      <c r="E2108" s="42"/>
      <c r="F2108" s="247">
        <v>199903973</v>
      </c>
      <c r="G2108" s="337">
        <v>348367739</v>
      </c>
      <c r="H2108" s="330">
        <v>44444</v>
      </c>
      <c r="I2108" s="330"/>
      <c r="K2108" s="42"/>
      <c r="L2108" s="42"/>
      <c r="M2108" s="328"/>
      <c r="N2108" s="328"/>
      <c r="O2108" s="42"/>
    </row>
    <row r="2109" spans="1:15">
      <c r="A2109" s="42"/>
      <c r="B2109" s="330">
        <v>45113</v>
      </c>
      <c r="C2109" s="334">
        <f t="shared" si="31"/>
        <v>9966605799</v>
      </c>
      <c r="D2109" s="42"/>
      <c r="E2109" s="42"/>
      <c r="F2109" s="247">
        <v>427743613</v>
      </c>
      <c r="G2109" s="337">
        <v>348388907</v>
      </c>
      <c r="H2109" s="330">
        <v>46505</v>
      </c>
      <c r="I2109" s="330"/>
      <c r="K2109" s="42"/>
      <c r="L2109" s="42"/>
      <c r="M2109" s="328"/>
      <c r="N2109" s="328"/>
      <c r="O2109" s="42"/>
    </row>
    <row r="2110" spans="1:15">
      <c r="A2110" s="42"/>
      <c r="B2110" s="330">
        <v>45114</v>
      </c>
      <c r="C2110" s="334">
        <f t="shared" si="31"/>
        <v>10353411952</v>
      </c>
      <c r="D2110" s="42"/>
      <c r="E2110" s="42"/>
      <c r="F2110" s="247">
        <v>814549766</v>
      </c>
      <c r="G2110" s="337">
        <v>348393551</v>
      </c>
      <c r="H2110" s="330">
        <v>44291</v>
      </c>
      <c r="I2110" s="330"/>
      <c r="K2110" s="42"/>
      <c r="L2110" s="42"/>
      <c r="M2110" s="328"/>
      <c r="N2110" s="328"/>
      <c r="O2110" s="42"/>
    </row>
    <row r="2111" spans="1:15">
      <c r="A2111" s="42"/>
      <c r="B2111" s="330">
        <v>45115</v>
      </c>
      <c r="C2111" s="334">
        <f t="shared" si="31"/>
        <v>10010685522</v>
      </c>
      <c r="D2111" s="42"/>
      <c r="E2111" s="42"/>
      <c r="F2111" s="247">
        <v>471823336</v>
      </c>
      <c r="G2111" s="337">
        <v>348408322</v>
      </c>
      <c r="H2111" s="330">
        <v>49977</v>
      </c>
      <c r="I2111" s="330"/>
      <c r="K2111" s="42"/>
      <c r="L2111" s="42"/>
      <c r="M2111" s="328"/>
      <c r="N2111" s="328"/>
      <c r="O2111" s="42"/>
    </row>
    <row r="2112" spans="1:15">
      <c r="A2112" s="42"/>
      <c r="B2112" s="330">
        <v>45116</v>
      </c>
      <c r="C2112" s="334">
        <f t="shared" si="31"/>
        <v>10433262987</v>
      </c>
      <c r="D2112" s="42"/>
      <c r="E2112" s="42"/>
      <c r="F2112" s="247">
        <v>894400801</v>
      </c>
      <c r="G2112" s="337">
        <v>348757570</v>
      </c>
      <c r="H2112" s="330">
        <v>48164</v>
      </c>
      <c r="I2112" s="330"/>
      <c r="K2112" s="42"/>
      <c r="L2112" s="42"/>
      <c r="M2112" s="328"/>
      <c r="N2112" s="328"/>
      <c r="O2112" s="42"/>
    </row>
    <row r="2113" spans="1:15">
      <c r="A2113" s="42"/>
      <c r="B2113" s="330">
        <v>45117</v>
      </c>
      <c r="C2113" s="334">
        <f t="shared" si="31"/>
        <v>9836333042</v>
      </c>
      <c r="D2113" s="42"/>
      <c r="E2113" s="42"/>
      <c r="F2113" s="247">
        <v>297470856</v>
      </c>
      <c r="G2113" s="337">
        <v>348934019</v>
      </c>
      <c r="H2113" s="330">
        <v>45971</v>
      </c>
      <c r="I2113" s="330"/>
      <c r="K2113" s="42"/>
      <c r="L2113" s="42"/>
      <c r="M2113" s="328"/>
      <c r="N2113" s="328"/>
      <c r="O2113" s="42"/>
    </row>
    <row r="2114" spans="1:15">
      <c r="A2114" s="42"/>
      <c r="B2114" s="330">
        <v>45118</v>
      </c>
      <c r="C2114" s="334">
        <f t="shared" si="31"/>
        <v>10193192858</v>
      </c>
      <c r="D2114" s="42"/>
      <c r="E2114" s="42"/>
      <c r="F2114" s="247">
        <v>654330672</v>
      </c>
      <c r="G2114" s="337">
        <v>349050556</v>
      </c>
      <c r="H2114" s="330">
        <v>50334</v>
      </c>
      <c r="I2114" s="330"/>
      <c r="K2114" s="42"/>
      <c r="L2114" s="42"/>
      <c r="M2114" s="328"/>
      <c r="N2114" s="328"/>
      <c r="O2114" s="42"/>
    </row>
    <row r="2115" spans="1:15">
      <c r="A2115" s="42"/>
      <c r="B2115" s="330">
        <v>45119</v>
      </c>
      <c r="C2115" s="334">
        <f t="shared" si="31"/>
        <v>9808466775</v>
      </c>
      <c r="D2115" s="42"/>
      <c r="E2115" s="42"/>
      <c r="F2115" s="247">
        <v>269604589</v>
      </c>
      <c r="G2115" s="337">
        <v>349225693</v>
      </c>
      <c r="H2115" s="330">
        <v>49037</v>
      </c>
      <c r="I2115" s="330"/>
      <c r="K2115" s="42"/>
      <c r="L2115" s="42"/>
      <c r="M2115" s="328"/>
      <c r="N2115" s="328"/>
      <c r="O2115" s="42"/>
    </row>
    <row r="2116" spans="1:15">
      <c r="A2116" s="42"/>
      <c r="B2116" s="330">
        <v>45120</v>
      </c>
      <c r="C2116" s="334">
        <f t="shared" si="31"/>
        <v>10285638135</v>
      </c>
      <c r="D2116" s="42"/>
      <c r="E2116" s="42"/>
      <c r="F2116" s="247">
        <v>746775949</v>
      </c>
      <c r="G2116" s="337">
        <v>349298903</v>
      </c>
      <c r="H2116" s="330">
        <v>46028</v>
      </c>
      <c r="I2116" s="330"/>
      <c r="K2116" s="42"/>
      <c r="L2116" s="42"/>
      <c r="M2116" s="328"/>
      <c r="N2116" s="328"/>
      <c r="O2116" s="42"/>
    </row>
    <row r="2117" spans="1:15">
      <c r="A2117" s="42"/>
      <c r="B2117" s="330">
        <v>45121</v>
      </c>
      <c r="C2117" s="334">
        <f t="shared" si="31"/>
        <v>9733334463</v>
      </c>
      <c r="D2117" s="42"/>
      <c r="E2117" s="42"/>
      <c r="F2117" s="247">
        <v>194472277</v>
      </c>
      <c r="G2117" s="337">
        <v>349303396</v>
      </c>
      <c r="H2117" s="330">
        <v>49487</v>
      </c>
      <c r="I2117" s="330"/>
      <c r="K2117" s="42"/>
      <c r="L2117" s="42"/>
      <c r="M2117" s="328"/>
      <c r="N2117" s="328"/>
      <c r="O2117" s="42"/>
    </row>
    <row r="2118" spans="1:15">
      <c r="A2118" s="42"/>
      <c r="B2118" s="330">
        <v>45122</v>
      </c>
      <c r="C2118" s="334">
        <f t="shared" si="31"/>
        <v>10295487536</v>
      </c>
      <c r="D2118" s="42"/>
      <c r="E2118" s="42"/>
      <c r="F2118" s="247">
        <v>756625350</v>
      </c>
      <c r="G2118" s="337">
        <v>349349797</v>
      </c>
      <c r="H2118" s="330">
        <v>46832</v>
      </c>
      <c r="I2118" s="330"/>
      <c r="K2118" s="42"/>
      <c r="L2118" s="42"/>
      <c r="M2118" s="328"/>
      <c r="N2118" s="328"/>
      <c r="O2118" s="42"/>
    </row>
    <row r="2119" spans="1:15">
      <c r="A2119" s="42"/>
      <c r="B2119" s="330">
        <v>45123</v>
      </c>
      <c r="C2119" s="334">
        <f t="shared" si="31"/>
        <v>10368051418</v>
      </c>
      <c r="D2119" s="42"/>
      <c r="E2119" s="42"/>
      <c r="F2119" s="247">
        <v>829189232</v>
      </c>
      <c r="G2119" s="337">
        <v>349526667</v>
      </c>
      <c r="H2119" s="330">
        <v>46772</v>
      </c>
      <c r="I2119" s="330"/>
      <c r="K2119" s="42"/>
      <c r="L2119" s="42"/>
      <c r="M2119" s="328"/>
      <c r="N2119" s="328"/>
      <c r="O2119" s="42"/>
    </row>
    <row r="2120" spans="1:15">
      <c r="A2120" s="42"/>
      <c r="B2120" s="330">
        <v>45124</v>
      </c>
      <c r="C2120" s="334">
        <f t="shared" si="31"/>
        <v>9862448304</v>
      </c>
      <c r="D2120" s="42"/>
      <c r="E2120" s="42"/>
      <c r="F2120" s="247">
        <v>323586118</v>
      </c>
      <c r="G2120" s="337">
        <v>349538488</v>
      </c>
      <c r="H2120" s="330">
        <v>48674</v>
      </c>
      <c r="I2120" s="330"/>
      <c r="K2120" s="42"/>
      <c r="L2120" s="42"/>
      <c r="M2120" s="328"/>
      <c r="N2120" s="328"/>
      <c r="O2120" s="42"/>
    </row>
    <row r="2121" spans="1:15">
      <c r="A2121" s="42"/>
      <c r="B2121" s="330">
        <v>45125</v>
      </c>
      <c r="C2121" s="334">
        <f t="shared" si="31"/>
        <v>10077831414</v>
      </c>
      <c r="D2121" s="42"/>
      <c r="E2121" s="42"/>
      <c r="F2121" s="247">
        <v>538969228</v>
      </c>
      <c r="G2121" s="337">
        <v>349690491</v>
      </c>
      <c r="H2121" s="330">
        <v>49499</v>
      </c>
      <c r="I2121" s="330"/>
      <c r="K2121" s="42"/>
      <c r="L2121" s="42"/>
      <c r="M2121" s="328"/>
      <c r="N2121" s="328"/>
      <c r="O2121" s="42"/>
    </row>
    <row r="2122" spans="1:15">
      <c r="A2122" s="42"/>
      <c r="B2122" s="330">
        <v>45126</v>
      </c>
      <c r="C2122" s="334">
        <f t="shared" si="31"/>
        <v>10428963004</v>
      </c>
      <c r="D2122" s="42"/>
      <c r="E2122" s="42"/>
      <c r="F2122" s="247">
        <v>890100818</v>
      </c>
      <c r="G2122" s="337">
        <v>349808705</v>
      </c>
      <c r="H2122" s="330">
        <v>46397</v>
      </c>
      <c r="I2122" s="330"/>
      <c r="K2122" s="42"/>
      <c r="L2122" s="42"/>
      <c r="M2122" s="328"/>
      <c r="N2122" s="328"/>
      <c r="O2122" s="42"/>
    </row>
    <row r="2123" spans="1:15">
      <c r="A2123" s="42"/>
      <c r="B2123" s="330">
        <v>45127</v>
      </c>
      <c r="C2123" s="334">
        <f t="shared" si="31"/>
        <v>9727600908</v>
      </c>
      <c r="D2123" s="42"/>
      <c r="E2123" s="42"/>
      <c r="F2123" s="247">
        <v>188738722</v>
      </c>
      <c r="G2123" s="337">
        <v>349983272</v>
      </c>
      <c r="H2123" s="330">
        <v>43087</v>
      </c>
      <c r="I2123" s="330"/>
      <c r="K2123" s="42"/>
      <c r="L2123" s="42"/>
      <c r="M2123" s="328"/>
      <c r="N2123" s="328"/>
      <c r="O2123" s="42"/>
    </row>
    <row r="2124" spans="1:15">
      <c r="A2124" s="42"/>
      <c r="B2124" s="330">
        <v>45128</v>
      </c>
      <c r="C2124" s="334">
        <f t="shared" si="31"/>
        <v>10362230540</v>
      </c>
      <c r="D2124" s="42"/>
      <c r="E2124" s="42"/>
      <c r="F2124" s="247">
        <v>823368354</v>
      </c>
      <c r="G2124" s="337">
        <v>350045723</v>
      </c>
      <c r="H2124" s="330">
        <v>44076</v>
      </c>
      <c r="I2124" s="330"/>
      <c r="K2124" s="42"/>
      <c r="L2124" s="42"/>
      <c r="M2124" s="328"/>
      <c r="N2124" s="328"/>
      <c r="O2124" s="42"/>
    </row>
    <row r="2125" spans="1:15">
      <c r="A2125" s="42"/>
      <c r="B2125" s="330">
        <v>45129</v>
      </c>
      <c r="C2125" s="334">
        <f t="shared" si="31"/>
        <v>9884096271</v>
      </c>
      <c r="D2125" s="42"/>
      <c r="E2125" s="42"/>
      <c r="F2125" s="247">
        <v>345234085</v>
      </c>
      <c r="G2125" s="337">
        <v>350045916</v>
      </c>
      <c r="H2125" s="330">
        <v>46071</v>
      </c>
      <c r="I2125" s="330"/>
      <c r="K2125" s="42"/>
      <c r="L2125" s="42"/>
      <c r="M2125" s="328"/>
      <c r="N2125" s="328"/>
      <c r="O2125" s="42"/>
    </row>
    <row r="2126" spans="1:15">
      <c r="A2126" s="42"/>
      <c r="B2126" s="330">
        <v>45130</v>
      </c>
      <c r="C2126" s="334">
        <f t="shared" si="31"/>
        <v>10099621574</v>
      </c>
      <c r="D2126" s="42"/>
      <c r="E2126" s="42"/>
      <c r="F2126" s="247">
        <v>560759388</v>
      </c>
      <c r="G2126" s="337">
        <v>350241867</v>
      </c>
      <c r="H2126" s="330">
        <v>50165</v>
      </c>
      <c r="I2126" s="330"/>
      <c r="K2126" s="42"/>
      <c r="L2126" s="42"/>
      <c r="M2126" s="328"/>
      <c r="N2126" s="328"/>
      <c r="O2126" s="42"/>
    </row>
    <row r="2127" spans="1:15">
      <c r="A2127" s="42"/>
      <c r="B2127" s="330">
        <v>45131</v>
      </c>
      <c r="C2127" s="334">
        <f t="shared" si="31"/>
        <v>10475595266</v>
      </c>
      <c r="D2127" s="42"/>
      <c r="E2127" s="42"/>
      <c r="F2127" s="247">
        <v>936733080</v>
      </c>
      <c r="G2127" s="337">
        <v>350296532</v>
      </c>
      <c r="H2127" s="330">
        <v>50319</v>
      </c>
      <c r="I2127" s="330"/>
      <c r="K2127" s="42"/>
      <c r="L2127" s="42"/>
      <c r="M2127" s="328"/>
      <c r="N2127" s="328"/>
      <c r="O2127" s="42"/>
    </row>
    <row r="2128" spans="1:15">
      <c r="A2128" s="42"/>
      <c r="B2128" s="330">
        <v>45132</v>
      </c>
      <c r="C2128" s="334">
        <f t="shared" si="31"/>
        <v>9993181991</v>
      </c>
      <c r="D2128" s="42"/>
      <c r="E2128" s="42"/>
      <c r="F2128" s="247">
        <v>454319805</v>
      </c>
      <c r="G2128" s="337">
        <v>350310995</v>
      </c>
      <c r="H2128" s="330">
        <v>44623</v>
      </c>
      <c r="I2128" s="330"/>
      <c r="K2128" s="42"/>
      <c r="L2128" s="42"/>
      <c r="M2128" s="328"/>
      <c r="N2128" s="328"/>
      <c r="O2128" s="42"/>
    </row>
    <row r="2129" spans="1:15">
      <c r="A2129" s="42"/>
      <c r="B2129" s="330">
        <v>45133</v>
      </c>
      <c r="C2129" s="334">
        <f t="shared" si="31"/>
        <v>10072266677</v>
      </c>
      <c r="D2129" s="42"/>
      <c r="E2129" s="42"/>
      <c r="F2129" s="247">
        <v>533404491</v>
      </c>
      <c r="G2129" s="337">
        <v>350360446</v>
      </c>
      <c r="H2129" s="330">
        <v>48115</v>
      </c>
      <c r="I2129" s="330"/>
      <c r="K2129" s="42"/>
      <c r="L2129" s="42"/>
      <c r="M2129" s="328"/>
      <c r="N2129" s="328"/>
      <c r="O2129" s="42"/>
    </row>
    <row r="2130" spans="1:15">
      <c r="A2130" s="42"/>
      <c r="B2130" s="330">
        <v>45134</v>
      </c>
      <c r="C2130" s="334">
        <f t="shared" si="31"/>
        <v>9724549485</v>
      </c>
      <c r="D2130" s="42"/>
      <c r="E2130" s="42"/>
      <c r="F2130" s="247">
        <v>185687299</v>
      </c>
      <c r="G2130" s="337">
        <v>350518034</v>
      </c>
      <c r="H2130" s="330">
        <v>47768</v>
      </c>
      <c r="I2130" s="330"/>
      <c r="K2130" s="42"/>
      <c r="L2130" s="42"/>
      <c r="M2130" s="328"/>
      <c r="N2130" s="328"/>
      <c r="O2130" s="42"/>
    </row>
    <row r="2131" spans="1:15">
      <c r="A2131" s="42"/>
      <c r="B2131" s="330">
        <v>45135</v>
      </c>
      <c r="C2131" s="334">
        <f t="shared" si="31"/>
        <v>10048812863</v>
      </c>
      <c r="D2131" s="42"/>
      <c r="E2131" s="42"/>
      <c r="F2131" s="247">
        <v>509950677</v>
      </c>
      <c r="G2131" s="337">
        <v>350537248</v>
      </c>
      <c r="H2131" s="330">
        <v>47674</v>
      </c>
      <c r="I2131" s="330"/>
      <c r="K2131" s="42"/>
      <c r="L2131" s="42"/>
      <c r="M2131" s="328"/>
      <c r="N2131" s="328"/>
      <c r="O2131" s="42"/>
    </row>
    <row r="2132" spans="1:15">
      <c r="A2132" s="42"/>
      <c r="B2132" s="330">
        <v>45136</v>
      </c>
      <c r="C2132" s="334">
        <f t="shared" si="31"/>
        <v>10055723825</v>
      </c>
      <c r="D2132" s="42"/>
      <c r="E2132" s="42"/>
      <c r="F2132" s="247">
        <v>516861639</v>
      </c>
      <c r="G2132" s="337">
        <v>350550579</v>
      </c>
      <c r="H2132" s="330">
        <v>49834</v>
      </c>
      <c r="I2132" s="330"/>
      <c r="K2132" s="42"/>
      <c r="L2132" s="42"/>
      <c r="M2132" s="328"/>
      <c r="N2132" s="328"/>
      <c r="O2132" s="42"/>
    </row>
    <row r="2133" spans="1:15">
      <c r="A2133" s="42"/>
      <c r="B2133" s="330">
        <v>45137</v>
      </c>
      <c r="C2133" s="334">
        <f t="shared" si="31"/>
        <v>9641664770</v>
      </c>
      <c r="D2133" s="42"/>
      <c r="E2133" s="42"/>
      <c r="F2133" s="247">
        <v>102802584</v>
      </c>
      <c r="G2133" s="337">
        <v>350572371</v>
      </c>
      <c r="H2133" s="330">
        <v>47669</v>
      </c>
      <c r="I2133" s="330"/>
      <c r="K2133" s="42"/>
      <c r="L2133" s="42"/>
      <c r="M2133" s="328"/>
      <c r="N2133" s="328"/>
      <c r="O2133" s="42"/>
    </row>
    <row r="2134" spans="1:15">
      <c r="A2134" s="42"/>
      <c r="B2134" s="330">
        <v>45138</v>
      </c>
      <c r="C2134" s="334">
        <f t="shared" si="31"/>
        <v>9817055558</v>
      </c>
      <c r="D2134" s="42"/>
      <c r="E2134" s="42"/>
      <c r="F2134" s="247">
        <v>278193372</v>
      </c>
      <c r="G2134" s="337">
        <v>350661177</v>
      </c>
      <c r="H2134" s="330">
        <v>48433</v>
      </c>
      <c r="I2134" s="330"/>
      <c r="K2134" s="42"/>
      <c r="L2134" s="42"/>
      <c r="M2134" s="328"/>
      <c r="N2134" s="328"/>
      <c r="O2134" s="42"/>
    </row>
    <row r="2135" spans="1:15">
      <c r="A2135" s="42"/>
      <c r="B2135" s="330">
        <v>45139</v>
      </c>
      <c r="C2135" s="334">
        <f t="shared" si="31"/>
        <v>9666857363</v>
      </c>
      <c r="D2135" s="42"/>
      <c r="E2135" s="42"/>
      <c r="F2135" s="247">
        <v>127995177</v>
      </c>
      <c r="G2135" s="337">
        <v>350670624</v>
      </c>
      <c r="H2135" s="330">
        <v>47412</v>
      </c>
      <c r="I2135" s="330"/>
      <c r="K2135" s="42"/>
      <c r="L2135" s="42"/>
      <c r="M2135" s="328"/>
      <c r="N2135" s="328"/>
      <c r="O2135" s="42"/>
    </row>
    <row r="2136" spans="1:15">
      <c r="A2136" s="42"/>
      <c r="B2136" s="330">
        <v>45140</v>
      </c>
      <c r="C2136" s="334">
        <f t="shared" si="31"/>
        <v>9747481730</v>
      </c>
      <c r="D2136" s="42"/>
      <c r="E2136" s="42"/>
      <c r="F2136" s="247">
        <v>208619544</v>
      </c>
      <c r="G2136" s="337">
        <v>350673909</v>
      </c>
      <c r="H2136" s="330">
        <v>48556</v>
      </c>
      <c r="I2136" s="330"/>
      <c r="K2136" s="42"/>
      <c r="L2136" s="42"/>
      <c r="M2136" s="328"/>
      <c r="N2136" s="328"/>
      <c r="O2136" s="42"/>
    </row>
    <row r="2137" spans="1:15">
      <c r="A2137" s="42"/>
      <c r="B2137" s="330">
        <v>45141</v>
      </c>
      <c r="C2137" s="334">
        <f t="shared" si="31"/>
        <v>10393370139</v>
      </c>
      <c r="D2137" s="42"/>
      <c r="E2137" s="42"/>
      <c r="F2137" s="247">
        <v>854507953</v>
      </c>
      <c r="G2137" s="337">
        <v>350739731</v>
      </c>
      <c r="H2137" s="330">
        <v>48843</v>
      </c>
      <c r="I2137" s="330"/>
      <c r="K2137" s="42"/>
      <c r="L2137" s="42"/>
      <c r="M2137" s="328"/>
      <c r="N2137" s="328"/>
      <c r="O2137" s="42"/>
    </row>
    <row r="2138" spans="1:15">
      <c r="A2138" s="42"/>
      <c r="B2138" s="330">
        <v>45142</v>
      </c>
      <c r="C2138" s="334">
        <f t="shared" si="31"/>
        <v>10263868406</v>
      </c>
      <c r="D2138" s="42"/>
      <c r="E2138" s="42"/>
      <c r="F2138" s="247">
        <v>725006220</v>
      </c>
      <c r="G2138" s="337">
        <v>351062138</v>
      </c>
      <c r="H2138" s="330">
        <v>50395</v>
      </c>
      <c r="I2138" s="330"/>
      <c r="K2138" s="42"/>
      <c r="L2138" s="42"/>
      <c r="M2138" s="328"/>
      <c r="N2138" s="328"/>
      <c r="O2138" s="42"/>
    </row>
    <row r="2139" spans="1:15">
      <c r="A2139" s="42"/>
      <c r="B2139" s="330">
        <v>45143</v>
      </c>
      <c r="C2139" s="334">
        <f t="shared" si="31"/>
        <v>10514375622</v>
      </c>
      <c r="D2139" s="42"/>
      <c r="E2139" s="42"/>
      <c r="F2139" s="247">
        <v>975513436</v>
      </c>
      <c r="G2139" s="337">
        <v>351335210</v>
      </c>
      <c r="H2139" s="330">
        <v>47687</v>
      </c>
      <c r="I2139" s="330"/>
      <c r="K2139" s="42"/>
      <c r="L2139" s="42"/>
      <c r="M2139" s="328"/>
      <c r="N2139" s="328"/>
      <c r="O2139" s="42"/>
    </row>
    <row r="2140" spans="1:15">
      <c r="A2140" s="42"/>
      <c r="B2140" s="330">
        <v>45144</v>
      </c>
      <c r="C2140" s="334">
        <f t="shared" si="31"/>
        <v>10063715878</v>
      </c>
      <c r="D2140" s="42"/>
      <c r="E2140" s="42"/>
      <c r="F2140" s="247">
        <v>524853692</v>
      </c>
      <c r="G2140" s="337">
        <v>351420571</v>
      </c>
      <c r="H2140" s="330">
        <v>45289</v>
      </c>
      <c r="I2140" s="330"/>
      <c r="K2140" s="42"/>
      <c r="L2140" s="42"/>
      <c r="M2140" s="328"/>
      <c r="N2140" s="328"/>
      <c r="O2140" s="42"/>
    </row>
    <row r="2141" spans="1:15">
      <c r="A2141" s="42"/>
      <c r="B2141" s="330">
        <v>45145</v>
      </c>
      <c r="C2141" s="334">
        <f t="shared" si="31"/>
        <v>9678942950</v>
      </c>
      <c r="D2141" s="42"/>
      <c r="E2141" s="42"/>
      <c r="F2141" s="247">
        <v>140080764</v>
      </c>
      <c r="G2141" s="337">
        <v>351424525</v>
      </c>
      <c r="H2141" s="330">
        <v>49422</v>
      </c>
      <c r="I2141" s="330"/>
      <c r="K2141" s="42"/>
      <c r="L2141" s="42"/>
      <c r="M2141" s="328"/>
      <c r="N2141" s="328"/>
      <c r="O2141" s="42"/>
    </row>
    <row r="2142" spans="1:15">
      <c r="A2142" s="42"/>
      <c r="B2142" s="330">
        <v>45146</v>
      </c>
      <c r="C2142" s="334">
        <f t="shared" si="31"/>
        <v>10266309068</v>
      </c>
      <c r="D2142" s="42"/>
      <c r="E2142" s="42"/>
      <c r="F2142" s="247">
        <v>727446882</v>
      </c>
      <c r="G2142" s="337">
        <v>351454078</v>
      </c>
      <c r="H2142" s="330">
        <v>44808</v>
      </c>
      <c r="I2142" s="330"/>
      <c r="K2142" s="42"/>
      <c r="L2142" s="42"/>
      <c r="M2142" s="328"/>
      <c r="N2142" s="328"/>
      <c r="O2142" s="42"/>
    </row>
    <row r="2143" spans="1:15">
      <c r="A2143" s="42"/>
      <c r="B2143" s="330">
        <v>45147</v>
      </c>
      <c r="C2143" s="334">
        <f t="shared" si="31"/>
        <v>9905181258</v>
      </c>
      <c r="D2143" s="42"/>
      <c r="E2143" s="42"/>
      <c r="F2143" s="247">
        <v>366319072</v>
      </c>
      <c r="G2143" s="337">
        <v>351625907</v>
      </c>
      <c r="H2143" s="330">
        <v>45501</v>
      </c>
      <c r="I2143" s="330"/>
      <c r="K2143" s="42"/>
      <c r="L2143" s="42"/>
      <c r="M2143" s="328"/>
      <c r="N2143" s="328"/>
      <c r="O2143" s="42"/>
    </row>
    <row r="2144" spans="1:15">
      <c r="A2144" s="42"/>
      <c r="B2144" s="330">
        <v>45148</v>
      </c>
      <c r="C2144" s="334">
        <f t="shared" ref="C2144:C2207" si="32">F2144+(F$88*28679+98765)+(G$88*6587+87654)+(E$88*9537+76543)+(J$88*5713+4528)</f>
        <v>9995771684</v>
      </c>
      <c r="D2144" s="42"/>
      <c r="E2144" s="42"/>
      <c r="F2144" s="247">
        <v>456909498</v>
      </c>
      <c r="G2144" s="337">
        <v>351626575</v>
      </c>
      <c r="H2144" s="330">
        <v>47992</v>
      </c>
      <c r="I2144" s="330"/>
      <c r="K2144" s="42"/>
      <c r="L2144" s="42"/>
      <c r="M2144" s="328"/>
      <c r="N2144" s="328"/>
      <c r="O2144" s="42"/>
    </row>
    <row r="2145" spans="1:15">
      <c r="A2145" s="42"/>
      <c r="B2145" s="330">
        <v>45149</v>
      </c>
      <c r="C2145" s="334">
        <f t="shared" si="32"/>
        <v>9757086042</v>
      </c>
      <c r="D2145" s="42"/>
      <c r="E2145" s="42"/>
      <c r="F2145" s="247">
        <v>218223856</v>
      </c>
      <c r="G2145" s="337">
        <v>352148320</v>
      </c>
      <c r="H2145" s="330">
        <v>47224</v>
      </c>
      <c r="I2145" s="330"/>
      <c r="K2145" s="42"/>
      <c r="L2145" s="42"/>
      <c r="M2145" s="328"/>
      <c r="N2145" s="328"/>
      <c r="O2145" s="42"/>
    </row>
    <row r="2146" spans="1:15">
      <c r="A2146" s="42"/>
      <c r="B2146" s="330">
        <v>45150</v>
      </c>
      <c r="C2146" s="334">
        <f t="shared" si="32"/>
        <v>10336551849</v>
      </c>
      <c r="D2146" s="42"/>
      <c r="E2146" s="42"/>
      <c r="F2146" s="247">
        <v>797689663</v>
      </c>
      <c r="G2146" s="337">
        <v>352189373</v>
      </c>
      <c r="H2146" s="330">
        <v>44312</v>
      </c>
      <c r="I2146" s="330"/>
      <c r="K2146" s="42"/>
      <c r="L2146" s="42"/>
      <c r="M2146" s="328"/>
      <c r="N2146" s="328"/>
      <c r="O2146" s="42"/>
    </row>
    <row r="2147" spans="1:15">
      <c r="A2147" s="42"/>
      <c r="B2147" s="330">
        <v>45151</v>
      </c>
      <c r="C2147" s="334">
        <f t="shared" si="32"/>
        <v>10182115580</v>
      </c>
      <c r="D2147" s="42"/>
      <c r="E2147" s="42"/>
      <c r="F2147" s="247">
        <v>643253394</v>
      </c>
      <c r="G2147" s="337">
        <v>352276269</v>
      </c>
      <c r="H2147" s="330">
        <v>44314</v>
      </c>
      <c r="I2147" s="330"/>
      <c r="K2147" s="42"/>
      <c r="L2147" s="42"/>
      <c r="M2147" s="328"/>
      <c r="N2147" s="328"/>
      <c r="O2147" s="42"/>
    </row>
    <row r="2148" spans="1:15">
      <c r="A2148" s="42"/>
      <c r="B2148" s="330">
        <v>45152</v>
      </c>
      <c r="C2148" s="334">
        <f t="shared" si="32"/>
        <v>10246726842</v>
      </c>
      <c r="D2148" s="42"/>
      <c r="E2148" s="42"/>
      <c r="F2148" s="247">
        <v>707864656</v>
      </c>
      <c r="G2148" s="337">
        <v>352295971</v>
      </c>
      <c r="H2148" s="330">
        <v>49266</v>
      </c>
      <c r="I2148" s="330"/>
      <c r="K2148" s="42"/>
      <c r="L2148" s="42"/>
      <c r="M2148" s="328"/>
      <c r="N2148" s="328"/>
      <c r="O2148" s="42"/>
    </row>
    <row r="2149" spans="1:15">
      <c r="A2149" s="42"/>
      <c r="B2149" s="330">
        <v>45153</v>
      </c>
      <c r="C2149" s="334">
        <f t="shared" si="32"/>
        <v>9970263831</v>
      </c>
      <c r="D2149" s="42"/>
      <c r="E2149" s="42"/>
      <c r="F2149" s="247">
        <v>431401645</v>
      </c>
      <c r="G2149" s="337">
        <v>352327264</v>
      </c>
      <c r="H2149" s="330">
        <v>49809</v>
      </c>
      <c r="I2149" s="330"/>
      <c r="K2149" s="42"/>
      <c r="L2149" s="42"/>
      <c r="M2149" s="328"/>
      <c r="N2149" s="328"/>
      <c r="O2149" s="42"/>
    </row>
    <row r="2150" spans="1:15">
      <c r="A2150" s="42"/>
      <c r="B2150" s="330">
        <v>45154</v>
      </c>
      <c r="C2150" s="334">
        <f t="shared" si="32"/>
        <v>9893659753</v>
      </c>
      <c r="D2150" s="42"/>
      <c r="E2150" s="42"/>
      <c r="F2150" s="247">
        <v>354797567</v>
      </c>
      <c r="G2150" s="337">
        <v>352443078</v>
      </c>
      <c r="H2150" s="330">
        <v>49734</v>
      </c>
      <c r="I2150" s="330"/>
      <c r="K2150" s="42"/>
      <c r="L2150" s="42"/>
      <c r="M2150" s="328"/>
      <c r="N2150" s="328"/>
      <c r="O2150" s="42"/>
    </row>
    <row r="2151" spans="1:15">
      <c r="A2151" s="42"/>
      <c r="B2151" s="330">
        <v>45155</v>
      </c>
      <c r="C2151" s="334">
        <f t="shared" si="32"/>
        <v>10239833810</v>
      </c>
      <c r="D2151" s="42"/>
      <c r="E2151" s="42"/>
      <c r="F2151" s="247">
        <v>700971624</v>
      </c>
      <c r="G2151" s="337">
        <v>352505767</v>
      </c>
      <c r="H2151" s="330">
        <v>49841</v>
      </c>
      <c r="I2151" s="330"/>
      <c r="K2151" s="42"/>
      <c r="L2151" s="42"/>
      <c r="M2151" s="328"/>
      <c r="N2151" s="328"/>
      <c r="O2151" s="42"/>
    </row>
    <row r="2152" spans="1:15">
      <c r="A2152" s="42"/>
      <c r="B2152" s="330">
        <v>45156</v>
      </c>
      <c r="C2152" s="334">
        <f t="shared" si="32"/>
        <v>9908860251</v>
      </c>
      <c r="D2152" s="42"/>
      <c r="E2152" s="42"/>
      <c r="F2152" s="247">
        <v>369998065</v>
      </c>
      <c r="G2152" s="337">
        <v>352534100</v>
      </c>
      <c r="H2152" s="330">
        <v>50080</v>
      </c>
      <c r="I2152" s="330"/>
      <c r="K2152" s="42"/>
      <c r="L2152" s="42"/>
      <c r="M2152" s="328"/>
      <c r="N2152" s="328"/>
      <c r="O2152" s="42"/>
    </row>
    <row r="2153" spans="1:15">
      <c r="A2153" s="42"/>
      <c r="B2153" s="330">
        <v>45157</v>
      </c>
      <c r="C2153" s="334">
        <f t="shared" si="32"/>
        <v>9867219064</v>
      </c>
      <c r="D2153" s="42"/>
      <c r="E2153" s="42"/>
      <c r="F2153" s="247">
        <v>328356878</v>
      </c>
      <c r="G2153" s="337">
        <v>352548657</v>
      </c>
      <c r="H2153" s="330">
        <v>48864</v>
      </c>
      <c r="I2153" s="330"/>
      <c r="K2153" s="42"/>
      <c r="L2153" s="42"/>
      <c r="M2153" s="328"/>
      <c r="N2153" s="328"/>
      <c r="O2153" s="42"/>
    </row>
    <row r="2154" spans="1:15">
      <c r="A2154" s="42"/>
      <c r="B2154" s="330">
        <v>45158</v>
      </c>
      <c r="C2154" s="334">
        <f t="shared" si="32"/>
        <v>10201039802</v>
      </c>
      <c r="D2154" s="42"/>
      <c r="E2154" s="42"/>
      <c r="F2154" s="247">
        <v>662177616</v>
      </c>
      <c r="G2154" s="337">
        <v>352568010</v>
      </c>
      <c r="H2154" s="330">
        <v>44780</v>
      </c>
      <c r="I2154" s="330"/>
      <c r="K2154" s="42"/>
      <c r="L2154" s="42"/>
      <c r="M2154" s="328"/>
      <c r="N2154" s="328"/>
      <c r="O2154" s="42"/>
    </row>
    <row r="2155" spans="1:15">
      <c r="A2155" s="42"/>
      <c r="B2155" s="330">
        <v>45159</v>
      </c>
      <c r="C2155" s="334">
        <f t="shared" si="32"/>
        <v>10053218946</v>
      </c>
      <c r="D2155" s="42"/>
      <c r="E2155" s="42"/>
      <c r="F2155" s="247">
        <v>514356760</v>
      </c>
      <c r="G2155" s="337">
        <v>352898242</v>
      </c>
      <c r="H2155" s="330">
        <v>44123</v>
      </c>
      <c r="I2155" s="330"/>
      <c r="K2155" s="42"/>
      <c r="L2155" s="42"/>
      <c r="M2155" s="328"/>
      <c r="N2155" s="328"/>
      <c r="O2155" s="42"/>
    </row>
    <row r="2156" spans="1:15">
      <c r="A2156" s="42"/>
      <c r="B2156" s="330">
        <v>45160</v>
      </c>
      <c r="C2156" s="334">
        <f t="shared" si="32"/>
        <v>10411508704</v>
      </c>
      <c r="D2156" s="42"/>
      <c r="E2156" s="42"/>
      <c r="F2156" s="247">
        <v>872646518</v>
      </c>
      <c r="G2156" s="337">
        <v>352979823</v>
      </c>
      <c r="H2156" s="330">
        <v>43300</v>
      </c>
      <c r="I2156" s="330"/>
      <c r="K2156" s="42"/>
      <c r="L2156" s="42"/>
      <c r="M2156" s="328"/>
      <c r="N2156" s="328"/>
      <c r="O2156" s="42"/>
    </row>
    <row r="2157" spans="1:15">
      <c r="A2157" s="42"/>
      <c r="B2157" s="330">
        <v>45161</v>
      </c>
      <c r="C2157" s="334">
        <f t="shared" si="32"/>
        <v>9931737107</v>
      </c>
      <c r="D2157" s="42"/>
      <c r="E2157" s="42"/>
      <c r="F2157" s="247">
        <v>392874921</v>
      </c>
      <c r="G2157" s="337">
        <v>353193237</v>
      </c>
      <c r="H2157" s="330">
        <v>46147</v>
      </c>
      <c r="I2157" s="330"/>
      <c r="K2157" s="42"/>
      <c r="L2157" s="42"/>
      <c r="M2157" s="328"/>
      <c r="N2157" s="328"/>
      <c r="O2157" s="42"/>
    </row>
    <row r="2158" spans="1:15">
      <c r="A2158" s="42"/>
      <c r="B2158" s="330">
        <v>45162</v>
      </c>
      <c r="C2158" s="334">
        <f t="shared" si="32"/>
        <v>10408630602</v>
      </c>
      <c r="D2158" s="42"/>
      <c r="E2158" s="42"/>
      <c r="F2158" s="247">
        <v>869768416</v>
      </c>
      <c r="G2158" s="337">
        <v>353352498</v>
      </c>
      <c r="H2158" s="330">
        <v>49627</v>
      </c>
      <c r="I2158" s="330"/>
      <c r="K2158" s="42"/>
      <c r="L2158" s="42"/>
      <c r="M2158" s="328"/>
      <c r="N2158" s="328"/>
      <c r="O2158" s="42"/>
    </row>
    <row r="2159" spans="1:15">
      <c r="A2159" s="42"/>
      <c r="B2159" s="330">
        <v>45163</v>
      </c>
      <c r="C2159" s="334">
        <f t="shared" si="32"/>
        <v>10488339030</v>
      </c>
      <c r="D2159" s="42"/>
      <c r="E2159" s="42"/>
      <c r="F2159" s="247">
        <v>949476844</v>
      </c>
      <c r="G2159" s="337">
        <v>353531745</v>
      </c>
      <c r="H2159" s="330">
        <v>45621</v>
      </c>
      <c r="I2159" s="330"/>
      <c r="K2159" s="42"/>
      <c r="L2159" s="42"/>
      <c r="M2159" s="328"/>
      <c r="N2159" s="328"/>
      <c r="O2159" s="42"/>
    </row>
    <row r="2160" spans="1:15">
      <c r="A2160" s="42"/>
      <c r="B2160" s="330">
        <v>45164</v>
      </c>
      <c r="C2160" s="334">
        <f t="shared" si="32"/>
        <v>9875354870</v>
      </c>
      <c r="D2160" s="42"/>
      <c r="E2160" s="42"/>
      <c r="F2160" s="247">
        <v>336492684</v>
      </c>
      <c r="G2160" s="337">
        <v>353595317</v>
      </c>
      <c r="H2160" s="330">
        <v>44304</v>
      </c>
      <c r="I2160" s="330"/>
      <c r="K2160" s="42"/>
      <c r="L2160" s="42"/>
      <c r="M2160" s="328"/>
      <c r="N2160" s="328"/>
      <c r="O2160" s="42"/>
    </row>
    <row r="2161" spans="1:15">
      <c r="A2161" s="42"/>
      <c r="B2161" s="330">
        <v>45165</v>
      </c>
      <c r="C2161" s="334">
        <f t="shared" si="32"/>
        <v>9860549395</v>
      </c>
      <c r="D2161" s="42"/>
      <c r="E2161" s="42"/>
      <c r="F2161" s="247">
        <v>321687209</v>
      </c>
      <c r="G2161" s="337">
        <v>353601778</v>
      </c>
      <c r="H2161" s="330">
        <v>45472</v>
      </c>
      <c r="I2161" s="330"/>
      <c r="K2161" s="42"/>
      <c r="L2161" s="42"/>
      <c r="M2161" s="328"/>
      <c r="N2161" s="328"/>
      <c r="O2161" s="42"/>
    </row>
    <row r="2162" spans="1:15">
      <c r="A2162" s="42"/>
      <c r="B2162" s="330">
        <v>45166</v>
      </c>
      <c r="C2162" s="334">
        <f t="shared" si="32"/>
        <v>9834588405</v>
      </c>
      <c r="D2162" s="42"/>
      <c r="E2162" s="42"/>
      <c r="F2162" s="247">
        <v>295726219</v>
      </c>
      <c r="G2162" s="337">
        <v>353618575</v>
      </c>
      <c r="H2162" s="330">
        <v>43859</v>
      </c>
      <c r="I2162" s="330"/>
      <c r="K2162" s="42"/>
      <c r="L2162" s="42"/>
      <c r="M2162" s="328"/>
      <c r="N2162" s="328"/>
      <c r="O2162" s="42"/>
    </row>
    <row r="2163" spans="1:15">
      <c r="A2163" s="42"/>
      <c r="B2163" s="330">
        <v>45167</v>
      </c>
      <c r="C2163" s="334">
        <f t="shared" si="32"/>
        <v>9797818095</v>
      </c>
      <c r="D2163" s="42"/>
      <c r="E2163" s="42"/>
      <c r="F2163" s="247">
        <v>258955909</v>
      </c>
      <c r="G2163" s="337">
        <v>353695830</v>
      </c>
      <c r="H2163" s="330">
        <v>46076</v>
      </c>
      <c r="I2163" s="330"/>
      <c r="K2163" s="42"/>
      <c r="L2163" s="42"/>
      <c r="M2163" s="328"/>
      <c r="N2163" s="328"/>
      <c r="O2163" s="42"/>
    </row>
    <row r="2164" spans="1:15">
      <c r="A2164" s="42"/>
      <c r="B2164" s="330">
        <v>45168</v>
      </c>
      <c r="C2164" s="334">
        <f t="shared" si="32"/>
        <v>10035229378</v>
      </c>
      <c r="D2164" s="42"/>
      <c r="E2164" s="42"/>
      <c r="F2164" s="247">
        <v>496367192</v>
      </c>
      <c r="G2164" s="337">
        <v>353745120</v>
      </c>
      <c r="H2164" s="330">
        <v>44797</v>
      </c>
      <c r="I2164" s="330"/>
      <c r="K2164" s="42"/>
      <c r="L2164" s="42"/>
      <c r="M2164" s="328"/>
      <c r="N2164" s="328"/>
      <c r="O2164" s="42"/>
    </row>
    <row r="2165" spans="1:15">
      <c r="A2165" s="42"/>
      <c r="B2165" s="330">
        <v>45169</v>
      </c>
      <c r="C2165" s="334">
        <f t="shared" si="32"/>
        <v>10268006587</v>
      </c>
      <c r="D2165" s="42"/>
      <c r="E2165" s="42"/>
      <c r="F2165" s="247">
        <v>729144401</v>
      </c>
      <c r="G2165" s="337">
        <v>353892948</v>
      </c>
      <c r="H2165" s="330">
        <v>44955</v>
      </c>
      <c r="I2165" s="330"/>
      <c r="K2165" s="42"/>
      <c r="L2165" s="42"/>
      <c r="M2165" s="328"/>
      <c r="N2165" s="328"/>
      <c r="O2165" s="42"/>
    </row>
    <row r="2166" spans="1:15">
      <c r="A2166" s="42"/>
      <c r="B2166" s="330">
        <v>45170</v>
      </c>
      <c r="C2166" s="334">
        <f t="shared" si="32"/>
        <v>9952752745</v>
      </c>
      <c r="D2166" s="42"/>
      <c r="E2166" s="42"/>
      <c r="F2166" s="247">
        <v>413890559</v>
      </c>
      <c r="G2166" s="337">
        <v>354069710</v>
      </c>
      <c r="H2166" s="330">
        <v>50144</v>
      </c>
      <c r="I2166" s="330"/>
      <c r="K2166" s="42"/>
      <c r="L2166" s="42"/>
      <c r="M2166" s="328"/>
      <c r="N2166" s="328"/>
      <c r="O2166" s="42"/>
    </row>
    <row r="2167" spans="1:15">
      <c r="A2167" s="42"/>
      <c r="B2167" s="330">
        <v>45171</v>
      </c>
      <c r="C2167" s="334">
        <f t="shared" si="32"/>
        <v>10269920936</v>
      </c>
      <c r="D2167" s="42"/>
      <c r="E2167" s="42"/>
      <c r="F2167" s="247">
        <v>731058750</v>
      </c>
      <c r="G2167" s="337">
        <v>354098808</v>
      </c>
      <c r="H2167" s="330">
        <v>49097</v>
      </c>
      <c r="I2167" s="330"/>
      <c r="K2167" s="42"/>
      <c r="L2167" s="42"/>
      <c r="M2167" s="328"/>
      <c r="N2167" s="328"/>
      <c r="O2167" s="42"/>
    </row>
    <row r="2168" spans="1:15">
      <c r="A2168" s="42"/>
      <c r="B2168" s="330">
        <v>45172</v>
      </c>
      <c r="C2168" s="334">
        <f t="shared" si="32"/>
        <v>9684997031</v>
      </c>
      <c r="D2168" s="42"/>
      <c r="E2168" s="42"/>
      <c r="F2168" s="247">
        <v>146134845</v>
      </c>
      <c r="G2168" s="337">
        <v>354505187</v>
      </c>
      <c r="H2168" s="330">
        <v>44798</v>
      </c>
      <c r="I2168" s="330"/>
      <c r="K2168" s="42"/>
      <c r="L2168" s="42"/>
      <c r="M2168" s="328"/>
      <c r="N2168" s="328"/>
      <c r="O2168" s="42"/>
    </row>
    <row r="2169" spans="1:15">
      <c r="A2169" s="42"/>
      <c r="B2169" s="330">
        <v>45173</v>
      </c>
      <c r="C2169" s="334">
        <f t="shared" si="32"/>
        <v>10035434695</v>
      </c>
      <c r="D2169" s="42"/>
      <c r="E2169" s="42"/>
      <c r="F2169" s="247">
        <v>496572509</v>
      </c>
      <c r="G2169" s="337">
        <v>354578229</v>
      </c>
      <c r="H2169" s="330">
        <v>43694</v>
      </c>
      <c r="I2169" s="330"/>
      <c r="K2169" s="42"/>
      <c r="L2169" s="42"/>
      <c r="M2169" s="328"/>
      <c r="N2169" s="328"/>
      <c r="O2169" s="42"/>
    </row>
    <row r="2170" spans="1:15">
      <c r="A2170" s="42"/>
      <c r="B2170" s="330">
        <v>45174</v>
      </c>
      <c r="C2170" s="334">
        <f t="shared" si="32"/>
        <v>10414330293</v>
      </c>
      <c r="D2170" s="42"/>
      <c r="E2170" s="42"/>
      <c r="F2170" s="247">
        <v>875468107</v>
      </c>
      <c r="G2170" s="337">
        <v>354653237</v>
      </c>
      <c r="H2170" s="330">
        <v>45207</v>
      </c>
      <c r="I2170" s="330"/>
      <c r="K2170" s="42"/>
      <c r="L2170" s="42"/>
      <c r="M2170" s="328"/>
      <c r="N2170" s="328"/>
      <c r="O2170" s="42"/>
    </row>
    <row r="2171" spans="1:15">
      <c r="A2171" s="42"/>
      <c r="B2171" s="330">
        <v>45175</v>
      </c>
      <c r="C2171" s="334">
        <f t="shared" si="32"/>
        <v>9641028830</v>
      </c>
      <c r="D2171" s="42"/>
      <c r="E2171" s="42"/>
      <c r="F2171" s="247">
        <v>102166644</v>
      </c>
      <c r="G2171" s="337">
        <v>354758097</v>
      </c>
      <c r="H2171" s="330">
        <v>43881</v>
      </c>
      <c r="I2171" s="330"/>
      <c r="K2171" s="42"/>
      <c r="L2171" s="42"/>
      <c r="M2171" s="328"/>
      <c r="N2171" s="328"/>
      <c r="O2171" s="42"/>
    </row>
    <row r="2172" spans="1:15">
      <c r="A2172" s="42"/>
      <c r="B2172" s="330">
        <v>45176</v>
      </c>
      <c r="C2172" s="334">
        <f t="shared" si="32"/>
        <v>10318668481</v>
      </c>
      <c r="D2172" s="42"/>
      <c r="E2172" s="42"/>
      <c r="F2172" s="247">
        <v>779806295</v>
      </c>
      <c r="G2172" s="337">
        <v>354771286</v>
      </c>
      <c r="H2172" s="330">
        <v>50122</v>
      </c>
      <c r="I2172" s="330"/>
      <c r="K2172" s="42"/>
      <c r="L2172" s="42"/>
      <c r="M2172" s="328"/>
      <c r="N2172" s="328"/>
      <c r="O2172" s="42"/>
    </row>
    <row r="2173" spans="1:15">
      <c r="A2173" s="42"/>
      <c r="B2173" s="330">
        <v>45177</v>
      </c>
      <c r="C2173" s="334">
        <f t="shared" si="32"/>
        <v>10459022417</v>
      </c>
      <c r="D2173" s="42"/>
      <c r="E2173" s="42"/>
      <c r="F2173" s="247">
        <v>920160231</v>
      </c>
      <c r="G2173" s="337">
        <v>354797567</v>
      </c>
      <c r="H2173" s="330">
        <v>45154</v>
      </c>
      <c r="I2173" s="330"/>
      <c r="K2173" s="42"/>
      <c r="L2173" s="42"/>
      <c r="M2173" s="328"/>
      <c r="N2173" s="328"/>
      <c r="O2173" s="42"/>
    </row>
    <row r="2174" spans="1:15">
      <c r="A2174" s="42"/>
      <c r="B2174" s="330">
        <v>45178</v>
      </c>
      <c r="C2174" s="334">
        <f t="shared" si="32"/>
        <v>10066404088</v>
      </c>
      <c r="D2174" s="42"/>
      <c r="E2174" s="42"/>
      <c r="F2174" s="247">
        <v>527541902</v>
      </c>
      <c r="G2174" s="337">
        <v>355283028</v>
      </c>
      <c r="H2174" s="330">
        <v>44258</v>
      </c>
      <c r="I2174" s="330"/>
      <c r="K2174" s="42"/>
      <c r="L2174" s="42"/>
      <c r="M2174" s="328"/>
      <c r="N2174" s="328"/>
      <c r="O2174" s="42"/>
    </row>
    <row r="2175" spans="1:15">
      <c r="A2175" s="42"/>
      <c r="B2175" s="330">
        <v>45179</v>
      </c>
      <c r="C2175" s="334">
        <f t="shared" si="32"/>
        <v>10153013949</v>
      </c>
      <c r="D2175" s="42"/>
      <c r="E2175" s="42"/>
      <c r="F2175" s="247">
        <v>614151763</v>
      </c>
      <c r="G2175" s="337">
        <v>355713311</v>
      </c>
      <c r="H2175" s="330">
        <v>43038</v>
      </c>
      <c r="I2175" s="330"/>
      <c r="K2175" s="42"/>
      <c r="L2175" s="42"/>
      <c r="M2175" s="328"/>
      <c r="N2175" s="328"/>
      <c r="O2175" s="42"/>
    </row>
    <row r="2176" spans="1:15">
      <c r="A2176" s="42"/>
      <c r="B2176" s="330">
        <v>45180</v>
      </c>
      <c r="C2176" s="334">
        <f t="shared" si="32"/>
        <v>9908685621</v>
      </c>
      <c r="D2176" s="42"/>
      <c r="E2176" s="42"/>
      <c r="F2176" s="247">
        <v>369823435</v>
      </c>
      <c r="G2176" s="337">
        <v>355881954</v>
      </c>
      <c r="H2176" s="330">
        <v>46680</v>
      </c>
      <c r="I2176" s="330"/>
      <c r="K2176" s="42"/>
      <c r="L2176" s="42"/>
      <c r="M2176" s="328"/>
      <c r="N2176" s="328"/>
      <c r="O2176" s="42"/>
    </row>
    <row r="2177" spans="1:15">
      <c r="A2177" s="42"/>
      <c r="B2177" s="330">
        <v>45181</v>
      </c>
      <c r="C2177" s="334">
        <f t="shared" si="32"/>
        <v>10292337059</v>
      </c>
      <c r="D2177" s="42"/>
      <c r="E2177" s="42"/>
      <c r="F2177" s="247">
        <v>753474873</v>
      </c>
      <c r="G2177" s="337">
        <v>355935578</v>
      </c>
      <c r="H2177" s="330">
        <v>43449</v>
      </c>
      <c r="I2177" s="330"/>
      <c r="K2177" s="42"/>
      <c r="L2177" s="42"/>
      <c r="M2177" s="328"/>
      <c r="N2177" s="328"/>
      <c r="O2177" s="42"/>
    </row>
    <row r="2178" spans="1:15">
      <c r="A2178" s="42"/>
      <c r="B2178" s="330">
        <v>45182</v>
      </c>
      <c r="C2178" s="334">
        <f t="shared" si="32"/>
        <v>10346393293</v>
      </c>
      <c r="D2178" s="42"/>
      <c r="E2178" s="42"/>
      <c r="F2178" s="247">
        <v>807531107</v>
      </c>
      <c r="G2178" s="337">
        <v>355962268</v>
      </c>
      <c r="H2178" s="330">
        <v>50178</v>
      </c>
      <c r="I2178" s="330"/>
      <c r="K2178" s="42"/>
      <c r="L2178" s="42"/>
      <c r="M2178" s="328"/>
      <c r="N2178" s="328"/>
      <c r="O2178" s="42"/>
    </row>
    <row r="2179" spans="1:15">
      <c r="A2179" s="42"/>
      <c r="B2179" s="330">
        <v>45183</v>
      </c>
      <c r="C2179" s="334">
        <f t="shared" si="32"/>
        <v>10150309938</v>
      </c>
      <c r="D2179" s="42"/>
      <c r="E2179" s="42"/>
      <c r="F2179" s="247">
        <v>611447752</v>
      </c>
      <c r="G2179" s="337">
        <v>355994364</v>
      </c>
      <c r="H2179" s="330">
        <v>43299</v>
      </c>
      <c r="I2179" s="330"/>
      <c r="K2179" s="42"/>
      <c r="L2179" s="42"/>
      <c r="M2179" s="328"/>
      <c r="N2179" s="328"/>
      <c r="O2179" s="42"/>
    </row>
    <row r="2180" spans="1:15">
      <c r="A2180" s="42"/>
      <c r="B2180" s="330">
        <v>45184</v>
      </c>
      <c r="C2180" s="334">
        <f t="shared" si="32"/>
        <v>10291093035</v>
      </c>
      <c r="D2180" s="42"/>
      <c r="E2180" s="42"/>
      <c r="F2180" s="247">
        <v>752230849</v>
      </c>
      <c r="G2180" s="337">
        <v>356082842</v>
      </c>
      <c r="H2180" s="330">
        <v>43995</v>
      </c>
      <c r="I2180" s="330"/>
      <c r="K2180" s="42"/>
      <c r="L2180" s="42"/>
      <c r="M2180" s="328"/>
      <c r="N2180" s="328"/>
      <c r="O2180" s="42"/>
    </row>
    <row r="2181" spans="1:15">
      <c r="A2181" s="42"/>
      <c r="B2181" s="330">
        <v>45185</v>
      </c>
      <c r="C2181" s="334">
        <f t="shared" si="32"/>
        <v>10297409727</v>
      </c>
      <c r="D2181" s="42"/>
      <c r="E2181" s="42"/>
      <c r="F2181" s="247">
        <v>758547541</v>
      </c>
      <c r="G2181" s="337">
        <v>356375913</v>
      </c>
      <c r="H2181" s="330">
        <v>49723</v>
      </c>
      <c r="I2181" s="330"/>
      <c r="K2181" s="42"/>
      <c r="L2181" s="42"/>
      <c r="M2181" s="328"/>
      <c r="N2181" s="328"/>
      <c r="O2181" s="42"/>
    </row>
    <row r="2182" spans="1:15">
      <c r="A2182" s="42"/>
      <c r="B2182" s="330">
        <v>45186</v>
      </c>
      <c r="C2182" s="334">
        <f t="shared" si="32"/>
        <v>10392487314</v>
      </c>
      <c r="D2182" s="42"/>
      <c r="E2182" s="42"/>
      <c r="F2182" s="247">
        <v>853625128</v>
      </c>
      <c r="G2182" s="337">
        <v>356445490</v>
      </c>
      <c r="H2182" s="330">
        <v>47282</v>
      </c>
      <c r="I2182" s="330"/>
      <c r="K2182" s="42"/>
      <c r="L2182" s="42"/>
      <c r="M2182" s="328"/>
      <c r="N2182" s="328"/>
      <c r="O2182" s="42"/>
    </row>
    <row r="2183" spans="1:15">
      <c r="A2183" s="42"/>
      <c r="B2183" s="330">
        <v>45187</v>
      </c>
      <c r="C2183" s="334">
        <f t="shared" si="32"/>
        <v>9715399828</v>
      </c>
      <c r="D2183" s="42"/>
      <c r="E2183" s="42"/>
      <c r="F2183" s="247">
        <v>176537642</v>
      </c>
      <c r="G2183" s="337">
        <v>356458420</v>
      </c>
      <c r="H2183" s="330">
        <v>48149</v>
      </c>
      <c r="I2183" s="330"/>
      <c r="K2183" s="42"/>
      <c r="L2183" s="42"/>
      <c r="M2183" s="328"/>
      <c r="N2183" s="328"/>
      <c r="O2183" s="42"/>
    </row>
    <row r="2184" spans="1:15">
      <c r="A2184" s="42"/>
      <c r="B2184" s="330">
        <v>45188</v>
      </c>
      <c r="C2184" s="334">
        <f t="shared" si="32"/>
        <v>10330545416</v>
      </c>
      <c r="D2184" s="42"/>
      <c r="E2184" s="42"/>
      <c r="F2184" s="247">
        <v>791683230</v>
      </c>
      <c r="G2184" s="337">
        <v>356608593</v>
      </c>
      <c r="H2184" s="330">
        <v>49817</v>
      </c>
      <c r="I2184" s="330"/>
      <c r="K2184" s="42"/>
      <c r="L2184" s="42"/>
      <c r="M2184" s="328"/>
      <c r="N2184" s="328"/>
      <c r="O2184" s="42"/>
    </row>
    <row r="2185" spans="1:15">
      <c r="A2185" s="42"/>
      <c r="B2185" s="330">
        <v>45189</v>
      </c>
      <c r="C2185" s="334">
        <f t="shared" si="32"/>
        <v>9776704065</v>
      </c>
      <c r="D2185" s="42"/>
      <c r="E2185" s="42"/>
      <c r="F2185" s="247">
        <v>237841879</v>
      </c>
      <c r="G2185" s="337">
        <v>356726355</v>
      </c>
      <c r="H2185" s="330">
        <v>47006</v>
      </c>
      <c r="I2185" s="330"/>
      <c r="K2185" s="42"/>
      <c r="L2185" s="42"/>
      <c r="M2185" s="328"/>
      <c r="N2185" s="328"/>
      <c r="O2185" s="42"/>
    </row>
    <row r="2186" spans="1:15">
      <c r="A2186" s="42"/>
      <c r="B2186" s="330">
        <v>45190</v>
      </c>
      <c r="C2186" s="334">
        <f t="shared" si="32"/>
        <v>9919427315</v>
      </c>
      <c r="D2186" s="42"/>
      <c r="E2186" s="42"/>
      <c r="F2186" s="247">
        <v>380565129</v>
      </c>
      <c r="G2186" s="337">
        <v>356760921</v>
      </c>
      <c r="H2186" s="330">
        <v>47147</v>
      </c>
      <c r="I2186" s="330"/>
      <c r="K2186" s="42"/>
      <c r="L2186" s="42"/>
      <c r="M2186" s="328"/>
      <c r="N2186" s="328"/>
      <c r="O2186" s="42"/>
    </row>
    <row r="2187" spans="1:15">
      <c r="A2187" s="42"/>
      <c r="B2187" s="330">
        <v>45191</v>
      </c>
      <c r="C2187" s="334">
        <f t="shared" si="32"/>
        <v>9912051730</v>
      </c>
      <c r="D2187" s="42"/>
      <c r="E2187" s="42"/>
      <c r="F2187" s="247">
        <v>373189544</v>
      </c>
      <c r="G2187" s="337">
        <v>356844553</v>
      </c>
      <c r="H2187" s="330">
        <v>46704</v>
      </c>
      <c r="I2187" s="330"/>
      <c r="K2187" s="42"/>
      <c r="L2187" s="42"/>
      <c r="M2187" s="328"/>
      <c r="N2187" s="328"/>
      <c r="O2187" s="42"/>
    </row>
    <row r="2188" spans="1:15">
      <c r="A2188" s="42"/>
      <c r="B2188" s="330">
        <v>45192</v>
      </c>
      <c r="C2188" s="334">
        <f t="shared" si="32"/>
        <v>9796891270</v>
      </c>
      <c r="D2188" s="42"/>
      <c r="E2188" s="42"/>
      <c r="F2188" s="247">
        <v>258029084</v>
      </c>
      <c r="G2188" s="337">
        <v>356920737</v>
      </c>
      <c r="H2188" s="330">
        <v>48407</v>
      </c>
      <c r="I2188" s="330"/>
      <c r="K2188" s="42"/>
      <c r="L2188" s="42"/>
      <c r="M2188" s="328"/>
      <c r="N2188" s="328"/>
      <c r="O2188" s="42"/>
    </row>
    <row r="2189" spans="1:15">
      <c r="A2189" s="42"/>
      <c r="B2189" s="330">
        <v>45193</v>
      </c>
      <c r="C2189" s="334">
        <f t="shared" si="32"/>
        <v>10338357584</v>
      </c>
      <c r="D2189" s="42"/>
      <c r="E2189" s="42"/>
      <c r="F2189" s="247">
        <v>799495398</v>
      </c>
      <c r="G2189" s="337">
        <v>357273341</v>
      </c>
      <c r="H2189" s="330">
        <v>49323</v>
      </c>
      <c r="I2189" s="330"/>
      <c r="K2189" s="42"/>
      <c r="L2189" s="42"/>
      <c r="M2189" s="328"/>
      <c r="N2189" s="328"/>
      <c r="O2189" s="42"/>
    </row>
    <row r="2190" spans="1:15">
      <c r="A2190" s="42"/>
      <c r="B2190" s="330">
        <v>45194</v>
      </c>
      <c r="C2190" s="334">
        <f t="shared" si="32"/>
        <v>10293260495</v>
      </c>
      <c r="D2190" s="42"/>
      <c r="E2190" s="42"/>
      <c r="F2190" s="247">
        <v>754398309</v>
      </c>
      <c r="G2190" s="337">
        <v>357680494</v>
      </c>
      <c r="H2190" s="330">
        <v>45995</v>
      </c>
      <c r="I2190" s="330"/>
      <c r="K2190" s="42"/>
      <c r="L2190" s="42"/>
      <c r="M2190" s="328"/>
      <c r="N2190" s="328"/>
      <c r="O2190" s="42"/>
    </row>
    <row r="2191" spans="1:15">
      <c r="A2191" s="42"/>
      <c r="B2191" s="330">
        <v>45195</v>
      </c>
      <c r="C2191" s="334">
        <f t="shared" si="32"/>
        <v>10175667806</v>
      </c>
      <c r="D2191" s="42"/>
      <c r="E2191" s="42"/>
      <c r="F2191" s="247">
        <v>636805620</v>
      </c>
      <c r="G2191" s="337">
        <v>357752225</v>
      </c>
      <c r="H2191" s="330">
        <v>46432</v>
      </c>
      <c r="I2191" s="330"/>
      <c r="K2191" s="42"/>
      <c r="L2191" s="42"/>
      <c r="M2191" s="328"/>
      <c r="N2191" s="328"/>
      <c r="O2191" s="42"/>
    </row>
    <row r="2192" spans="1:15">
      <c r="A2192" s="42"/>
      <c r="B2192" s="330">
        <v>45196</v>
      </c>
      <c r="C2192" s="334">
        <f t="shared" si="32"/>
        <v>10081218282</v>
      </c>
      <c r="D2192" s="42"/>
      <c r="E2192" s="42"/>
      <c r="F2192" s="247">
        <v>542356096</v>
      </c>
      <c r="G2192" s="337">
        <v>357766420</v>
      </c>
      <c r="H2192" s="330">
        <v>44409</v>
      </c>
      <c r="I2192" s="330"/>
      <c r="K2192" s="42"/>
      <c r="L2192" s="42"/>
      <c r="M2192" s="328"/>
      <c r="N2192" s="328"/>
      <c r="O2192" s="42"/>
    </row>
    <row r="2193" spans="1:15">
      <c r="A2193" s="42"/>
      <c r="B2193" s="330">
        <v>45197</v>
      </c>
      <c r="C2193" s="334">
        <f t="shared" si="32"/>
        <v>9772155061</v>
      </c>
      <c r="D2193" s="42"/>
      <c r="E2193" s="42"/>
      <c r="F2193" s="247">
        <v>233292875</v>
      </c>
      <c r="G2193" s="337">
        <v>358150787</v>
      </c>
      <c r="H2193" s="330">
        <v>48499</v>
      </c>
      <c r="I2193" s="330"/>
      <c r="K2193" s="42"/>
      <c r="L2193" s="42"/>
      <c r="M2193" s="328"/>
      <c r="N2193" s="328"/>
      <c r="O2193" s="42"/>
    </row>
    <row r="2194" spans="1:15">
      <c r="A2194" s="42"/>
      <c r="B2194" s="330">
        <v>45198</v>
      </c>
      <c r="C2194" s="334">
        <f t="shared" si="32"/>
        <v>9906873517</v>
      </c>
      <c r="D2194" s="42"/>
      <c r="E2194" s="42"/>
      <c r="F2194" s="247">
        <v>368011331</v>
      </c>
      <c r="G2194" s="337">
        <v>358424218</v>
      </c>
      <c r="H2194" s="330">
        <v>45823</v>
      </c>
      <c r="I2194" s="330"/>
      <c r="K2194" s="42"/>
      <c r="L2194" s="42"/>
      <c r="M2194" s="328"/>
      <c r="N2194" s="328"/>
      <c r="O2194" s="42"/>
    </row>
    <row r="2195" spans="1:15">
      <c r="A2195" s="42"/>
      <c r="B2195" s="330">
        <v>45199</v>
      </c>
      <c r="C2195" s="334">
        <f t="shared" si="32"/>
        <v>10321149536</v>
      </c>
      <c r="D2195" s="42"/>
      <c r="E2195" s="42"/>
      <c r="F2195" s="247">
        <v>782287350</v>
      </c>
      <c r="G2195" s="337">
        <v>358568235</v>
      </c>
      <c r="H2195" s="330">
        <v>46337</v>
      </c>
      <c r="I2195" s="330"/>
      <c r="K2195" s="42"/>
      <c r="L2195" s="42"/>
      <c r="M2195" s="328"/>
      <c r="N2195" s="328"/>
      <c r="O2195" s="42"/>
    </row>
    <row r="2196" spans="1:15">
      <c r="A2196" s="42"/>
      <c r="B2196" s="330">
        <v>45200</v>
      </c>
      <c r="C2196" s="334">
        <f t="shared" si="32"/>
        <v>10464425898</v>
      </c>
      <c r="D2196" s="42"/>
      <c r="E2196" s="42"/>
      <c r="F2196" s="247">
        <v>925563712</v>
      </c>
      <c r="G2196" s="337">
        <v>358676261</v>
      </c>
      <c r="H2196" s="330">
        <v>44873</v>
      </c>
      <c r="I2196" s="330"/>
      <c r="K2196" s="42"/>
      <c r="L2196" s="42"/>
      <c r="M2196" s="328"/>
      <c r="N2196" s="328"/>
      <c r="O2196" s="42"/>
    </row>
    <row r="2197" spans="1:15">
      <c r="A2197" s="42"/>
      <c r="B2197" s="330">
        <v>45201</v>
      </c>
      <c r="C2197" s="334">
        <f t="shared" si="32"/>
        <v>10069181028</v>
      </c>
      <c r="D2197" s="42"/>
      <c r="E2197" s="42"/>
      <c r="F2197" s="247">
        <v>530318842</v>
      </c>
      <c r="G2197" s="337">
        <v>358747140</v>
      </c>
      <c r="H2197" s="330">
        <v>43822</v>
      </c>
      <c r="I2197" s="330"/>
      <c r="K2197" s="42"/>
      <c r="L2197" s="42"/>
      <c r="M2197" s="328"/>
      <c r="N2197" s="328"/>
      <c r="O2197" s="42"/>
    </row>
    <row r="2198" spans="1:15">
      <c r="A2198" s="42"/>
      <c r="B2198" s="330">
        <v>45202</v>
      </c>
      <c r="C2198" s="334">
        <f t="shared" si="32"/>
        <v>10267196774</v>
      </c>
      <c r="D2198" s="42"/>
      <c r="E2198" s="42"/>
      <c r="F2198" s="247">
        <v>728334588</v>
      </c>
      <c r="G2198" s="337">
        <v>358846676</v>
      </c>
      <c r="H2198" s="330">
        <v>49615</v>
      </c>
      <c r="I2198" s="330"/>
      <c r="K2198" s="42"/>
      <c r="L2198" s="42"/>
      <c r="M2198" s="328"/>
      <c r="N2198" s="328"/>
      <c r="O2198" s="42"/>
    </row>
    <row r="2199" spans="1:15">
      <c r="A2199" s="42"/>
      <c r="B2199" s="330">
        <v>45203</v>
      </c>
      <c r="C2199" s="334">
        <f t="shared" si="32"/>
        <v>10070523480</v>
      </c>
      <c r="D2199" s="42"/>
      <c r="E2199" s="42"/>
      <c r="F2199" s="247">
        <v>531661294</v>
      </c>
      <c r="G2199" s="337">
        <v>358877815</v>
      </c>
      <c r="H2199" s="330">
        <v>46407</v>
      </c>
      <c r="I2199" s="330"/>
      <c r="K2199" s="42"/>
      <c r="L2199" s="42"/>
      <c r="M2199" s="328"/>
      <c r="N2199" s="328"/>
      <c r="O2199" s="42"/>
    </row>
    <row r="2200" spans="1:15">
      <c r="A2200" s="42"/>
      <c r="B2200" s="330">
        <v>45204</v>
      </c>
      <c r="C2200" s="334">
        <f t="shared" si="32"/>
        <v>10021455394</v>
      </c>
      <c r="D2200" s="42"/>
      <c r="E2200" s="42"/>
      <c r="F2200" s="247">
        <v>482593208</v>
      </c>
      <c r="G2200" s="337">
        <v>359049424</v>
      </c>
      <c r="H2200" s="330">
        <v>47939</v>
      </c>
      <c r="I2200" s="330"/>
      <c r="K2200" s="42"/>
      <c r="L2200" s="42"/>
      <c r="M2200" s="328"/>
      <c r="N2200" s="328"/>
      <c r="O2200" s="42"/>
    </row>
    <row r="2201" spans="1:15">
      <c r="A2201" s="42"/>
      <c r="B2201" s="330">
        <v>45205</v>
      </c>
      <c r="C2201" s="334">
        <f t="shared" si="32"/>
        <v>10190975840</v>
      </c>
      <c r="D2201" s="42"/>
      <c r="E2201" s="42"/>
      <c r="F2201" s="247">
        <v>652113654</v>
      </c>
      <c r="G2201" s="337">
        <v>359113946</v>
      </c>
      <c r="H2201" s="330">
        <v>47659</v>
      </c>
      <c r="I2201" s="330"/>
      <c r="K2201" s="42"/>
      <c r="L2201" s="42"/>
      <c r="M2201" s="328"/>
      <c r="N2201" s="328"/>
      <c r="O2201" s="42"/>
    </row>
    <row r="2202" spans="1:15">
      <c r="A2202" s="42"/>
      <c r="B2202" s="330">
        <v>45206</v>
      </c>
      <c r="C2202" s="334">
        <f t="shared" si="32"/>
        <v>9788599035</v>
      </c>
      <c r="D2202" s="42"/>
      <c r="E2202" s="42"/>
      <c r="F2202" s="247">
        <v>249736849</v>
      </c>
      <c r="G2202" s="337">
        <v>359307843</v>
      </c>
      <c r="H2202" s="330">
        <v>47972</v>
      </c>
      <c r="I2202" s="330"/>
      <c r="K2202" s="42"/>
      <c r="L2202" s="42"/>
      <c r="M2202" s="328"/>
      <c r="N2202" s="328"/>
      <c r="O2202" s="42"/>
    </row>
    <row r="2203" spans="1:15">
      <c r="A2203" s="42"/>
      <c r="B2203" s="330">
        <v>45207</v>
      </c>
      <c r="C2203" s="334">
        <f t="shared" si="32"/>
        <v>9893515423</v>
      </c>
      <c r="D2203" s="42"/>
      <c r="E2203" s="42"/>
      <c r="F2203" s="247">
        <v>354653237</v>
      </c>
      <c r="G2203" s="337">
        <v>359309655</v>
      </c>
      <c r="H2203" s="330">
        <v>48167</v>
      </c>
      <c r="I2203" s="330"/>
      <c r="K2203" s="42"/>
      <c r="L2203" s="42"/>
      <c r="M2203" s="328"/>
      <c r="N2203" s="328"/>
      <c r="O2203" s="42"/>
    </row>
    <row r="2204" spans="1:15">
      <c r="A2204" s="42"/>
      <c r="B2204" s="330">
        <v>45208</v>
      </c>
      <c r="C2204" s="334">
        <f t="shared" si="32"/>
        <v>10490122753</v>
      </c>
      <c r="D2204" s="42"/>
      <c r="E2204" s="42"/>
      <c r="F2204" s="247">
        <v>951260567</v>
      </c>
      <c r="G2204" s="337">
        <v>359347661</v>
      </c>
      <c r="H2204" s="330">
        <v>47739</v>
      </c>
      <c r="I2204" s="330"/>
      <c r="K2204" s="42"/>
      <c r="L2204" s="42"/>
      <c r="M2204" s="328"/>
      <c r="N2204" s="328"/>
      <c r="O2204" s="42"/>
    </row>
    <row r="2205" spans="1:15">
      <c r="A2205" s="42"/>
      <c r="B2205" s="330">
        <v>45209</v>
      </c>
      <c r="C2205" s="334">
        <f t="shared" si="32"/>
        <v>10510094099</v>
      </c>
      <c r="D2205" s="42"/>
      <c r="E2205" s="42"/>
      <c r="F2205" s="247">
        <v>971231913</v>
      </c>
      <c r="G2205" s="337">
        <v>359384093</v>
      </c>
      <c r="H2205" s="330">
        <v>46988</v>
      </c>
      <c r="I2205" s="330"/>
      <c r="K2205" s="42"/>
      <c r="L2205" s="42"/>
      <c r="M2205" s="328"/>
      <c r="N2205" s="328"/>
      <c r="O2205" s="42"/>
    </row>
    <row r="2206" spans="1:15">
      <c r="A2206" s="42"/>
      <c r="B2206" s="330">
        <v>45210</v>
      </c>
      <c r="C2206" s="334">
        <f t="shared" si="32"/>
        <v>9711641546</v>
      </c>
      <c r="D2206" s="42"/>
      <c r="E2206" s="42"/>
      <c r="F2206" s="247">
        <v>172779360</v>
      </c>
      <c r="G2206" s="337">
        <v>359879627</v>
      </c>
      <c r="H2206" s="330">
        <v>43171</v>
      </c>
      <c r="I2206" s="330"/>
      <c r="K2206" s="42"/>
      <c r="L2206" s="42"/>
      <c r="M2206" s="328"/>
      <c r="N2206" s="328"/>
      <c r="O2206" s="42"/>
    </row>
    <row r="2207" spans="1:15">
      <c r="A2207" s="42"/>
      <c r="B2207" s="330">
        <v>45211</v>
      </c>
      <c r="C2207" s="334">
        <f t="shared" si="32"/>
        <v>10063144388</v>
      </c>
      <c r="D2207" s="42"/>
      <c r="E2207" s="42"/>
      <c r="F2207" s="247">
        <v>524282202</v>
      </c>
      <c r="G2207" s="337">
        <v>359882438</v>
      </c>
      <c r="H2207" s="330">
        <v>46035</v>
      </c>
      <c r="I2207" s="330"/>
      <c r="K2207" s="42"/>
      <c r="L2207" s="42"/>
      <c r="M2207" s="328"/>
      <c r="N2207" s="328"/>
      <c r="O2207" s="42"/>
    </row>
    <row r="2208" spans="1:15">
      <c r="A2208" s="42"/>
      <c r="B2208" s="330">
        <v>45212</v>
      </c>
      <c r="C2208" s="334">
        <f t="shared" ref="C2208:C2271" si="33">F2208+(F$88*28679+98765)+(G$88*6587+87654)+(E$88*9537+76543)+(J$88*5713+4528)</f>
        <v>9919600819</v>
      </c>
      <c r="D2208" s="42"/>
      <c r="E2208" s="42"/>
      <c r="F2208" s="247">
        <v>380738633</v>
      </c>
      <c r="G2208" s="337">
        <v>359987402</v>
      </c>
      <c r="H2208" s="330">
        <v>49370</v>
      </c>
      <c r="I2208" s="330"/>
      <c r="K2208" s="42"/>
      <c r="L2208" s="42"/>
      <c r="M2208" s="328"/>
      <c r="N2208" s="328"/>
      <c r="O2208" s="42"/>
    </row>
    <row r="2209" spans="1:15">
      <c r="A2209" s="42"/>
      <c r="B2209" s="330">
        <v>45213</v>
      </c>
      <c r="C2209" s="334">
        <f t="shared" si="33"/>
        <v>9982525329</v>
      </c>
      <c r="D2209" s="42"/>
      <c r="E2209" s="42"/>
      <c r="F2209" s="247">
        <v>443663143</v>
      </c>
      <c r="G2209" s="337">
        <v>360161992</v>
      </c>
      <c r="H2209" s="330">
        <v>49281</v>
      </c>
      <c r="I2209" s="330"/>
      <c r="K2209" s="42"/>
      <c r="L2209" s="42"/>
      <c r="M2209" s="328"/>
      <c r="N2209" s="328"/>
      <c r="O2209" s="42"/>
    </row>
    <row r="2210" spans="1:15">
      <c r="A2210" s="42"/>
      <c r="B2210" s="330">
        <v>45214</v>
      </c>
      <c r="C2210" s="334">
        <f t="shared" si="33"/>
        <v>9842082746</v>
      </c>
      <c r="D2210" s="42"/>
      <c r="E2210" s="42"/>
      <c r="F2210" s="247">
        <v>303220560</v>
      </c>
      <c r="G2210" s="337">
        <v>360204210</v>
      </c>
      <c r="H2210" s="330">
        <v>43439</v>
      </c>
      <c r="I2210" s="330"/>
      <c r="K2210" s="42"/>
      <c r="L2210" s="42"/>
      <c r="M2210" s="328"/>
      <c r="N2210" s="328"/>
      <c r="O2210" s="42"/>
    </row>
    <row r="2211" spans="1:15">
      <c r="A2211" s="42"/>
      <c r="B2211" s="330">
        <v>45215</v>
      </c>
      <c r="C2211" s="334">
        <f t="shared" si="33"/>
        <v>10464690444</v>
      </c>
      <c r="D2211" s="42"/>
      <c r="E2211" s="42"/>
      <c r="F2211" s="247">
        <v>925828258</v>
      </c>
      <c r="G2211" s="337">
        <v>360627269</v>
      </c>
      <c r="H2211" s="330">
        <v>45532</v>
      </c>
      <c r="I2211" s="330"/>
      <c r="K2211" s="42"/>
      <c r="L2211" s="42"/>
      <c r="M2211" s="328"/>
      <c r="N2211" s="328"/>
      <c r="O2211" s="42"/>
    </row>
    <row r="2212" spans="1:15">
      <c r="A2212" s="42"/>
      <c r="B2212" s="330">
        <v>45216</v>
      </c>
      <c r="C2212" s="334">
        <f t="shared" si="33"/>
        <v>9672382446</v>
      </c>
      <c r="D2212" s="42"/>
      <c r="E2212" s="42"/>
      <c r="F2212" s="247">
        <v>133520260</v>
      </c>
      <c r="G2212" s="337">
        <v>360630981</v>
      </c>
      <c r="H2212" s="330">
        <v>46729</v>
      </c>
      <c r="I2212" s="330"/>
      <c r="K2212" s="42"/>
      <c r="L2212" s="42"/>
      <c r="M2212" s="328"/>
      <c r="N2212" s="328"/>
      <c r="O2212" s="42"/>
    </row>
    <row r="2213" spans="1:15">
      <c r="A2213" s="42"/>
      <c r="B2213" s="330">
        <v>45217</v>
      </c>
      <c r="C2213" s="334">
        <f t="shared" si="33"/>
        <v>10427536739</v>
      </c>
      <c r="D2213" s="42"/>
      <c r="E2213" s="42"/>
      <c r="F2213" s="247">
        <v>888674553</v>
      </c>
      <c r="G2213" s="337">
        <v>360926587</v>
      </c>
      <c r="H2213" s="330">
        <v>47747</v>
      </c>
      <c r="I2213" s="330"/>
      <c r="K2213" s="42"/>
      <c r="L2213" s="42"/>
      <c r="M2213" s="328"/>
      <c r="N2213" s="328"/>
      <c r="O2213" s="42"/>
    </row>
    <row r="2214" spans="1:15">
      <c r="A2214" s="42"/>
      <c r="B2214" s="330">
        <v>45218</v>
      </c>
      <c r="C2214" s="334">
        <f t="shared" si="33"/>
        <v>10036431574</v>
      </c>
      <c r="D2214" s="42"/>
      <c r="E2214" s="42"/>
      <c r="F2214" s="247">
        <v>497569388</v>
      </c>
      <c r="G2214" s="337">
        <v>361199745</v>
      </c>
      <c r="H2214" s="330">
        <v>48940</v>
      </c>
      <c r="I2214" s="330"/>
      <c r="K2214" s="42"/>
      <c r="L2214" s="42"/>
      <c r="M2214" s="328"/>
      <c r="N2214" s="328"/>
      <c r="O2214" s="42"/>
    </row>
    <row r="2215" spans="1:15">
      <c r="A2215" s="42"/>
      <c r="B2215" s="330">
        <v>45219</v>
      </c>
      <c r="C2215" s="334">
        <f t="shared" si="33"/>
        <v>10281892188</v>
      </c>
      <c r="D2215" s="42"/>
      <c r="E2215" s="42"/>
      <c r="F2215" s="247">
        <v>743030002</v>
      </c>
      <c r="G2215" s="337">
        <v>361251529</v>
      </c>
      <c r="H2215" s="330">
        <v>49343</v>
      </c>
      <c r="I2215" s="330"/>
      <c r="K2215" s="42"/>
      <c r="L2215" s="42"/>
      <c r="M2215" s="328"/>
      <c r="N2215" s="328"/>
      <c r="O2215" s="42"/>
    </row>
    <row r="2216" spans="1:15">
      <c r="A2216" s="42"/>
      <c r="B2216" s="330">
        <v>45220</v>
      </c>
      <c r="C2216" s="334">
        <f t="shared" si="33"/>
        <v>9669675383</v>
      </c>
      <c r="D2216" s="42"/>
      <c r="E2216" s="42"/>
      <c r="F2216" s="247">
        <v>130813197</v>
      </c>
      <c r="G2216" s="337">
        <v>361349864</v>
      </c>
      <c r="H2216" s="330">
        <v>50055</v>
      </c>
      <c r="I2216" s="330"/>
      <c r="K2216" s="42"/>
      <c r="L2216" s="42"/>
      <c r="M2216" s="328"/>
      <c r="N2216" s="328"/>
      <c r="O2216" s="42"/>
    </row>
    <row r="2217" spans="1:15">
      <c r="A2217" s="42"/>
      <c r="B2217" s="330">
        <v>45221</v>
      </c>
      <c r="C2217" s="334">
        <f t="shared" si="33"/>
        <v>10074579253</v>
      </c>
      <c r="D2217" s="42"/>
      <c r="E2217" s="42"/>
      <c r="F2217" s="247">
        <v>535717067</v>
      </c>
      <c r="G2217" s="337">
        <v>361425590</v>
      </c>
      <c r="H2217" s="330">
        <v>48036</v>
      </c>
      <c r="I2217" s="330"/>
      <c r="K2217" s="42"/>
      <c r="L2217" s="42"/>
      <c r="M2217" s="328"/>
      <c r="N2217" s="328"/>
      <c r="O2217" s="42"/>
    </row>
    <row r="2218" spans="1:15">
      <c r="A2218" s="42"/>
      <c r="B2218" s="330">
        <v>45222</v>
      </c>
      <c r="C2218" s="334">
        <f t="shared" si="33"/>
        <v>10142757348</v>
      </c>
      <c r="D2218" s="42"/>
      <c r="E2218" s="42"/>
      <c r="F2218" s="247">
        <v>603895162</v>
      </c>
      <c r="G2218" s="337">
        <v>361485738</v>
      </c>
      <c r="H2218" s="330">
        <v>46571</v>
      </c>
      <c r="I2218" s="330"/>
      <c r="K2218" s="42"/>
      <c r="L2218" s="42"/>
      <c r="M2218" s="328"/>
      <c r="N2218" s="328"/>
      <c r="O2218" s="42"/>
    </row>
    <row r="2219" spans="1:15">
      <c r="A2219" s="42"/>
      <c r="B2219" s="330">
        <v>45223</v>
      </c>
      <c r="C2219" s="334">
        <f t="shared" si="33"/>
        <v>10270793898</v>
      </c>
      <c r="D2219" s="42"/>
      <c r="E2219" s="42"/>
      <c r="F2219" s="247">
        <v>731931712</v>
      </c>
      <c r="G2219" s="337">
        <v>361572408</v>
      </c>
      <c r="H2219" s="330">
        <v>49068</v>
      </c>
      <c r="I2219" s="330"/>
      <c r="K2219" s="42"/>
      <c r="L2219" s="42"/>
      <c r="M2219" s="328"/>
      <c r="N2219" s="328"/>
      <c r="O2219" s="42"/>
    </row>
    <row r="2220" spans="1:15">
      <c r="A2220" s="42"/>
      <c r="B2220" s="330">
        <v>45224</v>
      </c>
      <c r="C2220" s="334">
        <f t="shared" si="33"/>
        <v>10326281686</v>
      </c>
      <c r="D2220" s="42"/>
      <c r="E2220" s="42"/>
      <c r="F2220" s="247">
        <v>787419500</v>
      </c>
      <c r="G2220" s="337">
        <v>361713730</v>
      </c>
      <c r="H2220" s="330">
        <v>43125</v>
      </c>
      <c r="I2220" s="330"/>
      <c r="K2220" s="42"/>
      <c r="L2220" s="42"/>
      <c r="M2220" s="328"/>
      <c r="N2220" s="328"/>
      <c r="O2220" s="42"/>
    </row>
    <row r="2221" spans="1:15">
      <c r="A2221" s="42"/>
      <c r="B2221" s="330">
        <v>45225</v>
      </c>
      <c r="C2221" s="334">
        <f t="shared" si="33"/>
        <v>10507752696</v>
      </c>
      <c r="D2221" s="42"/>
      <c r="E2221" s="42"/>
      <c r="F2221" s="247">
        <v>968890510</v>
      </c>
      <c r="G2221" s="337">
        <v>361777102</v>
      </c>
      <c r="H2221" s="330">
        <v>48444</v>
      </c>
      <c r="I2221" s="330"/>
      <c r="K2221" s="42"/>
      <c r="L2221" s="42"/>
      <c r="M2221" s="328"/>
      <c r="N2221" s="328"/>
      <c r="O2221" s="42"/>
    </row>
    <row r="2222" spans="1:15">
      <c r="A2222" s="42"/>
      <c r="B2222" s="330">
        <v>45226</v>
      </c>
      <c r="C2222" s="334">
        <f t="shared" si="33"/>
        <v>10090153084</v>
      </c>
      <c r="D2222" s="42"/>
      <c r="E2222" s="42"/>
      <c r="F2222" s="247">
        <v>551290898</v>
      </c>
      <c r="G2222" s="337">
        <v>361947981</v>
      </c>
      <c r="H2222" s="330">
        <v>46621</v>
      </c>
      <c r="I2222" s="330"/>
      <c r="K2222" s="42"/>
      <c r="L2222" s="42"/>
      <c r="M2222" s="328"/>
      <c r="N2222" s="328"/>
      <c r="O2222" s="42"/>
    </row>
    <row r="2223" spans="1:15">
      <c r="A2223" s="42"/>
      <c r="B2223" s="330">
        <v>45227</v>
      </c>
      <c r="C2223" s="334">
        <f t="shared" si="33"/>
        <v>10316236911</v>
      </c>
      <c r="D2223" s="42"/>
      <c r="E2223" s="42"/>
      <c r="F2223" s="247">
        <v>777374725</v>
      </c>
      <c r="G2223" s="337">
        <v>362086554</v>
      </c>
      <c r="H2223" s="330">
        <v>49136</v>
      </c>
      <c r="I2223" s="330"/>
      <c r="K2223" s="42"/>
      <c r="L2223" s="42"/>
      <c r="M2223" s="328"/>
      <c r="N2223" s="328"/>
      <c r="O2223" s="42"/>
    </row>
    <row r="2224" spans="1:15">
      <c r="A2224" s="42"/>
      <c r="B2224" s="330">
        <v>45228</v>
      </c>
      <c r="C2224" s="334">
        <f t="shared" si="33"/>
        <v>10504538846</v>
      </c>
      <c r="D2224" s="42"/>
      <c r="E2224" s="42"/>
      <c r="F2224" s="247">
        <v>965676660</v>
      </c>
      <c r="G2224" s="337">
        <v>362189069</v>
      </c>
      <c r="H2224" s="330">
        <v>48875</v>
      </c>
      <c r="I2224" s="330"/>
      <c r="K2224" s="42"/>
      <c r="L2224" s="42"/>
      <c r="M2224" s="328"/>
      <c r="N2224" s="328"/>
      <c r="O2224" s="42"/>
    </row>
    <row r="2225" spans="1:15">
      <c r="A2225" s="42"/>
      <c r="B2225" s="330">
        <v>45229</v>
      </c>
      <c r="C2225" s="334">
        <f t="shared" si="33"/>
        <v>10232510185</v>
      </c>
      <c r="D2225" s="42"/>
      <c r="E2225" s="42"/>
      <c r="F2225" s="247">
        <v>693647999</v>
      </c>
      <c r="G2225" s="337">
        <v>362201791</v>
      </c>
      <c r="H2225" s="330">
        <v>44818</v>
      </c>
      <c r="I2225" s="330"/>
      <c r="K2225" s="42"/>
      <c r="L2225" s="42"/>
      <c r="M2225" s="328"/>
      <c r="N2225" s="328"/>
      <c r="O2225" s="42"/>
    </row>
    <row r="2226" spans="1:15">
      <c r="A2226" s="42"/>
      <c r="B2226" s="330">
        <v>45230</v>
      </c>
      <c r="C2226" s="334">
        <f t="shared" si="33"/>
        <v>9681868258</v>
      </c>
      <c r="D2226" s="42"/>
      <c r="E2226" s="42"/>
      <c r="F2226" s="247">
        <v>143006072</v>
      </c>
      <c r="G2226" s="337">
        <v>362273416</v>
      </c>
      <c r="H2226" s="330">
        <v>45650</v>
      </c>
      <c r="I2226" s="330"/>
      <c r="K2226" s="42"/>
      <c r="L2226" s="42"/>
      <c r="M2226" s="328"/>
      <c r="N2226" s="328"/>
      <c r="O2226" s="42"/>
    </row>
    <row r="2227" spans="1:15">
      <c r="A2227" s="42"/>
      <c r="B2227" s="330">
        <v>45231</v>
      </c>
      <c r="C2227" s="334">
        <f t="shared" si="33"/>
        <v>10193729605</v>
      </c>
      <c r="D2227" s="42"/>
      <c r="E2227" s="42"/>
      <c r="F2227" s="247">
        <v>654867419</v>
      </c>
      <c r="G2227" s="337">
        <v>362282632</v>
      </c>
      <c r="H2227" s="330">
        <v>47522</v>
      </c>
      <c r="I2227" s="330"/>
      <c r="K2227" s="42"/>
      <c r="L2227" s="42"/>
      <c r="M2227" s="328"/>
      <c r="N2227" s="328"/>
      <c r="O2227" s="42"/>
    </row>
    <row r="2228" spans="1:15">
      <c r="A2228" s="42"/>
      <c r="B2228" s="330">
        <v>45232</v>
      </c>
      <c r="C2228" s="334">
        <f t="shared" si="33"/>
        <v>10297432817</v>
      </c>
      <c r="D2228" s="42"/>
      <c r="E2228" s="42"/>
      <c r="F2228" s="247">
        <v>758570631</v>
      </c>
      <c r="G2228" s="337">
        <v>362472479</v>
      </c>
      <c r="H2228" s="330">
        <v>47201</v>
      </c>
      <c r="I2228" s="330"/>
      <c r="K2228" s="42"/>
      <c r="L2228" s="42"/>
      <c r="M2228" s="328"/>
      <c r="N2228" s="328"/>
      <c r="O2228" s="42"/>
    </row>
    <row r="2229" spans="1:15">
      <c r="A2229" s="42"/>
      <c r="B2229" s="330">
        <v>45233</v>
      </c>
      <c r="C2229" s="334">
        <f t="shared" si="33"/>
        <v>10475373983</v>
      </c>
      <c r="D2229" s="42"/>
      <c r="E2229" s="42"/>
      <c r="F2229" s="247">
        <v>936511797</v>
      </c>
      <c r="G2229" s="337">
        <v>362532832</v>
      </c>
      <c r="H2229" s="330">
        <v>50368</v>
      </c>
      <c r="I2229" s="330"/>
      <c r="K2229" s="42"/>
      <c r="L2229" s="42"/>
      <c r="M2229" s="328"/>
      <c r="N2229" s="328"/>
      <c r="O2229" s="42"/>
    </row>
    <row r="2230" spans="1:15">
      <c r="A2230" s="42"/>
      <c r="B2230" s="330">
        <v>45234</v>
      </c>
      <c r="C2230" s="334">
        <f t="shared" si="33"/>
        <v>10268255442</v>
      </c>
      <c r="D2230" s="42"/>
      <c r="E2230" s="42"/>
      <c r="F2230" s="247">
        <v>729393256</v>
      </c>
      <c r="G2230" s="337">
        <v>362746396</v>
      </c>
      <c r="H2230" s="330">
        <v>48258</v>
      </c>
      <c r="I2230" s="330"/>
      <c r="K2230" s="42"/>
      <c r="L2230" s="42"/>
      <c r="M2230" s="328"/>
      <c r="N2230" s="328"/>
      <c r="O2230" s="42"/>
    </row>
    <row r="2231" spans="1:15">
      <c r="A2231" s="42"/>
      <c r="B2231" s="330">
        <v>45235</v>
      </c>
      <c r="C2231" s="334">
        <f t="shared" si="33"/>
        <v>9674819347</v>
      </c>
      <c r="D2231" s="42"/>
      <c r="E2231" s="42"/>
      <c r="F2231" s="247">
        <v>135957161</v>
      </c>
      <c r="G2231" s="337">
        <v>362849505</v>
      </c>
      <c r="H2231" s="330">
        <v>48647</v>
      </c>
      <c r="I2231" s="330"/>
      <c r="K2231" s="42"/>
      <c r="L2231" s="42"/>
      <c r="M2231" s="328"/>
      <c r="N2231" s="328"/>
      <c r="O2231" s="42"/>
    </row>
    <row r="2232" spans="1:15">
      <c r="A2232" s="42"/>
      <c r="B2232" s="330">
        <v>45236</v>
      </c>
      <c r="C2232" s="334">
        <f t="shared" si="33"/>
        <v>10387564983</v>
      </c>
      <c r="D2232" s="42"/>
      <c r="E2232" s="42"/>
      <c r="F2232" s="247">
        <v>848702797</v>
      </c>
      <c r="G2232" s="337">
        <v>362851339</v>
      </c>
      <c r="H2232" s="330">
        <v>47864</v>
      </c>
      <c r="I2232" s="330"/>
      <c r="K2232" s="42"/>
      <c r="L2232" s="42"/>
      <c r="M2232" s="328"/>
      <c r="N2232" s="328"/>
      <c r="O2232" s="42"/>
    </row>
    <row r="2233" spans="1:15">
      <c r="A2233" s="42"/>
      <c r="B2233" s="330">
        <v>45237</v>
      </c>
      <c r="C2233" s="334">
        <f t="shared" si="33"/>
        <v>9676843858</v>
      </c>
      <c r="D2233" s="42"/>
      <c r="E2233" s="42"/>
      <c r="F2233" s="247">
        <v>137981672</v>
      </c>
      <c r="G2233" s="337">
        <v>362952540</v>
      </c>
      <c r="H2233" s="330">
        <v>44496</v>
      </c>
      <c r="I2233" s="330"/>
      <c r="K2233" s="42"/>
      <c r="L2233" s="42"/>
      <c r="M2233" s="328"/>
      <c r="N2233" s="328"/>
      <c r="O2233" s="42"/>
    </row>
    <row r="2234" spans="1:15">
      <c r="A2234" s="42"/>
      <c r="B2234" s="330">
        <v>45238</v>
      </c>
      <c r="C2234" s="334">
        <f t="shared" si="33"/>
        <v>9926295418</v>
      </c>
      <c r="D2234" s="42"/>
      <c r="E2234" s="42"/>
      <c r="F2234" s="247">
        <v>387433232</v>
      </c>
      <c r="G2234" s="337">
        <v>362998165</v>
      </c>
      <c r="H2234" s="330">
        <v>43302</v>
      </c>
      <c r="I2234" s="330"/>
      <c r="K2234" s="42"/>
      <c r="L2234" s="42"/>
      <c r="M2234" s="328"/>
      <c r="N2234" s="328"/>
      <c r="O2234" s="42"/>
    </row>
    <row r="2235" spans="1:15">
      <c r="A2235" s="42"/>
      <c r="B2235" s="330">
        <v>45239</v>
      </c>
      <c r="C2235" s="334">
        <f t="shared" si="33"/>
        <v>10431153947</v>
      </c>
      <c r="D2235" s="42"/>
      <c r="E2235" s="42"/>
      <c r="F2235" s="247">
        <v>892291761</v>
      </c>
      <c r="G2235" s="337">
        <v>364104954</v>
      </c>
      <c r="H2235" s="330">
        <v>48108</v>
      </c>
      <c r="I2235" s="330"/>
      <c r="K2235" s="42"/>
      <c r="L2235" s="42"/>
      <c r="M2235" s="328"/>
      <c r="N2235" s="328"/>
      <c r="O2235" s="42"/>
    </row>
    <row r="2236" spans="1:15">
      <c r="A2236" s="42"/>
      <c r="B2236" s="330">
        <v>45240</v>
      </c>
      <c r="C2236" s="334">
        <f t="shared" si="33"/>
        <v>10117245182</v>
      </c>
      <c r="D2236" s="42"/>
      <c r="E2236" s="42"/>
      <c r="F2236" s="247">
        <v>578382996</v>
      </c>
      <c r="G2236" s="337">
        <v>364327997</v>
      </c>
      <c r="H2236" s="330">
        <v>49682</v>
      </c>
      <c r="I2236" s="330"/>
      <c r="K2236" s="42"/>
      <c r="L2236" s="42"/>
      <c r="M2236" s="328"/>
      <c r="N2236" s="328"/>
      <c r="O2236" s="42"/>
    </row>
    <row r="2237" spans="1:15">
      <c r="A2237" s="42"/>
      <c r="B2237" s="330">
        <v>45241</v>
      </c>
      <c r="C2237" s="334">
        <f t="shared" si="33"/>
        <v>10037953702</v>
      </c>
      <c r="D2237" s="42"/>
      <c r="E2237" s="42"/>
      <c r="F2237" s="247">
        <v>499091516</v>
      </c>
      <c r="G2237" s="337">
        <v>364657666</v>
      </c>
      <c r="H2237" s="330">
        <v>50069</v>
      </c>
      <c r="I2237" s="330"/>
      <c r="K2237" s="42"/>
      <c r="L2237" s="42"/>
      <c r="M2237" s="328"/>
      <c r="N2237" s="328"/>
      <c r="O2237" s="42"/>
    </row>
    <row r="2238" spans="1:15">
      <c r="A2238" s="42"/>
      <c r="B2238" s="330">
        <v>45242</v>
      </c>
      <c r="C2238" s="334">
        <f t="shared" si="33"/>
        <v>10071371906</v>
      </c>
      <c r="D2238" s="42"/>
      <c r="E2238" s="42"/>
      <c r="F2238" s="247">
        <v>532509720</v>
      </c>
      <c r="G2238" s="337">
        <v>364659255</v>
      </c>
      <c r="H2238" s="330">
        <v>45700</v>
      </c>
      <c r="I2238" s="330"/>
      <c r="K2238" s="42"/>
      <c r="L2238" s="42"/>
      <c r="M2238" s="328"/>
      <c r="N2238" s="328"/>
      <c r="O2238" s="42"/>
    </row>
    <row r="2239" spans="1:15">
      <c r="A2239" s="42"/>
      <c r="B2239" s="330">
        <v>45243</v>
      </c>
      <c r="C2239" s="334">
        <f t="shared" si="33"/>
        <v>10508364449</v>
      </c>
      <c r="D2239" s="42"/>
      <c r="E2239" s="42"/>
      <c r="F2239" s="247">
        <v>969502263</v>
      </c>
      <c r="G2239" s="337">
        <v>364860681</v>
      </c>
      <c r="H2239" s="330">
        <v>44028</v>
      </c>
      <c r="I2239" s="330"/>
      <c r="K2239" s="42"/>
      <c r="L2239" s="42"/>
      <c r="M2239" s="328"/>
      <c r="N2239" s="328"/>
      <c r="O2239" s="42"/>
    </row>
    <row r="2240" spans="1:15">
      <c r="A2240" s="42"/>
      <c r="B2240" s="330">
        <v>45244</v>
      </c>
      <c r="C2240" s="334">
        <f t="shared" si="33"/>
        <v>9650575903</v>
      </c>
      <c r="D2240" s="42"/>
      <c r="E2240" s="42"/>
      <c r="F2240" s="247">
        <v>111713717</v>
      </c>
      <c r="G2240" s="337">
        <v>364926134</v>
      </c>
      <c r="H2240" s="330">
        <v>46770</v>
      </c>
      <c r="I2240" s="330"/>
      <c r="K2240" s="42"/>
      <c r="L2240" s="42"/>
      <c r="M2240" s="328"/>
      <c r="N2240" s="328"/>
      <c r="O2240" s="42"/>
    </row>
    <row r="2241" spans="1:15">
      <c r="A2241" s="42"/>
      <c r="B2241" s="330">
        <v>45245</v>
      </c>
      <c r="C2241" s="334">
        <f t="shared" si="33"/>
        <v>10216067284</v>
      </c>
      <c r="D2241" s="42"/>
      <c r="E2241" s="42"/>
      <c r="F2241" s="247">
        <v>677205098</v>
      </c>
      <c r="G2241" s="337">
        <v>365094989</v>
      </c>
      <c r="H2241" s="330">
        <v>48392</v>
      </c>
      <c r="I2241" s="330"/>
      <c r="K2241" s="42"/>
      <c r="L2241" s="42"/>
      <c r="M2241" s="328"/>
      <c r="N2241" s="328"/>
      <c r="O2241" s="42"/>
    </row>
    <row r="2242" spans="1:15">
      <c r="A2242" s="42"/>
      <c r="B2242" s="330">
        <v>45246</v>
      </c>
      <c r="C2242" s="334">
        <f t="shared" si="33"/>
        <v>9961428121</v>
      </c>
      <c r="D2242" s="42"/>
      <c r="E2242" s="42"/>
      <c r="F2242" s="247">
        <v>422565935</v>
      </c>
      <c r="G2242" s="337">
        <v>365165301</v>
      </c>
      <c r="H2242" s="330">
        <v>44152</v>
      </c>
      <c r="I2242" s="330"/>
      <c r="K2242" s="42"/>
      <c r="L2242" s="42"/>
      <c r="M2242" s="328"/>
      <c r="N2242" s="328"/>
      <c r="O2242" s="42"/>
    </row>
    <row r="2243" spans="1:15">
      <c r="A2243" s="42"/>
      <c r="B2243" s="330">
        <v>45247</v>
      </c>
      <c r="C2243" s="334">
        <f t="shared" si="33"/>
        <v>9750884560</v>
      </c>
      <c r="D2243" s="42"/>
      <c r="E2243" s="42"/>
      <c r="F2243" s="247">
        <v>212022374</v>
      </c>
      <c r="G2243" s="337">
        <v>365200749</v>
      </c>
      <c r="H2243" s="330">
        <v>48622</v>
      </c>
      <c r="I2243" s="330"/>
      <c r="K2243" s="42"/>
      <c r="L2243" s="42"/>
      <c r="M2243" s="328"/>
      <c r="N2243" s="328"/>
      <c r="O2243" s="42"/>
    </row>
    <row r="2244" spans="1:15">
      <c r="A2244" s="42"/>
      <c r="B2244" s="330">
        <v>45248</v>
      </c>
      <c r="C2244" s="334">
        <f t="shared" si="33"/>
        <v>10112267449</v>
      </c>
      <c r="D2244" s="42"/>
      <c r="E2244" s="42"/>
      <c r="F2244" s="247">
        <v>573405263</v>
      </c>
      <c r="G2244" s="337">
        <v>365383112</v>
      </c>
      <c r="H2244" s="330">
        <v>50272</v>
      </c>
      <c r="I2244" s="330"/>
      <c r="K2244" s="42"/>
      <c r="L2244" s="42"/>
      <c r="M2244" s="328"/>
      <c r="N2244" s="328"/>
      <c r="O2244" s="42"/>
    </row>
    <row r="2245" spans="1:15">
      <c r="A2245" s="42"/>
      <c r="B2245" s="330">
        <v>45249</v>
      </c>
      <c r="C2245" s="334">
        <f t="shared" si="33"/>
        <v>10333673791</v>
      </c>
      <c r="D2245" s="42"/>
      <c r="E2245" s="42"/>
      <c r="F2245" s="247">
        <v>794811605</v>
      </c>
      <c r="G2245" s="337">
        <v>365476760</v>
      </c>
      <c r="H2245" s="330">
        <v>44464</v>
      </c>
      <c r="I2245" s="330"/>
      <c r="K2245" s="42"/>
      <c r="L2245" s="42"/>
      <c r="M2245" s="328"/>
      <c r="N2245" s="328"/>
      <c r="O2245" s="42"/>
    </row>
    <row r="2246" spans="1:15">
      <c r="A2246" s="42"/>
      <c r="B2246" s="330">
        <v>45250</v>
      </c>
      <c r="C2246" s="334">
        <f t="shared" si="33"/>
        <v>10122136514</v>
      </c>
      <c r="D2246" s="42"/>
      <c r="E2246" s="42"/>
      <c r="F2246" s="247">
        <v>583274328</v>
      </c>
      <c r="G2246" s="337">
        <v>365490217</v>
      </c>
      <c r="H2246" s="330">
        <v>49667</v>
      </c>
      <c r="I2246" s="330"/>
      <c r="K2246" s="42"/>
      <c r="L2246" s="42"/>
      <c r="M2246" s="328"/>
      <c r="N2246" s="328"/>
      <c r="O2246" s="42"/>
    </row>
    <row r="2247" spans="1:15">
      <c r="A2247" s="42"/>
      <c r="B2247" s="330">
        <v>45251</v>
      </c>
      <c r="C2247" s="334">
        <f t="shared" si="33"/>
        <v>9853722975</v>
      </c>
      <c r="D2247" s="42"/>
      <c r="E2247" s="42"/>
      <c r="F2247" s="247">
        <v>314860789</v>
      </c>
      <c r="G2247" s="337">
        <v>365506336</v>
      </c>
      <c r="H2247" s="330">
        <v>49768</v>
      </c>
      <c r="I2247" s="330"/>
      <c r="K2247" s="42"/>
      <c r="L2247" s="42"/>
      <c r="M2247" s="328"/>
      <c r="N2247" s="328"/>
      <c r="O2247" s="42"/>
    </row>
    <row r="2248" spans="1:15">
      <c r="A2248" s="42"/>
      <c r="B2248" s="330">
        <v>45252</v>
      </c>
      <c r="C2248" s="334">
        <f t="shared" si="33"/>
        <v>10227193412</v>
      </c>
      <c r="D2248" s="42"/>
      <c r="E2248" s="42"/>
      <c r="F2248" s="247">
        <v>688331226</v>
      </c>
      <c r="G2248" s="337">
        <v>365902296</v>
      </c>
      <c r="H2248" s="330">
        <v>44910</v>
      </c>
      <c r="I2248" s="330"/>
      <c r="K2248" s="42"/>
      <c r="L2248" s="42"/>
      <c r="M2248" s="328"/>
      <c r="N2248" s="328"/>
      <c r="O2248" s="42"/>
    </row>
    <row r="2249" spans="1:15">
      <c r="A2249" s="42"/>
      <c r="B2249" s="330">
        <v>45253</v>
      </c>
      <c r="C2249" s="334">
        <f t="shared" si="33"/>
        <v>10029404450</v>
      </c>
      <c r="D2249" s="42"/>
      <c r="E2249" s="42"/>
      <c r="F2249" s="247">
        <v>490542264</v>
      </c>
      <c r="G2249" s="337">
        <v>365907127</v>
      </c>
      <c r="H2249" s="330">
        <v>45892</v>
      </c>
      <c r="I2249" s="330"/>
      <c r="K2249" s="42"/>
      <c r="L2249" s="42"/>
      <c r="M2249" s="328"/>
      <c r="N2249" s="328"/>
      <c r="O2249" s="42"/>
    </row>
    <row r="2250" spans="1:15">
      <c r="A2250" s="42"/>
      <c r="B2250" s="330">
        <v>45254</v>
      </c>
      <c r="C2250" s="334">
        <f t="shared" si="33"/>
        <v>9880265078</v>
      </c>
      <c r="D2250" s="42"/>
      <c r="E2250" s="42"/>
      <c r="F2250" s="247">
        <v>341402892</v>
      </c>
      <c r="G2250" s="337">
        <v>366139722</v>
      </c>
      <c r="H2250" s="330">
        <v>47414</v>
      </c>
      <c r="I2250" s="330"/>
      <c r="K2250" s="42"/>
      <c r="L2250" s="42"/>
      <c r="M2250" s="328"/>
      <c r="N2250" s="328"/>
      <c r="O2250" s="42"/>
    </row>
    <row r="2251" spans="1:15">
      <c r="A2251" s="42"/>
      <c r="B2251" s="330">
        <v>45255</v>
      </c>
      <c r="C2251" s="334">
        <f t="shared" si="33"/>
        <v>10467718585</v>
      </c>
      <c r="D2251" s="42"/>
      <c r="E2251" s="42"/>
      <c r="F2251" s="247">
        <v>928856399</v>
      </c>
      <c r="G2251" s="337">
        <v>366319072</v>
      </c>
      <c r="H2251" s="330">
        <v>45147</v>
      </c>
      <c r="I2251" s="330"/>
      <c r="K2251" s="42"/>
      <c r="L2251" s="42"/>
      <c r="M2251" s="328"/>
      <c r="N2251" s="328"/>
      <c r="O2251" s="42"/>
    </row>
    <row r="2252" spans="1:15">
      <c r="A2252" s="42"/>
      <c r="B2252" s="330">
        <v>45256</v>
      </c>
      <c r="C2252" s="334">
        <f t="shared" si="33"/>
        <v>9710804439</v>
      </c>
      <c r="D2252" s="42"/>
      <c r="E2252" s="42"/>
      <c r="F2252" s="247">
        <v>171942253</v>
      </c>
      <c r="G2252" s="337">
        <v>366399108</v>
      </c>
      <c r="H2252" s="330">
        <v>49926</v>
      </c>
      <c r="I2252" s="330"/>
      <c r="K2252" s="42"/>
      <c r="L2252" s="42"/>
      <c r="M2252" s="328"/>
      <c r="N2252" s="328"/>
      <c r="O2252" s="42"/>
    </row>
    <row r="2253" spans="1:15">
      <c r="A2253" s="42"/>
      <c r="B2253" s="330">
        <v>45257</v>
      </c>
      <c r="C2253" s="334">
        <f t="shared" si="33"/>
        <v>10006862456</v>
      </c>
      <c r="D2253" s="42"/>
      <c r="E2253" s="42"/>
      <c r="F2253" s="247">
        <v>468000270</v>
      </c>
      <c r="G2253" s="337">
        <v>366446258</v>
      </c>
      <c r="H2253" s="330">
        <v>49706</v>
      </c>
      <c r="I2253" s="330"/>
      <c r="K2253" s="42"/>
      <c r="L2253" s="42"/>
      <c r="M2253" s="328"/>
      <c r="N2253" s="328"/>
      <c r="O2253" s="42"/>
    </row>
    <row r="2254" spans="1:15">
      <c r="A2254" s="42"/>
      <c r="B2254" s="330">
        <v>45258</v>
      </c>
      <c r="C2254" s="334">
        <f t="shared" si="33"/>
        <v>10387295800</v>
      </c>
      <c r="D2254" s="42"/>
      <c r="E2254" s="42"/>
      <c r="F2254" s="247">
        <v>848433614</v>
      </c>
      <c r="G2254" s="337">
        <v>366460926</v>
      </c>
      <c r="H2254" s="330">
        <v>46945</v>
      </c>
      <c r="I2254" s="330"/>
      <c r="K2254" s="42"/>
      <c r="L2254" s="42"/>
      <c r="M2254" s="328"/>
      <c r="N2254" s="328"/>
      <c r="O2254" s="42"/>
    </row>
    <row r="2255" spans="1:15">
      <c r="A2255" s="42"/>
      <c r="B2255" s="330">
        <v>45259</v>
      </c>
      <c r="C2255" s="334">
        <f t="shared" si="33"/>
        <v>9779840042</v>
      </c>
      <c r="D2255" s="42"/>
      <c r="E2255" s="42"/>
      <c r="F2255" s="247">
        <v>240977856</v>
      </c>
      <c r="G2255" s="337">
        <v>366696068</v>
      </c>
      <c r="H2255" s="330">
        <v>45663</v>
      </c>
      <c r="I2255" s="330"/>
      <c r="K2255" s="42"/>
      <c r="L2255" s="42"/>
      <c r="M2255" s="328"/>
      <c r="N2255" s="328"/>
      <c r="O2255" s="42"/>
    </row>
    <row r="2256" spans="1:15">
      <c r="A2256" s="42"/>
      <c r="B2256" s="330">
        <v>45260</v>
      </c>
      <c r="C2256" s="334">
        <f t="shared" si="33"/>
        <v>9930723339</v>
      </c>
      <c r="D2256" s="42"/>
      <c r="E2256" s="42"/>
      <c r="F2256" s="247">
        <v>391861153</v>
      </c>
      <c r="G2256" s="337">
        <v>366721378</v>
      </c>
      <c r="H2256" s="330">
        <v>49242</v>
      </c>
      <c r="I2256" s="330"/>
      <c r="K2256" s="42"/>
      <c r="L2256" s="42"/>
      <c r="M2256" s="328"/>
      <c r="N2256" s="328"/>
      <c r="O2256" s="42"/>
    </row>
    <row r="2257" spans="1:15">
      <c r="A2257" s="42"/>
      <c r="B2257" s="330">
        <v>45261</v>
      </c>
      <c r="C2257" s="334">
        <f t="shared" si="33"/>
        <v>10511380943</v>
      </c>
      <c r="D2257" s="42"/>
      <c r="E2257" s="42"/>
      <c r="F2257" s="247">
        <v>972518757</v>
      </c>
      <c r="G2257" s="337">
        <v>366762513</v>
      </c>
      <c r="H2257" s="330">
        <v>46904</v>
      </c>
      <c r="I2257" s="330"/>
      <c r="K2257" s="42"/>
      <c r="L2257" s="42"/>
      <c r="M2257" s="328"/>
      <c r="N2257" s="328"/>
      <c r="O2257" s="42"/>
    </row>
    <row r="2258" spans="1:15">
      <c r="A2258" s="42"/>
      <c r="B2258" s="330">
        <v>45262</v>
      </c>
      <c r="C2258" s="334">
        <f t="shared" si="33"/>
        <v>10345002159</v>
      </c>
      <c r="D2258" s="42"/>
      <c r="E2258" s="42"/>
      <c r="F2258" s="247">
        <v>806139973</v>
      </c>
      <c r="G2258" s="337">
        <v>366821016</v>
      </c>
      <c r="H2258" s="330">
        <v>48583</v>
      </c>
      <c r="I2258" s="330"/>
      <c r="K2258" s="42"/>
      <c r="L2258" s="42"/>
      <c r="M2258" s="328"/>
      <c r="N2258" s="328"/>
      <c r="O2258" s="42"/>
    </row>
    <row r="2259" spans="1:15">
      <c r="A2259" s="42"/>
      <c r="B2259" s="330">
        <v>45263</v>
      </c>
      <c r="C2259" s="334">
        <f t="shared" si="33"/>
        <v>9719618720</v>
      </c>
      <c r="D2259" s="42"/>
      <c r="E2259" s="42"/>
      <c r="F2259" s="247">
        <v>180756534</v>
      </c>
      <c r="G2259" s="337">
        <v>366822545</v>
      </c>
      <c r="H2259" s="330">
        <v>47899</v>
      </c>
      <c r="I2259" s="330"/>
      <c r="K2259" s="42"/>
      <c r="L2259" s="42"/>
      <c r="M2259" s="328"/>
      <c r="N2259" s="328"/>
      <c r="O2259" s="42"/>
    </row>
    <row r="2260" spans="1:15">
      <c r="A2260" s="42"/>
      <c r="B2260" s="330">
        <v>45264</v>
      </c>
      <c r="C2260" s="334">
        <f t="shared" si="33"/>
        <v>9990165399</v>
      </c>
      <c r="D2260" s="42"/>
      <c r="E2260" s="42"/>
      <c r="F2260" s="247">
        <v>451303213</v>
      </c>
      <c r="G2260" s="337">
        <v>367124380</v>
      </c>
      <c r="H2260" s="330">
        <v>43812</v>
      </c>
      <c r="I2260" s="330"/>
      <c r="K2260" s="42"/>
      <c r="L2260" s="42"/>
      <c r="M2260" s="328"/>
      <c r="N2260" s="328"/>
      <c r="O2260" s="42"/>
    </row>
    <row r="2261" spans="1:15">
      <c r="A2261" s="42"/>
      <c r="B2261" s="330">
        <v>45265</v>
      </c>
      <c r="C2261" s="334">
        <f t="shared" si="33"/>
        <v>9986754972</v>
      </c>
      <c r="D2261" s="42"/>
      <c r="E2261" s="42"/>
      <c r="F2261" s="247">
        <v>447892786</v>
      </c>
      <c r="G2261" s="337">
        <v>367137129</v>
      </c>
      <c r="H2261" s="330">
        <v>48595</v>
      </c>
      <c r="I2261" s="330"/>
      <c r="K2261" s="42"/>
      <c r="L2261" s="42"/>
      <c r="M2261" s="328"/>
      <c r="N2261" s="328"/>
      <c r="O2261" s="42"/>
    </row>
    <row r="2262" spans="1:15">
      <c r="A2262" s="42"/>
      <c r="B2262" s="330">
        <v>45266</v>
      </c>
      <c r="C2262" s="334">
        <f t="shared" si="33"/>
        <v>9921112093</v>
      </c>
      <c r="D2262" s="42"/>
      <c r="E2262" s="42"/>
      <c r="F2262" s="247">
        <v>382249907</v>
      </c>
      <c r="G2262" s="337">
        <v>367155066</v>
      </c>
      <c r="H2262" s="330">
        <v>47148</v>
      </c>
      <c r="I2262" s="330"/>
      <c r="K2262" s="42"/>
      <c r="L2262" s="42"/>
      <c r="M2262" s="328"/>
      <c r="N2262" s="328"/>
      <c r="O2262" s="42"/>
    </row>
    <row r="2263" spans="1:15">
      <c r="A2263" s="42"/>
      <c r="B2263" s="330">
        <v>45267</v>
      </c>
      <c r="C2263" s="334">
        <f t="shared" si="33"/>
        <v>9786272704</v>
      </c>
      <c r="D2263" s="42"/>
      <c r="E2263" s="42"/>
      <c r="F2263" s="247">
        <v>247410518</v>
      </c>
      <c r="G2263" s="337">
        <v>367195519</v>
      </c>
      <c r="H2263" s="330">
        <v>47285</v>
      </c>
      <c r="I2263" s="330"/>
      <c r="K2263" s="42"/>
      <c r="L2263" s="42"/>
      <c r="M2263" s="328"/>
      <c r="N2263" s="328"/>
      <c r="O2263" s="42"/>
    </row>
    <row r="2264" spans="1:15">
      <c r="A2264" s="42"/>
      <c r="B2264" s="330">
        <v>45268</v>
      </c>
      <c r="C2264" s="334">
        <f t="shared" si="33"/>
        <v>9835189331</v>
      </c>
      <c r="D2264" s="42"/>
      <c r="E2264" s="42"/>
      <c r="F2264" s="247">
        <v>296327145</v>
      </c>
      <c r="G2264" s="337">
        <v>367227132</v>
      </c>
      <c r="H2264" s="330">
        <v>43334</v>
      </c>
      <c r="I2264" s="330"/>
      <c r="K2264" s="42"/>
      <c r="L2264" s="42"/>
      <c r="M2264" s="328"/>
      <c r="N2264" s="328"/>
      <c r="O2264" s="42"/>
    </row>
    <row r="2265" spans="1:15">
      <c r="A2265" s="42"/>
      <c r="B2265" s="330">
        <v>45269</v>
      </c>
      <c r="C2265" s="334">
        <f t="shared" si="33"/>
        <v>10062217847</v>
      </c>
      <c r="D2265" s="42"/>
      <c r="E2265" s="42"/>
      <c r="F2265" s="247">
        <v>523355661</v>
      </c>
      <c r="G2265" s="337">
        <v>367307474</v>
      </c>
      <c r="H2265" s="330">
        <v>44829</v>
      </c>
      <c r="I2265" s="330"/>
      <c r="K2265" s="42"/>
      <c r="L2265" s="42"/>
      <c r="M2265" s="328"/>
      <c r="N2265" s="328"/>
      <c r="O2265" s="42"/>
    </row>
    <row r="2266" spans="1:15">
      <c r="A2266" s="42"/>
      <c r="B2266" s="330">
        <v>45270</v>
      </c>
      <c r="C2266" s="334">
        <f t="shared" si="33"/>
        <v>10121602860</v>
      </c>
      <c r="D2266" s="42"/>
      <c r="E2266" s="42"/>
      <c r="F2266" s="247">
        <v>582740674</v>
      </c>
      <c r="G2266" s="337">
        <v>367325681</v>
      </c>
      <c r="H2266" s="330">
        <v>46955</v>
      </c>
      <c r="I2266" s="330"/>
      <c r="K2266" s="42"/>
      <c r="L2266" s="42"/>
      <c r="M2266" s="328"/>
      <c r="N2266" s="328"/>
      <c r="O2266" s="42"/>
    </row>
    <row r="2267" spans="1:15">
      <c r="A2267" s="42"/>
      <c r="B2267" s="330">
        <v>45271</v>
      </c>
      <c r="C2267" s="334">
        <f t="shared" si="33"/>
        <v>9827498289</v>
      </c>
      <c r="D2267" s="42"/>
      <c r="E2267" s="42"/>
      <c r="F2267" s="247">
        <v>288636103</v>
      </c>
      <c r="G2267" s="337">
        <v>367562362</v>
      </c>
      <c r="H2267" s="330">
        <v>48109</v>
      </c>
      <c r="I2267" s="330"/>
      <c r="K2267" s="42"/>
      <c r="L2267" s="42"/>
      <c r="M2267" s="328"/>
      <c r="N2267" s="328"/>
      <c r="O2267" s="42"/>
    </row>
    <row r="2268" spans="1:15">
      <c r="A2268" s="42"/>
      <c r="B2268" s="330">
        <v>45272</v>
      </c>
      <c r="C2268" s="334">
        <f t="shared" si="33"/>
        <v>9740418564</v>
      </c>
      <c r="D2268" s="42"/>
      <c r="E2268" s="42"/>
      <c r="F2268" s="247">
        <v>201556378</v>
      </c>
      <c r="G2268" s="337">
        <v>367701508</v>
      </c>
      <c r="H2268" s="330">
        <v>48315</v>
      </c>
      <c r="I2268" s="330"/>
      <c r="K2268" s="42"/>
      <c r="L2268" s="42"/>
      <c r="M2268" s="328"/>
      <c r="N2268" s="328"/>
      <c r="O2268" s="42"/>
    </row>
    <row r="2269" spans="1:15">
      <c r="A2269" s="42"/>
      <c r="B2269" s="330">
        <v>45273</v>
      </c>
      <c r="C2269" s="334">
        <f t="shared" si="33"/>
        <v>9714108279</v>
      </c>
      <c r="D2269" s="42"/>
      <c r="E2269" s="42"/>
      <c r="F2269" s="247">
        <v>175246093</v>
      </c>
      <c r="G2269" s="337">
        <v>367775523</v>
      </c>
      <c r="H2269" s="330">
        <v>46950</v>
      </c>
      <c r="I2269" s="330"/>
      <c r="K2269" s="42"/>
      <c r="L2269" s="42"/>
      <c r="M2269" s="328"/>
      <c r="N2269" s="328"/>
      <c r="O2269" s="42"/>
    </row>
    <row r="2270" spans="1:15">
      <c r="A2270" s="42"/>
      <c r="B2270" s="330">
        <v>45274</v>
      </c>
      <c r="C2270" s="334">
        <f t="shared" si="33"/>
        <v>9691933625</v>
      </c>
      <c r="D2270" s="42"/>
      <c r="E2270" s="42"/>
      <c r="F2270" s="247">
        <v>153071439</v>
      </c>
      <c r="G2270" s="337">
        <v>367798742</v>
      </c>
      <c r="H2270" s="330">
        <v>49110</v>
      </c>
      <c r="I2270" s="330"/>
      <c r="K2270" s="42"/>
      <c r="L2270" s="42"/>
      <c r="M2270" s="328"/>
      <c r="N2270" s="328"/>
      <c r="O2270" s="42"/>
    </row>
    <row r="2271" spans="1:15">
      <c r="A2271" s="42"/>
      <c r="B2271" s="330">
        <v>45275</v>
      </c>
      <c r="C2271" s="334">
        <f t="shared" si="33"/>
        <v>9695586370</v>
      </c>
      <c r="D2271" s="42"/>
      <c r="E2271" s="42"/>
      <c r="F2271" s="247">
        <v>156724184</v>
      </c>
      <c r="G2271" s="337">
        <v>367828354</v>
      </c>
      <c r="H2271" s="330">
        <v>46497</v>
      </c>
      <c r="I2271" s="330"/>
      <c r="K2271" s="42"/>
      <c r="L2271" s="42"/>
      <c r="M2271" s="328"/>
      <c r="N2271" s="328"/>
      <c r="O2271" s="42"/>
    </row>
    <row r="2272" spans="1:15">
      <c r="A2272" s="42"/>
      <c r="B2272" s="330">
        <v>45276</v>
      </c>
      <c r="C2272" s="334">
        <f t="shared" ref="C2272:C2335" si="34">F2272+(F$88*28679+98765)+(G$88*6587+87654)+(E$88*9537+76543)+(J$88*5713+4528)</f>
        <v>9693348949</v>
      </c>
      <c r="D2272" s="42"/>
      <c r="E2272" s="42"/>
      <c r="F2272" s="247">
        <v>154486763</v>
      </c>
      <c r="G2272" s="337">
        <v>367862573</v>
      </c>
      <c r="H2272" s="330">
        <v>46827</v>
      </c>
      <c r="I2272" s="330"/>
      <c r="K2272" s="42"/>
      <c r="L2272" s="42"/>
      <c r="M2272" s="328"/>
      <c r="N2272" s="328"/>
      <c r="O2272" s="42"/>
    </row>
    <row r="2273" spans="1:15">
      <c r="A2273" s="42"/>
      <c r="B2273" s="330">
        <v>45277</v>
      </c>
      <c r="C2273" s="334">
        <f t="shared" si="34"/>
        <v>10265874015</v>
      </c>
      <c r="D2273" s="42"/>
      <c r="E2273" s="42"/>
      <c r="F2273" s="247">
        <v>727011829</v>
      </c>
      <c r="G2273" s="337">
        <v>368011331</v>
      </c>
      <c r="H2273" s="330">
        <v>45198</v>
      </c>
      <c r="I2273" s="330"/>
      <c r="K2273" s="42"/>
      <c r="L2273" s="42"/>
      <c r="M2273" s="328"/>
      <c r="N2273" s="328"/>
      <c r="O2273" s="42"/>
    </row>
    <row r="2274" spans="1:15">
      <c r="A2274" s="42"/>
      <c r="B2274" s="330">
        <v>45278</v>
      </c>
      <c r="C2274" s="334">
        <f t="shared" si="34"/>
        <v>10180998162</v>
      </c>
      <c r="D2274" s="42"/>
      <c r="E2274" s="42"/>
      <c r="F2274" s="247">
        <v>642135976</v>
      </c>
      <c r="G2274" s="337">
        <v>368128688</v>
      </c>
      <c r="H2274" s="330">
        <v>47842</v>
      </c>
      <c r="I2274" s="330"/>
      <c r="K2274" s="42"/>
      <c r="L2274" s="42"/>
      <c r="M2274" s="328"/>
      <c r="N2274" s="328"/>
      <c r="O2274" s="42"/>
    </row>
    <row r="2275" spans="1:15">
      <c r="A2275" s="42"/>
      <c r="B2275" s="330">
        <v>45279</v>
      </c>
      <c r="C2275" s="334">
        <f t="shared" si="34"/>
        <v>10049212082</v>
      </c>
      <c r="D2275" s="42"/>
      <c r="E2275" s="42"/>
      <c r="F2275" s="247">
        <v>510349896</v>
      </c>
      <c r="G2275" s="337">
        <v>368196111</v>
      </c>
      <c r="H2275" s="330">
        <v>49588</v>
      </c>
      <c r="I2275" s="330"/>
      <c r="K2275" s="42"/>
      <c r="L2275" s="42"/>
      <c r="M2275" s="328"/>
      <c r="N2275" s="328"/>
      <c r="O2275" s="42"/>
    </row>
    <row r="2276" spans="1:15">
      <c r="A2276" s="42"/>
      <c r="B2276" s="330">
        <v>45280</v>
      </c>
      <c r="C2276" s="334">
        <f t="shared" si="34"/>
        <v>10475159964</v>
      </c>
      <c r="D2276" s="42"/>
      <c r="E2276" s="42"/>
      <c r="F2276" s="247">
        <v>936297778</v>
      </c>
      <c r="G2276" s="337">
        <v>368252136</v>
      </c>
      <c r="H2276" s="330">
        <v>50263</v>
      </c>
      <c r="I2276" s="330"/>
      <c r="K2276" s="42"/>
      <c r="L2276" s="42"/>
      <c r="M2276" s="328"/>
      <c r="N2276" s="328"/>
      <c r="O2276" s="42"/>
    </row>
    <row r="2277" spans="1:15">
      <c r="A2277" s="42"/>
      <c r="B2277" s="330">
        <v>45281</v>
      </c>
      <c r="C2277" s="334">
        <f t="shared" si="34"/>
        <v>10140635657</v>
      </c>
      <c r="D2277" s="42"/>
      <c r="E2277" s="42"/>
      <c r="F2277" s="247">
        <v>601773471</v>
      </c>
      <c r="G2277" s="337">
        <v>368303954</v>
      </c>
      <c r="H2277" s="330">
        <v>44015</v>
      </c>
      <c r="I2277" s="330"/>
      <c r="K2277" s="42"/>
      <c r="L2277" s="42"/>
      <c r="M2277" s="328"/>
      <c r="N2277" s="328"/>
      <c r="O2277" s="42"/>
    </row>
    <row r="2278" spans="1:15">
      <c r="A2278" s="42"/>
      <c r="B2278" s="330">
        <v>45282</v>
      </c>
      <c r="C2278" s="334">
        <f t="shared" si="34"/>
        <v>10085661960</v>
      </c>
      <c r="D2278" s="42"/>
      <c r="E2278" s="42"/>
      <c r="F2278" s="247">
        <v>546799774</v>
      </c>
      <c r="G2278" s="337">
        <v>368352446</v>
      </c>
      <c r="H2278" s="330">
        <v>46041</v>
      </c>
      <c r="I2278" s="330"/>
      <c r="K2278" s="42"/>
      <c r="L2278" s="42"/>
      <c r="M2278" s="328"/>
      <c r="N2278" s="328"/>
      <c r="O2278" s="42"/>
    </row>
    <row r="2279" spans="1:15">
      <c r="A2279" s="42"/>
      <c r="B2279" s="330">
        <v>45283</v>
      </c>
      <c r="C2279" s="334">
        <f t="shared" si="34"/>
        <v>9998034594</v>
      </c>
      <c r="D2279" s="42"/>
      <c r="E2279" s="42"/>
      <c r="F2279" s="247">
        <v>459172408</v>
      </c>
      <c r="G2279" s="337">
        <v>368380902</v>
      </c>
      <c r="H2279" s="330">
        <v>47798</v>
      </c>
      <c r="I2279" s="330"/>
      <c r="K2279" s="42"/>
      <c r="L2279" s="42"/>
      <c r="M2279" s="328"/>
      <c r="N2279" s="328"/>
      <c r="O2279" s="42"/>
    </row>
    <row r="2280" spans="1:15">
      <c r="A2280" s="42"/>
      <c r="B2280" s="330">
        <v>45284</v>
      </c>
      <c r="C2280" s="334">
        <f t="shared" si="34"/>
        <v>10289272875</v>
      </c>
      <c r="D2280" s="42"/>
      <c r="E2280" s="42"/>
      <c r="F2280" s="247">
        <v>750410689</v>
      </c>
      <c r="G2280" s="337">
        <v>369590892</v>
      </c>
      <c r="H2280" s="330">
        <v>48508</v>
      </c>
      <c r="I2280" s="330"/>
      <c r="K2280" s="42"/>
      <c r="L2280" s="42"/>
      <c r="M2280" s="328"/>
      <c r="N2280" s="328"/>
      <c r="O2280" s="42"/>
    </row>
    <row r="2281" spans="1:15">
      <c r="A2281" s="42"/>
      <c r="B2281" s="330">
        <v>45285</v>
      </c>
      <c r="C2281" s="334">
        <f t="shared" si="34"/>
        <v>9680816189</v>
      </c>
      <c r="D2281" s="42"/>
      <c r="E2281" s="42"/>
      <c r="F2281" s="247">
        <v>141954003</v>
      </c>
      <c r="G2281" s="337">
        <v>369700581</v>
      </c>
      <c r="H2281" s="330">
        <v>49797</v>
      </c>
      <c r="I2281" s="330"/>
      <c r="K2281" s="42"/>
      <c r="L2281" s="42"/>
      <c r="M2281" s="328"/>
      <c r="N2281" s="328"/>
      <c r="O2281" s="42"/>
    </row>
    <row r="2282" spans="1:15">
      <c r="A2282" s="42"/>
      <c r="B2282" s="330">
        <v>45286</v>
      </c>
      <c r="C2282" s="334">
        <f t="shared" si="34"/>
        <v>10516245429</v>
      </c>
      <c r="D2282" s="42"/>
      <c r="E2282" s="42"/>
      <c r="F2282" s="247">
        <v>977383243</v>
      </c>
      <c r="G2282" s="337">
        <v>369745393</v>
      </c>
      <c r="H2282" s="330">
        <v>47338</v>
      </c>
      <c r="I2282" s="330"/>
      <c r="K2282" s="42"/>
      <c r="L2282" s="42"/>
      <c r="M2282" s="328"/>
      <c r="N2282" s="328"/>
      <c r="O2282" s="42"/>
    </row>
    <row r="2283" spans="1:15">
      <c r="A2283" s="42"/>
      <c r="B2283" s="330">
        <v>45287</v>
      </c>
      <c r="C2283" s="334">
        <f t="shared" si="34"/>
        <v>9645524662</v>
      </c>
      <c r="D2283" s="42"/>
      <c r="E2283" s="42"/>
      <c r="F2283" s="247">
        <v>106662476</v>
      </c>
      <c r="G2283" s="337">
        <v>369823435</v>
      </c>
      <c r="H2283" s="330">
        <v>45180</v>
      </c>
      <c r="I2283" s="330"/>
      <c r="K2283" s="42"/>
      <c r="L2283" s="42"/>
      <c r="M2283" s="328"/>
      <c r="N2283" s="328"/>
      <c r="O2283" s="42"/>
    </row>
    <row r="2284" spans="1:15">
      <c r="A2284" s="42"/>
      <c r="B2284" s="330">
        <v>45288</v>
      </c>
      <c r="C2284" s="334">
        <f t="shared" si="34"/>
        <v>9807649796</v>
      </c>
      <c r="D2284" s="42"/>
      <c r="E2284" s="42"/>
      <c r="F2284" s="247">
        <v>268787610</v>
      </c>
      <c r="G2284" s="337">
        <v>369823799</v>
      </c>
      <c r="H2284" s="330">
        <v>48328</v>
      </c>
      <c r="I2284" s="330"/>
      <c r="K2284" s="42"/>
      <c r="L2284" s="42"/>
      <c r="M2284" s="328"/>
      <c r="N2284" s="328"/>
      <c r="O2284" s="42"/>
    </row>
    <row r="2285" spans="1:15">
      <c r="A2285" s="42"/>
      <c r="B2285" s="330">
        <v>45289</v>
      </c>
      <c r="C2285" s="334">
        <f t="shared" si="34"/>
        <v>9890282757</v>
      </c>
      <c r="D2285" s="42"/>
      <c r="E2285" s="42"/>
      <c r="F2285" s="247">
        <v>351420571</v>
      </c>
      <c r="G2285" s="337">
        <v>369842170</v>
      </c>
      <c r="H2285" s="330">
        <v>50290</v>
      </c>
      <c r="I2285" s="330"/>
      <c r="K2285" s="42"/>
      <c r="L2285" s="42"/>
      <c r="M2285" s="328"/>
      <c r="N2285" s="328"/>
      <c r="O2285" s="42"/>
    </row>
    <row r="2286" spans="1:15">
      <c r="A2286" s="42"/>
      <c r="B2286" s="330">
        <v>45290</v>
      </c>
      <c r="C2286" s="334">
        <f t="shared" si="34"/>
        <v>9743990951</v>
      </c>
      <c r="D2286" s="42"/>
      <c r="E2286" s="42"/>
      <c r="F2286" s="247">
        <v>205128765</v>
      </c>
      <c r="G2286" s="337">
        <v>369998065</v>
      </c>
      <c r="H2286" s="330">
        <v>45156</v>
      </c>
      <c r="I2286" s="330"/>
      <c r="K2286" s="42"/>
      <c r="L2286" s="42"/>
      <c r="M2286" s="328"/>
      <c r="N2286" s="328"/>
      <c r="O2286" s="42"/>
    </row>
    <row r="2287" spans="1:15">
      <c r="A2287" s="42"/>
      <c r="B2287" s="330">
        <v>45291</v>
      </c>
      <c r="C2287" s="334">
        <f t="shared" si="34"/>
        <v>10419886294</v>
      </c>
      <c r="D2287" s="42"/>
      <c r="E2287" s="42"/>
      <c r="F2287" s="247">
        <v>881024108</v>
      </c>
      <c r="G2287" s="337">
        <v>370105705</v>
      </c>
      <c r="H2287" s="330">
        <v>43623</v>
      </c>
      <c r="I2287" s="330"/>
      <c r="K2287" s="42"/>
      <c r="L2287" s="42"/>
      <c r="M2287" s="328"/>
      <c r="N2287" s="328"/>
      <c r="O2287" s="42"/>
    </row>
    <row r="2288" spans="1:15">
      <c r="A2288" s="42"/>
      <c r="B2288" s="330">
        <v>45292</v>
      </c>
      <c r="C2288" s="334">
        <f t="shared" si="34"/>
        <v>10134782651</v>
      </c>
      <c r="D2288" s="42"/>
      <c r="E2288" s="42"/>
      <c r="F2288" s="247">
        <v>595920465</v>
      </c>
      <c r="G2288" s="337">
        <v>370143180</v>
      </c>
      <c r="H2288" s="330">
        <v>50032</v>
      </c>
      <c r="I2288" s="330"/>
      <c r="K2288" s="42"/>
      <c r="L2288" s="42"/>
      <c r="M2288" s="328"/>
      <c r="N2288" s="328"/>
      <c r="O2288" s="42"/>
    </row>
    <row r="2289" spans="1:15">
      <c r="A2289" s="42"/>
      <c r="B2289" s="330">
        <v>45293</v>
      </c>
      <c r="C2289" s="334">
        <f t="shared" si="34"/>
        <v>10087133029</v>
      </c>
      <c r="D2289" s="42"/>
      <c r="E2289" s="42"/>
      <c r="F2289" s="247">
        <v>548270843</v>
      </c>
      <c r="G2289" s="337">
        <v>370146683</v>
      </c>
      <c r="H2289" s="330">
        <v>48239</v>
      </c>
      <c r="I2289" s="330"/>
      <c r="K2289" s="42"/>
      <c r="L2289" s="42"/>
      <c r="M2289" s="328"/>
      <c r="N2289" s="328"/>
      <c r="O2289" s="42"/>
    </row>
    <row r="2290" spans="1:15">
      <c r="A2290" s="42"/>
      <c r="B2290" s="330">
        <v>45294</v>
      </c>
      <c r="C2290" s="334">
        <f t="shared" si="34"/>
        <v>10038718488</v>
      </c>
      <c r="D2290" s="42"/>
      <c r="E2290" s="42"/>
      <c r="F2290" s="247">
        <v>499856302</v>
      </c>
      <c r="G2290" s="337">
        <v>370402875</v>
      </c>
      <c r="H2290" s="330">
        <v>47411</v>
      </c>
      <c r="I2290" s="330"/>
      <c r="K2290" s="42"/>
      <c r="L2290" s="42"/>
      <c r="M2290" s="328"/>
      <c r="N2290" s="328"/>
      <c r="O2290" s="42"/>
    </row>
    <row r="2291" spans="1:15">
      <c r="A2291" s="42"/>
      <c r="B2291" s="330">
        <v>45295</v>
      </c>
      <c r="C2291" s="334">
        <f t="shared" si="34"/>
        <v>10205416115</v>
      </c>
      <c r="D2291" s="42"/>
      <c r="E2291" s="42"/>
      <c r="F2291" s="247">
        <v>666553929</v>
      </c>
      <c r="G2291" s="337">
        <v>370600468</v>
      </c>
      <c r="H2291" s="330">
        <v>46964</v>
      </c>
      <c r="I2291" s="330"/>
      <c r="K2291" s="42"/>
      <c r="L2291" s="42"/>
      <c r="M2291" s="328"/>
      <c r="N2291" s="328"/>
      <c r="O2291" s="42"/>
    </row>
    <row r="2292" spans="1:15">
      <c r="A2292" s="42"/>
      <c r="B2292" s="330">
        <v>45296</v>
      </c>
      <c r="C2292" s="334">
        <f t="shared" si="34"/>
        <v>10230728741</v>
      </c>
      <c r="D2292" s="42"/>
      <c r="E2292" s="42"/>
      <c r="F2292" s="247">
        <v>691866555</v>
      </c>
      <c r="G2292" s="337">
        <v>370706318</v>
      </c>
      <c r="H2292" s="330">
        <v>48737</v>
      </c>
      <c r="I2292" s="330"/>
      <c r="K2292" s="42"/>
      <c r="L2292" s="42"/>
      <c r="M2292" s="328"/>
      <c r="N2292" s="328"/>
      <c r="O2292" s="42"/>
    </row>
    <row r="2293" spans="1:15">
      <c r="A2293" s="42"/>
      <c r="B2293" s="330">
        <v>45297</v>
      </c>
      <c r="C2293" s="334">
        <f t="shared" si="34"/>
        <v>10316659375</v>
      </c>
      <c r="D2293" s="42"/>
      <c r="E2293" s="42"/>
      <c r="F2293" s="247">
        <v>777797189</v>
      </c>
      <c r="G2293" s="337">
        <v>370834107</v>
      </c>
      <c r="H2293" s="330">
        <v>45378</v>
      </c>
      <c r="I2293" s="330"/>
      <c r="K2293" s="42"/>
      <c r="L2293" s="42"/>
      <c r="M2293" s="328"/>
      <c r="N2293" s="328"/>
      <c r="O2293" s="42"/>
    </row>
    <row r="2294" spans="1:15">
      <c r="A2294" s="42"/>
      <c r="B2294" s="330">
        <v>45298</v>
      </c>
      <c r="C2294" s="334">
        <f t="shared" si="34"/>
        <v>10107309011</v>
      </c>
      <c r="D2294" s="42"/>
      <c r="E2294" s="42"/>
      <c r="F2294" s="247">
        <v>568446825</v>
      </c>
      <c r="G2294" s="337">
        <v>371072758</v>
      </c>
      <c r="H2294" s="330">
        <v>49964</v>
      </c>
      <c r="I2294" s="330"/>
      <c r="K2294" s="42"/>
      <c r="L2294" s="42"/>
      <c r="M2294" s="328"/>
      <c r="N2294" s="328"/>
      <c r="O2294" s="42"/>
    </row>
    <row r="2295" spans="1:15">
      <c r="A2295" s="42"/>
      <c r="B2295" s="330">
        <v>45299</v>
      </c>
      <c r="C2295" s="334">
        <f t="shared" si="34"/>
        <v>10383912771</v>
      </c>
      <c r="D2295" s="42"/>
      <c r="E2295" s="42"/>
      <c r="F2295" s="247">
        <v>845050585</v>
      </c>
      <c r="G2295" s="337">
        <v>371074445</v>
      </c>
      <c r="H2295" s="330">
        <v>46277</v>
      </c>
      <c r="I2295" s="330"/>
      <c r="K2295" s="42"/>
      <c r="L2295" s="42"/>
      <c r="M2295" s="328"/>
      <c r="N2295" s="328"/>
      <c r="O2295" s="42"/>
    </row>
    <row r="2296" spans="1:15">
      <c r="A2296" s="42"/>
      <c r="B2296" s="330">
        <v>45300</v>
      </c>
      <c r="C2296" s="334">
        <f t="shared" si="34"/>
        <v>9964179353</v>
      </c>
      <c r="D2296" s="42"/>
      <c r="E2296" s="42"/>
      <c r="F2296" s="247">
        <v>425317167</v>
      </c>
      <c r="G2296" s="337">
        <v>371201096</v>
      </c>
      <c r="H2296" s="330">
        <v>46248</v>
      </c>
      <c r="I2296" s="330"/>
      <c r="K2296" s="42"/>
      <c r="L2296" s="42"/>
      <c r="M2296" s="328"/>
      <c r="N2296" s="328"/>
      <c r="O2296" s="42"/>
    </row>
    <row r="2297" spans="1:15">
      <c r="A2297" s="42"/>
      <c r="B2297" s="330">
        <v>45301</v>
      </c>
      <c r="C2297" s="334">
        <f t="shared" si="34"/>
        <v>10027540947</v>
      </c>
      <c r="D2297" s="42"/>
      <c r="E2297" s="42"/>
      <c r="F2297" s="247">
        <v>488678761</v>
      </c>
      <c r="G2297" s="337">
        <v>371473072</v>
      </c>
      <c r="H2297" s="330">
        <v>48838</v>
      </c>
      <c r="I2297" s="330"/>
      <c r="K2297" s="42"/>
      <c r="L2297" s="42"/>
      <c r="M2297" s="328"/>
      <c r="N2297" s="328"/>
      <c r="O2297" s="42"/>
    </row>
    <row r="2298" spans="1:15">
      <c r="A2298" s="42"/>
      <c r="B2298" s="330">
        <v>45302</v>
      </c>
      <c r="C2298" s="334">
        <f t="shared" si="34"/>
        <v>9966455369</v>
      </c>
      <c r="D2298" s="42"/>
      <c r="E2298" s="42"/>
      <c r="F2298" s="247">
        <v>427593183</v>
      </c>
      <c r="G2298" s="337">
        <v>371479069</v>
      </c>
      <c r="H2298" s="330">
        <v>49210</v>
      </c>
      <c r="I2298" s="330"/>
      <c r="K2298" s="42"/>
      <c r="L2298" s="42"/>
      <c r="M2298" s="328"/>
      <c r="N2298" s="328"/>
      <c r="O2298" s="42"/>
    </row>
    <row r="2299" spans="1:15">
      <c r="A2299" s="42"/>
      <c r="B2299" s="330">
        <v>45303</v>
      </c>
      <c r="C2299" s="334">
        <f t="shared" si="34"/>
        <v>10303269339</v>
      </c>
      <c r="D2299" s="42"/>
      <c r="E2299" s="42"/>
      <c r="F2299" s="247">
        <v>764407153</v>
      </c>
      <c r="G2299" s="337">
        <v>371595989</v>
      </c>
      <c r="H2299" s="330">
        <v>46194</v>
      </c>
      <c r="I2299" s="330"/>
      <c r="K2299" s="42"/>
      <c r="L2299" s="42"/>
      <c r="M2299" s="328"/>
      <c r="N2299" s="328"/>
      <c r="O2299" s="42"/>
    </row>
    <row r="2300" spans="1:15">
      <c r="A2300" s="42"/>
      <c r="B2300" s="330">
        <v>45304</v>
      </c>
      <c r="C2300" s="334">
        <f t="shared" si="34"/>
        <v>10455868313</v>
      </c>
      <c r="D2300" s="42"/>
      <c r="E2300" s="42"/>
      <c r="F2300" s="247">
        <v>917006127</v>
      </c>
      <c r="G2300" s="337">
        <v>371912218</v>
      </c>
      <c r="H2300" s="330">
        <v>45522</v>
      </c>
      <c r="I2300" s="330"/>
      <c r="K2300" s="42"/>
      <c r="L2300" s="42"/>
      <c r="M2300" s="328"/>
      <c r="N2300" s="328"/>
      <c r="O2300" s="42"/>
    </row>
    <row r="2301" spans="1:15">
      <c r="A2301" s="42"/>
      <c r="B2301" s="330">
        <v>45305</v>
      </c>
      <c r="C2301" s="334">
        <f t="shared" si="34"/>
        <v>9911978659</v>
      </c>
      <c r="D2301" s="42"/>
      <c r="E2301" s="42"/>
      <c r="F2301" s="247">
        <v>373116473</v>
      </c>
      <c r="G2301" s="337">
        <v>372024327</v>
      </c>
      <c r="H2301" s="330">
        <v>46422</v>
      </c>
      <c r="I2301" s="330"/>
      <c r="K2301" s="42"/>
      <c r="L2301" s="42"/>
      <c r="M2301" s="328"/>
      <c r="N2301" s="328"/>
      <c r="O2301" s="42"/>
    </row>
    <row r="2302" spans="1:15">
      <c r="A2302" s="42"/>
      <c r="B2302" s="330">
        <v>45306</v>
      </c>
      <c r="C2302" s="334">
        <f t="shared" si="34"/>
        <v>9857694277</v>
      </c>
      <c r="D2302" s="42"/>
      <c r="E2302" s="42"/>
      <c r="F2302" s="247">
        <v>318832091</v>
      </c>
      <c r="G2302" s="337">
        <v>372046098</v>
      </c>
      <c r="H2302" s="330">
        <v>47123</v>
      </c>
      <c r="I2302" s="330"/>
      <c r="K2302" s="42"/>
      <c r="L2302" s="42"/>
      <c r="M2302" s="328"/>
      <c r="N2302" s="328"/>
      <c r="O2302" s="42"/>
    </row>
    <row r="2303" spans="1:15">
      <c r="A2303" s="42"/>
      <c r="B2303" s="330">
        <v>45307</v>
      </c>
      <c r="C2303" s="334">
        <f t="shared" si="34"/>
        <v>9806054295</v>
      </c>
      <c r="D2303" s="42"/>
      <c r="E2303" s="42"/>
      <c r="F2303" s="247">
        <v>267192109</v>
      </c>
      <c r="G2303" s="337">
        <v>372255849</v>
      </c>
      <c r="H2303" s="330">
        <v>49489</v>
      </c>
      <c r="I2303" s="330"/>
      <c r="K2303" s="42"/>
      <c r="L2303" s="42"/>
      <c r="M2303" s="328"/>
      <c r="N2303" s="328"/>
      <c r="O2303" s="42"/>
    </row>
    <row r="2304" spans="1:15">
      <c r="A2304" s="42"/>
      <c r="B2304" s="330">
        <v>45308</v>
      </c>
      <c r="C2304" s="334">
        <f t="shared" si="34"/>
        <v>10299049659</v>
      </c>
      <c r="D2304" s="42"/>
      <c r="E2304" s="42"/>
      <c r="F2304" s="247">
        <v>760187473</v>
      </c>
      <c r="G2304" s="337">
        <v>372401884</v>
      </c>
      <c r="H2304" s="330">
        <v>47950</v>
      </c>
      <c r="I2304" s="330"/>
      <c r="K2304" s="42"/>
      <c r="L2304" s="42"/>
      <c r="M2304" s="328"/>
      <c r="N2304" s="328"/>
      <c r="O2304" s="42"/>
    </row>
    <row r="2305" spans="1:15">
      <c r="A2305" s="42"/>
      <c r="B2305" s="330">
        <v>45309</v>
      </c>
      <c r="C2305" s="334">
        <f t="shared" si="34"/>
        <v>10454550067</v>
      </c>
      <c r="D2305" s="42"/>
      <c r="E2305" s="42"/>
      <c r="F2305" s="247">
        <v>915687881</v>
      </c>
      <c r="G2305" s="337">
        <v>372486168</v>
      </c>
      <c r="H2305" s="330">
        <v>45759</v>
      </c>
      <c r="I2305" s="330"/>
      <c r="K2305" s="42"/>
      <c r="L2305" s="42"/>
      <c r="M2305" s="328"/>
      <c r="N2305" s="328"/>
      <c r="O2305" s="42"/>
    </row>
    <row r="2306" spans="1:15">
      <c r="A2306" s="42"/>
      <c r="B2306" s="330">
        <v>45310</v>
      </c>
      <c r="C2306" s="334">
        <f t="shared" si="34"/>
        <v>9735451352</v>
      </c>
      <c r="D2306" s="42"/>
      <c r="E2306" s="42"/>
      <c r="F2306" s="247">
        <v>196589166</v>
      </c>
      <c r="G2306" s="337">
        <v>372541904</v>
      </c>
      <c r="H2306" s="330">
        <v>49104</v>
      </c>
      <c r="I2306" s="330"/>
      <c r="K2306" s="42"/>
      <c r="L2306" s="42"/>
      <c r="M2306" s="328"/>
      <c r="N2306" s="328"/>
      <c r="O2306" s="42"/>
    </row>
    <row r="2307" spans="1:15">
      <c r="A2307" s="42"/>
      <c r="B2307" s="330">
        <v>45311</v>
      </c>
      <c r="C2307" s="334">
        <f t="shared" si="34"/>
        <v>10513852176</v>
      </c>
      <c r="D2307" s="42"/>
      <c r="E2307" s="42"/>
      <c r="F2307" s="247">
        <v>974989990</v>
      </c>
      <c r="G2307" s="337">
        <v>372627580</v>
      </c>
      <c r="H2307" s="330">
        <v>43044</v>
      </c>
      <c r="I2307" s="330"/>
      <c r="K2307" s="42"/>
      <c r="L2307" s="42"/>
      <c r="M2307" s="328"/>
      <c r="N2307" s="328"/>
      <c r="O2307" s="42"/>
    </row>
    <row r="2308" spans="1:15">
      <c r="A2308" s="42"/>
      <c r="B2308" s="330">
        <v>45312</v>
      </c>
      <c r="C2308" s="334">
        <f t="shared" si="34"/>
        <v>10255045419</v>
      </c>
      <c r="D2308" s="42"/>
      <c r="E2308" s="42"/>
      <c r="F2308" s="247">
        <v>716183233</v>
      </c>
      <c r="G2308" s="337">
        <v>372695660</v>
      </c>
      <c r="H2308" s="330">
        <v>44491</v>
      </c>
      <c r="I2308" s="330"/>
      <c r="K2308" s="42"/>
      <c r="L2308" s="42"/>
      <c r="M2308" s="328"/>
      <c r="N2308" s="328"/>
      <c r="O2308" s="42"/>
    </row>
    <row r="2309" spans="1:15">
      <c r="A2309" s="42"/>
      <c r="B2309" s="330">
        <v>45313</v>
      </c>
      <c r="C2309" s="334">
        <f t="shared" si="34"/>
        <v>9917096199</v>
      </c>
      <c r="D2309" s="42"/>
      <c r="E2309" s="42"/>
      <c r="F2309" s="247">
        <v>378234013</v>
      </c>
      <c r="G2309" s="337">
        <v>372715446</v>
      </c>
      <c r="H2309" s="330">
        <v>43283</v>
      </c>
      <c r="I2309" s="330"/>
      <c r="K2309" s="42"/>
      <c r="L2309" s="42"/>
      <c r="M2309" s="328"/>
      <c r="N2309" s="328"/>
      <c r="O2309" s="42"/>
    </row>
    <row r="2310" spans="1:15">
      <c r="A2310" s="42"/>
      <c r="B2310" s="330">
        <v>45314</v>
      </c>
      <c r="C2310" s="334">
        <f t="shared" si="34"/>
        <v>9920022415</v>
      </c>
      <c r="D2310" s="42"/>
      <c r="E2310" s="42"/>
      <c r="F2310" s="247">
        <v>381160229</v>
      </c>
      <c r="G2310" s="337">
        <v>372774414</v>
      </c>
      <c r="H2310" s="330">
        <v>48381</v>
      </c>
      <c r="I2310" s="330"/>
      <c r="K2310" s="42"/>
      <c r="L2310" s="42"/>
      <c r="M2310" s="328"/>
      <c r="N2310" s="328"/>
      <c r="O2310" s="42"/>
    </row>
    <row r="2311" spans="1:15">
      <c r="A2311" s="42"/>
      <c r="B2311" s="330">
        <v>45315</v>
      </c>
      <c r="C2311" s="334">
        <f t="shared" si="34"/>
        <v>10030572589</v>
      </c>
      <c r="D2311" s="42"/>
      <c r="E2311" s="42"/>
      <c r="F2311" s="247">
        <v>491710403</v>
      </c>
      <c r="G2311" s="337">
        <v>372835722</v>
      </c>
      <c r="H2311" s="330">
        <v>46768</v>
      </c>
      <c r="I2311" s="330"/>
      <c r="K2311" s="42"/>
      <c r="L2311" s="42"/>
      <c r="M2311" s="328"/>
      <c r="N2311" s="328"/>
      <c r="O2311" s="42"/>
    </row>
    <row r="2312" spans="1:15">
      <c r="A2312" s="42"/>
      <c r="B2312" s="330">
        <v>45316</v>
      </c>
      <c r="C2312" s="334">
        <f t="shared" si="34"/>
        <v>10469428587</v>
      </c>
      <c r="D2312" s="42"/>
      <c r="E2312" s="42"/>
      <c r="F2312" s="247">
        <v>930566401</v>
      </c>
      <c r="G2312" s="337">
        <v>373113296</v>
      </c>
      <c r="H2312" s="330">
        <v>43813</v>
      </c>
      <c r="I2312" s="330"/>
      <c r="K2312" s="42"/>
      <c r="L2312" s="42"/>
      <c r="M2312" s="328"/>
      <c r="N2312" s="328"/>
      <c r="O2312" s="42"/>
    </row>
    <row r="2313" spans="1:15">
      <c r="A2313" s="42"/>
      <c r="B2313" s="330">
        <v>45317</v>
      </c>
      <c r="C2313" s="334">
        <f t="shared" si="34"/>
        <v>10006440450</v>
      </c>
      <c r="D2313" s="42"/>
      <c r="E2313" s="42"/>
      <c r="F2313" s="247">
        <v>467578264</v>
      </c>
      <c r="G2313" s="337">
        <v>373116473</v>
      </c>
      <c r="H2313" s="330">
        <v>45305</v>
      </c>
      <c r="I2313" s="330"/>
      <c r="K2313" s="42"/>
      <c r="L2313" s="42"/>
      <c r="M2313" s="328"/>
      <c r="N2313" s="328"/>
      <c r="O2313" s="42"/>
    </row>
    <row r="2314" spans="1:15">
      <c r="A2314" s="42"/>
      <c r="B2314" s="330">
        <v>45318</v>
      </c>
      <c r="C2314" s="334">
        <f t="shared" si="34"/>
        <v>10011165790</v>
      </c>
      <c r="D2314" s="42"/>
      <c r="E2314" s="42"/>
      <c r="F2314" s="247">
        <v>472303604</v>
      </c>
      <c r="G2314" s="337">
        <v>373189544</v>
      </c>
      <c r="H2314" s="330">
        <v>45191</v>
      </c>
      <c r="I2314" s="330"/>
      <c r="K2314" s="42"/>
      <c r="L2314" s="42"/>
      <c r="M2314" s="328"/>
      <c r="N2314" s="328"/>
      <c r="O2314" s="42"/>
    </row>
    <row r="2315" spans="1:15">
      <c r="A2315" s="42"/>
      <c r="B2315" s="330">
        <v>45319</v>
      </c>
      <c r="C2315" s="334">
        <f t="shared" si="34"/>
        <v>10240033830</v>
      </c>
      <c r="D2315" s="42"/>
      <c r="E2315" s="42"/>
      <c r="F2315" s="247">
        <v>701171644</v>
      </c>
      <c r="G2315" s="337">
        <v>373376147</v>
      </c>
      <c r="H2315" s="330">
        <v>48644</v>
      </c>
      <c r="I2315" s="330"/>
      <c r="K2315" s="42"/>
      <c r="L2315" s="42"/>
      <c r="M2315" s="328"/>
      <c r="N2315" s="328"/>
      <c r="O2315" s="42"/>
    </row>
    <row r="2316" spans="1:15">
      <c r="A2316" s="42"/>
      <c r="B2316" s="330">
        <v>45320</v>
      </c>
      <c r="C2316" s="334">
        <f t="shared" si="34"/>
        <v>10304278061</v>
      </c>
      <c r="D2316" s="42"/>
      <c r="E2316" s="42"/>
      <c r="F2316" s="247">
        <v>765415875</v>
      </c>
      <c r="G2316" s="337">
        <v>373478489</v>
      </c>
      <c r="H2316" s="330">
        <v>46067</v>
      </c>
      <c r="I2316" s="330"/>
      <c r="K2316" s="42"/>
      <c r="L2316" s="42"/>
      <c r="M2316" s="328"/>
      <c r="N2316" s="328"/>
      <c r="O2316" s="42"/>
    </row>
    <row r="2317" spans="1:15">
      <c r="A2317" s="42"/>
      <c r="B2317" s="330">
        <v>45321</v>
      </c>
      <c r="C2317" s="334">
        <f t="shared" si="34"/>
        <v>10079312022</v>
      </c>
      <c r="D2317" s="42"/>
      <c r="E2317" s="42"/>
      <c r="F2317" s="247">
        <v>540449836</v>
      </c>
      <c r="G2317" s="337">
        <v>373504562</v>
      </c>
      <c r="H2317" s="330">
        <v>50271</v>
      </c>
      <c r="I2317" s="330"/>
      <c r="K2317" s="42"/>
      <c r="L2317" s="42"/>
      <c r="M2317" s="328"/>
      <c r="N2317" s="328"/>
      <c r="O2317" s="42"/>
    </row>
    <row r="2318" spans="1:15">
      <c r="A2318" s="42"/>
      <c r="B2318" s="330">
        <v>45322</v>
      </c>
      <c r="C2318" s="334">
        <f t="shared" si="34"/>
        <v>10456683923</v>
      </c>
      <c r="D2318" s="42"/>
      <c r="E2318" s="42"/>
      <c r="F2318" s="247">
        <v>917821737</v>
      </c>
      <c r="G2318" s="337">
        <v>373526065</v>
      </c>
      <c r="H2318" s="330">
        <v>45791</v>
      </c>
      <c r="I2318" s="330"/>
      <c r="K2318" s="42"/>
      <c r="L2318" s="42"/>
      <c r="M2318" s="328"/>
      <c r="N2318" s="328"/>
      <c r="O2318" s="42"/>
    </row>
    <row r="2319" spans="1:15">
      <c r="A2319" s="42"/>
      <c r="B2319" s="330">
        <v>45323</v>
      </c>
      <c r="C2319" s="334">
        <f t="shared" si="34"/>
        <v>10496512100</v>
      </c>
      <c r="D2319" s="42"/>
      <c r="E2319" s="42"/>
      <c r="F2319" s="247">
        <v>957649914</v>
      </c>
      <c r="G2319" s="337">
        <v>373542641</v>
      </c>
      <c r="H2319" s="330">
        <v>46954</v>
      </c>
      <c r="I2319" s="330"/>
      <c r="K2319" s="42"/>
      <c r="L2319" s="42"/>
      <c r="M2319" s="328"/>
      <c r="N2319" s="328"/>
      <c r="O2319" s="42"/>
    </row>
    <row r="2320" spans="1:15">
      <c r="A2320" s="42"/>
      <c r="B2320" s="330">
        <v>45324</v>
      </c>
      <c r="C2320" s="334">
        <f t="shared" si="34"/>
        <v>10375160505</v>
      </c>
      <c r="D2320" s="42"/>
      <c r="E2320" s="42"/>
      <c r="F2320" s="247">
        <v>836298319</v>
      </c>
      <c r="G2320" s="337">
        <v>373601050</v>
      </c>
      <c r="H2320" s="330">
        <v>47028</v>
      </c>
      <c r="I2320" s="330"/>
      <c r="K2320" s="42"/>
      <c r="L2320" s="42"/>
      <c r="M2320" s="328"/>
      <c r="N2320" s="328"/>
      <c r="O2320" s="42"/>
    </row>
    <row r="2321" spans="1:15">
      <c r="A2321" s="42"/>
      <c r="B2321" s="330">
        <v>45325</v>
      </c>
      <c r="C2321" s="334">
        <f t="shared" si="34"/>
        <v>10256077151</v>
      </c>
      <c r="D2321" s="42"/>
      <c r="E2321" s="42"/>
      <c r="F2321" s="247">
        <v>717214965</v>
      </c>
      <c r="G2321" s="337">
        <v>373754969</v>
      </c>
      <c r="H2321" s="330">
        <v>46735</v>
      </c>
      <c r="I2321" s="330"/>
      <c r="K2321" s="42"/>
      <c r="L2321" s="42"/>
      <c r="M2321" s="328"/>
      <c r="N2321" s="328"/>
      <c r="O2321" s="42"/>
    </row>
    <row r="2322" spans="1:15">
      <c r="A2322" s="42"/>
      <c r="B2322" s="330">
        <v>45326</v>
      </c>
      <c r="C2322" s="334">
        <f t="shared" si="34"/>
        <v>9641330866</v>
      </c>
      <c r="D2322" s="42"/>
      <c r="E2322" s="42"/>
      <c r="F2322" s="247">
        <v>102468680</v>
      </c>
      <c r="G2322" s="337">
        <v>373922886</v>
      </c>
      <c r="H2322" s="330">
        <v>46980</v>
      </c>
      <c r="I2322" s="330"/>
      <c r="K2322" s="42"/>
      <c r="L2322" s="42"/>
      <c r="M2322" s="328"/>
      <c r="N2322" s="328"/>
      <c r="O2322" s="42"/>
    </row>
    <row r="2323" spans="1:15">
      <c r="A2323" s="42"/>
      <c r="B2323" s="330">
        <v>45327</v>
      </c>
      <c r="C2323" s="334">
        <f t="shared" si="34"/>
        <v>9961937174</v>
      </c>
      <c r="D2323" s="42"/>
      <c r="E2323" s="42"/>
      <c r="F2323" s="247">
        <v>423074988</v>
      </c>
      <c r="G2323" s="337">
        <v>373956530</v>
      </c>
      <c r="H2323" s="330">
        <v>48834</v>
      </c>
      <c r="I2323" s="330"/>
      <c r="K2323" s="42"/>
      <c r="L2323" s="42"/>
      <c r="M2323" s="328"/>
      <c r="N2323" s="328"/>
      <c r="O2323" s="42"/>
    </row>
    <row r="2324" spans="1:15">
      <c r="A2324" s="42"/>
      <c r="B2324" s="330">
        <v>45328</v>
      </c>
      <c r="C2324" s="334">
        <f t="shared" si="34"/>
        <v>9853797540</v>
      </c>
      <c r="D2324" s="42"/>
      <c r="E2324" s="42"/>
      <c r="F2324" s="247">
        <v>314935354</v>
      </c>
      <c r="G2324" s="337">
        <v>373993550</v>
      </c>
      <c r="H2324" s="330">
        <v>46889</v>
      </c>
      <c r="I2324" s="330"/>
      <c r="K2324" s="42"/>
      <c r="L2324" s="42"/>
      <c r="M2324" s="328"/>
      <c r="N2324" s="328"/>
      <c r="O2324" s="42"/>
    </row>
    <row r="2325" spans="1:15">
      <c r="A2325" s="42"/>
      <c r="B2325" s="330">
        <v>45329</v>
      </c>
      <c r="C2325" s="334">
        <f t="shared" si="34"/>
        <v>10403151127</v>
      </c>
      <c r="D2325" s="42"/>
      <c r="E2325" s="42"/>
      <c r="F2325" s="247">
        <v>864288941</v>
      </c>
      <c r="G2325" s="337">
        <v>374122053</v>
      </c>
      <c r="H2325" s="330">
        <v>49674</v>
      </c>
      <c r="I2325" s="330"/>
      <c r="K2325" s="42"/>
      <c r="L2325" s="42"/>
      <c r="M2325" s="328"/>
      <c r="N2325" s="328"/>
      <c r="O2325" s="42"/>
    </row>
    <row r="2326" spans="1:15">
      <c r="A2326" s="42"/>
      <c r="B2326" s="330">
        <v>45330</v>
      </c>
      <c r="C2326" s="334">
        <f t="shared" si="34"/>
        <v>10372007756</v>
      </c>
      <c r="D2326" s="42"/>
      <c r="E2326" s="42"/>
      <c r="F2326" s="247">
        <v>833145570</v>
      </c>
      <c r="G2326" s="337">
        <v>374247627</v>
      </c>
      <c r="H2326" s="330">
        <v>47872</v>
      </c>
      <c r="I2326" s="330"/>
      <c r="K2326" s="42"/>
      <c r="L2326" s="42"/>
      <c r="M2326" s="328"/>
      <c r="N2326" s="328"/>
      <c r="O2326" s="42"/>
    </row>
    <row r="2327" spans="1:15">
      <c r="A2327" s="42"/>
      <c r="B2327" s="330">
        <v>45331</v>
      </c>
      <c r="C2327" s="334">
        <f t="shared" si="34"/>
        <v>10278234573</v>
      </c>
      <c r="D2327" s="42"/>
      <c r="E2327" s="42"/>
      <c r="F2327" s="247">
        <v>739372387</v>
      </c>
      <c r="G2327" s="337">
        <v>374488880</v>
      </c>
      <c r="H2327" s="330">
        <v>48220</v>
      </c>
      <c r="I2327" s="330"/>
      <c r="K2327" s="42"/>
      <c r="L2327" s="42"/>
      <c r="M2327" s="328"/>
      <c r="N2327" s="328"/>
      <c r="O2327" s="42"/>
    </row>
    <row r="2328" spans="1:15">
      <c r="A2328" s="42"/>
      <c r="B2328" s="330">
        <v>45332</v>
      </c>
      <c r="C2328" s="334">
        <f t="shared" si="34"/>
        <v>9789185914</v>
      </c>
      <c r="D2328" s="42"/>
      <c r="E2328" s="42"/>
      <c r="F2328" s="247">
        <v>250323728</v>
      </c>
      <c r="G2328" s="337">
        <v>374594776</v>
      </c>
      <c r="H2328" s="330">
        <v>43273</v>
      </c>
      <c r="I2328" s="330"/>
      <c r="K2328" s="42"/>
      <c r="L2328" s="42"/>
      <c r="M2328" s="328"/>
      <c r="N2328" s="328"/>
      <c r="O2328" s="42"/>
    </row>
    <row r="2329" spans="1:15">
      <c r="A2329" s="42"/>
      <c r="B2329" s="330">
        <v>45333</v>
      </c>
      <c r="C2329" s="334">
        <f t="shared" si="34"/>
        <v>10478788607</v>
      </c>
      <c r="D2329" s="42"/>
      <c r="E2329" s="42"/>
      <c r="F2329" s="247">
        <v>939926421</v>
      </c>
      <c r="G2329" s="337">
        <v>374671176</v>
      </c>
      <c r="H2329" s="330">
        <v>43576</v>
      </c>
      <c r="I2329" s="330"/>
      <c r="K2329" s="42"/>
      <c r="L2329" s="42"/>
      <c r="M2329" s="328"/>
      <c r="N2329" s="328"/>
      <c r="O2329" s="42"/>
    </row>
    <row r="2330" spans="1:15">
      <c r="A2330" s="42"/>
      <c r="B2330" s="330">
        <v>45334</v>
      </c>
      <c r="C2330" s="334">
        <f t="shared" si="34"/>
        <v>10346986734</v>
      </c>
      <c r="D2330" s="42"/>
      <c r="E2330" s="42"/>
      <c r="F2330" s="247">
        <v>808124548</v>
      </c>
      <c r="G2330" s="337">
        <v>374749835</v>
      </c>
      <c r="H2330" s="330">
        <v>43783</v>
      </c>
      <c r="I2330" s="330"/>
      <c r="K2330" s="42"/>
      <c r="L2330" s="42"/>
      <c r="M2330" s="328"/>
      <c r="N2330" s="328"/>
      <c r="O2330" s="42"/>
    </row>
    <row r="2331" spans="1:15">
      <c r="A2331" s="42"/>
      <c r="B2331" s="330">
        <v>45335</v>
      </c>
      <c r="C2331" s="334">
        <f t="shared" si="34"/>
        <v>10462282724</v>
      </c>
      <c r="D2331" s="42"/>
      <c r="E2331" s="42"/>
      <c r="F2331" s="247">
        <v>923420538</v>
      </c>
      <c r="G2331" s="337">
        <v>374750990</v>
      </c>
      <c r="H2331" s="330">
        <v>45084</v>
      </c>
      <c r="I2331" s="330"/>
      <c r="K2331" s="42"/>
      <c r="L2331" s="42"/>
      <c r="M2331" s="328"/>
      <c r="N2331" s="328"/>
      <c r="O2331" s="42"/>
    </row>
    <row r="2332" spans="1:15">
      <c r="A2332" s="42"/>
      <c r="B2332" s="330">
        <v>45336</v>
      </c>
      <c r="C2332" s="334">
        <f t="shared" si="34"/>
        <v>9700251847</v>
      </c>
      <c r="D2332" s="42"/>
      <c r="E2332" s="42"/>
      <c r="F2332" s="247">
        <v>161389661</v>
      </c>
      <c r="G2332" s="337">
        <v>374870765</v>
      </c>
      <c r="H2332" s="330">
        <v>47416</v>
      </c>
      <c r="I2332" s="330"/>
      <c r="K2332" s="42"/>
      <c r="L2332" s="42"/>
      <c r="M2332" s="328"/>
      <c r="N2332" s="328"/>
      <c r="O2332" s="42"/>
    </row>
    <row r="2333" spans="1:15">
      <c r="A2333" s="42"/>
      <c r="B2333" s="330">
        <v>45337</v>
      </c>
      <c r="C2333" s="334">
        <f t="shared" si="34"/>
        <v>10282840075</v>
      </c>
      <c r="D2333" s="42"/>
      <c r="E2333" s="42"/>
      <c r="F2333" s="247">
        <v>743977889</v>
      </c>
      <c r="G2333" s="337">
        <v>375005636</v>
      </c>
      <c r="H2333" s="330">
        <v>43063</v>
      </c>
      <c r="I2333" s="330"/>
      <c r="K2333" s="42"/>
      <c r="L2333" s="42"/>
      <c r="M2333" s="328"/>
      <c r="N2333" s="328"/>
      <c r="O2333" s="42"/>
    </row>
    <row r="2334" spans="1:15">
      <c r="A2334" s="42"/>
      <c r="B2334" s="330">
        <v>45338</v>
      </c>
      <c r="C2334" s="334">
        <f t="shared" si="34"/>
        <v>9816966104</v>
      </c>
      <c r="D2334" s="42"/>
      <c r="E2334" s="42"/>
      <c r="F2334" s="247">
        <v>278103918</v>
      </c>
      <c r="G2334" s="337">
        <v>375239868</v>
      </c>
      <c r="H2334" s="330">
        <v>49092</v>
      </c>
      <c r="I2334" s="330"/>
      <c r="K2334" s="42"/>
      <c r="L2334" s="42"/>
      <c r="M2334" s="328"/>
      <c r="N2334" s="328"/>
      <c r="O2334" s="42"/>
    </row>
    <row r="2335" spans="1:15">
      <c r="A2335" s="42"/>
      <c r="B2335" s="330">
        <v>45339</v>
      </c>
      <c r="C2335" s="334">
        <f t="shared" si="34"/>
        <v>9723451703</v>
      </c>
      <c r="D2335" s="42"/>
      <c r="E2335" s="42"/>
      <c r="F2335" s="247">
        <v>184589517</v>
      </c>
      <c r="G2335" s="337">
        <v>375327600</v>
      </c>
      <c r="H2335" s="330">
        <v>44100</v>
      </c>
      <c r="I2335" s="330"/>
      <c r="K2335" s="42"/>
      <c r="L2335" s="42"/>
      <c r="M2335" s="328"/>
      <c r="N2335" s="328"/>
      <c r="O2335" s="42"/>
    </row>
    <row r="2336" spans="1:15">
      <c r="A2336" s="42"/>
      <c r="B2336" s="330">
        <v>45340</v>
      </c>
      <c r="C2336" s="334">
        <f t="shared" ref="C2336:C2399" si="35">F2336+(F$88*28679+98765)+(G$88*6587+87654)+(E$88*9537+76543)+(J$88*5713+4528)</f>
        <v>10200546529</v>
      </c>
      <c r="D2336" s="42"/>
      <c r="E2336" s="42"/>
      <c r="F2336" s="247">
        <v>661684343</v>
      </c>
      <c r="G2336" s="337">
        <v>375551261</v>
      </c>
      <c r="H2336" s="330">
        <v>44583</v>
      </c>
      <c r="I2336" s="330"/>
      <c r="K2336" s="42"/>
      <c r="L2336" s="42"/>
      <c r="M2336" s="328"/>
      <c r="N2336" s="328"/>
      <c r="O2336" s="42"/>
    </row>
    <row r="2337" spans="1:15">
      <c r="A2337" s="42"/>
      <c r="B2337" s="330">
        <v>45341</v>
      </c>
      <c r="C2337" s="334">
        <f t="shared" si="35"/>
        <v>9814523629</v>
      </c>
      <c r="D2337" s="42"/>
      <c r="E2337" s="42"/>
      <c r="F2337" s="247">
        <v>275661443</v>
      </c>
      <c r="G2337" s="337">
        <v>375709802</v>
      </c>
      <c r="H2337" s="330">
        <v>46038</v>
      </c>
      <c r="I2337" s="330"/>
      <c r="K2337" s="42"/>
      <c r="L2337" s="42"/>
      <c r="M2337" s="328"/>
      <c r="N2337" s="328"/>
      <c r="O2337" s="42"/>
    </row>
    <row r="2338" spans="1:15">
      <c r="A2338" s="42"/>
      <c r="B2338" s="330">
        <v>45342</v>
      </c>
      <c r="C2338" s="334">
        <f t="shared" si="35"/>
        <v>9865043497</v>
      </c>
      <c r="D2338" s="42"/>
      <c r="E2338" s="42"/>
      <c r="F2338" s="247">
        <v>326181311</v>
      </c>
      <c r="G2338" s="337">
        <v>375762237</v>
      </c>
      <c r="H2338" s="330">
        <v>44789</v>
      </c>
      <c r="I2338" s="330"/>
      <c r="K2338" s="42"/>
      <c r="L2338" s="42"/>
      <c r="M2338" s="328"/>
      <c r="N2338" s="328"/>
      <c r="O2338" s="42"/>
    </row>
    <row r="2339" spans="1:15">
      <c r="A2339" s="42"/>
      <c r="B2339" s="330">
        <v>45343</v>
      </c>
      <c r="C2339" s="334">
        <f t="shared" si="35"/>
        <v>10178341226</v>
      </c>
      <c r="D2339" s="42"/>
      <c r="E2339" s="42"/>
      <c r="F2339" s="247">
        <v>639479040</v>
      </c>
      <c r="G2339" s="337">
        <v>375855424</v>
      </c>
      <c r="H2339" s="330">
        <v>44580</v>
      </c>
      <c r="I2339" s="330"/>
      <c r="K2339" s="42"/>
      <c r="L2339" s="42"/>
      <c r="M2339" s="328"/>
      <c r="N2339" s="328"/>
      <c r="O2339" s="42"/>
    </row>
    <row r="2340" spans="1:15">
      <c r="A2340" s="42"/>
      <c r="B2340" s="330">
        <v>45344</v>
      </c>
      <c r="C2340" s="334">
        <f t="shared" si="35"/>
        <v>10174625314</v>
      </c>
      <c r="D2340" s="42"/>
      <c r="E2340" s="42"/>
      <c r="F2340" s="247">
        <v>635763128</v>
      </c>
      <c r="G2340" s="337">
        <v>375889665</v>
      </c>
      <c r="H2340" s="330">
        <v>43643</v>
      </c>
      <c r="I2340" s="330"/>
      <c r="K2340" s="42"/>
      <c r="L2340" s="42"/>
      <c r="M2340" s="328"/>
      <c r="N2340" s="328"/>
      <c r="O2340" s="42"/>
    </row>
    <row r="2341" spans="1:15">
      <c r="A2341" s="42"/>
      <c r="B2341" s="330">
        <v>45345</v>
      </c>
      <c r="C2341" s="334">
        <f t="shared" si="35"/>
        <v>10335130099</v>
      </c>
      <c r="D2341" s="42"/>
      <c r="E2341" s="42"/>
      <c r="F2341" s="247">
        <v>796267913</v>
      </c>
      <c r="G2341" s="337">
        <v>376086260</v>
      </c>
      <c r="H2341" s="330">
        <v>48598</v>
      </c>
      <c r="I2341" s="330"/>
      <c r="K2341" s="42"/>
      <c r="L2341" s="42"/>
      <c r="M2341" s="328"/>
      <c r="N2341" s="328"/>
      <c r="O2341" s="42"/>
    </row>
    <row r="2342" spans="1:15">
      <c r="A2342" s="42"/>
      <c r="B2342" s="330">
        <v>45346</v>
      </c>
      <c r="C2342" s="334">
        <f t="shared" si="35"/>
        <v>9780684069</v>
      </c>
      <c r="D2342" s="42"/>
      <c r="E2342" s="42"/>
      <c r="F2342" s="247">
        <v>241821883</v>
      </c>
      <c r="G2342" s="337">
        <v>376146999</v>
      </c>
      <c r="H2342" s="330">
        <v>50225</v>
      </c>
      <c r="I2342" s="330"/>
      <c r="K2342" s="42"/>
      <c r="L2342" s="42"/>
      <c r="M2342" s="328"/>
      <c r="N2342" s="328"/>
      <c r="O2342" s="42"/>
    </row>
    <row r="2343" spans="1:15">
      <c r="A2343" s="42"/>
      <c r="B2343" s="330">
        <v>45347</v>
      </c>
      <c r="C2343" s="334">
        <f t="shared" si="35"/>
        <v>9786815183</v>
      </c>
      <c r="D2343" s="42"/>
      <c r="E2343" s="42"/>
      <c r="F2343" s="247">
        <v>247952997</v>
      </c>
      <c r="G2343" s="337">
        <v>376224373</v>
      </c>
      <c r="H2343" s="330">
        <v>49278</v>
      </c>
      <c r="I2343" s="330"/>
      <c r="K2343" s="42"/>
      <c r="L2343" s="42"/>
      <c r="M2343" s="328"/>
      <c r="N2343" s="328"/>
      <c r="O2343" s="42"/>
    </row>
    <row r="2344" spans="1:15">
      <c r="A2344" s="42"/>
      <c r="B2344" s="330">
        <v>45348</v>
      </c>
      <c r="C2344" s="334">
        <f t="shared" si="35"/>
        <v>9968040103</v>
      </c>
      <c r="D2344" s="42"/>
      <c r="E2344" s="42"/>
      <c r="F2344" s="247">
        <v>429177917</v>
      </c>
      <c r="G2344" s="337">
        <v>376224799</v>
      </c>
      <c r="H2344" s="330">
        <v>49712</v>
      </c>
      <c r="I2344" s="330"/>
      <c r="K2344" s="42"/>
      <c r="L2344" s="42"/>
      <c r="M2344" s="328"/>
      <c r="N2344" s="328"/>
      <c r="O2344" s="42"/>
    </row>
    <row r="2345" spans="1:15">
      <c r="A2345" s="42"/>
      <c r="B2345" s="330">
        <v>45349</v>
      </c>
      <c r="C2345" s="334">
        <f t="shared" si="35"/>
        <v>9666387321</v>
      </c>
      <c r="D2345" s="42"/>
      <c r="E2345" s="42"/>
      <c r="F2345" s="247">
        <v>127525135</v>
      </c>
      <c r="G2345" s="337">
        <v>376334724</v>
      </c>
      <c r="H2345" s="330">
        <v>48411</v>
      </c>
      <c r="I2345" s="330"/>
      <c r="K2345" s="42"/>
      <c r="L2345" s="42"/>
      <c r="M2345" s="328"/>
      <c r="N2345" s="328"/>
      <c r="O2345" s="42"/>
    </row>
    <row r="2346" spans="1:15">
      <c r="A2346" s="42"/>
      <c r="B2346" s="330">
        <v>45350</v>
      </c>
      <c r="C2346" s="334">
        <f t="shared" si="35"/>
        <v>10058224166</v>
      </c>
      <c r="D2346" s="42"/>
      <c r="E2346" s="42"/>
      <c r="F2346" s="247">
        <v>519361980</v>
      </c>
      <c r="G2346" s="337">
        <v>376362123</v>
      </c>
      <c r="H2346" s="330">
        <v>48659</v>
      </c>
      <c r="I2346" s="330"/>
      <c r="K2346" s="42"/>
      <c r="L2346" s="42"/>
      <c r="M2346" s="328"/>
      <c r="N2346" s="328"/>
      <c r="O2346" s="42"/>
    </row>
    <row r="2347" spans="1:15">
      <c r="A2347" s="42"/>
      <c r="B2347" s="330">
        <v>45351</v>
      </c>
      <c r="C2347" s="334">
        <f t="shared" si="35"/>
        <v>10482134426</v>
      </c>
      <c r="D2347" s="42"/>
      <c r="E2347" s="42"/>
      <c r="F2347" s="247">
        <v>943272240</v>
      </c>
      <c r="G2347" s="337">
        <v>376447031</v>
      </c>
      <c r="H2347" s="330">
        <v>46742</v>
      </c>
      <c r="I2347" s="330"/>
      <c r="K2347" s="42"/>
      <c r="L2347" s="42"/>
      <c r="M2347" s="328"/>
      <c r="N2347" s="328"/>
      <c r="O2347" s="42"/>
    </row>
    <row r="2348" spans="1:15">
      <c r="A2348" s="42"/>
      <c r="B2348" s="330">
        <v>45352</v>
      </c>
      <c r="C2348" s="334">
        <f t="shared" si="35"/>
        <v>10384790719</v>
      </c>
      <c r="D2348" s="42"/>
      <c r="E2348" s="42"/>
      <c r="F2348" s="247">
        <v>845928533</v>
      </c>
      <c r="G2348" s="337">
        <v>376562244</v>
      </c>
      <c r="H2348" s="330">
        <v>46507</v>
      </c>
      <c r="I2348" s="330"/>
      <c r="K2348" s="42"/>
      <c r="L2348" s="42"/>
      <c r="M2348" s="328"/>
      <c r="N2348" s="328"/>
      <c r="O2348" s="42"/>
    </row>
    <row r="2349" spans="1:15">
      <c r="A2349" s="42"/>
      <c r="B2349" s="330">
        <v>45353</v>
      </c>
      <c r="C2349" s="334">
        <f t="shared" si="35"/>
        <v>9876427550</v>
      </c>
      <c r="D2349" s="42"/>
      <c r="E2349" s="42"/>
      <c r="F2349" s="247">
        <v>337565364</v>
      </c>
      <c r="G2349" s="337">
        <v>376669361</v>
      </c>
      <c r="H2349" s="330">
        <v>46367</v>
      </c>
      <c r="I2349" s="330"/>
      <c r="K2349" s="42"/>
      <c r="L2349" s="42"/>
      <c r="M2349" s="328"/>
      <c r="N2349" s="328"/>
      <c r="O2349" s="42"/>
    </row>
    <row r="2350" spans="1:15">
      <c r="A2350" s="42"/>
      <c r="B2350" s="330">
        <v>45354</v>
      </c>
      <c r="C2350" s="334">
        <f t="shared" si="35"/>
        <v>9708806040</v>
      </c>
      <c r="D2350" s="42"/>
      <c r="E2350" s="42"/>
      <c r="F2350" s="247">
        <v>169943854</v>
      </c>
      <c r="G2350" s="337">
        <v>376793872</v>
      </c>
      <c r="H2350" s="330">
        <v>48158</v>
      </c>
      <c r="I2350" s="330"/>
      <c r="K2350" s="42"/>
      <c r="L2350" s="42"/>
      <c r="M2350" s="328"/>
      <c r="N2350" s="328"/>
      <c r="O2350" s="42"/>
    </row>
    <row r="2351" spans="1:15">
      <c r="A2351" s="42"/>
      <c r="B2351" s="330">
        <v>45355</v>
      </c>
      <c r="C2351" s="334">
        <f t="shared" si="35"/>
        <v>10189833497</v>
      </c>
      <c r="D2351" s="42"/>
      <c r="E2351" s="42"/>
      <c r="F2351" s="247">
        <v>650971311</v>
      </c>
      <c r="G2351" s="337">
        <v>376884533</v>
      </c>
      <c r="H2351" s="330">
        <v>50074</v>
      </c>
      <c r="I2351" s="330"/>
      <c r="K2351" s="42"/>
      <c r="L2351" s="42"/>
      <c r="M2351" s="328"/>
      <c r="N2351" s="328"/>
      <c r="O2351" s="42"/>
    </row>
    <row r="2352" spans="1:15">
      <c r="A2352" s="42"/>
      <c r="B2352" s="330">
        <v>45356</v>
      </c>
      <c r="C2352" s="334">
        <f t="shared" si="35"/>
        <v>9675322125</v>
      </c>
      <c r="D2352" s="42"/>
      <c r="E2352" s="42"/>
      <c r="F2352" s="247">
        <v>136459939</v>
      </c>
      <c r="G2352" s="337">
        <v>376977679</v>
      </c>
      <c r="H2352" s="330">
        <v>48373</v>
      </c>
      <c r="I2352" s="330"/>
      <c r="K2352" s="42"/>
      <c r="L2352" s="42"/>
      <c r="M2352" s="328"/>
      <c r="N2352" s="328"/>
      <c r="O2352" s="42"/>
    </row>
    <row r="2353" spans="1:15">
      <c r="A2353" s="42"/>
      <c r="B2353" s="330">
        <v>45357</v>
      </c>
      <c r="C2353" s="334">
        <f t="shared" si="35"/>
        <v>9707479579</v>
      </c>
      <c r="D2353" s="42"/>
      <c r="E2353" s="42"/>
      <c r="F2353" s="247">
        <v>168617393</v>
      </c>
      <c r="G2353" s="337">
        <v>377316593</v>
      </c>
      <c r="H2353" s="330">
        <v>43730</v>
      </c>
      <c r="I2353" s="330"/>
      <c r="K2353" s="42"/>
      <c r="L2353" s="42"/>
      <c r="M2353" s="328"/>
      <c r="N2353" s="328"/>
      <c r="O2353" s="42"/>
    </row>
    <row r="2354" spans="1:15">
      <c r="A2354" s="42"/>
      <c r="B2354" s="330">
        <v>45358</v>
      </c>
      <c r="C2354" s="334">
        <f t="shared" si="35"/>
        <v>9639995750</v>
      </c>
      <c r="D2354" s="42"/>
      <c r="E2354" s="42"/>
      <c r="F2354" s="247">
        <v>101133564</v>
      </c>
      <c r="G2354" s="337">
        <v>377412703</v>
      </c>
      <c r="H2354" s="330">
        <v>44802</v>
      </c>
      <c r="I2354" s="330"/>
      <c r="K2354" s="42"/>
      <c r="L2354" s="42"/>
      <c r="M2354" s="328"/>
      <c r="N2354" s="328"/>
      <c r="O2354" s="42"/>
    </row>
    <row r="2355" spans="1:15">
      <c r="A2355" s="42"/>
      <c r="B2355" s="330">
        <v>45359</v>
      </c>
      <c r="C2355" s="334">
        <f t="shared" si="35"/>
        <v>10408688227</v>
      </c>
      <c r="D2355" s="42"/>
      <c r="E2355" s="42"/>
      <c r="F2355" s="247">
        <v>869826041</v>
      </c>
      <c r="G2355" s="337">
        <v>377482879</v>
      </c>
      <c r="H2355" s="330">
        <v>46208</v>
      </c>
      <c r="I2355" s="330"/>
      <c r="K2355" s="42"/>
      <c r="L2355" s="42"/>
      <c r="M2355" s="328"/>
      <c r="N2355" s="328"/>
      <c r="O2355" s="42"/>
    </row>
    <row r="2356" spans="1:15">
      <c r="A2356" s="42"/>
      <c r="B2356" s="330">
        <v>45360</v>
      </c>
      <c r="C2356" s="334">
        <f t="shared" si="35"/>
        <v>9787194029</v>
      </c>
      <c r="D2356" s="42"/>
      <c r="E2356" s="42"/>
      <c r="F2356" s="247">
        <v>248331843</v>
      </c>
      <c r="G2356" s="337">
        <v>377575702</v>
      </c>
      <c r="H2356" s="330">
        <v>43442</v>
      </c>
      <c r="I2356" s="330"/>
      <c r="K2356" s="42"/>
      <c r="L2356" s="42"/>
      <c r="M2356" s="328"/>
      <c r="N2356" s="328"/>
      <c r="O2356" s="42"/>
    </row>
    <row r="2357" spans="1:15">
      <c r="A2357" s="42"/>
      <c r="B2357" s="330">
        <v>45361</v>
      </c>
      <c r="C2357" s="334">
        <f t="shared" si="35"/>
        <v>9683551746</v>
      </c>
      <c r="D2357" s="42"/>
      <c r="E2357" s="42"/>
      <c r="F2357" s="247">
        <v>144689560</v>
      </c>
      <c r="G2357" s="337">
        <v>377709979</v>
      </c>
      <c r="H2357" s="330">
        <v>46923</v>
      </c>
      <c r="I2357" s="330"/>
      <c r="K2357" s="42"/>
      <c r="L2357" s="42"/>
      <c r="M2357" s="328"/>
      <c r="N2357" s="328"/>
      <c r="O2357" s="42"/>
    </row>
    <row r="2358" spans="1:15">
      <c r="A2358" s="42"/>
      <c r="B2358" s="330">
        <v>45362</v>
      </c>
      <c r="C2358" s="334">
        <f t="shared" si="35"/>
        <v>10032549548</v>
      </c>
      <c r="D2358" s="42"/>
      <c r="E2358" s="42"/>
      <c r="F2358" s="247">
        <v>493687362</v>
      </c>
      <c r="G2358" s="337">
        <v>377712857</v>
      </c>
      <c r="H2358" s="330">
        <v>47891</v>
      </c>
      <c r="I2358" s="330"/>
      <c r="K2358" s="42"/>
      <c r="L2358" s="42"/>
      <c r="M2358" s="328"/>
      <c r="N2358" s="328"/>
      <c r="O2358" s="42"/>
    </row>
    <row r="2359" spans="1:15">
      <c r="A2359" s="42"/>
      <c r="B2359" s="330">
        <v>45363</v>
      </c>
      <c r="C2359" s="334">
        <f t="shared" si="35"/>
        <v>10241021522</v>
      </c>
      <c r="D2359" s="42"/>
      <c r="E2359" s="42"/>
      <c r="F2359" s="247">
        <v>702159336</v>
      </c>
      <c r="G2359" s="337">
        <v>377753687</v>
      </c>
      <c r="H2359" s="330">
        <v>43284</v>
      </c>
      <c r="I2359" s="330"/>
      <c r="K2359" s="42"/>
      <c r="L2359" s="42"/>
      <c r="M2359" s="328"/>
      <c r="N2359" s="328"/>
      <c r="O2359" s="42"/>
    </row>
    <row r="2360" spans="1:15">
      <c r="A2360" s="42"/>
      <c r="B2360" s="330">
        <v>45364</v>
      </c>
      <c r="C2360" s="334">
        <f t="shared" si="35"/>
        <v>10226603090</v>
      </c>
      <c r="D2360" s="42"/>
      <c r="E2360" s="42"/>
      <c r="F2360" s="247">
        <v>687740904</v>
      </c>
      <c r="G2360" s="337">
        <v>377891104</v>
      </c>
      <c r="H2360" s="330">
        <v>47883</v>
      </c>
      <c r="I2360" s="330"/>
      <c r="K2360" s="42"/>
      <c r="L2360" s="42"/>
      <c r="M2360" s="328"/>
      <c r="N2360" s="328"/>
      <c r="O2360" s="42"/>
    </row>
    <row r="2361" spans="1:15">
      <c r="A2361" s="42"/>
      <c r="B2361" s="330">
        <v>45365</v>
      </c>
      <c r="C2361" s="334">
        <f t="shared" si="35"/>
        <v>9775005760</v>
      </c>
      <c r="D2361" s="42"/>
      <c r="E2361" s="42"/>
      <c r="F2361" s="247">
        <v>236143574</v>
      </c>
      <c r="G2361" s="337">
        <v>377911755</v>
      </c>
      <c r="H2361" s="330">
        <v>46624</v>
      </c>
      <c r="I2361" s="330"/>
      <c r="K2361" s="42"/>
      <c r="L2361" s="42"/>
      <c r="M2361" s="328"/>
      <c r="N2361" s="328"/>
      <c r="O2361" s="42"/>
    </row>
    <row r="2362" spans="1:15">
      <c r="A2362" s="42"/>
      <c r="B2362" s="330">
        <v>45366</v>
      </c>
      <c r="C2362" s="334">
        <f t="shared" si="35"/>
        <v>9676710938</v>
      </c>
      <c r="D2362" s="42"/>
      <c r="E2362" s="42"/>
      <c r="F2362" s="247">
        <v>137848752</v>
      </c>
      <c r="G2362" s="337">
        <v>377965924</v>
      </c>
      <c r="H2362" s="330">
        <v>50150</v>
      </c>
      <c r="I2362" s="330"/>
      <c r="K2362" s="42"/>
      <c r="L2362" s="42"/>
      <c r="M2362" s="328"/>
      <c r="N2362" s="328"/>
      <c r="O2362" s="42"/>
    </row>
    <row r="2363" spans="1:15">
      <c r="A2363" s="42"/>
      <c r="B2363" s="330">
        <v>45367</v>
      </c>
      <c r="C2363" s="334">
        <f t="shared" si="35"/>
        <v>10227566893</v>
      </c>
      <c r="D2363" s="42"/>
      <c r="E2363" s="42"/>
      <c r="F2363" s="247">
        <v>688704707</v>
      </c>
      <c r="G2363" s="337">
        <v>378234013</v>
      </c>
      <c r="H2363" s="330">
        <v>45313</v>
      </c>
      <c r="I2363" s="330"/>
      <c r="K2363" s="42"/>
      <c r="L2363" s="42"/>
      <c r="M2363" s="328"/>
      <c r="N2363" s="328"/>
      <c r="O2363" s="42"/>
    </row>
    <row r="2364" spans="1:15">
      <c r="A2364" s="42"/>
      <c r="B2364" s="330">
        <v>45368</v>
      </c>
      <c r="C2364" s="334">
        <f t="shared" si="35"/>
        <v>10338900919</v>
      </c>
      <c r="D2364" s="42"/>
      <c r="E2364" s="42"/>
      <c r="F2364" s="247">
        <v>800038733</v>
      </c>
      <c r="G2364" s="337">
        <v>379024414</v>
      </c>
      <c r="H2364" s="330">
        <v>46826</v>
      </c>
      <c r="I2364" s="330"/>
      <c r="K2364" s="42"/>
      <c r="L2364" s="42"/>
      <c r="M2364" s="328"/>
      <c r="N2364" s="328"/>
      <c r="O2364" s="42"/>
    </row>
    <row r="2365" spans="1:15">
      <c r="A2365" s="42"/>
      <c r="B2365" s="330">
        <v>45369</v>
      </c>
      <c r="C2365" s="334">
        <f t="shared" si="35"/>
        <v>9648283372</v>
      </c>
      <c r="D2365" s="42"/>
      <c r="E2365" s="42"/>
      <c r="F2365" s="247">
        <v>109421186</v>
      </c>
      <c r="G2365" s="337">
        <v>379077837</v>
      </c>
      <c r="H2365" s="330">
        <v>45406</v>
      </c>
      <c r="I2365" s="330"/>
      <c r="K2365" s="42"/>
      <c r="L2365" s="42"/>
      <c r="M2365" s="328"/>
      <c r="N2365" s="328"/>
      <c r="O2365" s="42"/>
    </row>
    <row r="2366" spans="1:15">
      <c r="A2366" s="42"/>
      <c r="B2366" s="330">
        <v>45370</v>
      </c>
      <c r="C2366" s="334">
        <f t="shared" si="35"/>
        <v>9668686071</v>
      </c>
      <c r="D2366" s="42"/>
      <c r="E2366" s="42"/>
      <c r="F2366" s="247">
        <v>129823885</v>
      </c>
      <c r="G2366" s="337">
        <v>379122082</v>
      </c>
      <c r="H2366" s="330">
        <v>44098</v>
      </c>
      <c r="I2366" s="330"/>
      <c r="K2366" s="42"/>
      <c r="L2366" s="42"/>
      <c r="M2366" s="328"/>
      <c r="N2366" s="328"/>
      <c r="O2366" s="42"/>
    </row>
    <row r="2367" spans="1:15">
      <c r="A2367" s="42"/>
      <c r="B2367" s="330">
        <v>45371</v>
      </c>
      <c r="C2367" s="334">
        <f t="shared" si="35"/>
        <v>10222531984</v>
      </c>
      <c r="D2367" s="42"/>
      <c r="E2367" s="42"/>
      <c r="F2367" s="247">
        <v>683669798</v>
      </c>
      <c r="G2367" s="337">
        <v>379491891</v>
      </c>
      <c r="H2367" s="330">
        <v>44429</v>
      </c>
      <c r="I2367" s="330"/>
      <c r="K2367" s="42"/>
      <c r="L2367" s="42"/>
      <c r="M2367" s="328"/>
      <c r="N2367" s="328"/>
      <c r="O2367" s="42"/>
    </row>
    <row r="2368" spans="1:15">
      <c r="A2368" s="42"/>
      <c r="B2368" s="330">
        <v>45372</v>
      </c>
      <c r="C2368" s="334">
        <f t="shared" si="35"/>
        <v>10206808256</v>
      </c>
      <c r="D2368" s="42"/>
      <c r="E2368" s="42"/>
      <c r="F2368" s="247">
        <v>667946070</v>
      </c>
      <c r="G2368" s="337">
        <v>379610715</v>
      </c>
      <c r="H2368" s="330">
        <v>49263</v>
      </c>
      <c r="I2368" s="330"/>
      <c r="K2368" s="42"/>
      <c r="L2368" s="42"/>
      <c r="M2368" s="328"/>
      <c r="N2368" s="328"/>
      <c r="O2368" s="42"/>
    </row>
    <row r="2369" spans="1:15">
      <c r="A2369" s="42"/>
      <c r="B2369" s="330">
        <v>45373</v>
      </c>
      <c r="C2369" s="334">
        <f t="shared" si="35"/>
        <v>10385038350</v>
      </c>
      <c r="D2369" s="42"/>
      <c r="E2369" s="42"/>
      <c r="F2369" s="247">
        <v>846176164</v>
      </c>
      <c r="G2369" s="337">
        <v>379751147</v>
      </c>
      <c r="H2369" s="330">
        <v>48852</v>
      </c>
      <c r="I2369" s="330"/>
      <c r="K2369" s="42"/>
      <c r="L2369" s="42"/>
      <c r="M2369" s="328"/>
      <c r="N2369" s="328"/>
      <c r="O2369" s="42"/>
    </row>
    <row r="2370" spans="1:15">
      <c r="A2370" s="42"/>
      <c r="B2370" s="330">
        <v>45374</v>
      </c>
      <c r="C2370" s="334">
        <f t="shared" si="35"/>
        <v>10128101083</v>
      </c>
      <c r="D2370" s="42"/>
      <c r="E2370" s="42"/>
      <c r="F2370" s="247">
        <v>589238897</v>
      </c>
      <c r="G2370" s="337">
        <v>379788173</v>
      </c>
      <c r="H2370" s="330">
        <v>44667</v>
      </c>
      <c r="I2370" s="330"/>
      <c r="K2370" s="42"/>
      <c r="L2370" s="42"/>
      <c r="M2370" s="328"/>
      <c r="N2370" s="328"/>
      <c r="O2370" s="42"/>
    </row>
    <row r="2371" spans="1:15">
      <c r="A2371" s="42"/>
      <c r="B2371" s="330">
        <v>45375</v>
      </c>
      <c r="C2371" s="334">
        <f t="shared" si="35"/>
        <v>9853403373</v>
      </c>
      <c r="D2371" s="42"/>
      <c r="E2371" s="42"/>
      <c r="F2371" s="247">
        <v>314541187</v>
      </c>
      <c r="G2371" s="337">
        <v>379835206</v>
      </c>
      <c r="H2371" s="330">
        <v>47502</v>
      </c>
      <c r="I2371" s="330"/>
      <c r="K2371" s="42"/>
      <c r="L2371" s="42"/>
      <c r="M2371" s="328"/>
      <c r="N2371" s="328"/>
      <c r="O2371" s="42"/>
    </row>
    <row r="2372" spans="1:15">
      <c r="A2372" s="42"/>
      <c r="B2372" s="330">
        <v>45376</v>
      </c>
      <c r="C2372" s="334">
        <f t="shared" si="35"/>
        <v>9856025805</v>
      </c>
      <c r="D2372" s="42"/>
      <c r="E2372" s="42"/>
      <c r="F2372" s="247">
        <v>317163619</v>
      </c>
      <c r="G2372" s="337">
        <v>379857525</v>
      </c>
      <c r="H2372" s="330">
        <v>47958</v>
      </c>
      <c r="I2372" s="330"/>
      <c r="K2372" s="42"/>
      <c r="L2372" s="42"/>
      <c r="M2372" s="328"/>
      <c r="N2372" s="328"/>
      <c r="O2372" s="42"/>
    </row>
    <row r="2373" spans="1:15">
      <c r="A2373" s="42"/>
      <c r="B2373" s="330">
        <v>45377</v>
      </c>
      <c r="C2373" s="334">
        <f t="shared" si="35"/>
        <v>10388952166</v>
      </c>
      <c r="D2373" s="42"/>
      <c r="E2373" s="42"/>
      <c r="F2373" s="247">
        <v>850089980</v>
      </c>
      <c r="G2373" s="337">
        <v>379896241</v>
      </c>
      <c r="H2373" s="330">
        <v>43704</v>
      </c>
      <c r="I2373" s="330"/>
      <c r="K2373" s="42"/>
      <c r="L2373" s="42"/>
      <c r="M2373" s="328"/>
      <c r="N2373" s="328"/>
      <c r="O2373" s="42"/>
    </row>
    <row r="2374" spans="1:15">
      <c r="A2374" s="42"/>
      <c r="B2374" s="330">
        <v>45378</v>
      </c>
      <c r="C2374" s="334">
        <f t="shared" si="35"/>
        <v>9909696293</v>
      </c>
      <c r="D2374" s="42"/>
      <c r="E2374" s="42"/>
      <c r="F2374" s="247">
        <v>370834107</v>
      </c>
      <c r="G2374" s="337">
        <v>380097197</v>
      </c>
      <c r="H2374" s="330">
        <v>43888</v>
      </c>
      <c r="I2374" s="330"/>
      <c r="K2374" s="42"/>
      <c r="L2374" s="42"/>
      <c r="M2374" s="328"/>
      <c r="N2374" s="328"/>
      <c r="O2374" s="42"/>
    </row>
    <row r="2375" spans="1:15">
      <c r="A2375" s="42"/>
      <c r="B2375" s="330">
        <v>45379</v>
      </c>
      <c r="C2375" s="334">
        <f t="shared" si="35"/>
        <v>10026374385</v>
      </c>
      <c r="D2375" s="42"/>
      <c r="E2375" s="42"/>
      <c r="F2375" s="247">
        <v>487512199</v>
      </c>
      <c r="G2375" s="337">
        <v>380321306</v>
      </c>
      <c r="H2375" s="330">
        <v>43587</v>
      </c>
      <c r="I2375" s="330"/>
      <c r="K2375" s="42"/>
      <c r="L2375" s="42"/>
      <c r="M2375" s="328"/>
      <c r="N2375" s="328"/>
      <c r="O2375" s="42"/>
    </row>
    <row r="2376" spans="1:15">
      <c r="A2376" s="42"/>
      <c r="B2376" s="330">
        <v>45380</v>
      </c>
      <c r="C2376" s="334">
        <f t="shared" si="35"/>
        <v>9939924074</v>
      </c>
      <c r="D2376" s="42"/>
      <c r="E2376" s="42"/>
      <c r="F2376" s="247">
        <v>401061888</v>
      </c>
      <c r="G2376" s="337">
        <v>380399710</v>
      </c>
      <c r="H2376" s="330">
        <v>47371</v>
      </c>
      <c r="I2376" s="330"/>
      <c r="K2376" s="42"/>
      <c r="L2376" s="42"/>
      <c r="M2376" s="328"/>
      <c r="N2376" s="328"/>
      <c r="O2376" s="42"/>
    </row>
    <row r="2377" spans="1:15">
      <c r="A2377" s="42"/>
      <c r="B2377" s="330">
        <v>45381</v>
      </c>
      <c r="C2377" s="334">
        <f t="shared" si="35"/>
        <v>10060388308</v>
      </c>
      <c r="D2377" s="42"/>
      <c r="E2377" s="42"/>
      <c r="F2377" s="247">
        <v>521526122</v>
      </c>
      <c r="G2377" s="337">
        <v>380401665</v>
      </c>
      <c r="H2377" s="330">
        <v>43826</v>
      </c>
      <c r="I2377" s="330"/>
      <c r="K2377" s="42"/>
      <c r="L2377" s="42"/>
      <c r="M2377" s="328"/>
      <c r="N2377" s="328"/>
      <c r="O2377" s="42"/>
    </row>
    <row r="2378" spans="1:15">
      <c r="A2378" s="42"/>
      <c r="B2378" s="330">
        <v>45382</v>
      </c>
      <c r="C2378" s="334">
        <f t="shared" si="35"/>
        <v>9676735654</v>
      </c>
      <c r="D2378" s="42"/>
      <c r="E2378" s="42"/>
      <c r="F2378" s="247">
        <v>137873468</v>
      </c>
      <c r="G2378" s="337">
        <v>380484185</v>
      </c>
      <c r="H2378" s="330">
        <v>45071</v>
      </c>
      <c r="I2378" s="330"/>
      <c r="K2378" s="42"/>
      <c r="L2378" s="42"/>
      <c r="M2378" s="328"/>
      <c r="N2378" s="328"/>
      <c r="O2378" s="42"/>
    </row>
    <row r="2379" spans="1:15">
      <c r="A2379" s="42"/>
      <c r="B2379" s="330">
        <v>45383</v>
      </c>
      <c r="C2379" s="334">
        <f t="shared" si="35"/>
        <v>10391029197</v>
      </c>
      <c r="D2379" s="42"/>
      <c r="E2379" s="42"/>
      <c r="F2379" s="247">
        <v>852167011</v>
      </c>
      <c r="G2379" s="337">
        <v>380518502</v>
      </c>
      <c r="H2379" s="330">
        <v>44501</v>
      </c>
      <c r="I2379" s="330"/>
      <c r="K2379" s="42"/>
      <c r="L2379" s="42"/>
      <c r="M2379" s="328"/>
      <c r="N2379" s="328"/>
      <c r="O2379" s="42"/>
    </row>
    <row r="2380" spans="1:15">
      <c r="A2380" s="42"/>
      <c r="B2380" s="330">
        <v>45384</v>
      </c>
      <c r="C2380" s="334">
        <f t="shared" si="35"/>
        <v>9981024566</v>
      </c>
      <c r="D2380" s="42"/>
      <c r="E2380" s="42"/>
      <c r="F2380" s="247">
        <v>442162380</v>
      </c>
      <c r="G2380" s="337">
        <v>380565129</v>
      </c>
      <c r="H2380" s="330">
        <v>45190</v>
      </c>
      <c r="I2380" s="330"/>
      <c r="K2380" s="42"/>
      <c r="L2380" s="42"/>
      <c r="M2380" s="328"/>
      <c r="N2380" s="328"/>
      <c r="O2380" s="42"/>
    </row>
    <row r="2381" spans="1:15">
      <c r="A2381" s="42"/>
      <c r="B2381" s="330">
        <v>45385</v>
      </c>
      <c r="C2381" s="334">
        <f t="shared" si="35"/>
        <v>9885132271</v>
      </c>
      <c r="D2381" s="42"/>
      <c r="E2381" s="42"/>
      <c r="F2381" s="247">
        <v>346270085</v>
      </c>
      <c r="G2381" s="337">
        <v>380632979</v>
      </c>
      <c r="H2381" s="330">
        <v>45523</v>
      </c>
      <c r="I2381" s="330"/>
      <c r="K2381" s="42"/>
      <c r="L2381" s="42"/>
      <c r="M2381" s="328"/>
      <c r="N2381" s="328"/>
      <c r="O2381" s="42"/>
    </row>
    <row r="2382" spans="1:15">
      <c r="A2382" s="42"/>
      <c r="B2382" s="330">
        <v>45386</v>
      </c>
      <c r="C2382" s="334">
        <f t="shared" si="35"/>
        <v>9791974274</v>
      </c>
      <c r="D2382" s="42"/>
      <c r="E2382" s="42"/>
      <c r="F2382" s="247">
        <v>253112088</v>
      </c>
      <c r="G2382" s="337">
        <v>380699796</v>
      </c>
      <c r="H2382" s="330">
        <v>46633</v>
      </c>
      <c r="I2382" s="330"/>
      <c r="K2382" s="42"/>
      <c r="L2382" s="42"/>
      <c r="M2382" s="328"/>
      <c r="N2382" s="328"/>
      <c r="O2382" s="42"/>
    </row>
    <row r="2383" spans="1:15">
      <c r="A2383" s="42"/>
      <c r="B2383" s="330">
        <v>45387</v>
      </c>
      <c r="C2383" s="334">
        <f t="shared" si="35"/>
        <v>9657895842</v>
      </c>
      <c r="D2383" s="42"/>
      <c r="E2383" s="42"/>
      <c r="F2383" s="247">
        <v>119033656</v>
      </c>
      <c r="G2383" s="337">
        <v>380738633</v>
      </c>
      <c r="H2383" s="330">
        <v>45212</v>
      </c>
      <c r="I2383" s="330"/>
      <c r="K2383" s="42"/>
      <c r="L2383" s="42"/>
      <c r="M2383" s="328"/>
      <c r="N2383" s="328"/>
      <c r="O2383" s="42"/>
    </row>
    <row r="2384" spans="1:15">
      <c r="A2384" s="42"/>
      <c r="B2384" s="330">
        <v>45388</v>
      </c>
      <c r="C2384" s="334">
        <f t="shared" si="35"/>
        <v>9734899422</v>
      </c>
      <c r="D2384" s="42"/>
      <c r="E2384" s="42"/>
      <c r="F2384" s="247">
        <v>196037236</v>
      </c>
      <c r="G2384" s="337">
        <v>380848047</v>
      </c>
      <c r="H2384" s="330">
        <v>43343</v>
      </c>
      <c r="I2384" s="330"/>
      <c r="K2384" s="42"/>
      <c r="L2384" s="42"/>
      <c r="M2384" s="328"/>
      <c r="N2384" s="328"/>
      <c r="O2384" s="42"/>
    </row>
    <row r="2385" spans="1:15">
      <c r="A2385" s="42"/>
      <c r="B2385" s="330">
        <v>45389</v>
      </c>
      <c r="C2385" s="334">
        <f t="shared" si="35"/>
        <v>10154323519</v>
      </c>
      <c r="D2385" s="42"/>
      <c r="E2385" s="42"/>
      <c r="F2385" s="247">
        <v>615461333</v>
      </c>
      <c r="G2385" s="337">
        <v>380958409</v>
      </c>
      <c r="H2385" s="330">
        <v>45707</v>
      </c>
      <c r="I2385" s="330"/>
      <c r="K2385" s="42"/>
      <c r="L2385" s="42"/>
      <c r="M2385" s="328"/>
      <c r="N2385" s="328"/>
      <c r="O2385" s="42"/>
    </row>
    <row r="2386" spans="1:15">
      <c r="A2386" s="42"/>
      <c r="B2386" s="330">
        <v>45390</v>
      </c>
      <c r="C2386" s="334">
        <f t="shared" si="35"/>
        <v>10073318164</v>
      </c>
      <c r="D2386" s="42"/>
      <c r="E2386" s="42"/>
      <c r="F2386" s="247">
        <v>534455978</v>
      </c>
      <c r="G2386" s="337">
        <v>381019115</v>
      </c>
      <c r="H2386" s="330">
        <v>46504</v>
      </c>
      <c r="I2386" s="330"/>
      <c r="K2386" s="42"/>
      <c r="L2386" s="42"/>
      <c r="M2386" s="328"/>
      <c r="N2386" s="328"/>
      <c r="O2386" s="42"/>
    </row>
    <row r="2387" spans="1:15">
      <c r="A2387" s="42"/>
      <c r="B2387" s="330">
        <v>45391</v>
      </c>
      <c r="C2387" s="334">
        <f t="shared" si="35"/>
        <v>10150690913</v>
      </c>
      <c r="D2387" s="42"/>
      <c r="E2387" s="42"/>
      <c r="F2387" s="247">
        <v>611828727</v>
      </c>
      <c r="G2387" s="337">
        <v>381045291</v>
      </c>
      <c r="H2387" s="330">
        <v>47652</v>
      </c>
      <c r="I2387" s="330"/>
      <c r="K2387" s="42"/>
      <c r="L2387" s="42"/>
      <c r="M2387" s="328"/>
      <c r="N2387" s="328"/>
      <c r="O2387" s="42"/>
    </row>
    <row r="2388" spans="1:15">
      <c r="A2388" s="42"/>
      <c r="B2388" s="330">
        <v>45392</v>
      </c>
      <c r="C2388" s="334">
        <f t="shared" si="35"/>
        <v>9681754928</v>
      </c>
      <c r="D2388" s="42"/>
      <c r="E2388" s="42"/>
      <c r="F2388" s="247">
        <v>142892742</v>
      </c>
      <c r="G2388" s="337">
        <v>381063875</v>
      </c>
      <c r="H2388" s="330">
        <v>47624</v>
      </c>
      <c r="I2388" s="330"/>
      <c r="K2388" s="42"/>
      <c r="L2388" s="42"/>
      <c r="M2388" s="328"/>
      <c r="N2388" s="328"/>
      <c r="O2388" s="42"/>
    </row>
    <row r="2389" spans="1:15">
      <c r="A2389" s="42"/>
      <c r="B2389" s="330">
        <v>45393</v>
      </c>
      <c r="C2389" s="334">
        <f t="shared" si="35"/>
        <v>9788766612</v>
      </c>
      <c r="D2389" s="42"/>
      <c r="E2389" s="42"/>
      <c r="F2389" s="247">
        <v>249904426</v>
      </c>
      <c r="G2389" s="337">
        <v>381080098</v>
      </c>
      <c r="H2389" s="330">
        <v>43345</v>
      </c>
      <c r="I2389" s="330"/>
      <c r="K2389" s="42"/>
      <c r="L2389" s="42"/>
      <c r="M2389" s="328"/>
      <c r="N2389" s="328"/>
      <c r="O2389" s="42"/>
    </row>
    <row r="2390" spans="1:15">
      <c r="A2390" s="42"/>
      <c r="B2390" s="330">
        <v>45394</v>
      </c>
      <c r="C2390" s="334">
        <f t="shared" si="35"/>
        <v>9654698460</v>
      </c>
      <c r="D2390" s="42"/>
      <c r="E2390" s="42"/>
      <c r="F2390" s="247">
        <v>115836274</v>
      </c>
      <c r="G2390" s="337">
        <v>381138456</v>
      </c>
      <c r="H2390" s="330">
        <v>43227</v>
      </c>
      <c r="I2390" s="330"/>
      <c r="K2390" s="42"/>
      <c r="L2390" s="42"/>
      <c r="M2390" s="328"/>
      <c r="N2390" s="328"/>
      <c r="O2390" s="42"/>
    </row>
    <row r="2391" spans="1:15">
      <c r="A2391" s="42"/>
      <c r="B2391" s="330">
        <v>45395</v>
      </c>
      <c r="C2391" s="334">
        <f t="shared" si="35"/>
        <v>9989888891</v>
      </c>
      <c r="D2391" s="42"/>
      <c r="E2391" s="42"/>
      <c r="F2391" s="247">
        <v>451026705</v>
      </c>
      <c r="G2391" s="337">
        <v>381160229</v>
      </c>
      <c r="H2391" s="330">
        <v>45314</v>
      </c>
      <c r="I2391" s="330"/>
      <c r="K2391" s="42"/>
      <c r="L2391" s="42"/>
      <c r="M2391" s="328"/>
      <c r="N2391" s="328"/>
      <c r="O2391" s="42"/>
    </row>
    <row r="2392" spans="1:15">
      <c r="A2392" s="42"/>
      <c r="B2392" s="330">
        <v>45396</v>
      </c>
      <c r="C2392" s="334">
        <f t="shared" si="35"/>
        <v>10166218464</v>
      </c>
      <c r="D2392" s="42"/>
      <c r="E2392" s="42"/>
      <c r="F2392" s="247">
        <v>627356278</v>
      </c>
      <c r="G2392" s="337">
        <v>381211953</v>
      </c>
      <c r="H2392" s="330">
        <v>50093</v>
      </c>
      <c r="I2392" s="330"/>
      <c r="K2392" s="42"/>
      <c r="L2392" s="42"/>
      <c r="M2392" s="328"/>
      <c r="N2392" s="328"/>
      <c r="O2392" s="42"/>
    </row>
    <row r="2393" spans="1:15">
      <c r="A2393" s="42"/>
      <c r="B2393" s="330">
        <v>45397</v>
      </c>
      <c r="C2393" s="334">
        <f t="shared" si="35"/>
        <v>10497064685</v>
      </c>
      <c r="D2393" s="42"/>
      <c r="E2393" s="42"/>
      <c r="F2393" s="247">
        <v>958202499</v>
      </c>
      <c r="G2393" s="337">
        <v>381467702</v>
      </c>
      <c r="H2393" s="330">
        <v>47368</v>
      </c>
      <c r="I2393" s="330"/>
      <c r="K2393" s="42"/>
      <c r="L2393" s="42"/>
      <c r="M2393" s="328"/>
      <c r="N2393" s="328"/>
      <c r="O2393" s="42"/>
    </row>
    <row r="2394" spans="1:15">
      <c r="A2394" s="42"/>
      <c r="B2394" s="330">
        <v>45398</v>
      </c>
      <c r="C2394" s="334">
        <f t="shared" si="35"/>
        <v>10441248263</v>
      </c>
      <c r="D2394" s="42"/>
      <c r="E2394" s="42"/>
      <c r="F2394" s="247">
        <v>902386077</v>
      </c>
      <c r="G2394" s="337">
        <v>381649720</v>
      </c>
      <c r="H2394" s="330">
        <v>48078</v>
      </c>
      <c r="I2394" s="330"/>
      <c r="K2394" s="42"/>
      <c r="L2394" s="42"/>
      <c r="M2394" s="328"/>
      <c r="N2394" s="328"/>
      <c r="O2394" s="42"/>
    </row>
    <row r="2395" spans="1:15">
      <c r="A2395" s="42"/>
      <c r="B2395" s="330">
        <v>45399</v>
      </c>
      <c r="C2395" s="334">
        <f t="shared" si="35"/>
        <v>10137234110</v>
      </c>
      <c r="D2395" s="42"/>
      <c r="E2395" s="42"/>
      <c r="F2395" s="247">
        <v>598371924</v>
      </c>
      <c r="G2395" s="337">
        <v>381890774</v>
      </c>
      <c r="H2395" s="330">
        <v>45725</v>
      </c>
      <c r="I2395" s="330"/>
      <c r="K2395" s="42"/>
      <c r="L2395" s="42"/>
      <c r="M2395" s="328"/>
      <c r="N2395" s="328"/>
      <c r="O2395" s="42"/>
    </row>
    <row r="2396" spans="1:15">
      <c r="A2396" s="42"/>
      <c r="B2396" s="330">
        <v>45400</v>
      </c>
      <c r="C2396" s="334">
        <f t="shared" si="35"/>
        <v>10276244924</v>
      </c>
      <c r="D2396" s="42"/>
      <c r="E2396" s="42"/>
      <c r="F2396" s="247">
        <v>737382738</v>
      </c>
      <c r="G2396" s="337">
        <v>381927099</v>
      </c>
      <c r="H2396" s="330">
        <v>47922</v>
      </c>
      <c r="I2396" s="330"/>
      <c r="K2396" s="42"/>
      <c r="L2396" s="42"/>
      <c r="M2396" s="328"/>
      <c r="N2396" s="328"/>
      <c r="O2396" s="42"/>
    </row>
    <row r="2397" spans="1:15">
      <c r="A2397" s="42"/>
      <c r="B2397" s="330">
        <v>45401</v>
      </c>
      <c r="C2397" s="334">
        <f t="shared" si="35"/>
        <v>10097376794</v>
      </c>
      <c r="D2397" s="42"/>
      <c r="E2397" s="42"/>
      <c r="F2397" s="247">
        <v>558514608</v>
      </c>
      <c r="G2397" s="337">
        <v>382249907</v>
      </c>
      <c r="H2397" s="330">
        <v>45266</v>
      </c>
      <c r="I2397" s="330"/>
      <c r="K2397" s="42"/>
      <c r="L2397" s="42"/>
      <c r="M2397" s="328"/>
      <c r="N2397" s="328"/>
      <c r="O2397" s="42"/>
    </row>
    <row r="2398" spans="1:15">
      <c r="A2398" s="42"/>
      <c r="B2398" s="330">
        <v>45402</v>
      </c>
      <c r="C2398" s="334">
        <f t="shared" si="35"/>
        <v>9956754867</v>
      </c>
      <c r="D2398" s="42"/>
      <c r="E2398" s="42"/>
      <c r="F2398" s="247">
        <v>417892681</v>
      </c>
      <c r="G2398" s="337">
        <v>382283719</v>
      </c>
      <c r="H2398" s="330">
        <v>44447</v>
      </c>
      <c r="I2398" s="330"/>
      <c r="K2398" s="42"/>
      <c r="L2398" s="42"/>
      <c r="M2398" s="328"/>
      <c r="N2398" s="328"/>
      <c r="O2398" s="42"/>
    </row>
    <row r="2399" spans="1:15">
      <c r="A2399" s="42"/>
      <c r="B2399" s="330">
        <v>45403</v>
      </c>
      <c r="C2399" s="334">
        <f t="shared" si="35"/>
        <v>10168454943</v>
      </c>
      <c r="D2399" s="42"/>
      <c r="E2399" s="42"/>
      <c r="F2399" s="247">
        <v>629592757</v>
      </c>
      <c r="G2399" s="337">
        <v>382353167</v>
      </c>
      <c r="H2399" s="330">
        <v>46937</v>
      </c>
      <c r="I2399" s="330"/>
      <c r="K2399" s="42"/>
      <c r="L2399" s="42"/>
      <c r="M2399" s="328"/>
      <c r="N2399" s="328"/>
      <c r="O2399" s="42"/>
    </row>
    <row r="2400" spans="1:15">
      <c r="A2400" s="42"/>
      <c r="B2400" s="330">
        <v>45404</v>
      </c>
      <c r="C2400" s="334">
        <f t="shared" ref="C2400:C2463" si="36">F2400+(F$88*28679+98765)+(G$88*6587+87654)+(E$88*9537+76543)+(J$88*5713+4528)</f>
        <v>9743801843</v>
      </c>
      <c r="D2400" s="42"/>
      <c r="E2400" s="42"/>
      <c r="F2400" s="247">
        <v>204939657</v>
      </c>
      <c r="G2400" s="337">
        <v>382431986</v>
      </c>
      <c r="H2400" s="330">
        <v>43163</v>
      </c>
      <c r="I2400" s="330"/>
      <c r="K2400" s="42"/>
      <c r="L2400" s="42"/>
      <c r="M2400" s="328"/>
      <c r="N2400" s="328"/>
      <c r="O2400" s="42"/>
    </row>
    <row r="2401" spans="1:15">
      <c r="A2401" s="42"/>
      <c r="B2401" s="330">
        <v>45405</v>
      </c>
      <c r="C2401" s="334">
        <f t="shared" si="36"/>
        <v>9649441911</v>
      </c>
      <c r="D2401" s="42"/>
      <c r="E2401" s="42"/>
      <c r="F2401" s="247">
        <v>110579725</v>
      </c>
      <c r="G2401" s="337">
        <v>382660493</v>
      </c>
      <c r="H2401" s="330">
        <v>47933</v>
      </c>
      <c r="I2401" s="330"/>
      <c r="K2401" s="42"/>
      <c r="L2401" s="42"/>
      <c r="M2401" s="328"/>
      <c r="N2401" s="328"/>
      <c r="O2401" s="42"/>
    </row>
    <row r="2402" spans="1:15">
      <c r="A2402" s="42"/>
      <c r="B2402" s="330">
        <v>45406</v>
      </c>
      <c r="C2402" s="334">
        <f t="shared" si="36"/>
        <v>9917940023</v>
      </c>
      <c r="D2402" s="42"/>
      <c r="E2402" s="42"/>
      <c r="F2402" s="247">
        <v>379077837</v>
      </c>
      <c r="G2402" s="337">
        <v>382782397</v>
      </c>
      <c r="H2402" s="330">
        <v>44351</v>
      </c>
      <c r="I2402" s="330"/>
      <c r="K2402" s="42"/>
      <c r="L2402" s="42"/>
      <c r="M2402" s="328"/>
      <c r="N2402" s="328"/>
      <c r="O2402" s="42"/>
    </row>
    <row r="2403" spans="1:15">
      <c r="A2403" s="42"/>
      <c r="B2403" s="330">
        <v>45407</v>
      </c>
      <c r="C2403" s="334">
        <f t="shared" si="36"/>
        <v>9868680568</v>
      </c>
      <c r="D2403" s="42"/>
      <c r="E2403" s="42"/>
      <c r="F2403" s="247">
        <v>329818382</v>
      </c>
      <c r="G2403" s="337">
        <v>382914721</v>
      </c>
      <c r="H2403" s="330">
        <v>44228</v>
      </c>
      <c r="I2403" s="330"/>
      <c r="K2403" s="42"/>
      <c r="L2403" s="42"/>
      <c r="M2403" s="328"/>
      <c r="N2403" s="328"/>
      <c r="O2403" s="42"/>
    </row>
    <row r="2404" spans="1:15">
      <c r="A2404" s="42"/>
      <c r="B2404" s="330">
        <v>45408</v>
      </c>
      <c r="C2404" s="334">
        <f t="shared" si="36"/>
        <v>9925527588</v>
      </c>
      <c r="D2404" s="42"/>
      <c r="E2404" s="42"/>
      <c r="F2404" s="247">
        <v>386665402</v>
      </c>
      <c r="G2404" s="337">
        <v>382955979</v>
      </c>
      <c r="H2404" s="330">
        <v>49668</v>
      </c>
      <c r="I2404" s="330"/>
      <c r="K2404" s="42"/>
      <c r="L2404" s="42"/>
      <c r="M2404" s="328"/>
      <c r="N2404" s="328"/>
      <c r="O2404" s="42"/>
    </row>
    <row r="2405" spans="1:15">
      <c r="A2405" s="42"/>
      <c r="B2405" s="330">
        <v>45409</v>
      </c>
      <c r="C2405" s="334">
        <f t="shared" si="36"/>
        <v>10334576821</v>
      </c>
      <c r="D2405" s="42"/>
      <c r="E2405" s="42"/>
      <c r="F2405" s="247">
        <v>795714635</v>
      </c>
      <c r="G2405" s="337">
        <v>383333070</v>
      </c>
      <c r="H2405" s="330">
        <v>45943</v>
      </c>
      <c r="I2405" s="330"/>
      <c r="K2405" s="42"/>
      <c r="L2405" s="42"/>
      <c r="M2405" s="328"/>
      <c r="N2405" s="328"/>
      <c r="O2405" s="42"/>
    </row>
    <row r="2406" spans="1:15">
      <c r="A2406" s="42"/>
      <c r="B2406" s="330">
        <v>45410</v>
      </c>
      <c r="C2406" s="334">
        <f t="shared" si="36"/>
        <v>9886262880</v>
      </c>
      <c r="D2406" s="42"/>
      <c r="E2406" s="42"/>
      <c r="F2406" s="247">
        <v>347400694</v>
      </c>
      <c r="G2406" s="337">
        <v>383462470</v>
      </c>
      <c r="H2406" s="330">
        <v>47568</v>
      </c>
      <c r="I2406" s="330"/>
      <c r="K2406" s="42"/>
      <c r="L2406" s="42"/>
      <c r="M2406" s="328"/>
      <c r="N2406" s="328"/>
      <c r="O2406" s="42"/>
    </row>
    <row r="2407" spans="1:15">
      <c r="A2407" s="42"/>
      <c r="B2407" s="330">
        <v>45411</v>
      </c>
      <c r="C2407" s="334">
        <f t="shared" si="36"/>
        <v>10074707975</v>
      </c>
      <c r="D2407" s="42"/>
      <c r="E2407" s="42"/>
      <c r="F2407" s="247">
        <v>535845789</v>
      </c>
      <c r="G2407" s="337">
        <v>383518299</v>
      </c>
      <c r="H2407" s="330">
        <v>48640</v>
      </c>
      <c r="I2407" s="330"/>
      <c r="K2407" s="42"/>
      <c r="L2407" s="42"/>
      <c r="M2407" s="328"/>
      <c r="N2407" s="328"/>
      <c r="O2407" s="42"/>
    </row>
    <row r="2408" spans="1:15">
      <c r="A2408" s="42"/>
      <c r="B2408" s="330">
        <v>45412</v>
      </c>
      <c r="C2408" s="334">
        <f t="shared" si="36"/>
        <v>9707115633</v>
      </c>
      <c r="D2408" s="42"/>
      <c r="E2408" s="42"/>
      <c r="F2408" s="247">
        <v>168253447</v>
      </c>
      <c r="G2408" s="337">
        <v>383740076</v>
      </c>
      <c r="H2408" s="330">
        <v>44256</v>
      </c>
      <c r="I2408" s="330"/>
      <c r="K2408" s="42"/>
      <c r="L2408" s="42"/>
      <c r="M2408" s="328"/>
      <c r="N2408" s="328"/>
      <c r="O2408" s="42"/>
    </row>
    <row r="2409" spans="1:15">
      <c r="A2409" s="42"/>
      <c r="B2409" s="330">
        <v>45413</v>
      </c>
      <c r="C2409" s="334">
        <f t="shared" si="36"/>
        <v>10101683046</v>
      </c>
      <c r="D2409" s="42"/>
      <c r="E2409" s="42"/>
      <c r="F2409" s="247">
        <v>562820860</v>
      </c>
      <c r="G2409" s="337">
        <v>383785917</v>
      </c>
      <c r="H2409" s="330">
        <v>50365</v>
      </c>
      <c r="I2409" s="330"/>
      <c r="K2409" s="42"/>
      <c r="L2409" s="42"/>
      <c r="M2409" s="328"/>
      <c r="N2409" s="328"/>
      <c r="O2409" s="42"/>
    </row>
    <row r="2410" spans="1:15">
      <c r="A2410" s="42"/>
      <c r="B2410" s="330">
        <v>45414</v>
      </c>
      <c r="C2410" s="334">
        <f t="shared" si="36"/>
        <v>10115953316</v>
      </c>
      <c r="D2410" s="42"/>
      <c r="E2410" s="42"/>
      <c r="F2410" s="247">
        <v>577091130</v>
      </c>
      <c r="G2410" s="337">
        <v>383855790</v>
      </c>
      <c r="H2410" s="330">
        <v>48460</v>
      </c>
      <c r="I2410" s="330"/>
      <c r="K2410" s="42"/>
      <c r="L2410" s="42"/>
      <c r="M2410" s="328"/>
      <c r="N2410" s="328"/>
      <c r="O2410" s="42"/>
    </row>
    <row r="2411" spans="1:15">
      <c r="A2411" s="42"/>
      <c r="B2411" s="330">
        <v>45415</v>
      </c>
      <c r="C2411" s="334">
        <f t="shared" si="36"/>
        <v>9809891479</v>
      </c>
      <c r="D2411" s="42"/>
      <c r="E2411" s="42"/>
      <c r="F2411" s="247">
        <v>271029293</v>
      </c>
      <c r="G2411" s="337">
        <v>384044301</v>
      </c>
      <c r="H2411" s="330">
        <v>49035</v>
      </c>
      <c r="I2411" s="330"/>
      <c r="K2411" s="42"/>
      <c r="L2411" s="42"/>
      <c r="M2411" s="328"/>
      <c r="N2411" s="328"/>
      <c r="O2411" s="42"/>
    </row>
    <row r="2412" spans="1:15">
      <c r="A2412" s="42"/>
      <c r="B2412" s="330">
        <v>45416</v>
      </c>
      <c r="C2412" s="334">
        <f t="shared" si="36"/>
        <v>10075457528</v>
      </c>
      <c r="D2412" s="42"/>
      <c r="E2412" s="42"/>
      <c r="F2412" s="247">
        <v>536595342</v>
      </c>
      <c r="G2412" s="337">
        <v>384121447</v>
      </c>
      <c r="H2412" s="330">
        <v>46171</v>
      </c>
      <c r="I2412" s="330"/>
      <c r="K2412" s="42"/>
      <c r="L2412" s="42"/>
      <c r="M2412" s="328"/>
      <c r="N2412" s="328"/>
      <c r="O2412" s="42"/>
    </row>
    <row r="2413" spans="1:15">
      <c r="A2413" s="42"/>
      <c r="B2413" s="330">
        <v>45417</v>
      </c>
      <c r="C2413" s="334">
        <f t="shared" si="36"/>
        <v>10074112053</v>
      </c>
      <c r="D2413" s="42"/>
      <c r="E2413" s="42"/>
      <c r="F2413" s="247">
        <v>535249867</v>
      </c>
      <c r="G2413" s="337">
        <v>384213144</v>
      </c>
      <c r="H2413" s="330">
        <v>43539</v>
      </c>
      <c r="I2413" s="330"/>
      <c r="K2413" s="42"/>
      <c r="L2413" s="42"/>
      <c r="M2413" s="328"/>
      <c r="N2413" s="328"/>
      <c r="O2413" s="42"/>
    </row>
    <row r="2414" spans="1:15">
      <c r="A2414" s="42"/>
      <c r="B2414" s="330">
        <v>45418</v>
      </c>
      <c r="C2414" s="334">
        <f t="shared" si="36"/>
        <v>9817206937</v>
      </c>
      <c r="D2414" s="42"/>
      <c r="E2414" s="42"/>
      <c r="F2414" s="247">
        <v>278344751</v>
      </c>
      <c r="G2414" s="337">
        <v>384225578</v>
      </c>
      <c r="H2414" s="330">
        <v>49086</v>
      </c>
      <c r="I2414" s="330"/>
      <c r="K2414" s="42"/>
      <c r="L2414" s="42"/>
      <c r="M2414" s="328"/>
      <c r="N2414" s="328"/>
      <c r="O2414" s="42"/>
    </row>
    <row r="2415" spans="1:15">
      <c r="A2415" s="42"/>
      <c r="B2415" s="330">
        <v>45419</v>
      </c>
      <c r="C2415" s="334">
        <f t="shared" si="36"/>
        <v>9954103778</v>
      </c>
      <c r="D2415" s="42"/>
      <c r="E2415" s="42"/>
      <c r="F2415" s="247">
        <v>415241592</v>
      </c>
      <c r="G2415" s="337">
        <v>384252618</v>
      </c>
      <c r="H2415" s="330">
        <v>44647</v>
      </c>
      <c r="I2415" s="330"/>
      <c r="K2415" s="42"/>
      <c r="L2415" s="42"/>
      <c r="M2415" s="328"/>
      <c r="N2415" s="328"/>
      <c r="O2415" s="42"/>
    </row>
    <row r="2416" spans="1:15">
      <c r="A2416" s="42"/>
      <c r="B2416" s="330">
        <v>45420</v>
      </c>
      <c r="C2416" s="334">
        <f t="shared" si="36"/>
        <v>10130492938</v>
      </c>
      <c r="D2416" s="42"/>
      <c r="E2416" s="42"/>
      <c r="F2416" s="247">
        <v>591630752</v>
      </c>
      <c r="G2416" s="337">
        <v>384253374</v>
      </c>
      <c r="H2416" s="330">
        <v>46911</v>
      </c>
      <c r="I2416" s="330"/>
      <c r="K2416" s="42"/>
      <c r="L2416" s="42"/>
      <c r="M2416" s="328"/>
      <c r="N2416" s="328"/>
      <c r="O2416" s="42"/>
    </row>
    <row r="2417" spans="1:15">
      <c r="A2417" s="42"/>
      <c r="B2417" s="330">
        <v>45421</v>
      </c>
      <c r="C2417" s="334">
        <f t="shared" si="36"/>
        <v>10139895411</v>
      </c>
      <c r="D2417" s="42"/>
      <c r="E2417" s="42"/>
      <c r="F2417" s="247">
        <v>601033225</v>
      </c>
      <c r="G2417" s="337">
        <v>384882202</v>
      </c>
      <c r="H2417" s="330">
        <v>45773</v>
      </c>
      <c r="I2417" s="330"/>
      <c r="K2417" s="42"/>
      <c r="L2417" s="42"/>
      <c r="M2417" s="328"/>
      <c r="N2417" s="328"/>
      <c r="O2417" s="42"/>
    </row>
    <row r="2418" spans="1:15">
      <c r="A2418" s="42"/>
      <c r="B2418" s="330">
        <v>45422</v>
      </c>
      <c r="C2418" s="334">
        <f t="shared" si="36"/>
        <v>9651193393</v>
      </c>
      <c r="D2418" s="42"/>
      <c r="E2418" s="42"/>
      <c r="F2418" s="247">
        <v>112331207</v>
      </c>
      <c r="G2418" s="337">
        <v>384945235</v>
      </c>
      <c r="H2418" s="330">
        <v>44293</v>
      </c>
      <c r="I2418" s="330"/>
      <c r="K2418" s="42"/>
      <c r="L2418" s="42"/>
      <c r="M2418" s="328"/>
      <c r="N2418" s="328"/>
      <c r="O2418" s="42"/>
    </row>
    <row r="2419" spans="1:15">
      <c r="A2419" s="42"/>
      <c r="B2419" s="330">
        <v>45423</v>
      </c>
      <c r="C2419" s="334">
        <f t="shared" si="36"/>
        <v>10313158661</v>
      </c>
      <c r="D2419" s="42"/>
      <c r="E2419" s="42"/>
      <c r="F2419" s="247">
        <v>774296475</v>
      </c>
      <c r="G2419" s="337">
        <v>385179371</v>
      </c>
      <c r="H2419" s="330">
        <v>46447</v>
      </c>
      <c r="I2419" s="330"/>
      <c r="K2419" s="42"/>
      <c r="L2419" s="42"/>
      <c r="M2419" s="328"/>
      <c r="N2419" s="328"/>
      <c r="O2419" s="42"/>
    </row>
    <row r="2420" spans="1:15">
      <c r="A2420" s="42"/>
      <c r="B2420" s="330">
        <v>45424</v>
      </c>
      <c r="C2420" s="334">
        <f t="shared" si="36"/>
        <v>10386156939</v>
      </c>
      <c r="D2420" s="42"/>
      <c r="E2420" s="42"/>
      <c r="F2420" s="247">
        <v>847294753</v>
      </c>
      <c r="G2420" s="337">
        <v>385232323</v>
      </c>
      <c r="H2420" s="330">
        <v>46197</v>
      </c>
      <c r="I2420" s="330"/>
      <c r="K2420" s="42"/>
      <c r="L2420" s="42"/>
      <c r="M2420" s="328"/>
      <c r="N2420" s="328"/>
      <c r="O2420" s="42"/>
    </row>
    <row r="2421" spans="1:15">
      <c r="A2421" s="42"/>
      <c r="B2421" s="330">
        <v>45425</v>
      </c>
      <c r="C2421" s="334">
        <f t="shared" si="36"/>
        <v>9792066816</v>
      </c>
      <c r="D2421" s="42"/>
      <c r="E2421" s="42"/>
      <c r="F2421" s="247">
        <v>253204630</v>
      </c>
      <c r="G2421" s="337">
        <v>385234036</v>
      </c>
      <c r="H2421" s="330">
        <v>45495</v>
      </c>
      <c r="I2421" s="330"/>
      <c r="K2421" s="42"/>
      <c r="L2421" s="42"/>
      <c r="M2421" s="328"/>
      <c r="N2421" s="328"/>
      <c r="O2421" s="42"/>
    </row>
    <row r="2422" spans="1:15">
      <c r="A2422" s="42"/>
      <c r="B2422" s="330">
        <v>45426</v>
      </c>
      <c r="C2422" s="334">
        <f t="shared" si="36"/>
        <v>10520973173</v>
      </c>
      <c r="D2422" s="42"/>
      <c r="E2422" s="42"/>
      <c r="F2422" s="247">
        <v>982110987</v>
      </c>
      <c r="G2422" s="337">
        <v>385386090</v>
      </c>
      <c r="H2422" s="330">
        <v>43599</v>
      </c>
      <c r="I2422" s="330"/>
      <c r="K2422" s="42"/>
      <c r="L2422" s="42"/>
      <c r="M2422" s="328"/>
      <c r="N2422" s="328"/>
      <c r="O2422" s="42"/>
    </row>
    <row r="2423" spans="1:15">
      <c r="A2423" s="42"/>
      <c r="B2423" s="330">
        <v>45427</v>
      </c>
      <c r="C2423" s="334">
        <f t="shared" si="36"/>
        <v>10517045358</v>
      </c>
      <c r="D2423" s="42"/>
      <c r="E2423" s="42"/>
      <c r="F2423" s="247">
        <v>978183172</v>
      </c>
      <c r="G2423" s="337">
        <v>385501180</v>
      </c>
      <c r="H2423" s="330">
        <v>49535</v>
      </c>
      <c r="I2423" s="330"/>
      <c r="K2423" s="42"/>
      <c r="L2423" s="42"/>
      <c r="M2423" s="328"/>
      <c r="N2423" s="328"/>
      <c r="O2423" s="42"/>
    </row>
    <row r="2424" spans="1:15">
      <c r="A2424" s="42"/>
      <c r="B2424" s="330">
        <v>45428</v>
      </c>
      <c r="C2424" s="334">
        <f t="shared" si="36"/>
        <v>9960915512</v>
      </c>
      <c r="D2424" s="42"/>
      <c r="E2424" s="42"/>
      <c r="F2424" s="247">
        <v>422053326</v>
      </c>
      <c r="G2424" s="337">
        <v>385903308</v>
      </c>
      <c r="H2424" s="330">
        <v>47363</v>
      </c>
      <c r="I2424" s="330"/>
      <c r="K2424" s="42"/>
      <c r="L2424" s="42"/>
      <c r="M2424" s="328"/>
      <c r="N2424" s="328"/>
      <c r="O2424" s="42"/>
    </row>
    <row r="2425" spans="1:15">
      <c r="A2425" s="42"/>
      <c r="B2425" s="330">
        <v>45429</v>
      </c>
      <c r="C2425" s="334">
        <f t="shared" si="36"/>
        <v>10021809837</v>
      </c>
      <c r="D2425" s="42"/>
      <c r="E2425" s="42"/>
      <c r="F2425" s="247">
        <v>482947651</v>
      </c>
      <c r="G2425" s="337">
        <v>385987497</v>
      </c>
      <c r="H2425" s="330">
        <v>47761</v>
      </c>
      <c r="I2425" s="330"/>
      <c r="K2425" s="42"/>
      <c r="L2425" s="42"/>
      <c r="M2425" s="328"/>
      <c r="N2425" s="328"/>
      <c r="O2425" s="42"/>
    </row>
    <row r="2426" spans="1:15">
      <c r="A2426" s="42"/>
      <c r="B2426" s="330">
        <v>45430</v>
      </c>
      <c r="C2426" s="334">
        <f t="shared" si="36"/>
        <v>10327922744</v>
      </c>
      <c r="D2426" s="42"/>
      <c r="E2426" s="42"/>
      <c r="F2426" s="247">
        <v>789060558</v>
      </c>
      <c r="G2426" s="337">
        <v>386135750</v>
      </c>
      <c r="H2426" s="330">
        <v>44420</v>
      </c>
      <c r="I2426" s="330"/>
      <c r="K2426" s="42"/>
      <c r="L2426" s="42"/>
      <c r="M2426" s="328"/>
      <c r="N2426" s="328"/>
      <c r="O2426" s="42"/>
    </row>
    <row r="2427" spans="1:15">
      <c r="A2427" s="42"/>
      <c r="B2427" s="330">
        <v>45431</v>
      </c>
      <c r="C2427" s="334">
        <f t="shared" si="36"/>
        <v>10114332057</v>
      </c>
      <c r="D2427" s="42"/>
      <c r="E2427" s="42"/>
      <c r="F2427" s="247">
        <v>575469871</v>
      </c>
      <c r="G2427" s="337">
        <v>386339580</v>
      </c>
      <c r="H2427" s="330">
        <v>47701</v>
      </c>
      <c r="I2427" s="330"/>
      <c r="K2427" s="42"/>
      <c r="L2427" s="42"/>
      <c r="M2427" s="328"/>
      <c r="N2427" s="328"/>
      <c r="O2427" s="42"/>
    </row>
    <row r="2428" spans="1:15">
      <c r="A2428" s="42"/>
      <c r="B2428" s="330">
        <v>45432</v>
      </c>
      <c r="C2428" s="334">
        <f t="shared" si="36"/>
        <v>10346524501</v>
      </c>
      <c r="D2428" s="42"/>
      <c r="E2428" s="42"/>
      <c r="F2428" s="247">
        <v>807662315</v>
      </c>
      <c r="G2428" s="337">
        <v>386439864</v>
      </c>
      <c r="H2428" s="330">
        <v>45973</v>
      </c>
      <c r="I2428" s="330"/>
      <c r="K2428" s="42"/>
      <c r="L2428" s="42"/>
      <c r="M2428" s="328"/>
      <c r="N2428" s="328"/>
      <c r="O2428" s="42"/>
    </row>
    <row r="2429" spans="1:15">
      <c r="A2429" s="42"/>
      <c r="B2429" s="330">
        <v>45433</v>
      </c>
      <c r="C2429" s="334">
        <f t="shared" si="36"/>
        <v>10361452612</v>
      </c>
      <c r="D2429" s="42"/>
      <c r="E2429" s="42"/>
      <c r="F2429" s="247">
        <v>822590426</v>
      </c>
      <c r="G2429" s="337">
        <v>386640498</v>
      </c>
      <c r="H2429" s="330">
        <v>43649</v>
      </c>
      <c r="I2429" s="330"/>
      <c r="K2429" s="42"/>
      <c r="L2429" s="42"/>
      <c r="M2429" s="328"/>
      <c r="N2429" s="328"/>
      <c r="O2429" s="42"/>
    </row>
    <row r="2430" spans="1:15">
      <c r="A2430" s="42"/>
      <c r="B2430" s="330">
        <v>45434</v>
      </c>
      <c r="C2430" s="334">
        <f t="shared" si="36"/>
        <v>9854679586</v>
      </c>
      <c r="D2430" s="42"/>
      <c r="E2430" s="42"/>
      <c r="F2430" s="247">
        <v>315817400</v>
      </c>
      <c r="G2430" s="337">
        <v>386665402</v>
      </c>
      <c r="H2430" s="330">
        <v>45408</v>
      </c>
      <c r="I2430" s="330"/>
      <c r="K2430" s="42"/>
      <c r="L2430" s="42"/>
      <c r="M2430" s="328"/>
      <c r="N2430" s="328"/>
      <c r="O2430" s="42"/>
    </row>
    <row r="2431" spans="1:15">
      <c r="A2431" s="42"/>
      <c r="B2431" s="330">
        <v>45435</v>
      </c>
      <c r="C2431" s="334">
        <f t="shared" si="36"/>
        <v>9948552395</v>
      </c>
      <c r="D2431" s="42"/>
      <c r="E2431" s="42"/>
      <c r="F2431" s="247">
        <v>409690209</v>
      </c>
      <c r="G2431" s="337">
        <v>386719579</v>
      </c>
      <c r="H2431" s="330">
        <v>44375</v>
      </c>
      <c r="I2431" s="330"/>
      <c r="K2431" s="42"/>
      <c r="L2431" s="42"/>
      <c r="M2431" s="328"/>
      <c r="N2431" s="328"/>
      <c r="O2431" s="42"/>
    </row>
    <row r="2432" spans="1:15">
      <c r="A2432" s="42"/>
      <c r="B2432" s="330">
        <v>45436</v>
      </c>
      <c r="C2432" s="334">
        <f t="shared" si="36"/>
        <v>10125412755</v>
      </c>
      <c r="D2432" s="42"/>
      <c r="E2432" s="42"/>
      <c r="F2432" s="247">
        <v>586550569</v>
      </c>
      <c r="G2432" s="337">
        <v>386719877</v>
      </c>
      <c r="H2432" s="330">
        <v>47710</v>
      </c>
      <c r="I2432" s="330"/>
      <c r="K2432" s="42"/>
      <c r="L2432" s="42"/>
      <c r="M2432" s="328"/>
      <c r="N2432" s="328"/>
      <c r="O2432" s="42"/>
    </row>
    <row r="2433" spans="1:15">
      <c r="A2433" s="42"/>
      <c r="B2433" s="330">
        <v>45437</v>
      </c>
      <c r="C2433" s="334">
        <f t="shared" si="36"/>
        <v>9706174934</v>
      </c>
      <c r="D2433" s="42"/>
      <c r="E2433" s="42"/>
      <c r="F2433" s="247">
        <v>167312748</v>
      </c>
      <c r="G2433" s="337">
        <v>386812773</v>
      </c>
      <c r="H2433" s="330">
        <v>44933</v>
      </c>
      <c r="I2433" s="330"/>
      <c r="K2433" s="42"/>
      <c r="L2433" s="42"/>
      <c r="M2433" s="328"/>
      <c r="N2433" s="328"/>
      <c r="O2433" s="42"/>
    </row>
    <row r="2434" spans="1:15">
      <c r="A2434" s="42"/>
      <c r="B2434" s="330">
        <v>45438</v>
      </c>
      <c r="C2434" s="334">
        <f t="shared" si="36"/>
        <v>10219026827</v>
      </c>
      <c r="D2434" s="42"/>
      <c r="E2434" s="42"/>
      <c r="F2434" s="247">
        <v>680164641</v>
      </c>
      <c r="G2434" s="337">
        <v>386903814</v>
      </c>
      <c r="H2434" s="330">
        <v>47813</v>
      </c>
      <c r="I2434" s="330"/>
      <c r="K2434" s="42"/>
      <c r="L2434" s="42"/>
      <c r="M2434" s="328"/>
      <c r="N2434" s="328"/>
      <c r="O2434" s="42"/>
    </row>
    <row r="2435" spans="1:15">
      <c r="A2435" s="42"/>
      <c r="B2435" s="330">
        <v>45439</v>
      </c>
      <c r="C2435" s="334">
        <f t="shared" si="36"/>
        <v>9802348844</v>
      </c>
      <c r="D2435" s="42"/>
      <c r="E2435" s="42"/>
      <c r="F2435" s="247">
        <v>263486658</v>
      </c>
      <c r="G2435" s="337">
        <v>386904050</v>
      </c>
      <c r="H2435" s="330">
        <v>49257</v>
      </c>
      <c r="I2435" s="330"/>
      <c r="K2435" s="42"/>
      <c r="L2435" s="42"/>
      <c r="M2435" s="328"/>
      <c r="N2435" s="328"/>
      <c r="O2435" s="42"/>
    </row>
    <row r="2436" spans="1:15">
      <c r="A2436" s="42"/>
      <c r="B2436" s="330">
        <v>45440</v>
      </c>
      <c r="C2436" s="334">
        <f t="shared" si="36"/>
        <v>9929297183</v>
      </c>
      <c r="D2436" s="42"/>
      <c r="E2436" s="42"/>
      <c r="F2436" s="247">
        <v>390434997</v>
      </c>
      <c r="G2436" s="337">
        <v>386977006</v>
      </c>
      <c r="H2436" s="330">
        <v>43320</v>
      </c>
      <c r="I2436" s="330"/>
      <c r="K2436" s="42"/>
      <c r="L2436" s="42"/>
      <c r="M2436" s="328"/>
      <c r="N2436" s="328"/>
      <c r="O2436" s="42"/>
    </row>
    <row r="2437" spans="1:15">
      <c r="A2437" s="42"/>
      <c r="B2437" s="330">
        <v>45441</v>
      </c>
      <c r="C2437" s="334">
        <f t="shared" si="36"/>
        <v>9870742367</v>
      </c>
      <c r="D2437" s="42"/>
      <c r="E2437" s="42"/>
      <c r="F2437" s="247">
        <v>331880181</v>
      </c>
      <c r="G2437" s="337">
        <v>387139737</v>
      </c>
      <c r="H2437" s="330">
        <v>44659</v>
      </c>
      <c r="I2437" s="330"/>
      <c r="K2437" s="42"/>
      <c r="L2437" s="42"/>
      <c r="M2437" s="328"/>
      <c r="N2437" s="328"/>
      <c r="O2437" s="42"/>
    </row>
    <row r="2438" spans="1:15">
      <c r="A2438" s="42"/>
      <c r="B2438" s="330">
        <v>45442</v>
      </c>
      <c r="C2438" s="334">
        <f t="shared" si="36"/>
        <v>9883073016</v>
      </c>
      <c r="D2438" s="42"/>
      <c r="E2438" s="42"/>
      <c r="F2438" s="247">
        <v>344210830</v>
      </c>
      <c r="G2438" s="337">
        <v>387421642</v>
      </c>
      <c r="H2438" s="330">
        <v>47653</v>
      </c>
      <c r="I2438" s="330"/>
      <c r="K2438" s="42"/>
      <c r="L2438" s="42"/>
      <c r="M2438" s="328"/>
      <c r="N2438" s="328"/>
      <c r="O2438" s="42"/>
    </row>
    <row r="2439" spans="1:15">
      <c r="A2439" s="42"/>
      <c r="B2439" s="330">
        <v>45443</v>
      </c>
      <c r="C2439" s="334">
        <f t="shared" si="36"/>
        <v>10202315847</v>
      </c>
      <c r="D2439" s="42"/>
      <c r="E2439" s="42"/>
      <c r="F2439" s="247">
        <v>663453661</v>
      </c>
      <c r="G2439" s="337">
        <v>387433232</v>
      </c>
      <c r="H2439" s="330">
        <v>45238</v>
      </c>
      <c r="I2439" s="330"/>
      <c r="K2439" s="42"/>
      <c r="L2439" s="42"/>
      <c r="M2439" s="328"/>
      <c r="N2439" s="328"/>
      <c r="O2439" s="42"/>
    </row>
    <row r="2440" spans="1:15">
      <c r="A2440" s="42"/>
      <c r="B2440" s="330">
        <v>45444</v>
      </c>
      <c r="C2440" s="334">
        <f t="shared" si="36"/>
        <v>10327649002</v>
      </c>
      <c r="D2440" s="42"/>
      <c r="E2440" s="42"/>
      <c r="F2440" s="247">
        <v>788786816</v>
      </c>
      <c r="G2440" s="337">
        <v>387502364</v>
      </c>
      <c r="H2440" s="330">
        <v>48245</v>
      </c>
      <c r="I2440" s="330"/>
      <c r="K2440" s="42"/>
      <c r="L2440" s="42"/>
      <c r="M2440" s="328"/>
      <c r="N2440" s="328"/>
      <c r="O2440" s="42"/>
    </row>
    <row r="2441" spans="1:15">
      <c r="A2441" s="42"/>
      <c r="B2441" s="330">
        <v>45445</v>
      </c>
      <c r="C2441" s="334">
        <f t="shared" si="36"/>
        <v>9850385108</v>
      </c>
      <c r="D2441" s="42"/>
      <c r="E2441" s="42"/>
      <c r="F2441" s="247">
        <v>311522922</v>
      </c>
      <c r="G2441" s="337">
        <v>387605429</v>
      </c>
      <c r="H2441" s="330">
        <v>47695</v>
      </c>
      <c r="I2441" s="330"/>
      <c r="K2441" s="42"/>
      <c r="L2441" s="42"/>
      <c r="M2441" s="328"/>
      <c r="N2441" s="328"/>
      <c r="O2441" s="42"/>
    </row>
    <row r="2442" spans="1:15">
      <c r="A2442" s="42"/>
      <c r="B2442" s="330">
        <v>45446</v>
      </c>
      <c r="C2442" s="334">
        <f t="shared" si="36"/>
        <v>10110575078</v>
      </c>
      <c r="D2442" s="42"/>
      <c r="E2442" s="42"/>
      <c r="F2442" s="247">
        <v>571712892</v>
      </c>
      <c r="G2442" s="337">
        <v>387653457</v>
      </c>
      <c r="H2442" s="330">
        <v>49475</v>
      </c>
      <c r="I2442" s="330"/>
      <c r="K2442" s="42"/>
      <c r="L2442" s="42"/>
      <c r="M2442" s="328"/>
      <c r="N2442" s="328"/>
      <c r="O2442" s="42"/>
    </row>
    <row r="2443" spans="1:15">
      <c r="A2443" s="42"/>
      <c r="B2443" s="330">
        <v>45447</v>
      </c>
      <c r="C2443" s="334">
        <f t="shared" si="36"/>
        <v>9965465069</v>
      </c>
      <c r="D2443" s="42"/>
      <c r="E2443" s="42"/>
      <c r="F2443" s="247">
        <v>426602883</v>
      </c>
      <c r="G2443" s="337">
        <v>387703722</v>
      </c>
      <c r="H2443" s="330">
        <v>43187</v>
      </c>
      <c r="I2443" s="330"/>
      <c r="K2443" s="42"/>
      <c r="L2443" s="42"/>
      <c r="M2443" s="328"/>
      <c r="N2443" s="328"/>
      <c r="O2443" s="42"/>
    </row>
    <row r="2444" spans="1:15">
      <c r="A2444" s="42"/>
      <c r="B2444" s="330">
        <v>45448</v>
      </c>
      <c r="C2444" s="334">
        <f t="shared" si="36"/>
        <v>10016951208</v>
      </c>
      <c r="D2444" s="42"/>
      <c r="E2444" s="42"/>
      <c r="F2444" s="247">
        <v>478089022</v>
      </c>
      <c r="G2444" s="337">
        <v>387741654</v>
      </c>
      <c r="H2444" s="330">
        <v>49852</v>
      </c>
      <c r="I2444" s="330"/>
      <c r="K2444" s="42"/>
      <c r="L2444" s="42"/>
      <c r="M2444" s="328"/>
      <c r="N2444" s="328"/>
      <c r="O2444" s="42"/>
    </row>
    <row r="2445" spans="1:15">
      <c r="A2445" s="42"/>
      <c r="B2445" s="330">
        <v>45449</v>
      </c>
      <c r="C2445" s="334">
        <f t="shared" si="36"/>
        <v>9861829967</v>
      </c>
      <c r="D2445" s="42"/>
      <c r="E2445" s="42"/>
      <c r="F2445" s="247">
        <v>322967781</v>
      </c>
      <c r="G2445" s="337">
        <v>387796791</v>
      </c>
      <c r="H2445" s="330">
        <v>49219</v>
      </c>
      <c r="I2445" s="330"/>
      <c r="K2445" s="42"/>
      <c r="L2445" s="42"/>
      <c r="M2445" s="328"/>
      <c r="N2445" s="328"/>
      <c r="O2445" s="42"/>
    </row>
    <row r="2446" spans="1:15">
      <c r="A2446" s="42"/>
      <c r="B2446" s="330">
        <v>45450</v>
      </c>
      <c r="C2446" s="334">
        <f t="shared" si="36"/>
        <v>9675406717</v>
      </c>
      <c r="D2446" s="42"/>
      <c r="E2446" s="42"/>
      <c r="F2446" s="247">
        <v>136544531</v>
      </c>
      <c r="G2446" s="337">
        <v>387932890</v>
      </c>
      <c r="H2446" s="330">
        <v>47704</v>
      </c>
      <c r="I2446" s="330"/>
      <c r="K2446" s="42"/>
      <c r="L2446" s="42"/>
      <c r="M2446" s="328"/>
      <c r="N2446" s="328"/>
      <c r="O2446" s="42"/>
    </row>
    <row r="2447" spans="1:15">
      <c r="A2447" s="42"/>
      <c r="B2447" s="330">
        <v>45451</v>
      </c>
      <c r="C2447" s="334">
        <f t="shared" si="36"/>
        <v>9953637047</v>
      </c>
      <c r="D2447" s="42"/>
      <c r="E2447" s="42"/>
      <c r="F2447" s="247">
        <v>414774861</v>
      </c>
      <c r="G2447" s="337">
        <v>387953865</v>
      </c>
      <c r="H2447" s="330">
        <v>49933</v>
      </c>
      <c r="I2447" s="330"/>
      <c r="K2447" s="42"/>
      <c r="L2447" s="42"/>
      <c r="M2447" s="328"/>
      <c r="N2447" s="328"/>
      <c r="O2447" s="42"/>
    </row>
    <row r="2448" spans="1:15">
      <c r="A2448" s="42"/>
      <c r="B2448" s="330">
        <v>45452</v>
      </c>
      <c r="C2448" s="334">
        <f t="shared" si="36"/>
        <v>10089333175</v>
      </c>
      <c r="D2448" s="42"/>
      <c r="E2448" s="42"/>
      <c r="F2448" s="247">
        <v>550470989</v>
      </c>
      <c r="G2448" s="337">
        <v>387975993</v>
      </c>
      <c r="H2448" s="330">
        <v>46145</v>
      </c>
      <c r="I2448" s="330"/>
      <c r="K2448" s="42"/>
      <c r="L2448" s="42"/>
      <c r="M2448" s="328"/>
      <c r="N2448" s="328"/>
      <c r="O2448" s="42"/>
    </row>
    <row r="2449" spans="1:15">
      <c r="A2449" s="42"/>
      <c r="B2449" s="330">
        <v>45453</v>
      </c>
      <c r="C2449" s="334">
        <f t="shared" si="36"/>
        <v>10504898875</v>
      </c>
      <c r="D2449" s="42"/>
      <c r="E2449" s="42"/>
      <c r="F2449" s="247">
        <v>966036689</v>
      </c>
      <c r="G2449" s="337">
        <v>388209938</v>
      </c>
      <c r="H2449" s="330">
        <v>44083</v>
      </c>
      <c r="I2449" s="330"/>
      <c r="K2449" s="42"/>
      <c r="L2449" s="42"/>
      <c r="M2449" s="328"/>
      <c r="N2449" s="328"/>
      <c r="O2449" s="42"/>
    </row>
    <row r="2450" spans="1:15">
      <c r="A2450" s="42"/>
      <c r="B2450" s="330">
        <v>45454</v>
      </c>
      <c r="C2450" s="334">
        <f t="shared" si="36"/>
        <v>10483132281</v>
      </c>
      <c r="D2450" s="42"/>
      <c r="E2450" s="42"/>
      <c r="F2450" s="247">
        <v>944270095</v>
      </c>
      <c r="G2450" s="337">
        <v>388295409</v>
      </c>
      <c r="H2450" s="330">
        <v>47658</v>
      </c>
      <c r="I2450" s="330"/>
      <c r="K2450" s="42"/>
      <c r="L2450" s="42"/>
      <c r="M2450" s="328"/>
      <c r="N2450" s="328"/>
      <c r="O2450" s="42"/>
    </row>
    <row r="2451" spans="1:15">
      <c r="A2451" s="42"/>
      <c r="B2451" s="330">
        <v>45455</v>
      </c>
      <c r="C2451" s="334">
        <f t="shared" si="36"/>
        <v>10518741764</v>
      </c>
      <c r="D2451" s="42"/>
      <c r="E2451" s="42"/>
      <c r="F2451" s="247">
        <v>979879578</v>
      </c>
      <c r="G2451" s="337">
        <v>388380679</v>
      </c>
      <c r="H2451" s="330">
        <v>43333</v>
      </c>
      <c r="I2451" s="330"/>
      <c r="K2451" s="42"/>
      <c r="L2451" s="42"/>
      <c r="M2451" s="328"/>
      <c r="N2451" s="328"/>
      <c r="O2451" s="42"/>
    </row>
    <row r="2452" spans="1:15">
      <c r="A2452" s="42"/>
      <c r="B2452" s="330">
        <v>45456</v>
      </c>
      <c r="C2452" s="334">
        <f t="shared" si="36"/>
        <v>10223570744</v>
      </c>
      <c r="D2452" s="42"/>
      <c r="E2452" s="42"/>
      <c r="F2452" s="247">
        <v>684708558</v>
      </c>
      <c r="G2452" s="337">
        <v>388382685</v>
      </c>
      <c r="H2452" s="330">
        <v>43151</v>
      </c>
      <c r="I2452" s="330"/>
      <c r="K2452" s="42"/>
      <c r="L2452" s="42"/>
      <c r="M2452" s="328"/>
      <c r="N2452" s="328"/>
      <c r="O2452" s="42"/>
    </row>
    <row r="2453" spans="1:15">
      <c r="A2453" s="42"/>
      <c r="B2453" s="330">
        <v>45457</v>
      </c>
      <c r="C2453" s="334">
        <f t="shared" si="36"/>
        <v>10182114391</v>
      </c>
      <c r="D2453" s="42"/>
      <c r="E2453" s="42"/>
      <c r="F2453" s="247">
        <v>643252205</v>
      </c>
      <c r="G2453" s="337">
        <v>388500325</v>
      </c>
      <c r="H2453" s="330">
        <v>46018</v>
      </c>
      <c r="I2453" s="330"/>
      <c r="K2453" s="42"/>
      <c r="L2453" s="42"/>
      <c r="M2453" s="328"/>
      <c r="N2453" s="328"/>
      <c r="O2453" s="42"/>
    </row>
    <row r="2454" spans="1:15">
      <c r="A2454" s="42"/>
      <c r="B2454" s="330">
        <v>45458</v>
      </c>
      <c r="C2454" s="334">
        <f t="shared" si="36"/>
        <v>10092749060</v>
      </c>
      <c r="D2454" s="42"/>
      <c r="E2454" s="42"/>
      <c r="F2454" s="247">
        <v>553886874</v>
      </c>
      <c r="G2454" s="337">
        <v>388502461</v>
      </c>
      <c r="H2454" s="330">
        <v>48038</v>
      </c>
      <c r="I2454" s="330"/>
      <c r="K2454" s="42"/>
      <c r="L2454" s="42"/>
      <c r="M2454" s="328"/>
      <c r="N2454" s="328"/>
      <c r="O2454" s="42"/>
    </row>
    <row r="2455" spans="1:15">
      <c r="A2455" s="42"/>
      <c r="B2455" s="330">
        <v>45459</v>
      </c>
      <c r="C2455" s="334">
        <f t="shared" si="36"/>
        <v>10273507221</v>
      </c>
      <c r="D2455" s="42"/>
      <c r="E2455" s="42"/>
      <c r="F2455" s="247">
        <v>734645035</v>
      </c>
      <c r="G2455" s="337">
        <v>389092799</v>
      </c>
      <c r="H2455" s="330">
        <v>43259</v>
      </c>
      <c r="I2455" s="330"/>
      <c r="K2455" s="42"/>
      <c r="L2455" s="42"/>
      <c r="M2455" s="328"/>
      <c r="N2455" s="328"/>
      <c r="O2455" s="42"/>
    </row>
    <row r="2456" spans="1:15">
      <c r="A2456" s="42"/>
      <c r="B2456" s="330">
        <v>45460</v>
      </c>
      <c r="C2456" s="334">
        <f t="shared" si="36"/>
        <v>9679655008</v>
      </c>
      <c r="D2456" s="42"/>
      <c r="E2456" s="42"/>
      <c r="F2456" s="247">
        <v>140792822</v>
      </c>
      <c r="G2456" s="337">
        <v>389421878</v>
      </c>
      <c r="H2456" s="330">
        <v>43909</v>
      </c>
      <c r="I2456" s="330"/>
      <c r="K2456" s="42"/>
      <c r="L2456" s="42"/>
      <c r="M2456" s="328"/>
      <c r="N2456" s="328"/>
      <c r="O2456" s="42"/>
    </row>
    <row r="2457" spans="1:15">
      <c r="A2457" s="42"/>
      <c r="B2457" s="330">
        <v>45461</v>
      </c>
      <c r="C2457" s="334">
        <f t="shared" si="36"/>
        <v>10393490618</v>
      </c>
      <c r="D2457" s="42"/>
      <c r="E2457" s="42"/>
      <c r="F2457" s="247">
        <v>854628432</v>
      </c>
      <c r="G2457" s="337">
        <v>389446425</v>
      </c>
      <c r="H2457" s="330">
        <v>47803</v>
      </c>
      <c r="I2457" s="330"/>
      <c r="K2457" s="42"/>
      <c r="L2457" s="42"/>
      <c r="M2457" s="328"/>
      <c r="N2457" s="328"/>
      <c r="O2457" s="42"/>
    </row>
    <row r="2458" spans="1:15">
      <c r="A2458" s="42"/>
      <c r="B2458" s="330">
        <v>45462</v>
      </c>
      <c r="C2458" s="334">
        <f t="shared" si="36"/>
        <v>10512527180</v>
      </c>
      <c r="D2458" s="42"/>
      <c r="E2458" s="42"/>
      <c r="F2458" s="247">
        <v>973664994</v>
      </c>
      <c r="G2458" s="337">
        <v>389875440</v>
      </c>
      <c r="H2458" s="330">
        <v>44680</v>
      </c>
      <c r="I2458" s="330"/>
      <c r="K2458" s="42"/>
      <c r="L2458" s="42"/>
      <c r="M2458" s="328"/>
      <c r="N2458" s="328"/>
      <c r="O2458" s="42"/>
    </row>
    <row r="2459" spans="1:15">
      <c r="A2459" s="42"/>
      <c r="B2459" s="330">
        <v>45463</v>
      </c>
      <c r="C2459" s="334">
        <f t="shared" si="36"/>
        <v>10274093643</v>
      </c>
      <c r="D2459" s="42"/>
      <c r="E2459" s="42"/>
      <c r="F2459" s="247">
        <v>735231457</v>
      </c>
      <c r="G2459" s="337">
        <v>390073087</v>
      </c>
      <c r="H2459" s="330">
        <v>47136</v>
      </c>
      <c r="I2459" s="330"/>
      <c r="K2459" s="42"/>
      <c r="L2459" s="42"/>
      <c r="M2459" s="328"/>
      <c r="N2459" s="328"/>
      <c r="O2459" s="42"/>
    </row>
    <row r="2460" spans="1:15">
      <c r="A2460" s="42"/>
      <c r="B2460" s="330">
        <v>45464</v>
      </c>
      <c r="C2460" s="334">
        <f t="shared" si="36"/>
        <v>9998824068</v>
      </c>
      <c r="D2460" s="42"/>
      <c r="E2460" s="42"/>
      <c r="F2460" s="247">
        <v>459961882</v>
      </c>
      <c r="G2460" s="337">
        <v>390183675</v>
      </c>
      <c r="H2460" s="330">
        <v>46119</v>
      </c>
      <c r="I2460" s="330"/>
      <c r="K2460" s="42"/>
      <c r="L2460" s="42"/>
      <c r="M2460" s="328"/>
      <c r="N2460" s="328"/>
      <c r="O2460" s="42"/>
    </row>
    <row r="2461" spans="1:15">
      <c r="A2461" s="42"/>
      <c r="B2461" s="330">
        <v>45465</v>
      </c>
      <c r="C2461" s="334">
        <f t="shared" si="36"/>
        <v>9882637565</v>
      </c>
      <c r="D2461" s="42"/>
      <c r="E2461" s="42"/>
      <c r="F2461" s="247">
        <v>343775379</v>
      </c>
      <c r="G2461" s="337">
        <v>390345159</v>
      </c>
      <c r="H2461" s="330">
        <v>47678</v>
      </c>
      <c r="I2461" s="330"/>
      <c r="K2461" s="42"/>
      <c r="L2461" s="42"/>
      <c r="M2461" s="328"/>
      <c r="N2461" s="328"/>
      <c r="O2461" s="42"/>
    </row>
    <row r="2462" spans="1:15">
      <c r="A2462" s="42"/>
      <c r="B2462" s="330">
        <v>45466</v>
      </c>
      <c r="C2462" s="334">
        <f t="shared" si="36"/>
        <v>10312046149</v>
      </c>
      <c r="D2462" s="42"/>
      <c r="E2462" s="42"/>
      <c r="F2462" s="247">
        <v>773183963</v>
      </c>
      <c r="G2462" s="337">
        <v>390411930</v>
      </c>
      <c r="H2462" s="330">
        <v>49854</v>
      </c>
      <c r="I2462" s="330"/>
      <c r="K2462" s="42"/>
      <c r="L2462" s="42"/>
      <c r="M2462" s="328"/>
      <c r="N2462" s="328"/>
      <c r="O2462" s="42"/>
    </row>
    <row r="2463" spans="1:15">
      <c r="A2463" s="42"/>
      <c r="B2463" s="330">
        <v>45467</v>
      </c>
      <c r="C2463" s="334">
        <f t="shared" si="36"/>
        <v>9681350793</v>
      </c>
      <c r="D2463" s="42"/>
      <c r="E2463" s="42"/>
      <c r="F2463" s="247">
        <v>142488607</v>
      </c>
      <c r="G2463" s="337">
        <v>390411936</v>
      </c>
      <c r="H2463" s="330">
        <v>44265</v>
      </c>
      <c r="I2463" s="330"/>
      <c r="K2463" s="42"/>
      <c r="L2463" s="42"/>
      <c r="M2463" s="328"/>
      <c r="N2463" s="328"/>
      <c r="O2463" s="42"/>
    </row>
    <row r="2464" spans="1:15">
      <c r="A2464" s="42"/>
      <c r="B2464" s="330">
        <v>45468</v>
      </c>
      <c r="C2464" s="334">
        <f t="shared" ref="C2464:C2527" si="37">F2464+(F$88*28679+98765)+(G$88*6587+87654)+(E$88*9537+76543)+(J$88*5713+4528)</f>
        <v>9986501357</v>
      </c>
      <c r="D2464" s="42"/>
      <c r="E2464" s="42"/>
      <c r="F2464" s="247">
        <v>447639171</v>
      </c>
      <c r="G2464" s="337">
        <v>390434997</v>
      </c>
      <c r="H2464" s="330">
        <v>45440</v>
      </c>
      <c r="I2464" s="330"/>
      <c r="K2464" s="42"/>
      <c r="L2464" s="42"/>
      <c r="M2464" s="328"/>
      <c r="N2464" s="328"/>
      <c r="O2464" s="42"/>
    </row>
    <row r="2465" spans="1:15">
      <c r="A2465" s="42"/>
      <c r="B2465" s="330">
        <v>45469</v>
      </c>
      <c r="C2465" s="334">
        <f t="shared" si="37"/>
        <v>9810651586</v>
      </c>
      <c r="D2465" s="42"/>
      <c r="E2465" s="42"/>
      <c r="F2465" s="247">
        <v>271789400</v>
      </c>
      <c r="G2465" s="337">
        <v>390497395</v>
      </c>
      <c r="H2465" s="330">
        <v>48243</v>
      </c>
      <c r="I2465" s="330"/>
      <c r="K2465" s="42"/>
      <c r="L2465" s="42"/>
      <c r="M2465" s="328"/>
      <c r="N2465" s="328"/>
      <c r="O2465" s="42"/>
    </row>
    <row r="2466" spans="1:15">
      <c r="A2466" s="42"/>
      <c r="B2466" s="330">
        <v>45470</v>
      </c>
      <c r="C2466" s="334">
        <f t="shared" si="37"/>
        <v>10335566880</v>
      </c>
      <c r="D2466" s="42"/>
      <c r="E2466" s="42"/>
      <c r="F2466" s="247">
        <v>796704694</v>
      </c>
      <c r="G2466" s="337">
        <v>390851753</v>
      </c>
      <c r="H2466" s="330">
        <v>43750</v>
      </c>
      <c r="I2466" s="330"/>
      <c r="K2466" s="42"/>
      <c r="L2466" s="42"/>
      <c r="M2466" s="328"/>
      <c r="N2466" s="328"/>
      <c r="O2466" s="42"/>
    </row>
    <row r="2467" spans="1:15">
      <c r="A2467" s="42"/>
      <c r="B2467" s="330">
        <v>45471</v>
      </c>
      <c r="C2467" s="334">
        <f t="shared" si="37"/>
        <v>10042373672</v>
      </c>
      <c r="D2467" s="42"/>
      <c r="E2467" s="42"/>
      <c r="F2467" s="247">
        <v>503511486</v>
      </c>
      <c r="G2467" s="337">
        <v>391057520</v>
      </c>
      <c r="H2467" s="330">
        <v>47965</v>
      </c>
      <c r="I2467" s="330"/>
      <c r="K2467" s="42"/>
      <c r="L2467" s="42"/>
      <c r="M2467" s="328"/>
      <c r="N2467" s="328"/>
      <c r="O2467" s="42"/>
    </row>
    <row r="2468" spans="1:15">
      <c r="A2468" s="42"/>
      <c r="B2468" s="330">
        <v>45472</v>
      </c>
      <c r="C2468" s="334">
        <f t="shared" si="37"/>
        <v>9892463964</v>
      </c>
      <c r="D2468" s="42"/>
      <c r="E2468" s="42"/>
      <c r="F2468" s="247">
        <v>353601778</v>
      </c>
      <c r="G2468" s="337">
        <v>391079215</v>
      </c>
      <c r="H2468" s="330">
        <v>48525</v>
      </c>
      <c r="I2468" s="330"/>
      <c r="K2468" s="42"/>
      <c r="L2468" s="42"/>
      <c r="M2468" s="328"/>
      <c r="N2468" s="328"/>
      <c r="O2468" s="42"/>
    </row>
    <row r="2469" spans="1:15">
      <c r="A2469" s="42"/>
      <c r="B2469" s="330">
        <v>45473</v>
      </c>
      <c r="C2469" s="334">
        <f t="shared" si="37"/>
        <v>9867763666</v>
      </c>
      <c r="D2469" s="42"/>
      <c r="E2469" s="42"/>
      <c r="F2469" s="247">
        <v>328901480</v>
      </c>
      <c r="G2469" s="337">
        <v>391173756</v>
      </c>
      <c r="H2469" s="330">
        <v>44713</v>
      </c>
      <c r="I2469" s="330"/>
      <c r="K2469" s="42"/>
      <c r="L2469" s="42"/>
      <c r="M2469" s="328"/>
      <c r="N2469" s="328"/>
      <c r="O2469" s="42"/>
    </row>
    <row r="2470" spans="1:15">
      <c r="A2470" s="42"/>
      <c r="B2470" s="330">
        <v>45474</v>
      </c>
      <c r="C2470" s="334">
        <f t="shared" si="37"/>
        <v>10311555823</v>
      </c>
      <c r="D2470" s="42"/>
      <c r="E2470" s="42"/>
      <c r="F2470" s="247">
        <v>772693637</v>
      </c>
      <c r="G2470" s="337">
        <v>391197770</v>
      </c>
      <c r="H2470" s="330">
        <v>45772</v>
      </c>
      <c r="I2470" s="330"/>
      <c r="K2470" s="42"/>
      <c r="L2470" s="42"/>
      <c r="M2470" s="328"/>
      <c r="N2470" s="328"/>
      <c r="O2470" s="42"/>
    </row>
    <row r="2471" spans="1:15">
      <c r="A2471" s="42"/>
      <c r="B2471" s="330">
        <v>45475</v>
      </c>
      <c r="C2471" s="334">
        <f t="shared" si="37"/>
        <v>10242011017</v>
      </c>
      <c r="D2471" s="42"/>
      <c r="E2471" s="42"/>
      <c r="F2471" s="247">
        <v>703148831</v>
      </c>
      <c r="G2471" s="337">
        <v>391283176</v>
      </c>
      <c r="H2471" s="330">
        <v>47617</v>
      </c>
      <c r="I2471" s="330"/>
      <c r="K2471" s="42"/>
      <c r="L2471" s="42"/>
      <c r="M2471" s="328"/>
      <c r="N2471" s="328"/>
      <c r="O2471" s="42"/>
    </row>
    <row r="2472" spans="1:15">
      <c r="A2472" s="42"/>
      <c r="B2472" s="330">
        <v>45476</v>
      </c>
      <c r="C2472" s="334">
        <f t="shared" si="37"/>
        <v>10340423095</v>
      </c>
      <c r="D2472" s="42"/>
      <c r="E2472" s="42"/>
      <c r="F2472" s="247">
        <v>801560909</v>
      </c>
      <c r="G2472" s="337">
        <v>391348991</v>
      </c>
      <c r="H2472" s="330">
        <v>43564</v>
      </c>
      <c r="I2472" s="330"/>
      <c r="K2472" s="42"/>
      <c r="L2472" s="42"/>
      <c r="M2472" s="328"/>
      <c r="N2472" s="328"/>
      <c r="O2472" s="42"/>
    </row>
    <row r="2473" spans="1:15">
      <c r="A2473" s="42"/>
      <c r="B2473" s="330">
        <v>45477</v>
      </c>
      <c r="C2473" s="334">
        <f t="shared" si="37"/>
        <v>9877263626</v>
      </c>
      <c r="D2473" s="42"/>
      <c r="E2473" s="42"/>
      <c r="F2473" s="247">
        <v>338401440</v>
      </c>
      <c r="G2473" s="337">
        <v>391440298</v>
      </c>
      <c r="H2473" s="330">
        <v>49650</v>
      </c>
      <c r="I2473" s="330"/>
      <c r="K2473" s="42"/>
      <c r="L2473" s="42"/>
      <c r="M2473" s="328"/>
      <c r="N2473" s="328"/>
      <c r="O2473" s="42"/>
    </row>
    <row r="2474" spans="1:15">
      <c r="A2474" s="42"/>
      <c r="B2474" s="330">
        <v>45478</v>
      </c>
      <c r="C2474" s="334">
        <f t="shared" si="37"/>
        <v>10406522659</v>
      </c>
      <c r="D2474" s="42"/>
      <c r="E2474" s="42"/>
      <c r="F2474" s="247">
        <v>867660473</v>
      </c>
      <c r="G2474" s="337">
        <v>391670867</v>
      </c>
      <c r="H2474" s="330">
        <v>48695</v>
      </c>
      <c r="I2474" s="330"/>
      <c r="K2474" s="42"/>
      <c r="L2474" s="42"/>
      <c r="M2474" s="328"/>
      <c r="N2474" s="328"/>
      <c r="O2474" s="42"/>
    </row>
    <row r="2475" spans="1:15">
      <c r="A2475" s="42"/>
      <c r="B2475" s="330">
        <v>45479</v>
      </c>
      <c r="C2475" s="334">
        <f t="shared" si="37"/>
        <v>9746699004</v>
      </c>
      <c r="D2475" s="42"/>
      <c r="E2475" s="42"/>
      <c r="F2475" s="247">
        <v>207836818</v>
      </c>
      <c r="G2475" s="337">
        <v>391723269</v>
      </c>
      <c r="H2475" s="330">
        <v>46600</v>
      </c>
      <c r="I2475" s="330"/>
      <c r="K2475" s="42"/>
      <c r="L2475" s="42"/>
      <c r="M2475" s="328"/>
      <c r="N2475" s="328"/>
      <c r="O2475" s="42"/>
    </row>
    <row r="2476" spans="1:15">
      <c r="A2476" s="42"/>
      <c r="B2476" s="330">
        <v>45480</v>
      </c>
      <c r="C2476" s="334">
        <f t="shared" si="37"/>
        <v>10052133189</v>
      </c>
      <c r="D2476" s="42"/>
      <c r="E2476" s="42"/>
      <c r="F2476" s="247">
        <v>513271003</v>
      </c>
      <c r="G2476" s="337">
        <v>391814995</v>
      </c>
      <c r="H2476" s="330">
        <v>43156</v>
      </c>
      <c r="I2476" s="330"/>
      <c r="K2476" s="42"/>
      <c r="L2476" s="42"/>
      <c r="M2476" s="328"/>
      <c r="N2476" s="328"/>
      <c r="O2476" s="42"/>
    </row>
    <row r="2477" spans="1:15">
      <c r="A2477" s="42"/>
      <c r="B2477" s="330">
        <v>45481</v>
      </c>
      <c r="C2477" s="334">
        <f t="shared" si="37"/>
        <v>9852199613</v>
      </c>
      <c r="D2477" s="42"/>
      <c r="E2477" s="42"/>
      <c r="F2477" s="247">
        <v>313337427</v>
      </c>
      <c r="G2477" s="337">
        <v>391839334</v>
      </c>
      <c r="H2477" s="330">
        <v>45972</v>
      </c>
      <c r="I2477" s="330"/>
      <c r="K2477" s="42"/>
      <c r="L2477" s="42"/>
      <c r="M2477" s="328"/>
      <c r="N2477" s="328"/>
      <c r="O2477" s="42"/>
    </row>
    <row r="2478" spans="1:15">
      <c r="A2478" s="42"/>
      <c r="B2478" s="330">
        <v>45482</v>
      </c>
      <c r="C2478" s="334">
        <f t="shared" si="37"/>
        <v>10124215754</v>
      </c>
      <c r="D2478" s="42"/>
      <c r="E2478" s="42"/>
      <c r="F2478" s="247">
        <v>585353568</v>
      </c>
      <c r="G2478" s="337">
        <v>391854090</v>
      </c>
      <c r="H2478" s="330">
        <v>46746</v>
      </c>
      <c r="I2478" s="330"/>
      <c r="K2478" s="42"/>
      <c r="L2478" s="42"/>
      <c r="M2478" s="328"/>
      <c r="N2478" s="328"/>
      <c r="O2478" s="42"/>
    </row>
    <row r="2479" spans="1:15">
      <c r="A2479" s="42"/>
      <c r="B2479" s="330">
        <v>45483</v>
      </c>
      <c r="C2479" s="334">
        <f t="shared" si="37"/>
        <v>9797246811</v>
      </c>
      <c r="D2479" s="42"/>
      <c r="E2479" s="42"/>
      <c r="F2479" s="247">
        <v>258384625</v>
      </c>
      <c r="G2479" s="337">
        <v>391861153</v>
      </c>
      <c r="H2479" s="330">
        <v>45260</v>
      </c>
      <c r="I2479" s="330"/>
      <c r="K2479" s="42"/>
      <c r="L2479" s="42"/>
      <c r="M2479" s="328"/>
      <c r="N2479" s="328"/>
      <c r="O2479" s="42"/>
    </row>
    <row r="2480" spans="1:15">
      <c r="A2480" s="42"/>
      <c r="B2480" s="330">
        <v>45484</v>
      </c>
      <c r="C2480" s="334">
        <f t="shared" si="37"/>
        <v>9986571235</v>
      </c>
      <c r="D2480" s="42"/>
      <c r="E2480" s="42"/>
      <c r="F2480" s="247">
        <v>447709049</v>
      </c>
      <c r="G2480" s="337">
        <v>391957693</v>
      </c>
      <c r="H2480" s="330">
        <v>49585</v>
      </c>
      <c r="I2480" s="330"/>
      <c r="K2480" s="42"/>
      <c r="L2480" s="42"/>
      <c r="M2480" s="328"/>
      <c r="N2480" s="328"/>
      <c r="O2480" s="42"/>
    </row>
    <row r="2481" spans="1:15">
      <c r="A2481" s="42"/>
      <c r="B2481" s="330">
        <v>45485</v>
      </c>
      <c r="C2481" s="334">
        <f t="shared" si="37"/>
        <v>9724564942</v>
      </c>
      <c r="D2481" s="42"/>
      <c r="E2481" s="42"/>
      <c r="F2481" s="247">
        <v>185702756</v>
      </c>
      <c r="G2481" s="337">
        <v>391990522</v>
      </c>
      <c r="H2481" s="330">
        <v>44159</v>
      </c>
      <c r="I2481" s="330"/>
      <c r="K2481" s="42"/>
      <c r="L2481" s="42"/>
      <c r="M2481" s="328"/>
      <c r="N2481" s="328"/>
      <c r="O2481" s="42"/>
    </row>
    <row r="2482" spans="1:15">
      <c r="A2482" s="42"/>
      <c r="B2482" s="330">
        <v>45486</v>
      </c>
      <c r="C2482" s="334">
        <f t="shared" si="37"/>
        <v>10431353200</v>
      </c>
      <c r="D2482" s="42"/>
      <c r="E2482" s="42"/>
      <c r="F2482" s="247">
        <v>892491014</v>
      </c>
      <c r="G2482" s="337">
        <v>392143017</v>
      </c>
      <c r="H2482" s="330">
        <v>48194</v>
      </c>
      <c r="I2482" s="330"/>
      <c r="K2482" s="42"/>
      <c r="L2482" s="42"/>
      <c r="M2482" s="328"/>
      <c r="N2482" s="328"/>
      <c r="O2482" s="42"/>
    </row>
    <row r="2483" spans="1:15">
      <c r="A2483" s="42"/>
      <c r="B2483" s="330">
        <v>45487</v>
      </c>
      <c r="C2483" s="334">
        <f t="shared" si="37"/>
        <v>10303964413</v>
      </c>
      <c r="D2483" s="42"/>
      <c r="E2483" s="42"/>
      <c r="F2483" s="247">
        <v>765102227</v>
      </c>
      <c r="G2483" s="337">
        <v>392457646</v>
      </c>
      <c r="H2483" s="330">
        <v>44771</v>
      </c>
      <c r="I2483" s="330"/>
      <c r="K2483" s="42"/>
      <c r="L2483" s="42"/>
      <c r="M2483" s="328"/>
      <c r="N2483" s="328"/>
      <c r="O2483" s="42"/>
    </row>
    <row r="2484" spans="1:15">
      <c r="A2484" s="42"/>
      <c r="B2484" s="330">
        <v>45488</v>
      </c>
      <c r="C2484" s="334">
        <f t="shared" si="37"/>
        <v>10292189440</v>
      </c>
      <c r="D2484" s="42"/>
      <c r="E2484" s="42"/>
      <c r="F2484" s="247">
        <v>753327254</v>
      </c>
      <c r="G2484" s="337">
        <v>392636780</v>
      </c>
      <c r="H2484" s="330">
        <v>46011</v>
      </c>
      <c r="I2484" s="330"/>
      <c r="K2484" s="42"/>
      <c r="L2484" s="42"/>
      <c r="M2484" s="328"/>
      <c r="N2484" s="328"/>
      <c r="O2484" s="42"/>
    </row>
    <row r="2485" spans="1:15">
      <c r="A2485" s="42"/>
      <c r="B2485" s="330">
        <v>45489</v>
      </c>
      <c r="C2485" s="334">
        <f t="shared" si="37"/>
        <v>10380515706</v>
      </c>
      <c r="D2485" s="42"/>
      <c r="E2485" s="42"/>
      <c r="F2485" s="247">
        <v>841653520</v>
      </c>
      <c r="G2485" s="337">
        <v>392767962</v>
      </c>
      <c r="H2485" s="330">
        <v>47288</v>
      </c>
      <c r="I2485" s="330"/>
      <c r="K2485" s="42"/>
      <c r="L2485" s="42"/>
      <c r="M2485" s="328"/>
      <c r="N2485" s="328"/>
      <c r="O2485" s="42"/>
    </row>
    <row r="2486" spans="1:15">
      <c r="A2486" s="42"/>
      <c r="B2486" s="330">
        <v>45490</v>
      </c>
      <c r="C2486" s="334">
        <f t="shared" si="37"/>
        <v>9783502458</v>
      </c>
      <c r="D2486" s="42"/>
      <c r="E2486" s="42"/>
      <c r="F2486" s="247">
        <v>244640272</v>
      </c>
      <c r="G2486" s="337">
        <v>392874921</v>
      </c>
      <c r="H2486" s="330">
        <v>45161</v>
      </c>
      <c r="I2486" s="330"/>
      <c r="K2486" s="42"/>
      <c r="L2486" s="42"/>
      <c r="M2486" s="328"/>
      <c r="N2486" s="328"/>
      <c r="O2486" s="42"/>
    </row>
    <row r="2487" spans="1:15">
      <c r="A2487" s="42"/>
      <c r="B2487" s="330">
        <v>45491</v>
      </c>
      <c r="C2487" s="334">
        <f t="shared" si="37"/>
        <v>9855417183</v>
      </c>
      <c r="D2487" s="42"/>
      <c r="E2487" s="42"/>
      <c r="F2487" s="247">
        <v>316554997</v>
      </c>
      <c r="G2487" s="337">
        <v>393446090</v>
      </c>
      <c r="H2487" s="330">
        <v>44483</v>
      </c>
      <c r="I2487" s="330"/>
      <c r="K2487" s="42"/>
      <c r="L2487" s="42"/>
      <c r="M2487" s="328"/>
      <c r="N2487" s="328"/>
      <c r="O2487" s="42"/>
    </row>
    <row r="2488" spans="1:15">
      <c r="A2488" s="42"/>
      <c r="B2488" s="330">
        <v>45492</v>
      </c>
      <c r="C2488" s="334">
        <f t="shared" si="37"/>
        <v>10501345474</v>
      </c>
      <c r="D2488" s="42"/>
      <c r="E2488" s="42"/>
      <c r="F2488" s="247">
        <v>962483288</v>
      </c>
      <c r="G2488" s="337">
        <v>393502671</v>
      </c>
      <c r="H2488" s="330">
        <v>46834</v>
      </c>
      <c r="I2488" s="330"/>
      <c r="K2488" s="42"/>
      <c r="L2488" s="42"/>
      <c r="M2488" s="328"/>
      <c r="N2488" s="328"/>
      <c r="O2488" s="42"/>
    </row>
    <row r="2489" spans="1:15">
      <c r="A2489" s="42"/>
      <c r="B2489" s="330">
        <v>45493</v>
      </c>
      <c r="C2489" s="334">
        <f t="shared" si="37"/>
        <v>10514729381</v>
      </c>
      <c r="D2489" s="42"/>
      <c r="E2489" s="42"/>
      <c r="F2489" s="247">
        <v>975867195</v>
      </c>
      <c r="G2489" s="337">
        <v>393786176</v>
      </c>
      <c r="H2489" s="330">
        <v>47316</v>
      </c>
      <c r="I2489" s="330"/>
      <c r="K2489" s="42"/>
      <c r="L2489" s="42"/>
      <c r="M2489" s="328"/>
      <c r="N2489" s="328"/>
      <c r="O2489" s="42"/>
    </row>
    <row r="2490" spans="1:15">
      <c r="A2490" s="42"/>
      <c r="B2490" s="330">
        <v>45494</v>
      </c>
      <c r="C2490" s="334">
        <f t="shared" si="37"/>
        <v>9967347801</v>
      </c>
      <c r="D2490" s="42"/>
      <c r="E2490" s="42"/>
      <c r="F2490" s="247">
        <v>428485615</v>
      </c>
      <c r="G2490" s="337">
        <v>393939805</v>
      </c>
      <c r="H2490" s="330">
        <v>46037</v>
      </c>
      <c r="I2490" s="330"/>
      <c r="K2490" s="42"/>
      <c r="L2490" s="42"/>
      <c r="M2490" s="328"/>
      <c r="N2490" s="328"/>
      <c r="O2490" s="42"/>
    </row>
    <row r="2491" spans="1:15">
      <c r="A2491" s="42"/>
      <c r="B2491" s="330">
        <v>45495</v>
      </c>
      <c r="C2491" s="334">
        <f t="shared" si="37"/>
        <v>9924096222</v>
      </c>
      <c r="D2491" s="42"/>
      <c r="E2491" s="42"/>
      <c r="F2491" s="247">
        <v>385234036</v>
      </c>
      <c r="G2491" s="337">
        <v>394026658</v>
      </c>
      <c r="H2491" s="330">
        <v>49167</v>
      </c>
      <c r="I2491" s="330"/>
      <c r="K2491" s="42"/>
      <c r="L2491" s="42"/>
      <c r="M2491" s="328"/>
      <c r="N2491" s="328"/>
      <c r="O2491" s="42"/>
    </row>
    <row r="2492" spans="1:15">
      <c r="A2492" s="42"/>
      <c r="B2492" s="330">
        <v>45496</v>
      </c>
      <c r="C2492" s="334">
        <f t="shared" si="37"/>
        <v>9960706699</v>
      </c>
      <c r="D2492" s="42"/>
      <c r="E2492" s="42"/>
      <c r="F2492" s="247">
        <v>421844513</v>
      </c>
      <c r="G2492" s="337">
        <v>394053386</v>
      </c>
      <c r="H2492" s="330">
        <v>47642</v>
      </c>
      <c r="I2492" s="330"/>
      <c r="K2492" s="42"/>
      <c r="L2492" s="42"/>
      <c r="M2492" s="328"/>
      <c r="N2492" s="328"/>
      <c r="O2492" s="42"/>
    </row>
    <row r="2493" spans="1:15">
      <c r="A2493" s="42"/>
      <c r="B2493" s="330">
        <v>45497</v>
      </c>
      <c r="C2493" s="334">
        <f t="shared" si="37"/>
        <v>9734598169</v>
      </c>
      <c r="D2493" s="42"/>
      <c r="E2493" s="42"/>
      <c r="F2493" s="247">
        <v>195735983</v>
      </c>
      <c r="G2493" s="337">
        <v>394058875</v>
      </c>
      <c r="H2493" s="330">
        <v>48524</v>
      </c>
      <c r="I2493" s="330"/>
      <c r="K2493" s="42"/>
      <c r="L2493" s="42"/>
      <c r="M2493" s="328"/>
      <c r="N2493" s="328"/>
      <c r="O2493" s="42"/>
    </row>
    <row r="2494" spans="1:15">
      <c r="A2494" s="42"/>
      <c r="B2494" s="330">
        <v>45498</v>
      </c>
      <c r="C2494" s="334">
        <f t="shared" si="37"/>
        <v>10146025720</v>
      </c>
      <c r="D2494" s="42"/>
      <c r="E2494" s="42"/>
      <c r="F2494" s="247">
        <v>607163534</v>
      </c>
      <c r="G2494" s="337">
        <v>394092150</v>
      </c>
      <c r="H2494" s="330">
        <v>46853</v>
      </c>
      <c r="I2494" s="330"/>
      <c r="K2494" s="42"/>
      <c r="L2494" s="42"/>
      <c r="M2494" s="328"/>
      <c r="N2494" s="328"/>
      <c r="O2494" s="42"/>
    </row>
    <row r="2495" spans="1:15">
      <c r="A2495" s="42"/>
      <c r="B2495" s="330">
        <v>45499</v>
      </c>
      <c r="C2495" s="334">
        <f t="shared" si="37"/>
        <v>10131829795</v>
      </c>
      <c r="D2495" s="42"/>
      <c r="E2495" s="42"/>
      <c r="F2495" s="247">
        <v>592967609</v>
      </c>
      <c r="G2495" s="337">
        <v>394188757</v>
      </c>
      <c r="H2495" s="330">
        <v>47185</v>
      </c>
      <c r="I2495" s="330"/>
      <c r="K2495" s="42"/>
      <c r="L2495" s="42"/>
      <c r="M2495" s="328"/>
      <c r="N2495" s="328"/>
      <c r="O2495" s="42"/>
    </row>
    <row r="2496" spans="1:15">
      <c r="A2496" s="42"/>
      <c r="B2496" s="330">
        <v>45500</v>
      </c>
      <c r="C2496" s="334">
        <f t="shared" si="37"/>
        <v>9792074686</v>
      </c>
      <c r="D2496" s="42"/>
      <c r="E2496" s="42"/>
      <c r="F2496" s="247">
        <v>253212500</v>
      </c>
      <c r="G2496" s="337">
        <v>394289839</v>
      </c>
      <c r="H2496" s="330">
        <v>49737</v>
      </c>
      <c r="I2496" s="330"/>
      <c r="K2496" s="42"/>
      <c r="L2496" s="42"/>
      <c r="M2496" s="328"/>
      <c r="N2496" s="328"/>
      <c r="O2496" s="42"/>
    </row>
    <row r="2497" spans="1:15">
      <c r="A2497" s="42"/>
      <c r="B2497" s="330">
        <v>45501</v>
      </c>
      <c r="C2497" s="334">
        <f t="shared" si="37"/>
        <v>9890488093</v>
      </c>
      <c r="D2497" s="42"/>
      <c r="E2497" s="42"/>
      <c r="F2497" s="247">
        <v>351625907</v>
      </c>
      <c r="G2497" s="337">
        <v>394315749</v>
      </c>
      <c r="H2497" s="330">
        <v>46335</v>
      </c>
      <c r="I2497" s="330"/>
      <c r="K2497" s="42"/>
      <c r="L2497" s="42"/>
      <c r="M2497" s="328"/>
      <c r="N2497" s="328"/>
      <c r="O2497" s="42"/>
    </row>
    <row r="2498" spans="1:15">
      <c r="A2498" s="42"/>
      <c r="B2498" s="330">
        <v>45502</v>
      </c>
      <c r="C2498" s="334">
        <f t="shared" si="37"/>
        <v>10421077787</v>
      </c>
      <c r="D2498" s="42"/>
      <c r="E2498" s="42"/>
      <c r="F2498" s="247">
        <v>882215601</v>
      </c>
      <c r="G2498" s="337">
        <v>394529423</v>
      </c>
      <c r="H2498" s="330">
        <v>47644</v>
      </c>
      <c r="I2498" s="330"/>
      <c r="K2498" s="42"/>
      <c r="L2498" s="42"/>
      <c r="M2498" s="328"/>
      <c r="N2498" s="328"/>
      <c r="O2498" s="42"/>
    </row>
    <row r="2499" spans="1:15">
      <c r="A2499" s="42"/>
      <c r="B2499" s="330">
        <v>45503</v>
      </c>
      <c r="C2499" s="334">
        <f t="shared" si="37"/>
        <v>9708499509</v>
      </c>
      <c r="D2499" s="42"/>
      <c r="E2499" s="42"/>
      <c r="F2499" s="247">
        <v>169637323</v>
      </c>
      <c r="G2499" s="337">
        <v>394625169</v>
      </c>
      <c r="H2499" s="330">
        <v>45849</v>
      </c>
      <c r="I2499" s="330"/>
      <c r="K2499" s="42"/>
      <c r="L2499" s="42"/>
      <c r="M2499" s="328"/>
      <c r="N2499" s="328"/>
      <c r="O2499" s="42"/>
    </row>
    <row r="2500" spans="1:15">
      <c r="A2500" s="42"/>
      <c r="B2500" s="330">
        <v>45504</v>
      </c>
      <c r="C2500" s="334">
        <f t="shared" si="37"/>
        <v>10315607144</v>
      </c>
      <c r="D2500" s="42"/>
      <c r="E2500" s="42"/>
      <c r="F2500" s="247">
        <v>776744958</v>
      </c>
      <c r="G2500" s="337">
        <v>394678193</v>
      </c>
      <c r="H2500" s="330">
        <v>44576</v>
      </c>
      <c r="I2500" s="330"/>
      <c r="K2500" s="42"/>
      <c r="L2500" s="42"/>
      <c r="M2500" s="328"/>
      <c r="N2500" s="328"/>
      <c r="O2500" s="42"/>
    </row>
    <row r="2501" spans="1:15">
      <c r="A2501" s="42"/>
      <c r="B2501" s="330">
        <v>45505</v>
      </c>
      <c r="C2501" s="334">
        <f t="shared" si="37"/>
        <v>9769604236</v>
      </c>
      <c r="D2501" s="42"/>
      <c r="E2501" s="42"/>
      <c r="F2501" s="247">
        <v>230742050</v>
      </c>
      <c r="G2501" s="337">
        <v>394680819</v>
      </c>
      <c r="H2501" s="330">
        <v>46232</v>
      </c>
      <c r="I2501" s="330"/>
      <c r="K2501" s="42"/>
      <c r="L2501" s="42"/>
      <c r="M2501" s="328"/>
      <c r="N2501" s="328"/>
      <c r="O2501" s="42"/>
    </row>
    <row r="2502" spans="1:15">
      <c r="A2502" s="42"/>
      <c r="B2502" s="330">
        <v>45506</v>
      </c>
      <c r="C2502" s="334">
        <f t="shared" si="37"/>
        <v>10000118412</v>
      </c>
      <c r="D2502" s="42"/>
      <c r="E2502" s="42"/>
      <c r="F2502" s="247">
        <v>461256226</v>
      </c>
      <c r="G2502" s="337">
        <v>394883019</v>
      </c>
      <c r="H2502" s="330">
        <v>48347</v>
      </c>
      <c r="I2502" s="330"/>
      <c r="K2502" s="42"/>
      <c r="L2502" s="42"/>
      <c r="M2502" s="328"/>
      <c r="N2502" s="328"/>
      <c r="O2502" s="42"/>
    </row>
    <row r="2503" spans="1:15">
      <c r="A2503" s="42"/>
      <c r="B2503" s="330">
        <v>45507</v>
      </c>
      <c r="C2503" s="334">
        <f t="shared" si="37"/>
        <v>9970627038</v>
      </c>
      <c r="D2503" s="42"/>
      <c r="E2503" s="42"/>
      <c r="F2503" s="247">
        <v>431764852</v>
      </c>
      <c r="G2503" s="337">
        <v>394914818</v>
      </c>
      <c r="H2503" s="330">
        <v>50208</v>
      </c>
      <c r="I2503" s="330"/>
      <c r="K2503" s="42"/>
      <c r="L2503" s="42"/>
      <c r="M2503" s="328"/>
      <c r="N2503" s="328"/>
      <c r="O2503" s="42"/>
    </row>
    <row r="2504" spans="1:15">
      <c r="A2504" s="42"/>
      <c r="B2504" s="330">
        <v>45508</v>
      </c>
      <c r="C2504" s="334">
        <f t="shared" si="37"/>
        <v>9834475773</v>
      </c>
      <c r="D2504" s="42"/>
      <c r="E2504" s="42"/>
      <c r="F2504" s="247">
        <v>295613587</v>
      </c>
      <c r="G2504" s="337">
        <v>395073302</v>
      </c>
      <c r="H2504" s="330">
        <v>45543</v>
      </c>
      <c r="I2504" s="330"/>
      <c r="K2504" s="42"/>
      <c r="L2504" s="42"/>
      <c r="M2504" s="328"/>
      <c r="N2504" s="328"/>
      <c r="O2504" s="42"/>
    </row>
    <row r="2505" spans="1:15">
      <c r="A2505" s="42"/>
      <c r="B2505" s="330">
        <v>45509</v>
      </c>
      <c r="C2505" s="334">
        <f t="shared" si="37"/>
        <v>10164398566</v>
      </c>
      <c r="D2505" s="42"/>
      <c r="E2505" s="42"/>
      <c r="F2505" s="247">
        <v>625536380</v>
      </c>
      <c r="G2505" s="337">
        <v>395174147</v>
      </c>
      <c r="H2505" s="330">
        <v>44607</v>
      </c>
      <c r="I2505" s="330"/>
      <c r="K2505" s="42"/>
      <c r="L2505" s="42"/>
      <c r="M2505" s="328"/>
      <c r="N2505" s="328"/>
      <c r="O2505" s="42"/>
    </row>
    <row r="2506" spans="1:15">
      <c r="A2506" s="42"/>
      <c r="B2506" s="330">
        <v>45510</v>
      </c>
      <c r="C2506" s="334">
        <f t="shared" si="37"/>
        <v>10363564296</v>
      </c>
      <c r="D2506" s="42"/>
      <c r="E2506" s="42"/>
      <c r="F2506" s="247">
        <v>824702110</v>
      </c>
      <c r="G2506" s="337">
        <v>395336380</v>
      </c>
      <c r="H2506" s="330">
        <v>43573</v>
      </c>
      <c r="I2506" s="330"/>
      <c r="K2506" s="42"/>
      <c r="L2506" s="42"/>
      <c r="M2506" s="328"/>
      <c r="N2506" s="328"/>
      <c r="O2506" s="42"/>
    </row>
    <row r="2507" spans="1:15">
      <c r="A2507" s="42"/>
      <c r="B2507" s="330">
        <v>45511</v>
      </c>
      <c r="C2507" s="334">
        <f t="shared" si="37"/>
        <v>10516106734</v>
      </c>
      <c r="D2507" s="42"/>
      <c r="E2507" s="42"/>
      <c r="F2507" s="247">
        <v>977244548</v>
      </c>
      <c r="G2507" s="337">
        <v>395390073</v>
      </c>
      <c r="H2507" s="330">
        <v>50028</v>
      </c>
      <c r="I2507" s="330"/>
      <c r="K2507" s="42"/>
      <c r="L2507" s="42"/>
      <c r="M2507" s="328"/>
      <c r="N2507" s="328"/>
      <c r="O2507" s="42"/>
    </row>
    <row r="2508" spans="1:15">
      <c r="A2508" s="42"/>
      <c r="B2508" s="330">
        <v>45512</v>
      </c>
      <c r="C2508" s="334">
        <f t="shared" si="37"/>
        <v>9818680890</v>
      </c>
      <c r="D2508" s="42"/>
      <c r="E2508" s="42"/>
      <c r="F2508" s="247">
        <v>279818704</v>
      </c>
      <c r="G2508" s="337">
        <v>395617434</v>
      </c>
      <c r="H2508" s="330">
        <v>47850</v>
      </c>
      <c r="I2508" s="330"/>
      <c r="K2508" s="42"/>
      <c r="L2508" s="42"/>
      <c r="M2508" s="328"/>
      <c r="N2508" s="328"/>
      <c r="O2508" s="42"/>
    </row>
    <row r="2509" spans="1:15">
      <c r="A2509" s="42"/>
      <c r="B2509" s="330">
        <v>45513</v>
      </c>
      <c r="C2509" s="334">
        <f t="shared" si="37"/>
        <v>10398644791</v>
      </c>
      <c r="D2509" s="42"/>
      <c r="E2509" s="42"/>
      <c r="F2509" s="247">
        <v>859782605</v>
      </c>
      <c r="G2509" s="337">
        <v>395636244</v>
      </c>
      <c r="H2509" s="330">
        <v>46576</v>
      </c>
      <c r="I2509" s="330"/>
      <c r="K2509" s="42"/>
      <c r="L2509" s="42"/>
      <c r="M2509" s="328"/>
      <c r="N2509" s="328"/>
      <c r="O2509" s="42"/>
    </row>
    <row r="2510" spans="1:15">
      <c r="A2510" s="42"/>
      <c r="B2510" s="330">
        <v>45514</v>
      </c>
      <c r="C2510" s="334">
        <f t="shared" si="37"/>
        <v>9850939524</v>
      </c>
      <c r="D2510" s="42"/>
      <c r="E2510" s="42"/>
      <c r="F2510" s="247">
        <v>312077338</v>
      </c>
      <c r="G2510" s="337">
        <v>396191239</v>
      </c>
      <c r="H2510" s="330">
        <v>49820</v>
      </c>
      <c r="I2510" s="330"/>
      <c r="K2510" s="42"/>
      <c r="L2510" s="42"/>
      <c r="M2510" s="328"/>
      <c r="N2510" s="328"/>
      <c r="O2510" s="42"/>
    </row>
    <row r="2511" spans="1:15">
      <c r="A2511" s="42"/>
      <c r="B2511" s="330">
        <v>45515</v>
      </c>
      <c r="C2511" s="334">
        <f t="shared" si="37"/>
        <v>9725716366</v>
      </c>
      <c r="D2511" s="42"/>
      <c r="E2511" s="42"/>
      <c r="F2511" s="247">
        <v>186854180</v>
      </c>
      <c r="G2511" s="337">
        <v>396309085</v>
      </c>
      <c r="H2511" s="330">
        <v>43899</v>
      </c>
      <c r="I2511" s="330"/>
      <c r="K2511" s="42"/>
      <c r="L2511" s="42"/>
      <c r="M2511" s="328"/>
      <c r="N2511" s="328"/>
      <c r="O2511" s="42"/>
    </row>
    <row r="2512" spans="1:15">
      <c r="A2512" s="42"/>
      <c r="B2512" s="330">
        <v>45516</v>
      </c>
      <c r="C2512" s="334">
        <f t="shared" si="37"/>
        <v>10152089765</v>
      </c>
      <c r="D2512" s="42"/>
      <c r="E2512" s="42"/>
      <c r="F2512" s="247">
        <v>613227579</v>
      </c>
      <c r="G2512" s="337">
        <v>396367364</v>
      </c>
      <c r="H2512" s="330">
        <v>47037</v>
      </c>
      <c r="I2512" s="330"/>
      <c r="K2512" s="42"/>
      <c r="L2512" s="42"/>
      <c r="M2512" s="328"/>
      <c r="N2512" s="328"/>
      <c r="O2512" s="42"/>
    </row>
    <row r="2513" spans="1:15">
      <c r="A2513" s="42"/>
      <c r="B2513" s="330">
        <v>45517</v>
      </c>
      <c r="C2513" s="334">
        <f t="shared" si="37"/>
        <v>9731505604</v>
      </c>
      <c r="D2513" s="42"/>
      <c r="E2513" s="42"/>
      <c r="F2513" s="247">
        <v>192643418</v>
      </c>
      <c r="G2513" s="337">
        <v>396502732</v>
      </c>
      <c r="H2513" s="330">
        <v>48664</v>
      </c>
      <c r="I2513" s="330"/>
      <c r="K2513" s="42"/>
      <c r="L2513" s="42"/>
      <c r="M2513" s="328"/>
      <c r="N2513" s="328"/>
      <c r="O2513" s="42"/>
    </row>
    <row r="2514" spans="1:15">
      <c r="A2514" s="42"/>
      <c r="B2514" s="330">
        <v>45518</v>
      </c>
      <c r="C2514" s="334">
        <f t="shared" si="37"/>
        <v>10011244770</v>
      </c>
      <c r="D2514" s="42"/>
      <c r="E2514" s="42"/>
      <c r="F2514" s="247">
        <v>472382584</v>
      </c>
      <c r="G2514" s="337">
        <v>396519940</v>
      </c>
      <c r="H2514" s="330">
        <v>49792</v>
      </c>
      <c r="I2514" s="330"/>
      <c r="K2514" s="42"/>
      <c r="L2514" s="42"/>
      <c r="M2514" s="328"/>
      <c r="N2514" s="328"/>
      <c r="O2514" s="42"/>
    </row>
    <row r="2515" spans="1:15">
      <c r="A2515" s="42"/>
      <c r="B2515" s="330">
        <v>45519</v>
      </c>
      <c r="C2515" s="334">
        <f t="shared" si="37"/>
        <v>10416608377</v>
      </c>
      <c r="D2515" s="42"/>
      <c r="E2515" s="42"/>
      <c r="F2515" s="247">
        <v>877746191</v>
      </c>
      <c r="G2515" s="337">
        <v>396530273</v>
      </c>
      <c r="H2515" s="330">
        <v>49070</v>
      </c>
      <c r="I2515" s="330"/>
      <c r="K2515" s="42"/>
      <c r="L2515" s="42"/>
      <c r="M2515" s="328"/>
      <c r="N2515" s="328"/>
      <c r="O2515" s="42"/>
    </row>
    <row r="2516" spans="1:15">
      <c r="A2516" s="42"/>
      <c r="B2516" s="330">
        <v>45520</v>
      </c>
      <c r="C2516" s="334">
        <f t="shared" si="37"/>
        <v>9639783227</v>
      </c>
      <c r="D2516" s="42"/>
      <c r="E2516" s="42"/>
      <c r="F2516" s="247">
        <v>100921041</v>
      </c>
      <c r="G2516" s="337">
        <v>396581558</v>
      </c>
      <c r="H2516" s="330">
        <v>44842</v>
      </c>
      <c r="I2516" s="330"/>
      <c r="K2516" s="42"/>
      <c r="L2516" s="42"/>
      <c r="M2516" s="328"/>
      <c r="N2516" s="328"/>
      <c r="O2516" s="42"/>
    </row>
    <row r="2517" spans="1:15">
      <c r="A2517" s="42"/>
      <c r="B2517" s="330">
        <v>45521</v>
      </c>
      <c r="C2517" s="334">
        <f t="shared" si="37"/>
        <v>10304172538</v>
      </c>
      <c r="D2517" s="42"/>
      <c r="E2517" s="42"/>
      <c r="F2517" s="247">
        <v>765310352</v>
      </c>
      <c r="G2517" s="337">
        <v>396672649</v>
      </c>
      <c r="H2517" s="330">
        <v>45722</v>
      </c>
      <c r="I2517" s="330"/>
      <c r="K2517" s="42"/>
      <c r="L2517" s="42"/>
      <c r="M2517" s="328"/>
      <c r="N2517" s="328"/>
      <c r="O2517" s="42"/>
    </row>
    <row r="2518" spans="1:15">
      <c r="A2518" s="42"/>
      <c r="B2518" s="330">
        <v>45522</v>
      </c>
      <c r="C2518" s="334">
        <f t="shared" si="37"/>
        <v>9910774404</v>
      </c>
      <c r="D2518" s="42"/>
      <c r="E2518" s="42"/>
      <c r="F2518" s="247">
        <v>371912218</v>
      </c>
      <c r="G2518" s="337">
        <v>396699457</v>
      </c>
      <c r="H2518" s="330">
        <v>48150</v>
      </c>
      <c r="I2518" s="330"/>
      <c r="K2518" s="42"/>
      <c r="L2518" s="42"/>
      <c r="M2518" s="328"/>
      <c r="N2518" s="328"/>
      <c r="O2518" s="42"/>
    </row>
    <row r="2519" spans="1:15">
      <c r="A2519" s="42"/>
      <c r="B2519" s="330">
        <v>45523</v>
      </c>
      <c r="C2519" s="334">
        <f t="shared" si="37"/>
        <v>9919495165</v>
      </c>
      <c r="D2519" s="42"/>
      <c r="E2519" s="42"/>
      <c r="F2519" s="247">
        <v>380632979</v>
      </c>
      <c r="G2519" s="337">
        <v>396740925</v>
      </c>
      <c r="H2519" s="330">
        <v>49004</v>
      </c>
      <c r="I2519" s="330"/>
      <c r="K2519" s="42"/>
      <c r="L2519" s="42"/>
      <c r="M2519" s="328"/>
      <c r="N2519" s="328"/>
      <c r="O2519" s="42"/>
    </row>
    <row r="2520" spans="1:15">
      <c r="A2520" s="42"/>
      <c r="B2520" s="330">
        <v>45524</v>
      </c>
      <c r="C2520" s="334">
        <f t="shared" si="37"/>
        <v>10322006208</v>
      </c>
      <c r="D2520" s="42"/>
      <c r="E2520" s="42"/>
      <c r="F2520" s="247">
        <v>783144022</v>
      </c>
      <c r="G2520" s="337">
        <v>396848074</v>
      </c>
      <c r="H2520" s="330">
        <v>45614</v>
      </c>
      <c r="I2520" s="330"/>
      <c r="K2520" s="42"/>
      <c r="L2520" s="42"/>
      <c r="M2520" s="328"/>
      <c r="N2520" s="328"/>
      <c r="O2520" s="42"/>
    </row>
    <row r="2521" spans="1:15">
      <c r="A2521" s="42"/>
      <c r="B2521" s="330">
        <v>45525</v>
      </c>
      <c r="C2521" s="334">
        <f t="shared" si="37"/>
        <v>9807700103</v>
      </c>
      <c r="D2521" s="42"/>
      <c r="E2521" s="42"/>
      <c r="F2521" s="247">
        <v>268837917</v>
      </c>
      <c r="G2521" s="337">
        <v>397270488</v>
      </c>
      <c r="H2521" s="330">
        <v>44912</v>
      </c>
      <c r="I2521" s="330"/>
      <c r="K2521" s="42"/>
      <c r="L2521" s="42"/>
      <c r="M2521" s="328"/>
      <c r="N2521" s="328"/>
      <c r="O2521" s="42"/>
    </row>
    <row r="2522" spans="1:15">
      <c r="A2522" s="42"/>
      <c r="B2522" s="330">
        <v>45526</v>
      </c>
      <c r="C2522" s="334">
        <f t="shared" si="37"/>
        <v>10379700869</v>
      </c>
      <c r="D2522" s="42"/>
      <c r="E2522" s="42"/>
      <c r="F2522" s="247">
        <v>840838683</v>
      </c>
      <c r="G2522" s="337">
        <v>397291285</v>
      </c>
      <c r="H2522" s="330">
        <v>48582</v>
      </c>
      <c r="I2522" s="330"/>
      <c r="K2522" s="42"/>
      <c r="L2522" s="42"/>
      <c r="M2522" s="328"/>
      <c r="N2522" s="328"/>
      <c r="O2522" s="42"/>
    </row>
    <row r="2523" spans="1:15">
      <c r="A2523" s="42"/>
      <c r="B2523" s="330">
        <v>45527</v>
      </c>
      <c r="C2523" s="334">
        <f t="shared" si="37"/>
        <v>10531142976</v>
      </c>
      <c r="D2523" s="42"/>
      <c r="E2523" s="42"/>
      <c r="F2523" s="247">
        <v>992280790</v>
      </c>
      <c r="G2523" s="337">
        <v>397550799</v>
      </c>
      <c r="H2523" s="330">
        <v>49177</v>
      </c>
      <c r="I2523" s="330"/>
      <c r="K2523" s="42"/>
      <c r="L2523" s="42"/>
      <c r="M2523" s="328"/>
      <c r="N2523" s="328"/>
      <c r="O2523" s="42"/>
    </row>
    <row r="2524" spans="1:15">
      <c r="A2524" s="42"/>
      <c r="B2524" s="330">
        <v>45528</v>
      </c>
      <c r="C2524" s="334">
        <f t="shared" si="37"/>
        <v>10464757237</v>
      </c>
      <c r="D2524" s="42"/>
      <c r="E2524" s="42"/>
      <c r="F2524" s="247">
        <v>925895051</v>
      </c>
      <c r="G2524" s="337">
        <v>397708217</v>
      </c>
      <c r="H2524" s="330">
        <v>49803</v>
      </c>
      <c r="I2524" s="330"/>
      <c r="K2524" s="42"/>
      <c r="L2524" s="42"/>
      <c r="M2524" s="328"/>
      <c r="N2524" s="328"/>
      <c r="O2524" s="42"/>
    </row>
    <row r="2525" spans="1:15">
      <c r="A2525" s="42"/>
      <c r="B2525" s="330">
        <v>45529</v>
      </c>
      <c r="C2525" s="334">
        <f t="shared" si="37"/>
        <v>9762290217</v>
      </c>
      <c r="D2525" s="42"/>
      <c r="E2525" s="42"/>
      <c r="F2525" s="247">
        <v>223428031</v>
      </c>
      <c r="G2525" s="337">
        <v>397844304</v>
      </c>
      <c r="H2525" s="330">
        <v>47121</v>
      </c>
      <c r="I2525" s="330"/>
      <c r="K2525" s="42"/>
      <c r="L2525" s="42"/>
      <c r="M2525" s="328"/>
      <c r="N2525" s="328"/>
      <c r="O2525" s="42"/>
    </row>
    <row r="2526" spans="1:15">
      <c r="A2526" s="42"/>
      <c r="B2526" s="330">
        <v>45530</v>
      </c>
      <c r="C2526" s="334">
        <f t="shared" si="37"/>
        <v>10509670525</v>
      </c>
      <c r="D2526" s="42"/>
      <c r="E2526" s="42"/>
      <c r="F2526" s="247">
        <v>970808339</v>
      </c>
      <c r="G2526" s="337">
        <v>397965030</v>
      </c>
      <c r="H2526" s="330">
        <v>45564</v>
      </c>
      <c r="I2526" s="330"/>
      <c r="K2526" s="42"/>
      <c r="L2526" s="42"/>
      <c r="M2526" s="328"/>
      <c r="N2526" s="328"/>
      <c r="O2526" s="42"/>
    </row>
    <row r="2527" spans="1:15">
      <c r="A2527" s="42"/>
      <c r="B2527" s="330">
        <v>45531</v>
      </c>
      <c r="C2527" s="334">
        <f t="shared" si="37"/>
        <v>10059321016</v>
      </c>
      <c r="D2527" s="42"/>
      <c r="E2527" s="42"/>
      <c r="F2527" s="247">
        <v>520458830</v>
      </c>
      <c r="G2527" s="337">
        <v>397989982</v>
      </c>
      <c r="H2527" s="330">
        <v>47882</v>
      </c>
      <c r="I2527" s="330"/>
      <c r="K2527" s="42"/>
      <c r="L2527" s="42"/>
      <c r="M2527" s="328"/>
      <c r="N2527" s="328"/>
      <c r="O2527" s="42"/>
    </row>
    <row r="2528" spans="1:15">
      <c r="A2528" s="42"/>
      <c r="B2528" s="330">
        <v>45532</v>
      </c>
      <c r="C2528" s="334">
        <f t="shared" ref="C2528:C2591" si="38">F2528+(F$88*28679+98765)+(G$88*6587+87654)+(E$88*9537+76543)+(J$88*5713+4528)</f>
        <v>9899489455</v>
      </c>
      <c r="D2528" s="42"/>
      <c r="E2528" s="42"/>
      <c r="F2528" s="247">
        <v>360627269</v>
      </c>
      <c r="G2528" s="337">
        <v>398307182</v>
      </c>
      <c r="H2528" s="330">
        <v>46529</v>
      </c>
      <c r="I2528" s="330"/>
      <c r="K2528" s="42"/>
      <c r="L2528" s="42"/>
      <c r="M2528" s="328"/>
      <c r="N2528" s="328"/>
      <c r="O2528" s="42"/>
    </row>
    <row r="2529" spans="1:15">
      <c r="A2529" s="42"/>
      <c r="B2529" s="330">
        <v>45533</v>
      </c>
      <c r="C2529" s="334">
        <f t="shared" si="38"/>
        <v>10174779369</v>
      </c>
      <c r="D2529" s="42"/>
      <c r="E2529" s="42"/>
      <c r="F2529" s="247">
        <v>635917183</v>
      </c>
      <c r="G2529" s="337">
        <v>398446320</v>
      </c>
      <c r="H2529" s="330">
        <v>45866</v>
      </c>
      <c r="I2529" s="330"/>
      <c r="K2529" s="42"/>
      <c r="L2529" s="42"/>
      <c r="M2529" s="328"/>
      <c r="N2529" s="328"/>
      <c r="O2529" s="42"/>
    </row>
    <row r="2530" spans="1:15">
      <c r="A2530" s="42"/>
      <c r="B2530" s="330">
        <v>45534</v>
      </c>
      <c r="C2530" s="334">
        <f t="shared" si="38"/>
        <v>10347963592</v>
      </c>
      <c r="D2530" s="42"/>
      <c r="E2530" s="42"/>
      <c r="F2530" s="247">
        <v>809101406</v>
      </c>
      <c r="G2530" s="337">
        <v>398548428</v>
      </c>
      <c r="H2530" s="330">
        <v>49419</v>
      </c>
      <c r="I2530" s="330"/>
      <c r="K2530" s="42"/>
      <c r="L2530" s="42"/>
      <c r="M2530" s="328"/>
      <c r="N2530" s="328"/>
      <c r="O2530" s="42"/>
    </row>
    <row r="2531" spans="1:15">
      <c r="A2531" s="42"/>
      <c r="B2531" s="330">
        <v>45535</v>
      </c>
      <c r="C2531" s="334">
        <f t="shared" si="38"/>
        <v>9942688644</v>
      </c>
      <c r="D2531" s="42"/>
      <c r="E2531" s="42"/>
      <c r="F2531" s="247">
        <v>403826458</v>
      </c>
      <c r="G2531" s="337">
        <v>398679563</v>
      </c>
      <c r="H2531" s="330">
        <v>46628</v>
      </c>
      <c r="I2531" s="330"/>
      <c r="K2531" s="42"/>
      <c r="L2531" s="42"/>
      <c r="M2531" s="328"/>
      <c r="N2531" s="328"/>
      <c r="O2531" s="42"/>
    </row>
    <row r="2532" spans="1:15">
      <c r="A2532" s="42"/>
      <c r="B2532" s="330">
        <v>45536</v>
      </c>
      <c r="C2532" s="334">
        <f t="shared" si="38"/>
        <v>10455653428</v>
      </c>
      <c r="D2532" s="42"/>
      <c r="E2532" s="42"/>
      <c r="F2532" s="247">
        <v>916791242</v>
      </c>
      <c r="G2532" s="337">
        <v>398911455</v>
      </c>
      <c r="H2532" s="330">
        <v>45859</v>
      </c>
      <c r="I2532" s="330"/>
      <c r="K2532" s="42"/>
      <c r="L2532" s="42"/>
      <c r="M2532" s="328"/>
      <c r="N2532" s="328"/>
      <c r="O2532" s="42"/>
    </row>
    <row r="2533" spans="1:15">
      <c r="A2533" s="42"/>
      <c r="B2533" s="330">
        <v>45537</v>
      </c>
      <c r="C2533" s="334">
        <f t="shared" si="38"/>
        <v>10518031153</v>
      </c>
      <c r="D2533" s="42"/>
      <c r="E2533" s="42"/>
      <c r="F2533" s="247">
        <v>979168967</v>
      </c>
      <c r="G2533" s="337">
        <v>398945781</v>
      </c>
      <c r="H2533" s="330">
        <v>47152</v>
      </c>
      <c r="I2533" s="330"/>
      <c r="K2533" s="42"/>
      <c r="L2533" s="42"/>
      <c r="M2533" s="328"/>
      <c r="N2533" s="328"/>
      <c r="O2533" s="42"/>
    </row>
    <row r="2534" spans="1:15">
      <c r="A2534" s="42"/>
      <c r="B2534" s="330">
        <v>45538</v>
      </c>
      <c r="C2534" s="334">
        <f t="shared" si="38"/>
        <v>9851278155</v>
      </c>
      <c r="D2534" s="42"/>
      <c r="E2534" s="42"/>
      <c r="F2534" s="247">
        <v>312415969</v>
      </c>
      <c r="G2534" s="337">
        <v>399024405</v>
      </c>
      <c r="H2534" s="330">
        <v>50405</v>
      </c>
      <c r="I2534" s="330"/>
      <c r="K2534" s="42"/>
      <c r="L2534" s="42"/>
      <c r="M2534" s="328"/>
      <c r="N2534" s="328"/>
      <c r="O2534" s="42"/>
    </row>
    <row r="2535" spans="1:15">
      <c r="A2535" s="42"/>
      <c r="B2535" s="330">
        <v>45539</v>
      </c>
      <c r="C2535" s="334">
        <f t="shared" si="38"/>
        <v>9791196525</v>
      </c>
      <c r="D2535" s="42"/>
      <c r="E2535" s="42"/>
      <c r="F2535" s="247">
        <v>252334339</v>
      </c>
      <c r="G2535" s="337">
        <v>399210725</v>
      </c>
      <c r="H2535" s="330">
        <v>45988</v>
      </c>
      <c r="I2535" s="330"/>
      <c r="K2535" s="42"/>
      <c r="L2535" s="42"/>
      <c r="M2535" s="328"/>
      <c r="N2535" s="328"/>
      <c r="O2535" s="42"/>
    </row>
    <row r="2536" spans="1:15">
      <c r="A2536" s="42"/>
      <c r="B2536" s="330">
        <v>45540</v>
      </c>
      <c r="C2536" s="334">
        <f t="shared" si="38"/>
        <v>10034203468</v>
      </c>
      <c r="D2536" s="42"/>
      <c r="E2536" s="42"/>
      <c r="F2536" s="247">
        <v>495341282</v>
      </c>
      <c r="G2536" s="337">
        <v>399283431</v>
      </c>
      <c r="H2536" s="330">
        <v>49030</v>
      </c>
      <c r="I2536" s="330"/>
      <c r="K2536" s="42"/>
      <c r="L2536" s="42"/>
      <c r="M2536" s="328"/>
      <c r="N2536" s="328"/>
      <c r="O2536" s="42"/>
    </row>
    <row r="2537" spans="1:15">
      <c r="A2537" s="42"/>
      <c r="B2537" s="330">
        <v>45541</v>
      </c>
      <c r="C2537" s="334">
        <f t="shared" si="38"/>
        <v>10032450640</v>
      </c>
      <c r="D2537" s="42"/>
      <c r="E2537" s="42"/>
      <c r="F2537" s="247">
        <v>493588454</v>
      </c>
      <c r="G2537" s="337">
        <v>399313592</v>
      </c>
      <c r="H2537" s="330">
        <v>46813</v>
      </c>
      <c r="I2537" s="330"/>
      <c r="K2537" s="42"/>
      <c r="L2537" s="42"/>
      <c r="M2537" s="328"/>
      <c r="N2537" s="328"/>
      <c r="O2537" s="42"/>
    </row>
    <row r="2538" spans="1:15">
      <c r="A2538" s="42"/>
      <c r="B2538" s="330">
        <v>45542</v>
      </c>
      <c r="C2538" s="334">
        <f t="shared" si="38"/>
        <v>9649394749</v>
      </c>
      <c r="D2538" s="42"/>
      <c r="E2538" s="42"/>
      <c r="F2538" s="247">
        <v>110532563</v>
      </c>
      <c r="G2538" s="337">
        <v>399359254</v>
      </c>
      <c r="H2538" s="330">
        <v>47090</v>
      </c>
      <c r="I2538" s="330"/>
      <c r="K2538" s="42"/>
      <c r="L2538" s="42"/>
      <c r="M2538" s="328"/>
      <c r="N2538" s="328"/>
      <c r="O2538" s="42"/>
    </row>
    <row r="2539" spans="1:15">
      <c r="A2539" s="42"/>
      <c r="B2539" s="330">
        <v>45543</v>
      </c>
      <c r="C2539" s="334">
        <f t="shared" si="38"/>
        <v>9933935488</v>
      </c>
      <c r="D2539" s="42"/>
      <c r="E2539" s="42"/>
      <c r="F2539" s="247">
        <v>395073302</v>
      </c>
      <c r="G2539" s="337">
        <v>399461963</v>
      </c>
      <c r="H2539" s="330">
        <v>45598</v>
      </c>
      <c r="I2539" s="330"/>
      <c r="K2539" s="42"/>
      <c r="L2539" s="42"/>
      <c r="M2539" s="328"/>
      <c r="N2539" s="328"/>
      <c r="O2539" s="42"/>
    </row>
    <row r="2540" spans="1:15">
      <c r="A2540" s="42"/>
      <c r="B2540" s="330">
        <v>45544</v>
      </c>
      <c r="C2540" s="334">
        <f t="shared" si="38"/>
        <v>9720767595</v>
      </c>
      <c r="D2540" s="42"/>
      <c r="E2540" s="42"/>
      <c r="F2540" s="247">
        <v>181905409</v>
      </c>
      <c r="G2540" s="337">
        <v>399551665</v>
      </c>
      <c r="H2540" s="330">
        <v>49690</v>
      </c>
      <c r="I2540" s="330"/>
      <c r="K2540" s="42"/>
      <c r="L2540" s="42"/>
      <c r="M2540" s="328"/>
      <c r="N2540" s="328"/>
      <c r="O2540" s="42"/>
    </row>
    <row r="2541" spans="1:15">
      <c r="A2541" s="42"/>
      <c r="B2541" s="330">
        <v>45545</v>
      </c>
      <c r="C2541" s="334">
        <f t="shared" si="38"/>
        <v>9850454882</v>
      </c>
      <c r="D2541" s="42"/>
      <c r="E2541" s="42"/>
      <c r="F2541" s="247">
        <v>311592696</v>
      </c>
      <c r="G2541" s="337">
        <v>400058598</v>
      </c>
      <c r="H2541" s="330">
        <v>47489</v>
      </c>
      <c r="I2541" s="330"/>
      <c r="K2541" s="42"/>
      <c r="L2541" s="42"/>
      <c r="M2541" s="328"/>
      <c r="N2541" s="328"/>
      <c r="O2541" s="42"/>
    </row>
    <row r="2542" spans="1:15">
      <c r="A2542" s="42"/>
      <c r="B2542" s="330">
        <v>45546</v>
      </c>
      <c r="C2542" s="334">
        <f t="shared" si="38"/>
        <v>10015373109</v>
      </c>
      <c r="D2542" s="42"/>
      <c r="E2542" s="42"/>
      <c r="F2542" s="247">
        <v>476510923</v>
      </c>
      <c r="G2542" s="337">
        <v>400076772</v>
      </c>
      <c r="H2542" s="330">
        <v>46608</v>
      </c>
      <c r="I2542" s="330"/>
      <c r="K2542" s="42"/>
      <c r="L2542" s="42"/>
      <c r="M2542" s="328"/>
      <c r="N2542" s="328"/>
      <c r="O2542" s="42"/>
    </row>
    <row r="2543" spans="1:15">
      <c r="A2543" s="42"/>
      <c r="B2543" s="330">
        <v>45547</v>
      </c>
      <c r="C2543" s="334">
        <f t="shared" si="38"/>
        <v>10324437768</v>
      </c>
      <c r="D2543" s="42"/>
      <c r="E2543" s="42"/>
      <c r="F2543" s="247">
        <v>785575582</v>
      </c>
      <c r="G2543" s="337">
        <v>400200298</v>
      </c>
      <c r="H2543" s="330">
        <v>44816</v>
      </c>
      <c r="I2543" s="330"/>
      <c r="K2543" s="42"/>
      <c r="L2543" s="42"/>
      <c r="M2543" s="328"/>
      <c r="N2543" s="328"/>
      <c r="O2543" s="42"/>
    </row>
    <row r="2544" spans="1:15">
      <c r="A2544" s="42"/>
      <c r="B2544" s="330">
        <v>45548</v>
      </c>
      <c r="C2544" s="334">
        <f t="shared" si="38"/>
        <v>10137333366</v>
      </c>
      <c r="D2544" s="42"/>
      <c r="E2544" s="42"/>
      <c r="F2544" s="247">
        <v>598471180</v>
      </c>
      <c r="G2544" s="337">
        <v>400310568</v>
      </c>
      <c r="H2544" s="330">
        <v>49641</v>
      </c>
      <c r="I2544" s="330"/>
      <c r="K2544" s="42"/>
      <c r="L2544" s="42"/>
      <c r="M2544" s="328"/>
      <c r="N2544" s="328"/>
      <c r="O2544" s="42"/>
    </row>
    <row r="2545" spans="1:15">
      <c r="A2545" s="42"/>
      <c r="B2545" s="330">
        <v>45549</v>
      </c>
      <c r="C2545" s="334">
        <f t="shared" si="38"/>
        <v>10153327318</v>
      </c>
      <c r="D2545" s="42"/>
      <c r="E2545" s="42"/>
      <c r="F2545" s="247">
        <v>614465132</v>
      </c>
      <c r="G2545" s="337">
        <v>400360997</v>
      </c>
      <c r="H2545" s="330">
        <v>47764</v>
      </c>
      <c r="I2545" s="330"/>
      <c r="K2545" s="42"/>
      <c r="L2545" s="42"/>
      <c r="M2545" s="328"/>
      <c r="N2545" s="328"/>
      <c r="O2545" s="42"/>
    </row>
    <row r="2546" spans="1:15">
      <c r="A2546" s="42"/>
      <c r="B2546" s="330">
        <v>45550</v>
      </c>
      <c r="C2546" s="334">
        <f t="shared" si="38"/>
        <v>9804190073</v>
      </c>
      <c r="D2546" s="42"/>
      <c r="E2546" s="42"/>
      <c r="F2546" s="247">
        <v>265327887</v>
      </c>
      <c r="G2546" s="337">
        <v>400786684</v>
      </c>
      <c r="H2546" s="330">
        <v>44121</v>
      </c>
      <c r="I2546" s="330"/>
      <c r="K2546" s="42"/>
      <c r="L2546" s="42"/>
      <c r="M2546" s="328"/>
      <c r="N2546" s="328"/>
      <c r="O2546" s="42"/>
    </row>
    <row r="2547" spans="1:15">
      <c r="A2547" s="42"/>
      <c r="B2547" s="330">
        <v>45551</v>
      </c>
      <c r="C2547" s="334">
        <f t="shared" si="38"/>
        <v>10174983116</v>
      </c>
      <c r="D2547" s="42"/>
      <c r="E2547" s="42"/>
      <c r="F2547" s="247">
        <v>636120930</v>
      </c>
      <c r="G2547" s="337">
        <v>400817331</v>
      </c>
      <c r="H2547" s="330">
        <v>45560</v>
      </c>
      <c r="I2547" s="330"/>
      <c r="K2547" s="42"/>
      <c r="L2547" s="42"/>
      <c r="M2547" s="328"/>
      <c r="N2547" s="328"/>
      <c r="O2547" s="42"/>
    </row>
    <row r="2548" spans="1:15">
      <c r="A2548" s="42"/>
      <c r="B2548" s="330">
        <v>45552</v>
      </c>
      <c r="C2548" s="334">
        <f t="shared" si="38"/>
        <v>9720842938</v>
      </c>
      <c r="D2548" s="42"/>
      <c r="E2548" s="42"/>
      <c r="F2548" s="247">
        <v>181980752</v>
      </c>
      <c r="G2548" s="337">
        <v>400962586</v>
      </c>
      <c r="H2548" s="330">
        <v>43777</v>
      </c>
      <c r="I2548" s="330"/>
      <c r="K2548" s="42"/>
      <c r="L2548" s="42"/>
      <c r="M2548" s="328"/>
      <c r="N2548" s="328"/>
      <c r="O2548" s="42"/>
    </row>
    <row r="2549" spans="1:15">
      <c r="A2549" s="42"/>
      <c r="B2549" s="330">
        <v>45553</v>
      </c>
      <c r="C2549" s="334">
        <f t="shared" si="38"/>
        <v>10051075192</v>
      </c>
      <c r="D2549" s="42"/>
      <c r="E2549" s="42"/>
      <c r="F2549" s="247">
        <v>512213006</v>
      </c>
      <c r="G2549" s="337">
        <v>401061888</v>
      </c>
      <c r="H2549" s="330">
        <v>45380</v>
      </c>
      <c r="I2549" s="330"/>
      <c r="K2549" s="42"/>
      <c r="L2549" s="42"/>
      <c r="M2549" s="328"/>
      <c r="N2549" s="328"/>
      <c r="O2549" s="42"/>
    </row>
    <row r="2550" spans="1:15">
      <c r="A2550" s="42"/>
      <c r="B2550" s="330">
        <v>45554</v>
      </c>
      <c r="C2550" s="334">
        <f t="shared" si="38"/>
        <v>10170099891</v>
      </c>
      <c r="D2550" s="42"/>
      <c r="E2550" s="42"/>
      <c r="F2550" s="247">
        <v>631237705</v>
      </c>
      <c r="G2550" s="337">
        <v>401079946</v>
      </c>
      <c r="H2550" s="330">
        <v>49183</v>
      </c>
      <c r="I2550" s="330"/>
      <c r="K2550" s="42"/>
      <c r="L2550" s="42"/>
      <c r="M2550" s="328"/>
      <c r="N2550" s="328"/>
      <c r="O2550" s="42"/>
    </row>
    <row r="2551" spans="1:15">
      <c r="A2551" s="42"/>
      <c r="B2551" s="330">
        <v>45555</v>
      </c>
      <c r="C2551" s="334">
        <f t="shared" si="38"/>
        <v>9866327943</v>
      </c>
      <c r="D2551" s="42"/>
      <c r="E2551" s="42"/>
      <c r="F2551" s="247">
        <v>327465757</v>
      </c>
      <c r="G2551" s="337">
        <v>401080668</v>
      </c>
      <c r="H2551" s="330">
        <v>48408</v>
      </c>
      <c r="I2551" s="330"/>
      <c r="K2551" s="42"/>
      <c r="L2551" s="42"/>
      <c r="M2551" s="328"/>
      <c r="N2551" s="328"/>
      <c r="O2551" s="42"/>
    </row>
    <row r="2552" spans="1:15">
      <c r="A2552" s="42"/>
      <c r="B2552" s="330">
        <v>45556</v>
      </c>
      <c r="C2552" s="334">
        <f t="shared" si="38"/>
        <v>10463956241</v>
      </c>
      <c r="D2552" s="42"/>
      <c r="E2552" s="42"/>
      <c r="F2552" s="247">
        <v>925094055</v>
      </c>
      <c r="G2552" s="337">
        <v>401219838</v>
      </c>
      <c r="H2552" s="330">
        <v>48449</v>
      </c>
      <c r="I2552" s="330"/>
      <c r="K2552" s="42"/>
      <c r="L2552" s="42"/>
      <c r="M2552" s="328"/>
      <c r="N2552" s="328"/>
      <c r="O2552" s="42"/>
    </row>
    <row r="2553" spans="1:15">
      <c r="A2553" s="42"/>
      <c r="B2553" s="330">
        <v>45557</v>
      </c>
      <c r="C2553" s="334">
        <f t="shared" si="38"/>
        <v>10373029886</v>
      </c>
      <c r="D2553" s="42"/>
      <c r="E2553" s="42"/>
      <c r="F2553" s="247">
        <v>834167700</v>
      </c>
      <c r="G2553" s="337">
        <v>401293515</v>
      </c>
      <c r="H2553" s="330">
        <v>48003</v>
      </c>
      <c r="I2553" s="330"/>
      <c r="K2553" s="42"/>
      <c r="L2553" s="42"/>
      <c r="M2553" s="328"/>
      <c r="N2553" s="328"/>
      <c r="O2553" s="42"/>
    </row>
    <row r="2554" spans="1:15">
      <c r="A2554" s="42"/>
      <c r="B2554" s="330">
        <v>45558</v>
      </c>
      <c r="C2554" s="334">
        <f t="shared" si="38"/>
        <v>9957960964</v>
      </c>
      <c r="D2554" s="42"/>
      <c r="E2554" s="42"/>
      <c r="F2554" s="247">
        <v>419098778</v>
      </c>
      <c r="G2554" s="337">
        <v>401304472</v>
      </c>
      <c r="H2554" s="330">
        <v>46840</v>
      </c>
      <c r="I2554" s="330"/>
      <c r="K2554" s="42"/>
      <c r="L2554" s="42"/>
      <c r="M2554" s="328"/>
      <c r="N2554" s="328"/>
      <c r="O2554" s="42"/>
    </row>
    <row r="2555" spans="1:15">
      <c r="A2555" s="42"/>
      <c r="B2555" s="330">
        <v>45559</v>
      </c>
      <c r="C2555" s="334">
        <f t="shared" si="38"/>
        <v>10279449671</v>
      </c>
      <c r="D2555" s="42"/>
      <c r="E2555" s="42"/>
      <c r="F2555" s="247">
        <v>740587485</v>
      </c>
      <c r="G2555" s="337">
        <v>401543035</v>
      </c>
      <c r="H2555" s="330">
        <v>46004</v>
      </c>
      <c r="I2555" s="330"/>
      <c r="K2555" s="42"/>
      <c r="L2555" s="42"/>
      <c r="M2555" s="328"/>
      <c r="N2555" s="328"/>
      <c r="O2555" s="42"/>
    </row>
    <row r="2556" spans="1:15">
      <c r="A2556" s="42"/>
      <c r="B2556" s="330">
        <v>45560</v>
      </c>
      <c r="C2556" s="334">
        <f t="shared" si="38"/>
        <v>9939679517</v>
      </c>
      <c r="D2556" s="42"/>
      <c r="E2556" s="42"/>
      <c r="F2556" s="247">
        <v>400817331</v>
      </c>
      <c r="G2556" s="337">
        <v>401743301</v>
      </c>
      <c r="H2556" s="330">
        <v>44518</v>
      </c>
      <c r="I2556" s="330"/>
      <c r="K2556" s="42"/>
      <c r="L2556" s="42"/>
      <c r="M2556" s="328"/>
      <c r="N2556" s="328"/>
      <c r="O2556" s="42"/>
    </row>
    <row r="2557" spans="1:15">
      <c r="A2557" s="42"/>
      <c r="B2557" s="330">
        <v>45561</v>
      </c>
      <c r="C2557" s="334">
        <f t="shared" si="38"/>
        <v>10337213542</v>
      </c>
      <c r="D2557" s="42"/>
      <c r="E2557" s="42"/>
      <c r="F2557" s="247">
        <v>798351356</v>
      </c>
      <c r="G2557" s="337">
        <v>401869688</v>
      </c>
      <c r="H2557" s="330">
        <v>47677</v>
      </c>
      <c r="I2557" s="330"/>
      <c r="K2557" s="42"/>
      <c r="L2557" s="42"/>
      <c r="M2557" s="328"/>
      <c r="N2557" s="328"/>
      <c r="O2557" s="42"/>
    </row>
    <row r="2558" spans="1:15">
      <c r="A2558" s="42"/>
      <c r="B2558" s="330">
        <v>45562</v>
      </c>
      <c r="C2558" s="334">
        <f t="shared" si="38"/>
        <v>10068602069</v>
      </c>
      <c r="D2558" s="42"/>
      <c r="E2558" s="42"/>
      <c r="F2558" s="247">
        <v>529739883</v>
      </c>
      <c r="G2558" s="337">
        <v>402133805</v>
      </c>
      <c r="H2558" s="330">
        <v>44430</v>
      </c>
      <c r="I2558" s="330"/>
      <c r="K2558" s="42"/>
      <c r="L2558" s="42"/>
      <c r="M2558" s="328"/>
      <c r="N2558" s="328"/>
      <c r="O2558" s="42"/>
    </row>
    <row r="2559" spans="1:15">
      <c r="A2559" s="42"/>
      <c r="B2559" s="330">
        <v>45563</v>
      </c>
      <c r="C2559" s="334">
        <f t="shared" si="38"/>
        <v>10452442355</v>
      </c>
      <c r="D2559" s="42"/>
      <c r="E2559" s="42"/>
      <c r="F2559" s="247">
        <v>913580169</v>
      </c>
      <c r="G2559" s="337">
        <v>402158070</v>
      </c>
      <c r="H2559" s="330">
        <v>48936</v>
      </c>
      <c r="I2559" s="330"/>
      <c r="K2559" s="42"/>
      <c r="L2559" s="42"/>
      <c r="M2559" s="328"/>
      <c r="N2559" s="328"/>
      <c r="O2559" s="42"/>
    </row>
    <row r="2560" spans="1:15">
      <c r="A2560" s="42"/>
      <c r="B2560" s="330">
        <v>45564</v>
      </c>
      <c r="C2560" s="334">
        <f t="shared" si="38"/>
        <v>9936827216</v>
      </c>
      <c r="D2560" s="42"/>
      <c r="E2560" s="42"/>
      <c r="F2560" s="247">
        <v>397965030</v>
      </c>
      <c r="G2560" s="337">
        <v>402159586</v>
      </c>
      <c r="H2560" s="330">
        <v>50034</v>
      </c>
      <c r="I2560" s="330"/>
      <c r="K2560" s="42"/>
      <c r="L2560" s="42"/>
      <c r="M2560" s="328"/>
      <c r="N2560" s="328"/>
      <c r="O2560" s="42"/>
    </row>
    <row r="2561" spans="1:15">
      <c r="A2561" s="42"/>
      <c r="B2561" s="330">
        <v>45565</v>
      </c>
      <c r="C2561" s="334">
        <f t="shared" si="38"/>
        <v>9645884594</v>
      </c>
      <c r="D2561" s="42"/>
      <c r="E2561" s="42"/>
      <c r="F2561" s="247">
        <v>107022408</v>
      </c>
      <c r="G2561" s="337">
        <v>402232046</v>
      </c>
      <c r="H2561" s="330">
        <v>48965</v>
      </c>
      <c r="I2561" s="330"/>
      <c r="K2561" s="42"/>
      <c r="L2561" s="42"/>
      <c r="M2561" s="328"/>
      <c r="N2561" s="328"/>
      <c r="O2561" s="42"/>
    </row>
    <row r="2562" spans="1:15">
      <c r="A2562" s="42"/>
      <c r="B2562" s="330">
        <v>45566</v>
      </c>
      <c r="C2562" s="334">
        <f t="shared" si="38"/>
        <v>9680424275</v>
      </c>
      <c r="D2562" s="42"/>
      <c r="E2562" s="42"/>
      <c r="F2562" s="247">
        <v>141562089</v>
      </c>
      <c r="G2562" s="337">
        <v>402382386</v>
      </c>
      <c r="H2562" s="330">
        <v>48506</v>
      </c>
      <c r="I2562" s="330"/>
      <c r="K2562" s="42"/>
      <c r="L2562" s="42"/>
      <c r="M2562" s="328"/>
      <c r="N2562" s="328"/>
      <c r="O2562" s="42"/>
    </row>
    <row r="2563" spans="1:15">
      <c r="A2563" s="42"/>
      <c r="B2563" s="330">
        <v>45567</v>
      </c>
      <c r="C2563" s="334">
        <f t="shared" si="38"/>
        <v>10038970866</v>
      </c>
      <c r="D2563" s="42"/>
      <c r="E2563" s="42"/>
      <c r="F2563" s="247">
        <v>500108680</v>
      </c>
      <c r="G2563" s="337">
        <v>402425416</v>
      </c>
      <c r="H2563" s="330">
        <v>49639</v>
      </c>
      <c r="I2563" s="330"/>
      <c r="K2563" s="42"/>
      <c r="L2563" s="42"/>
      <c r="M2563" s="328"/>
      <c r="N2563" s="328"/>
      <c r="O2563" s="42"/>
    </row>
    <row r="2564" spans="1:15">
      <c r="A2564" s="42"/>
      <c r="B2564" s="330">
        <v>45568</v>
      </c>
      <c r="C2564" s="334">
        <f t="shared" si="38"/>
        <v>10316609307</v>
      </c>
      <c r="D2564" s="42"/>
      <c r="E2564" s="42"/>
      <c r="F2564" s="247">
        <v>777747121</v>
      </c>
      <c r="G2564" s="337">
        <v>402501221</v>
      </c>
      <c r="H2564" s="330">
        <v>43779</v>
      </c>
      <c r="I2564" s="330"/>
      <c r="K2564" s="42"/>
      <c r="L2564" s="42"/>
      <c r="M2564" s="328"/>
      <c r="N2564" s="328"/>
      <c r="O2564" s="42"/>
    </row>
    <row r="2565" spans="1:15">
      <c r="A2565" s="42"/>
      <c r="B2565" s="330">
        <v>45569</v>
      </c>
      <c r="C2565" s="334">
        <f t="shared" si="38"/>
        <v>9788116661</v>
      </c>
      <c r="D2565" s="42"/>
      <c r="E2565" s="42"/>
      <c r="F2565" s="247">
        <v>249254475</v>
      </c>
      <c r="G2565" s="337">
        <v>402606566</v>
      </c>
      <c r="H2565" s="330">
        <v>44105</v>
      </c>
      <c r="I2565" s="330"/>
      <c r="K2565" s="42"/>
      <c r="L2565" s="42"/>
      <c r="M2565" s="328"/>
      <c r="N2565" s="328"/>
      <c r="O2565" s="42"/>
    </row>
    <row r="2566" spans="1:15">
      <c r="A2566" s="42"/>
      <c r="B2566" s="330">
        <v>45570</v>
      </c>
      <c r="C2566" s="334">
        <f t="shared" si="38"/>
        <v>9699703121</v>
      </c>
      <c r="D2566" s="42"/>
      <c r="E2566" s="42"/>
      <c r="F2566" s="247">
        <v>160840935</v>
      </c>
      <c r="G2566" s="337">
        <v>402932246</v>
      </c>
      <c r="H2566" s="330">
        <v>45931</v>
      </c>
      <c r="I2566" s="330"/>
      <c r="K2566" s="42"/>
      <c r="L2566" s="42"/>
      <c r="M2566" s="328"/>
      <c r="N2566" s="328"/>
      <c r="O2566" s="42"/>
    </row>
    <row r="2567" spans="1:15">
      <c r="A2567" s="42"/>
      <c r="B2567" s="330">
        <v>45571</v>
      </c>
      <c r="C2567" s="334">
        <f t="shared" si="38"/>
        <v>10480703416</v>
      </c>
      <c r="D2567" s="42"/>
      <c r="E2567" s="42"/>
      <c r="F2567" s="247">
        <v>941841230</v>
      </c>
      <c r="G2567" s="337">
        <v>403082463</v>
      </c>
      <c r="H2567" s="330">
        <v>44908</v>
      </c>
      <c r="I2567" s="330"/>
      <c r="K2567" s="42"/>
      <c r="L2567" s="42"/>
      <c r="M2567" s="328"/>
      <c r="N2567" s="328"/>
      <c r="O2567" s="42"/>
    </row>
    <row r="2568" spans="1:15">
      <c r="A2568" s="42"/>
      <c r="B2568" s="330">
        <v>45572</v>
      </c>
      <c r="C2568" s="334">
        <f t="shared" si="38"/>
        <v>9746138867</v>
      </c>
      <c r="D2568" s="42"/>
      <c r="E2568" s="42"/>
      <c r="F2568" s="247">
        <v>207276681</v>
      </c>
      <c r="G2568" s="337">
        <v>403209597</v>
      </c>
      <c r="H2568" s="330">
        <v>47494</v>
      </c>
      <c r="I2568" s="330"/>
      <c r="K2568" s="42"/>
      <c r="L2568" s="42"/>
      <c r="M2568" s="328"/>
      <c r="N2568" s="328"/>
      <c r="O2568" s="42"/>
    </row>
    <row r="2569" spans="1:15">
      <c r="A2569" s="42"/>
      <c r="B2569" s="330">
        <v>45573</v>
      </c>
      <c r="C2569" s="334">
        <f t="shared" si="38"/>
        <v>10453880193</v>
      </c>
      <c r="D2569" s="42"/>
      <c r="E2569" s="42"/>
      <c r="F2569" s="247">
        <v>915018007</v>
      </c>
      <c r="G2569" s="337">
        <v>403282321</v>
      </c>
      <c r="H2569" s="330">
        <v>46719</v>
      </c>
      <c r="I2569" s="330"/>
      <c r="K2569" s="42"/>
      <c r="L2569" s="42"/>
      <c r="M2569" s="328"/>
      <c r="N2569" s="328"/>
      <c r="O2569" s="42"/>
    </row>
    <row r="2570" spans="1:15">
      <c r="A2570" s="42"/>
      <c r="B2570" s="330">
        <v>45574</v>
      </c>
      <c r="C2570" s="334">
        <f t="shared" si="38"/>
        <v>10393308878</v>
      </c>
      <c r="D2570" s="42"/>
      <c r="E2570" s="42"/>
      <c r="F2570" s="247">
        <v>854446692</v>
      </c>
      <c r="G2570" s="337">
        <v>403464672</v>
      </c>
      <c r="H2570" s="330">
        <v>43618</v>
      </c>
      <c r="I2570" s="330"/>
      <c r="K2570" s="42"/>
      <c r="L2570" s="42"/>
      <c r="M2570" s="328"/>
      <c r="N2570" s="328"/>
      <c r="O2570" s="42"/>
    </row>
    <row r="2571" spans="1:15">
      <c r="A2571" s="42"/>
      <c r="B2571" s="330">
        <v>45575</v>
      </c>
      <c r="C2571" s="334">
        <f t="shared" si="38"/>
        <v>9757574628</v>
      </c>
      <c r="D2571" s="42"/>
      <c r="E2571" s="42"/>
      <c r="F2571" s="247">
        <v>218712442</v>
      </c>
      <c r="G2571" s="337">
        <v>403504354</v>
      </c>
      <c r="H2571" s="330">
        <v>48383</v>
      </c>
      <c r="I2571" s="330"/>
      <c r="K2571" s="42"/>
      <c r="L2571" s="42"/>
      <c r="M2571" s="328"/>
      <c r="N2571" s="328"/>
      <c r="O2571" s="42"/>
    </row>
    <row r="2572" spans="1:15">
      <c r="A2572" s="42"/>
      <c r="B2572" s="330">
        <v>45576</v>
      </c>
      <c r="C2572" s="334">
        <f t="shared" si="38"/>
        <v>10085927324</v>
      </c>
      <c r="D2572" s="42"/>
      <c r="E2572" s="42"/>
      <c r="F2572" s="247">
        <v>547065138</v>
      </c>
      <c r="G2572" s="337">
        <v>403534851</v>
      </c>
      <c r="H2572" s="330">
        <v>47448</v>
      </c>
      <c r="I2572" s="330"/>
      <c r="K2572" s="42"/>
      <c r="L2572" s="42"/>
      <c r="M2572" s="328"/>
      <c r="N2572" s="328"/>
      <c r="O2572" s="42"/>
    </row>
    <row r="2573" spans="1:15">
      <c r="A2573" s="42"/>
      <c r="B2573" s="330">
        <v>45577</v>
      </c>
      <c r="C2573" s="334">
        <f t="shared" si="38"/>
        <v>10188121687</v>
      </c>
      <c r="D2573" s="42"/>
      <c r="E2573" s="42"/>
      <c r="F2573" s="247">
        <v>649259501</v>
      </c>
      <c r="G2573" s="337">
        <v>403558739</v>
      </c>
      <c r="H2573" s="330">
        <v>46771</v>
      </c>
      <c r="I2573" s="330"/>
      <c r="K2573" s="42"/>
      <c r="L2573" s="42"/>
      <c r="M2573" s="328"/>
      <c r="N2573" s="328"/>
      <c r="O2573" s="42"/>
    </row>
    <row r="2574" spans="1:15">
      <c r="A2574" s="42"/>
      <c r="B2574" s="330">
        <v>45578</v>
      </c>
      <c r="C2574" s="334">
        <f t="shared" si="38"/>
        <v>10314455960</v>
      </c>
      <c r="D2574" s="42"/>
      <c r="E2574" s="42"/>
      <c r="F2574" s="247">
        <v>775593774</v>
      </c>
      <c r="G2574" s="337">
        <v>403673926</v>
      </c>
      <c r="H2574" s="330">
        <v>47525</v>
      </c>
      <c r="I2574" s="330"/>
      <c r="K2574" s="42"/>
      <c r="L2574" s="42"/>
      <c r="M2574" s="328"/>
      <c r="N2574" s="328"/>
      <c r="O2574" s="42"/>
    </row>
    <row r="2575" spans="1:15">
      <c r="A2575" s="42"/>
      <c r="B2575" s="330">
        <v>45579</v>
      </c>
      <c r="C2575" s="334">
        <f t="shared" si="38"/>
        <v>10203711874</v>
      </c>
      <c r="D2575" s="42"/>
      <c r="E2575" s="42"/>
      <c r="F2575" s="247">
        <v>664849688</v>
      </c>
      <c r="G2575" s="337">
        <v>403826458</v>
      </c>
      <c r="H2575" s="330">
        <v>45535</v>
      </c>
      <c r="I2575" s="330"/>
      <c r="K2575" s="42"/>
      <c r="L2575" s="42"/>
      <c r="M2575" s="328"/>
      <c r="N2575" s="328"/>
      <c r="O2575" s="42"/>
    </row>
    <row r="2576" spans="1:15">
      <c r="A2576" s="42"/>
      <c r="B2576" s="330">
        <v>45580</v>
      </c>
      <c r="C2576" s="334">
        <f t="shared" si="38"/>
        <v>9777845165</v>
      </c>
      <c r="D2576" s="42"/>
      <c r="E2576" s="42"/>
      <c r="F2576" s="247">
        <v>238982979</v>
      </c>
      <c r="G2576" s="337">
        <v>403902137</v>
      </c>
      <c r="H2576" s="330">
        <v>47470</v>
      </c>
      <c r="I2576" s="330"/>
      <c r="K2576" s="42"/>
      <c r="L2576" s="42"/>
      <c r="M2576" s="328"/>
      <c r="N2576" s="328"/>
      <c r="O2576" s="42"/>
    </row>
    <row r="2577" spans="1:15">
      <c r="A2577" s="42"/>
      <c r="B2577" s="330">
        <v>45581</v>
      </c>
      <c r="C2577" s="334">
        <f t="shared" si="38"/>
        <v>10131760436</v>
      </c>
      <c r="D2577" s="42"/>
      <c r="E2577" s="42"/>
      <c r="F2577" s="247">
        <v>592898250</v>
      </c>
      <c r="G2577" s="337">
        <v>403953554</v>
      </c>
      <c r="H2577" s="330">
        <v>44610</v>
      </c>
      <c r="I2577" s="330"/>
      <c r="K2577" s="42"/>
      <c r="L2577" s="42"/>
      <c r="M2577" s="328"/>
      <c r="N2577" s="328"/>
      <c r="O2577" s="42"/>
    </row>
    <row r="2578" spans="1:15">
      <c r="A2578" s="42"/>
      <c r="B2578" s="330">
        <v>45582</v>
      </c>
      <c r="C2578" s="334">
        <f t="shared" si="38"/>
        <v>10453685397</v>
      </c>
      <c r="D2578" s="42"/>
      <c r="E2578" s="42"/>
      <c r="F2578" s="247">
        <v>914823211</v>
      </c>
      <c r="G2578" s="337">
        <v>403969532</v>
      </c>
      <c r="H2578" s="330">
        <v>47985</v>
      </c>
      <c r="I2578" s="330"/>
      <c r="K2578" s="42"/>
      <c r="L2578" s="42"/>
      <c r="M2578" s="328"/>
      <c r="N2578" s="328"/>
      <c r="O2578" s="42"/>
    </row>
    <row r="2579" spans="1:15">
      <c r="A2579" s="42"/>
      <c r="B2579" s="330">
        <v>45583</v>
      </c>
      <c r="C2579" s="334">
        <f t="shared" si="38"/>
        <v>10093441454</v>
      </c>
      <c r="D2579" s="42"/>
      <c r="E2579" s="42"/>
      <c r="F2579" s="247">
        <v>554579268</v>
      </c>
      <c r="G2579" s="337">
        <v>403991896</v>
      </c>
      <c r="H2579" s="330">
        <v>49413</v>
      </c>
      <c r="I2579" s="330"/>
      <c r="K2579" s="42"/>
      <c r="L2579" s="42"/>
      <c r="M2579" s="328"/>
      <c r="N2579" s="328"/>
      <c r="O2579" s="42"/>
    </row>
    <row r="2580" spans="1:15">
      <c r="A2580" s="42"/>
      <c r="B2580" s="330">
        <v>45584</v>
      </c>
      <c r="C2580" s="334">
        <f t="shared" si="38"/>
        <v>10183676711</v>
      </c>
      <c r="D2580" s="42"/>
      <c r="E2580" s="42"/>
      <c r="F2580" s="247">
        <v>644814525</v>
      </c>
      <c r="G2580" s="337">
        <v>404258419</v>
      </c>
      <c r="H2580" s="330">
        <v>48357</v>
      </c>
      <c r="I2580" s="330"/>
      <c r="K2580" s="42"/>
      <c r="L2580" s="42"/>
      <c r="M2580" s="328"/>
      <c r="N2580" s="328"/>
      <c r="O2580" s="42"/>
    </row>
    <row r="2581" spans="1:15">
      <c r="A2581" s="42"/>
      <c r="B2581" s="330">
        <v>45585</v>
      </c>
      <c r="C2581" s="334">
        <f t="shared" si="38"/>
        <v>10211202959</v>
      </c>
      <c r="D2581" s="42"/>
      <c r="E2581" s="42"/>
      <c r="F2581" s="247">
        <v>672340773</v>
      </c>
      <c r="G2581" s="337">
        <v>404375583</v>
      </c>
      <c r="H2581" s="330">
        <v>46898</v>
      </c>
      <c r="I2581" s="330"/>
      <c r="K2581" s="42"/>
      <c r="L2581" s="42"/>
      <c r="M2581" s="328"/>
      <c r="N2581" s="328"/>
      <c r="O2581" s="42"/>
    </row>
    <row r="2582" spans="1:15">
      <c r="A2582" s="42"/>
      <c r="B2582" s="330">
        <v>45586</v>
      </c>
      <c r="C2582" s="334">
        <f t="shared" si="38"/>
        <v>10265077415</v>
      </c>
      <c r="D2582" s="42"/>
      <c r="E2582" s="42"/>
      <c r="F2582" s="247">
        <v>726215229</v>
      </c>
      <c r="G2582" s="337">
        <v>404388400</v>
      </c>
      <c r="H2582" s="330">
        <v>47376</v>
      </c>
      <c r="I2582" s="330"/>
      <c r="K2582" s="42"/>
      <c r="L2582" s="42"/>
      <c r="M2582" s="328"/>
      <c r="N2582" s="328"/>
      <c r="O2582" s="42"/>
    </row>
    <row r="2583" spans="1:15">
      <c r="A2583" s="42"/>
      <c r="B2583" s="330">
        <v>45587</v>
      </c>
      <c r="C2583" s="334">
        <f t="shared" si="38"/>
        <v>9800019543</v>
      </c>
      <c r="D2583" s="42"/>
      <c r="E2583" s="42"/>
      <c r="F2583" s="247">
        <v>261157357</v>
      </c>
      <c r="G2583" s="337">
        <v>404781551</v>
      </c>
      <c r="H2583" s="330">
        <v>48157</v>
      </c>
      <c r="I2583" s="330"/>
      <c r="K2583" s="42"/>
      <c r="L2583" s="42"/>
      <c r="M2583" s="328"/>
      <c r="N2583" s="328"/>
      <c r="O2583" s="42"/>
    </row>
    <row r="2584" spans="1:15">
      <c r="A2584" s="42"/>
      <c r="B2584" s="330">
        <v>45588</v>
      </c>
      <c r="C2584" s="334">
        <f t="shared" si="38"/>
        <v>9705475758</v>
      </c>
      <c r="D2584" s="42"/>
      <c r="E2584" s="42"/>
      <c r="F2584" s="247">
        <v>166613572</v>
      </c>
      <c r="G2584" s="337">
        <v>404900102</v>
      </c>
      <c r="H2584" s="330">
        <v>43394</v>
      </c>
      <c r="I2584" s="330"/>
      <c r="K2584" s="42"/>
      <c r="L2584" s="42"/>
      <c r="M2584" s="328"/>
      <c r="N2584" s="328"/>
      <c r="O2584" s="42"/>
    </row>
    <row r="2585" spans="1:15">
      <c r="A2585" s="42"/>
      <c r="B2585" s="330">
        <v>45589</v>
      </c>
      <c r="C2585" s="334">
        <f t="shared" si="38"/>
        <v>10312068247</v>
      </c>
      <c r="D2585" s="42"/>
      <c r="E2585" s="42"/>
      <c r="F2585" s="247">
        <v>773206061</v>
      </c>
      <c r="G2585" s="337">
        <v>404918162</v>
      </c>
      <c r="H2585" s="330">
        <v>48773</v>
      </c>
      <c r="I2585" s="330"/>
      <c r="K2585" s="42"/>
      <c r="L2585" s="42"/>
      <c r="M2585" s="328"/>
      <c r="N2585" s="328"/>
      <c r="O2585" s="42"/>
    </row>
    <row r="2586" spans="1:15">
      <c r="A2586" s="42"/>
      <c r="B2586" s="330">
        <v>45590</v>
      </c>
      <c r="C2586" s="334">
        <f t="shared" si="38"/>
        <v>9952465454</v>
      </c>
      <c r="D2586" s="42"/>
      <c r="E2586" s="42"/>
      <c r="F2586" s="247">
        <v>413603268</v>
      </c>
      <c r="G2586" s="337">
        <v>405271673</v>
      </c>
      <c r="H2586" s="330">
        <v>46629</v>
      </c>
      <c r="I2586" s="330"/>
      <c r="K2586" s="42"/>
      <c r="L2586" s="42"/>
      <c r="M2586" s="328"/>
      <c r="N2586" s="328"/>
      <c r="O2586" s="42"/>
    </row>
    <row r="2587" spans="1:15">
      <c r="A2587" s="42"/>
      <c r="B2587" s="330">
        <v>45591</v>
      </c>
      <c r="C2587" s="334">
        <f t="shared" si="38"/>
        <v>9781821982</v>
      </c>
      <c r="D2587" s="42"/>
      <c r="E2587" s="42"/>
      <c r="F2587" s="247">
        <v>242959796</v>
      </c>
      <c r="G2587" s="337">
        <v>405273497</v>
      </c>
      <c r="H2587" s="330">
        <v>48343</v>
      </c>
      <c r="I2587" s="330"/>
      <c r="K2587" s="42"/>
      <c r="L2587" s="42"/>
      <c r="M2587" s="328"/>
      <c r="N2587" s="328"/>
      <c r="O2587" s="42"/>
    </row>
    <row r="2588" spans="1:15">
      <c r="A2588" s="42"/>
      <c r="B2588" s="330">
        <v>45592</v>
      </c>
      <c r="C2588" s="334">
        <f t="shared" si="38"/>
        <v>10413983725</v>
      </c>
      <c r="D2588" s="42"/>
      <c r="E2588" s="42"/>
      <c r="F2588" s="247">
        <v>875121539</v>
      </c>
      <c r="G2588" s="337">
        <v>405334192</v>
      </c>
      <c r="H2588" s="330">
        <v>50385</v>
      </c>
      <c r="I2588" s="330"/>
      <c r="K2588" s="42"/>
      <c r="L2588" s="42"/>
      <c r="M2588" s="328"/>
      <c r="N2588" s="328"/>
      <c r="O2588" s="42"/>
    </row>
    <row r="2589" spans="1:15">
      <c r="A2589" s="42"/>
      <c r="B2589" s="330">
        <v>45593</v>
      </c>
      <c r="C2589" s="334">
        <f t="shared" si="38"/>
        <v>10187212049</v>
      </c>
      <c r="D2589" s="42"/>
      <c r="E2589" s="42"/>
      <c r="F2589" s="247">
        <v>648349863</v>
      </c>
      <c r="G2589" s="337">
        <v>405570291</v>
      </c>
      <c r="H2589" s="330">
        <v>50057</v>
      </c>
      <c r="I2589" s="330"/>
      <c r="K2589" s="42"/>
      <c r="L2589" s="42"/>
      <c r="M2589" s="328"/>
      <c r="N2589" s="328"/>
      <c r="O2589" s="42"/>
    </row>
    <row r="2590" spans="1:15">
      <c r="A2590" s="42"/>
      <c r="B2590" s="330">
        <v>45594</v>
      </c>
      <c r="C2590" s="334">
        <f t="shared" si="38"/>
        <v>9725321956</v>
      </c>
      <c r="D2590" s="42"/>
      <c r="E2590" s="42"/>
      <c r="F2590" s="247">
        <v>186459770</v>
      </c>
      <c r="G2590" s="337">
        <v>405578751</v>
      </c>
      <c r="H2590" s="330">
        <v>45850</v>
      </c>
      <c r="I2590" s="330"/>
      <c r="K2590" s="42"/>
      <c r="L2590" s="42"/>
      <c r="M2590" s="328"/>
      <c r="N2590" s="328"/>
      <c r="O2590" s="42"/>
    </row>
    <row r="2591" spans="1:15">
      <c r="A2591" s="42"/>
      <c r="B2591" s="330">
        <v>45595</v>
      </c>
      <c r="C2591" s="334">
        <f t="shared" si="38"/>
        <v>10191573745</v>
      </c>
      <c r="D2591" s="42"/>
      <c r="E2591" s="42"/>
      <c r="F2591" s="247">
        <v>652711559</v>
      </c>
      <c r="G2591" s="337">
        <v>405886309</v>
      </c>
      <c r="H2591" s="330">
        <v>48452</v>
      </c>
      <c r="I2591" s="330"/>
      <c r="K2591" s="42"/>
      <c r="L2591" s="42"/>
      <c r="M2591" s="328"/>
      <c r="N2591" s="328"/>
      <c r="O2591" s="42"/>
    </row>
    <row r="2592" spans="1:15">
      <c r="A2592" s="42"/>
      <c r="B2592" s="330">
        <v>45596</v>
      </c>
      <c r="C2592" s="334">
        <f t="shared" ref="C2592:C2655" si="39">F2592+(F$88*28679+98765)+(G$88*6587+87654)+(E$88*9537+76543)+(J$88*5713+4528)</f>
        <v>10153484437</v>
      </c>
      <c r="D2592" s="42"/>
      <c r="E2592" s="42"/>
      <c r="F2592" s="247">
        <v>614622251</v>
      </c>
      <c r="G2592" s="337">
        <v>405958988</v>
      </c>
      <c r="H2592" s="330">
        <v>47696</v>
      </c>
      <c r="I2592" s="330"/>
      <c r="K2592" s="42"/>
      <c r="L2592" s="42"/>
      <c r="M2592" s="328"/>
      <c r="N2592" s="328"/>
      <c r="O2592" s="42"/>
    </row>
    <row r="2593" spans="1:15">
      <c r="A2593" s="42"/>
      <c r="B2593" s="330">
        <v>45597</v>
      </c>
      <c r="C2593" s="334">
        <f t="shared" si="39"/>
        <v>9684468940</v>
      </c>
      <c r="D2593" s="42"/>
      <c r="E2593" s="42"/>
      <c r="F2593" s="247">
        <v>145606754</v>
      </c>
      <c r="G2593" s="337">
        <v>406329433</v>
      </c>
      <c r="H2593" s="330">
        <v>46844</v>
      </c>
      <c r="I2593" s="330"/>
      <c r="K2593" s="42"/>
      <c r="L2593" s="42"/>
      <c r="M2593" s="328"/>
      <c r="N2593" s="328"/>
      <c r="O2593" s="42"/>
    </row>
    <row r="2594" spans="1:15">
      <c r="A2594" s="42"/>
      <c r="B2594" s="330">
        <v>45598</v>
      </c>
      <c r="C2594" s="334">
        <f t="shared" si="39"/>
        <v>9938324149</v>
      </c>
      <c r="D2594" s="42"/>
      <c r="E2594" s="42"/>
      <c r="F2594" s="247">
        <v>399461963</v>
      </c>
      <c r="G2594" s="337">
        <v>406352253</v>
      </c>
      <c r="H2594" s="330">
        <v>49849</v>
      </c>
      <c r="I2594" s="330"/>
      <c r="K2594" s="42"/>
      <c r="L2594" s="42"/>
      <c r="M2594" s="328"/>
      <c r="N2594" s="328"/>
      <c r="O2594" s="42"/>
    </row>
    <row r="2595" spans="1:15">
      <c r="A2595" s="42"/>
      <c r="B2595" s="330">
        <v>45599</v>
      </c>
      <c r="C2595" s="334">
        <f t="shared" si="39"/>
        <v>9885177501</v>
      </c>
      <c r="D2595" s="42"/>
      <c r="E2595" s="42"/>
      <c r="F2595" s="247">
        <v>346315315</v>
      </c>
      <c r="G2595" s="337">
        <v>406445964</v>
      </c>
      <c r="H2595" s="330">
        <v>43204</v>
      </c>
      <c r="I2595" s="330"/>
      <c r="K2595" s="42"/>
      <c r="L2595" s="42"/>
      <c r="M2595" s="328"/>
      <c r="N2595" s="328"/>
      <c r="O2595" s="42"/>
    </row>
    <row r="2596" spans="1:15">
      <c r="A2596" s="42"/>
      <c r="B2596" s="330">
        <v>45600</v>
      </c>
      <c r="C2596" s="334">
        <f t="shared" si="39"/>
        <v>10429390609</v>
      </c>
      <c r="D2596" s="42"/>
      <c r="E2596" s="42"/>
      <c r="F2596" s="247">
        <v>890528423</v>
      </c>
      <c r="G2596" s="337">
        <v>406545800</v>
      </c>
      <c r="H2596" s="330">
        <v>43757</v>
      </c>
      <c r="I2596" s="330"/>
      <c r="K2596" s="42"/>
      <c r="L2596" s="42"/>
      <c r="M2596" s="328"/>
      <c r="N2596" s="328"/>
      <c r="O2596" s="42"/>
    </row>
    <row r="2597" spans="1:15">
      <c r="A2597" s="42"/>
      <c r="B2597" s="330">
        <v>45601</v>
      </c>
      <c r="C2597" s="334">
        <f t="shared" si="39"/>
        <v>10443077353</v>
      </c>
      <c r="D2597" s="42"/>
      <c r="E2597" s="42"/>
      <c r="F2597" s="247">
        <v>904215167</v>
      </c>
      <c r="G2597" s="337">
        <v>406655427</v>
      </c>
      <c r="H2597" s="330">
        <v>50352</v>
      </c>
      <c r="I2597" s="330"/>
      <c r="K2597" s="42"/>
      <c r="L2597" s="42"/>
      <c r="M2597" s="328"/>
      <c r="N2597" s="328"/>
      <c r="O2597" s="42"/>
    </row>
    <row r="2598" spans="1:15">
      <c r="A2598" s="42"/>
      <c r="B2598" s="330">
        <v>45602</v>
      </c>
      <c r="C2598" s="334">
        <f t="shared" si="39"/>
        <v>10174801815</v>
      </c>
      <c r="D2598" s="42"/>
      <c r="E2598" s="42"/>
      <c r="F2598" s="247">
        <v>635939629</v>
      </c>
      <c r="G2598" s="337">
        <v>406673830</v>
      </c>
      <c r="H2598" s="330">
        <v>49744</v>
      </c>
      <c r="I2598" s="330"/>
      <c r="K2598" s="42"/>
      <c r="L2598" s="42"/>
      <c r="M2598" s="328"/>
      <c r="N2598" s="328"/>
      <c r="O2598" s="42"/>
    </row>
    <row r="2599" spans="1:15">
      <c r="A2599" s="42"/>
      <c r="B2599" s="330">
        <v>45603</v>
      </c>
      <c r="C2599" s="334">
        <f t="shared" si="39"/>
        <v>10026746274</v>
      </c>
      <c r="D2599" s="42"/>
      <c r="E2599" s="42"/>
      <c r="F2599" s="247">
        <v>487884088</v>
      </c>
      <c r="G2599" s="337">
        <v>406797561</v>
      </c>
      <c r="H2599" s="330">
        <v>46647</v>
      </c>
      <c r="I2599" s="330"/>
      <c r="K2599" s="42"/>
      <c r="L2599" s="42"/>
      <c r="M2599" s="328"/>
      <c r="N2599" s="328"/>
      <c r="O2599" s="42"/>
    </row>
    <row r="2600" spans="1:15">
      <c r="A2600" s="42"/>
      <c r="B2600" s="330">
        <v>45604</v>
      </c>
      <c r="C2600" s="334">
        <f t="shared" si="39"/>
        <v>9948820613</v>
      </c>
      <c r="D2600" s="42"/>
      <c r="E2600" s="42"/>
      <c r="F2600" s="247">
        <v>409958427</v>
      </c>
      <c r="G2600" s="337">
        <v>406982025</v>
      </c>
      <c r="H2600" s="330">
        <v>45633</v>
      </c>
      <c r="I2600" s="330"/>
      <c r="K2600" s="42"/>
      <c r="L2600" s="42"/>
      <c r="M2600" s="328"/>
      <c r="N2600" s="328"/>
      <c r="O2600" s="42"/>
    </row>
    <row r="2601" spans="1:15">
      <c r="A2601" s="42"/>
      <c r="B2601" s="330">
        <v>45605</v>
      </c>
      <c r="C2601" s="334">
        <f t="shared" si="39"/>
        <v>10232838778</v>
      </c>
      <c r="D2601" s="42"/>
      <c r="E2601" s="42"/>
      <c r="F2601" s="247">
        <v>693976592</v>
      </c>
      <c r="G2601" s="337">
        <v>407157257</v>
      </c>
      <c r="H2601" s="330">
        <v>49761</v>
      </c>
      <c r="I2601" s="330"/>
      <c r="K2601" s="42"/>
      <c r="L2601" s="42"/>
      <c r="M2601" s="328"/>
      <c r="N2601" s="328"/>
      <c r="O2601" s="42"/>
    </row>
    <row r="2602" spans="1:15">
      <c r="A2602" s="42"/>
      <c r="B2602" s="330">
        <v>45606</v>
      </c>
      <c r="C2602" s="334">
        <f t="shared" si="39"/>
        <v>9683501735</v>
      </c>
      <c r="D2602" s="42"/>
      <c r="E2602" s="42"/>
      <c r="F2602" s="247">
        <v>144639549</v>
      </c>
      <c r="G2602" s="337">
        <v>407185431</v>
      </c>
      <c r="H2602" s="330">
        <v>47197</v>
      </c>
      <c r="I2602" s="330"/>
      <c r="K2602" s="42"/>
      <c r="L2602" s="42"/>
      <c r="M2602" s="328"/>
      <c r="N2602" s="328"/>
      <c r="O2602" s="42"/>
    </row>
    <row r="2603" spans="1:15">
      <c r="A2603" s="42"/>
      <c r="B2603" s="330">
        <v>45607</v>
      </c>
      <c r="C2603" s="334">
        <f t="shared" si="39"/>
        <v>10250497972</v>
      </c>
      <c r="D2603" s="42"/>
      <c r="E2603" s="42"/>
      <c r="F2603" s="247">
        <v>711635786</v>
      </c>
      <c r="G2603" s="337">
        <v>407297027</v>
      </c>
      <c r="H2603" s="330">
        <v>44086</v>
      </c>
      <c r="I2603" s="330"/>
      <c r="K2603" s="42"/>
      <c r="L2603" s="42"/>
      <c r="M2603" s="328"/>
      <c r="N2603" s="328"/>
      <c r="O2603" s="42"/>
    </row>
    <row r="2604" spans="1:15">
      <c r="A2604" s="42"/>
      <c r="B2604" s="330">
        <v>45608</v>
      </c>
      <c r="C2604" s="334">
        <f t="shared" si="39"/>
        <v>10361570220</v>
      </c>
      <c r="D2604" s="42"/>
      <c r="E2604" s="42"/>
      <c r="F2604" s="247">
        <v>822708034</v>
      </c>
      <c r="G2604" s="337">
        <v>407336868</v>
      </c>
      <c r="H2604" s="330">
        <v>46766</v>
      </c>
      <c r="I2604" s="330"/>
      <c r="K2604" s="42"/>
      <c r="L2604" s="42"/>
      <c r="M2604" s="328"/>
      <c r="N2604" s="328"/>
      <c r="O2604" s="42"/>
    </row>
    <row r="2605" spans="1:15">
      <c r="A2605" s="42"/>
      <c r="B2605" s="330">
        <v>45609</v>
      </c>
      <c r="C2605" s="334">
        <f t="shared" si="39"/>
        <v>10059491017</v>
      </c>
      <c r="D2605" s="42"/>
      <c r="E2605" s="42"/>
      <c r="F2605" s="247">
        <v>520628831</v>
      </c>
      <c r="G2605" s="337">
        <v>407790910</v>
      </c>
      <c r="H2605" s="330">
        <v>47631</v>
      </c>
      <c r="I2605" s="330"/>
      <c r="K2605" s="42"/>
      <c r="L2605" s="42"/>
      <c r="M2605" s="328"/>
      <c r="N2605" s="328"/>
      <c r="O2605" s="42"/>
    </row>
    <row r="2606" spans="1:15">
      <c r="A2606" s="42"/>
      <c r="B2606" s="330">
        <v>45610</v>
      </c>
      <c r="C2606" s="334">
        <f t="shared" si="39"/>
        <v>9732297807</v>
      </c>
      <c r="D2606" s="42"/>
      <c r="E2606" s="42"/>
      <c r="F2606" s="247">
        <v>193435621</v>
      </c>
      <c r="G2606" s="337">
        <v>408075163</v>
      </c>
      <c r="H2606" s="330">
        <v>47300</v>
      </c>
      <c r="I2606" s="330"/>
      <c r="K2606" s="42"/>
      <c r="L2606" s="42"/>
      <c r="M2606" s="328"/>
      <c r="N2606" s="328"/>
      <c r="O2606" s="42"/>
    </row>
    <row r="2607" spans="1:15">
      <c r="A2607" s="42"/>
      <c r="B2607" s="330">
        <v>45611</v>
      </c>
      <c r="C2607" s="334">
        <f t="shared" si="39"/>
        <v>9794574762</v>
      </c>
      <c r="D2607" s="42"/>
      <c r="E2607" s="42"/>
      <c r="F2607" s="247">
        <v>255712576</v>
      </c>
      <c r="G2607" s="337">
        <v>408116635</v>
      </c>
      <c r="H2607" s="330">
        <v>48264</v>
      </c>
      <c r="I2607" s="330"/>
      <c r="K2607" s="42"/>
      <c r="L2607" s="42"/>
      <c r="M2607" s="328"/>
      <c r="N2607" s="328"/>
      <c r="O2607" s="42"/>
    </row>
    <row r="2608" spans="1:15">
      <c r="A2608" s="42"/>
      <c r="B2608" s="330">
        <v>45612</v>
      </c>
      <c r="C2608" s="334">
        <f t="shared" si="39"/>
        <v>10218530322</v>
      </c>
      <c r="D2608" s="42"/>
      <c r="E2608" s="42"/>
      <c r="F2608" s="247">
        <v>679668136</v>
      </c>
      <c r="G2608" s="337">
        <v>408148458</v>
      </c>
      <c r="H2608" s="330">
        <v>48825</v>
      </c>
      <c r="I2608" s="330"/>
      <c r="K2608" s="42"/>
      <c r="L2608" s="42"/>
      <c r="M2608" s="328"/>
      <c r="N2608" s="328"/>
      <c r="O2608" s="42"/>
    </row>
    <row r="2609" spans="1:15">
      <c r="A2609" s="42"/>
      <c r="B2609" s="330">
        <v>45613</v>
      </c>
      <c r="C2609" s="334">
        <f t="shared" si="39"/>
        <v>9731990709</v>
      </c>
      <c r="D2609" s="42"/>
      <c r="E2609" s="42"/>
      <c r="F2609" s="247">
        <v>193128523</v>
      </c>
      <c r="G2609" s="337">
        <v>408212783</v>
      </c>
      <c r="H2609" s="330">
        <v>44727</v>
      </c>
      <c r="I2609" s="330"/>
      <c r="K2609" s="42"/>
      <c r="L2609" s="42"/>
      <c r="M2609" s="328"/>
      <c r="N2609" s="328"/>
      <c r="O2609" s="42"/>
    </row>
    <row r="2610" spans="1:15">
      <c r="A2610" s="42"/>
      <c r="B2610" s="330">
        <v>45614</v>
      </c>
      <c r="C2610" s="334">
        <f t="shared" si="39"/>
        <v>9935710260</v>
      </c>
      <c r="D2610" s="42"/>
      <c r="E2610" s="42"/>
      <c r="F2610" s="247">
        <v>396848074</v>
      </c>
      <c r="G2610" s="337">
        <v>408232143</v>
      </c>
      <c r="H2610" s="330">
        <v>49644</v>
      </c>
      <c r="I2610" s="330"/>
      <c r="K2610" s="42"/>
      <c r="L2610" s="42"/>
      <c r="M2610" s="328"/>
      <c r="N2610" s="328"/>
      <c r="O2610" s="42"/>
    </row>
    <row r="2611" spans="1:15">
      <c r="A2611" s="42"/>
      <c r="B2611" s="330">
        <v>45615</v>
      </c>
      <c r="C2611" s="334">
        <f t="shared" si="39"/>
        <v>10405894623</v>
      </c>
      <c r="D2611" s="42"/>
      <c r="E2611" s="42"/>
      <c r="F2611" s="247">
        <v>867032437</v>
      </c>
      <c r="G2611" s="337">
        <v>408351584</v>
      </c>
      <c r="H2611" s="330">
        <v>49788</v>
      </c>
      <c r="I2611" s="330"/>
      <c r="K2611" s="42"/>
      <c r="L2611" s="42"/>
      <c r="M2611" s="328"/>
      <c r="N2611" s="328"/>
      <c r="O2611" s="42"/>
    </row>
    <row r="2612" spans="1:15">
      <c r="A2612" s="42"/>
      <c r="B2612" s="330">
        <v>45616</v>
      </c>
      <c r="C2612" s="334">
        <f t="shared" si="39"/>
        <v>10148040276</v>
      </c>
      <c r="D2612" s="42"/>
      <c r="E2612" s="42"/>
      <c r="F2612" s="247">
        <v>609178090</v>
      </c>
      <c r="G2612" s="337">
        <v>408420480</v>
      </c>
      <c r="H2612" s="330">
        <v>43935</v>
      </c>
      <c r="I2612" s="330"/>
      <c r="K2612" s="42"/>
      <c r="L2612" s="42"/>
      <c r="M2612" s="328"/>
      <c r="N2612" s="328"/>
      <c r="O2612" s="42"/>
    </row>
    <row r="2613" spans="1:15">
      <c r="A2613" s="42"/>
      <c r="B2613" s="330">
        <v>45617</v>
      </c>
      <c r="C2613" s="334">
        <f t="shared" si="39"/>
        <v>10518870154</v>
      </c>
      <c r="D2613" s="42"/>
      <c r="E2613" s="42"/>
      <c r="F2613" s="247">
        <v>980007968</v>
      </c>
      <c r="G2613" s="337">
        <v>408830688</v>
      </c>
      <c r="H2613" s="330">
        <v>47455</v>
      </c>
      <c r="I2613" s="330"/>
      <c r="K2613" s="42"/>
      <c r="L2613" s="42"/>
      <c r="M2613" s="328"/>
      <c r="N2613" s="328"/>
      <c r="O2613" s="42"/>
    </row>
    <row r="2614" spans="1:15">
      <c r="A2614" s="42"/>
      <c r="B2614" s="330">
        <v>45618</v>
      </c>
      <c r="C2614" s="334">
        <f t="shared" si="39"/>
        <v>9750853552</v>
      </c>
      <c r="D2614" s="42"/>
      <c r="E2614" s="42"/>
      <c r="F2614" s="247">
        <v>211991366</v>
      </c>
      <c r="G2614" s="337">
        <v>408975474</v>
      </c>
      <c r="H2614" s="330">
        <v>43855</v>
      </c>
      <c r="I2614" s="330"/>
      <c r="K2614" s="42"/>
      <c r="L2614" s="42"/>
      <c r="M2614" s="328"/>
      <c r="N2614" s="328"/>
      <c r="O2614" s="42"/>
    </row>
    <row r="2615" spans="1:15">
      <c r="A2615" s="42"/>
      <c r="B2615" s="330">
        <v>45619</v>
      </c>
      <c r="C2615" s="334">
        <f t="shared" si="39"/>
        <v>10009833493</v>
      </c>
      <c r="D2615" s="42"/>
      <c r="E2615" s="42"/>
      <c r="F2615" s="247">
        <v>470971307</v>
      </c>
      <c r="G2615" s="337">
        <v>409089775</v>
      </c>
      <c r="H2615" s="330">
        <v>44813</v>
      </c>
      <c r="I2615" s="330"/>
      <c r="K2615" s="42"/>
      <c r="L2615" s="42"/>
      <c r="M2615" s="328"/>
      <c r="N2615" s="328"/>
      <c r="O2615" s="42"/>
    </row>
    <row r="2616" spans="1:15">
      <c r="A2616" s="42"/>
      <c r="B2616" s="330">
        <v>45620</v>
      </c>
      <c r="C2616" s="334">
        <f t="shared" si="39"/>
        <v>10330276415</v>
      </c>
      <c r="D2616" s="42"/>
      <c r="E2616" s="42"/>
      <c r="F2616" s="247">
        <v>791414229</v>
      </c>
      <c r="G2616" s="337">
        <v>409201356</v>
      </c>
      <c r="H2616" s="330">
        <v>49302</v>
      </c>
      <c r="I2616" s="330"/>
      <c r="K2616" s="42"/>
      <c r="L2616" s="42"/>
      <c r="M2616" s="328"/>
      <c r="N2616" s="328"/>
      <c r="O2616" s="42"/>
    </row>
    <row r="2617" spans="1:15">
      <c r="A2617" s="42"/>
      <c r="B2617" s="330">
        <v>45621</v>
      </c>
      <c r="C2617" s="334">
        <f t="shared" si="39"/>
        <v>9892393931</v>
      </c>
      <c r="D2617" s="42"/>
      <c r="E2617" s="42"/>
      <c r="F2617" s="247">
        <v>353531745</v>
      </c>
      <c r="G2617" s="337">
        <v>409344488</v>
      </c>
      <c r="H2617" s="330">
        <v>44204</v>
      </c>
      <c r="I2617" s="330"/>
      <c r="K2617" s="42"/>
      <c r="L2617" s="42"/>
      <c r="M2617" s="328"/>
      <c r="N2617" s="328"/>
      <c r="O2617" s="42"/>
    </row>
    <row r="2618" spans="1:15">
      <c r="A2618" s="42"/>
      <c r="B2618" s="330">
        <v>45622</v>
      </c>
      <c r="C2618" s="334">
        <f t="shared" si="39"/>
        <v>9782314971</v>
      </c>
      <c r="D2618" s="42"/>
      <c r="E2618" s="42"/>
      <c r="F2618" s="247">
        <v>243452785</v>
      </c>
      <c r="G2618" s="337">
        <v>409372553</v>
      </c>
      <c r="H2618" s="330">
        <v>43381</v>
      </c>
      <c r="I2618" s="330"/>
      <c r="K2618" s="42"/>
      <c r="L2618" s="42"/>
      <c r="M2618" s="328"/>
      <c r="N2618" s="328"/>
      <c r="O2618" s="42"/>
    </row>
    <row r="2619" spans="1:15">
      <c r="A2619" s="42"/>
      <c r="B2619" s="330">
        <v>45623</v>
      </c>
      <c r="C2619" s="334">
        <f t="shared" si="39"/>
        <v>10282553696</v>
      </c>
      <c r="D2619" s="42"/>
      <c r="E2619" s="42"/>
      <c r="F2619" s="247">
        <v>743691510</v>
      </c>
      <c r="G2619" s="337">
        <v>409607993</v>
      </c>
      <c r="H2619" s="330">
        <v>49271</v>
      </c>
      <c r="I2619" s="330"/>
      <c r="K2619" s="42"/>
      <c r="L2619" s="42"/>
      <c r="M2619" s="328"/>
      <c r="N2619" s="328"/>
      <c r="O2619" s="42"/>
    </row>
    <row r="2620" spans="1:15">
      <c r="A2620" s="42"/>
      <c r="B2620" s="330">
        <v>45624</v>
      </c>
      <c r="C2620" s="334">
        <f t="shared" si="39"/>
        <v>10042788192</v>
      </c>
      <c r="D2620" s="42"/>
      <c r="E2620" s="42"/>
      <c r="F2620" s="247">
        <v>503926006</v>
      </c>
      <c r="G2620" s="337">
        <v>409649352</v>
      </c>
      <c r="H2620" s="330">
        <v>50130</v>
      </c>
      <c r="I2620" s="330"/>
      <c r="K2620" s="42"/>
      <c r="L2620" s="42"/>
      <c r="M2620" s="328"/>
      <c r="N2620" s="328"/>
      <c r="O2620" s="42"/>
    </row>
    <row r="2621" spans="1:15">
      <c r="A2621" s="42"/>
      <c r="B2621" s="330">
        <v>45625</v>
      </c>
      <c r="C2621" s="334">
        <f t="shared" si="39"/>
        <v>10181634696</v>
      </c>
      <c r="D2621" s="42"/>
      <c r="E2621" s="42"/>
      <c r="F2621" s="247">
        <v>642772510</v>
      </c>
      <c r="G2621" s="337">
        <v>409690209</v>
      </c>
      <c r="H2621" s="330">
        <v>45435</v>
      </c>
      <c r="I2621" s="330"/>
      <c r="K2621" s="42"/>
      <c r="L2621" s="42"/>
      <c r="M2621" s="328"/>
      <c r="N2621" s="328"/>
      <c r="O2621" s="42"/>
    </row>
    <row r="2622" spans="1:15">
      <c r="A2622" s="42"/>
      <c r="B2622" s="330">
        <v>45626</v>
      </c>
      <c r="C2622" s="334">
        <f t="shared" si="39"/>
        <v>10233134113</v>
      </c>
      <c r="D2622" s="42"/>
      <c r="E2622" s="42"/>
      <c r="F2622" s="247">
        <v>694271927</v>
      </c>
      <c r="G2622" s="337">
        <v>409786445</v>
      </c>
      <c r="H2622" s="330">
        <v>47074</v>
      </c>
      <c r="I2622" s="330"/>
      <c r="K2622" s="42"/>
      <c r="L2622" s="42"/>
      <c r="M2622" s="328"/>
      <c r="N2622" s="328"/>
      <c r="O2622" s="42"/>
    </row>
    <row r="2623" spans="1:15">
      <c r="A2623" s="42"/>
      <c r="B2623" s="330">
        <v>45627</v>
      </c>
      <c r="C2623" s="334">
        <f t="shared" si="39"/>
        <v>9791280113</v>
      </c>
      <c r="D2623" s="42"/>
      <c r="E2623" s="42"/>
      <c r="F2623" s="247">
        <v>252417927</v>
      </c>
      <c r="G2623" s="337">
        <v>409867431</v>
      </c>
      <c r="H2623" s="330">
        <v>44336</v>
      </c>
      <c r="I2623" s="330"/>
      <c r="K2623" s="42"/>
      <c r="L2623" s="42"/>
      <c r="M2623" s="328"/>
      <c r="N2623" s="328"/>
      <c r="O2623" s="42"/>
    </row>
    <row r="2624" spans="1:15">
      <c r="A2624" s="42"/>
      <c r="B2624" s="330">
        <v>45628</v>
      </c>
      <c r="C2624" s="334">
        <f t="shared" si="39"/>
        <v>10015310378</v>
      </c>
      <c r="D2624" s="42"/>
      <c r="E2624" s="42"/>
      <c r="F2624" s="247">
        <v>476448192</v>
      </c>
      <c r="G2624" s="337">
        <v>409958427</v>
      </c>
      <c r="H2624" s="330">
        <v>45604</v>
      </c>
      <c r="I2624" s="330"/>
      <c r="K2624" s="42"/>
      <c r="L2624" s="42"/>
      <c r="M2624" s="328"/>
      <c r="N2624" s="328"/>
      <c r="O2624" s="42"/>
    </row>
    <row r="2625" spans="1:15">
      <c r="A2625" s="42"/>
      <c r="B2625" s="330">
        <v>45629</v>
      </c>
      <c r="C2625" s="334">
        <f t="shared" si="39"/>
        <v>10459815299</v>
      </c>
      <c r="D2625" s="42"/>
      <c r="E2625" s="42"/>
      <c r="F2625" s="247">
        <v>920953113</v>
      </c>
      <c r="G2625" s="337">
        <v>410018115</v>
      </c>
      <c r="H2625" s="330">
        <v>48325</v>
      </c>
      <c r="I2625" s="330"/>
      <c r="K2625" s="42"/>
      <c r="L2625" s="42"/>
      <c r="M2625" s="328"/>
      <c r="N2625" s="328"/>
      <c r="O2625" s="42"/>
    </row>
    <row r="2626" spans="1:15">
      <c r="A2626" s="42"/>
      <c r="B2626" s="330">
        <v>45630</v>
      </c>
      <c r="C2626" s="334">
        <f t="shared" si="39"/>
        <v>9653666145</v>
      </c>
      <c r="D2626" s="42"/>
      <c r="E2626" s="42"/>
      <c r="F2626" s="247">
        <v>114803959</v>
      </c>
      <c r="G2626" s="337">
        <v>410358421</v>
      </c>
      <c r="H2626" s="330">
        <v>43977</v>
      </c>
      <c r="I2626" s="330"/>
      <c r="K2626" s="42"/>
      <c r="L2626" s="42"/>
      <c r="M2626" s="328"/>
      <c r="N2626" s="328"/>
      <c r="O2626" s="42"/>
    </row>
    <row r="2627" spans="1:15">
      <c r="A2627" s="42"/>
      <c r="B2627" s="330">
        <v>45631</v>
      </c>
      <c r="C2627" s="334">
        <f t="shared" si="39"/>
        <v>9738857822</v>
      </c>
      <c r="D2627" s="42"/>
      <c r="E2627" s="42"/>
      <c r="F2627" s="247">
        <v>199995636</v>
      </c>
      <c r="G2627" s="337">
        <v>410400113</v>
      </c>
      <c r="H2627" s="330">
        <v>45680</v>
      </c>
      <c r="I2627" s="330"/>
      <c r="K2627" s="42"/>
      <c r="L2627" s="42"/>
      <c r="M2627" s="328"/>
      <c r="N2627" s="328"/>
      <c r="O2627" s="42"/>
    </row>
    <row r="2628" spans="1:15">
      <c r="A2628" s="42"/>
      <c r="B2628" s="330">
        <v>45632</v>
      </c>
      <c r="C2628" s="334">
        <f t="shared" si="39"/>
        <v>10379990214</v>
      </c>
      <c r="D2628" s="42"/>
      <c r="E2628" s="42"/>
      <c r="F2628" s="247">
        <v>841128028</v>
      </c>
      <c r="G2628" s="337">
        <v>410450091</v>
      </c>
      <c r="H2628" s="330">
        <v>43981</v>
      </c>
      <c r="I2628" s="330"/>
      <c r="K2628" s="42"/>
      <c r="L2628" s="42"/>
      <c r="M2628" s="328"/>
      <c r="N2628" s="328"/>
      <c r="O2628" s="42"/>
    </row>
    <row r="2629" spans="1:15">
      <c r="A2629" s="42"/>
      <c r="B2629" s="330">
        <v>45633</v>
      </c>
      <c r="C2629" s="334">
        <f t="shared" si="39"/>
        <v>9945844211</v>
      </c>
      <c r="D2629" s="42"/>
      <c r="E2629" s="42"/>
      <c r="F2629" s="247">
        <v>406982025</v>
      </c>
      <c r="G2629" s="337">
        <v>410486450</v>
      </c>
      <c r="H2629" s="330">
        <v>48579</v>
      </c>
      <c r="I2629" s="330"/>
      <c r="K2629" s="42"/>
      <c r="L2629" s="42"/>
      <c r="M2629" s="328"/>
      <c r="N2629" s="328"/>
      <c r="O2629" s="42"/>
    </row>
    <row r="2630" spans="1:15">
      <c r="A2630" s="42"/>
      <c r="B2630" s="330">
        <v>45634</v>
      </c>
      <c r="C2630" s="334">
        <f t="shared" si="39"/>
        <v>10165314670</v>
      </c>
      <c r="D2630" s="42"/>
      <c r="E2630" s="42"/>
      <c r="F2630" s="247">
        <v>626452484</v>
      </c>
      <c r="G2630" s="337">
        <v>410541136</v>
      </c>
      <c r="H2630" s="330">
        <v>47889</v>
      </c>
      <c r="I2630" s="330"/>
      <c r="K2630" s="42"/>
      <c r="L2630" s="42"/>
      <c r="M2630" s="328"/>
      <c r="N2630" s="328"/>
      <c r="O2630" s="42"/>
    </row>
    <row r="2631" spans="1:15">
      <c r="A2631" s="42"/>
      <c r="B2631" s="330">
        <v>45635</v>
      </c>
      <c r="C2631" s="334">
        <f t="shared" si="39"/>
        <v>10049030214</v>
      </c>
      <c r="D2631" s="42"/>
      <c r="E2631" s="42"/>
      <c r="F2631" s="247">
        <v>510168028</v>
      </c>
      <c r="G2631" s="337">
        <v>410564123</v>
      </c>
      <c r="H2631" s="330">
        <v>49208</v>
      </c>
      <c r="I2631" s="330"/>
      <c r="K2631" s="42"/>
      <c r="L2631" s="42"/>
      <c r="M2631" s="328"/>
      <c r="N2631" s="328"/>
      <c r="O2631" s="42"/>
    </row>
    <row r="2632" spans="1:15">
      <c r="A2632" s="42"/>
      <c r="B2632" s="330">
        <v>45636</v>
      </c>
      <c r="C2632" s="334">
        <f t="shared" si="39"/>
        <v>9826250561</v>
      </c>
      <c r="D2632" s="42"/>
      <c r="E2632" s="42"/>
      <c r="F2632" s="247">
        <v>287388375</v>
      </c>
      <c r="G2632" s="337">
        <v>410802386</v>
      </c>
      <c r="H2632" s="330">
        <v>46862</v>
      </c>
      <c r="I2632" s="330"/>
      <c r="K2632" s="42"/>
      <c r="L2632" s="42"/>
      <c r="M2632" s="328"/>
      <c r="N2632" s="328"/>
      <c r="O2632" s="42"/>
    </row>
    <row r="2633" spans="1:15">
      <c r="A2633" s="42"/>
      <c r="B2633" s="330">
        <v>45637</v>
      </c>
      <c r="C2633" s="334">
        <f t="shared" si="39"/>
        <v>10297456038</v>
      </c>
      <c r="D2633" s="42"/>
      <c r="E2633" s="42"/>
      <c r="F2633" s="247">
        <v>758593852</v>
      </c>
      <c r="G2633" s="337">
        <v>410966922</v>
      </c>
      <c r="H2633" s="330">
        <v>48736</v>
      </c>
      <c r="I2633" s="330"/>
      <c r="K2633" s="42"/>
      <c r="L2633" s="42"/>
      <c r="M2633" s="328"/>
      <c r="N2633" s="328"/>
      <c r="O2633" s="42"/>
    </row>
    <row r="2634" spans="1:15">
      <c r="A2634" s="42"/>
      <c r="B2634" s="330">
        <v>45638</v>
      </c>
      <c r="C2634" s="334">
        <f t="shared" si="39"/>
        <v>10421818959</v>
      </c>
      <c r="D2634" s="42"/>
      <c r="E2634" s="42"/>
      <c r="F2634" s="247">
        <v>882956773</v>
      </c>
      <c r="G2634" s="337">
        <v>411028598</v>
      </c>
      <c r="H2634" s="330">
        <v>47218</v>
      </c>
      <c r="I2634" s="330"/>
      <c r="K2634" s="42"/>
      <c r="L2634" s="42"/>
      <c r="M2634" s="328"/>
      <c r="N2634" s="328"/>
      <c r="O2634" s="42"/>
    </row>
    <row r="2635" spans="1:15">
      <c r="A2635" s="42"/>
      <c r="B2635" s="330">
        <v>45639</v>
      </c>
      <c r="C2635" s="334">
        <f t="shared" si="39"/>
        <v>10367234388</v>
      </c>
      <c r="D2635" s="42"/>
      <c r="E2635" s="42"/>
      <c r="F2635" s="247">
        <v>828372202</v>
      </c>
      <c r="G2635" s="337">
        <v>411129832</v>
      </c>
      <c r="H2635" s="330">
        <v>43132</v>
      </c>
      <c r="I2635" s="330"/>
      <c r="K2635" s="42"/>
      <c r="L2635" s="42"/>
      <c r="M2635" s="328"/>
      <c r="N2635" s="328"/>
      <c r="O2635" s="42"/>
    </row>
    <row r="2636" spans="1:15">
      <c r="A2636" s="42"/>
      <c r="B2636" s="330">
        <v>45640</v>
      </c>
      <c r="C2636" s="334">
        <f t="shared" si="39"/>
        <v>9753147364</v>
      </c>
      <c r="D2636" s="42"/>
      <c r="E2636" s="42"/>
      <c r="F2636" s="247">
        <v>214285178</v>
      </c>
      <c r="G2636" s="337">
        <v>411172121</v>
      </c>
      <c r="H2636" s="330">
        <v>48472</v>
      </c>
      <c r="I2636" s="330"/>
      <c r="K2636" s="42"/>
      <c r="L2636" s="42"/>
      <c r="M2636" s="328"/>
      <c r="N2636" s="328"/>
      <c r="O2636" s="42"/>
    </row>
    <row r="2637" spans="1:15">
      <c r="A2637" s="42"/>
      <c r="B2637" s="330">
        <v>45641</v>
      </c>
      <c r="C2637" s="334">
        <f t="shared" si="39"/>
        <v>10074755631</v>
      </c>
      <c r="D2637" s="42"/>
      <c r="E2637" s="42"/>
      <c r="F2637" s="247">
        <v>535893445</v>
      </c>
      <c r="G2637" s="337">
        <v>411398211</v>
      </c>
      <c r="H2637" s="330">
        <v>44729</v>
      </c>
      <c r="I2637" s="330"/>
      <c r="K2637" s="42"/>
      <c r="L2637" s="42"/>
      <c r="M2637" s="328"/>
      <c r="N2637" s="328"/>
      <c r="O2637" s="42"/>
    </row>
    <row r="2638" spans="1:15">
      <c r="A2638" s="42"/>
      <c r="B2638" s="330">
        <v>45642</v>
      </c>
      <c r="C2638" s="334">
        <f t="shared" si="39"/>
        <v>10235476656</v>
      </c>
      <c r="D2638" s="42"/>
      <c r="E2638" s="42"/>
      <c r="F2638" s="247">
        <v>696614470</v>
      </c>
      <c r="G2638" s="337">
        <v>411456434</v>
      </c>
      <c r="H2638" s="330">
        <v>48819</v>
      </c>
      <c r="I2638" s="330"/>
      <c r="K2638" s="42"/>
      <c r="L2638" s="42"/>
      <c r="M2638" s="328"/>
      <c r="N2638" s="328"/>
      <c r="O2638" s="42"/>
    </row>
    <row r="2639" spans="1:15">
      <c r="A2639" s="42"/>
      <c r="B2639" s="330">
        <v>45643</v>
      </c>
      <c r="C2639" s="334">
        <f t="shared" si="39"/>
        <v>9850492190</v>
      </c>
      <c r="D2639" s="42"/>
      <c r="E2639" s="42"/>
      <c r="F2639" s="247">
        <v>311630004</v>
      </c>
      <c r="G2639" s="337">
        <v>411516998</v>
      </c>
      <c r="H2639" s="330">
        <v>48904</v>
      </c>
      <c r="I2639" s="330"/>
      <c r="K2639" s="42"/>
      <c r="L2639" s="42"/>
      <c r="M2639" s="328"/>
      <c r="N2639" s="328"/>
      <c r="O2639" s="42"/>
    </row>
    <row r="2640" spans="1:15">
      <c r="A2640" s="42"/>
      <c r="B2640" s="330">
        <v>45644</v>
      </c>
      <c r="C2640" s="334">
        <f t="shared" si="39"/>
        <v>10079464034</v>
      </c>
      <c r="D2640" s="42"/>
      <c r="E2640" s="42"/>
      <c r="F2640" s="247">
        <v>540601848</v>
      </c>
      <c r="G2640" s="337">
        <v>411567746</v>
      </c>
      <c r="H2640" s="330">
        <v>49790</v>
      </c>
      <c r="I2640" s="330"/>
      <c r="K2640" s="42"/>
      <c r="L2640" s="42"/>
      <c r="M2640" s="328"/>
      <c r="N2640" s="328"/>
      <c r="O2640" s="42"/>
    </row>
    <row r="2641" spans="1:15">
      <c r="A2641" s="42"/>
      <c r="B2641" s="330">
        <v>45645</v>
      </c>
      <c r="C2641" s="334">
        <f t="shared" si="39"/>
        <v>10433243490</v>
      </c>
      <c r="D2641" s="42"/>
      <c r="E2641" s="42"/>
      <c r="F2641" s="247">
        <v>894381304</v>
      </c>
      <c r="G2641" s="337">
        <v>411982979</v>
      </c>
      <c r="H2641" s="330">
        <v>45969</v>
      </c>
      <c r="I2641" s="330"/>
      <c r="K2641" s="42"/>
      <c r="L2641" s="42"/>
      <c r="M2641" s="328"/>
      <c r="N2641" s="328"/>
      <c r="O2641" s="42"/>
    </row>
    <row r="2642" spans="1:15">
      <c r="A2642" s="42"/>
      <c r="B2642" s="330">
        <v>45646</v>
      </c>
      <c r="C2642" s="334">
        <f t="shared" si="39"/>
        <v>10292185871</v>
      </c>
      <c r="D2642" s="42"/>
      <c r="E2642" s="42"/>
      <c r="F2642" s="247">
        <v>753323685</v>
      </c>
      <c r="G2642" s="337">
        <v>412201858</v>
      </c>
      <c r="H2642" s="330">
        <v>48146</v>
      </c>
      <c r="I2642" s="330"/>
      <c r="K2642" s="42"/>
      <c r="L2642" s="42"/>
      <c r="M2642" s="328"/>
      <c r="N2642" s="328"/>
      <c r="O2642" s="42"/>
    </row>
    <row r="2643" spans="1:15">
      <c r="A2643" s="42"/>
      <c r="B2643" s="330">
        <v>45647</v>
      </c>
      <c r="C2643" s="334">
        <f t="shared" si="39"/>
        <v>10441273215</v>
      </c>
      <c r="D2643" s="42"/>
      <c r="E2643" s="42"/>
      <c r="F2643" s="247">
        <v>902411029</v>
      </c>
      <c r="G2643" s="337">
        <v>412327538</v>
      </c>
      <c r="H2643" s="330">
        <v>49421</v>
      </c>
      <c r="I2643" s="330"/>
      <c r="K2643" s="42"/>
      <c r="L2643" s="42"/>
      <c r="M2643" s="328"/>
      <c r="N2643" s="328"/>
      <c r="O2643" s="42"/>
    </row>
    <row r="2644" spans="1:15">
      <c r="A2644" s="42"/>
      <c r="B2644" s="330">
        <v>45648</v>
      </c>
      <c r="C2644" s="334">
        <f t="shared" si="39"/>
        <v>9979451465</v>
      </c>
      <c r="D2644" s="42"/>
      <c r="E2644" s="42"/>
      <c r="F2644" s="247">
        <v>440589279</v>
      </c>
      <c r="G2644" s="337">
        <v>412407200</v>
      </c>
      <c r="H2644" s="330">
        <v>45921</v>
      </c>
      <c r="I2644" s="330"/>
      <c r="K2644" s="42"/>
      <c r="L2644" s="42"/>
      <c r="M2644" s="328"/>
      <c r="N2644" s="328"/>
      <c r="O2644" s="42"/>
    </row>
    <row r="2645" spans="1:15">
      <c r="A2645" s="42"/>
      <c r="B2645" s="330">
        <v>45649</v>
      </c>
      <c r="C2645" s="334">
        <f t="shared" si="39"/>
        <v>10125857718</v>
      </c>
      <c r="D2645" s="42"/>
      <c r="E2645" s="42"/>
      <c r="F2645" s="247">
        <v>586995532</v>
      </c>
      <c r="G2645" s="337">
        <v>412523088</v>
      </c>
      <c r="H2645" s="330">
        <v>49036</v>
      </c>
      <c r="I2645" s="330"/>
      <c r="K2645" s="42"/>
      <c r="L2645" s="42"/>
      <c r="M2645" s="328"/>
      <c r="N2645" s="328"/>
      <c r="O2645" s="42"/>
    </row>
    <row r="2646" spans="1:15">
      <c r="A2646" s="42"/>
      <c r="B2646" s="330">
        <v>45650</v>
      </c>
      <c r="C2646" s="334">
        <f t="shared" si="39"/>
        <v>9901135602</v>
      </c>
      <c r="D2646" s="42"/>
      <c r="E2646" s="42"/>
      <c r="F2646" s="247">
        <v>362273416</v>
      </c>
      <c r="G2646" s="337">
        <v>412542370</v>
      </c>
      <c r="H2646" s="330">
        <v>43502</v>
      </c>
      <c r="I2646" s="330"/>
      <c r="K2646" s="42"/>
      <c r="L2646" s="42"/>
      <c r="M2646" s="328"/>
      <c r="N2646" s="328"/>
      <c r="O2646" s="42"/>
    </row>
    <row r="2647" spans="1:15">
      <c r="A2647" s="42"/>
      <c r="B2647" s="330">
        <v>45651</v>
      </c>
      <c r="C2647" s="334">
        <f t="shared" si="39"/>
        <v>9852385764</v>
      </c>
      <c r="D2647" s="42"/>
      <c r="E2647" s="42"/>
      <c r="F2647" s="247">
        <v>313523578</v>
      </c>
      <c r="G2647" s="337">
        <v>412578059</v>
      </c>
      <c r="H2647" s="330">
        <v>46884</v>
      </c>
      <c r="I2647" s="330"/>
      <c r="K2647" s="42"/>
      <c r="L2647" s="42"/>
      <c r="M2647" s="328"/>
      <c r="N2647" s="328"/>
      <c r="O2647" s="42"/>
    </row>
    <row r="2648" spans="1:15">
      <c r="A2648" s="42"/>
      <c r="B2648" s="330">
        <v>45652</v>
      </c>
      <c r="C2648" s="334">
        <f t="shared" si="39"/>
        <v>10400742114</v>
      </c>
      <c r="D2648" s="42"/>
      <c r="E2648" s="42"/>
      <c r="F2648" s="247">
        <v>861879928</v>
      </c>
      <c r="G2648" s="337">
        <v>412610525</v>
      </c>
      <c r="H2648" s="330">
        <v>49155</v>
      </c>
      <c r="I2648" s="330"/>
      <c r="K2648" s="42"/>
      <c r="L2648" s="42"/>
      <c r="M2648" s="328"/>
      <c r="N2648" s="328"/>
      <c r="O2648" s="42"/>
    </row>
    <row r="2649" spans="1:15">
      <c r="A2649" s="42"/>
      <c r="B2649" s="330">
        <v>45653</v>
      </c>
      <c r="C2649" s="334">
        <f t="shared" si="39"/>
        <v>9996884898</v>
      </c>
      <c r="D2649" s="42"/>
      <c r="E2649" s="42"/>
      <c r="F2649" s="247">
        <v>458022712</v>
      </c>
      <c r="G2649" s="337">
        <v>412642680</v>
      </c>
      <c r="H2649" s="330">
        <v>47605</v>
      </c>
      <c r="I2649" s="330"/>
      <c r="K2649" s="42"/>
      <c r="L2649" s="42"/>
      <c r="M2649" s="328"/>
      <c r="N2649" s="328"/>
      <c r="O2649" s="42"/>
    </row>
    <row r="2650" spans="1:15">
      <c r="A2650" s="42"/>
      <c r="B2650" s="330">
        <v>45654</v>
      </c>
      <c r="C2650" s="334">
        <f t="shared" si="39"/>
        <v>9811303325</v>
      </c>
      <c r="D2650" s="42"/>
      <c r="E2650" s="42"/>
      <c r="F2650" s="247">
        <v>272441139</v>
      </c>
      <c r="G2650" s="337">
        <v>412797423</v>
      </c>
      <c r="H2650" s="330">
        <v>47370</v>
      </c>
      <c r="I2650" s="330"/>
      <c r="K2650" s="42"/>
      <c r="L2650" s="42"/>
      <c r="M2650" s="328"/>
      <c r="N2650" s="328"/>
      <c r="O2650" s="42"/>
    </row>
    <row r="2651" spans="1:15">
      <c r="A2651" s="42"/>
      <c r="B2651" s="330">
        <v>45655</v>
      </c>
      <c r="C2651" s="334">
        <f t="shared" si="39"/>
        <v>10062897454</v>
      </c>
      <c r="D2651" s="42"/>
      <c r="E2651" s="42"/>
      <c r="F2651" s="247">
        <v>524035268</v>
      </c>
      <c r="G2651" s="337">
        <v>413076280</v>
      </c>
      <c r="H2651" s="330">
        <v>43803</v>
      </c>
      <c r="I2651" s="330"/>
      <c r="K2651" s="42"/>
      <c r="L2651" s="42"/>
      <c r="M2651" s="328"/>
      <c r="N2651" s="328"/>
      <c r="O2651" s="42"/>
    </row>
    <row r="2652" spans="1:15">
      <c r="A2652" s="42"/>
      <c r="B2652" s="330">
        <v>45656</v>
      </c>
      <c r="C2652" s="334">
        <f t="shared" si="39"/>
        <v>10525446678</v>
      </c>
      <c r="D2652" s="42"/>
      <c r="E2652" s="42"/>
      <c r="F2652" s="247">
        <v>986584492</v>
      </c>
      <c r="G2652" s="337">
        <v>413464517</v>
      </c>
      <c r="H2652" s="330">
        <v>47867</v>
      </c>
      <c r="I2652" s="330"/>
      <c r="K2652" s="42"/>
      <c r="L2652" s="42"/>
      <c r="M2652" s="328"/>
      <c r="N2652" s="328"/>
      <c r="O2652" s="42"/>
    </row>
    <row r="2653" spans="1:15">
      <c r="A2653" s="42"/>
      <c r="B2653" s="330">
        <v>45657</v>
      </c>
      <c r="C2653" s="334">
        <f t="shared" si="39"/>
        <v>10067979517</v>
      </c>
      <c r="D2653" s="42"/>
      <c r="E2653" s="42"/>
      <c r="F2653" s="247">
        <v>529117331</v>
      </c>
      <c r="G2653" s="337">
        <v>413603268</v>
      </c>
      <c r="H2653" s="330">
        <v>45590</v>
      </c>
      <c r="I2653" s="330"/>
      <c r="K2653" s="42"/>
      <c r="L2653" s="42"/>
      <c r="M2653" s="328"/>
      <c r="N2653" s="328"/>
      <c r="O2653" s="42"/>
    </row>
    <row r="2654" spans="1:15">
      <c r="A2654" s="42"/>
      <c r="B2654" s="330">
        <v>45658</v>
      </c>
      <c r="C2654" s="334">
        <f t="shared" si="39"/>
        <v>10112421336</v>
      </c>
      <c r="D2654" s="42"/>
      <c r="E2654" s="42"/>
      <c r="F2654" s="247">
        <v>573559150</v>
      </c>
      <c r="G2654" s="337">
        <v>413809891</v>
      </c>
      <c r="H2654" s="330">
        <v>47056</v>
      </c>
      <c r="I2654" s="330"/>
      <c r="K2654" s="42"/>
      <c r="L2654" s="42"/>
      <c r="M2654" s="328"/>
      <c r="N2654" s="328"/>
      <c r="O2654" s="42"/>
    </row>
    <row r="2655" spans="1:15">
      <c r="A2655" s="42"/>
      <c r="B2655" s="330">
        <v>45659</v>
      </c>
      <c r="C2655" s="334">
        <f t="shared" si="39"/>
        <v>10096196191</v>
      </c>
      <c r="D2655" s="42"/>
      <c r="E2655" s="42"/>
      <c r="F2655" s="247">
        <v>557334005</v>
      </c>
      <c r="G2655" s="337">
        <v>413858279</v>
      </c>
      <c r="H2655" s="330">
        <v>44751</v>
      </c>
      <c r="I2655" s="330"/>
      <c r="K2655" s="42"/>
      <c r="L2655" s="42"/>
      <c r="M2655" s="328"/>
      <c r="N2655" s="328"/>
      <c r="O2655" s="42"/>
    </row>
    <row r="2656" spans="1:15">
      <c r="A2656" s="42"/>
      <c r="B2656" s="330">
        <v>45660</v>
      </c>
      <c r="C2656" s="334">
        <f t="shared" ref="C2656:C2719" si="40">F2656+(F$88*28679+98765)+(G$88*6587+87654)+(E$88*9537+76543)+(J$88*5713+4528)</f>
        <v>10253311467</v>
      </c>
      <c r="D2656" s="42"/>
      <c r="E2656" s="42"/>
      <c r="F2656" s="247">
        <v>714449281</v>
      </c>
      <c r="G2656" s="337">
        <v>413890559</v>
      </c>
      <c r="H2656" s="330">
        <v>45170</v>
      </c>
      <c r="I2656" s="330"/>
      <c r="K2656" s="42"/>
      <c r="L2656" s="42"/>
      <c r="M2656" s="328"/>
      <c r="N2656" s="328"/>
      <c r="O2656" s="42"/>
    </row>
    <row r="2657" spans="1:15">
      <c r="A2657" s="42"/>
      <c r="B2657" s="330">
        <v>45661</v>
      </c>
      <c r="C2657" s="334">
        <f t="shared" si="40"/>
        <v>10182382509</v>
      </c>
      <c r="D2657" s="42"/>
      <c r="E2657" s="42"/>
      <c r="F2657" s="247">
        <v>643520323</v>
      </c>
      <c r="G2657" s="337">
        <v>414117138</v>
      </c>
      <c r="H2657" s="330">
        <v>43316</v>
      </c>
      <c r="I2657" s="330"/>
      <c r="K2657" s="42"/>
      <c r="L2657" s="42"/>
      <c r="M2657" s="328"/>
      <c r="N2657" s="328"/>
      <c r="O2657" s="42"/>
    </row>
    <row r="2658" spans="1:15">
      <c r="A2658" s="42"/>
      <c r="B2658" s="330">
        <v>45662</v>
      </c>
      <c r="C2658" s="334">
        <f t="shared" si="40"/>
        <v>10276543738</v>
      </c>
      <c r="D2658" s="42"/>
      <c r="E2658" s="42"/>
      <c r="F2658" s="247">
        <v>737681552</v>
      </c>
      <c r="G2658" s="337">
        <v>414371692</v>
      </c>
      <c r="H2658" s="330">
        <v>48385</v>
      </c>
      <c r="I2658" s="330"/>
      <c r="K2658" s="42"/>
      <c r="L2658" s="42"/>
      <c r="M2658" s="328"/>
      <c r="N2658" s="328"/>
      <c r="O2658" s="42"/>
    </row>
    <row r="2659" spans="1:15">
      <c r="A2659" s="42"/>
      <c r="B2659" s="330">
        <v>45663</v>
      </c>
      <c r="C2659" s="334">
        <f t="shared" si="40"/>
        <v>9905558254</v>
      </c>
      <c r="D2659" s="42"/>
      <c r="E2659" s="42"/>
      <c r="F2659" s="247">
        <v>366696068</v>
      </c>
      <c r="G2659" s="337">
        <v>414560731</v>
      </c>
      <c r="H2659" s="330">
        <v>43062</v>
      </c>
      <c r="I2659" s="330"/>
      <c r="K2659" s="42"/>
      <c r="L2659" s="42"/>
      <c r="M2659" s="328"/>
      <c r="N2659" s="328"/>
      <c r="O2659" s="42"/>
    </row>
    <row r="2660" spans="1:15">
      <c r="A2660" s="42"/>
      <c r="B2660" s="330">
        <v>45664</v>
      </c>
      <c r="C2660" s="334">
        <f t="shared" si="40"/>
        <v>10062565455</v>
      </c>
      <c r="D2660" s="42"/>
      <c r="E2660" s="42"/>
      <c r="F2660" s="247">
        <v>523703269</v>
      </c>
      <c r="G2660" s="337">
        <v>414587923</v>
      </c>
      <c r="H2660" s="330">
        <v>49093</v>
      </c>
      <c r="I2660" s="330"/>
      <c r="K2660" s="42"/>
      <c r="L2660" s="42"/>
      <c r="M2660" s="328"/>
      <c r="N2660" s="328"/>
      <c r="O2660" s="42"/>
    </row>
    <row r="2661" spans="1:15">
      <c r="A2661" s="42"/>
      <c r="B2661" s="330">
        <v>45665</v>
      </c>
      <c r="C2661" s="334">
        <f t="shared" si="40"/>
        <v>10400157683</v>
      </c>
      <c r="D2661" s="42"/>
      <c r="E2661" s="42"/>
      <c r="F2661" s="247">
        <v>861295497</v>
      </c>
      <c r="G2661" s="337">
        <v>414774861</v>
      </c>
      <c r="H2661" s="330">
        <v>45451</v>
      </c>
      <c r="I2661" s="330"/>
      <c r="K2661" s="42"/>
      <c r="L2661" s="42"/>
      <c r="M2661" s="328"/>
      <c r="N2661" s="328"/>
      <c r="O2661" s="42"/>
    </row>
    <row r="2662" spans="1:15">
      <c r="A2662" s="42"/>
      <c r="B2662" s="330">
        <v>45666</v>
      </c>
      <c r="C2662" s="334">
        <f t="shared" si="40"/>
        <v>10492546582</v>
      </c>
      <c r="D2662" s="42"/>
      <c r="E2662" s="42"/>
      <c r="F2662" s="247">
        <v>953684396</v>
      </c>
      <c r="G2662" s="337">
        <v>414807983</v>
      </c>
      <c r="H2662" s="330">
        <v>43501</v>
      </c>
      <c r="I2662" s="330"/>
      <c r="K2662" s="42"/>
      <c r="L2662" s="42"/>
      <c r="M2662" s="328"/>
      <c r="N2662" s="328"/>
      <c r="O2662" s="42"/>
    </row>
    <row r="2663" spans="1:15">
      <c r="A2663" s="42"/>
      <c r="B2663" s="330">
        <v>45667</v>
      </c>
      <c r="C2663" s="334">
        <f t="shared" si="40"/>
        <v>10364595428</v>
      </c>
      <c r="D2663" s="42"/>
      <c r="E2663" s="42"/>
      <c r="F2663" s="247">
        <v>825733242</v>
      </c>
      <c r="G2663" s="337">
        <v>414834699</v>
      </c>
      <c r="H2663" s="330">
        <v>47209</v>
      </c>
      <c r="I2663" s="330"/>
      <c r="K2663" s="42"/>
      <c r="L2663" s="42"/>
      <c r="M2663" s="328"/>
      <c r="N2663" s="328"/>
      <c r="O2663" s="42"/>
    </row>
    <row r="2664" spans="1:15">
      <c r="A2664" s="42"/>
      <c r="B2664" s="330">
        <v>45668</v>
      </c>
      <c r="C2664" s="334">
        <f t="shared" si="40"/>
        <v>10168840171</v>
      </c>
      <c r="D2664" s="42"/>
      <c r="E2664" s="42"/>
      <c r="F2664" s="247">
        <v>629977985</v>
      </c>
      <c r="G2664" s="337">
        <v>414848917</v>
      </c>
      <c r="H2664" s="330">
        <v>46399</v>
      </c>
      <c r="I2664" s="330"/>
      <c r="K2664" s="42"/>
      <c r="L2664" s="42"/>
      <c r="M2664" s="328"/>
      <c r="N2664" s="328"/>
      <c r="O2664" s="42"/>
    </row>
    <row r="2665" spans="1:15">
      <c r="A2665" s="42"/>
      <c r="B2665" s="330">
        <v>45669</v>
      </c>
      <c r="C2665" s="334">
        <f t="shared" si="40"/>
        <v>10096260076</v>
      </c>
      <c r="D2665" s="42"/>
      <c r="E2665" s="42"/>
      <c r="F2665" s="247">
        <v>557397890</v>
      </c>
      <c r="G2665" s="337">
        <v>414851564</v>
      </c>
      <c r="H2665" s="330">
        <v>48853</v>
      </c>
      <c r="I2665" s="330"/>
      <c r="K2665" s="42"/>
      <c r="L2665" s="42"/>
      <c r="M2665" s="328"/>
      <c r="N2665" s="328"/>
      <c r="O2665" s="42"/>
    </row>
    <row r="2666" spans="1:15">
      <c r="A2666" s="42"/>
      <c r="B2666" s="330">
        <v>45670</v>
      </c>
      <c r="C2666" s="334">
        <f t="shared" si="40"/>
        <v>10331125387</v>
      </c>
      <c r="D2666" s="42"/>
      <c r="E2666" s="42"/>
      <c r="F2666" s="247">
        <v>792263201</v>
      </c>
      <c r="G2666" s="337">
        <v>414932776</v>
      </c>
      <c r="H2666" s="330">
        <v>46574</v>
      </c>
      <c r="I2666" s="330"/>
      <c r="K2666" s="42"/>
      <c r="L2666" s="42"/>
      <c r="M2666" s="328"/>
      <c r="N2666" s="328"/>
      <c r="O2666" s="42"/>
    </row>
    <row r="2667" spans="1:15">
      <c r="A2667" s="42"/>
      <c r="B2667" s="330">
        <v>45671</v>
      </c>
      <c r="C2667" s="334">
        <f t="shared" si="40"/>
        <v>9985473783</v>
      </c>
      <c r="D2667" s="42"/>
      <c r="E2667" s="42"/>
      <c r="F2667" s="247">
        <v>446611597</v>
      </c>
      <c r="G2667" s="337">
        <v>414955711</v>
      </c>
      <c r="H2667" s="330">
        <v>43161</v>
      </c>
      <c r="I2667" s="330"/>
      <c r="K2667" s="42"/>
      <c r="L2667" s="42"/>
      <c r="M2667" s="328"/>
      <c r="N2667" s="328"/>
      <c r="O2667" s="42"/>
    </row>
    <row r="2668" spans="1:15">
      <c r="A2668" s="42"/>
      <c r="B2668" s="330">
        <v>45672</v>
      </c>
      <c r="C2668" s="334">
        <f t="shared" si="40"/>
        <v>9962192349</v>
      </c>
      <c r="D2668" s="42"/>
      <c r="E2668" s="42"/>
      <c r="F2668" s="247">
        <v>423330163</v>
      </c>
      <c r="G2668" s="337">
        <v>415241592</v>
      </c>
      <c r="H2668" s="330">
        <v>45419</v>
      </c>
      <c r="I2668" s="330"/>
      <c r="K2668" s="42"/>
      <c r="L2668" s="42"/>
      <c r="M2668" s="328"/>
      <c r="N2668" s="328"/>
      <c r="O2668" s="42"/>
    </row>
    <row r="2669" spans="1:15">
      <c r="A2669" s="42"/>
      <c r="B2669" s="330">
        <v>45673</v>
      </c>
      <c r="C2669" s="334">
        <f t="shared" si="40"/>
        <v>9789087426</v>
      </c>
      <c r="D2669" s="42"/>
      <c r="E2669" s="42"/>
      <c r="F2669" s="247">
        <v>250225240</v>
      </c>
      <c r="G2669" s="337">
        <v>415321357</v>
      </c>
      <c r="H2669" s="330">
        <v>49755</v>
      </c>
      <c r="I2669" s="330"/>
      <c r="K2669" s="42"/>
      <c r="L2669" s="42"/>
      <c r="M2669" s="328"/>
      <c r="N2669" s="328"/>
      <c r="O2669" s="42"/>
    </row>
    <row r="2670" spans="1:15">
      <c r="A2670" s="42"/>
      <c r="B2670" s="330">
        <v>45674</v>
      </c>
      <c r="C2670" s="334">
        <f t="shared" si="40"/>
        <v>10342734524</v>
      </c>
      <c r="D2670" s="42"/>
      <c r="E2670" s="42"/>
      <c r="F2670" s="247">
        <v>803872338</v>
      </c>
      <c r="G2670" s="337">
        <v>415494629</v>
      </c>
      <c r="H2670" s="330">
        <v>43867</v>
      </c>
      <c r="I2670" s="330"/>
      <c r="K2670" s="42"/>
      <c r="L2670" s="42"/>
      <c r="M2670" s="328"/>
      <c r="N2670" s="328"/>
      <c r="O2670" s="42"/>
    </row>
    <row r="2671" spans="1:15">
      <c r="A2671" s="42"/>
      <c r="B2671" s="330">
        <v>45675</v>
      </c>
      <c r="C2671" s="334">
        <f t="shared" si="40"/>
        <v>10047889315</v>
      </c>
      <c r="D2671" s="42"/>
      <c r="E2671" s="42"/>
      <c r="F2671" s="247">
        <v>509027129</v>
      </c>
      <c r="G2671" s="337">
        <v>415506951</v>
      </c>
      <c r="H2671" s="330">
        <v>45749</v>
      </c>
      <c r="I2671" s="330"/>
      <c r="K2671" s="42"/>
      <c r="L2671" s="42"/>
      <c r="M2671" s="328"/>
      <c r="N2671" s="328"/>
      <c r="O2671" s="42"/>
    </row>
    <row r="2672" spans="1:15">
      <c r="A2672" s="42"/>
      <c r="B2672" s="330">
        <v>45676</v>
      </c>
      <c r="C2672" s="334">
        <f t="shared" si="40"/>
        <v>10171842733</v>
      </c>
      <c r="D2672" s="42"/>
      <c r="E2672" s="42"/>
      <c r="F2672" s="247">
        <v>632980547</v>
      </c>
      <c r="G2672" s="337">
        <v>415529940</v>
      </c>
      <c r="H2672" s="330">
        <v>48443</v>
      </c>
      <c r="I2672" s="330"/>
      <c r="K2672" s="42"/>
      <c r="L2672" s="42"/>
      <c r="M2672" s="328"/>
      <c r="N2672" s="328"/>
      <c r="O2672" s="42"/>
    </row>
    <row r="2673" spans="1:15">
      <c r="A2673" s="42"/>
      <c r="B2673" s="330">
        <v>45677</v>
      </c>
      <c r="C2673" s="334">
        <f t="shared" si="40"/>
        <v>10522231453</v>
      </c>
      <c r="D2673" s="42"/>
      <c r="E2673" s="42"/>
      <c r="F2673" s="247">
        <v>983369267</v>
      </c>
      <c r="G2673" s="337">
        <v>415686815</v>
      </c>
      <c r="H2673" s="330">
        <v>43991</v>
      </c>
      <c r="I2673" s="330"/>
      <c r="K2673" s="42"/>
      <c r="L2673" s="42"/>
      <c r="M2673" s="328"/>
      <c r="N2673" s="328"/>
      <c r="O2673" s="42"/>
    </row>
    <row r="2674" spans="1:15">
      <c r="A2674" s="42"/>
      <c r="B2674" s="330">
        <v>45678</v>
      </c>
      <c r="C2674" s="334">
        <f t="shared" si="40"/>
        <v>9727397910</v>
      </c>
      <c r="D2674" s="42"/>
      <c r="E2674" s="42"/>
      <c r="F2674" s="247">
        <v>188535724</v>
      </c>
      <c r="G2674" s="337">
        <v>415745298</v>
      </c>
      <c r="H2674" s="330">
        <v>46883</v>
      </c>
      <c r="I2674" s="330"/>
      <c r="K2674" s="42"/>
      <c r="L2674" s="42"/>
      <c r="M2674" s="328"/>
      <c r="N2674" s="328"/>
      <c r="O2674" s="42"/>
    </row>
    <row r="2675" spans="1:15">
      <c r="A2675" s="42"/>
      <c r="B2675" s="330">
        <v>45679</v>
      </c>
      <c r="C2675" s="334">
        <f t="shared" si="40"/>
        <v>9756402344</v>
      </c>
      <c r="D2675" s="42"/>
      <c r="E2675" s="42"/>
      <c r="F2675" s="247">
        <v>217540158</v>
      </c>
      <c r="G2675" s="337">
        <v>415765139</v>
      </c>
      <c r="H2675" s="330">
        <v>45775</v>
      </c>
      <c r="I2675" s="330"/>
      <c r="K2675" s="42"/>
      <c r="L2675" s="42"/>
      <c r="M2675" s="328"/>
      <c r="N2675" s="328"/>
      <c r="O2675" s="42"/>
    </row>
    <row r="2676" spans="1:15">
      <c r="A2676" s="42"/>
      <c r="B2676" s="330">
        <v>45680</v>
      </c>
      <c r="C2676" s="334">
        <f t="shared" si="40"/>
        <v>9949262299</v>
      </c>
      <c r="D2676" s="42"/>
      <c r="E2676" s="42"/>
      <c r="F2676" s="247">
        <v>410400113</v>
      </c>
      <c r="G2676" s="337">
        <v>415835915</v>
      </c>
      <c r="H2676" s="330">
        <v>49893</v>
      </c>
      <c r="I2676" s="330"/>
      <c r="K2676" s="42"/>
      <c r="L2676" s="42"/>
      <c r="M2676" s="328"/>
      <c r="N2676" s="328"/>
      <c r="O2676" s="42"/>
    </row>
    <row r="2677" spans="1:15">
      <c r="A2677" s="42"/>
      <c r="B2677" s="330">
        <v>45681</v>
      </c>
      <c r="C2677" s="334">
        <f t="shared" si="40"/>
        <v>10097226715</v>
      </c>
      <c r="D2677" s="42"/>
      <c r="E2677" s="42"/>
      <c r="F2677" s="247">
        <v>558364529</v>
      </c>
      <c r="G2677" s="337">
        <v>415929634</v>
      </c>
      <c r="H2677" s="330">
        <v>46312</v>
      </c>
      <c r="I2677" s="330"/>
      <c r="K2677" s="42"/>
      <c r="L2677" s="42"/>
      <c r="M2677" s="328"/>
      <c r="N2677" s="328"/>
      <c r="O2677" s="42"/>
    </row>
    <row r="2678" spans="1:15">
      <c r="A2678" s="42"/>
      <c r="B2678" s="330">
        <v>45682</v>
      </c>
      <c r="C2678" s="334">
        <f t="shared" si="40"/>
        <v>10107131049</v>
      </c>
      <c r="D2678" s="42"/>
      <c r="E2678" s="42"/>
      <c r="F2678" s="247">
        <v>568268863</v>
      </c>
      <c r="G2678" s="337">
        <v>416039550</v>
      </c>
      <c r="H2678" s="330">
        <v>44898</v>
      </c>
      <c r="I2678" s="330"/>
      <c r="K2678" s="42"/>
      <c r="L2678" s="42"/>
      <c r="M2678" s="328"/>
      <c r="N2678" s="328"/>
      <c r="O2678" s="42"/>
    </row>
    <row r="2679" spans="1:15">
      <c r="A2679" s="42"/>
      <c r="B2679" s="330">
        <v>45683</v>
      </c>
      <c r="C2679" s="334">
        <f t="shared" si="40"/>
        <v>9727777561</v>
      </c>
      <c r="D2679" s="42"/>
      <c r="E2679" s="42"/>
      <c r="F2679" s="247">
        <v>188915375</v>
      </c>
      <c r="G2679" s="337">
        <v>416237792</v>
      </c>
      <c r="H2679" s="330">
        <v>44416</v>
      </c>
      <c r="I2679" s="330"/>
      <c r="K2679" s="42"/>
      <c r="L2679" s="42"/>
      <c r="M2679" s="328"/>
      <c r="N2679" s="328"/>
      <c r="O2679" s="42"/>
    </row>
    <row r="2680" spans="1:15">
      <c r="A2680" s="42"/>
      <c r="B2680" s="330">
        <v>45684</v>
      </c>
      <c r="C2680" s="334">
        <f t="shared" si="40"/>
        <v>10287369131</v>
      </c>
      <c r="D2680" s="42"/>
      <c r="E2680" s="42"/>
      <c r="F2680" s="247">
        <v>748506945</v>
      </c>
      <c r="G2680" s="337">
        <v>416239859</v>
      </c>
      <c r="H2680" s="330">
        <v>49654</v>
      </c>
      <c r="I2680" s="330"/>
      <c r="K2680" s="42"/>
      <c r="L2680" s="42"/>
      <c r="M2680" s="328"/>
      <c r="N2680" s="328"/>
      <c r="O2680" s="42"/>
    </row>
    <row r="2681" spans="1:15">
      <c r="A2681" s="42"/>
      <c r="B2681" s="330">
        <v>45685</v>
      </c>
      <c r="C2681" s="334">
        <f t="shared" si="40"/>
        <v>9875859204</v>
      </c>
      <c r="D2681" s="42"/>
      <c r="E2681" s="42"/>
      <c r="F2681" s="247">
        <v>336997018</v>
      </c>
      <c r="G2681" s="337">
        <v>416447910</v>
      </c>
      <c r="H2681" s="330">
        <v>49019</v>
      </c>
      <c r="I2681" s="330"/>
      <c r="K2681" s="42"/>
      <c r="L2681" s="42"/>
      <c r="M2681" s="328"/>
      <c r="N2681" s="328"/>
      <c r="O2681" s="42"/>
    </row>
    <row r="2682" spans="1:15">
      <c r="A2682" s="42"/>
      <c r="B2682" s="330">
        <v>45686</v>
      </c>
      <c r="C2682" s="334">
        <f t="shared" si="40"/>
        <v>10030940724</v>
      </c>
      <c r="D2682" s="42"/>
      <c r="E2682" s="42"/>
      <c r="F2682" s="247">
        <v>492078538</v>
      </c>
      <c r="G2682" s="337">
        <v>416513272</v>
      </c>
      <c r="H2682" s="330">
        <v>49383</v>
      </c>
      <c r="I2682" s="330"/>
      <c r="K2682" s="42"/>
      <c r="L2682" s="42"/>
      <c r="M2682" s="328"/>
      <c r="N2682" s="328"/>
      <c r="O2682" s="42"/>
    </row>
    <row r="2683" spans="1:15">
      <c r="A2683" s="42"/>
      <c r="B2683" s="330">
        <v>45687</v>
      </c>
      <c r="C2683" s="334">
        <f t="shared" si="40"/>
        <v>9982202088</v>
      </c>
      <c r="D2683" s="42"/>
      <c r="E2683" s="42"/>
      <c r="F2683" s="247">
        <v>443339902</v>
      </c>
      <c r="G2683" s="337">
        <v>416523997</v>
      </c>
      <c r="H2683" s="330">
        <v>49653</v>
      </c>
      <c r="I2683" s="330"/>
      <c r="K2683" s="42"/>
      <c r="L2683" s="42"/>
      <c r="M2683" s="328"/>
      <c r="N2683" s="328"/>
      <c r="O2683" s="42"/>
    </row>
    <row r="2684" spans="1:15">
      <c r="A2684" s="42"/>
      <c r="B2684" s="330">
        <v>45688</v>
      </c>
      <c r="C2684" s="334">
        <f t="shared" si="40"/>
        <v>10433107304</v>
      </c>
      <c r="D2684" s="42"/>
      <c r="E2684" s="42"/>
      <c r="F2684" s="247">
        <v>894245118</v>
      </c>
      <c r="G2684" s="337">
        <v>416617163</v>
      </c>
      <c r="H2684" s="330">
        <v>44649</v>
      </c>
      <c r="I2684" s="330"/>
      <c r="K2684" s="42"/>
      <c r="L2684" s="42"/>
      <c r="M2684" s="328"/>
      <c r="N2684" s="328"/>
      <c r="O2684" s="42"/>
    </row>
    <row r="2685" spans="1:15">
      <c r="A2685" s="42"/>
      <c r="B2685" s="330">
        <v>45689</v>
      </c>
      <c r="C2685" s="334">
        <f t="shared" si="40"/>
        <v>10340285716</v>
      </c>
      <c r="D2685" s="42"/>
      <c r="E2685" s="42"/>
      <c r="F2685" s="247">
        <v>801423530</v>
      </c>
      <c r="G2685" s="337">
        <v>416622760</v>
      </c>
      <c r="H2685" s="330">
        <v>46221</v>
      </c>
      <c r="I2685" s="330"/>
      <c r="K2685" s="42"/>
      <c r="L2685" s="42"/>
      <c r="M2685" s="328"/>
      <c r="N2685" s="328"/>
      <c r="O2685" s="42"/>
    </row>
    <row r="2686" spans="1:15">
      <c r="A2686" s="42"/>
      <c r="B2686" s="330">
        <v>45690</v>
      </c>
      <c r="C2686" s="334">
        <f t="shared" si="40"/>
        <v>10304617621</v>
      </c>
      <c r="D2686" s="42"/>
      <c r="E2686" s="42"/>
      <c r="F2686" s="247">
        <v>765755435</v>
      </c>
      <c r="G2686" s="337">
        <v>416667278</v>
      </c>
      <c r="H2686" s="330">
        <v>50068</v>
      </c>
      <c r="I2686" s="330"/>
      <c r="K2686" s="42"/>
      <c r="L2686" s="42"/>
      <c r="M2686" s="328"/>
      <c r="N2686" s="328"/>
      <c r="O2686" s="42"/>
    </row>
    <row r="2687" spans="1:15">
      <c r="A2687" s="42"/>
      <c r="B2687" s="330">
        <v>45691</v>
      </c>
      <c r="C2687" s="334">
        <f t="shared" si="40"/>
        <v>10374573684</v>
      </c>
      <c r="D2687" s="42"/>
      <c r="E2687" s="42"/>
      <c r="F2687" s="247">
        <v>835711498</v>
      </c>
      <c r="G2687" s="337">
        <v>416682996</v>
      </c>
      <c r="H2687" s="330">
        <v>48749</v>
      </c>
      <c r="I2687" s="330"/>
      <c r="K2687" s="42"/>
      <c r="L2687" s="42"/>
      <c r="M2687" s="328"/>
      <c r="N2687" s="328"/>
      <c r="O2687" s="42"/>
    </row>
    <row r="2688" spans="1:15">
      <c r="A2688" s="42"/>
      <c r="B2688" s="330">
        <v>45692</v>
      </c>
      <c r="C2688" s="334">
        <f t="shared" si="40"/>
        <v>10254892596</v>
      </c>
      <c r="D2688" s="42"/>
      <c r="E2688" s="42"/>
      <c r="F2688" s="247">
        <v>716030410</v>
      </c>
      <c r="G2688" s="337">
        <v>416770275</v>
      </c>
      <c r="H2688" s="330">
        <v>50121</v>
      </c>
      <c r="I2688" s="330"/>
      <c r="K2688" s="42"/>
      <c r="L2688" s="42"/>
      <c r="M2688" s="328"/>
      <c r="N2688" s="328"/>
      <c r="O2688" s="42"/>
    </row>
    <row r="2689" spans="1:15">
      <c r="A2689" s="42"/>
      <c r="B2689" s="330">
        <v>45693</v>
      </c>
      <c r="C2689" s="334">
        <f t="shared" si="40"/>
        <v>10072635586</v>
      </c>
      <c r="D2689" s="42"/>
      <c r="E2689" s="42"/>
      <c r="F2689" s="247">
        <v>533773400</v>
      </c>
      <c r="G2689" s="337">
        <v>416798477</v>
      </c>
      <c r="H2689" s="330">
        <v>49201</v>
      </c>
      <c r="I2689" s="330"/>
      <c r="K2689" s="42"/>
      <c r="L2689" s="42"/>
      <c r="M2689" s="328"/>
      <c r="N2689" s="328"/>
      <c r="O2689" s="42"/>
    </row>
    <row r="2690" spans="1:15">
      <c r="A2690" s="42"/>
      <c r="B2690" s="330">
        <v>45694</v>
      </c>
      <c r="C2690" s="334">
        <f t="shared" si="40"/>
        <v>9850932375</v>
      </c>
      <c r="D2690" s="42"/>
      <c r="E2690" s="42"/>
      <c r="F2690" s="247">
        <v>312070189</v>
      </c>
      <c r="G2690" s="337">
        <v>416807362</v>
      </c>
      <c r="H2690" s="330">
        <v>43740</v>
      </c>
      <c r="I2690" s="330"/>
      <c r="K2690" s="42"/>
      <c r="L2690" s="42"/>
      <c r="M2690" s="328"/>
      <c r="N2690" s="328"/>
      <c r="O2690" s="42"/>
    </row>
    <row r="2691" spans="1:15">
      <c r="A2691" s="42"/>
      <c r="B2691" s="330">
        <v>45695</v>
      </c>
      <c r="C2691" s="334">
        <f t="shared" si="40"/>
        <v>10155981870</v>
      </c>
      <c r="D2691" s="42"/>
      <c r="E2691" s="42"/>
      <c r="F2691" s="247">
        <v>617119684</v>
      </c>
      <c r="G2691" s="337">
        <v>417173383</v>
      </c>
      <c r="H2691" s="330">
        <v>44875</v>
      </c>
      <c r="I2691" s="330"/>
      <c r="K2691" s="42"/>
      <c r="L2691" s="42"/>
      <c r="M2691" s="328"/>
      <c r="N2691" s="328"/>
      <c r="O2691" s="42"/>
    </row>
    <row r="2692" spans="1:15">
      <c r="A2692" s="42"/>
      <c r="B2692" s="330">
        <v>45696</v>
      </c>
      <c r="C2692" s="334">
        <f t="shared" si="40"/>
        <v>10300577301</v>
      </c>
      <c r="D2692" s="42"/>
      <c r="E2692" s="42"/>
      <c r="F2692" s="247">
        <v>761715115</v>
      </c>
      <c r="G2692" s="337">
        <v>417445638</v>
      </c>
      <c r="H2692" s="330">
        <v>44402</v>
      </c>
      <c r="I2692" s="330"/>
      <c r="K2692" s="42"/>
      <c r="L2692" s="42"/>
      <c r="M2692" s="328"/>
      <c r="N2692" s="328"/>
      <c r="O2692" s="42"/>
    </row>
    <row r="2693" spans="1:15">
      <c r="A2693" s="42"/>
      <c r="B2693" s="330">
        <v>45697</v>
      </c>
      <c r="C2693" s="334">
        <f t="shared" si="40"/>
        <v>10091850693</v>
      </c>
      <c r="D2693" s="42"/>
      <c r="E2693" s="42"/>
      <c r="F2693" s="247">
        <v>552988507</v>
      </c>
      <c r="G2693" s="337">
        <v>417452492</v>
      </c>
      <c r="H2693" s="330">
        <v>46800</v>
      </c>
      <c r="I2693" s="330"/>
      <c r="K2693" s="42"/>
      <c r="L2693" s="42"/>
      <c r="M2693" s="328"/>
      <c r="N2693" s="328"/>
      <c r="O2693" s="42"/>
    </row>
    <row r="2694" spans="1:15">
      <c r="A2694" s="42"/>
      <c r="B2694" s="330">
        <v>45698</v>
      </c>
      <c r="C2694" s="334">
        <f t="shared" si="40"/>
        <v>10510965867</v>
      </c>
      <c r="D2694" s="42"/>
      <c r="E2694" s="42"/>
      <c r="F2694" s="247">
        <v>972103681</v>
      </c>
      <c r="G2694" s="337">
        <v>417738112</v>
      </c>
      <c r="H2694" s="330">
        <v>43504</v>
      </c>
      <c r="I2694" s="330"/>
      <c r="K2694" s="42"/>
      <c r="L2694" s="42"/>
      <c r="M2694" s="328"/>
      <c r="N2694" s="328"/>
      <c r="O2694" s="42"/>
    </row>
    <row r="2695" spans="1:15">
      <c r="A2695" s="42"/>
      <c r="B2695" s="330">
        <v>45699</v>
      </c>
      <c r="C2695" s="334">
        <f t="shared" si="40"/>
        <v>10123736029</v>
      </c>
      <c r="D2695" s="42"/>
      <c r="E2695" s="42"/>
      <c r="F2695" s="247">
        <v>584873843</v>
      </c>
      <c r="G2695" s="337">
        <v>417796165</v>
      </c>
      <c r="H2695" s="330">
        <v>45873</v>
      </c>
      <c r="I2695" s="330"/>
      <c r="K2695" s="42"/>
      <c r="L2695" s="42"/>
      <c r="M2695" s="328"/>
      <c r="N2695" s="328"/>
      <c r="O2695" s="42"/>
    </row>
    <row r="2696" spans="1:15">
      <c r="A2696" s="42"/>
      <c r="B2696" s="330">
        <v>45700</v>
      </c>
      <c r="C2696" s="334">
        <f t="shared" si="40"/>
        <v>9903521441</v>
      </c>
      <c r="D2696" s="42"/>
      <c r="E2696" s="42"/>
      <c r="F2696" s="247">
        <v>364659255</v>
      </c>
      <c r="G2696" s="337">
        <v>417839671</v>
      </c>
      <c r="H2696" s="330">
        <v>46031</v>
      </c>
      <c r="I2696" s="330"/>
      <c r="K2696" s="42"/>
      <c r="L2696" s="42"/>
      <c r="M2696" s="328"/>
      <c r="N2696" s="328"/>
      <c r="O2696" s="42"/>
    </row>
    <row r="2697" spans="1:15">
      <c r="A2697" s="42"/>
      <c r="B2697" s="330">
        <v>45701</v>
      </c>
      <c r="C2697" s="334">
        <f t="shared" si="40"/>
        <v>9834725967</v>
      </c>
      <c r="D2697" s="42"/>
      <c r="E2697" s="42"/>
      <c r="F2697" s="247">
        <v>295863781</v>
      </c>
      <c r="G2697" s="337">
        <v>417889024</v>
      </c>
      <c r="H2697" s="330">
        <v>49480</v>
      </c>
      <c r="I2697" s="330"/>
      <c r="K2697" s="42"/>
      <c r="L2697" s="42"/>
      <c r="M2697" s="328"/>
      <c r="N2697" s="328"/>
      <c r="O2697" s="42"/>
    </row>
    <row r="2698" spans="1:15">
      <c r="A2698" s="42"/>
      <c r="B2698" s="330">
        <v>45702</v>
      </c>
      <c r="C2698" s="334">
        <f t="shared" si="40"/>
        <v>10077835420</v>
      </c>
      <c r="D2698" s="42"/>
      <c r="E2698" s="42"/>
      <c r="F2698" s="247">
        <v>538973234</v>
      </c>
      <c r="G2698" s="337">
        <v>417892681</v>
      </c>
      <c r="H2698" s="330">
        <v>45402</v>
      </c>
      <c r="I2698" s="330"/>
      <c r="K2698" s="42"/>
      <c r="L2698" s="42"/>
      <c r="M2698" s="328"/>
      <c r="N2698" s="328"/>
      <c r="O2698" s="42"/>
    </row>
    <row r="2699" spans="1:15">
      <c r="A2699" s="42"/>
      <c r="B2699" s="330">
        <v>45703</v>
      </c>
      <c r="C2699" s="334">
        <f t="shared" si="40"/>
        <v>9755651832</v>
      </c>
      <c r="D2699" s="42"/>
      <c r="E2699" s="42"/>
      <c r="F2699" s="247">
        <v>216789646</v>
      </c>
      <c r="G2699" s="337">
        <v>417904994</v>
      </c>
      <c r="H2699" s="330">
        <v>49950</v>
      </c>
      <c r="I2699" s="330"/>
      <c r="K2699" s="42"/>
      <c r="L2699" s="42"/>
      <c r="M2699" s="328"/>
      <c r="N2699" s="328"/>
      <c r="O2699" s="42"/>
    </row>
    <row r="2700" spans="1:15">
      <c r="A2700" s="42"/>
      <c r="B2700" s="330">
        <v>45704</v>
      </c>
      <c r="C2700" s="334">
        <f t="shared" si="40"/>
        <v>9649663726</v>
      </c>
      <c r="D2700" s="42"/>
      <c r="E2700" s="42"/>
      <c r="F2700" s="247">
        <v>110801540</v>
      </c>
      <c r="G2700" s="337">
        <v>418087596</v>
      </c>
      <c r="H2700" s="330">
        <v>46811</v>
      </c>
      <c r="I2700" s="330"/>
      <c r="K2700" s="42"/>
      <c r="L2700" s="42"/>
      <c r="M2700" s="328"/>
      <c r="N2700" s="328"/>
      <c r="O2700" s="42"/>
    </row>
    <row r="2701" spans="1:15">
      <c r="A2701" s="42"/>
      <c r="B2701" s="330">
        <v>45705</v>
      </c>
      <c r="C2701" s="334">
        <f t="shared" si="40"/>
        <v>9961014623</v>
      </c>
      <c r="D2701" s="42"/>
      <c r="E2701" s="42"/>
      <c r="F2701" s="247">
        <v>422152437</v>
      </c>
      <c r="G2701" s="337">
        <v>418101967</v>
      </c>
      <c r="H2701" s="330">
        <v>43831</v>
      </c>
      <c r="I2701" s="330"/>
      <c r="K2701" s="42"/>
      <c r="L2701" s="42"/>
      <c r="M2701" s="328"/>
      <c r="N2701" s="328"/>
      <c r="O2701" s="42"/>
    </row>
    <row r="2702" spans="1:15">
      <c r="A2702" s="42"/>
      <c r="B2702" s="330">
        <v>45706</v>
      </c>
      <c r="C2702" s="334">
        <f t="shared" si="40"/>
        <v>9970227790</v>
      </c>
      <c r="D2702" s="42"/>
      <c r="E2702" s="42"/>
      <c r="F2702" s="247">
        <v>431365604</v>
      </c>
      <c r="G2702" s="337">
        <v>418509495</v>
      </c>
      <c r="H2702" s="330">
        <v>46812</v>
      </c>
      <c r="I2702" s="330"/>
      <c r="K2702" s="42"/>
      <c r="L2702" s="42"/>
      <c r="M2702" s="328"/>
      <c r="N2702" s="328"/>
      <c r="O2702" s="42"/>
    </row>
    <row r="2703" spans="1:15">
      <c r="A2703" s="42"/>
      <c r="B2703" s="330">
        <v>45707</v>
      </c>
      <c r="C2703" s="334">
        <f t="shared" si="40"/>
        <v>9919820595</v>
      </c>
      <c r="D2703" s="42"/>
      <c r="E2703" s="42"/>
      <c r="F2703" s="247">
        <v>380958409</v>
      </c>
      <c r="G2703" s="337">
        <v>418576829</v>
      </c>
      <c r="H2703" s="330">
        <v>47727</v>
      </c>
      <c r="I2703" s="330"/>
      <c r="K2703" s="42"/>
      <c r="L2703" s="42"/>
      <c r="M2703" s="328"/>
      <c r="N2703" s="328"/>
      <c r="O2703" s="42"/>
    </row>
    <row r="2704" spans="1:15">
      <c r="A2704" s="42"/>
      <c r="B2704" s="330">
        <v>45708</v>
      </c>
      <c r="C2704" s="334">
        <f t="shared" si="40"/>
        <v>9763378195</v>
      </c>
      <c r="D2704" s="42"/>
      <c r="E2704" s="42"/>
      <c r="F2704" s="247">
        <v>224516009</v>
      </c>
      <c r="G2704" s="337">
        <v>418609861</v>
      </c>
      <c r="H2704" s="330">
        <v>49500</v>
      </c>
      <c r="I2704" s="330"/>
      <c r="K2704" s="42"/>
      <c r="L2704" s="42"/>
      <c r="M2704" s="328"/>
      <c r="N2704" s="328"/>
      <c r="O2704" s="42"/>
    </row>
    <row r="2705" spans="1:15">
      <c r="A2705" s="42"/>
      <c r="B2705" s="330">
        <v>45709</v>
      </c>
      <c r="C2705" s="334">
        <f t="shared" si="40"/>
        <v>9784515313</v>
      </c>
      <c r="D2705" s="42"/>
      <c r="E2705" s="42"/>
      <c r="F2705" s="247">
        <v>245653127</v>
      </c>
      <c r="G2705" s="337">
        <v>418781673</v>
      </c>
      <c r="H2705" s="330">
        <v>47787</v>
      </c>
      <c r="I2705" s="330"/>
      <c r="K2705" s="42"/>
      <c r="L2705" s="42"/>
      <c r="M2705" s="328"/>
      <c r="N2705" s="328"/>
      <c r="O2705" s="42"/>
    </row>
    <row r="2706" spans="1:15">
      <c r="A2706" s="42"/>
      <c r="B2706" s="330">
        <v>45710</v>
      </c>
      <c r="C2706" s="334">
        <f t="shared" si="40"/>
        <v>9673134733</v>
      </c>
      <c r="D2706" s="42"/>
      <c r="E2706" s="42"/>
      <c r="F2706" s="247">
        <v>134272547</v>
      </c>
      <c r="G2706" s="337">
        <v>419093409</v>
      </c>
      <c r="H2706" s="330">
        <v>49990</v>
      </c>
      <c r="I2706" s="330"/>
      <c r="K2706" s="42"/>
      <c r="L2706" s="42"/>
      <c r="M2706" s="328"/>
      <c r="N2706" s="328"/>
      <c r="O2706" s="42"/>
    </row>
    <row r="2707" spans="1:15">
      <c r="A2707" s="42"/>
      <c r="B2707" s="330">
        <v>45711</v>
      </c>
      <c r="C2707" s="334">
        <f t="shared" si="40"/>
        <v>10527380646</v>
      </c>
      <c r="D2707" s="42"/>
      <c r="E2707" s="42"/>
      <c r="F2707" s="247">
        <v>988518460</v>
      </c>
      <c r="G2707" s="337">
        <v>419098778</v>
      </c>
      <c r="H2707" s="330">
        <v>45558</v>
      </c>
      <c r="I2707" s="330"/>
      <c r="K2707" s="42"/>
      <c r="L2707" s="42"/>
      <c r="M2707" s="328"/>
      <c r="N2707" s="328"/>
      <c r="O2707" s="42"/>
    </row>
    <row r="2708" spans="1:15">
      <c r="A2708" s="42"/>
      <c r="B2708" s="330">
        <v>45712</v>
      </c>
      <c r="C2708" s="334">
        <f t="shared" si="40"/>
        <v>10154771125</v>
      </c>
      <c r="D2708" s="42"/>
      <c r="E2708" s="42"/>
      <c r="F2708" s="247">
        <v>615908939</v>
      </c>
      <c r="G2708" s="337">
        <v>419245397</v>
      </c>
      <c r="H2708" s="330">
        <v>45960</v>
      </c>
      <c r="I2708" s="330"/>
      <c r="K2708" s="42"/>
      <c r="L2708" s="42"/>
      <c r="M2708" s="328"/>
      <c r="N2708" s="328"/>
      <c r="O2708" s="42"/>
    </row>
    <row r="2709" spans="1:15">
      <c r="A2709" s="42"/>
      <c r="B2709" s="330">
        <v>45713</v>
      </c>
      <c r="C2709" s="334">
        <f t="shared" si="40"/>
        <v>10228475834</v>
      </c>
      <c r="D2709" s="42"/>
      <c r="E2709" s="42"/>
      <c r="F2709" s="247">
        <v>689613648</v>
      </c>
      <c r="G2709" s="337">
        <v>419277496</v>
      </c>
      <c r="H2709" s="330">
        <v>48141</v>
      </c>
      <c r="I2709" s="330"/>
      <c r="K2709" s="42"/>
      <c r="L2709" s="42"/>
      <c r="M2709" s="328"/>
      <c r="N2709" s="328"/>
      <c r="O2709" s="42"/>
    </row>
    <row r="2710" spans="1:15">
      <c r="A2710" s="42"/>
      <c r="B2710" s="330">
        <v>45714</v>
      </c>
      <c r="C2710" s="334">
        <f t="shared" si="40"/>
        <v>10400178174</v>
      </c>
      <c r="D2710" s="42"/>
      <c r="E2710" s="42"/>
      <c r="F2710" s="247">
        <v>861315988</v>
      </c>
      <c r="G2710" s="337">
        <v>419456941</v>
      </c>
      <c r="H2710" s="330">
        <v>49128</v>
      </c>
      <c r="I2710" s="330"/>
      <c r="K2710" s="42"/>
      <c r="L2710" s="42"/>
      <c r="M2710" s="328"/>
      <c r="N2710" s="328"/>
      <c r="O2710" s="42"/>
    </row>
    <row r="2711" spans="1:15">
      <c r="A2711" s="42"/>
      <c r="B2711" s="330">
        <v>45715</v>
      </c>
      <c r="C2711" s="334">
        <f t="shared" si="40"/>
        <v>10208737432</v>
      </c>
      <c r="D2711" s="42"/>
      <c r="E2711" s="42"/>
      <c r="F2711" s="247">
        <v>669875246</v>
      </c>
      <c r="G2711" s="337">
        <v>419584283</v>
      </c>
      <c r="H2711" s="330">
        <v>50027</v>
      </c>
      <c r="I2711" s="330"/>
      <c r="K2711" s="42"/>
      <c r="L2711" s="42"/>
      <c r="M2711" s="328"/>
      <c r="N2711" s="328"/>
      <c r="O2711" s="42"/>
    </row>
    <row r="2712" spans="1:15">
      <c r="A2712" s="42"/>
      <c r="B2712" s="330">
        <v>45716</v>
      </c>
      <c r="C2712" s="334">
        <f t="shared" si="40"/>
        <v>10272845696</v>
      </c>
      <c r="D2712" s="42"/>
      <c r="E2712" s="42"/>
      <c r="F2712" s="247">
        <v>733983510</v>
      </c>
      <c r="G2712" s="337">
        <v>419744935</v>
      </c>
      <c r="H2712" s="330">
        <v>48292</v>
      </c>
      <c r="I2712" s="330"/>
      <c r="K2712" s="42"/>
      <c r="L2712" s="42"/>
      <c r="M2712" s="328"/>
      <c r="N2712" s="328"/>
      <c r="O2712" s="42"/>
    </row>
    <row r="2713" spans="1:15">
      <c r="A2713" s="42"/>
      <c r="B2713" s="330">
        <v>45717</v>
      </c>
      <c r="C2713" s="334">
        <f t="shared" si="40"/>
        <v>10000489728</v>
      </c>
      <c r="D2713" s="42"/>
      <c r="E2713" s="42"/>
      <c r="F2713" s="247">
        <v>461627542</v>
      </c>
      <c r="G2713" s="337">
        <v>419752696</v>
      </c>
      <c r="H2713" s="330">
        <v>47851</v>
      </c>
      <c r="I2713" s="330"/>
      <c r="K2713" s="42"/>
      <c r="L2713" s="42"/>
      <c r="M2713" s="328"/>
      <c r="N2713" s="328"/>
      <c r="O2713" s="42"/>
    </row>
    <row r="2714" spans="1:15">
      <c r="A2714" s="42"/>
      <c r="B2714" s="330">
        <v>45718</v>
      </c>
      <c r="C2714" s="334">
        <f t="shared" si="40"/>
        <v>9746093481</v>
      </c>
      <c r="D2714" s="42"/>
      <c r="E2714" s="42"/>
      <c r="F2714" s="247">
        <v>207231295</v>
      </c>
      <c r="G2714" s="337">
        <v>420011202</v>
      </c>
      <c r="H2714" s="330">
        <v>49451</v>
      </c>
      <c r="I2714" s="330"/>
      <c r="K2714" s="42"/>
      <c r="L2714" s="42"/>
      <c r="M2714" s="328"/>
      <c r="N2714" s="328"/>
      <c r="O2714" s="42"/>
    </row>
    <row r="2715" spans="1:15">
      <c r="A2715" s="42"/>
      <c r="B2715" s="330">
        <v>45719</v>
      </c>
      <c r="C2715" s="334">
        <f t="shared" si="40"/>
        <v>9731385342</v>
      </c>
      <c r="D2715" s="42"/>
      <c r="E2715" s="42"/>
      <c r="F2715" s="247">
        <v>192523156</v>
      </c>
      <c r="G2715" s="337">
        <v>420148544</v>
      </c>
      <c r="H2715" s="330">
        <v>44914</v>
      </c>
      <c r="I2715" s="330"/>
      <c r="K2715" s="42"/>
      <c r="L2715" s="42"/>
      <c r="M2715" s="328"/>
      <c r="N2715" s="328"/>
      <c r="O2715" s="42"/>
    </row>
    <row r="2716" spans="1:15">
      <c r="A2716" s="42"/>
      <c r="B2716" s="330">
        <v>45720</v>
      </c>
      <c r="C2716" s="334">
        <f t="shared" si="40"/>
        <v>10409350547</v>
      </c>
      <c r="D2716" s="42"/>
      <c r="E2716" s="42"/>
      <c r="F2716" s="247">
        <v>870488361</v>
      </c>
      <c r="G2716" s="337">
        <v>420248303</v>
      </c>
      <c r="H2716" s="330">
        <v>44440</v>
      </c>
      <c r="I2716" s="330"/>
      <c r="K2716" s="42"/>
      <c r="L2716" s="42"/>
      <c r="M2716" s="328"/>
      <c r="N2716" s="328"/>
      <c r="O2716" s="42"/>
    </row>
    <row r="2717" spans="1:15">
      <c r="A2717" s="42"/>
      <c r="B2717" s="330">
        <v>45721</v>
      </c>
      <c r="C2717" s="334">
        <f t="shared" si="40"/>
        <v>9864319312</v>
      </c>
      <c r="D2717" s="42"/>
      <c r="E2717" s="42"/>
      <c r="F2717" s="247">
        <v>325457126</v>
      </c>
      <c r="G2717" s="337">
        <v>420381715</v>
      </c>
      <c r="H2717" s="330">
        <v>47898</v>
      </c>
      <c r="I2717" s="330"/>
      <c r="K2717" s="42"/>
      <c r="L2717" s="42"/>
      <c r="M2717" s="328"/>
      <c r="N2717" s="328"/>
      <c r="O2717" s="42"/>
    </row>
    <row r="2718" spans="1:15">
      <c r="A2718" s="42"/>
      <c r="B2718" s="330">
        <v>45722</v>
      </c>
      <c r="C2718" s="334">
        <f t="shared" si="40"/>
        <v>9935534835</v>
      </c>
      <c r="D2718" s="42"/>
      <c r="E2718" s="42"/>
      <c r="F2718" s="247">
        <v>396672649</v>
      </c>
      <c r="G2718" s="337">
        <v>420386559</v>
      </c>
      <c r="H2718" s="330">
        <v>48738</v>
      </c>
      <c r="I2718" s="330"/>
      <c r="K2718" s="42"/>
      <c r="L2718" s="42"/>
      <c r="M2718" s="328"/>
      <c r="N2718" s="328"/>
      <c r="O2718" s="42"/>
    </row>
    <row r="2719" spans="1:15">
      <c r="A2719" s="42"/>
      <c r="B2719" s="330">
        <v>45723</v>
      </c>
      <c r="C2719" s="334">
        <f t="shared" si="40"/>
        <v>10144038609</v>
      </c>
      <c r="D2719" s="42"/>
      <c r="E2719" s="42"/>
      <c r="F2719" s="247">
        <v>605176423</v>
      </c>
      <c r="G2719" s="337">
        <v>420410855</v>
      </c>
      <c r="H2719" s="330">
        <v>49199</v>
      </c>
      <c r="I2719" s="330"/>
      <c r="K2719" s="42"/>
      <c r="L2719" s="42"/>
      <c r="M2719" s="328"/>
      <c r="N2719" s="328"/>
      <c r="O2719" s="42"/>
    </row>
    <row r="2720" spans="1:15">
      <c r="A2720" s="42"/>
      <c r="B2720" s="330">
        <v>45724</v>
      </c>
      <c r="C2720" s="334">
        <f t="shared" ref="C2720:C2783" si="41">F2720+(F$88*28679+98765)+(G$88*6587+87654)+(E$88*9537+76543)+(J$88*5713+4528)</f>
        <v>10530444554</v>
      </c>
      <c r="D2720" s="42"/>
      <c r="E2720" s="42"/>
      <c r="F2720" s="247">
        <v>991582368</v>
      </c>
      <c r="G2720" s="337">
        <v>420494751</v>
      </c>
      <c r="H2720" s="330">
        <v>49408</v>
      </c>
      <c r="I2720" s="330"/>
      <c r="K2720" s="42"/>
      <c r="L2720" s="42"/>
      <c r="M2720" s="328"/>
      <c r="N2720" s="328"/>
      <c r="O2720" s="42"/>
    </row>
    <row r="2721" spans="1:15">
      <c r="A2721" s="42"/>
      <c r="B2721" s="330">
        <v>45725</v>
      </c>
      <c r="C2721" s="334">
        <f t="shared" si="41"/>
        <v>9920752960</v>
      </c>
      <c r="D2721" s="42"/>
      <c r="E2721" s="42"/>
      <c r="F2721" s="247">
        <v>381890774</v>
      </c>
      <c r="G2721" s="337">
        <v>420648588</v>
      </c>
      <c r="H2721" s="330">
        <v>44770</v>
      </c>
      <c r="I2721" s="330"/>
      <c r="K2721" s="42"/>
      <c r="L2721" s="42"/>
      <c r="M2721" s="328"/>
      <c r="N2721" s="328"/>
      <c r="O2721" s="42"/>
    </row>
    <row r="2722" spans="1:15">
      <c r="A2722" s="42"/>
      <c r="B2722" s="330">
        <v>45726</v>
      </c>
      <c r="C2722" s="334">
        <f t="shared" si="41"/>
        <v>9818477171</v>
      </c>
      <c r="D2722" s="42"/>
      <c r="E2722" s="42"/>
      <c r="F2722" s="247">
        <v>279614985</v>
      </c>
      <c r="G2722" s="337">
        <v>420739116</v>
      </c>
      <c r="H2722" s="330">
        <v>46662</v>
      </c>
      <c r="I2722" s="330"/>
      <c r="K2722" s="42"/>
      <c r="L2722" s="42"/>
      <c r="M2722" s="328"/>
      <c r="N2722" s="328"/>
      <c r="O2722" s="42"/>
    </row>
    <row r="2723" spans="1:15">
      <c r="A2723" s="42"/>
      <c r="B2723" s="330">
        <v>45727</v>
      </c>
      <c r="C2723" s="334">
        <f t="shared" si="41"/>
        <v>10149681659</v>
      </c>
      <c r="D2723" s="42"/>
      <c r="E2723" s="42"/>
      <c r="F2723" s="247">
        <v>610819473</v>
      </c>
      <c r="G2723" s="337">
        <v>420978325</v>
      </c>
      <c r="H2723" s="330">
        <v>49655</v>
      </c>
      <c r="I2723" s="330"/>
      <c r="K2723" s="42"/>
      <c r="L2723" s="42"/>
      <c r="M2723" s="328"/>
      <c r="N2723" s="328"/>
      <c r="O2723" s="42"/>
    </row>
    <row r="2724" spans="1:15">
      <c r="A2724" s="42"/>
      <c r="B2724" s="330">
        <v>45728</v>
      </c>
      <c r="C2724" s="334">
        <f t="shared" si="41"/>
        <v>10083547280</v>
      </c>
      <c r="D2724" s="42"/>
      <c r="E2724" s="42"/>
      <c r="F2724" s="247">
        <v>544685094</v>
      </c>
      <c r="G2724" s="337">
        <v>421202458</v>
      </c>
      <c r="H2724" s="330">
        <v>44432</v>
      </c>
      <c r="I2724" s="330"/>
      <c r="K2724" s="42"/>
      <c r="L2724" s="42"/>
      <c r="M2724" s="328"/>
      <c r="N2724" s="328"/>
      <c r="O2724" s="42"/>
    </row>
    <row r="2725" spans="1:15">
      <c r="A2725" s="42"/>
      <c r="B2725" s="330">
        <v>45729</v>
      </c>
      <c r="C2725" s="334">
        <f t="shared" si="41"/>
        <v>10049836528</v>
      </c>
      <c r="D2725" s="42"/>
      <c r="E2725" s="42"/>
      <c r="F2725" s="247">
        <v>510974342</v>
      </c>
      <c r="G2725" s="337">
        <v>421392767</v>
      </c>
      <c r="H2725" s="330">
        <v>46177</v>
      </c>
      <c r="I2725" s="330"/>
      <c r="K2725" s="42"/>
      <c r="L2725" s="42"/>
      <c r="M2725" s="328"/>
      <c r="N2725" s="328"/>
      <c r="O2725" s="42"/>
    </row>
    <row r="2726" spans="1:15">
      <c r="A2726" s="42"/>
      <c r="B2726" s="330">
        <v>45730</v>
      </c>
      <c r="C2726" s="334">
        <f t="shared" si="41"/>
        <v>10066603388</v>
      </c>
      <c r="D2726" s="42"/>
      <c r="E2726" s="42"/>
      <c r="F2726" s="247">
        <v>527741202</v>
      </c>
      <c r="G2726" s="337">
        <v>421397087</v>
      </c>
      <c r="H2726" s="330">
        <v>48177</v>
      </c>
      <c r="I2726" s="330"/>
      <c r="K2726" s="42"/>
      <c r="L2726" s="42"/>
      <c r="M2726" s="328"/>
      <c r="N2726" s="328"/>
      <c r="O2726" s="42"/>
    </row>
    <row r="2727" spans="1:15">
      <c r="A2727" s="42"/>
      <c r="B2727" s="330">
        <v>45731</v>
      </c>
      <c r="C2727" s="334">
        <f t="shared" si="41"/>
        <v>9792259062</v>
      </c>
      <c r="D2727" s="42"/>
      <c r="E2727" s="42"/>
      <c r="F2727" s="247">
        <v>253396876</v>
      </c>
      <c r="G2727" s="337">
        <v>421604681</v>
      </c>
      <c r="H2727" s="330">
        <v>44710</v>
      </c>
      <c r="I2727" s="330"/>
      <c r="K2727" s="42"/>
      <c r="L2727" s="42"/>
      <c r="M2727" s="328"/>
      <c r="N2727" s="328"/>
      <c r="O2727" s="42"/>
    </row>
    <row r="2728" spans="1:15">
      <c r="A2728" s="42"/>
      <c r="B2728" s="330">
        <v>45732</v>
      </c>
      <c r="C2728" s="334">
        <f t="shared" si="41"/>
        <v>9824630166</v>
      </c>
      <c r="D2728" s="42"/>
      <c r="E2728" s="42"/>
      <c r="F2728" s="247">
        <v>285767980</v>
      </c>
      <c r="G2728" s="337">
        <v>421712056</v>
      </c>
      <c r="H2728" s="330">
        <v>43808</v>
      </c>
      <c r="I2728" s="330"/>
      <c r="K2728" s="42"/>
      <c r="L2728" s="42"/>
      <c r="M2728" s="328"/>
      <c r="N2728" s="328"/>
      <c r="O2728" s="42"/>
    </row>
    <row r="2729" spans="1:15">
      <c r="A2729" s="42"/>
      <c r="B2729" s="330">
        <v>45733</v>
      </c>
      <c r="C2729" s="334">
        <f t="shared" si="41"/>
        <v>10532651094</v>
      </c>
      <c r="D2729" s="42"/>
      <c r="E2729" s="42"/>
      <c r="F2729" s="247">
        <v>993788908</v>
      </c>
      <c r="G2729" s="337">
        <v>421844513</v>
      </c>
      <c r="H2729" s="330">
        <v>45496</v>
      </c>
      <c r="I2729" s="330"/>
      <c r="K2729" s="42"/>
      <c r="L2729" s="42"/>
      <c r="M2729" s="328"/>
      <c r="N2729" s="328"/>
      <c r="O2729" s="42"/>
    </row>
    <row r="2730" spans="1:15">
      <c r="A2730" s="42"/>
      <c r="B2730" s="330">
        <v>45734</v>
      </c>
      <c r="C2730" s="334">
        <f t="shared" si="41"/>
        <v>9716110163</v>
      </c>
      <c r="D2730" s="42"/>
      <c r="E2730" s="42"/>
      <c r="F2730" s="247">
        <v>177247977</v>
      </c>
      <c r="G2730" s="337">
        <v>421880558</v>
      </c>
      <c r="H2730" s="330">
        <v>43511</v>
      </c>
      <c r="I2730" s="330"/>
      <c r="K2730" s="42"/>
      <c r="L2730" s="42"/>
      <c r="M2730" s="328"/>
      <c r="N2730" s="328"/>
      <c r="O2730" s="42"/>
    </row>
    <row r="2731" spans="1:15">
      <c r="A2731" s="42"/>
      <c r="B2731" s="330">
        <v>45735</v>
      </c>
      <c r="C2731" s="334">
        <f t="shared" si="41"/>
        <v>10246489699</v>
      </c>
      <c r="D2731" s="42"/>
      <c r="E2731" s="42"/>
      <c r="F2731" s="247">
        <v>707627513</v>
      </c>
      <c r="G2731" s="337">
        <v>421880756</v>
      </c>
      <c r="H2731" s="330">
        <v>48830</v>
      </c>
      <c r="I2731" s="330"/>
      <c r="K2731" s="42"/>
      <c r="L2731" s="42"/>
      <c r="M2731" s="328"/>
      <c r="N2731" s="328"/>
      <c r="O2731" s="42"/>
    </row>
    <row r="2732" spans="1:15">
      <c r="A2732" s="42"/>
      <c r="B2732" s="330">
        <v>45736</v>
      </c>
      <c r="C2732" s="334">
        <f t="shared" si="41"/>
        <v>10101278068</v>
      </c>
      <c r="D2732" s="42"/>
      <c r="E2732" s="42"/>
      <c r="F2732" s="247">
        <v>562415882</v>
      </c>
      <c r="G2732" s="337">
        <v>421930193</v>
      </c>
      <c r="H2732" s="330">
        <v>46183</v>
      </c>
      <c r="I2732" s="330"/>
      <c r="K2732" s="42"/>
      <c r="L2732" s="42"/>
      <c r="M2732" s="328"/>
      <c r="N2732" s="328"/>
      <c r="O2732" s="42"/>
    </row>
    <row r="2733" spans="1:15">
      <c r="A2733" s="42"/>
      <c r="B2733" s="330">
        <v>45737</v>
      </c>
      <c r="C2733" s="334">
        <f t="shared" si="41"/>
        <v>9797460956</v>
      </c>
      <c r="D2733" s="42"/>
      <c r="E2733" s="42"/>
      <c r="F2733" s="247">
        <v>258598770</v>
      </c>
      <c r="G2733" s="337">
        <v>421960097</v>
      </c>
      <c r="H2733" s="330">
        <v>43274</v>
      </c>
      <c r="I2733" s="330"/>
      <c r="K2733" s="42"/>
      <c r="L2733" s="42"/>
      <c r="M2733" s="328"/>
      <c r="N2733" s="328"/>
      <c r="O2733" s="42"/>
    </row>
    <row r="2734" spans="1:15">
      <c r="A2734" s="42"/>
      <c r="B2734" s="330">
        <v>45738</v>
      </c>
      <c r="C2734" s="334">
        <f t="shared" si="41"/>
        <v>10518581082</v>
      </c>
      <c r="D2734" s="42"/>
      <c r="E2734" s="42"/>
      <c r="F2734" s="247">
        <v>979718896</v>
      </c>
      <c r="G2734" s="337">
        <v>422053326</v>
      </c>
      <c r="H2734" s="330">
        <v>45428</v>
      </c>
      <c r="I2734" s="330"/>
      <c r="K2734" s="42"/>
      <c r="L2734" s="42"/>
      <c r="M2734" s="328"/>
      <c r="N2734" s="328"/>
      <c r="O2734" s="42"/>
    </row>
    <row r="2735" spans="1:15">
      <c r="A2735" s="42"/>
      <c r="B2735" s="330">
        <v>45739</v>
      </c>
      <c r="C2735" s="334">
        <f t="shared" si="41"/>
        <v>10312918986</v>
      </c>
      <c r="D2735" s="42"/>
      <c r="E2735" s="42"/>
      <c r="F2735" s="247">
        <v>774056800</v>
      </c>
      <c r="G2735" s="337">
        <v>422131193</v>
      </c>
      <c r="H2735" s="330">
        <v>48376</v>
      </c>
      <c r="I2735" s="330"/>
      <c r="K2735" s="42"/>
      <c r="L2735" s="42"/>
      <c r="M2735" s="328"/>
      <c r="N2735" s="328"/>
      <c r="O2735" s="42"/>
    </row>
    <row r="2736" spans="1:15">
      <c r="A2736" s="42"/>
      <c r="B2736" s="330">
        <v>45740</v>
      </c>
      <c r="C2736" s="334">
        <f t="shared" si="41"/>
        <v>10423381735</v>
      </c>
      <c r="D2736" s="42"/>
      <c r="E2736" s="42"/>
      <c r="F2736" s="247">
        <v>884519549</v>
      </c>
      <c r="G2736" s="337">
        <v>422152437</v>
      </c>
      <c r="H2736" s="330">
        <v>45705</v>
      </c>
      <c r="I2736" s="330"/>
      <c r="K2736" s="42"/>
      <c r="L2736" s="42"/>
      <c r="M2736" s="328"/>
      <c r="N2736" s="328"/>
      <c r="O2736" s="42"/>
    </row>
    <row r="2737" spans="1:15">
      <c r="A2737" s="42"/>
      <c r="B2737" s="330">
        <v>45741</v>
      </c>
      <c r="C2737" s="334">
        <f t="shared" si="41"/>
        <v>10012871876</v>
      </c>
      <c r="D2737" s="42"/>
      <c r="E2737" s="42"/>
      <c r="F2737" s="247">
        <v>474009690</v>
      </c>
      <c r="G2737" s="337">
        <v>422167429</v>
      </c>
      <c r="H2737" s="330">
        <v>46620</v>
      </c>
      <c r="I2737" s="330"/>
      <c r="K2737" s="42"/>
      <c r="L2737" s="42"/>
      <c r="M2737" s="328"/>
      <c r="N2737" s="328"/>
      <c r="O2737" s="42"/>
    </row>
    <row r="2738" spans="1:15">
      <c r="A2738" s="42"/>
      <c r="B2738" s="330">
        <v>45742</v>
      </c>
      <c r="C2738" s="334">
        <f t="shared" si="41"/>
        <v>10225619062</v>
      </c>
      <c r="D2738" s="42"/>
      <c r="E2738" s="42"/>
      <c r="F2738" s="247">
        <v>686756876</v>
      </c>
      <c r="G2738" s="337">
        <v>422337869</v>
      </c>
      <c r="H2738" s="330">
        <v>49582</v>
      </c>
      <c r="I2738" s="330"/>
      <c r="K2738" s="42"/>
      <c r="L2738" s="42"/>
      <c r="M2738" s="328"/>
      <c r="N2738" s="328"/>
      <c r="O2738" s="42"/>
    </row>
    <row r="2739" spans="1:15">
      <c r="A2739" s="42"/>
      <c r="B2739" s="330">
        <v>45743</v>
      </c>
      <c r="C2739" s="334">
        <f t="shared" si="41"/>
        <v>10001701060</v>
      </c>
      <c r="D2739" s="42"/>
      <c r="E2739" s="42"/>
      <c r="F2739" s="247">
        <v>462838874</v>
      </c>
      <c r="G2739" s="337">
        <v>422565935</v>
      </c>
      <c r="H2739" s="330">
        <v>45246</v>
      </c>
      <c r="I2739" s="330"/>
      <c r="K2739" s="42"/>
      <c r="L2739" s="42"/>
      <c r="M2739" s="328"/>
      <c r="N2739" s="328"/>
      <c r="O2739" s="42"/>
    </row>
    <row r="2740" spans="1:15">
      <c r="A2740" s="42"/>
      <c r="B2740" s="330">
        <v>45744</v>
      </c>
      <c r="C2740" s="334">
        <f t="shared" si="41"/>
        <v>9851232315</v>
      </c>
      <c r="D2740" s="42"/>
      <c r="E2740" s="42"/>
      <c r="F2740" s="247">
        <v>312370129</v>
      </c>
      <c r="G2740" s="337">
        <v>422742570</v>
      </c>
      <c r="H2740" s="330">
        <v>50090</v>
      </c>
      <c r="I2740" s="330"/>
      <c r="K2740" s="42"/>
      <c r="L2740" s="42"/>
      <c r="M2740" s="328"/>
      <c r="N2740" s="328"/>
      <c r="O2740" s="42"/>
    </row>
    <row r="2741" spans="1:15">
      <c r="A2741" s="42"/>
      <c r="B2741" s="330">
        <v>45745</v>
      </c>
      <c r="C2741" s="334">
        <f t="shared" si="41"/>
        <v>9681033833</v>
      </c>
      <c r="D2741" s="42"/>
      <c r="E2741" s="42"/>
      <c r="F2741" s="247">
        <v>142171647</v>
      </c>
      <c r="G2741" s="337">
        <v>423000789</v>
      </c>
      <c r="H2741" s="330">
        <v>48634</v>
      </c>
      <c r="I2741" s="330"/>
      <c r="K2741" s="42"/>
      <c r="L2741" s="42"/>
      <c r="M2741" s="328"/>
      <c r="N2741" s="328"/>
      <c r="O2741" s="42"/>
    </row>
    <row r="2742" spans="1:15">
      <c r="A2742" s="42"/>
      <c r="B2742" s="330">
        <v>45746</v>
      </c>
      <c r="C2742" s="334">
        <f t="shared" si="41"/>
        <v>10150307288</v>
      </c>
      <c r="D2742" s="42"/>
      <c r="E2742" s="42"/>
      <c r="F2742" s="247">
        <v>611445102</v>
      </c>
      <c r="G2742" s="337">
        <v>423074988</v>
      </c>
      <c r="H2742" s="330">
        <v>45327</v>
      </c>
      <c r="I2742" s="330"/>
      <c r="K2742" s="42"/>
      <c r="L2742" s="42"/>
      <c r="M2742" s="328"/>
      <c r="N2742" s="328"/>
      <c r="O2742" s="42"/>
    </row>
    <row r="2743" spans="1:15">
      <c r="A2743" s="42"/>
      <c r="B2743" s="330">
        <v>45747</v>
      </c>
      <c r="C2743" s="334">
        <f t="shared" si="41"/>
        <v>10165419171</v>
      </c>
      <c r="D2743" s="42"/>
      <c r="E2743" s="42"/>
      <c r="F2743" s="247">
        <v>626556985</v>
      </c>
      <c r="G2743" s="337">
        <v>423100043</v>
      </c>
      <c r="H2743" s="330">
        <v>44758</v>
      </c>
      <c r="I2743" s="330"/>
      <c r="K2743" s="42"/>
      <c r="L2743" s="42"/>
      <c r="M2743" s="328"/>
      <c r="N2743" s="328"/>
      <c r="O2743" s="42"/>
    </row>
    <row r="2744" spans="1:15">
      <c r="A2744" s="42"/>
      <c r="B2744" s="330">
        <v>45748</v>
      </c>
      <c r="C2744" s="334">
        <f t="shared" si="41"/>
        <v>9973438013</v>
      </c>
      <c r="D2744" s="42"/>
      <c r="E2744" s="42"/>
      <c r="F2744" s="247">
        <v>434575827</v>
      </c>
      <c r="G2744" s="337">
        <v>423309468</v>
      </c>
      <c r="H2744" s="330">
        <v>50161</v>
      </c>
      <c r="I2744" s="330"/>
      <c r="K2744" s="42"/>
      <c r="L2744" s="42"/>
      <c r="M2744" s="328"/>
      <c r="N2744" s="328"/>
      <c r="O2744" s="42"/>
    </row>
    <row r="2745" spans="1:15">
      <c r="A2745" s="42"/>
      <c r="B2745" s="330">
        <v>45749</v>
      </c>
      <c r="C2745" s="334">
        <f t="shared" si="41"/>
        <v>9954369137</v>
      </c>
      <c r="D2745" s="42"/>
      <c r="E2745" s="42"/>
      <c r="F2745" s="247">
        <v>415506951</v>
      </c>
      <c r="G2745" s="337">
        <v>423330163</v>
      </c>
      <c r="H2745" s="330">
        <v>45672</v>
      </c>
      <c r="I2745" s="330"/>
      <c r="K2745" s="42"/>
      <c r="L2745" s="42"/>
      <c r="M2745" s="328"/>
      <c r="N2745" s="328"/>
      <c r="O2745" s="42"/>
    </row>
    <row r="2746" spans="1:15">
      <c r="A2746" s="42"/>
      <c r="B2746" s="330">
        <v>45750</v>
      </c>
      <c r="C2746" s="334">
        <f t="shared" si="41"/>
        <v>10415155316</v>
      </c>
      <c r="D2746" s="42"/>
      <c r="E2746" s="42"/>
      <c r="F2746" s="247">
        <v>876293130</v>
      </c>
      <c r="G2746" s="337">
        <v>423364780</v>
      </c>
      <c r="H2746" s="330">
        <v>46657</v>
      </c>
      <c r="I2746" s="330"/>
      <c r="K2746" s="42"/>
      <c r="L2746" s="42"/>
      <c r="M2746" s="328"/>
      <c r="N2746" s="328"/>
      <c r="O2746" s="42"/>
    </row>
    <row r="2747" spans="1:15">
      <c r="A2747" s="42"/>
      <c r="B2747" s="330">
        <v>45751</v>
      </c>
      <c r="C2747" s="334">
        <f t="shared" si="41"/>
        <v>10156007105</v>
      </c>
      <c r="D2747" s="42"/>
      <c r="E2747" s="42"/>
      <c r="F2747" s="247">
        <v>617144919</v>
      </c>
      <c r="G2747" s="337">
        <v>423619841</v>
      </c>
      <c r="H2747" s="330">
        <v>46664</v>
      </c>
      <c r="I2747" s="330"/>
      <c r="K2747" s="42"/>
      <c r="L2747" s="42"/>
      <c r="M2747" s="328"/>
      <c r="N2747" s="328"/>
      <c r="O2747" s="42"/>
    </row>
    <row r="2748" spans="1:15">
      <c r="A2748" s="42"/>
      <c r="B2748" s="330">
        <v>45752</v>
      </c>
      <c r="C2748" s="334">
        <f t="shared" si="41"/>
        <v>10291970635</v>
      </c>
      <c r="D2748" s="42"/>
      <c r="E2748" s="42"/>
      <c r="F2748" s="247">
        <v>753108449</v>
      </c>
      <c r="G2748" s="337">
        <v>423647210</v>
      </c>
      <c r="H2748" s="330">
        <v>49925</v>
      </c>
      <c r="I2748" s="330"/>
      <c r="K2748" s="42"/>
      <c r="L2748" s="42"/>
      <c r="M2748" s="328"/>
      <c r="N2748" s="328"/>
      <c r="O2748" s="42"/>
    </row>
    <row r="2749" spans="1:15">
      <c r="A2749" s="42"/>
      <c r="B2749" s="330">
        <v>45753</v>
      </c>
      <c r="C2749" s="334">
        <f t="shared" si="41"/>
        <v>10070855396</v>
      </c>
      <c r="D2749" s="42"/>
      <c r="E2749" s="42"/>
      <c r="F2749" s="247">
        <v>531993210</v>
      </c>
      <c r="G2749" s="337">
        <v>423717349</v>
      </c>
      <c r="H2749" s="330">
        <v>48756</v>
      </c>
      <c r="I2749" s="330"/>
      <c r="K2749" s="42"/>
      <c r="L2749" s="42"/>
      <c r="M2749" s="328"/>
      <c r="N2749" s="328"/>
      <c r="O2749" s="42"/>
    </row>
    <row r="2750" spans="1:15">
      <c r="A2750" s="42"/>
      <c r="B2750" s="330">
        <v>45754</v>
      </c>
      <c r="C2750" s="334">
        <f t="shared" si="41"/>
        <v>10115696944</v>
      </c>
      <c r="D2750" s="42"/>
      <c r="E2750" s="42"/>
      <c r="F2750" s="247">
        <v>576834758</v>
      </c>
      <c r="G2750" s="337">
        <v>423786968</v>
      </c>
      <c r="H2750" s="330">
        <v>47012</v>
      </c>
      <c r="I2750" s="330"/>
      <c r="K2750" s="42"/>
      <c r="L2750" s="42"/>
      <c r="M2750" s="328"/>
      <c r="N2750" s="328"/>
      <c r="O2750" s="42"/>
    </row>
    <row r="2751" spans="1:15">
      <c r="A2751" s="42"/>
      <c r="B2751" s="330">
        <v>45755</v>
      </c>
      <c r="C2751" s="334">
        <f t="shared" si="41"/>
        <v>10402388925</v>
      </c>
      <c r="D2751" s="42"/>
      <c r="E2751" s="42"/>
      <c r="F2751" s="247">
        <v>863526739</v>
      </c>
      <c r="G2751" s="337">
        <v>423867827</v>
      </c>
      <c r="H2751" s="330">
        <v>48248</v>
      </c>
      <c r="I2751" s="330"/>
      <c r="K2751" s="42"/>
      <c r="L2751" s="42"/>
      <c r="M2751" s="328"/>
      <c r="N2751" s="328"/>
      <c r="O2751" s="42"/>
    </row>
    <row r="2752" spans="1:15">
      <c r="A2752" s="42"/>
      <c r="B2752" s="330">
        <v>45756</v>
      </c>
      <c r="C2752" s="334">
        <f t="shared" si="41"/>
        <v>10046642456</v>
      </c>
      <c r="D2752" s="42"/>
      <c r="E2752" s="42"/>
      <c r="F2752" s="247">
        <v>507780270</v>
      </c>
      <c r="G2752" s="337">
        <v>423911280</v>
      </c>
      <c r="H2752" s="330">
        <v>49699</v>
      </c>
      <c r="I2752" s="330"/>
      <c r="K2752" s="42"/>
      <c r="L2752" s="42"/>
      <c r="M2752" s="328"/>
      <c r="N2752" s="328"/>
      <c r="O2752" s="42"/>
    </row>
    <row r="2753" spans="1:15">
      <c r="A2753" s="42"/>
      <c r="B2753" s="330">
        <v>45757</v>
      </c>
      <c r="C2753" s="334">
        <f t="shared" si="41"/>
        <v>10285623949</v>
      </c>
      <c r="D2753" s="42"/>
      <c r="E2753" s="42"/>
      <c r="F2753" s="247">
        <v>746761763</v>
      </c>
      <c r="G2753" s="337">
        <v>424043418</v>
      </c>
      <c r="H2753" s="330">
        <v>46455</v>
      </c>
      <c r="I2753" s="330"/>
      <c r="K2753" s="42"/>
      <c r="L2753" s="42"/>
      <c r="M2753" s="328"/>
      <c r="N2753" s="328"/>
      <c r="O2753" s="42"/>
    </row>
    <row r="2754" spans="1:15">
      <c r="A2754" s="42"/>
      <c r="B2754" s="330">
        <v>45758</v>
      </c>
      <c r="C2754" s="334">
        <f t="shared" si="41"/>
        <v>9689562402</v>
      </c>
      <c r="D2754" s="42"/>
      <c r="E2754" s="42"/>
      <c r="F2754" s="247">
        <v>150700216</v>
      </c>
      <c r="G2754" s="337">
        <v>424127754</v>
      </c>
      <c r="H2754" s="330">
        <v>48828</v>
      </c>
      <c r="I2754" s="330"/>
      <c r="K2754" s="42"/>
      <c r="L2754" s="42"/>
      <c r="M2754" s="328"/>
      <c r="N2754" s="328"/>
      <c r="O2754" s="42"/>
    </row>
    <row r="2755" spans="1:15">
      <c r="A2755" s="42"/>
      <c r="B2755" s="330">
        <v>45759</v>
      </c>
      <c r="C2755" s="334">
        <f t="shared" si="41"/>
        <v>9911348354</v>
      </c>
      <c r="D2755" s="42"/>
      <c r="E2755" s="42"/>
      <c r="F2755" s="247">
        <v>372486168</v>
      </c>
      <c r="G2755" s="337">
        <v>424412278</v>
      </c>
      <c r="H2755" s="330">
        <v>46368</v>
      </c>
      <c r="I2755" s="330"/>
      <c r="K2755" s="42"/>
      <c r="L2755" s="42"/>
      <c r="M2755" s="328"/>
      <c r="N2755" s="328"/>
      <c r="O2755" s="42"/>
    </row>
    <row r="2756" spans="1:15">
      <c r="A2756" s="42"/>
      <c r="B2756" s="330">
        <v>45760</v>
      </c>
      <c r="C2756" s="334">
        <f t="shared" si="41"/>
        <v>10529268056</v>
      </c>
      <c r="D2756" s="42"/>
      <c r="E2756" s="42"/>
      <c r="F2756" s="247">
        <v>990405870</v>
      </c>
      <c r="G2756" s="337">
        <v>424705365</v>
      </c>
      <c r="H2756" s="330">
        <v>49135</v>
      </c>
      <c r="I2756" s="330"/>
      <c r="K2756" s="42"/>
      <c r="L2756" s="42"/>
      <c r="M2756" s="328"/>
      <c r="N2756" s="328"/>
      <c r="O2756" s="42"/>
    </row>
    <row r="2757" spans="1:15">
      <c r="A2757" s="42"/>
      <c r="B2757" s="330">
        <v>45761</v>
      </c>
      <c r="C2757" s="334">
        <f t="shared" si="41"/>
        <v>9653883300</v>
      </c>
      <c r="D2757" s="42"/>
      <c r="E2757" s="42"/>
      <c r="F2757" s="247">
        <v>115021114</v>
      </c>
      <c r="G2757" s="337">
        <v>424777976</v>
      </c>
      <c r="H2757" s="330">
        <v>48235</v>
      </c>
      <c r="I2757" s="330"/>
      <c r="K2757" s="42"/>
      <c r="L2757" s="42"/>
      <c r="M2757" s="328"/>
      <c r="N2757" s="328"/>
      <c r="O2757" s="42"/>
    </row>
    <row r="2758" spans="1:15">
      <c r="A2758" s="42"/>
      <c r="B2758" s="330">
        <v>45762</v>
      </c>
      <c r="C2758" s="334">
        <f t="shared" si="41"/>
        <v>10047856798</v>
      </c>
      <c r="D2758" s="42"/>
      <c r="E2758" s="42"/>
      <c r="F2758" s="247">
        <v>508994612</v>
      </c>
      <c r="G2758" s="337">
        <v>424822995</v>
      </c>
      <c r="H2758" s="330">
        <v>47051</v>
      </c>
      <c r="I2758" s="330"/>
      <c r="K2758" s="42"/>
      <c r="L2758" s="42"/>
      <c r="M2758" s="328"/>
      <c r="N2758" s="328"/>
      <c r="O2758" s="42"/>
    </row>
    <row r="2759" spans="1:15">
      <c r="A2759" s="42"/>
      <c r="B2759" s="330">
        <v>45763</v>
      </c>
      <c r="C2759" s="334">
        <f t="shared" si="41"/>
        <v>9668957892</v>
      </c>
      <c r="D2759" s="42"/>
      <c r="E2759" s="42"/>
      <c r="F2759" s="247">
        <v>130095706</v>
      </c>
      <c r="G2759" s="337">
        <v>424832113</v>
      </c>
      <c r="H2759" s="330">
        <v>46836</v>
      </c>
      <c r="I2759" s="330"/>
      <c r="K2759" s="42"/>
      <c r="L2759" s="42"/>
      <c r="M2759" s="328"/>
      <c r="N2759" s="328"/>
      <c r="O2759" s="42"/>
    </row>
    <row r="2760" spans="1:15">
      <c r="A2760" s="42"/>
      <c r="B2760" s="330">
        <v>45764</v>
      </c>
      <c r="C2760" s="334">
        <f t="shared" si="41"/>
        <v>9691915912</v>
      </c>
      <c r="D2760" s="42"/>
      <c r="E2760" s="42"/>
      <c r="F2760" s="247">
        <v>153053726</v>
      </c>
      <c r="G2760" s="337">
        <v>424982266</v>
      </c>
      <c r="H2760" s="330">
        <v>44154</v>
      </c>
      <c r="I2760" s="330"/>
      <c r="K2760" s="42"/>
      <c r="L2760" s="42"/>
      <c r="M2760" s="328"/>
      <c r="N2760" s="328"/>
      <c r="O2760" s="42"/>
    </row>
    <row r="2761" spans="1:15">
      <c r="A2761" s="42"/>
      <c r="B2761" s="330">
        <v>45765</v>
      </c>
      <c r="C2761" s="334">
        <f t="shared" si="41"/>
        <v>10530547600</v>
      </c>
      <c r="D2761" s="42"/>
      <c r="E2761" s="42"/>
      <c r="F2761" s="247">
        <v>991685414</v>
      </c>
      <c r="G2761" s="337">
        <v>425240851</v>
      </c>
      <c r="H2761" s="330">
        <v>46515</v>
      </c>
      <c r="I2761" s="330"/>
      <c r="K2761" s="42"/>
      <c r="L2761" s="42"/>
      <c r="M2761" s="328"/>
      <c r="N2761" s="328"/>
      <c r="O2761" s="42"/>
    </row>
    <row r="2762" spans="1:15">
      <c r="A2762" s="42"/>
      <c r="B2762" s="330">
        <v>45766</v>
      </c>
      <c r="C2762" s="334">
        <f t="shared" si="41"/>
        <v>10046246404</v>
      </c>
      <c r="D2762" s="42"/>
      <c r="E2762" s="42"/>
      <c r="F2762" s="247">
        <v>507384218</v>
      </c>
      <c r="G2762" s="337">
        <v>425268050</v>
      </c>
      <c r="H2762" s="330">
        <v>46195</v>
      </c>
      <c r="I2762" s="330"/>
      <c r="K2762" s="42"/>
      <c r="L2762" s="42"/>
      <c r="M2762" s="328"/>
      <c r="N2762" s="328"/>
      <c r="O2762" s="42"/>
    </row>
    <row r="2763" spans="1:15">
      <c r="A2763" s="42"/>
      <c r="B2763" s="330">
        <v>45767</v>
      </c>
      <c r="C2763" s="334">
        <f t="shared" si="41"/>
        <v>10477141763</v>
      </c>
      <c r="D2763" s="42"/>
      <c r="E2763" s="42"/>
      <c r="F2763" s="247">
        <v>938279577</v>
      </c>
      <c r="G2763" s="337">
        <v>425290178</v>
      </c>
      <c r="H2763" s="330">
        <v>49562</v>
      </c>
      <c r="I2763" s="330"/>
      <c r="K2763" s="42"/>
      <c r="L2763" s="42"/>
      <c r="M2763" s="328"/>
      <c r="N2763" s="328"/>
      <c r="O2763" s="42"/>
    </row>
    <row r="2764" spans="1:15">
      <c r="A2764" s="42"/>
      <c r="B2764" s="330">
        <v>45768</v>
      </c>
      <c r="C2764" s="334">
        <f t="shared" si="41"/>
        <v>9818983886</v>
      </c>
      <c r="D2764" s="42"/>
      <c r="E2764" s="42"/>
      <c r="F2764" s="247">
        <v>280121700</v>
      </c>
      <c r="G2764" s="337">
        <v>425317167</v>
      </c>
      <c r="H2764" s="330">
        <v>45300</v>
      </c>
      <c r="I2764" s="330"/>
      <c r="K2764" s="42"/>
      <c r="L2764" s="42"/>
      <c r="M2764" s="328"/>
      <c r="N2764" s="328"/>
      <c r="O2764" s="42"/>
    </row>
    <row r="2765" spans="1:15">
      <c r="A2765" s="42"/>
      <c r="B2765" s="330">
        <v>45769</v>
      </c>
      <c r="C2765" s="334">
        <f t="shared" si="41"/>
        <v>10008602765</v>
      </c>
      <c r="D2765" s="42"/>
      <c r="E2765" s="42"/>
      <c r="F2765" s="247">
        <v>469740579</v>
      </c>
      <c r="G2765" s="337">
        <v>425412709</v>
      </c>
      <c r="H2765" s="330">
        <v>47492</v>
      </c>
      <c r="I2765" s="330"/>
      <c r="K2765" s="42"/>
      <c r="L2765" s="42"/>
      <c r="M2765" s="328"/>
      <c r="N2765" s="328"/>
      <c r="O2765" s="42"/>
    </row>
    <row r="2766" spans="1:15">
      <c r="A2766" s="42"/>
      <c r="B2766" s="330">
        <v>45770</v>
      </c>
      <c r="C2766" s="334">
        <f t="shared" si="41"/>
        <v>10214317922</v>
      </c>
      <c r="D2766" s="42"/>
      <c r="E2766" s="42"/>
      <c r="F2766" s="247">
        <v>675455736</v>
      </c>
      <c r="G2766" s="337">
        <v>425504781</v>
      </c>
      <c r="H2766" s="330">
        <v>44954</v>
      </c>
      <c r="I2766" s="330"/>
      <c r="K2766" s="42"/>
      <c r="L2766" s="42"/>
      <c r="M2766" s="328"/>
      <c r="N2766" s="328"/>
      <c r="O2766" s="42"/>
    </row>
    <row r="2767" spans="1:15">
      <c r="A2767" s="42"/>
      <c r="B2767" s="330">
        <v>45771</v>
      </c>
      <c r="C2767" s="334">
        <f t="shared" si="41"/>
        <v>10142155916</v>
      </c>
      <c r="D2767" s="42"/>
      <c r="E2767" s="42"/>
      <c r="F2767" s="247">
        <v>603293730</v>
      </c>
      <c r="G2767" s="337">
        <v>425552472</v>
      </c>
      <c r="H2767" s="330">
        <v>46419</v>
      </c>
      <c r="I2767" s="330"/>
      <c r="K2767" s="42"/>
      <c r="L2767" s="42"/>
      <c r="M2767" s="328"/>
      <c r="N2767" s="328"/>
      <c r="O2767" s="42"/>
    </row>
    <row r="2768" spans="1:15">
      <c r="A2768" s="42"/>
      <c r="B2768" s="330">
        <v>45772</v>
      </c>
      <c r="C2768" s="334">
        <f t="shared" si="41"/>
        <v>9930059956</v>
      </c>
      <c r="D2768" s="42"/>
      <c r="E2768" s="42"/>
      <c r="F2768" s="247">
        <v>391197770</v>
      </c>
      <c r="G2768" s="337">
        <v>425624895</v>
      </c>
      <c r="H2768" s="330">
        <v>48880</v>
      </c>
      <c r="I2768" s="330"/>
      <c r="K2768" s="42"/>
      <c r="L2768" s="42"/>
      <c r="M2768" s="328"/>
      <c r="N2768" s="328"/>
      <c r="O2768" s="42"/>
    </row>
    <row r="2769" spans="1:15">
      <c r="A2769" s="42"/>
      <c r="B2769" s="330">
        <v>45773</v>
      </c>
      <c r="C2769" s="334">
        <f t="shared" si="41"/>
        <v>9923744388</v>
      </c>
      <c r="D2769" s="42"/>
      <c r="E2769" s="42"/>
      <c r="F2769" s="247">
        <v>384882202</v>
      </c>
      <c r="G2769" s="337">
        <v>425982093</v>
      </c>
      <c r="H2769" s="330">
        <v>49954</v>
      </c>
      <c r="I2769" s="330"/>
      <c r="K2769" s="42"/>
      <c r="L2769" s="42"/>
      <c r="M2769" s="328"/>
      <c r="N2769" s="328"/>
      <c r="O2769" s="42"/>
    </row>
    <row r="2770" spans="1:15">
      <c r="A2770" s="42"/>
      <c r="B2770" s="330">
        <v>45774</v>
      </c>
      <c r="C2770" s="334">
        <f t="shared" si="41"/>
        <v>10133376604</v>
      </c>
      <c r="D2770" s="42"/>
      <c r="E2770" s="42"/>
      <c r="F2770" s="247">
        <v>594514418</v>
      </c>
      <c r="G2770" s="337">
        <v>426413893</v>
      </c>
      <c r="H2770" s="330">
        <v>43349</v>
      </c>
      <c r="I2770" s="330"/>
      <c r="K2770" s="42"/>
      <c r="L2770" s="42"/>
      <c r="M2770" s="328"/>
      <c r="N2770" s="328"/>
      <c r="O2770" s="42"/>
    </row>
    <row r="2771" spans="1:15">
      <c r="A2771" s="42"/>
      <c r="B2771" s="330">
        <v>45775</v>
      </c>
      <c r="C2771" s="334">
        <f t="shared" si="41"/>
        <v>9954627325</v>
      </c>
      <c r="D2771" s="42"/>
      <c r="E2771" s="42"/>
      <c r="F2771" s="247">
        <v>415765139</v>
      </c>
      <c r="G2771" s="337">
        <v>426534587</v>
      </c>
      <c r="H2771" s="330">
        <v>49799</v>
      </c>
      <c r="I2771" s="330"/>
      <c r="K2771" s="42"/>
      <c r="L2771" s="42"/>
      <c r="M2771" s="328"/>
      <c r="N2771" s="328"/>
      <c r="O2771" s="42"/>
    </row>
    <row r="2772" spans="1:15">
      <c r="A2772" s="42"/>
      <c r="B2772" s="330">
        <v>45776</v>
      </c>
      <c r="C2772" s="334">
        <f t="shared" si="41"/>
        <v>10140323890</v>
      </c>
      <c r="D2772" s="42"/>
      <c r="E2772" s="42"/>
      <c r="F2772" s="247">
        <v>601461704</v>
      </c>
      <c r="G2772" s="337">
        <v>426597058</v>
      </c>
      <c r="H2772" s="330">
        <v>49733</v>
      </c>
      <c r="I2772" s="330"/>
      <c r="K2772" s="42"/>
      <c r="L2772" s="42"/>
      <c r="M2772" s="328"/>
      <c r="N2772" s="328"/>
      <c r="O2772" s="42"/>
    </row>
    <row r="2773" spans="1:15">
      <c r="A2773" s="42"/>
      <c r="B2773" s="330">
        <v>45777</v>
      </c>
      <c r="C2773" s="334">
        <f t="shared" si="41"/>
        <v>10506470877</v>
      </c>
      <c r="D2773" s="42"/>
      <c r="E2773" s="42"/>
      <c r="F2773" s="247">
        <v>967608691</v>
      </c>
      <c r="G2773" s="337">
        <v>426602883</v>
      </c>
      <c r="H2773" s="330">
        <v>45447</v>
      </c>
      <c r="I2773" s="330"/>
      <c r="K2773" s="42"/>
      <c r="L2773" s="42"/>
      <c r="M2773" s="328"/>
      <c r="N2773" s="328"/>
      <c r="O2773" s="42"/>
    </row>
    <row r="2774" spans="1:15">
      <c r="A2774" s="42"/>
      <c r="B2774" s="330">
        <v>45778</v>
      </c>
      <c r="C2774" s="334">
        <f t="shared" si="41"/>
        <v>10444239243</v>
      </c>
      <c r="D2774" s="42"/>
      <c r="E2774" s="42"/>
      <c r="F2774" s="247">
        <v>905377057</v>
      </c>
      <c r="G2774" s="337">
        <v>426824175</v>
      </c>
      <c r="H2774" s="330">
        <v>46669</v>
      </c>
      <c r="I2774" s="330"/>
      <c r="K2774" s="42"/>
      <c r="L2774" s="42"/>
      <c r="M2774" s="328"/>
      <c r="N2774" s="328"/>
      <c r="O2774" s="42"/>
    </row>
    <row r="2775" spans="1:15">
      <c r="A2775" s="42"/>
      <c r="B2775" s="330">
        <v>45779</v>
      </c>
      <c r="C2775" s="334">
        <f t="shared" si="41"/>
        <v>10304675201</v>
      </c>
      <c r="D2775" s="42"/>
      <c r="E2775" s="42"/>
      <c r="F2775" s="247">
        <v>765813015</v>
      </c>
      <c r="G2775" s="337">
        <v>426854603</v>
      </c>
      <c r="H2775" s="330">
        <v>43739</v>
      </c>
      <c r="I2775" s="330"/>
      <c r="K2775" s="42"/>
      <c r="L2775" s="42"/>
      <c r="M2775" s="328"/>
      <c r="N2775" s="328"/>
      <c r="O2775" s="42"/>
    </row>
    <row r="2776" spans="1:15">
      <c r="A2776" s="42"/>
      <c r="B2776" s="330">
        <v>45780</v>
      </c>
      <c r="C2776" s="334">
        <f t="shared" si="41"/>
        <v>10132105761</v>
      </c>
      <c r="D2776" s="42"/>
      <c r="E2776" s="42"/>
      <c r="F2776" s="247">
        <v>593243575</v>
      </c>
      <c r="G2776" s="337">
        <v>427146287</v>
      </c>
      <c r="H2776" s="330">
        <v>46102</v>
      </c>
      <c r="I2776" s="330"/>
      <c r="K2776" s="42"/>
      <c r="L2776" s="42"/>
      <c r="M2776" s="328"/>
      <c r="N2776" s="328"/>
      <c r="O2776" s="42"/>
    </row>
    <row r="2777" spans="1:15">
      <c r="A2777" s="42"/>
      <c r="B2777" s="330">
        <v>45781</v>
      </c>
      <c r="C2777" s="334">
        <f t="shared" si="41"/>
        <v>10230948055</v>
      </c>
      <c r="D2777" s="42"/>
      <c r="E2777" s="42"/>
      <c r="F2777" s="247">
        <v>692085869</v>
      </c>
      <c r="G2777" s="337">
        <v>427179294</v>
      </c>
      <c r="H2777" s="330">
        <v>46099</v>
      </c>
      <c r="I2777" s="330"/>
      <c r="K2777" s="42"/>
      <c r="L2777" s="42"/>
      <c r="M2777" s="328"/>
      <c r="N2777" s="328"/>
      <c r="O2777" s="42"/>
    </row>
    <row r="2778" spans="1:15">
      <c r="A2778" s="42"/>
      <c r="B2778" s="330">
        <v>45782</v>
      </c>
      <c r="C2778" s="334">
        <f t="shared" si="41"/>
        <v>10494490080</v>
      </c>
      <c r="D2778" s="42"/>
      <c r="E2778" s="42"/>
      <c r="F2778" s="247">
        <v>955627894</v>
      </c>
      <c r="G2778" s="337">
        <v>427181118</v>
      </c>
      <c r="H2778" s="330">
        <v>46917</v>
      </c>
      <c r="I2778" s="330"/>
      <c r="K2778" s="42"/>
      <c r="L2778" s="42"/>
      <c r="M2778" s="328"/>
      <c r="N2778" s="328"/>
      <c r="O2778" s="42"/>
    </row>
    <row r="2779" spans="1:15">
      <c r="A2779" s="42"/>
      <c r="B2779" s="330">
        <v>45783</v>
      </c>
      <c r="C2779" s="334">
        <f t="shared" si="41"/>
        <v>9707120916</v>
      </c>
      <c r="D2779" s="42"/>
      <c r="E2779" s="42"/>
      <c r="F2779" s="247">
        <v>168258730</v>
      </c>
      <c r="G2779" s="337">
        <v>427237597</v>
      </c>
      <c r="H2779" s="330">
        <v>44881</v>
      </c>
      <c r="I2779" s="330"/>
      <c r="K2779" s="42"/>
      <c r="L2779" s="42"/>
      <c r="M2779" s="328"/>
      <c r="N2779" s="328"/>
      <c r="O2779" s="42"/>
    </row>
    <row r="2780" spans="1:15">
      <c r="A2780" s="42"/>
      <c r="B2780" s="330">
        <v>45784</v>
      </c>
      <c r="C2780" s="334">
        <f t="shared" si="41"/>
        <v>10186127775</v>
      </c>
      <c r="D2780" s="42"/>
      <c r="E2780" s="42"/>
      <c r="F2780" s="247">
        <v>647265589</v>
      </c>
      <c r="G2780" s="337">
        <v>427348412</v>
      </c>
      <c r="H2780" s="330">
        <v>49651</v>
      </c>
      <c r="I2780" s="330"/>
      <c r="K2780" s="42"/>
      <c r="L2780" s="42"/>
      <c r="M2780" s="328"/>
      <c r="N2780" s="328"/>
      <c r="O2780" s="42"/>
    </row>
    <row r="2781" spans="1:15">
      <c r="A2781" s="42"/>
      <c r="B2781" s="330">
        <v>45785</v>
      </c>
      <c r="C2781" s="334">
        <f t="shared" si="41"/>
        <v>9653812998</v>
      </c>
      <c r="D2781" s="42"/>
      <c r="E2781" s="42"/>
      <c r="F2781" s="247">
        <v>114950812</v>
      </c>
      <c r="G2781" s="337">
        <v>427444183</v>
      </c>
      <c r="H2781" s="330">
        <v>47894</v>
      </c>
      <c r="I2781" s="330"/>
      <c r="K2781" s="42"/>
      <c r="L2781" s="42"/>
      <c r="M2781" s="328"/>
      <c r="N2781" s="328"/>
      <c r="O2781" s="42"/>
    </row>
    <row r="2782" spans="1:15">
      <c r="A2782" s="42"/>
      <c r="B2782" s="330">
        <v>45786</v>
      </c>
      <c r="C2782" s="334">
        <f t="shared" si="41"/>
        <v>10014008600</v>
      </c>
      <c r="D2782" s="42"/>
      <c r="E2782" s="42"/>
      <c r="F2782" s="247">
        <v>475146414</v>
      </c>
      <c r="G2782" s="337">
        <v>427593183</v>
      </c>
      <c r="H2782" s="330">
        <v>45302</v>
      </c>
      <c r="I2782" s="330"/>
      <c r="K2782" s="42"/>
      <c r="L2782" s="42"/>
      <c r="M2782" s="328"/>
      <c r="N2782" s="328"/>
      <c r="O2782" s="42"/>
    </row>
    <row r="2783" spans="1:15">
      <c r="A2783" s="42"/>
      <c r="B2783" s="330">
        <v>45787</v>
      </c>
      <c r="C2783" s="334">
        <f t="shared" si="41"/>
        <v>9745893750</v>
      </c>
      <c r="D2783" s="42"/>
      <c r="E2783" s="42"/>
      <c r="F2783" s="247">
        <v>207031564</v>
      </c>
      <c r="G2783" s="337">
        <v>427607643</v>
      </c>
      <c r="H2783" s="330">
        <v>44287</v>
      </c>
      <c r="I2783" s="330"/>
      <c r="K2783" s="42"/>
      <c r="L2783" s="42"/>
      <c r="M2783" s="328"/>
      <c r="N2783" s="328"/>
      <c r="O2783" s="42"/>
    </row>
    <row r="2784" spans="1:15">
      <c r="A2784" s="42"/>
      <c r="B2784" s="330">
        <v>45788</v>
      </c>
      <c r="C2784" s="334">
        <f t="shared" ref="C2784:C2847" si="42">F2784+(F$88*28679+98765)+(G$88*6587+87654)+(E$88*9537+76543)+(J$88*5713+4528)</f>
        <v>10436573881</v>
      </c>
      <c r="D2784" s="42"/>
      <c r="E2784" s="42"/>
      <c r="F2784" s="247">
        <v>897711695</v>
      </c>
      <c r="G2784" s="337">
        <v>427743613</v>
      </c>
      <c r="H2784" s="330">
        <v>45113</v>
      </c>
      <c r="I2784" s="330"/>
      <c r="K2784" s="42"/>
      <c r="L2784" s="42"/>
      <c r="M2784" s="328"/>
      <c r="N2784" s="328"/>
      <c r="O2784" s="42"/>
    </row>
    <row r="2785" spans="1:15">
      <c r="A2785" s="42"/>
      <c r="B2785" s="330">
        <v>45789</v>
      </c>
      <c r="C2785" s="334">
        <f t="shared" si="42"/>
        <v>10075323425</v>
      </c>
      <c r="D2785" s="42"/>
      <c r="E2785" s="42"/>
      <c r="F2785" s="247">
        <v>536461239</v>
      </c>
      <c r="G2785" s="337">
        <v>427744219</v>
      </c>
      <c r="H2785" s="330">
        <v>44646</v>
      </c>
      <c r="I2785" s="330"/>
      <c r="K2785" s="42"/>
      <c r="L2785" s="42"/>
      <c r="M2785" s="328"/>
      <c r="N2785" s="328"/>
      <c r="O2785" s="42"/>
    </row>
    <row r="2786" spans="1:15">
      <c r="A2786" s="42"/>
      <c r="B2786" s="330">
        <v>45790</v>
      </c>
      <c r="C2786" s="334">
        <f t="shared" si="42"/>
        <v>10196231929</v>
      </c>
      <c r="D2786" s="42"/>
      <c r="E2786" s="42"/>
      <c r="F2786" s="247">
        <v>657369743</v>
      </c>
      <c r="G2786" s="337">
        <v>427839941</v>
      </c>
      <c r="H2786" s="330">
        <v>45095</v>
      </c>
      <c r="I2786" s="330"/>
      <c r="K2786" s="42"/>
      <c r="L2786" s="42"/>
      <c r="M2786" s="328"/>
      <c r="N2786" s="328"/>
      <c r="O2786" s="42"/>
    </row>
    <row r="2787" spans="1:15">
      <c r="A2787" s="42"/>
      <c r="B2787" s="330">
        <v>45791</v>
      </c>
      <c r="C2787" s="334">
        <f t="shared" si="42"/>
        <v>9912388251</v>
      </c>
      <c r="D2787" s="42"/>
      <c r="E2787" s="42"/>
      <c r="F2787" s="247">
        <v>373526065</v>
      </c>
      <c r="G2787" s="337">
        <v>427915270</v>
      </c>
      <c r="H2787" s="330">
        <v>50158</v>
      </c>
      <c r="I2787" s="330"/>
      <c r="K2787" s="42"/>
      <c r="L2787" s="42"/>
      <c r="M2787" s="328"/>
      <c r="N2787" s="328"/>
      <c r="O2787" s="42"/>
    </row>
    <row r="2788" spans="1:15">
      <c r="A2788" s="42"/>
      <c r="B2788" s="330">
        <v>45792</v>
      </c>
      <c r="C2788" s="334">
        <f t="shared" si="42"/>
        <v>9883813053</v>
      </c>
      <c r="D2788" s="42"/>
      <c r="E2788" s="42"/>
      <c r="F2788" s="247">
        <v>344950867</v>
      </c>
      <c r="G2788" s="337">
        <v>428171661</v>
      </c>
      <c r="H2788" s="330">
        <v>49860</v>
      </c>
      <c r="I2788" s="330"/>
      <c r="K2788" s="42"/>
      <c r="L2788" s="42"/>
      <c r="M2788" s="328"/>
      <c r="N2788" s="328"/>
      <c r="O2788" s="42"/>
    </row>
    <row r="2789" spans="1:15">
      <c r="A2789" s="42"/>
      <c r="B2789" s="330">
        <v>45793</v>
      </c>
      <c r="C2789" s="334">
        <f t="shared" si="42"/>
        <v>10169438079</v>
      </c>
      <c r="D2789" s="42"/>
      <c r="E2789" s="42"/>
      <c r="F2789" s="247">
        <v>630575893</v>
      </c>
      <c r="G2789" s="337">
        <v>428298607</v>
      </c>
      <c r="H2789" s="330">
        <v>46545</v>
      </c>
      <c r="I2789" s="330"/>
      <c r="K2789" s="42"/>
      <c r="L2789" s="42"/>
      <c r="M2789" s="328"/>
      <c r="N2789" s="328"/>
      <c r="O2789" s="42"/>
    </row>
    <row r="2790" spans="1:15">
      <c r="A2790" s="42"/>
      <c r="B2790" s="330">
        <v>45794</v>
      </c>
      <c r="C2790" s="334">
        <f t="shared" si="42"/>
        <v>10051226225</v>
      </c>
      <c r="D2790" s="42"/>
      <c r="E2790" s="42"/>
      <c r="F2790" s="247">
        <v>512364039</v>
      </c>
      <c r="G2790" s="337">
        <v>428485615</v>
      </c>
      <c r="H2790" s="330">
        <v>45494</v>
      </c>
      <c r="I2790" s="330"/>
      <c r="K2790" s="42"/>
      <c r="L2790" s="42"/>
      <c r="M2790" s="328"/>
      <c r="N2790" s="328"/>
      <c r="O2790" s="42"/>
    </row>
    <row r="2791" spans="1:15">
      <c r="A2791" s="42"/>
      <c r="B2791" s="330">
        <v>45795</v>
      </c>
      <c r="C2791" s="334">
        <f t="shared" si="42"/>
        <v>10099206132</v>
      </c>
      <c r="D2791" s="42"/>
      <c r="E2791" s="42"/>
      <c r="F2791" s="247">
        <v>560343946</v>
      </c>
      <c r="G2791" s="337">
        <v>429118727</v>
      </c>
      <c r="H2791" s="330">
        <v>48304</v>
      </c>
      <c r="I2791" s="330"/>
      <c r="K2791" s="42"/>
      <c r="L2791" s="42"/>
      <c r="M2791" s="328"/>
      <c r="N2791" s="328"/>
      <c r="O2791" s="42"/>
    </row>
    <row r="2792" spans="1:15">
      <c r="A2792" s="42"/>
      <c r="B2792" s="330">
        <v>45796</v>
      </c>
      <c r="C2792" s="334">
        <f t="shared" si="42"/>
        <v>9813662947</v>
      </c>
      <c r="D2792" s="42"/>
      <c r="E2792" s="42"/>
      <c r="F2792" s="247">
        <v>274800761</v>
      </c>
      <c r="G2792" s="337">
        <v>429177917</v>
      </c>
      <c r="H2792" s="330">
        <v>45348</v>
      </c>
      <c r="I2792" s="330"/>
      <c r="K2792" s="42"/>
      <c r="L2792" s="42"/>
      <c r="M2792" s="328"/>
      <c r="N2792" s="328"/>
      <c r="O2792" s="42"/>
    </row>
    <row r="2793" spans="1:15">
      <c r="A2793" s="42"/>
      <c r="B2793" s="330">
        <v>45797</v>
      </c>
      <c r="C2793" s="334">
        <f t="shared" si="42"/>
        <v>9880880104</v>
      </c>
      <c r="D2793" s="42"/>
      <c r="E2793" s="42"/>
      <c r="F2793" s="247">
        <v>342017918</v>
      </c>
      <c r="G2793" s="337">
        <v>429230760</v>
      </c>
      <c r="H2793" s="330">
        <v>46972</v>
      </c>
      <c r="I2793" s="330"/>
      <c r="K2793" s="42"/>
      <c r="L2793" s="42"/>
      <c r="M2793" s="328"/>
      <c r="N2793" s="328"/>
      <c r="O2793" s="42"/>
    </row>
    <row r="2794" spans="1:15">
      <c r="A2794" s="42"/>
      <c r="B2794" s="330">
        <v>45798</v>
      </c>
      <c r="C2794" s="334">
        <f t="shared" si="42"/>
        <v>9708508243</v>
      </c>
      <c r="D2794" s="42"/>
      <c r="E2794" s="42"/>
      <c r="F2794" s="247">
        <v>169646057</v>
      </c>
      <c r="G2794" s="337">
        <v>429285077</v>
      </c>
      <c r="H2794" s="330">
        <v>50227</v>
      </c>
      <c r="I2794" s="330"/>
      <c r="K2794" s="42"/>
      <c r="L2794" s="42"/>
      <c r="M2794" s="328"/>
      <c r="N2794" s="328"/>
      <c r="O2794" s="42"/>
    </row>
    <row r="2795" spans="1:15">
      <c r="A2795" s="42"/>
      <c r="B2795" s="330">
        <v>45799</v>
      </c>
      <c r="C2795" s="334">
        <f t="shared" si="42"/>
        <v>9837357899</v>
      </c>
      <c r="D2795" s="42"/>
      <c r="E2795" s="42"/>
      <c r="F2795" s="247">
        <v>298495713</v>
      </c>
      <c r="G2795" s="337">
        <v>429382816</v>
      </c>
      <c r="H2795" s="330">
        <v>44206</v>
      </c>
      <c r="I2795" s="330"/>
      <c r="K2795" s="42"/>
      <c r="L2795" s="42"/>
      <c r="M2795" s="328"/>
      <c r="N2795" s="328"/>
      <c r="O2795" s="42"/>
    </row>
    <row r="2796" spans="1:15">
      <c r="A2796" s="42"/>
      <c r="B2796" s="330">
        <v>45800</v>
      </c>
      <c r="C2796" s="334">
        <f t="shared" si="42"/>
        <v>9675572160</v>
      </c>
      <c r="D2796" s="42"/>
      <c r="E2796" s="42"/>
      <c r="F2796" s="247">
        <v>136709974</v>
      </c>
      <c r="G2796" s="337">
        <v>429407305</v>
      </c>
      <c r="H2796" s="330">
        <v>47801</v>
      </c>
      <c r="I2796" s="330"/>
      <c r="K2796" s="42"/>
      <c r="L2796" s="42"/>
      <c r="M2796" s="328"/>
      <c r="N2796" s="328"/>
      <c r="O2796" s="42"/>
    </row>
    <row r="2797" spans="1:15">
      <c r="A2797" s="42"/>
      <c r="B2797" s="330">
        <v>45801</v>
      </c>
      <c r="C2797" s="334">
        <f t="shared" si="42"/>
        <v>9748480962</v>
      </c>
      <c r="D2797" s="42"/>
      <c r="E2797" s="42"/>
      <c r="F2797" s="247">
        <v>209618776</v>
      </c>
      <c r="G2797" s="337">
        <v>429893113</v>
      </c>
      <c r="H2797" s="330">
        <v>48437</v>
      </c>
      <c r="I2797" s="330"/>
      <c r="K2797" s="42"/>
      <c r="L2797" s="42"/>
      <c r="M2797" s="328"/>
      <c r="N2797" s="328"/>
      <c r="O2797" s="42"/>
    </row>
    <row r="2798" spans="1:15">
      <c r="A2798" s="42"/>
      <c r="B2798" s="330">
        <v>45802</v>
      </c>
      <c r="C2798" s="334">
        <f t="shared" si="42"/>
        <v>10329475229</v>
      </c>
      <c r="D2798" s="42"/>
      <c r="E2798" s="42"/>
      <c r="F2798" s="247">
        <v>790613043</v>
      </c>
      <c r="G2798" s="337">
        <v>430031620</v>
      </c>
      <c r="H2798" s="330">
        <v>43557</v>
      </c>
      <c r="I2798" s="330"/>
      <c r="K2798" s="42"/>
      <c r="L2798" s="42"/>
      <c r="M2798" s="328"/>
      <c r="N2798" s="328"/>
      <c r="O2798" s="42"/>
    </row>
    <row r="2799" spans="1:15">
      <c r="A2799" s="42"/>
      <c r="B2799" s="330">
        <v>45803</v>
      </c>
      <c r="C2799" s="334">
        <f t="shared" si="42"/>
        <v>10224080848</v>
      </c>
      <c r="D2799" s="42"/>
      <c r="E2799" s="42"/>
      <c r="F2799" s="247">
        <v>685218662</v>
      </c>
      <c r="G2799" s="337">
        <v>430061807</v>
      </c>
      <c r="H2799" s="330">
        <v>47885</v>
      </c>
      <c r="I2799" s="330"/>
      <c r="K2799" s="42"/>
      <c r="L2799" s="42"/>
      <c r="M2799" s="328"/>
      <c r="N2799" s="328"/>
      <c r="O2799" s="42"/>
    </row>
    <row r="2800" spans="1:15">
      <c r="A2800" s="42"/>
      <c r="B2800" s="330">
        <v>45804</v>
      </c>
      <c r="C2800" s="334">
        <f t="shared" si="42"/>
        <v>9833190627</v>
      </c>
      <c r="D2800" s="42"/>
      <c r="E2800" s="42"/>
      <c r="F2800" s="247">
        <v>294328441</v>
      </c>
      <c r="G2800" s="337">
        <v>430094876</v>
      </c>
      <c r="H2800" s="330">
        <v>43632</v>
      </c>
      <c r="I2800" s="330"/>
      <c r="K2800" s="42"/>
      <c r="L2800" s="42"/>
      <c r="M2800" s="328"/>
      <c r="N2800" s="328"/>
      <c r="O2800" s="42"/>
    </row>
    <row r="2801" spans="1:15">
      <c r="A2801" s="42"/>
      <c r="B2801" s="330">
        <v>45805</v>
      </c>
      <c r="C2801" s="334">
        <f t="shared" si="42"/>
        <v>10116704054</v>
      </c>
      <c r="D2801" s="42"/>
      <c r="E2801" s="42"/>
      <c r="F2801" s="247">
        <v>577841868</v>
      </c>
      <c r="G2801" s="337">
        <v>430316614</v>
      </c>
      <c r="H2801" s="330">
        <v>48265</v>
      </c>
      <c r="I2801" s="330"/>
      <c r="K2801" s="42"/>
      <c r="L2801" s="42"/>
      <c r="M2801" s="328"/>
      <c r="N2801" s="328"/>
      <c r="O2801" s="42"/>
    </row>
    <row r="2802" spans="1:15">
      <c r="A2802" s="42"/>
      <c r="B2802" s="330">
        <v>45806</v>
      </c>
      <c r="C2802" s="334">
        <f t="shared" si="42"/>
        <v>10372376210</v>
      </c>
      <c r="D2802" s="42"/>
      <c r="E2802" s="42"/>
      <c r="F2802" s="247">
        <v>833514024</v>
      </c>
      <c r="G2802" s="337">
        <v>430358698</v>
      </c>
      <c r="H2802" s="330">
        <v>43737</v>
      </c>
      <c r="I2802" s="330"/>
      <c r="K2802" s="42"/>
      <c r="L2802" s="42"/>
      <c r="M2802" s="328"/>
      <c r="N2802" s="328"/>
      <c r="O2802" s="42"/>
    </row>
    <row r="2803" spans="1:15">
      <c r="A2803" s="42"/>
      <c r="B2803" s="330">
        <v>45807</v>
      </c>
      <c r="C2803" s="334">
        <f t="shared" si="42"/>
        <v>9776935679</v>
      </c>
      <c r="D2803" s="42"/>
      <c r="E2803" s="42"/>
      <c r="F2803" s="247">
        <v>238073493</v>
      </c>
      <c r="G2803" s="337">
        <v>430577824</v>
      </c>
      <c r="H2803" s="330">
        <v>43950</v>
      </c>
      <c r="I2803" s="330"/>
      <c r="K2803" s="42"/>
      <c r="L2803" s="42"/>
      <c r="M2803" s="328"/>
      <c r="N2803" s="328"/>
      <c r="O2803" s="42"/>
    </row>
    <row r="2804" spans="1:15">
      <c r="A2804" s="42"/>
      <c r="B2804" s="330">
        <v>45808</v>
      </c>
      <c r="C2804" s="334">
        <f t="shared" si="42"/>
        <v>10104419050</v>
      </c>
      <c r="D2804" s="42"/>
      <c r="E2804" s="42"/>
      <c r="F2804" s="247">
        <v>565556864</v>
      </c>
      <c r="G2804" s="337">
        <v>430617756</v>
      </c>
      <c r="H2804" s="330">
        <v>49256</v>
      </c>
      <c r="I2804" s="330"/>
      <c r="K2804" s="42"/>
      <c r="L2804" s="42"/>
      <c r="M2804" s="328"/>
      <c r="N2804" s="328"/>
      <c r="O2804" s="42"/>
    </row>
    <row r="2805" spans="1:15">
      <c r="A2805" s="42"/>
      <c r="B2805" s="330">
        <v>45809</v>
      </c>
      <c r="C2805" s="334">
        <f t="shared" si="42"/>
        <v>9669515402</v>
      </c>
      <c r="D2805" s="42"/>
      <c r="E2805" s="42"/>
      <c r="F2805" s="247">
        <v>130653216</v>
      </c>
      <c r="G2805" s="337">
        <v>430633940</v>
      </c>
      <c r="H2805" s="330">
        <v>44332</v>
      </c>
      <c r="I2805" s="330"/>
      <c r="K2805" s="42"/>
      <c r="L2805" s="42"/>
      <c r="M2805" s="328"/>
      <c r="N2805" s="328"/>
      <c r="O2805" s="42"/>
    </row>
    <row r="2806" spans="1:15">
      <c r="A2806" s="42"/>
      <c r="B2806" s="330">
        <v>45810</v>
      </c>
      <c r="C2806" s="334">
        <f t="shared" si="42"/>
        <v>10217416008</v>
      </c>
      <c r="D2806" s="42"/>
      <c r="E2806" s="42"/>
      <c r="F2806" s="247">
        <v>678553822</v>
      </c>
      <c r="G2806" s="337">
        <v>430705085</v>
      </c>
      <c r="H2806" s="330">
        <v>47421</v>
      </c>
      <c r="I2806" s="330"/>
      <c r="K2806" s="42"/>
      <c r="L2806" s="42"/>
      <c r="M2806" s="328"/>
      <c r="N2806" s="328"/>
      <c r="O2806" s="42"/>
    </row>
    <row r="2807" spans="1:15">
      <c r="A2807" s="42"/>
      <c r="B2807" s="330">
        <v>45811</v>
      </c>
      <c r="C2807" s="334">
        <f t="shared" si="42"/>
        <v>10011088751</v>
      </c>
      <c r="D2807" s="42"/>
      <c r="E2807" s="42"/>
      <c r="F2807" s="247">
        <v>472226565</v>
      </c>
      <c r="G2807" s="337">
        <v>430794109</v>
      </c>
      <c r="H2807" s="330">
        <v>48666</v>
      </c>
      <c r="I2807" s="330"/>
      <c r="K2807" s="42"/>
      <c r="L2807" s="42"/>
      <c r="M2807" s="328"/>
      <c r="N2807" s="328"/>
      <c r="O2807" s="42"/>
    </row>
    <row r="2808" spans="1:15">
      <c r="A2808" s="42"/>
      <c r="B2808" s="330">
        <v>45812</v>
      </c>
      <c r="C2808" s="334">
        <f t="shared" si="42"/>
        <v>10294936441</v>
      </c>
      <c r="D2808" s="42"/>
      <c r="E2808" s="42"/>
      <c r="F2808" s="247">
        <v>756074255</v>
      </c>
      <c r="G2808" s="337">
        <v>430918998</v>
      </c>
      <c r="H2808" s="330">
        <v>43257</v>
      </c>
      <c r="I2808" s="330"/>
      <c r="K2808" s="42"/>
      <c r="L2808" s="42"/>
      <c r="M2808" s="328"/>
      <c r="N2808" s="328"/>
      <c r="O2808" s="42"/>
    </row>
    <row r="2809" spans="1:15">
      <c r="A2809" s="42"/>
      <c r="B2809" s="330">
        <v>45813</v>
      </c>
      <c r="C2809" s="334">
        <f t="shared" si="42"/>
        <v>10180190804</v>
      </c>
      <c r="D2809" s="42"/>
      <c r="E2809" s="42"/>
      <c r="F2809" s="247">
        <v>641328618</v>
      </c>
      <c r="G2809" s="337">
        <v>431365604</v>
      </c>
      <c r="H2809" s="330">
        <v>45706</v>
      </c>
      <c r="I2809" s="330"/>
      <c r="K2809" s="42"/>
      <c r="L2809" s="42"/>
      <c r="M2809" s="328"/>
      <c r="N2809" s="328"/>
      <c r="O2809" s="42"/>
    </row>
    <row r="2810" spans="1:15">
      <c r="A2810" s="42"/>
      <c r="B2810" s="330">
        <v>45814</v>
      </c>
      <c r="C2810" s="334">
        <f t="shared" si="42"/>
        <v>9868907416</v>
      </c>
      <c r="D2810" s="42"/>
      <c r="E2810" s="42"/>
      <c r="F2810" s="247">
        <v>330045230</v>
      </c>
      <c r="G2810" s="337">
        <v>431401645</v>
      </c>
      <c r="H2810" s="330">
        <v>45153</v>
      </c>
      <c r="I2810" s="330"/>
      <c r="K2810" s="42"/>
      <c r="L2810" s="42"/>
      <c r="M2810" s="328"/>
      <c r="N2810" s="328"/>
      <c r="O2810" s="42"/>
    </row>
    <row r="2811" spans="1:15">
      <c r="A2811" s="42"/>
      <c r="B2811" s="330">
        <v>45815</v>
      </c>
      <c r="C2811" s="334">
        <f t="shared" si="42"/>
        <v>10313840472</v>
      </c>
      <c r="D2811" s="42"/>
      <c r="E2811" s="42"/>
      <c r="F2811" s="247">
        <v>774978286</v>
      </c>
      <c r="G2811" s="337">
        <v>431441663</v>
      </c>
      <c r="H2811" s="330">
        <v>44539</v>
      </c>
      <c r="I2811" s="330"/>
      <c r="K2811" s="42"/>
      <c r="L2811" s="42"/>
      <c r="M2811" s="328"/>
      <c r="N2811" s="328"/>
      <c r="O2811" s="42"/>
    </row>
    <row r="2812" spans="1:15">
      <c r="A2812" s="42"/>
      <c r="B2812" s="330">
        <v>45816</v>
      </c>
      <c r="C2812" s="334">
        <f t="shared" si="42"/>
        <v>9697133711</v>
      </c>
      <c r="D2812" s="42"/>
      <c r="E2812" s="42"/>
      <c r="F2812" s="247">
        <v>158271525</v>
      </c>
      <c r="G2812" s="337">
        <v>431531012</v>
      </c>
      <c r="H2812" s="330">
        <v>44820</v>
      </c>
      <c r="I2812" s="330"/>
      <c r="K2812" s="42"/>
      <c r="L2812" s="42"/>
      <c r="M2812" s="328"/>
      <c r="N2812" s="328"/>
      <c r="O2812" s="42"/>
    </row>
    <row r="2813" spans="1:15">
      <c r="A2813" s="42"/>
      <c r="B2813" s="330">
        <v>45817</v>
      </c>
      <c r="C2813" s="334">
        <f t="shared" si="42"/>
        <v>9703416993</v>
      </c>
      <c r="D2813" s="42"/>
      <c r="E2813" s="42"/>
      <c r="F2813" s="247">
        <v>164554807</v>
      </c>
      <c r="G2813" s="337">
        <v>431619573</v>
      </c>
      <c r="H2813" s="330">
        <v>48782</v>
      </c>
      <c r="I2813" s="330"/>
      <c r="K2813" s="42"/>
      <c r="L2813" s="42"/>
      <c r="M2813" s="328"/>
      <c r="N2813" s="328"/>
      <c r="O2813" s="42"/>
    </row>
    <row r="2814" spans="1:15">
      <c r="A2814" s="42"/>
      <c r="B2814" s="330">
        <v>45818</v>
      </c>
      <c r="C2814" s="334">
        <f t="shared" si="42"/>
        <v>10150193916</v>
      </c>
      <c r="D2814" s="42"/>
      <c r="E2814" s="42"/>
      <c r="F2814" s="247">
        <v>611331730</v>
      </c>
      <c r="G2814" s="337">
        <v>431764852</v>
      </c>
      <c r="H2814" s="330">
        <v>45507</v>
      </c>
      <c r="I2814" s="330"/>
      <c r="K2814" s="42"/>
      <c r="L2814" s="42"/>
      <c r="M2814" s="328"/>
      <c r="N2814" s="328"/>
      <c r="O2814" s="42"/>
    </row>
    <row r="2815" spans="1:15">
      <c r="A2815" s="42"/>
      <c r="B2815" s="330">
        <v>45819</v>
      </c>
      <c r="C2815" s="334">
        <f t="shared" si="42"/>
        <v>9680838050</v>
      </c>
      <c r="D2815" s="42"/>
      <c r="E2815" s="42"/>
      <c r="F2815" s="247">
        <v>141975864</v>
      </c>
      <c r="G2815" s="337">
        <v>431810494</v>
      </c>
      <c r="H2815" s="330">
        <v>48606</v>
      </c>
      <c r="I2815" s="330"/>
      <c r="K2815" s="42"/>
      <c r="L2815" s="42"/>
      <c r="M2815" s="328"/>
      <c r="N2815" s="328"/>
      <c r="O2815" s="42"/>
    </row>
    <row r="2816" spans="1:15">
      <c r="A2816" s="42"/>
      <c r="B2816" s="330">
        <v>45820</v>
      </c>
      <c r="C2816" s="334">
        <f t="shared" si="42"/>
        <v>10527046012</v>
      </c>
      <c r="D2816" s="42"/>
      <c r="E2816" s="42"/>
      <c r="F2816" s="247">
        <v>988183826</v>
      </c>
      <c r="G2816" s="337">
        <v>431884207</v>
      </c>
      <c r="H2816" s="330">
        <v>44917</v>
      </c>
      <c r="I2816" s="330"/>
      <c r="K2816" s="42"/>
      <c r="L2816" s="42"/>
      <c r="M2816" s="328"/>
      <c r="N2816" s="328"/>
      <c r="O2816" s="42"/>
    </row>
    <row r="2817" spans="1:15">
      <c r="A2817" s="42"/>
      <c r="B2817" s="330">
        <v>45821</v>
      </c>
      <c r="C2817" s="334">
        <f t="shared" si="42"/>
        <v>9701660597</v>
      </c>
      <c r="D2817" s="42"/>
      <c r="E2817" s="42"/>
      <c r="F2817" s="247">
        <v>162798411</v>
      </c>
      <c r="G2817" s="337">
        <v>432046633</v>
      </c>
      <c r="H2817" s="330">
        <v>50153</v>
      </c>
      <c r="I2817" s="330"/>
      <c r="K2817" s="42"/>
      <c r="L2817" s="42"/>
      <c r="M2817" s="328"/>
      <c r="N2817" s="328"/>
      <c r="O2817" s="42"/>
    </row>
    <row r="2818" spans="1:15">
      <c r="A2818" s="42"/>
      <c r="B2818" s="330">
        <v>45822</v>
      </c>
      <c r="C2818" s="334">
        <f t="shared" si="42"/>
        <v>10344665813</v>
      </c>
      <c r="D2818" s="42"/>
      <c r="E2818" s="42"/>
      <c r="F2818" s="247">
        <v>805803627</v>
      </c>
      <c r="G2818" s="337">
        <v>432049300</v>
      </c>
      <c r="H2818" s="330">
        <v>46885</v>
      </c>
      <c r="I2818" s="330"/>
      <c r="K2818" s="42"/>
      <c r="L2818" s="42"/>
      <c r="M2818" s="328"/>
      <c r="N2818" s="328"/>
      <c r="O2818" s="42"/>
    </row>
    <row r="2819" spans="1:15">
      <c r="A2819" s="42"/>
      <c r="B2819" s="330">
        <v>45823</v>
      </c>
      <c r="C2819" s="334">
        <f t="shared" si="42"/>
        <v>9897286404</v>
      </c>
      <c r="D2819" s="42"/>
      <c r="E2819" s="42"/>
      <c r="F2819" s="247">
        <v>358424218</v>
      </c>
      <c r="G2819" s="337">
        <v>432154074</v>
      </c>
      <c r="H2819" s="330">
        <v>49203</v>
      </c>
      <c r="I2819" s="330"/>
      <c r="K2819" s="42"/>
      <c r="L2819" s="42"/>
      <c r="M2819" s="328"/>
      <c r="N2819" s="328"/>
      <c r="O2819" s="42"/>
    </row>
    <row r="2820" spans="1:15">
      <c r="A2820" s="42"/>
      <c r="B2820" s="330">
        <v>45824</v>
      </c>
      <c r="C2820" s="334">
        <f t="shared" si="42"/>
        <v>10295716158</v>
      </c>
      <c r="D2820" s="42"/>
      <c r="E2820" s="42"/>
      <c r="F2820" s="247">
        <v>756853972</v>
      </c>
      <c r="G2820" s="337">
        <v>432247565</v>
      </c>
      <c r="H2820" s="330">
        <v>47584</v>
      </c>
      <c r="I2820" s="330"/>
      <c r="K2820" s="42"/>
      <c r="L2820" s="42"/>
      <c r="M2820" s="328"/>
      <c r="N2820" s="328"/>
      <c r="O2820" s="42"/>
    </row>
    <row r="2821" spans="1:15">
      <c r="A2821" s="42"/>
      <c r="B2821" s="330">
        <v>45825</v>
      </c>
      <c r="C2821" s="334">
        <f t="shared" si="42"/>
        <v>10087115625</v>
      </c>
      <c r="D2821" s="42"/>
      <c r="E2821" s="42"/>
      <c r="F2821" s="247">
        <v>548253439</v>
      </c>
      <c r="G2821" s="337">
        <v>432276531</v>
      </c>
      <c r="H2821" s="330">
        <v>46366</v>
      </c>
      <c r="I2821" s="330"/>
      <c r="K2821" s="42"/>
      <c r="L2821" s="42"/>
      <c r="M2821" s="328"/>
      <c r="N2821" s="328"/>
      <c r="O2821" s="42"/>
    </row>
    <row r="2822" spans="1:15">
      <c r="A2822" s="42"/>
      <c r="B2822" s="330">
        <v>45826</v>
      </c>
      <c r="C2822" s="334">
        <f t="shared" si="42"/>
        <v>10282880823</v>
      </c>
      <c r="D2822" s="42"/>
      <c r="E2822" s="42"/>
      <c r="F2822" s="247">
        <v>744018637</v>
      </c>
      <c r="G2822" s="337">
        <v>432477856</v>
      </c>
      <c r="H2822" s="330">
        <v>47971</v>
      </c>
      <c r="I2822" s="330"/>
      <c r="K2822" s="42"/>
      <c r="L2822" s="42"/>
      <c r="M2822" s="328"/>
      <c r="N2822" s="328"/>
      <c r="O2822" s="42"/>
    </row>
    <row r="2823" spans="1:15">
      <c r="A2823" s="42"/>
      <c r="B2823" s="330">
        <v>45827</v>
      </c>
      <c r="C2823" s="334">
        <f t="shared" si="42"/>
        <v>9756393064</v>
      </c>
      <c r="D2823" s="42"/>
      <c r="E2823" s="42"/>
      <c r="F2823" s="247">
        <v>217530878</v>
      </c>
      <c r="G2823" s="337">
        <v>432499195</v>
      </c>
      <c r="H2823" s="330">
        <v>46994</v>
      </c>
      <c r="I2823" s="330"/>
      <c r="K2823" s="42"/>
      <c r="L2823" s="42"/>
      <c r="M2823" s="328"/>
      <c r="N2823" s="328"/>
      <c r="O2823" s="42"/>
    </row>
    <row r="2824" spans="1:15">
      <c r="A2824" s="42"/>
      <c r="B2824" s="330">
        <v>45828</v>
      </c>
      <c r="C2824" s="334">
        <f t="shared" si="42"/>
        <v>9881659853</v>
      </c>
      <c r="D2824" s="42"/>
      <c r="E2824" s="42"/>
      <c r="F2824" s="247">
        <v>342797667</v>
      </c>
      <c r="G2824" s="337">
        <v>433033128</v>
      </c>
      <c r="H2824" s="330">
        <v>47394</v>
      </c>
      <c r="I2824" s="330"/>
      <c r="K2824" s="42"/>
      <c r="L2824" s="42"/>
      <c r="M2824" s="328"/>
      <c r="N2824" s="328"/>
      <c r="O2824" s="42"/>
    </row>
    <row r="2825" spans="1:15">
      <c r="A2825" s="42"/>
      <c r="B2825" s="330">
        <v>45829</v>
      </c>
      <c r="C2825" s="334">
        <f t="shared" si="42"/>
        <v>10003670358</v>
      </c>
      <c r="D2825" s="42"/>
      <c r="E2825" s="42"/>
      <c r="F2825" s="247">
        <v>464808172</v>
      </c>
      <c r="G2825" s="337">
        <v>433040165</v>
      </c>
      <c r="H2825" s="330">
        <v>49447</v>
      </c>
      <c r="I2825" s="330"/>
      <c r="K2825" s="42"/>
      <c r="L2825" s="42"/>
      <c r="M2825" s="328"/>
      <c r="N2825" s="328"/>
      <c r="O2825" s="42"/>
    </row>
    <row r="2826" spans="1:15">
      <c r="A2826" s="42"/>
      <c r="B2826" s="330">
        <v>45830</v>
      </c>
      <c r="C2826" s="334">
        <f t="shared" si="42"/>
        <v>10342129827</v>
      </c>
      <c r="D2826" s="42"/>
      <c r="E2826" s="42"/>
      <c r="F2826" s="247">
        <v>803267641</v>
      </c>
      <c r="G2826" s="337">
        <v>433128420</v>
      </c>
      <c r="H2826" s="330">
        <v>50396</v>
      </c>
      <c r="I2826" s="330"/>
      <c r="K2826" s="42"/>
      <c r="L2826" s="42"/>
      <c r="M2826" s="328"/>
      <c r="N2826" s="328"/>
      <c r="O2826" s="42"/>
    </row>
    <row r="2827" spans="1:15">
      <c r="A2827" s="42"/>
      <c r="B2827" s="330">
        <v>45831</v>
      </c>
      <c r="C2827" s="334">
        <f t="shared" si="42"/>
        <v>9813522747</v>
      </c>
      <c r="D2827" s="42"/>
      <c r="E2827" s="42"/>
      <c r="F2827" s="247">
        <v>274660561</v>
      </c>
      <c r="G2827" s="337">
        <v>433139867</v>
      </c>
      <c r="H2827" s="330">
        <v>47390</v>
      </c>
      <c r="I2827" s="330"/>
      <c r="K2827" s="42"/>
      <c r="L2827" s="42"/>
      <c r="M2827" s="328"/>
      <c r="N2827" s="328"/>
      <c r="O2827" s="42"/>
    </row>
    <row r="2828" spans="1:15">
      <c r="A2828" s="42"/>
      <c r="B2828" s="330">
        <v>45832</v>
      </c>
      <c r="C2828" s="334">
        <f t="shared" si="42"/>
        <v>9855776056</v>
      </c>
      <c r="D2828" s="42"/>
      <c r="E2828" s="42"/>
      <c r="F2828" s="247">
        <v>316913870</v>
      </c>
      <c r="G2828" s="337">
        <v>433150614</v>
      </c>
      <c r="H2828" s="330">
        <v>50257</v>
      </c>
      <c r="I2828" s="330"/>
      <c r="K2828" s="42"/>
      <c r="L2828" s="42"/>
      <c r="M2828" s="328"/>
      <c r="N2828" s="328"/>
      <c r="O2828" s="42"/>
    </row>
    <row r="2829" spans="1:15">
      <c r="A2829" s="42"/>
      <c r="B2829" s="330">
        <v>45833</v>
      </c>
      <c r="C2829" s="334">
        <f t="shared" si="42"/>
        <v>10064247051</v>
      </c>
      <c r="D2829" s="42"/>
      <c r="E2829" s="42"/>
      <c r="F2829" s="247">
        <v>525384865</v>
      </c>
      <c r="G2829" s="337">
        <v>433198648</v>
      </c>
      <c r="H2829" s="330">
        <v>49125</v>
      </c>
      <c r="I2829" s="330"/>
      <c r="K2829" s="42"/>
      <c r="L2829" s="42"/>
      <c r="M2829" s="328"/>
      <c r="N2829" s="328"/>
      <c r="O2829" s="42"/>
    </row>
    <row r="2830" spans="1:15">
      <c r="A2830" s="42"/>
      <c r="B2830" s="330">
        <v>45834</v>
      </c>
      <c r="C2830" s="334">
        <f t="shared" si="42"/>
        <v>9738182120</v>
      </c>
      <c r="D2830" s="42"/>
      <c r="E2830" s="42"/>
      <c r="F2830" s="247">
        <v>199319934</v>
      </c>
      <c r="G2830" s="337">
        <v>433512839</v>
      </c>
      <c r="H2830" s="330">
        <v>48690</v>
      </c>
      <c r="I2830" s="330"/>
      <c r="K2830" s="42"/>
      <c r="L2830" s="42"/>
      <c r="M2830" s="328"/>
      <c r="N2830" s="328"/>
      <c r="O2830" s="42"/>
    </row>
    <row r="2831" spans="1:15">
      <c r="A2831" s="42"/>
      <c r="B2831" s="330">
        <v>45835</v>
      </c>
      <c r="C2831" s="334">
        <f t="shared" si="42"/>
        <v>10291241788</v>
      </c>
      <c r="D2831" s="42"/>
      <c r="E2831" s="42"/>
      <c r="F2831" s="247">
        <v>752379602</v>
      </c>
      <c r="G2831" s="337">
        <v>433702150</v>
      </c>
      <c r="H2831" s="330">
        <v>49543</v>
      </c>
      <c r="I2831" s="330"/>
      <c r="K2831" s="42"/>
      <c r="L2831" s="42"/>
      <c r="M2831" s="328"/>
      <c r="N2831" s="328"/>
      <c r="O2831" s="42"/>
    </row>
    <row r="2832" spans="1:15">
      <c r="A2832" s="42"/>
      <c r="B2832" s="330">
        <v>45836</v>
      </c>
      <c r="C2832" s="334">
        <f t="shared" si="42"/>
        <v>9710734010</v>
      </c>
      <c r="D2832" s="42"/>
      <c r="E2832" s="42"/>
      <c r="F2832" s="247">
        <v>171871824</v>
      </c>
      <c r="G2832" s="337">
        <v>434006647</v>
      </c>
      <c r="H2832" s="330">
        <v>47625</v>
      </c>
      <c r="I2832" s="330"/>
      <c r="K2832" s="42"/>
      <c r="L2832" s="42"/>
      <c r="M2832" s="328"/>
      <c r="N2832" s="328"/>
      <c r="O2832" s="42"/>
    </row>
    <row r="2833" spans="1:15">
      <c r="A2833" s="42"/>
      <c r="B2833" s="330">
        <v>45837</v>
      </c>
      <c r="C2833" s="334">
        <f t="shared" si="42"/>
        <v>10105050052</v>
      </c>
      <c r="D2833" s="42"/>
      <c r="E2833" s="42"/>
      <c r="F2833" s="247">
        <v>566187866</v>
      </c>
      <c r="G2833" s="337">
        <v>434050464</v>
      </c>
      <c r="H2833" s="330">
        <v>46369</v>
      </c>
      <c r="I2833" s="330"/>
      <c r="K2833" s="42"/>
      <c r="L2833" s="42"/>
      <c r="M2833" s="328"/>
      <c r="N2833" s="328"/>
      <c r="O2833" s="42"/>
    </row>
    <row r="2834" spans="1:15">
      <c r="A2834" s="42"/>
      <c r="B2834" s="330">
        <v>45838</v>
      </c>
      <c r="C2834" s="334">
        <f t="shared" si="42"/>
        <v>10216444287</v>
      </c>
      <c r="D2834" s="42"/>
      <c r="E2834" s="42"/>
      <c r="F2834" s="247">
        <v>677582101</v>
      </c>
      <c r="G2834" s="337">
        <v>434410129</v>
      </c>
      <c r="H2834" s="330">
        <v>44175</v>
      </c>
      <c r="I2834" s="330"/>
      <c r="K2834" s="42"/>
      <c r="L2834" s="42"/>
      <c r="M2834" s="328"/>
      <c r="N2834" s="328"/>
      <c r="O2834" s="42"/>
    </row>
    <row r="2835" spans="1:15">
      <c r="A2835" s="42"/>
      <c r="B2835" s="330">
        <v>45839</v>
      </c>
      <c r="C2835" s="334">
        <f t="shared" si="42"/>
        <v>9654564798</v>
      </c>
      <c r="D2835" s="42"/>
      <c r="E2835" s="42"/>
      <c r="F2835" s="247">
        <v>115702612</v>
      </c>
      <c r="G2835" s="337">
        <v>434575827</v>
      </c>
      <c r="H2835" s="330">
        <v>45748</v>
      </c>
      <c r="I2835" s="330"/>
      <c r="K2835" s="42"/>
      <c r="L2835" s="42"/>
      <c r="M2835" s="328"/>
      <c r="N2835" s="328"/>
      <c r="O2835" s="42"/>
    </row>
    <row r="2836" spans="1:15">
      <c r="A2836" s="42"/>
      <c r="B2836" s="330">
        <v>45840</v>
      </c>
      <c r="C2836" s="334">
        <f t="shared" si="42"/>
        <v>10176679226</v>
      </c>
      <c r="D2836" s="42"/>
      <c r="E2836" s="42"/>
      <c r="F2836" s="247">
        <v>637817040</v>
      </c>
      <c r="G2836" s="337">
        <v>434590939</v>
      </c>
      <c r="H2836" s="330">
        <v>47203</v>
      </c>
      <c r="I2836" s="330"/>
      <c r="K2836" s="42"/>
      <c r="L2836" s="42"/>
      <c r="M2836" s="328"/>
      <c r="N2836" s="328"/>
      <c r="O2836" s="42"/>
    </row>
    <row r="2837" spans="1:15">
      <c r="A2837" s="42"/>
      <c r="B2837" s="330">
        <v>45841</v>
      </c>
      <c r="C2837" s="334">
        <f t="shared" si="42"/>
        <v>9811742415</v>
      </c>
      <c r="D2837" s="42"/>
      <c r="E2837" s="42"/>
      <c r="F2837" s="247">
        <v>272880229</v>
      </c>
      <c r="G2837" s="337">
        <v>435417522</v>
      </c>
      <c r="H2837" s="330">
        <v>43622</v>
      </c>
      <c r="I2837" s="330"/>
      <c r="K2837" s="42"/>
      <c r="L2837" s="42"/>
      <c r="M2837" s="328"/>
      <c r="N2837" s="328"/>
      <c r="O2837" s="42"/>
    </row>
    <row r="2838" spans="1:15">
      <c r="A2838" s="42"/>
      <c r="B2838" s="330">
        <v>45842</v>
      </c>
      <c r="C2838" s="334">
        <f t="shared" si="42"/>
        <v>10497830702</v>
      </c>
      <c r="D2838" s="42"/>
      <c r="E2838" s="42"/>
      <c r="F2838" s="247">
        <v>958968516</v>
      </c>
      <c r="G2838" s="337">
        <v>435928744</v>
      </c>
      <c r="H2838" s="330">
        <v>46970</v>
      </c>
      <c r="I2838" s="330"/>
      <c r="K2838" s="42"/>
      <c r="L2838" s="42"/>
      <c r="M2838" s="328"/>
      <c r="N2838" s="328"/>
      <c r="O2838" s="42"/>
    </row>
    <row r="2839" spans="1:15">
      <c r="A2839" s="42"/>
      <c r="B2839" s="330">
        <v>45843</v>
      </c>
      <c r="C2839" s="334">
        <f t="shared" si="42"/>
        <v>9882184873</v>
      </c>
      <c r="D2839" s="42"/>
      <c r="E2839" s="42"/>
      <c r="F2839" s="247">
        <v>343322687</v>
      </c>
      <c r="G2839" s="337">
        <v>436098806</v>
      </c>
      <c r="H2839" s="330">
        <v>43183</v>
      </c>
      <c r="I2839" s="330"/>
      <c r="K2839" s="42"/>
      <c r="L2839" s="42"/>
      <c r="M2839" s="328"/>
      <c r="N2839" s="328"/>
      <c r="O2839" s="42"/>
    </row>
    <row r="2840" spans="1:15">
      <c r="A2840" s="42"/>
      <c r="B2840" s="330">
        <v>45844</v>
      </c>
      <c r="C2840" s="334">
        <f t="shared" si="42"/>
        <v>10106986284</v>
      </c>
      <c r="D2840" s="42"/>
      <c r="E2840" s="42"/>
      <c r="F2840" s="247">
        <v>568124098</v>
      </c>
      <c r="G2840" s="337">
        <v>436233126</v>
      </c>
      <c r="H2840" s="330">
        <v>49077</v>
      </c>
      <c r="I2840" s="330"/>
      <c r="K2840" s="42"/>
      <c r="L2840" s="42"/>
      <c r="M2840" s="328"/>
      <c r="N2840" s="328"/>
      <c r="O2840" s="42"/>
    </row>
    <row r="2841" spans="1:15">
      <c r="A2841" s="42"/>
      <c r="B2841" s="330">
        <v>45845</v>
      </c>
      <c r="C2841" s="334">
        <f t="shared" si="42"/>
        <v>9986350025</v>
      </c>
      <c r="D2841" s="42"/>
      <c r="E2841" s="42"/>
      <c r="F2841" s="247">
        <v>447487839</v>
      </c>
      <c r="G2841" s="337">
        <v>436242422</v>
      </c>
      <c r="H2841" s="330">
        <v>46912</v>
      </c>
      <c r="I2841" s="330"/>
      <c r="K2841" s="42"/>
      <c r="L2841" s="42"/>
      <c r="M2841" s="328"/>
      <c r="N2841" s="328"/>
      <c r="O2841" s="42"/>
    </row>
    <row r="2842" spans="1:15">
      <c r="A2842" s="42"/>
      <c r="B2842" s="330">
        <v>45846</v>
      </c>
      <c r="C2842" s="334">
        <f t="shared" si="42"/>
        <v>10067655443</v>
      </c>
      <c r="D2842" s="42"/>
      <c r="E2842" s="42"/>
      <c r="F2842" s="247">
        <v>528793257</v>
      </c>
      <c r="G2842" s="337">
        <v>436311399</v>
      </c>
      <c r="H2842" s="330">
        <v>43396</v>
      </c>
      <c r="I2842" s="330"/>
      <c r="K2842" s="42"/>
      <c r="L2842" s="42"/>
      <c r="M2842" s="328"/>
      <c r="N2842" s="328"/>
      <c r="O2842" s="42"/>
    </row>
    <row r="2843" spans="1:15">
      <c r="A2843" s="42"/>
      <c r="B2843" s="330">
        <v>45847</v>
      </c>
      <c r="C2843" s="334">
        <f t="shared" si="42"/>
        <v>10342650940</v>
      </c>
      <c r="D2843" s="42"/>
      <c r="E2843" s="42"/>
      <c r="F2843" s="247">
        <v>803788754</v>
      </c>
      <c r="G2843" s="337">
        <v>436537695</v>
      </c>
      <c r="H2843" s="330">
        <v>44463</v>
      </c>
      <c r="I2843" s="330"/>
      <c r="K2843" s="42"/>
      <c r="L2843" s="42"/>
      <c r="M2843" s="328"/>
      <c r="N2843" s="328"/>
      <c r="O2843" s="42"/>
    </row>
    <row r="2844" spans="1:15">
      <c r="A2844" s="42"/>
      <c r="B2844" s="330">
        <v>45848</v>
      </c>
      <c r="C2844" s="334">
        <f t="shared" si="42"/>
        <v>10404638606</v>
      </c>
      <c r="D2844" s="42"/>
      <c r="E2844" s="42"/>
      <c r="F2844" s="247">
        <v>865776420</v>
      </c>
      <c r="G2844" s="337">
        <v>437078231</v>
      </c>
      <c r="H2844" s="330">
        <v>43868</v>
      </c>
      <c r="I2844" s="330"/>
      <c r="K2844" s="42"/>
      <c r="L2844" s="42"/>
      <c r="M2844" s="328"/>
      <c r="N2844" s="328"/>
      <c r="O2844" s="42"/>
    </row>
    <row r="2845" spans="1:15">
      <c r="A2845" s="42"/>
      <c r="B2845" s="330">
        <v>45849</v>
      </c>
      <c r="C2845" s="334">
        <f t="shared" si="42"/>
        <v>9933487355</v>
      </c>
      <c r="D2845" s="42"/>
      <c r="E2845" s="42"/>
      <c r="F2845" s="247">
        <v>394625169</v>
      </c>
      <c r="G2845" s="337">
        <v>437188947</v>
      </c>
      <c r="H2845" s="330">
        <v>46762</v>
      </c>
      <c r="I2845" s="330"/>
      <c r="K2845" s="42"/>
      <c r="L2845" s="42"/>
      <c r="M2845" s="328"/>
      <c r="N2845" s="328"/>
      <c r="O2845" s="42"/>
    </row>
    <row r="2846" spans="1:15">
      <c r="A2846" s="42"/>
      <c r="B2846" s="330">
        <v>45850</v>
      </c>
      <c r="C2846" s="334">
        <f t="shared" si="42"/>
        <v>9944440937</v>
      </c>
      <c r="D2846" s="42"/>
      <c r="E2846" s="42"/>
      <c r="F2846" s="247">
        <v>405578751</v>
      </c>
      <c r="G2846" s="337">
        <v>437425013</v>
      </c>
      <c r="H2846" s="330">
        <v>43930</v>
      </c>
      <c r="I2846" s="330"/>
      <c r="K2846" s="42"/>
      <c r="L2846" s="42"/>
      <c r="M2846" s="328"/>
      <c r="N2846" s="328"/>
      <c r="O2846" s="42"/>
    </row>
    <row r="2847" spans="1:15">
      <c r="A2847" s="42"/>
      <c r="B2847" s="330">
        <v>45851</v>
      </c>
      <c r="C2847" s="334">
        <f t="shared" si="42"/>
        <v>10518307068</v>
      </c>
      <c r="D2847" s="42"/>
      <c r="E2847" s="42"/>
      <c r="F2847" s="247">
        <v>979444882</v>
      </c>
      <c r="G2847" s="337">
        <v>437568913</v>
      </c>
      <c r="H2847" s="330">
        <v>49618</v>
      </c>
      <c r="I2847" s="330"/>
      <c r="K2847" s="42"/>
      <c r="L2847" s="42"/>
      <c r="M2847" s="328"/>
      <c r="N2847" s="328"/>
      <c r="O2847" s="42"/>
    </row>
    <row r="2848" spans="1:15">
      <c r="A2848" s="42"/>
      <c r="B2848" s="330">
        <v>45852</v>
      </c>
      <c r="C2848" s="334">
        <f t="shared" ref="C2848:C2911" si="43">F2848+(F$88*28679+98765)+(G$88*6587+87654)+(E$88*9537+76543)+(J$88*5713+4528)</f>
        <v>10160610674</v>
      </c>
      <c r="D2848" s="42"/>
      <c r="E2848" s="42"/>
      <c r="F2848" s="247">
        <v>621748488</v>
      </c>
      <c r="G2848" s="337">
        <v>437599125</v>
      </c>
      <c r="H2848" s="330">
        <v>43344</v>
      </c>
      <c r="I2848" s="330"/>
      <c r="K2848" s="42"/>
      <c r="L2848" s="42"/>
      <c r="M2848" s="328"/>
      <c r="N2848" s="328"/>
      <c r="O2848" s="42"/>
    </row>
    <row r="2849" spans="1:15">
      <c r="A2849" s="42"/>
      <c r="B2849" s="330">
        <v>45853</v>
      </c>
      <c r="C2849" s="334">
        <f t="shared" si="43"/>
        <v>10474133536</v>
      </c>
      <c r="D2849" s="42"/>
      <c r="E2849" s="42"/>
      <c r="F2849" s="247">
        <v>935271350</v>
      </c>
      <c r="G2849" s="337">
        <v>437730826</v>
      </c>
      <c r="H2849" s="330">
        <v>49869</v>
      </c>
      <c r="I2849" s="330"/>
      <c r="K2849" s="42"/>
      <c r="L2849" s="42"/>
      <c r="M2849" s="328"/>
      <c r="N2849" s="328"/>
      <c r="O2849" s="42"/>
    </row>
    <row r="2850" spans="1:15">
      <c r="A2850" s="42"/>
      <c r="B2850" s="330">
        <v>45854</v>
      </c>
      <c r="C2850" s="334">
        <f t="shared" si="43"/>
        <v>9863422456</v>
      </c>
      <c r="D2850" s="42"/>
      <c r="E2850" s="42"/>
      <c r="F2850" s="247">
        <v>324560270</v>
      </c>
      <c r="G2850" s="337">
        <v>437874791</v>
      </c>
      <c r="H2850" s="330">
        <v>48970</v>
      </c>
      <c r="I2850" s="330"/>
      <c r="K2850" s="42"/>
      <c r="L2850" s="42"/>
      <c r="M2850" s="328"/>
      <c r="N2850" s="328"/>
      <c r="O2850" s="42"/>
    </row>
    <row r="2851" spans="1:15">
      <c r="A2851" s="42"/>
      <c r="B2851" s="330">
        <v>45855</v>
      </c>
      <c r="C2851" s="334">
        <f t="shared" si="43"/>
        <v>9981335899</v>
      </c>
      <c r="D2851" s="42"/>
      <c r="E2851" s="42"/>
      <c r="F2851" s="247">
        <v>442473713</v>
      </c>
      <c r="G2851" s="337">
        <v>437973401</v>
      </c>
      <c r="H2851" s="330">
        <v>47015</v>
      </c>
      <c r="I2851" s="330"/>
      <c r="K2851" s="42"/>
      <c r="L2851" s="42"/>
      <c r="M2851" s="328"/>
      <c r="N2851" s="328"/>
      <c r="O2851" s="42"/>
    </row>
    <row r="2852" spans="1:15">
      <c r="A2852" s="42"/>
      <c r="B2852" s="330">
        <v>45856</v>
      </c>
      <c r="C2852" s="334">
        <f t="shared" si="43"/>
        <v>10534238500</v>
      </c>
      <c r="D2852" s="42"/>
      <c r="E2852" s="42"/>
      <c r="F2852" s="247">
        <v>995376314</v>
      </c>
      <c r="G2852" s="337">
        <v>438014683</v>
      </c>
      <c r="H2852" s="330">
        <v>43176</v>
      </c>
      <c r="I2852" s="330"/>
      <c r="K2852" s="42"/>
      <c r="L2852" s="42"/>
      <c r="M2852" s="328"/>
      <c r="N2852" s="328"/>
      <c r="O2852" s="42"/>
    </row>
    <row r="2853" spans="1:15">
      <c r="A2853" s="42"/>
      <c r="B2853" s="330">
        <v>45857</v>
      </c>
      <c r="C2853" s="334">
        <f t="shared" si="43"/>
        <v>10229545250</v>
      </c>
      <c r="D2853" s="42"/>
      <c r="E2853" s="42"/>
      <c r="F2853" s="247">
        <v>690683064</v>
      </c>
      <c r="G2853" s="337">
        <v>438465727</v>
      </c>
      <c r="H2853" s="330">
        <v>49920</v>
      </c>
      <c r="I2853" s="330"/>
      <c r="K2853" s="42"/>
      <c r="L2853" s="42"/>
      <c r="M2853" s="328"/>
      <c r="N2853" s="328"/>
      <c r="O2853" s="42"/>
    </row>
    <row r="2854" spans="1:15">
      <c r="A2854" s="42"/>
      <c r="B2854" s="330">
        <v>45858</v>
      </c>
      <c r="C2854" s="334">
        <f t="shared" si="43"/>
        <v>10047243160</v>
      </c>
      <c r="D2854" s="42"/>
      <c r="E2854" s="42"/>
      <c r="F2854" s="247">
        <v>508380974</v>
      </c>
      <c r="G2854" s="337">
        <v>438466048</v>
      </c>
      <c r="H2854" s="330">
        <v>44352</v>
      </c>
      <c r="I2854" s="330"/>
      <c r="K2854" s="42"/>
      <c r="L2854" s="42"/>
      <c r="M2854" s="328"/>
      <c r="N2854" s="328"/>
      <c r="O2854" s="42"/>
    </row>
    <row r="2855" spans="1:15">
      <c r="A2855" s="42"/>
      <c r="B2855" s="330">
        <v>45859</v>
      </c>
      <c r="C2855" s="334">
        <f t="shared" si="43"/>
        <v>9937773641</v>
      </c>
      <c r="D2855" s="42"/>
      <c r="E2855" s="42"/>
      <c r="F2855" s="247">
        <v>398911455</v>
      </c>
      <c r="G2855" s="337">
        <v>438594581</v>
      </c>
      <c r="H2855" s="330">
        <v>44528</v>
      </c>
      <c r="I2855" s="330"/>
      <c r="K2855" s="42"/>
      <c r="L2855" s="42"/>
      <c r="M2855" s="328"/>
      <c r="N2855" s="328"/>
      <c r="O2855" s="42"/>
    </row>
    <row r="2856" spans="1:15">
      <c r="A2856" s="42"/>
      <c r="B2856" s="330">
        <v>45860</v>
      </c>
      <c r="C2856" s="334">
        <f t="shared" si="43"/>
        <v>10262737518</v>
      </c>
      <c r="D2856" s="42"/>
      <c r="E2856" s="42"/>
      <c r="F2856" s="247">
        <v>723875332</v>
      </c>
      <c r="G2856" s="337">
        <v>438677972</v>
      </c>
      <c r="H2856" s="330">
        <v>48935</v>
      </c>
      <c r="I2856" s="330"/>
      <c r="K2856" s="42"/>
      <c r="L2856" s="42"/>
      <c r="M2856" s="328"/>
      <c r="N2856" s="328"/>
      <c r="O2856" s="42"/>
    </row>
    <row r="2857" spans="1:15">
      <c r="A2857" s="42"/>
      <c r="B2857" s="330">
        <v>45861</v>
      </c>
      <c r="C2857" s="334">
        <f t="shared" si="43"/>
        <v>10296137614</v>
      </c>
      <c r="D2857" s="42"/>
      <c r="E2857" s="42"/>
      <c r="F2857" s="247">
        <v>757275428</v>
      </c>
      <c r="G2857" s="337">
        <v>438955384</v>
      </c>
      <c r="H2857" s="330">
        <v>48453</v>
      </c>
      <c r="I2857" s="330"/>
      <c r="K2857" s="42"/>
      <c r="L2857" s="42"/>
      <c r="M2857" s="328"/>
      <c r="N2857" s="328"/>
      <c r="O2857" s="42"/>
    </row>
    <row r="2858" spans="1:15">
      <c r="A2858" s="42"/>
      <c r="B2858" s="330">
        <v>45862</v>
      </c>
      <c r="C2858" s="334">
        <f t="shared" si="43"/>
        <v>10409110400</v>
      </c>
      <c r="D2858" s="42"/>
      <c r="E2858" s="42"/>
      <c r="F2858" s="247">
        <v>870248214</v>
      </c>
      <c r="G2858" s="337">
        <v>439272555</v>
      </c>
      <c r="H2858" s="330">
        <v>49418</v>
      </c>
      <c r="I2858" s="330"/>
      <c r="K2858" s="42"/>
      <c r="L2858" s="42"/>
      <c r="M2858" s="328"/>
      <c r="N2858" s="328"/>
      <c r="O2858" s="42"/>
    </row>
    <row r="2859" spans="1:15">
      <c r="A2859" s="42"/>
      <c r="B2859" s="330">
        <v>45863</v>
      </c>
      <c r="C2859" s="334">
        <f t="shared" si="43"/>
        <v>9731817148</v>
      </c>
      <c r="D2859" s="42"/>
      <c r="E2859" s="42"/>
      <c r="F2859" s="247">
        <v>192954962</v>
      </c>
      <c r="G2859" s="337">
        <v>439279270</v>
      </c>
      <c r="H2859" s="330">
        <v>43460</v>
      </c>
      <c r="I2859" s="330"/>
      <c r="K2859" s="42"/>
      <c r="L2859" s="42"/>
      <c r="M2859" s="328"/>
      <c r="N2859" s="328"/>
      <c r="O2859" s="42"/>
    </row>
    <row r="2860" spans="1:15">
      <c r="A2860" s="42"/>
      <c r="B2860" s="330">
        <v>45864</v>
      </c>
      <c r="C2860" s="334">
        <f t="shared" si="43"/>
        <v>10272809670</v>
      </c>
      <c r="D2860" s="42"/>
      <c r="E2860" s="42"/>
      <c r="F2860" s="247">
        <v>733947484</v>
      </c>
      <c r="G2860" s="337">
        <v>439342727</v>
      </c>
      <c r="H2860" s="330">
        <v>43298</v>
      </c>
      <c r="I2860" s="330"/>
      <c r="K2860" s="42"/>
      <c r="L2860" s="42"/>
      <c r="M2860" s="328"/>
      <c r="N2860" s="328"/>
      <c r="O2860" s="42"/>
    </row>
    <row r="2861" spans="1:15">
      <c r="A2861" s="42"/>
      <c r="B2861" s="330">
        <v>45865</v>
      </c>
      <c r="C2861" s="334">
        <f t="shared" si="43"/>
        <v>9883057696</v>
      </c>
      <c r="D2861" s="42"/>
      <c r="E2861" s="42"/>
      <c r="F2861" s="247">
        <v>344195510</v>
      </c>
      <c r="G2861" s="337">
        <v>439477301</v>
      </c>
      <c r="H2861" s="330">
        <v>48198</v>
      </c>
      <c r="I2861" s="330"/>
      <c r="K2861" s="42"/>
      <c r="L2861" s="42"/>
      <c r="M2861" s="328"/>
      <c r="N2861" s="328"/>
      <c r="O2861" s="42"/>
    </row>
    <row r="2862" spans="1:15">
      <c r="A2862" s="42"/>
      <c r="B2862" s="330">
        <v>45866</v>
      </c>
      <c r="C2862" s="334">
        <f t="shared" si="43"/>
        <v>9937308506</v>
      </c>
      <c r="D2862" s="42"/>
      <c r="E2862" s="42"/>
      <c r="F2862" s="247">
        <v>398446320</v>
      </c>
      <c r="G2862" s="337">
        <v>439621946</v>
      </c>
      <c r="H2862" s="330">
        <v>47124</v>
      </c>
      <c r="I2862" s="330"/>
      <c r="K2862" s="42"/>
      <c r="L2862" s="42"/>
      <c r="M2862" s="328"/>
      <c r="N2862" s="328"/>
      <c r="O2862" s="42"/>
    </row>
    <row r="2863" spans="1:15">
      <c r="A2863" s="42"/>
      <c r="B2863" s="330">
        <v>45867</v>
      </c>
      <c r="C2863" s="334">
        <f t="shared" si="43"/>
        <v>9684486057</v>
      </c>
      <c r="D2863" s="42"/>
      <c r="E2863" s="42"/>
      <c r="F2863" s="247">
        <v>145623871</v>
      </c>
      <c r="G2863" s="337">
        <v>439694563</v>
      </c>
      <c r="H2863" s="330">
        <v>46283</v>
      </c>
      <c r="I2863" s="330"/>
      <c r="K2863" s="42"/>
      <c r="L2863" s="42"/>
      <c r="M2863" s="328"/>
      <c r="N2863" s="328"/>
      <c r="O2863" s="42"/>
    </row>
    <row r="2864" spans="1:15">
      <c r="A2864" s="42"/>
      <c r="B2864" s="330">
        <v>45868</v>
      </c>
      <c r="C2864" s="334">
        <f t="shared" si="43"/>
        <v>10470976001</v>
      </c>
      <c r="D2864" s="42"/>
      <c r="E2864" s="42"/>
      <c r="F2864" s="247">
        <v>932113815</v>
      </c>
      <c r="G2864" s="337">
        <v>439802590</v>
      </c>
      <c r="H2864" s="330">
        <v>50236</v>
      </c>
      <c r="I2864" s="330"/>
      <c r="K2864" s="42"/>
      <c r="L2864" s="42"/>
      <c r="M2864" s="328"/>
      <c r="N2864" s="328"/>
      <c r="O2864" s="42"/>
    </row>
    <row r="2865" spans="1:15">
      <c r="A2865" s="42"/>
      <c r="B2865" s="330">
        <v>45869</v>
      </c>
      <c r="C2865" s="334">
        <f t="shared" si="43"/>
        <v>9849631733</v>
      </c>
      <c r="D2865" s="42"/>
      <c r="E2865" s="42"/>
      <c r="F2865" s="247">
        <v>310769547</v>
      </c>
      <c r="G2865" s="337">
        <v>440222460</v>
      </c>
      <c r="H2865" s="330">
        <v>43250</v>
      </c>
      <c r="I2865" s="330"/>
      <c r="K2865" s="42"/>
      <c r="L2865" s="42"/>
      <c r="M2865" s="328"/>
      <c r="N2865" s="328"/>
      <c r="O2865" s="42"/>
    </row>
    <row r="2866" spans="1:15">
      <c r="A2866" s="42"/>
      <c r="B2866" s="330">
        <v>45870</v>
      </c>
      <c r="C2866" s="334">
        <f t="shared" si="43"/>
        <v>10160921640</v>
      </c>
      <c r="D2866" s="42"/>
      <c r="E2866" s="42"/>
      <c r="F2866" s="247">
        <v>622059454</v>
      </c>
      <c r="G2866" s="337">
        <v>440263345</v>
      </c>
      <c r="H2866" s="330">
        <v>49349</v>
      </c>
      <c r="I2866" s="330"/>
      <c r="K2866" s="42"/>
      <c r="L2866" s="42"/>
      <c r="M2866" s="328"/>
      <c r="N2866" s="328"/>
      <c r="O2866" s="42"/>
    </row>
    <row r="2867" spans="1:15">
      <c r="A2867" s="42"/>
      <c r="B2867" s="330">
        <v>45871</v>
      </c>
      <c r="C2867" s="334">
        <f t="shared" si="43"/>
        <v>9641262214</v>
      </c>
      <c r="D2867" s="42"/>
      <c r="E2867" s="42"/>
      <c r="F2867" s="247">
        <v>102400028</v>
      </c>
      <c r="G2867" s="337">
        <v>440394305</v>
      </c>
      <c r="H2867" s="330">
        <v>43696</v>
      </c>
      <c r="I2867" s="330"/>
      <c r="K2867" s="42"/>
      <c r="L2867" s="42"/>
      <c r="M2867" s="328"/>
      <c r="N2867" s="328"/>
      <c r="O2867" s="42"/>
    </row>
    <row r="2868" spans="1:15">
      <c r="A2868" s="42"/>
      <c r="B2868" s="330">
        <v>45872</v>
      </c>
      <c r="C2868" s="334">
        <f t="shared" si="43"/>
        <v>10135450337</v>
      </c>
      <c r="D2868" s="42"/>
      <c r="E2868" s="42"/>
      <c r="F2868" s="247">
        <v>596588151</v>
      </c>
      <c r="G2868" s="337">
        <v>440561251</v>
      </c>
      <c r="H2868" s="330">
        <v>48352</v>
      </c>
      <c r="I2868" s="330"/>
      <c r="K2868" s="42"/>
      <c r="L2868" s="42"/>
      <c r="M2868" s="328"/>
      <c r="N2868" s="328"/>
      <c r="O2868" s="42"/>
    </row>
    <row r="2869" spans="1:15">
      <c r="A2869" s="42"/>
      <c r="B2869" s="330">
        <v>45873</v>
      </c>
      <c r="C2869" s="334">
        <f t="shared" si="43"/>
        <v>9956658351</v>
      </c>
      <c r="D2869" s="42"/>
      <c r="E2869" s="42"/>
      <c r="F2869" s="247">
        <v>417796165</v>
      </c>
      <c r="G2869" s="337">
        <v>440589279</v>
      </c>
      <c r="H2869" s="330">
        <v>45648</v>
      </c>
      <c r="I2869" s="330"/>
      <c r="K2869" s="42"/>
      <c r="L2869" s="42"/>
      <c r="M2869" s="328"/>
      <c r="N2869" s="328"/>
      <c r="O2869" s="42"/>
    </row>
    <row r="2870" spans="1:15">
      <c r="A2870" s="42"/>
      <c r="B2870" s="330">
        <v>45874</v>
      </c>
      <c r="C2870" s="334">
        <f t="shared" si="43"/>
        <v>10428461220</v>
      </c>
      <c r="D2870" s="42"/>
      <c r="E2870" s="42"/>
      <c r="F2870" s="247">
        <v>889599034</v>
      </c>
      <c r="G2870" s="337">
        <v>440963350</v>
      </c>
      <c r="H2870" s="330">
        <v>46079</v>
      </c>
      <c r="I2870" s="330"/>
      <c r="K2870" s="42"/>
      <c r="L2870" s="42"/>
      <c r="M2870" s="328"/>
      <c r="N2870" s="328"/>
      <c r="O2870" s="42"/>
    </row>
    <row r="2871" spans="1:15">
      <c r="A2871" s="42"/>
      <c r="B2871" s="330">
        <v>45875</v>
      </c>
      <c r="C2871" s="334">
        <f t="shared" si="43"/>
        <v>10452660505</v>
      </c>
      <c r="D2871" s="42"/>
      <c r="E2871" s="42"/>
      <c r="F2871" s="247">
        <v>913798319</v>
      </c>
      <c r="G2871" s="337">
        <v>441088300</v>
      </c>
      <c r="H2871" s="330">
        <v>46370</v>
      </c>
      <c r="I2871" s="330"/>
      <c r="K2871" s="42"/>
      <c r="L2871" s="42"/>
      <c r="M2871" s="328"/>
      <c r="N2871" s="328"/>
      <c r="O2871" s="42"/>
    </row>
    <row r="2872" spans="1:15">
      <c r="A2872" s="42"/>
      <c r="B2872" s="330">
        <v>45876</v>
      </c>
      <c r="C2872" s="334">
        <f t="shared" si="43"/>
        <v>9753978650</v>
      </c>
      <c r="D2872" s="42"/>
      <c r="E2872" s="42"/>
      <c r="F2872" s="247">
        <v>215116464</v>
      </c>
      <c r="G2872" s="337">
        <v>441199971</v>
      </c>
      <c r="H2872" s="330">
        <v>48677</v>
      </c>
      <c r="I2872" s="330"/>
      <c r="K2872" s="42"/>
      <c r="L2872" s="42"/>
      <c r="M2872" s="328"/>
      <c r="N2872" s="328"/>
      <c r="O2872" s="42"/>
    </row>
    <row r="2873" spans="1:15">
      <c r="A2873" s="42"/>
      <c r="B2873" s="330">
        <v>45877</v>
      </c>
      <c r="C2873" s="334">
        <f t="shared" si="43"/>
        <v>10498226263</v>
      </c>
      <c r="D2873" s="42"/>
      <c r="E2873" s="42"/>
      <c r="F2873" s="247">
        <v>959364077</v>
      </c>
      <c r="G2873" s="337">
        <v>441733427</v>
      </c>
      <c r="H2873" s="330">
        <v>43726</v>
      </c>
      <c r="I2873" s="330"/>
      <c r="K2873" s="42"/>
      <c r="L2873" s="42"/>
      <c r="M2873" s="328"/>
      <c r="N2873" s="328"/>
      <c r="O2873" s="42"/>
    </row>
    <row r="2874" spans="1:15">
      <c r="A2874" s="42"/>
      <c r="B2874" s="330">
        <v>45878</v>
      </c>
      <c r="C2874" s="334">
        <f t="shared" si="43"/>
        <v>10108126567</v>
      </c>
      <c r="D2874" s="42"/>
      <c r="E2874" s="42"/>
      <c r="F2874" s="247">
        <v>569264381</v>
      </c>
      <c r="G2874" s="337">
        <v>441770103</v>
      </c>
      <c r="H2874" s="330">
        <v>47487</v>
      </c>
      <c r="I2874" s="330"/>
      <c r="K2874" s="42"/>
      <c r="L2874" s="42"/>
      <c r="M2874" s="328"/>
      <c r="N2874" s="328"/>
      <c r="O2874" s="42"/>
    </row>
    <row r="2875" spans="1:15">
      <c r="A2875" s="42"/>
      <c r="B2875" s="330">
        <v>45879</v>
      </c>
      <c r="C2875" s="334">
        <f t="shared" si="43"/>
        <v>10091870089</v>
      </c>
      <c r="D2875" s="42"/>
      <c r="E2875" s="42"/>
      <c r="F2875" s="247">
        <v>553007903</v>
      </c>
      <c r="G2875" s="337">
        <v>442162380</v>
      </c>
      <c r="H2875" s="330">
        <v>45384</v>
      </c>
      <c r="I2875" s="330"/>
      <c r="K2875" s="42"/>
      <c r="L2875" s="42"/>
      <c r="M2875" s="328"/>
      <c r="N2875" s="328"/>
      <c r="O2875" s="42"/>
    </row>
    <row r="2876" spans="1:15">
      <c r="A2876" s="42"/>
      <c r="B2876" s="330">
        <v>45880</v>
      </c>
      <c r="C2876" s="334">
        <f t="shared" si="43"/>
        <v>9728662684</v>
      </c>
      <c r="D2876" s="42"/>
      <c r="E2876" s="42"/>
      <c r="F2876" s="247">
        <v>189800498</v>
      </c>
      <c r="G2876" s="337">
        <v>442345252</v>
      </c>
      <c r="H2876" s="330">
        <v>48601</v>
      </c>
      <c r="I2876" s="330"/>
      <c r="K2876" s="42"/>
      <c r="L2876" s="42"/>
      <c r="M2876" s="328"/>
      <c r="N2876" s="328"/>
      <c r="O2876" s="42"/>
    </row>
    <row r="2877" spans="1:15">
      <c r="A2877" s="42"/>
      <c r="B2877" s="330">
        <v>45881</v>
      </c>
      <c r="C2877" s="334">
        <f t="shared" si="43"/>
        <v>10357687188</v>
      </c>
      <c r="D2877" s="42"/>
      <c r="E2877" s="42"/>
      <c r="F2877" s="247">
        <v>818825002</v>
      </c>
      <c r="G2877" s="337">
        <v>442473713</v>
      </c>
      <c r="H2877" s="330">
        <v>45855</v>
      </c>
      <c r="I2877" s="330"/>
      <c r="K2877" s="42"/>
      <c r="L2877" s="42"/>
      <c r="M2877" s="328"/>
      <c r="N2877" s="328"/>
      <c r="O2877" s="42"/>
    </row>
    <row r="2878" spans="1:15">
      <c r="A2878" s="42"/>
      <c r="B2878" s="330">
        <v>45882</v>
      </c>
      <c r="C2878" s="334">
        <f t="shared" si="43"/>
        <v>10292672619</v>
      </c>
      <c r="D2878" s="42"/>
      <c r="E2878" s="42"/>
      <c r="F2878" s="247">
        <v>753810433</v>
      </c>
      <c r="G2878" s="337">
        <v>442830291</v>
      </c>
      <c r="H2878" s="330">
        <v>44786</v>
      </c>
      <c r="I2878" s="330"/>
      <c r="K2878" s="42"/>
      <c r="L2878" s="42"/>
      <c r="M2878" s="328"/>
      <c r="N2878" s="328"/>
      <c r="O2878" s="42"/>
    </row>
    <row r="2879" spans="1:15">
      <c r="A2879" s="42"/>
      <c r="B2879" s="330">
        <v>45883</v>
      </c>
      <c r="C2879" s="334">
        <f t="shared" si="43"/>
        <v>9674158329</v>
      </c>
      <c r="D2879" s="42"/>
      <c r="E2879" s="42"/>
      <c r="F2879" s="247">
        <v>135296143</v>
      </c>
      <c r="G2879" s="337">
        <v>443149906</v>
      </c>
      <c r="H2879" s="330">
        <v>46117</v>
      </c>
      <c r="I2879" s="330"/>
      <c r="K2879" s="42"/>
      <c r="L2879" s="42"/>
      <c r="M2879" s="328"/>
      <c r="N2879" s="328"/>
      <c r="O2879" s="42"/>
    </row>
    <row r="2880" spans="1:15">
      <c r="A2880" s="42"/>
      <c r="B2880" s="330">
        <v>45884</v>
      </c>
      <c r="C2880" s="334">
        <f t="shared" si="43"/>
        <v>10151006581</v>
      </c>
      <c r="D2880" s="42"/>
      <c r="E2880" s="42"/>
      <c r="F2880" s="247">
        <v>612144395</v>
      </c>
      <c r="G2880" s="337">
        <v>443339902</v>
      </c>
      <c r="H2880" s="330">
        <v>45687</v>
      </c>
      <c r="I2880" s="330"/>
      <c r="K2880" s="42"/>
      <c r="L2880" s="42"/>
      <c r="M2880" s="328"/>
      <c r="N2880" s="328"/>
      <c r="O2880" s="42"/>
    </row>
    <row r="2881" spans="1:15">
      <c r="A2881" s="42"/>
      <c r="B2881" s="330">
        <v>45885</v>
      </c>
      <c r="C2881" s="334">
        <f t="shared" si="43"/>
        <v>10210085582</v>
      </c>
      <c r="D2881" s="42"/>
      <c r="E2881" s="42"/>
      <c r="F2881" s="247">
        <v>671223396</v>
      </c>
      <c r="G2881" s="337">
        <v>443641908</v>
      </c>
      <c r="H2881" s="330">
        <v>43962</v>
      </c>
      <c r="I2881" s="330"/>
      <c r="K2881" s="42"/>
      <c r="L2881" s="42"/>
      <c r="M2881" s="328"/>
      <c r="N2881" s="328"/>
      <c r="O2881" s="42"/>
    </row>
    <row r="2882" spans="1:15">
      <c r="A2882" s="42"/>
      <c r="B2882" s="330">
        <v>45886</v>
      </c>
      <c r="C2882" s="334">
        <f t="shared" si="43"/>
        <v>10372750684</v>
      </c>
      <c r="D2882" s="42"/>
      <c r="E2882" s="42"/>
      <c r="F2882" s="247">
        <v>833888498</v>
      </c>
      <c r="G2882" s="337">
        <v>443663143</v>
      </c>
      <c r="H2882" s="330">
        <v>45213</v>
      </c>
      <c r="I2882" s="330"/>
      <c r="K2882" s="42"/>
      <c r="L2882" s="42"/>
      <c r="M2882" s="328"/>
      <c r="N2882" s="328"/>
      <c r="O2882" s="42"/>
    </row>
    <row r="2883" spans="1:15">
      <c r="A2883" s="42"/>
      <c r="B2883" s="330">
        <v>45887</v>
      </c>
      <c r="C2883" s="334">
        <f t="shared" si="43"/>
        <v>10111418950</v>
      </c>
      <c r="D2883" s="42"/>
      <c r="E2883" s="42"/>
      <c r="F2883" s="247">
        <v>572556764</v>
      </c>
      <c r="G2883" s="337">
        <v>443731217</v>
      </c>
      <c r="H2883" s="330">
        <v>49394</v>
      </c>
      <c r="I2883" s="330"/>
      <c r="K2883" s="42"/>
      <c r="L2883" s="42"/>
      <c r="M2883" s="328"/>
      <c r="N2883" s="328"/>
      <c r="O2883" s="42"/>
    </row>
    <row r="2884" spans="1:15">
      <c r="A2884" s="42"/>
      <c r="B2884" s="330">
        <v>45888</v>
      </c>
      <c r="C2884" s="334">
        <f t="shared" si="43"/>
        <v>10485647903</v>
      </c>
      <c r="D2884" s="42"/>
      <c r="E2884" s="42"/>
      <c r="F2884" s="247">
        <v>946785717</v>
      </c>
      <c r="G2884" s="337">
        <v>443760387</v>
      </c>
      <c r="H2884" s="330">
        <v>43891</v>
      </c>
      <c r="I2884" s="330"/>
      <c r="K2884" s="42"/>
      <c r="L2884" s="42"/>
      <c r="M2884" s="328"/>
      <c r="N2884" s="328"/>
      <c r="O2884" s="42"/>
    </row>
    <row r="2885" spans="1:15">
      <c r="A2885" s="42"/>
      <c r="B2885" s="330">
        <v>45889</v>
      </c>
      <c r="C2885" s="334">
        <f t="shared" si="43"/>
        <v>10309951152</v>
      </c>
      <c r="D2885" s="42"/>
      <c r="E2885" s="42"/>
      <c r="F2885" s="247">
        <v>771088966</v>
      </c>
      <c r="G2885" s="337">
        <v>443934506</v>
      </c>
      <c r="H2885" s="330">
        <v>50114</v>
      </c>
      <c r="I2885" s="330"/>
      <c r="K2885" s="42"/>
      <c r="L2885" s="42"/>
      <c r="M2885" s="328"/>
      <c r="N2885" s="328"/>
      <c r="O2885" s="42"/>
    </row>
    <row r="2886" spans="1:15">
      <c r="A2886" s="42"/>
      <c r="B2886" s="330">
        <v>45890</v>
      </c>
      <c r="C2886" s="334">
        <f t="shared" si="43"/>
        <v>10308701597</v>
      </c>
      <c r="D2886" s="42"/>
      <c r="E2886" s="42"/>
      <c r="F2886" s="247">
        <v>769839411</v>
      </c>
      <c r="G2886" s="337">
        <v>444182810</v>
      </c>
      <c r="H2886" s="330">
        <v>48803</v>
      </c>
      <c r="I2886" s="330"/>
      <c r="K2886" s="42"/>
      <c r="L2886" s="42"/>
      <c r="M2886" s="328"/>
      <c r="N2886" s="328"/>
      <c r="O2886" s="42"/>
    </row>
    <row r="2887" spans="1:15">
      <c r="A2887" s="42"/>
      <c r="B2887" s="330">
        <v>45891</v>
      </c>
      <c r="C2887" s="334">
        <f t="shared" si="43"/>
        <v>10324208310</v>
      </c>
      <c r="D2887" s="42"/>
      <c r="E2887" s="42"/>
      <c r="F2887" s="247">
        <v>785346124</v>
      </c>
      <c r="G2887" s="337">
        <v>444831912</v>
      </c>
      <c r="H2887" s="330">
        <v>50258</v>
      </c>
      <c r="I2887" s="330"/>
      <c r="K2887" s="42"/>
      <c r="L2887" s="42"/>
      <c r="M2887" s="328"/>
      <c r="N2887" s="328"/>
      <c r="O2887" s="42"/>
    </row>
    <row r="2888" spans="1:15">
      <c r="A2888" s="42"/>
      <c r="B2888" s="330">
        <v>45892</v>
      </c>
      <c r="C2888" s="334">
        <f t="shared" si="43"/>
        <v>9904769313</v>
      </c>
      <c r="D2888" s="42"/>
      <c r="E2888" s="42"/>
      <c r="F2888" s="247">
        <v>365907127</v>
      </c>
      <c r="G2888" s="337">
        <v>444860487</v>
      </c>
      <c r="H2888" s="330">
        <v>50372</v>
      </c>
      <c r="I2888" s="330"/>
      <c r="K2888" s="42"/>
      <c r="L2888" s="42"/>
      <c r="M2888" s="328"/>
      <c r="N2888" s="328"/>
      <c r="O2888" s="42"/>
    </row>
    <row r="2889" spans="1:15">
      <c r="A2889" s="42"/>
      <c r="B2889" s="330">
        <v>45893</v>
      </c>
      <c r="C2889" s="334">
        <f t="shared" si="43"/>
        <v>10394807961</v>
      </c>
      <c r="D2889" s="42"/>
      <c r="E2889" s="42"/>
      <c r="F2889" s="247">
        <v>855945775</v>
      </c>
      <c r="G2889" s="337">
        <v>444896479</v>
      </c>
      <c r="H2889" s="330">
        <v>44726</v>
      </c>
      <c r="I2889" s="330"/>
      <c r="K2889" s="42"/>
      <c r="L2889" s="42"/>
      <c r="M2889" s="328"/>
      <c r="N2889" s="328"/>
      <c r="O2889" s="42"/>
    </row>
    <row r="2890" spans="1:15">
      <c r="A2890" s="42"/>
      <c r="B2890" s="330">
        <v>45894</v>
      </c>
      <c r="C2890" s="334">
        <f t="shared" si="43"/>
        <v>10430520197</v>
      </c>
      <c r="D2890" s="42"/>
      <c r="E2890" s="42"/>
      <c r="F2890" s="247">
        <v>891658011</v>
      </c>
      <c r="G2890" s="337">
        <v>444926573</v>
      </c>
      <c r="H2890" s="330">
        <v>43751</v>
      </c>
      <c r="I2890" s="330"/>
      <c r="K2890" s="42"/>
      <c r="L2890" s="42"/>
      <c r="M2890" s="328"/>
      <c r="N2890" s="328"/>
      <c r="O2890" s="42"/>
    </row>
    <row r="2891" spans="1:15">
      <c r="A2891" s="42"/>
      <c r="B2891" s="330">
        <v>45895</v>
      </c>
      <c r="C2891" s="334">
        <f t="shared" si="43"/>
        <v>10142444376</v>
      </c>
      <c r="D2891" s="42"/>
      <c r="E2891" s="42"/>
      <c r="F2891" s="247">
        <v>603582190</v>
      </c>
      <c r="G2891" s="337">
        <v>444935043</v>
      </c>
      <c r="H2891" s="330">
        <v>48818</v>
      </c>
      <c r="I2891" s="330"/>
      <c r="K2891" s="42"/>
      <c r="L2891" s="42"/>
      <c r="M2891" s="328"/>
      <c r="N2891" s="328"/>
      <c r="O2891" s="42"/>
    </row>
    <row r="2892" spans="1:15">
      <c r="A2892" s="42"/>
      <c r="B2892" s="330">
        <v>45896</v>
      </c>
      <c r="C2892" s="334">
        <f t="shared" si="43"/>
        <v>10511589539</v>
      </c>
      <c r="D2892" s="42"/>
      <c r="E2892" s="42"/>
      <c r="F2892" s="247">
        <v>972727353</v>
      </c>
      <c r="G2892" s="337">
        <v>444969995</v>
      </c>
      <c r="H2892" s="330">
        <v>46783</v>
      </c>
      <c r="I2892" s="330"/>
      <c r="K2892" s="42"/>
      <c r="L2892" s="42"/>
      <c r="M2892" s="328"/>
      <c r="N2892" s="328"/>
      <c r="O2892" s="42"/>
    </row>
    <row r="2893" spans="1:15">
      <c r="A2893" s="42"/>
      <c r="B2893" s="330">
        <v>45897</v>
      </c>
      <c r="C2893" s="334">
        <f t="shared" si="43"/>
        <v>9652493503</v>
      </c>
      <c r="D2893" s="42"/>
      <c r="E2893" s="42"/>
      <c r="F2893" s="247">
        <v>113631317</v>
      </c>
      <c r="G2893" s="337">
        <v>445056684</v>
      </c>
      <c r="H2893" s="330">
        <v>46791</v>
      </c>
      <c r="I2893" s="330"/>
      <c r="K2893" s="42"/>
      <c r="L2893" s="42"/>
      <c r="M2893" s="328"/>
      <c r="N2893" s="328"/>
      <c r="O2893" s="42"/>
    </row>
    <row r="2894" spans="1:15">
      <c r="A2894" s="42"/>
      <c r="B2894" s="330">
        <v>45898</v>
      </c>
      <c r="C2894" s="334">
        <f t="shared" si="43"/>
        <v>10313222132</v>
      </c>
      <c r="D2894" s="42"/>
      <c r="E2894" s="42"/>
      <c r="F2894" s="247">
        <v>774359946</v>
      </c>
      <c r="G2894" s="337">
        <v>445076132</v>
      </c>
      <c r="H2894" s="330">
        <v>46750</v>
      </c>
      <c r="I2894" s="330"/>
      <c r="K2894" s="42"/>
      <c r="L2894" s="42"/>
      <c r="M2894" s="328"/>
      <c r="N2894" s="328"/>
      <c r="O2894" s="42"/>
    </row>
    <row r="2895" spans="1:15">
      <c r="A2895" s="42"/>
      <c r="B2895" s="330">
        <v>45899</v>
      </c>
      <c r="C2895" s="334">
        <f t="shared" si="43"/>
        <v>9864006905</v>
      </c>
      <c r="D2895" s="42"/>
      <c r="E2895" s="42"/>
      <c r="F2895" s="247">
        <v>325144719</v>
      </c>
      <c r="G2895" s="337">
        <v>445088126</v>
      </c>
      <c r="H2895" s="330">
        <v>48084</v>
      </c>
      <c r="I2895" s="330"/>
      <c r="K2895" s="42"/>
      <c r="L2895" s="42"/>
      <c r="M2895" s="328"/>
      <c r="N2895" s="328"/>
      <c r="O2895" s="42"/>
    </row>
    <row r="2896" spans="1:15">
      <c r="A2896" s="42"/>
      <c r="B2896" s="330">
        <v>45900</v>
      </c>
      <c r="C2896" s="334">
        <f t="shared" si="43"/>
        <v>10248664957</v>
      </c>
      <c r="D2896" s="42"/>
      <c r="E2896" s="42"/>
      <c r="F2896" s="247">
        <v>709802771</v>
      </c>
      <c r="G2896" s="337">
        <v>445503659</v>
      </c>
      <c r="H2896" s="330">
        <v>44149</v>
      </c>
      <c r="I2896" s="330"/>
      <c r="K2896" s="42"/>
      <c r="L2896" s="42"/>
      <c r="M2896" s="328"/>
      <c r="N2896" s="328"/>
      <c r="O2896" s="42"/>
    </row>
    <row r="2897" spans="1:15">
      <c r="A2897" s="42"/>
      <c r="B2897" s="330">
        <v>45901</v>
      </c>
      <c r="C2897" s="334">
        <f t="shared" si="43"/>
        <v>10070231823</v>
      </c>
      <c r="D2897" s="42"/>
      <c r="E2897" s="42"/>
      <c r="F2897" s="247">
        <v>531369637</v>
      </c>
      <c r="G2897" s="337">
        <v>445560501</v>
      </c>
      <c r="H2897" s="330">
        <v>43536</v>
      </c>
      <c r="I2897" s="330"/>
      <c r="K2897" s="42"/>
      <c r="L2897" s="42"/>
      <c r="M2897" s="328"/>
      <c r="N2897" s="328"/>
      <c r="O2897" s="42"/>
    </row>
    <row r="2898" spans="1:15">
      <c r="A2898" s="42"/>
      <c r="B2898" s="330">
        <v>45902</v>
      </c>
      <c r="C2898" s="334">
        <f t="shared" si="43"/>
        <v>10377272389</v>
      </c>
      <c r="D2898" s="42"/>
      <c r="E2898" s="42"/>
      <c r="F2898" s="247">
        <v>838410203</v>
      </c>
      <c r="G2898" s="337">
        <v>445600046</v>
      </c>
      <c r="H2898" s="330">
        <v>50145</v>
      </c>
      <c r="I2898" s="330"/>
      <c r="K2898" s="42"/>
      <c r="L2898" s="42"/>
      <c r="M2898" s="328"/>
      <c r="N2898" s="328"/>
      <c r="O2898" s="42"/>
    </row>
    <row r="2899" spans="1:15">
      <c r="A2899" s="42"/>
      <c r="B2899" s="330">
        <v>45903</v>
      </c>
      <c r="C2899" s="334">
        <f t="shared" si="43"/>
        <v>10341112750</v>
      </c>
      <c r="D2899" s="42"/>
      <c r="E2899" s="42"/>
      <c r="F2899" s="247">
        <v>802250564</v>
      </c>
      <c r="G2899" s="337">
        <v>445864785</v>
      </c>
      <c r="H2899" s="330">
        <v>44925</v>
      </c>
      <c r="I2899" s="330"/>
      <c r="K2899" s="42"/>
      <c r="L2899" s="42"/>
      <c r="M2899" s="328"/>
      <c r="N2899" s="328"/>
      <c r="O2899" s="42"/>
    </row>
    <row r="2900" spans="1:15">
      <c r="A2900" s="42"/>
      <c r="B2900" s="330">
        <v>45904</v>
      </c>
      <c r="C2900" s="334">
        <f t="shared" si="43"/>
        <v>10506596362</v>
      </c>
      <c r="D2900" s="42"/>
      <c r="E2900" s="42"/>
      <c r="F2900" s="247">
        <v>967734176</v>
      </c>
      <c r="G2900" s="337">
        <v>446142625</v>
      </c>
      <c r="H2900" s="330">
        <v>49342</v>
      </c>
      <c r="I2900" s="330"/>
      <c r="K2900" s="42"/>
      <c r="L2900" s="42"/>
      <c r="M2900" s="328"/>
      <c r="N2900" s="328"/>
      <c r="O2900" s="42"/>
    </row>
    <row r="2901" spans="1:15">
      <c r="A2901" s="42"/>
      <c r="B2901" s="330">
        <v>45905</v>
      </c>
      <c r="C2901" s="334">
        <f t="shared" si="43"/>
        <v>9673033794</v>
      </c>
      <c r="D2901" s="42"/>
      <c r="E2901" s="42"/>
      <c r="F2901" s="247">
        <v>134171608</v>
      </c>
      <c r="G2901" s="337">
        <v>446437216</v>
      </c>
      <c r="H2901" s="330">
        <v>50206</v>
      </c>
      <c r="I2901" s="330"/>
      <c r="K2901" s="42"/>
      <c r="L2901" s="42"/>
      <c r="M2901" s="328"/>
      <c r="N2901" s="328"/>
      <c r="O2901" s="42"/>
    </row>
    <row r="2902" spans="1:15">
      <c r="A2902" s="42"/>
      <c r="B2902" s="330">
        <v>45906</v>
      </c>
      <c r="C2902" s="334">
        <f t="shared" si="43"/>
        <v>10462282140</v>
      </c>
      <c r="D2902" s="42"/>
      <c r="E2902" s="42"/>
      <c r="F2902" s="247">
        <v>923419954</v>
      </c>
      <c r="G2902" s="337">
        <v>446439957</v>
      </c>
      <c r="H2902" s="330">
        <v>49952</v>
      </c>
      <c r="I2902" s="330"/>
      <c r="K2902" s="42"/>
      <c r="L2902" s="42"/>
      <c r="M2902" s="328"/>
      <c r="N2902" s="328"/>
      <c r="O2902" s="42"/>
    </row>
    <row r="2903" spans="1:15">
      <c r="A2903" s="42"/>
      <c r="B2903" s="330">
        <v>45907</v>
      </c>
      <c r="C2903" s="334">
        <f t="shared" si="43"/>
        <v>9881013670</v>
      </c>
      <c r="D2903" s="42"/>
      <c r="E2903" s="42"/>
      <c r="F2903" s="247">
        <v>342151484</v>
      </c>
      <c r="G2903" s="337">
        <v>446479859</v>
      </c>
      <c r="H2903" s="330">
        <v>43427</v>
      </c>
      <c r="I2903" s="330"/>
      <c r="K2903" s="42"/>
      <c r="L2903" s="42"/>
      <c r="M2903" s="328"/>
      <c r="N2903" s="328"/>
      <c r="O2903" s="42"/>
    </row>
    <row r="2904" spans="1:15">
      <c r="A2904" s="42"/>
      <c r="B2904" s="330">
        <v>45908</v>
      </c>
      <c r="C2904" s="334">
        <f t="shared" si="43"/>
        <v>9694837179</v>
      </c>
      <c r="D2904" s="42"/>
      <c r="E2904" s="42"/>
      <c r="F2904" s="247">
        <v>155974993</v>
      </c>
      <c r="G2904" s="337">
        <v>446611597</v>
      </c>
      <c r="H2904" s="330">
        <v>45671</v>
      </c>
      <c r="I2904" s="330"/>
      <c r="K2904" s="42"/>
      <c r="L2904" s="42"/>
      <c r="M2904" s="328"/>
      <c r="N2904" s="328"/>
      <c r="O2904" s="42"/>
    </row>
    <row r="2905" spans="1:15">
      <c r="A2905" s="42"/>
      <c r="B2905" s="330">
        <v>45909</v>
      </c>
      <c r="C2905" s="334">
        <f t="shared" si="43"/>
        <v>10160584246</v>
      </c>
      <c r="D2905" s="42"/>
      <c r="E2905" s="42"/>
      <c r="F2905" s="247">
        <v>621722060</v>
      </c>
      <c r="G2905" s="337">
        <v>446799357</v>
      </c>
      <c r="H2905" s="330">
        <v>46415</v>
      </c>
      <c r="I2905" s="330"/>
      <c r="K2905" s="42"/>
      <c r="L2905" s="42"/>
      <c r="M2905" s="328"/>
      <c r="N2905" s="328"/>
      <c r="O2905" s="42"/>
    </row>
    <row r="2906" spans="1:15">
      <c r="A2906" s="42"/>
      <c r="B2906" s="330">
        <v>45910</v>
      </c>
      <c r="C2906" s="334">
        <f t="shared" si="43"/>
        <v>10179686997</v>
      </c>
      <c r="D2906" s="42"/>
      <c r="E2906" s="42"/>
      <c r="F2906" s="247">
        <v>640824811</v>
      </c>
      <c r="G2906" s="337">
        <v>446856669</v>
      </c>
      <c r="H2906" s="330">
        <v>48176</v>
      </c>
      <c r="I2906" s="330"/>
      <c r="K2906" s="42"/>
      <c r="L2906" s="42"/>
      <c r="M2906" s="328"/>
      <c r="N2906" s="328"/>
      <c r="O2906" s="42"/>
    </row>
    <row r="2907" spans="1:15">
      <c r="A2907" s="42"/>
      <c r="B2907" s="330">
        <v>45911</v>
      </c>
      <c r="C2907" s="334">
        <f t="shared" si="43"/>
        <v>9790547881</v>
      </c>
      <c r="D2907" s="42"/>
      <c r="E2907" s="42"/>
      <c r="F2907" s="247">
        <v>251685695</v>
      </c>
      <c r="G2907" s="337">
        <v>446872197</v>
      </c>
      <c r="H2907" s="330">
        <v>48193</v>
      </c>
      <c r="I2907" s="330"/>
      <c r="K2907" s="42"/>
      <c r="L2907" s="42"/>
      <c r="M2907" s="328"/>
      <c r="N2907" s="328"/>
      <c r="O2907" s="42"/>
    </row>
    <row r="2908" spans="1:15">
      <c r="A2908" s="42"/>
      <c r="B2908" s="330">
        <v>45912</v>
      </c>
      <c r="C2908" s="334">
        <f t="shared" si="43"/>
        <v>10132727845</v>
      </c>
      <c r="D2908" s="42"/>
      <c r="E2908" s="42"/>
      <c r="F2908" s="247">
        <v>593865659</v>
      </c>
      <c r="G2908" s="337">
        <v>446956013</v>
      </c>
      <c r="H2908" s="330">
        <v>44144</v>
      </c>
      <c r="I2908" s="330"/>
      <c r="K2908" s="42"/>
      <c r="L2908" s="42"/>
      <c r="M2908" s="328"/>
      <c r="N2908" s="328"/>
      <c r="O2908" s="42"/>
    </row>
    <row r="2909" spans="1:15">
      <c r="A2909" s="42"/>
      <c r="B2909" s="330">
        <v>45913</v>
      </c>
      <c r="C2909" s="334">
        <f t="shared" si="43"/>
        <v>10496947359</v>
      </c>
      <c r="D2909" s="42"/>
      <c r="E2909" s="42"/>
      <c r="F2909" s="247">
        <v>958085173</v>
      </c>
      <c r="G2909" s="337">
        <v>447239819</v>
      </c>
      <c r="H2909" s="330">
        <v>49801</v>
      </c>
      <c r="I2909" s="330"/>
      <c r="K2909" s="42"/>
      <c r="L2909" s="42"/>
      <c r="M2909" s="328"/>
      <c r="N2909" s="328"/>
      <c r="O2909" s="42"/>
    </row>
    <row r="2910" spans="1:15">
      <c r="A2910" s="42"/>
      <c r="B2910" s="330">
        <v>45914</v>
      </c>
      <c r="C2910" s="334">
        <f t="shared" si="43"/>
        <v>10157909004</v>
      </c>
      <c r="D2910" s="42"/>
      <c r="E2910" s="42"/>
      <c r="F2910" s="247">
        <v>619046818</v>
      </c>
      <c r="G2910" s="337">
        <v>447248415</v>
      </c>
      <c r="H2910" s="330">
        <v>46693</v>
      </c>
      <c r="I2910" s="330"/>
      <c r="K2910" s="42"/>
      <c r="L2910" s="42"/>
      <c r="M2910" s="328"/>
      <c r="N2910" s="328"/>
      <c r="O2910" s="42"/>
    </row>
    <row r="2911" spans="1:15">
      <c r="A2911" s="42"/>
      <c r="B2911" s="330">
        <v>45915</v>
      </c>
      <c r="C2911" s="334">
        <f t="shared" si="43"/>
        <v>9750742184</v>
      </c>
      <c r="D2911" s="42"/>
      <c r="E2911" s="42"/>
      <c r="F2911" s="247">
        <v>211879998</v>
      </c>
      <c r="G2911" s="337">
        <v>447329213</v>
      </c>
      <c r="H2911" s="330">
        <v>46112</v>
      </c>
      <c r="I2911" s="330"/>
      <c r="K2911" s="42"/>
      <c r="L2911" s="42"/>
      <c r="M2911" s="328"/>
      <c r="N2911" s="328"/>
      <c r="O2911" s="42"/>
    </row>
    <row r="2912" spans="1:15">
      <c r="A2912" s="42"/>
      <c r="B2912" s="330">
        <v>45916</v>
      </c>
      <c r="C2912" s="334">
        <f t="shared" ref="C2912:C2975" si="44">F2912+(F$88*28679+98765)+(G$88*6587+87654)+(E$88*9537+76543)+(J$88*5713+4528)</f>
        <v>10120800503</v>
      </c>
      <c r="D2912" s="42"/>
      <c r="E2912" s="42"/>
      <c r="F2912" s="247">
        <v>581938317</v>
      </c>
      <c r="G2912" s="337">
        <v>447442974</v>
      </c>
      <c r="H2912" s="330">
        <v>49089</v>
      </c>
      <c r="I2912" s="330"/>
      <c r="K2912" s="42"/>
      <c r="L2912" s="42"/>
      <c r="M2912" s="328"/>
      <c r="N2912" s="328"/>
      <c r="O2912" s="42"/>
    </row>
    <row r="2913" spans="1:15">
      <c r="A2913" s="42"/>
      <c r="B2913" s="330">
        <v>45917</v>
      </c>
      <c r="C2913" s="334">
        <f t="shared" si="44"/>
        <v>9711416878</v>
      </c>
      <c r="D2913" s="42"/>
      <c r="E2913" s="42"/>
      <c r="F2913" s="247">
        <v>172554692</v>
      </c>
      <c r="G2913" s="337">
        <v>447483211</v>
      </c>
      <c r="H2913" s="330">
        <v>46125</v>
      </c>
      <c r="I2913" s="330"/>
      <c r="K2913" s="42"/>
      <c r="L2913" s="42"/>
      <c r="M2913" s="328"/>
      <c r="N2913" s="328"/>
      <c r="O2913" s="42"/>
    </row>
    <row r="2914" spans="1:15">
      <c r="A2914" s="42"/>
      <c r="B2914" s="330">
        <v>45918</v>
      </c>
      <c r="C2914" s="334">
        <f t="shared" si="44"/>
        <v>9839775772</v>
      </c>
      <c r="D2914" s="42"/>
      <c r="E2914" s="42"/>
      <c r="F2914" s="247">
        <v>300913586</v>
      </c>
      <c r="G2914" s="337">
        <v>447487839</v>
      </c>
      <c r="H2914" s="330">
        <v>45845</v>
      </c>
      <c r="I2914" s="330"/>
      <c r="K2914" s="42"/>
      <c r="L2914" s="42"/>
      <c r="M2914" s="328"/>
      <c r="N2914" s="328"/>
      <c r="O2914" s="42"/>
    </row>
    <row r="2915" spans="1:15">
      <c r="A2915" s="42"/>
      <c r="B2915" s="330">
        <v>45919</v>
      </c>
      <c r="C2915" s="334">
        <f t="shared" si="44"/>
        <v>10085854963</v>
      </c>
      <c r="D2915" s="42"/>
      <c r="E2915" s="42"/>
      <c r="F2915" s="247">
        <v>546992777</v>
      </c>
      <c r="G2915" s="337">
        <v>447493748</v>
      </c>
      <c r="H2915" s="330">
        <v>46090</v>
      </c>
      <c r="I2915" s="330"/>
      <c r="K2915" s="42"/>
      <c r="L2915" s="42"/>
      <c r="M2915" s="328"/>
      <c r="N2915" s="328"/>
      <c r="O2915" s="42"/>
    </row>
    <row r="2916" spans="1:15">
      <c r="A2916" s="42"/>
      <c r="B2916" s="330">
        <v>45920</v>
      </c>
      <c r="C2916" s="334">
        <f t="shared" si="44"/>
        <v>10533621233</v>
      </c>
      <c r="D2916" s="42"/>
      <c r="E2916" s="42"/>
      <c r="F2916" s="247">
        <v>994759047</v>
      </c>
      <c r="G2916" s="337">
        <v>447590941</v>
      </c>
      <c r="H2916" s="330">
        <v>45108</v>
      </c>
      <c r="I2916" s="330"/>
      <c r="K2916" s="42"/>
      <c r="L2916" s="42"/>
      <c r="M2916" s="328"/>
      <c r="N2916" s="328"/>
      <c r="O2916" s="42"/>
    </row>
    <row r="2917" spans="1:15">
      <c r="A2917" s="42"/>
      <c r="B2917" s="330">
        <v>45921</v>
      </c>
      <c r="C2917" s="334">
        <f t="shared" si="44"/>
        <v>9951269386</v>
      </c>
      <c r="D2917" s="42"/>
      <c r="E2917" s="42"/>
      <c r="F2917" s="247">
        <v>412407200</v>
      </c>
      <c r="G2917" s="337">
        <v>447639171</v>
      </c>
      <c r="H2917" s="330">
        <v>45468</v>
      </c>
      <c r="I2917" s="330"/>
      <c r="K2917" s="42"/>
      <c r="L2917" s="42"/>
      <c r="M2917" s="328"/>
      <c r="N2917" s="328"/>
      <c r="O2917" s="42"/>
    </row>
    <row r="2918" spans="1:15">
      <c r="A2918" s="42"/>
      <c r="B2918" s="330">
        <v>45922</v>
      </c>
      <c r="C2918" s="334">
        <f t="shared" si="44"/>
        <v>10156866685</v>
      </c>
      <c r="D2918" s="42"/>
      <c r="E2918" s="42"/>
      <c r="F2918" s="247">
        <v>618004499</v>
      </c>
      <c r="G2918" s="337">
        <v>447650302</v>
      </c>
      <c r="H2918" s="330">
        <v>47793</v>
      </c>
      <c r="I2918" s="330"/>
      <c r="K2918" s="42"/>
      <c r="L2918" s="42"/>
      <c r="M2918" s="328"/>
      <c r="N2918" s="328"/>
      <c r="O2918" s="42"/>
    </row>
    <row r="2919" spans="1:15">
      <c r="A2919" s="42"/>
      <c r="B2919" s="330">
        <v>45923</v>
      </c>
      <c r="C2919" s="334">
        <f t="shared" si="44"/>
        <v>10063900819</v>
      </c>
      <c r="D2919" s="42"/>
      <c r="E2919" s="42"/>
      <c r="F2919" s="247">
        <v>525038633</v>
      </c>
      <c r="G2919" s="337">
        <v>447709049</v>
      </c>
      <c r="H2919" s="330">
        <v>45484</v>
      </c>
      <c r="I2919" s="330"/>
      <c r="K2919" s="42"/>
      <c r="L2919" s="42"/>
      <c r="M2919" s="328"/>
      <c r="N2919" s="328"/>
      <c r="O2919" s="42"/>
    </row>
    <row r="2920" spans="1:15">
      <c r="A2920" s="42"/>
      <c r="B2920" s="330">
        <v>45924</v>
      </c>
      <c r="C2920" s="334">
        <f t="shared" si="44"/>
        <v>10518261153</v>
      </c>
      <c r="D2920" s="42"/>
      <c r="E2920" s="42"/>
      <c r="F2920" s="247">
        <v>979398967</v>
      </c>
      <c r="G2920" s="337">
        <v>447892786</v>
      </c>
      <c r="H2920" s="330">
        <v>45265</v>
      </c>
      <c r="I2920" s="330"/>
      <c r="K2920" s="42"/>
      <c r="L2920" s="42"/>
      <c r="M2920" s="328"/>
      <c r="N2920" s="328"/>
      <c r="O2920" s="42"/>
    </row>
    <row r="2921" spans="1:15">
      <c r="A2921" s="42"/>
      <c r="B2921" s="330">
        <v>45925</v>
      </c>
      <c r="C2921" s="334">
        <f t="shared" si="44"/>
        <v>10211026481</v>
      </c>
      <c r="D2921" s="42"/>
      <c r="E2921" s="42"/>
      <c r="F2921" s="247">
        <v>672164295</v>
      </c>
      <c r="G2921" s="337">
        <v>448175282</v>
      </c>
      <c r="H2921" s="330">
        <v>49298</v>
      </c>
      <c r="I2921" s="330"/>
      <c r="K2921" s="42"/>
      <c r="L2921" s="42"/>
      <c r="M2921" s="328"/>
      <c r="N2921" s="328"/>
      <c r="O2921" s="42"/>
    </row>
    <row r="2922" spans="1:15">
      <c r="A2922" s="42"/>
      <c r="B2922" s="330">
        <v>45926</v>
      </c>
      <c r="C2922" s="334">
        <f t="shared" si="44"/>
        <v>10143305610</v>
      </c>
      <c r="D2922" s="42"/>
      <c r="E2922" s="42"/>
      <c r="F2922" s="247">
        <v>604443424</v>
      </c>
      <c r="G2922" s="337">
        <v>448325715</v>
      </c>
      <c r="H2922" s="330">
        <v>46561</v>
      </c>
      <c r="I2922" s="330"/>
      <c r="K2922" s="42"/>
      <c r="L2922" s="42"/>
      <c r="M2922" s="328"/>
      <c r="N2922" s="328"/>
      <c r="O2922" s="42"/>
    </row>
    <row r="2923" spans="1:15">
      <c r="A2923" s="42"/>
      <c r="B2923" s="330">
        <v>45927</v>
      </c>
      <c r="C2923" s="334">
        <f t="shared" si="44"/>
        <v>10318468749</v>
      </c>
      <c r="D2923" s="42"/>
      <c r="E2923" s="42"/>
      <c r="F2923" s="247">
        <v>779606563</v>
      </c>
      <c r="G2923" s="337">
        <v>448338111</v>
      </c>
      <c r="H2923" s="330">
        <v>46671</v>
      </c>
      <c r="I2923" s="330"/>
      <c r="K2923" s="42"/>
      <c r="L2923" s="42"/>
      <c r="M2923" s="328"/>
      <c r="N2923" s="328"/>
      <c r="O2923" s="42"/>
    </row>
    <row r="2924" spans="1:15">
      <c r="A2924" s="42"/>
      <c r="B2924" s="330">
        <v>45928</v>
      </c>
      <c r="C2924" s="334">
        <f t="shared" si="44"/>
        <v>10298059042</v>
      </c>
      <c r="D2924" s="42"/>
      <c r="E2924" s="42"/>
      <c r="F2924" s="247">
        <v>759196856</v>
      </c>
      <c r="G2924" s="337">
        <v>448431535</v>
      </c>
      <c r="H2924" s="330">
        <v>48476</v>
      </c>
      <c r="I2924" s="330"/>
      <c r="K2924" s="42"/>
      <c r="L2924" s="42"/>
      <c r="M2924" s="328"/>
      <c r="N2924" s="328"/>
      <c r="O2924" s="42"/>
    </row>
    <row r="2925" spans="1:15">
      <c r="A2925" s="42"/>
      <c r="B2925" s="330">
        <v>45929</v>
      </c>
      <c r="C2925" s="334">
        <f t="shared" si="44"/>
        <v>10172277060</v>
      </c>
      <c r="D2925" s="42"/>
      <c r="E2925" s="42"/>
      <c r="F2925" s="247">
        <v>633414874</v>
      </c>
      <c r="G2925" s="337">
        <v>448556116</v>
      </c>
      <c r="H2925" s="330">
        <v>44547</v>
      </c>
      <c r="I2925" s="330"/>
      <c r="K2925" s="42"/>
      <c r="L2925" s="42"/>
      <c r="M2925" s="328"/>
      <c r="N2925" s="328"/>
      <c r="O2925" s="42"/>
    </row>
    <row r="2926" spans="1:15">
      <c r="A2926" s="42"/>
      <c r="B2926" s="330">
        <v>45930</v>
      </c>
      <c r="C2926" s="334">
        <f t="shared" si="44"/>
        <v>9763869706</v>
      </c>
      <c r="D2926" s="42"/>
      <c r="E2926" s="42"/>
      <c r="F2926" s="247">
        <v>225007520</v>
      </c>
      <c r="G2926" s="337">
        <v>448699996</v>
      </c>
      <c r="H2926" s="330">
        <v>44439</v>
      </c>
      <c r="I2926" s="330"/>
      <c r="K2926" s="42"/>
      <c r="L2926" s="42"/>
      <c r="M2926" s="328"/>
      <c r="N2926" s="328"/>
      <c r="O2926" s="42"/>
    </row>
    <row r="2927" spans="1:15">
      <c r="A2927" s="42"/>
      <c r="B2927" s="330">
        <v>45931</v>
      </c>
      <c r="C2927" s="334">
        <f t="shared" si="44"/>
        <v>9941794432</v>
      </c>
      <c r="D2927" s="42"/>
      <c r="E2927" s="42"/>
      <c r="F2927" s="247">
        <v>402932246</v>
      </c>
      <c r="G2927" s="337">
        <v>448748490</v>
      </c>
      <c r="H2927" s="330">
        <v>50169</v>
      </c>
      <c r="I2927" s="330"/>
      <c r="K2927" s="42"/>
      <c r="L2927" s="42"/>
      <c r="M2927" s="328"/>
      <c r="N2927" s="328"/>
      <c r="O2927" s="42"/>
    </row>
    <row r="2928" spans="1:15">
      <c r="A2928" s="42"/>
      <c r="B2928" s="330">
        <v>45932</v>
      </c>
      <c r="C2928" s="334">
        <f t="shared" si="44"/>
        <v>10471498092</v>
      </c>
      <c r="D2928" s="42"/>
      <c r="E2928" s="42"/>
      <c r="F2928" s="247">
        <v>932635906</v>
      </c>
      <c r="G2928" s="337">
        <v>448753854</v>
      </c>
      <c r="H2928" s="330">
        <v>49024</v>
      </c>
      <c r="I2928" s="330"/>
      <c r="K2928" s="42"/>
      <c r="L2928" s="42"/>
      <c r="M2928" s="328"/>
      <c r="N2928" s="328"/>
      <c r="O2928" s="42"/>
    </row>
    <row r="2929" spans="1:15">
      <c r="A2929" s="42"/>
      <c r="B2929" s="330">
        <v>45933</v>
      </c>
      <c r="C2929" s="334">
        <f t="shared" si="44"/>
        <v>9648102549</v>
      </c>
      <c r="D2929" s="42"/>
      <c r="E2929" s="42"/>
      <c r="F2929" s="247">
        <v>109240363</v>
      </c>
      <c r="G2929" s="337">
        <v>448762255</v>
      </c>
      <c r="H2929" s="330">
        <v>49680</v>
      </c>
      <c r="I2929" s="330"/>
      <c r="K2929" s="42"/>
      <c r="L2929" s="42"/>
      <c r="M2929" s="328"/>
      <c r="N2929" s="328"/>
      <c r="O2929" s="42"/>
    </row>
    <row r="2930" spans="1:15">
      <c r="A2930" s="42"/>
      <c r="B2930" s="330">
        <v>45934</v>
      </c>
      <c r="C2930" s="334">
        <f t="shared" si="44"/>
        <v>10106444595</v>
      </c>
      <c r="D2930" s="42"/>
      <c r="E2930" s="42"/>
      <c r="F2930" s="247">
        <v>567582409</v>
      </c>
      <c r="G2930" s="337">
        <v>449115160</v>
      </c>
      <c r="H2930" s="330">
        <v>48359</v>
      </c>
      <c r="I2930" s="330"/>
      <c r="K2930" s="42"/>
      <c r="L2930" s="42"/>
      <c r="M2930" s="328"/>
      <c r="N2930" s="328"/>
      <c r="O2930" s="42"/>
    </row>
    <row r="2931" spans="1:15">
      <c r="A2931" s="42"/>
      <c r="B2931" s="330">
        <v>45935</v>
      </c>
      <c r="C2931" s="334">
        <f t="shared" si="44"/>
        <v>9989096020</v>
      </c>
      <c r="D2931" s="42"/>
      <c r="E2931" s="42"/>
      <c r="F2931" s="247">
        <v>450233834</v>
      </c>
      <c r="G2931" s="337">
        <v>449278594</v>
      </c>
      <c r="H2931" s="330">
        <v>48901</v>
      </c>
      <c r="I2931" s="330"/>
      <c r="K2931" s="42"/>
      <c r="L2931" s="42"/>
      <c r="M2931" s="328"/>
      <c r="N2931" s="328"/>
      <c r="O2931" s="42"/>
    </row>
    <row r="2932" spans="1:15">
      <c r="A2932" s="42"/>
      <c r="B2932" s="330">
        <v>45936</v>
      </c>
      <c r="C2932" s="334">
        <f t="shared" si="44"/>
        <v>10181258025</v>
      </c>
      <c r="D2932" s="42"/>
      <c r="E2932" s="42"/>
      <c r="F2932" s="247">
        <v>642395839</v>
      </c>
      <c r="G2932" s="337">
        <v>449413091</v>
      </c>
      <c r="H2932" s="330">
        <v>45092</v>
      </c>
      <c r="I2932" s="330"/>
      <c r="K2932" s="42"/>
      <c r="L2932" s="42"/>
      <c r="M2932" s="328"/>
      <c r="N2932" s="328"/>
      <c r="O2932" s="42"/>
    </row>
    <row r="2933" spans="1:15">
      <c r="A2933" s="42"/>
      <c r="B2933" s="330">
        <v>45937</v>
      </c>
      <c r="C2933" s="334">
        <f t="shared" si="44"/>
        <v>9815968378</v>
      </c>
      <c r="D2933" s="42"/>
      <c r="E2933" s="42"/>
      <c r="F2933" s="247">
        <v>277106192</v>
      </c>
      <c r="G2933" s="337">
        <v>449486318</v>
      </c>
      <c r="H2933" s="330">
        <v>47746</v>
      </c>
      <c r="I2933" s="330"/>
      <c r="K2933" s="42"/>
      <c r="L2933" s="42"/>
      <c r="M2933" s="328"/>
      <c r="N2933" s="328"/>
      <c r="O2933" s="42"/>
    </row>
    <row r="2934" spans="1:15">
      <c r="A2934" s="42"/>
      <c r="B2934" s="330">
        <v>45938</v>
      </c>
      <c r="C2934" s="334">
        <f t="shared" si="44"/>
        <v>10244029720</v>
      </c>
      <c r="D2934" s="42"/>
      <c r="E2934" s="42"/>
      <c r="F2934" s="247">
        <v>705167534</v>
      </c>
      <c r="G2934" s="337">
        <v>449629460</v>
      </c>
      <c r="H2934" s="330">
        <v>46708</v>
      </c>
      <c r="I2934" s="330"/>
      <c r="K2934" s="42"/>
      <c r="L2934" s="42"/>
      <c r="M2934" s="328"/>
      <c r="N2934" s="328"/>
      <c r="O2934" s="42"/>
    </row>
    <row r="2935" spans="1:15">
      <c r="A2935" s="42"/>
      <c r="B2935" s="330">
        <v>45939</v>
      </c>
      <c r="C2935" s="334">
        <f t="shared" si="44"/>
        <v>10141298915</v>
      </c>
      <c r="D2935" s="42"/>
      <c r="E2935" s="42"/>
      <c r="F2935" s="247">
        <v>602436729</v>
      </c>
      <c r="G2935" s="337">
        <v>449778104</v>
      </c>
      <c r="H2935" s="330">
        <v>47065</v>
      </c>
      <c r="I2935" s="330"/>
      <c r="K2935" s="42"/>
      <c r="L2935" s="42"/>
      <c r="M2935" s="328"/>
      <c r="N2935" s="328"/>
      <c r="O2935" s="42"/>
    </row>
    <row r="2936" spans="1:15">
      <c r="A2936" s="42"/>
      <c r="B2936" s="330">
        <v>45940</v>
      </c>
      <c r="C2936" s="334">
        <f t="shared" si="44"/>
        <v>10263365584</v>
      </c>
      <c r="D2936" s="42"/>
      <c r="E2936" s="42"/>
      <c r="F2936" s="247">
        <v>724503398</v>
      </c>
      <c r="G2936" s="337">
        <v>449968886</v>
      </c>
      <c r="H2936" s="330">
        <v>44896</v>
      </c>
      <c r="I2936" s="330"/>
      <c r="K2936" s="42"/>
      <c r="L2936" s="42"/>
      <c r="M2936" s="328"/>
      <c r="N2936" s="328"/>
      <c r="O2936" s="42"/>
    </row>
    <row r="2937" spans="1:15">
      <c r="A2937" s="42"/>
      <c r="B2937" s="330">
        <v>45941</v>
      </c>
      <c r="C2937" s="334">
        <f t="shared" si="44"/>
        <v>10118573898</v>
      </c>
      <c r="D2937" s="42"/>
      <c r="E2937" s="42"/>
      <c r="F2937" s="247">
        <v>579711712</v>
      </c>
      <c r="G2937" s="337">
        <v>450048966</v>
      </c>
      <c r="H2937" s="330">
        <v>47814</v>
      </c>
      <c r="I2937" s="330"/>
      <c r="K2937" s="42"/>
      <c r="L2937" s="42"/>
      <c r="M2937" s="328"/>
      <c r="N2937" s="328"/>
      <c r="O2937" s="42"/>
    </row>
    <row r="2938" spans="1:15">
      <c r="A2938" s="42"/>
      <c r="B2938" s="330">
        <v>45942</v>
      </c>
      <c r="C2938" s="334">
        <f t="shared" si="44"/>
        <v>10258071260</v>
      </c>
      <c r="D2938" s="42"/>
      <c r="E2938" s="42"/>
      <c r="F2938" s="247">
        <v>719209074</v>
      </c>
      <c r="G2938" s="337">
        <v>450147022</v>
      </c>
      <c r="H2938" s="330">
        <v>48335</v>
      </c>
      <c r="I2938" s="330"/>
      <c r="K2938" s="42"/>
      <c r="L2938" s="42"/>
      <c r="M2938" s="328"/>
      <c r="N2938" s="328"/>
      <c r="O2938" s="42"/>
    </row>
    <row r="2939" spans="1:15">
      <c r="A2939" s="42"/>
      <c r="B2939" s="330">
        <v>45943</v>
      </c>
      <c r="C2939" s="334">
        <f t="shared" si="44"/>
        <v>9922195256</v>
      </c>
      <c r="D2939" s="42"/>
      <c r="E2939" s="42"/>
      <c r="F2939" s="247">
        <v>383333070</v>
      </c>
      <c r="G2939" s="337">
        <v>450233834</v>
      </c>
      <c r="H2939" s="330">
        <v>45935</v>
      </c>
      <c r="I2939" s="330"/>
      <c r="K2939" s="42"/>
      <c r="L2939" s="42"/>
      <c r="M2939" s="328"/>
      <c r="N2939" s="328"/>
      <c r="O2939" s="42"/>
    </row>
    <row r="2940" spans="1:15">
      <c r="A2940" s="42"/>
      <c r="B2940" s="330">
        <v>45944</v>
      </c>
      <c r="C2940" s="334">
        <f t="shared" si="44"/>
        <v>9702638447</v>
      </c>
      <c r="D2940" s="42"/>
      <c r="E2940" s="42"/>
      <c r="F2940" s="247">
        <v>163776261</v>
      </c>
      <c r="G2940" s="337">
        <v>450490395</v>
      </c>
      <c r="H2940" s="330">
        <v>43645</v>
      </c>
      <c r="I2940" s="330"/>
      <c r="K2940" s="42"/>
      <c r="L2940" s="42"/>
      <c r="M2940" s="328"/>
      <c r="N2940" s="328"/>
      <c r="O2940" s="42"/>
    </row>
    <row r="2941" spans="1:15">
      <c r="A2941" s="42"/>
      <c r="B2941" s="330">
        <v>45945</v>
      </c>
      <c r="C2941" s="334">
        <f t="shared" si="44"/>
        <v>10365107528</v>
      </c>
      <c r="D2941" s="42"/>
      <c r="E2941" s="42"/>
      <c r="F2941" s="247">
        <v>826245342</v>
      </c>
      <c r="G2941" s="337">
        <v>450676679</v>
      </c>
      <c r="H2941" s="330">
        <v>43174</v>
      </c>
      <c r="I2941" s="330"/>
      <c r="K2941" s="42"/>
      <c r="L2941" s="42"/>
      <c r="M2941" s="328"/>
      <c r="N2941" s="328"/>
      <c r="O2941" s="42"/>
    </row>
    <row r="2942" spans="1:15">
      <c r="A2942" s="42"/>
      <c r="B2942" s="330">
        <v>45946</v>
      </c>
      <c r="C2942" s="334">
        <f t="shared" si="44"/>
        <v>10180763863</v>
      </c>
      <c r="D2942" s="42"/>
      <c r="E2942" s="42"/>
      <c r="F2942" s="247">
        <v>641901677</v>
      </c>
      <c r="G2942" s="337">
        <v>450997301</v>
      </c>
      <c r="H2942" s="330">
        <v>43678</v>
      </c>
      <c r="I2942" s="330"/>
      <c r="K2942" s="42"/>
      <c r="L2942" s="42"/>
      <c r="M2942" s="328"/>
      <c r="N2942" s="328"/>
      <c r="O2942" s="42"/>
    </row>
    <row r="2943" spans="1:15">
      <c r="A2943" s="42"/>
      <c r="B2943" s="330">
        <v>45947</v>
      </c>
      <c r="C2943" s="334">
        <f t="shared" si="44"/>
        <v>10407307406</v>
      </c>
      <c r="D2943" s="42"/>
      <c r="E2943" s="42"/>
      <c r="F2943" s="247">
        <v>868445220</v>
      </c>
      <c r="G2943" s="337">
        <v>451026705</v>
      </c>
      <c r="H2943" s="330">
        <v>45395</v>
      </c>
      <c r="I2943" s="330"/>
      <c r="K2943" s="42"/>
      <c r="L2943" s="42"/>
      <c r="M2943" s="328"/>
      <c r="N2943" s="328"/>
      <c r="O2943" s="42"/>
    </row>
    <row r="2944" spans="1:15">
      <c r="A2944" s="42"/>
      <c r="B2944" s="330">
        <v>45948</v>
      </c>
      <c r="C2944" s="334">
        <f t="shared" si="44"/>
        <v>10311892860</v>
      </c>
      <c r="D2944" s="42"/>
      <c r="E2944" s="42"/>
      <c r="F2944" s="247">
        <v>773030674</v>
      </c>
      <c r="G2944" s="337">
        <v>451043156</v>
      </c>
      <c r="H2944" s="330">
        <v>48624</v>
      </c>
      <c r="I2944" s="330"/>
      <c r="K2944" s="42"/>
      <c r="L2944" s="42"/>
      <c r="M2944" s="328"/>
      <c r="N2944" s="328"/>
      <c r="O2944" s="42"/>
    </row>
    <row r="2945" spans="1:15">
      <c r="A2945" s="42"/>
      <c r="B2945" s="330">
        <v>45949</v>
      </c>
      <c r="C2945" s="334">
        <f t="shared" si="44"/>
        <v>10287652862</v>
      </c>
      <c r="D2945" s="42"/>
      <c r="E2945" s="42"/>
      <c r="F2945" s="247">
        <v>748790676</v>
      </c>
      <c r="G2945" s="337">
        <v>451045510</v>
      </c>
      <c r="H2945" s="330">
        <v>49453</v>
      </c>
      <c r="I2945" s="330"/>
      <c r="K2945" s="42"/>
      <c r="L2945" s="42"/>
      <c r="M2945" s="328"/>
      <c r="N2945" s="328"/>
      <c r="O2945" s="42"/>
    </row>
    <row r="2946" spans="1:15">
      <c r="A2946" s="42"/>
      <c r="B2946" s="330">
        <v>45950</v>
      </c>
      <c r="C2946" s="334">
        <f t="shared" si="44"/>
        <v>9673848393</v>
      </c>
      <c r="D2946" s="42"/>
      <c r="E2946" s="42"/>
      <c r="F2946" s="247">
        <v>134986207</v>
      </c>
      <c r="G2946" s="337">
        <v>451303213</v>
      </c>
      <c r="H2946" s="330">
        <v>45264</v>
      </c>
      <c r="I2946" s="330"/>
      <c r="K2946" s="42"/>
      <c r="L2946" s="42"/>
      <c r="M2946" s="328"/>
      <c r="N2946" s="328"/>
      <c r="O2946" s="42"/>
    </row>
    <row r="2947" spans="1:15">
      <c r="A2947" s="42"/>
      <c r="B2947" s="330">
        <v>45951</v>
      </c>
      <c r="C2947" s="334">
        <f t="shared" si="44"/>
        <v>10188404551</v>
      </c>
      <c r="D2947" s="42"/>
      <c r="E2947" s="42"/>
      <c r="F2947" s="247">
        <v>649542365</v>
      </c>
      <c r="G2947" s="337">
        <v>451330507</v>
      </c>
      <c r="H2947" s="330">
        <v>43107</v>
      </c>
      <c r="I2947" s="330"/>
      <c r="K2947" s="42"/>
      <c r="L2947" s="42"/>
      <c r="M2947" s="328"/>
      <c r="N2947" s="328"/>
      <c r="O2947" s="42"/>
    </row>
    <row r="2948" spans="1:15">
      <c r="A2948" s="42"/>
      <c r="B2948" s="330">
        <v>45952</v>
      </c>
      <c r="C2948" s="334">
        <f t="shared" si="44"/>
        <v>9693077747</v>
      </c>
      <c r="D2948" s="42"/>
      <c r="E2948" s="42"/>
      <c r="F2948" s="247">
        <v>154215561</v>
      </c>
      <c r="G2948" s="337">
        <v>451607657</v>
      </c>
      <c r="H2948" s="330">
        <v>48237</v>
      </c>
      <c r="I2948" s="330"/>
      <c r="K2948" s="42"/>
      <c r="L2948" s="42"/>
      <c r="M2948" s="328"/>
      <c r="N2948" s="328"/>
      <c r="O2948" s="42"/>
    </row>
    <row r="2949" spans="1:15">
      <c r="A2949" s="42"/>
      <c r="B2949" s="330">
        <v>45953</v>
      </c>
      <c r="C2949" s="334">
        <f t="shared" si="44"/>
        <v>9883101652</v>
      </c>
      <c r="D2949" s="42"/>
      <c r="E2949" s="42"/>
      <c r="F2949" s="247">
        <v>344239466</v>
      </c>
      <c r="G2949" s="337">
        <v>451706746</v>
      </c>
      <c r="H2949" s="330">
        <v>50388</v>
      </c>
      <c r="I2949" s="330"/>
      <c r="K2949" s="42"/>
      <c r="L2949" s="42"/>
      <c r="M2949" s="328"/>
      <c r="N2949" s="328"/>
      <c r="O2949" s="42"/>
    </row>
    <row r="2950" spans="1:15">
      <c r="A2950" s="42"/>
      <c r="B2950" s="330">
        <v>45954</v>
      </c>
      <c r="C2950" s="334">
        <f t="shared" si="44"/>
        <v>10202404218</v>
      </c>
      <c r="D2950" s="42"/>
      <c r="E2950" s="42"/>
      <c r="F2950" s="247">
        <v>663542032</v>
      </c>
      <c r="G2950" s="337">
        <v>451796227</v>
      </c>
      <c r="H2950" s="330">
        <v>43759</v>
      </c>
      <c r="I2950" s="330"/>
      <c r="K2950" s="42"/>
      <c r="L2950" s="42"/>
      <c r="M2950" s="328"/>
      <c r="N2950" s="328"/>
      <c r="O2950" s="42"/>
    </row>
    <row r="2951" spans="1:15">
      <c r="A2951" s="42"/>
      <c r="B2951" s="330">
        <v>45955</v>
      </c>
      <c r="C2951" s="334">
        <f t="shared" si="44"/>
        <v>10184994443</v>
      </c>
      <c r="D2951" s="42"/>
      <c r="E2951" s="42"/>
      <c r="F2951" s="247">
        <v>646132257</v>
      </c>
      <c r="G2951" s="337">
        <v>451923338</v>
      </c>
      <c r="H2951" s="330">
        <v>44276</v>
      </c>
      <c r="I2951" s="330"/>
      <c r="K2951" s="42"/>
      <c r="L2951" s="42"/>
      <c r="M2951" s="328"/>
      <c r="N2951" s="328"/>
      <c r="O2951" s="42"/>
    </row>
    <row r="2952" spans="1:15">
      <c r="A2952" s="42"/>
      <c r="B2952" s="330">
        <v>45956</v>
      </c>
      <c r="C2952" s="334">
        <f t="shared" si="44"/>
        <v>10148190433</v>
      </c>
      <c r="D2952" s="42"/>
      <c r="E2952" s="42"/>
      <c r="F2952" s="247">
        <v>609328247</v>
      </c>
      <c r="G2952" s="337">
        <v>451971941</v>
      </c>
      <c r="H2952" s="330">
        <v>43301</v>
      </c>
      <c r="I2952" s="330"/>
      <c r="K2952" s="42"/>
      <c r="L2952" s="42"/>
      <c r="M2952" s="328"/>
      <c r="N2952" s="328"/>
      <c r="O2952" s="42"/>
    </row>
    <row r="2953" spans="1:15">
      <c r="A2953" s="42"/>
      <c r="B2953" s="330">
        <v>45957</v>
      </c>
      <c r="C2953" s="334">
        <f t="shared" si="44"/>
        <v>9732187469</v>
      </c>
      <c r="D2953" s="42"/>
      <c r="E2953" s="42"/>
      <c r="F2953" s="247">
        <v>193325283</v>
      </c>
      <c r="G2953" s="337">
        <v>452359198</v>
      </c>
      <c r="H2953" s="330">
        <v>46703</v>
      </c>
      <c r="I2953" s="330"/>
      <c r="K2953" s="42"/>
      <c r="L2953" s="42"/>
      <c r="M2953" s="328"/>
      <c r="N2953" s="328"/>
      <c r="O2953" s="42"/>
    </row>
    <row r="2954" spans="1:15">
      <c r="A2954" s="42"/>
      <c r="B2954" s="330">
        <v>45958</v>
      </c>
      <c r="C2954" s="334">
        <f t="shared" si="44"/>
        <v>10125210947</v>
      </c>
      <c r="D2954" s="42"/>
      <c r="E2954" s="42"/>
      <c r="F2954" s="247">
        <v>586348761</v>
      </c>
      <c r="G2954" s="337">
        <v>452529058</v>
      </c>
      <c r="H2954" s="330">
        <v>48786</v>
      </c>
      <c r="I2954" s="330"/>
      <c r="K2954" s="42"/>
      <c r="L2954" s="42"/>
      <c r="M2954" s="328"/>
      <c r="N2954" s="328"/>
      <c r="O2954" s="42"/>
    </row>
    <row r="2955" spans="1:15">
      <c r="A2955" s="42"/>
      <c r="B2955" s="330">
        <v>45959</v>
      </c>
      <c r="C2955" s="334">
        <f t="shared" si="44"/>
        <v>10401773650</v>
      </c>
      <c r="D2955" s="42"/>
      <c r="E2955" s="42"/>
      <c r="F2955" s="247">
        <v>862911464</v>
      </c>
      <c r="G2955" s="337">
        <v>452577289</v>
      </c>
      <c r="H2955" s="330">
        <v>47993</v>
      </c>
      <c r="I2955" s="330"/>
      <c r="K2955" s="42"/>
      <c r="L2955" s="42"/>
      <c r="M2955" s="328"/>
      <c r="N2955" s="328"/>
      <c r="O2955" s="42"/>
    </row>
    <row r="2956" spans="1:15">
      <c r="A2956" s="42"/>
      <c r="B2956" s="330">
        <v>45960</v>
      </c>
      <c r="C2956" s="334">
        <f t="shared" si="44"/>
        <v>9958107583</v>
      </c>
      <c r="D2956" s="42"/>
      <c r="E2956" s="42"/>
      <c r="F2956" s="247">
        <v>419245397</v>
      </c>
      <c r="G2956" s="337">
        <v>452745515</v>
      </c>
      <c r="H2956" s="330">
        <v>47626</v>
      </c>
      <c r="I2956" s="330"/>
      <c r="K2956" s="42"/>
      <c r="L2956" s="42"/>
      <c r="M2956" s="328"/>
      <c r="N2956" s="328"/>
      <c r="O2956" s="42"/>
    </row>
    <row r="2957" spans="1:15">
      <c r="A2957" s="42"/>
      <c r="B2957" s="330">
        <v>45961</v>
      </c>
      <c r="C2957" s="334">
        <f t="shared" si="44"/>
        <v>10435943883</v>
      </c>
      <c r="D2957" s="42"/>
      <c r="E2957" s="42"/>
      <c r="F2957" s="247">
        <v>897081697</v>
      </c>
      <c r="G2957" s="337">
        <v>452787638</v>
      </c>
      <c r="H2957" s="330">
        <v>46449</v>
      </c>
      <c r="I2957" s="330"/>
      <c r="K2957" s="42"/>
      <c r="L2957" s="42"/>
      <c r="M2957" s="328"/>
      <c r="N2957" s="328"/>
      <c r="O2957" s="42"/>
    </row>
    <row r="2958" spans="1:15">
      <c r="A2958" s="42"/>
      <c r="B2958" s="330">
        <v>45962</v>
      </c>
      <c r="C2958" s="334">
        <f t="shared" si="44"/>
        <v>10401822640</v>
      </c>
      <c r="D2958" s="42"/>
      <c r="E2958" s="42"/>
      <c r="F2958" s="247">
        <v>862960454</v>
      </c>
      <c r="G2958" s="337">
        <v>452955373</v>
      </c>
      <c r="H2958" s="330">
        <v>46525</v>
      </c>
      <c r="I2958" s="330"/>
      <c r="K2958" s="42"/>
      <c r="L2958" s="42"/>
      <c r="M2958" s="328"/>
      <c r="N2958" s="328"/>
      <c r="O2958" s="42"/>
    </row>
    <row r="2959" spans="1:15">
      <c r="A2959" s="42"/>
      <c r="B2959" s="330">
        <v>45963</v>
      </c>
      <c r="C2959" s="334">
        <f t="shared" si="44"/>
        <v>10221533556</v>
      </c>
      <c r="D2959" s="42"/>
      <c r="E2959" s="42"/>
      <c r="F2959" s="247">
        <v>682671370</v>
      </c>
      <c r="G2959" s="337">
        <v>453359027</v>
      </c>
      <c r="H2959" s="330">
        <v>43488</v>
      </c>
      <c r="I2959" s="330"/>
      <c r="K2959" s="42"/>
      <c r="L2959" s="42"/>
      <c r="M2959" s="328"/>
      <c r="N2959" s="328"/>
      <c r="O2959" s="42"/>
    </row>
    <row r="2960" spans="1:15">
      <c r="A2960" s="42"/>
      <c r="B2960" s="330">
        <v>45964</v>
      </c>
      <c r="C2960" s="334">
        <f t="shared" si="44"/>
        <v>9754601225</v>
      </c>
      <c r="D2960" s="42"/>
      <c r="E2960" s="42"/>
      <c r="F2960" s="247">
        <v>215739039</v>
      </c>
      <c r="G2960" s="337">
        <v>453406208</v>
      </c>
      <c r="H2960" s="330">
        <v>43979</v>
      </c>
      <c r="I2960" s="330"/>
      <c r="K2960" s="42"/>
      <c r="L2960" s="42"/>
      <c r="M2960" s="328"/>
      <c r="N2960" s="328"/>
      <c r="O2960" s="42"/>
    </row>
    <row r="2961" spans="1:15">
      <c r="A2961" s="42"/>
      <c r="B2961" s="330">
        <v>45965</v>
      </c>
      <c r="C2961" s="334">
        <f t="shared" si="44"/>
        <v>9684424211</v>
      </c>
      <c r="D2961" s="42"/>
      <c r="E2961" s="42"/>
      <c r="F2961" s="247">
        <v>145562025</v>
      </c>
      <c r="G2961" s="337">
        <v>453502936</v>
      </c>
      <c r="H2961" s="330">
        <v>46523</v>
      </c>
      <c r="I2961" s="330"/>
      <c r="K2961" s="42"/>
      <c r="L2961" s="42"/>
      <c r="M2961" s="328"/>
      <c r="N2961" s="328"/>
      <c r="O2961" s="42"/>
    </row>
    <row r="2962" spans="1:15">
      <c r="A2962" s="42"/>
      <c r="B2962" s="330">
        <v>45966</v>
      </c>
      <c r="C2962" s="334">
        <f t="shared" si="44"/>
        <v>10210841809</v>
      </c>
      <c r="D2962" s="42"/>
      <c r="E2962" s="42"/>
      <c r="F2962" s="247">
        <v>671979623</v>
      </c>
      <c r="G2962" s="337">
        <v>453698327</v>
      </c>
      <c r="H2962" s="330">
        <v>47754</v>
      </c>
      <c r="I2962" s="330"/>
      <c r="K2962" s="42"/>
      <c r="L2962" s="42"/>
      <c r="M2962" s="328"/>
      <c r="N2962" s="328"/>
      <c r="O2962" s="42"/>
    </row>
    <row r="2963" spans="1:15">
      <c r="A2963" s="42"/>
      <c r="B2963" s="330">
        <v>45967</v>
      </c>
      <c r="C2963" s="334">
        <f t="shared" si="44"/>
        <v>9797742909</v>
      </c>
      <c r="D2963" s="42"/>
      <c r="E2963" s="42"/>
      <c r="F2963" s="247">
        <v>258880723</v>
      </c>
      <c r="G2963" s="337">
        <v>453731896</v>
      </c>
      <c r="H2963" s="330">
        <v>49296</v>
      </c>
      <c r="I2963" s="330"/>
      <c r="K2963" s="42"/>
      <c r="L2963" s="42"/>
      <c r="M2963" s="328"/>
      <c r="N2963" s="328"/>
      <c r="O2963" s="42"/>
    </row>
    <row r="2964" spans="1:15">
      <c r="A2964" s="42"/>
      <c r="B2964" s="330">
        <v>45968</v>
      </c>
      <c r="C2964" s="334">
        <f t="shared" si="44"/>
        <v>9740193671</v>
      </c>
      <c r="D2964" s="42"/>
      <c r="E2964" s="42"/>
      <c r="F2964" s="247">
        <v>201331485</v>
      </c>
      <c r="G2964" s="337">
        <v>453833675</v>
      </c>
      <c r="H2964" s="330">
        <v>44657</v>
      </c>
      <c r="I2964" s="330"/>
      <c r="K2964" s="42"/>
      <c r="L2964" s="42"/>
      <c r="M2964" s="328"/>
      <c r="N2964" s="328"/>
      <c r="O2964" s="42"/>
    </row>
    <row r="2965" spans="1:15">
      <c r="A2965" s="42"/>
      <c r="B2965" s="330">
        <v>45969</v>
      </c>
      <c r="C2965" s="334">
        <f t="shared" si="44"/>
        <v>9950845165</v>
      </c>
      <c r="D2965" s="42"/>
      <c r="E2965" s="42"/>
      <c r="F2965" s="247">
        <v>411982979</v>
      </c>
      <c r="G2965" s="337">
        <v>453896064</v>
      </c>
      <c r="H2965" s="330">
        <v>48908</v>
      </c>
      <c r="I2965" s="330"/>
      <c r="K2965" s="42"/>
      <c r="L2965" s="42"/>
      <c r="M2965" s="328"/>
      <c r="N2965" s="328"/>
      <c r="O2965" s="42"/>
    </row>
    <row r="2966" spans="1:15">
      <c r="A2966" s="42"/>
      <c r="B2966" s="330">
        <v>45970</v>
      </c>
      <c r="C2966" s="334">
        <f t="shared" si="44"/>
        <v>9766156384</v>
      </c>
      <c r="D2966" s="42"/>
      <c r="E2966" s="42"/>
      <c r="F2966" s="247">
        <v>227294198</v>
      </c>
      <c r="G2966" s="337">
        <v>453963935</v>
      </c>
      <c r="H2966" s="330">
        <v>49449</v>
      </c>
      <c r="I2966" s="330"/>
      <c r="K2966" s="42"/>
      <c r="L2966" s="42"/>
      <c r="M2966" s="328"/>
      <c r="N2966" s="328"/>
      <c r="O2966" s="42"/>
    </row>
    <row r="2967" spans="1:15">
      <c r="A2967" s="42"/>
      <c r="B2967" s="330">
        <v>45971</v>
      </c>
      <c r="C2967" s="334">
        <f t="shared" si="44"/>
        <v>9887796205</v>
      </c>
      <c r="D2967" s="42"/>
      <c r="E2967" s="42"/>
      <c r="F2967" s="247">
        <v>348934019</v>
      </c>
      <c r="G2967" s="337">
        <v>453997295</v>
      </c>
      <c r="H2967" s="330">
        <v>43853</v>
      </c>
      <c r="I2967" s="330"/>
      <c r="K2967" s="42"/>
      <c r="L2967" s="42"/>
      <c r="M2967" s="328"/>
      <c r="N2967" s="328"/>
      <c r="O2967" s="42"/>
    </row>
    <row r="2968" spans="1:15">
      <c r="A2968" s="42"/>
      <c r="B2968" s="330">
        <v>45972</v>
      </c>
      <c r="C2968" s="334">
        <f t="shared" si="44"/>
        <v>9930701520</v>
      </c>
      <c r="D2968" s="42"/>
      <c r="E2968" s="42"/>
      <c r="F2968" s="247">
        <v>391839334</v>
      </c>
      <c r="G2968" s="337">
        <v>454231230</v>
      </c>
      <c r="H2968" s="330">
        <v>49375</v>
      </c>
      <c r="I2968" s="330"/>
      <c r="K2968" s="42"/>
      <c r="L2968" s="42"/>
      <c r="M2968" s="328"/>
      <c r="N2968" s="328"/>
      <c r="O2968" s="42"/>
    </row>
    <row r="2969" spans="1:15">
      <c r="A2969" s="42"/>
      <c r="B2969" s="330">
        <v>45973</v>
      </c>
      <c r="C2969" s="334">
        <f t="shared" si="44"/>
        <v>9925302050</v>
      </c>
      <c r="D2969" s="42"/>
      <c r="E2969" s="42"/>
      <c r="F2969" s="247">
        <v>386439864</v>
      </c>
      <c r="G2969" s="337">
        <v>454319805</v>
      </c>
      <c r="H2969" s="330">
        <v>45132</v>
      </c>
      <c r="I2969" s="330"/>
      <c r="K2969" s="42"/>
      <c r="L2969" s="42"/>
      <c r="M2969" s="328"/>
      <c r="N2969" s="328"/>
      <c r="O2969" s="42"/>
    </row>
    <row r="2970" spans="1:15">
      <c r="A2970" s="42"/>
      <c r="B2970" s="330">
        <v>45974</v>
      </c>
      <c r="C2970" s="334">
        <f t="shared" si="44"/>
        <v>9761950817</v>
      </c>
      <c r="D2970" s="42"/>
      <c r="E2970" s="42"/>
      <c r="F2970" s="247">
        <v>223088631</v>
      </c>
      <c r="G2970" s="337">
        <v>454399925</v>
      </c>
      <c r="H2970" s="330">
        <v>49160</v>
      </c>
      <c r="I2970" s="330"/>
      <c r="K2970" s="42"/>
      <c r="L2970" s="42"/>
      <c r="M2970" s="328"/>
      <c r="N2970" s="328"/>
      <c r="O2970" s="42"/>
    </row>
    <row r="2971" spans="1:15">
      <c r="A2971" s="42"/>
      <c r="B2971" s="330">
        <v>45975</v>
      </c>
      <c r="C2971" s="334">
        <f t="shared" si="44"/>
        <v>10222213050</v>
      </c>
      <c r="D2971" s="42"/>
      <c r="E2971" s="42"/>
      <c r="F2971" s="247">
        <v>683350864</v>
      </c>
      <c r="G2971" s="337">
        <v>454504534</v>
      </c>
      <c r="H2971" s="330">
        <v>49382</v>
      </c>
      <c r="I2971" s="330"/>
      <c r="K2971" s="42"/>
      <c r="L2971" s="42"/>
      <c r="M2971" s="328"/>
      <c r="N2971" s="328"/>
      <c r="O2971" s="42"/>
    </row>
    <row r="2972" spans="1:15">
      <c r="A2972" s="42"/>
      <c r="B2972" s="330">
        <v>45976</v>
      </c>
      <c r="C2972" s="334">
        <f t="shared" si="44"/>
        <v>9716709680</v>
      </c>
      <c r="D2972" s="42"/>
      <c r="E2972" s="42"/>
      <c r="F2972" s="247">
        <v>177847494</v>
      </c>
      <c r="G2972" s="337">
        <v>454719229</v>
      </c>
      <c r="H2972" s="330">
        <v>49836</v>
      </c>
      <c r="I2972" s="330"/>
      <c r="K2972" s="42"/>
      <c r="L2972" s="42"/>
      <c r="M2972" s="328"/>
      <c r="N2972" s="328"/>
      <c r="O2972" s="42"/>
    </row>
    <row r="2973" spans="1:15">
      <c r="A2973" s="42"/>
      <c r="B2973" s="330">
        <v>45977</v>
      </c>
      <c r="C2973" s="334">
        <f t="shared" si="44"/>
        <v>10190394503</v>
      </c>
      <c r="D2973" s="42"/>
      <c r="E2973" s="42"/>
      <c r="F2973" s="247">
        <v>651532317</v>
      </c>
      <c r="G2973" s="337">
        <v>454998763</v>
      </c>
      <c r="H2973" s="330">
        <v>48461</v>
      </c>
      <c r="I2973" s="330"/>
      <c r="K2973" s="42"/>
      <c r="L2973" s="42"/>
      <c r="M2973" s="328"/>
      <c r="N2973" s="328"/>
      <c r="O2973" s="42"/>
    </row>
    <row r="2974" spans="1:15">
      <c r="A2974" s="42"/>
      <c r="B2974" s="330">
        <v>45978</v>
      </c>
      <c r="C2974" s="334">
        <f t="shared" si="44"/>
        <v>10014644651</v>
      </c>
      <c r="D2974" s="42"/>
      <c r="E2974" s="42"/>
      <c r="F2974" s="247">
        <v>475782465</v>
      </c>
      <c r="G2974" s="337">
        <v>455070167</v>
      </c>
      <c r="H2974" s="330">
        <v>48890</v>
      </c>
      <c r="I2974" s="330"/>
      <c r="K2974" s="42"/>
      <c r="L2974" s="42"/>
      <c r="M2974" s="328"/>
      <c r="N2974" s="328"/>
      <c r="O2974" s="42"/>
    </row>
    <row r="2975" spans="1:15">
      <c r="A2975" s="42"/>
      <c r="B2975" s="330">
        <v>45979</v>
      </c>
      <c r="C2975" s="334">
        <f t="shared" si="44"/>
        <v>10269407160</v>
      </c>
      <c r="D2975" s="42"/>
      <c r="E2975" s="42"/>
      <c r="F2975" s="247">
        <v>730544974</v>
      </c>
      <c r="G2975" s="337">
        <v>455074270</v>
      </c>
      <c r="H2975" s="330">
        <v>48202</v>
      </c>
      <c r="I2975" s="330"/>
      <c r="K2975" s="42"/>
      <c r="L2975" s="42"/>
      <c r="M2975" s="328"/>
      <c r="N2975" s="328"/>
      <c r="O2975" s="42"/>
    </row>
    <row r="2976" spans="1:15">
      <c r="A2976" s="42"/>
      <c r="B2976" s="330">
        <v>45980</v>
      </c>
      <c r="C2976" s="334">
        <f t="shared" ref="C2976:C3039" si="45">F2976+(F$88*28679+98765)+(G$88*6587+87654)+(E$88*9537+76543)+(J$88*5713+4528)</f>
        <v>9851961247</v>
      </c>
      <c r="D2976" s="42"/>
      <c r="E2976" s="42"/>
      <c r="F2976" s="247">
        <v>313099061</v>
      </c>
      <c r="G2976" s="337">
        <v>455107079</v>
      </c>
      <c r="H2976" s="330">
        <v>49684</v>
      </c>
      <c r="I2976" s="330"/>
      <c r="K2976" s="42"/>
      <c r="L2976" s="42"/>
      <c r="M2976" s="328"/>
      <c r="N2976" s="328"/>
      <c r="O2976" s="42"/>
    </row>
    <row r="2977" spans="1:15">
      <c r="A2977" s="42"/>
      <c r="B2977" s="330">
        <v>45981</v>
      </c>
      <c r="C2977" s="334">
        <f t="shared" si="45"/>
        <v>9731524836</v>
      </c>
      <c r="D2977" s="42"/>
      <c r="E2977" s="42"/>
      <c r="F2977" s="247">
        <v>192662650</v>
      </c>
      <c r="G2977" s="337">
        <v>455440450</v>
      </c>
      <c r="H2977" s="330">
        <v>46215</v>
      </c>
      <c r="I2977" s="330"/>
      <c r="K2977" s="42"/>
      <c r="L2977" s="42"/>
      <c r="M2977" s="328"/>
      <c r="N2977" s="328"/>
      <c r="O2977" s="42"/>
    </row>
    <row r="2978" spans="1:15">
      <c r="A2978" s="42"/>
      <c r="B2978" s="330">
        <v>45982</v>
      </c>
      <c r="C2978" s="334">
        <f t="shared" si="45"/>
        <v>9830041470</v>
      </c>
      <c r="D2978" s="42"/>
      <c r="E2978" s="42"/>
      <c r="F2978" s="247">
        <v>291179284</v>
      </c>
      <c r="G2978" s="337">
        <v>455523436</v>
      </c>
      <c r="H2978" s="330">
        <v>47418</v>
      </c>
      <c r="I2978" s="330"/>
      <c r="K2978" s="42"/>
      <c r="L2978" s="42"/>
      <c r="M2978" s="328"/>
      <c r="N2978" s="328"/>
      <c r="O2978" s="42"/>
    </row>
    <row r="2979" spans="1:15">
      <c r="A2979" s="42"/>
      <c r="B2979" s="330">
        <v>45983</v>
      </c>
      <c r="C2979" s="334">
        <f t="shared" si="45"/>
        <v>10360353268</v>
      </c>
      <c r="D2979" s="42"/>
      <c r="E2979" s="42"/>
      <c r="F2979" s="247">
        <v>821491082</v>
      </c>
      <c r="G2979" s="337">
        <v>455570923</v>
      </c>
      <c r="H2979" s="330">
        <v>47941</v>
      </c>
      <c r="I2979" s="330"/>
      <c r="K2979" s="42"/>
      <c r="L2979" s="42"/>
      <c r="M2979" s="328"/>
      <c r="N2979" s="328"/>
      <c r="O2979" s="42"/>
    </row>
    <row r="2980" spans="1:15">
      <c r="A2980" s="42"/>
      <c r="B2980" s="330">
        <v>45984</v>
      </c>
      <c r="C2980" s="334">
        <f t="shared" si="45"/>
        <v>9856575106</v>
      </c>
      <c r="D2980" s="42"/>
      <c r="E2980" s="42"/>
      <c r="F2980" s="247">
        <v>317712920</v>
      </c>
      <c r="G2980" s="337">
        <v>455745475</v>
      </c>
      <c r="H2980" s="330">
        <v>47400</v>
      </c>
      <c r="I2980" s="330"/>
      <c r="K2980" s="42"/>
      <c r="L2980" s="42"/>
      <c r="M2980" s="328"/>
      <c r="N2980" s="328"/>
      <c r="O2980" s="42"/>
    </row>
    <row r="2981" spans="1:15">
      <c r="A2981" s="42"/>
      <c r="B2981" s="330">
        <v>45985</v>
      </c>
      <c r="C2981" s="334">
        <f t="shared" si="45"/>
        <v>9638924288</v>
      </c>
      <c r="D2981" s="42"/>
      <c r="E2981" s="42"/>
      <c r="F2981" s="247">
        <v>100062102</v>
      </c>
      <c r="G2981" s="337">
        <v>455880743</v>
      </c>
      <c r="H2981" s="330">
        <v>43809</v>
      </c>
      <c r="I2981" s="330"/>
      <c r="K2981" s="42"/>
      <c r="L2981" s="42"/>
      <c r="M2981" s="328"/>
      <c r="N2981" s="328"/>
      <c r="O2981" s="42"/>
    </row>
    <row r="2982" spans="1:15">
      <c r="A2982" s="42"/>
      <c r="B2982" s="330">
        <v>45986</v>
      </c>
      <c r="C2982" s="334">
        <f t="shared" si="45"/>
        <v>9652783749</v>
      </c>
      <c r="D2982" s="42"/>
      <c r="E2982" s="42"/>
      <c r="F2982" s="247">
        <v>113921563</v>
      </c>
      <c r="G2982" s="337">
        <v>455950338</v>
      </c>
      <c r="H2982" s="330">
        <v>43568</v>
      </c>
      <c r="I2982" s="330"/>
      <c r="K2982" s="42"/>
      <c r="L2982" s="42"/>
      <c r="M2982" s="328"/>
      <c r="N2982" s="328"/>
      <c r="O2982" s="42"/>
    </row>
    <row r="2983" spans="1:15">
      <c r="A2983" s="42"/>
      <c r="B2983" s="330">
        <v>45987</v>
      </c>
      <c r="C2983" s="334">
        <f t="shared" si="45"/>
        <v>10372733266</v>
      </c>
      <c r="D2983" s="42"/>
      <c r="E2983" s="42"/>
      <c r="F2983" s="247">
        <v>833871080</v>
      </c>
      <c r="G2983" s="337">
        <v>456065760</v>
      </c>
      <c r="H2983" s="330">
        <v>44254</v>
      </c>
      <c r="I2983" s="330"/>
      <c r="K2983" s="42"/>
      <c r="L2983" s="42"/>
      <c r="M2983" s="328"/>
      <c r="N2983" s="328"/>
      <c r="O2983" s="42"/>
    </row>
    <row r="2984" spans="1:15">
      <c r="A2984" s="42"/>
      <c r="B2984" s="330">
        <v>45988</v>
      </c>
      <c r="C2984" s="334">
        <f t="shared" si="45"/>
        <v>9938072911</v>
      </c>
      <c r="D2984" s="42"/>
      <c r="E2984" s="42"/>
      <c r="F2984" s="247">
        <v>399210725</v>
      </c>
      <c r="G2984" s="337">
        <v>456300707</v>
      </c>
      <c r="H2984" s="330">
        <v>43498</v>
      </c>
      <c r="I2984" s="330"/>
      <c r="K2984" s="42"/>
      <c r="L2984" s="42"/>
      <c r="M2984" s="328"/>
      <c r="N2984" s="328"/>
      <c r="O2984" s="42"/>
    </row>
    <row r="2985" spans="1:15">
      <c r="A2985" s="42"/>
      <c r="B2985" s="330">
        <v>45989</v>
      </c>
      <c r="C2985" s="334">
        <f t="shared" si="45"/>
        <v>10138657607</v>
      </c>
      <c r="D2985" s="42"/>
      <c r="E2985" s="42"/>
      <c r="F2985" s="247">
        <v>599795421</v>
      </c>
      <c r="G2985" s="337">
        <v>456690346</v>
      </c>
      <c r="H2985" s="330">
        <v>49333</v>
      </c>
      <c r="I2985" s="330"/>
      <c r="K2985" s="42"/>
      <c r="L2985" s="42"/>
      <c r="M2985" s="328"/>
      <c r="N2985" s="328"/>
      <c r="O2985" s="42"/>
    </row>
    <row r="2986" spans="1:15">
      <c r="A2986" s="42"/>
      <c r="B2986" s="330">
        <v>45990</v>
      </c>
      <c r="C2986" s="334">
        <f t="shared" si="45"/>
        <v>10367541438</v>
      </c>
      <c r="D2986" s="42"/>
      <c r="E2986" s="42"/>
      <c r="F2986" s="247">
        <v>828679252</v>
      </c>
      <c r="G2986" s="337">
        <v>456767639</v>
      </c>
      <c r="H2986" s="330">
        <v>44815</v>
      </c>
      <c r="I2986" s="330"/>
      <c r="K2986" s="42"/>
      <c r="L2986" s="42"/>
      <c r="M2986" s="328"/>
      <c r="N2986" s="328"/>
      <c r="O2986" s="42"/>
    </row>
    <row r="2987" spans="1:15">
      <c r="A2987" s="42"/>
      <c r="B2987" s="330">
        <v>45991</v>
      </c>
      <c r="C2987" s="334">
        <f t="shared" si="45"/>
        <v>10306947390</v>
      </c>
      <c r="D2987" s="42"/>
      <c r="E2987" s="42"/>
      <c r="F2987" s="247">
        <v>768085204</v>
      </c>
      <c r="G2987" s="337">
        <v>456772324</v>
      </c>
      <c r="H2987" s="330">
        <v>47190</v>
      </c>
      <c r="I2987" s="330"/>
      <c r="K2987" s="42"/>
      <c r="L2987" s="42"/>
      <c r="M2987" s="328"/>
      <c r="N2987" s="328"/>
      <c r="O2987" s="42"/>
    </row>
    <row r="2988" spans="1:15">
      <c r="A2988" s="42"/>
      <c r="B2988" s="330">
        <v>45992</v>
      </c>
      <c r="C2988" s="334">
        <f t="shared" si="45"/>
        <v>10000283845</v>
      </c>
      <c r="D2988" s="42"/>
      <c r="E2988" s="42"/>
      <c r="F2988" s="247">
        <v>461421659</v>
      </c>
      <c r="G2988" s="337">
        <v>456794008</v>
      </c>
      <c r="H2988" s="330">
        <v>43129</v>
      </c>
      <c r="I2988" s="330"/>
      <c r="K2988" s="42"/>
      <c r="L2988" s="42"/>
      <c r="M2988" s="328"/>
      <c r="N2988" s="328"/>
      <c r="O2988" s="42"/>
    </row>
    <row r="2989" spans="1:15">
      <c r="A2989" s="42"/>
      <c r="B2989" s="330">
        <v>45993</v>
      </c>
      <c r="C2989" s="334">
        <f t="shared" si="45"/>
        <v>9645143718</v>
      </c>
      <c r="D2989" s="42"/>
      <c r="E2989" s="42"/>
      <c r="F2989" s="247">
        <v>106281532</v>
      </c>
      <c r="G2989" s="337">
        <v>456909498</v>
      </c>
      <c r="H2989" s="330">
        <v>45148</v>
      </c>
      <c r="I2989" s="330"/>
      <c r="K2989" s="42"/>
      <c r="L2989" s="42"/>
      <c r="M2989" s="328"/>
      <c r="N2989" s="328"/>
      <c r="O2989" s="42"/>
    </row>
    <row r="2990" spans="1:15">
      <c r="A2990" s="42"/>
      <c r="B2990" s="330">
        <v>45994</v>
      </c>
      <c r="C2990" s="334">
        <f t="shared" si="45"/>
        <v>10169809682</v>
      </c>
      <c r="D2990" s="42"/>
      <c r="E2990" s="42"/>
      <c r="F2990" s="247">
        <v>630947496</v>
      </c>
      <c r="G2990" s="337">
        <v>456923377</v>
      </c>
      <c r="H2990" s="330">
        <v>43110</v>
      </c>
      <c r="I2990" s="330"/>
      <c r="K2990" s="42"/>
      <c r="L2990" s="42"/>
      <c r="M2990" s="328"/>
      <c r="N2990" s="328"/>
      <c r="O2990" s="42"/>
    </row>
    <row r="2991" spans="1:15">
      <c r="A2991" s="42"/>
      <c r="B2991" s="330">
        <v>45995</v>
      </c>
      <c r="C2991" s="334">
        <f t="shared" si="45"/>
        <v>9896542680</v>
      </c>
      <c r="D2991" s="42"/>
      <c r="E2991" s="42"/>
      <c r="F2991" s="247">
        <v>357680494</v>
      </c>
      <c r="G2991" s="337">
        <v>456991335</v>
      </c>
      <c r="H2991" s="330">
        <v>48909</v>
      </c>
      <c r="I2991" s="330"/>
      <c r="K2991" s="42"/>
      <c r="L2991" s="42"/>
      <c r="M2991" s="328"/>
      <c r="N2991" s="328"/>
      <c r="O2991" s="42"/>
    </row>
    <row r="2992" spans="1:15">
      <c r="A2992" s="42"/>
      <c r="B2992" s="330">
        <v>45996</v>
      </c>
      <c r="C2992" s="334">
        <f t="shared" si="45"/>
        <v>10337769678</v>
      </c>
      <c r="D2992" s="42"/>
      <c r="E2992" s="42"/>
      <c r="F2992" s="247">
        <v>798907492</v>
      </c>
      <c r="G2992" s="337">
        <v>457142139</v>
      </c>
      <c r="H2992" s="330">
        <v>47944</v>
      </c>
      <c r="I2992" s="330"/>
      <c r="K2992" s="42"/>
      <c r="L2992" s="42"/>
      <c r="M2992" s="328"/>
      <c r="N2992" s="328"/>
      <c r="O2992" s="42"/>
    </row>
    <row r="2993" spans="1:15">
      <c r="A2993" s="42"/>
      <c r="B2993" s="330">
        <v>45997</v>
      </c>
      <c r="C2993" s="334">
        <f t="shared" si="45"/>
        <v>10227226209</v>
      </c>
      <c r="D2993" s="42"/>
      <c r="E2993" s="42"/>
      <c r="F2993" s="247">
        <v>688364023</v>
      </c>
      <c r="G2993" s="337">
        <v>457205144</v>
      </c>
      <c r="H2993" s="330">
        <v>44503</v>
      </c>
      <c r="I2993" s="330"/>
      <c r="K2993" s="42"/>
      <c r="L2993" s="42"/>
      <c r="M2993" s="328"/>
      <c r="N2993" s="328"/>
      <c r="O2993" s="42"/>
    </row>
    <row r="2994" spans="1:15">
      <c r="A2994" s="42"/>
      <c r="B2994" s="330">
        <v>45998</v>
      </c>
      <c r="C2994" s="334">
        <f t="shared" si="45"/>
        <v>10137761039</v>
      </c>
      <c r="D2994" s="42"/>
      <c r="E2994" s="42"/>
      <c r="F2994" s="247">
        <v>598898853</v>
      </c>
      <c r="G2994" s="337">
        <v>457221453</v>
      </c>
      <c r="H2994" s="330">
        <v>48747</v>
      </c>
      <c r="I2994" s="330"/>
      <c r="K2994" s="42"/>
      <c r="L2994" s="42"/>
      <c r="M2994" s="328"/>
      <c r="N2994" s="328"/>
      <c r="O2994" s="42"/>
    </row>
    <row r="2995" spans="1:15">
      <c r="A2995" s="42"/>
      <c r="B2995" s="330">
        <v>45999</v>
      </c>
      <c r="C2995" s="334">
        <f t="shared" si="45"/>
        <v>9698307621</v>
      </c>
      <c r="D2995" s="42"/>
      <c r="E2995" s="42"/>
      <c r="F2995" s="247">
        <v>159445435</v>
      </c>
      <c r="G2995" s="337">
        <v>457263018</v>
      </c>
      <c r="H2995" s="330">
        <v>44708</v>
      </c>
      <c r="I2995" s="330"/>
      <c r="K2995" s="42"/>
      <c r="L2995" s="42"/>
      <c r="M2995" s="328"/>
      <c r="N2995" s="328"/>
      <c r="O2995" s="42"/>
    </row>
    <row r="2996" spans="1:15">
      <c r="A2996" s="42"/>
      <c r="B2996" s="330">
        <v>46000</v>
      </c>
      <c r="C2996" s="334">
        <f t="shared" si="45"/>
        <v>9767615746</v>
      </c>
      <c r="D2996" s="42"/>
      <c r="E2996" s="42"/>
      <c r="F2996" s="247">
        <v>228753560</v>
      </c>
      <c r="G2996" s="337">
        <v>457404677</v>
      </c>
      <c r="H2996" s="330">
        <v>48868</v>
      </c>
      <c r="I2996" s="330"/>
      <c r="K2996" s="42"/>
      <c r="L2996" s="42"/>
      <c r="M2996" s="328"/>
      <c r="N2996" s="328"/>
      <c r="O2996" s="42"/>
    </row>
    <row r="2997" spans="1:15">
      <c r="A2997" s="42"/>
      <c r="B2997" s="330">
        <v>46001</v>
      </c>
      <c r="C2997" s="334">
        <f t="shared" si="45"/>
        <v>10070513402</v>
      </c>
      <c r="D2997" s="42"/>
      <c r="E2997" s="42"/>
      <c r="F2997" s="247">
        <v>531651216</v>
      </c>
      <c r="G2997" s="337">
        <v>457646559</v>
      </c>
      <c r="H2997" s="330">
        <v>44578</v>
      </c>
      <c r="I2997" s="330"/>
      <c r="K2997" s="42"/>
      <c r="L2997" s="42"/>
      <c r="M2997" s="328"/>
      <c r="N2997" s="328"/>
      <c r="O2997" s="42"/>
    </row>
    <row r="2998" spans="1:15">
      <c r="A2998" s="42"/>
      <c r="B2998" s="330">
        <v>46002</v>
      </c>
      <c r="C2998" s="334">
        <f t="shared" si="45"/>
        <v>10474998785</v>
      </c>
      <c r="D2998" s="42"/>
      <c r="E2998" s="42"/>
      <c r="F2998" s="247">
        <v>936136599</v>
      </c>
      <c r="G2998" s="337">
        <v>457950239</v>
      </c>
      <c r="H2998" s="330">
        <v>45111</v>
      </c>
      <c r="I2998" s="330"/>
      <c r="K2998" s="42"/>
      <c r="L2998" s="42"/>
      <c r="M2998" s="328"/>
      <c r="N2998" s="328"/>
      <c r="O2998" s="42"/>
    </row>
    <row r="2999" spans="1:15">
      <c r="A2999" s="42"/>
      <c r="B2999" s="330">
        <v>46003</v>
      </c>
      <c r="C2999" s="334">
        <f t="shared" si="45"/>
        <v>10037795937</v>
      </c>
      <c r="D2999" s="42"/>
      <c r="E2999" s="42"/>
      <c r="F2999" s="247">
        <v>498933751</v>
      </c>
      <c r="G2999" s="337">
        <v>458022712</v>
      </c>
      <c r="H2999" s="330">
        <v>45653</v>
      </c>
      <c r="I2999" s="330"/>
      <c r="K2999" s="42"/>
      <c r="L2999" s="42"/>
      <c r="M2999" s="328"/>
      <c r="N2999" s="328"/>
      <c r="O2999" s="42"/>
    </row>
    <row r="3000" spans="1:15">
      <c r="A3000" s="42"/>
      <c r="B3000" s="330">
        <v>46004</v>
      </c>
      <c r="C3000" s="334">
        <f t="shared" si="45"/>
        <v>9940405221</v>
      </c>
      <c r="D3000" s="42"/>
      <c r="E3000" s="42"/>
      <c r="F3000" s="247">
        <v>401543035</v>
      </c>
      <c r="G3000" s="337">
        <v>458202116</v>
      </c>
      <c r="H3000" s="330">
        <v>43788</v>
      </c>
      <c r="I3000" s="330"/>
      <c r="K3000" s="42"/>
      <c r="L3000" s="42"/>
      <c r="M3000" s="328"/>
      <c r="N3000" s="328"/>
      <c r="O3000" s="42"/>
    </row>
    <row r="3001" spans="1:15">
      <c r="A3001" s="42"/>
      <c r="B3001" s="330">
        <v>46005</v>
      </c>
      <c r="C3001" s="334">
        <f t="shared" si="45"/>
        <v>9780876595</v>
      </c>
      <c r="D3001" s="42"/>
      <c r="E3001" s="42"/>
      <c r="F3001" s="247">
        <v>242014409</v>
      </c>
      <c r="G3001" s="337">
        <v>458356189</v>
      </c>
      <c r="H3001" s="330">
        <v>48332</v>
      </c>
      <c r="I3001" s="330"/>
      <c r="K3001" s="42"/>
      <c r="L3001" s="42"/>
      <c r="M3001" s="328"/>
      <c r="N3001" s="328"/>
      <c r="O3001" s="42"/>
    </row>
    <row r="3002" spans="1:15">
      <c r="A3002" s="42"/>
      <c r="B3002" s="330">
        <v>46006</v>
      </c>
      <c r="C3002" s="334">
        <f t="shared" si="45"/>
        <v>10145006456</v>
      </c>
      <c r="D3002" s="42"/>
      <c r="E3002" s="42"/>
      <c r="F3002" s="247">
        <v>606144270</v>
      </c>
      <c r="G3002" s="337">
        <v>458577541</v>
      </c>
      <c r="H3002" s="330">
        <v>49567</v>
      </c>
      <c r="I3002" s="330"/>
      <c r="K3002" s="42"/>
      <c r="L3002" s="42"/>
      <c r="M3002" s="328"/>
      <c r="N3002" s="328"/>
      <c r="O3002" s="42"/>
    </row>
    <row r="3003" spans="1:15">
      <c r="A3003" s="42"/>
      <c r="B3003" s="330">
        <v>46007</v>
      </c>
      <c r="C3003" s="334">
        <f t="shared" si="45"/>
        <v>10177831305</v>
      </c>
      <c r="D3003" s="42"/>
      <c r="E3003" s="42"/>
      <c r="F3003" s="247">
        <v>638969119</v>
      </c>
      <c r="G3003" s="337">
        <v>458616358</v>
      </c>
      <c r="H3003" s="330">
        <v>46272</v>
      </c>
      <c r="I3003" s="330"/>
      <c r="K3003" s="42"/>
      <c r="L3003" s="42"/>
      <c r="M3003" s="328"/>
      <c r="N3003" s="328"/>
      <c r="O3003" s="42"/>
    </row>
    <row r="3004" spans="1:15">
      <c r="A3004" s="42"/>
      <c r="B3004" s="330">
        <v>46008</v>
      </c>
      <c r="C3004" s="334">
        <f t="shared" si="45"/>
        <v>10230586492</v>
      </c>
      <c r="D3004" s="42"/>
      <c r="E3004" s="42"/>
      <c r="F3004" s="247">
        <v>691724306</v>
      </c>
      <c r="G3004" s="337">
        <v>458791723</v>
      </c>
      <c r="H3004" s="330">
        <v>43368</v>
      </c>
      <c r="I3004" s="330"/>
      <c r="K3004" s="42"/>
      <c r="L3004" s="42"/>
      <c r="M3004" s="328"/>
      <c r="N3004" s="328"/>
      <c r="O3004" s="42"/>
    </row>
    <row r="3005" spans="1:15">
      <c r="A3005" s="42"/>
      <c r="B3005" s="330">
        <v>46009</v>
      </c>
      <c r="C3005" s="334">
        <f t="shared" si="45"/>
        <v>9767933173</v>
      </c>
      <c r="D3005" s="42"/>
      <c r="E3005" s="42"/>
      <c r="F3005" s="247">
        <v>229070987</v>
      </c>
      <c r="G3005" s="337">
        <v>458824289</v>
      </c>
      <c r="H3005" s="330">
        <v>48520</v>
      </c>
      <c r="I3005" s="330"/>
      <c r="K3005" s="42"/>
      <c r="L3005" s="42"/>
      <c r="M3005" s="328"/>
      <c r="N3005" s="328"/>
      <c r="O3005" s="42"/>
    </row>
    <row r="3006" spans="1:15">
      <c r="A3006" s="42"/>
      <c r="B3006" s="330">
        <v>46010</v>
      </c>
      <c r="C3006" s="334">
        <f t="shared" si="45"/>
        <v>9749464216</v>
      </c>
      <c r="D3006" s="42"/>
      <c r="E3006" s="42"/>
      <c r="F3006" s="247">
        <v>210602030</v>
      </c>
      <c r="G3006" s="337">
        <v>458873184</v>
      </c>
      <c r="H3006" s="330">
        <v>49205</v>
      </c>
      <c r="I3006" s="330"/>
      <c r="K3006" s="42"/>
      <c r="L3006" s="42"/>
      <c r="M3006" s="328"/>
      <c r="N3006" s="328"/>
      <c r="O3006" s="42"/>
    </row>
    <row r="3007" spans="1:15">
      <c r="A3007" s="42"/>
      <c r="B3007" s="330">
        <v>46011</v>
      </c>
      <c r="C3007" s="334">
        <f t="shared" si="45"/>
        <v>9931498966</v>
      </c>
      <c r="D3007" s="42"/>
      <c r="E3007" s="42"/>
      <c r="F3007" s="247">
        <v>392636780</v>
      </c>
      <c r="G3007" s="337">
        <v>459018384</v>
      </c>
      <c r="H3007" s="330">
        <v>44836</v>
      </c>
      <c r="I3007" s="330"/>
      <c r="K3007" s="42"/>
      <c r="L3007" s="42"/>
      <c r="M3007" s="328"/>
      <c r="N3007" s="328"/>
      <c r="O3007" s="42"/>
    </row>
    <row r="3008" spans="1:15">
      <c r="A3008" s="42"/>
      <c r="B3008" s="330">
        <v>46012</v>
      </c>
      <c r="C3008" s="334">
        <f t="shared" si="45"/>
        <v>10162767520</v>
      </c>
      <c r="D3008" s="42"/>
      <c r="E3008" s="42"/>
      <c r="F3008" s="247">
        <v>623905334</v>
      </c>
      <c r="G3008" s="337">
        <v>459038256</v>
      </c>
      <c r="H3008" s="330">
        <v>47790</v>
      </c>
      <c r="I3008" s="330"/>
      <c r="K3008" s="42"/>
      <c r="L3008" s="42"/>
      <c r="M3008" s="328"/>
      <c r="N3008" s="328"/>
      <c r="O3008" s="42"/>
    </row>
    <row r="3009" spans="1:15">
      <c r="A3009" s="42"/>
      <c r="B3009" s="330">
        <v>46013</v>
      </c>
      <c r="C3009" s="334">
        <f t="shared" si="45"/>
        <v>9753503542</v>
      </c>
      <c r="D3009" s="42"/>
      <c r="E3009" s="42"/>
      <c r="F3009" s="247">
        <v>214641356</v>
      </c>
      <c r="G3009" s="337">
        <v>459112611</v>
      </c>
      <c r="H3009" s="330">
        <v>46716</v>
      </c>
      <c r="I3009" s="330"/>
      <c r="K3009" s="42"/>
      <c r="L3009" s="42"/>
      <c r="M3009" s="328"/>
      <c r="N3009" s="328"/>
      <c r="O3009" s="42"/>
    </row>
    <row r="3010" spans="1:15">
      <c r="A3010" s="42"/>
      <c r="B3010" s="330">
        <v>46014</v>
      </c>
      <c r="C3010" s="334">
        <f t="shared" si="45"/>
        <v>10395517696</v>
      </c>
      <c r="D3010" s="42"/>
      <c r="E3010" s="42"/>
      <c r="F3010" s="247">
        <v>856655510</v>
      </c>
      <c r="G3010" s="337">
        <v>459164060</v>
      </c>
      <c r="H3010" s="330">
        <v>43856</v>
      </c>
      <c r="I3010" s="330"/>
      <c r="K3010" s="42"/>
      <c r="L3010" s="42"/>
      <c r="M3010" s="328"/>
      <c r="N3010" s="328"/>
      <c r="O3010" s="42"/>
    </row>
    <row r="3011" spans="1:15">
      <c r="A3011" s="42"/>
      <c r="B3011" s="330">
        <v>46015</v>
      </c>
      <c r="C3011" s="334">
        <f t="shared" si="45"/>
        <v>9807461437</v>
      </c>
      <c r="D3011" s="42"/>
      <c r="E3011" s="42"/>
      <c r="F3011" s="247">
        <v>268599251</v>
      </c>
      <c r="G3011" s="337">
        <v>459172408</v>
      </c>
      <c r="H3011" s="330">
        <v>45283</v>
      </c>
      <c r="I3011" s="330"/>
      <c r="K3011" s="42"/>
      <c r="L3011" s="42"/>
      <c r="M3011" s="328"/>
      <c r="N3011" s="328"/>
      <c r="O3011" s="42"/>
    </row>
    <row r="3012" spans="1:15">
      <c r="A3012" s="42"/>
      <c r="B3012" s="330">
        <v>46016</v>
      </c>
      <c r="C3012" s="334">
        <f t="shared" si="45"/>
        <v>10535540341</v>
      </c>
      <c r="D3012" s="42"/>
      <c r="E3012" s="42"/>
      <c r="F3012" s="247">
        <v>996678155</v>
      </c>
      <c r="G3012" s="337">
        <v>459590416</v>
      </c>
      <c r="H3012" s="330">
        <v>49791</v>
      </c>
      <c r="I3012" s="330"/>
      <c r="K3012" s="42"/>
      <c r="L3012" s="42"/>
      <c r="M3012" s="328"/>
      <c r="N3012" s="328"/>
      <c r="O3012" s="42"/>
    </row>
    <row r="3013" spans="1:15">
      <c r="A3013" s="42"/>
      <c r="B3013" s="330">
        <v>46017</v>
      </c>
      <c r="C3013" s="334">
        <f t="shared" si="45"/>
        <v>9677703755</v>
      </c>
      <c r="D3013" s="42"/>
      <c r="E3013" s="42"/>
      <c r="F3013" s="247">
        <v>138841569</v>
      </c>
      <c r="G3013" s="337">
        <v>459623310</v>
      </c>
      <c r="H3013" s="330">
        <v>46109</v>
      </c>
      <c r="I3013" s="330"/>
      <c r="K3013" s="42"/>
      <c r="L3013" s="42"/>
      <c r="M3013" s="328"/>
      <c r="N3013" s="328"/>
      <c r="O3013" s="42"/>
    </row>
    <row r="3014" spans="1:15">
      <c r="A3014" s="42"/>
      <c r="B3014" s="330">
        <v>46018</v>
      </c>
      <c r="C3014" s="334">
        <f t="shared" si="45"/>
        <v>9927362511</v>
      </c>
      <c r="D3014" s="42"/>
      <c r="E3014" s="42"/>
      <c r="F3014" s="247">
        <v>388500325</v>
      </c>
      <c r="G3014" s="337">
        <v>459740742</v>
      </c>
      <c r="H3014" s="330">
        <v>49054</v>
      </c>
      <c r="I3014" s="330"/>
      <c r="K3014" s="42"/>
      <c r="L3014" s="42"/>
      <c r="M3014" s="328"/>
      <c r="N3014" s="328"/>
      <c r="O3014" s="42"/>
    </row>
    <row r="3015" spans="1:15">
      <c r="A3015" s="42"/>
      <c r="B3015" s="330">
        <v>46019</v>
      </c>
      <c r="C3015" s="334">
        <f t="shared" si="45"/>
        <v>10316968372</v>
      </c>
      <c r="D3015" s="42"/>
      <c r="E3015" s="42"/>
      <c r="F3015" s="247">
        <v>778106186</v>
      </c>
      <c r="G3015" s="337">
        <v>459757633</v>
      </c>
      <c r="H3015" s="330">
        <v>43741</v>
      </c>
      <c r="I3015" s="330"/>
      <c r="K3015" s="42"/>
      <c r="L3015" s="42"/>
      <c r="M3015" s="328"/>
      <c r="N3015" s="328"/>
      <c r="O3015" s="42"/>
    </row>
    <row r="3016" spans="1:15">
      <c r="A3016" s="42"/>
      <c r="B3016" s="330">
        <v>46020</v>
      </c>
      <c r="C3016" s="334">
        <f t="shared" si="45"/>
        <v>10334037332</v>
      </c>
      <c r="D3016" s="42"/>
      <c r="E3016" s="42"/>
      <c r="F3016" s="247">
        <v>795175146</v>
      </c>
      <c r="G3016" s="337">
        <v>459873073</v>
      </c>
      <c r="H3016" s="330">
        <v>49530</v>
      </c>
      <c r="I3016" s="330"/>
      <c r="K3016" s="42"/>
      <c r="L3016" s="42"/>
      <c r="M3016" s="328"/>
      <c r="N3016" s="328"/>
      <c r="O3016" s="42"/>
    </row>
    <row r="3017" spans="1:15">
      <c r="A3017" s="42"/>
      <c r="B3017" s="330">
        <v>46021</v>
      </c>
      <c r="C3017" s="334">
        <f t="shared" si="45"/>
        <v>9858099810</v>
      </c>
      <c r="D3017" s="42"/>
      <c r="E3017" s="42"/>
      <c r="F3017" s="247">
        <v>319237624</v>
      </c>
      <c r="G3017" s="337">
        <v>459961882</v>
      </c>
      <c r="H3017" s="330">
        <v>45464</v>
      </c>
      <c r="I3017" s="330"/>
      <c r="K3017" s="42"/>
      <c r="L3017" s="42"/>
      <c r="M3017" s="328"/>
      <c r="N3017" s="328"/>
      <c r="O3017" s="42"/>
    </row>
    <row r="3018" spans="1:15">
      <c r="A3018" s="42"/>
      <c r="B3018" s="330">
        <v>46022</v>
      </c>
      <c r="C3018" s="334">
        <f t="shared" si="45"/>
        <v>10449142486</v>
      </c>
      <c r="D3018" s="42"/>
      <c r="E3018" s="42"/>
      <c r="F3018" s="247">
        <v>910280300</v>
      </c>
      <c r="G3018" s="337">
        <v>460017462</v>
      </c>
      <c r="H3018" s="330">
        <v>43653</v>
      </c>
      <c r="I3018" s="330"/>
      <c r="K3018" s="42"/>
      <c r="L3018" s="42"/>
      <c r="M3018" s="328"/>
      <c r="N3018" s="328"/>
      <c r="O3018" s="42"/>
    </row>
    <row r="3019" spans="1:15">
      <c r="A3019" s="42"/>
      <c r="B3019" s="330">
        <v>46023</v>
      </c>
      <c r="C3019" s="334">
        <f t="shared" si="45"/>
        <v>10067477108</v>
      </c>
      <c r="D3019" s="42"/>
      <c r="E3019" s="42"/>
      <c r="F3019" s="247">
        <v>528614922</v>
      </c>
      <c r="G3019" s="337">
        <v>460148524</v>
      </c>
      <c r="H3019" s="330">
        <v>47246</v>
      </c>
      <c r="I3019" s="330"/>
      <c r="K3019" s="42"/>
      <c r="L3019" s="42"/>
      <c r="M3019" s="328"/>
      <c r="N3019" s="328"/>
      <c r="O3019" s="42"/>
    </row>
    <row r="3020" spans="1:15">
      <c r="A3020" s="42"/>
      <c r="B3020" s="330">
        <v>46024</v>
      </c>
      <c r="C3020" s="334">
        <f t="shared" si="45"/>
        <v>10063348899</v>
      </c>
      <c r="D3020" s="42"/>
      <c r="E3020" s="42"/>
      <c r="F3020" s="247">
        <v>524486713</v>
      </c>
      <c r="G3020" s="337">
        <v>460565279</v>
      </c>
      <c r="H3020" s="330">
        <v>46040</v>
      </c>
      <c r="I3020" s="330"/>
      <c r="K3020" s="42"/>
      <c r="L3020" s="42"/>
      <c r="M3020" s="328"/>
      <c r="N3020" s="328"/>
      <c r="O3020" s="42"/>
    </row>
    <row r="3021" spans="1:15">
      <c r="A3021" s="42"/>
      <c r="B3021" s="330">
        <v>46025</v>
      </c>
      <c r="C3021" s="334">
        <f t="shared" si="45"/>
        <v>10532395008</v>
      </c>
      <c r="D3021" s="42"/>
      <c r="E3021" s="42"/>
      <c r="F3021" s="247">
        <v>993532822</v>
      </c>
      <c r="G3021" s="337">
        <v>460639157</v>
      </c>
      <c r="H3021" s="330">
        <v>44049</v>
      </c>
      <c r="I3021" s="330"/>
      <c r="K3021" s="42"/>
      <c r="L3021" s="42"/>
      <c r="M3021" s="328"/>
      <c r="N3021" s="328"/>
      <c r="O3021" s="42"/>
    </row>
    <row r="3022" spans="1:15">
      <c r="A3022" s="42"/>
      <c r="B3022" s="330">
        <v>46026</v>
      </c>
      <c r="C3022" s="334">
        <f t="shared" si="45"/>
        <v>10032797920</v>
      </c>
      <c r="D3022" s="42"/>
      <c r="E3022" s="42"/>
      <c r="F3022" s="247">
        <v>493935734</v>
      </c>
      <c r="G3022" s="337">
        <v>460662341</v>
      </c>
      <c r="H3022" s="330">
        <v>48152</v>
      </c>
      <c r="I3022" s="330"/>
      <c r="K3022" s="42"/>
      <c r="L3022" s="42"/>
      <c r="M3022" s="328"/>
      <c r="N3022" s="328"/>
      <c r="O3022" s="42"/>
    </row>
    <row r="3023" spans="1:15">
      <c r="A3023" s="42"/>
      <c r="B3023" s="330">
        <v>46027</v>
      </c>
      <c r="C3023" s="334">
        <f t="shared" si="45"/>
        <v>10338297879</v>
      </c>
      <c r="D3023" s="42"/>
      <c r="E3023" s="42"/>
      <c r="F3023" s="247">
        <v>799435693</v>
      </c>
      <c r="G3023" s="337">
        <v>460700205</v>
      </c>
      <c r="H3023" s="330">
        <v>50108</v>
      </c>
      <c r="I3023" s="330"/>
      <c r="K3023" s="42"/>
      <c r="L3023" s="42"/>
      <c r="M3023" s="328"/>
      <c r="N3023" s="328"/>
      <c r="O3023" s="42"/>
    </row>
    <row r="3024" spans="1:15">
      <c r="A3024" s="42"/>
      <c r="B3024" s="330">
        <v>46028</v>
      </c>
      <c r="C3024" s="334">
        <f t="shared" si="45"/>
        <v>9888161089</v>
      </c>
      <c r="D3024" s="42"/>
      <c r="E3024" s="42"/>
      <c r="F3024" s="247">
        <v>349298903</v>
      </c>
      <c r="G3024" s="337">
        <v>461147699</v>
      </c>
      <c r="H3024" s="330">
        <v>44450</v>
      </c>
      <c r="I3024" s="330"/>
      <c r="K3024" s="42"/>
      <c r="L3024" s="42"/>
      <c r="M3024" s="328"/>
      <c r="N3024" s="328"/>
      <c r="O3024" s="42"/>
    </row>
    <row r="3025" spans="1:15">
      <c r="A3025" s="42"/>
      <c r="B3025" s="330">
        <v>46029</v>
      </c>
      <c r="C3025" s="334">
        <f t="shared" si="45"/>
        <v>10124407981</v>
      </c>
      <c r="D3025" s="42"/>
      <c r="E3025" s="42"/>
      <c r="F3025" s="247">
        <v>585545795</v>
      </c>
      <c r="G3025" s="337">
        <v>461256226</v>
      </c>
      <c r="H3025" s="330">
        <v>45506</v>
      </c>
      <c r="I3025" s="330"/>
      <c r="K3025" s="42"/>
      <c r="L3025" s="42"/>
      <c r="M3025" s="328"/>
      <c r="N3025" s="328"/>
      <c r="O3025" s="42"/>
    </row>
    <row r="3026" spans="1:15">
      <c r="A3026" s="42"/>
      <c r="B3026" s="330">
        <v>46030</v>
      </c>
      <c r="C3026" s="334">
        <f t="shared" si="45"/>
        <v>9715479016</v>
      </c>
      <c r="D3026" s="42"/>
      <c r="E3026" s="42"/>
      <c r="F3026" s="247">
        <v>176616830</v>
      </c>
      <c r="G3026" s="337">
        <v>461278199</v>
      </c>
      <c r="H3026" s="330">
        <v>46779</v>
      </c>
      <c r="I3026" s="330"/>
      <c r="K3026" s="42"/>
      <c r="L3026" s="42"/>
      <c r="M3026" s="328"/>
      <c r="N3026" s="328"/>
      <c r="O3026" s="42"/>
    </row>
    <row r="3027" spans="1:15">
      <c r="A3027" s="42"/>
      <c r="B3027" s="330">
        <v>46031</v>
      </c>
      <c r="C3027" s="334">
        <f t="shared" si="45"/>
        <v>9956701857</v>
      </c>
      <c r="D3027" s="42"/>
      <c r="E3027" s="42"/>
      <c r="F3027" s="247">
        <v>417839671</v>
      </c>
      <c r="G3027" s="337">
        <v>461374813</v>
      </c>
      <c r="H3027" s="330">
        <v>49399</v>
      </c>
      <c r="I3027" s="330"/>
      <c r="K3027" s="42"/>
      <c r="L3027" s="42"/>
      <c r="M3027" s="328"/>
      <c r="N3027" s="328"/>
      <c r="O3027" s="42"/>
    </row>
    <row r="3028" spans="1:15">
      <c r="A3028" s="42"/>
      <c r="B3028" s="330">
        <v>46032</v>
      </c>
      <c r="C3028" s="334">
        <f t="shared" si="45"/>
        <v>10014887903</v>
      </c>
      <c r="D3028" s="42"/>
      <c r="E3028" s="42"/>
      <c r="F3028" s="247">
        <v>476025717</v>
      </c>
      <c r="G3028" s="337">
        <v>461421659</v>
      </c>
      <c r="H3028" s="330">
        <v>45992</v>
      </c>
      <c r="I3028" s="330"/>
      <c r="K3028" s="42"/>
      <c r="L3028" s="42"/>
      <c r="M3028" s="328"/>
      <c r="N3028" s="328"/>
      <c r="O3028" s="42"/>
    </row>
    <row r="3029" spans="1:15">
      <c r="A3029" s="42"/>
      <c r="B3029" s="330">
        <v>46033</v>
      </c>
      <c r="C3029" s="334">
        <f t="shared" si="45"/>
        <v>10203973809</v>
      </c>
      <c r="D3029" s="42"/>
      <c r="E3029" s="42"/>
      <c r="F3029" s="247">
        <v>665111623</v>
      </c>
      <c r="G3029" s="337">
        <v>461627542</v>
      </c>
      <c r="H3029" s="330">
        <v>45717</v>
      </c>
      <c r="I3029" s="330"/>
      <c r="K3029" s="42"/>
      <c r="L3029" s="42"/>
      <c r="M3029" s="328"/>
      <c r="N3029" s="328"/>
      <c r="O3029" s="42"/>
    </row>
    <row r="3030" spans="1:15">
      <c r="A3030" s="42"/>
      <c r="B3030" s="330">
        <v>46034</v>
      </c>
      <c r="C3030" s="334">
        <f t="shared" si="45"/>
        <v>10410427921</v>
      </c>
      <c r="D3030" s="42"/>
      <c r="E3030" s="42"/>
      <c r="F3030" s="247">
        <v>871565735</v>
      </c>
      <c r="G3030" s="337">
        <v>461750509</v>
      </c>
      <c r="H3030" s="330">
        <v>49995</v>
      </c>
      <c r="I3030" s="330"/>
      <c r="K3030" s="42"/>
      <c r="L3030" s="42"/>
      <c r="M3030" s="328"/>
      <c r="N3030" s="328"/>
      <c r="O3030" s="42"/>
    </row>
    <row r="3031" spans="1:15">
      <c r="A3031" s="42"/>
      <c r="B3031" s="330">
        <v>46035</v>
      </c>
      <c r="C3031" s="334">
        <f t="shared" si="45"/>
        <v>9898744624</v>
      </c>
      <c r="D3031" s="42"/>
      <c r="E3031" s="42"/>
      <c r="F3031" s="247">
        <v>359882438</v>
      </c>
      <c r="G3031" s="337">
        <v>461855611</v>
      </c>
      <c r="H3031" s="330">
        <v>44826</v>
      </c>
      <c r="I3031" s="330"/>
      <c r="K3031" s="42"/>
      <c r="L3031" s="42"/>
      <c r="M3031" s="328"/>
      <c r="N3031" s="328"/>
      <c r="O3031" s="42"/>
    </row>
    <row r="3032" spans="1:15">
      <c r="A3032" s="42"/>
      <c r="B3032" s="330">
        <v>46036</v>
      </c>
      <c r="C3032" s="334">
        <f t="shared" si="45"/>
        <v>10357102793</v>
      </c>
      <c r="D3032" s="42"/>
      <c r="E3032" s="42"/>
      <c r="F3032" s="247">
        <v>818240607</v>
      </c>
      <c r="G3032" s="337">
        <v>462018142</v>
      </c>
      <c r="H3032" s="330">
        <v>48497</v>
      </c>
      <c r="I3032" s="330"/>
      <c r="K3032" s="42"/>
      <c r="L3032" s="42"/>
      <c r="M3032" s="328"/>
      <c r="N3032" s="328"/>
      <c r="O3032" s="42"/>
    </row>
    <row r="3033" spans="1:15">
      <c r="A3033" s="42"/>
      <c r="B3033" s="330">
        <v>46037</v>
      </c>
      <c r="C3033" s="334">
        <f t="shared" si="45"/>
        <v>9932801991</v>
      </c>
      <c r="D3033" s="42"/>
      <c r="E3033" s="42"/>
      <c r="F3033" s="247">
        <v>393939805</v>
      </c>
      <c r="G3033" s="337">
        <v>462114625</v>
      </c>
      <c r="H3033" s="330">
        <v>50133</v>
      </c>
      <c r="I3033" s="330"/>
      <c r="K3033" s="42"/>
      <c r="L3033" s="42"/>
      <c r="M3033" s="328"/>
      <c r="N3033" s="328"/>
      <c r="O3033" s="42"/>
    </row>
    <row r="3034" spans="1:15">
      <c r="A3034" s="42"/>
      <c r="B3034" s="330">
        <v>46038</v>
      </c>
      <c r="C3034" s="334">
        <f t="shared" si="45"/>
        <v>9914571988</v>
      </c>
      <c r="D3034" s="42"/>
      <c r="E3034" s="42"/>
      <c r="F3034" s="247">
        <v>375709802</v>
      </c>
      <c r="G3034" s="337">
        <v>462198422</v>
      </c>
      <c r="H3034" s="330">
        <v>50085</v>
      </c>
      <c r="I3034" s="330"/>
      <c r="K3034" s="42"/>
      <c r="L3034" s="42"/>
      <c r="M3034" s="328"/>
      <c r="N3034" s="328"/>
      <c r="O3034" s="42"/>
    </row>
    <row r="3035" spans="1:15">
      <c r="A3035" s="42"/>
      <c r="B3035" s="330">
        <v>46039</v>
      </c>
      <c r="C3035" s="334">
        <f t="shared" si="45"/>
        <v>10406222533</v>
      </c>
      <c r="D3035" s="42"/>
      <c r="E3035" s="42"/>
      <c r="F3035" s="247">
        <v>867360347</v>
      </c>
      <c r="G3035" s="337">
        <v>462712595</v>
      </c>
      <c r="H3035" s="330">
        <v>50077</v>
      </c>
      <c r="I3035" s="330"/>
      <c r="K3035" s="42"/>
      <c r="L3035" s="42"/>
      <c r="M3035" s="328"/>
      <c r="N3035" s="328"/>
      <c r="O3035" s="42"/>
    </row>
    <row r="3036" spans="1:15">
      <c r="A3036" s="42"/>
      <c r="B3036" s="330">
        <v>46040</v>
      </c>
      <c r="C3036" s="334">
        <f t="shared" si="45"/>
        <v>9999427465</v>
      </c>
      <c r="D3036" s="42"/>
      <c r="E3036" s="42"/>
      <c r="F3036" s="247">
        <v>460565279</v>
      </c>
      <c r="G3036" s="337">
        <v>462838874</v>
      </c>
      <c r="H3036" s="330">
        <v>45743</v>
      </c>
      <c r="I3036" s="330"/>
      <c r="K3036" s="42"/>
      <c r="L3036" s="42"/>
      <c r="M3036" s="328"/>
      <c r="N3036" s="328"/>
      <c r="O3036" s="42"/>
    </row>
    <row r="3037" spans="1:15">
      <c r="A3037" s="42"/>
      <c r="B3037" s="330">
        <v>46041</v>
      </c>
      <c r="C3037" s="334">
        <f t="shared" si="45"/>
        <v>9907214632</v>
      </c>
      <c r="D3037" s="42"/>
      <c r="E3037" s="42"/>
      <c r="F3037" s="247">
        <v>368352446</v>
      </c>
      <c r="G3037" s="337">
        <v>462961376</v>
      </c>
      <c r="H3037" s="330">
        <v>48148</v>
      </c>
      <c r="I3037" s="330"/>
      <c r="K3037" s="42"/>
      <c r="L3037" s="42"/>
      <c r="M3037" s="328"/>
      <c r="N3037" s="328"/>
      <c r="O3037" s="42"/>
    </row>
    <row r="3038" spans="1:15">
      <c r="A3038" s="42"/>
      <c r="B3038" s="330">
        <v>46042</v>
      </c>
      <c r="C3038" s="334">
        <f t="shared" si="45"/>
        <v>10190327857</v>
      </c>
      <c r="D3038" s="42"/>
      <c r="E3038" s="42"/>
      <c r="F3038" s="247">
        <v>651465671</v>
      </c>
      <c r="G3038" s="337">
        <v>463016238</v>
      </c>
      <c r="H3038" s="330">
        <v>43071</v>
      </c>
      <c r="I3038" s="330"/>
      <c r="K3038" s="42"/>
      <c r="L3038" s="42"/>
      <c r="M3038" s="328"/>
      <c r="N3038" s="328"/>
      <c r="O3038" s="42"/>
    </row>
    <row r="3039" spans="1:15">
      <c r="A3039" s="42"/>
      <c r="B3039" s="330">
        <v>46043</v>
      </c>
      <c r="C3039" s="334">
        <f t="shared" si="45"/>
        <v>10386848431</v>
      </c>
      <c r="D3039" s="42"/>
      <c r="E3039" s="42"/>
      <c r="F3039" s="247">
        <v>847986245</v>
      </c>
      <c r="G3039" s="337">
        <v>463390766</v>
      </c>
      <c r="H3039" s="330">
        <v>49446</v>
      </c>
      <c r="I3039" s="330"/>
      <c r="K3039" s="42"/>
      <c r="L3039" s="42"/>
      <c r="M3039" s="328"/>
      <c r="N3039" s="328"/>
      <c r="O3039" s="42"/>
    </row>
    <row r="3040" spans="1:15">
      <c r="A3040" s="42"/>
      <c r="B3040" s="330">
        <v>46044</v>
      </c>
      <c r="C3040" s="334">
        <f t="shared" ref="C3040:C3103" si="46">F3040+(F$88*28679+98765)+(G$88*6587+87654)+(E$88*9537+76543)+(J$88*5713+4528)</f>
        <v>10188467245</v>
      </c>
      <c r="D3040" s="42"/>
      <c r="E3040" s="42"/>
      <c r="F3040" s="247">
        <v>649605059</v>
      </c>
      <c r="G3040" s="337">
        <v>463398134</v>
      </c>
      <c r="H3040" s="330">
        <v>44186</v>
      </c>
      <c r="I3040" s="330"/>
      <c r="K3040" s="42"/>
      <c r="L3040" s="42"/>
      <c r="M3040" s="328"/>
      <c r="N3040" s="328"/>
      <c r="O3040" s="42"/>
    </row>
    <row r="3041" spans="1:15">
      <c r="A3041" s="42"/>
      <c r="B3041" s="330">
        <v>46045</v>
      </c>
      <c r="C3041" s="334">
        <f t="shared" si="46"/>
        <v>9717821697</v>
      </c>
      <c r="D3041" s="42"/>
      <c r="E3041" s="42"/>
      <c r="F3041" s="247">
        <v>178959511</v>
      </c>
      <c r="G3041" s="337">
        <v>463535300</v>
      </c>
      <c r="H3041" s="330">
        <v>44316</v>
      </c>
      <c r="I3041" s="330"/>
      <c r="K3041" s="42"/>
      <c r="L3041" s="42"/>
      <c r="M3041" s="328"/>
      <c r="N3041" s="328"/>
      <c r="O3041" s="42"/>
    </row>
    <row r="3042" spans="1:15">
      <c r="A3042" s="42"/>
      <c r="B3042" s="330">
        <v>46046</v>
      </c>
      <c r="C3042" s="334">
        <f t="shared" si="46"/>
        <v>9672854132</v>
      </c>
      <c r="D3042" s="42"/>
      <c r="E3042" s="42"/>
      <c r="F3042" s="247">
        <v>133991946</v>
      </c>
      <c r="G3042" s="337">
        <v>463566071</v>
      </c>
      <c r="H3042" s="330">
        <v>43591</v>
      </c>
      <c r="I3042" s="330"/>
      <c r="K3042" s="42"/>
      <c r="L3042" s="42"/>
      <c r="M3042" s="328"/>
      <c r="N3042" s="328"/>
      <c r="O3042" s="42"/>
    </row>
    <row r="3043" spans="1:15">
      <c r="A3043" s="42"/>
      <c r="B3043" s="330">
        <v>46047</v>
      </c>
      <c r="C3043" s="334">
        <f t="shared" si="46"/>
        <v>9683401832</v>
      </c>
      <c r="D3043" s="42"/>
      <c r="E3043" s="42"/>
      <c r="F3043" s="247">
        <v>144539646</v>
      </c>
      <c r="G3043" s="337">
        <v>464002145</v>
      </c>
      <c r="H3043" s="330">
        <v>46553</v>
      </c>
      <c r="I3043" s="330"/>
      <c r="K3043" s="42"/>
      <c r="L3043" s="42"/>
      <c r="M3043" s="328"/>
      <c r="N3043" s="328"/>
      <c r="O3043" s="42"/>
    </row>
    <row r="3044" spans="1:15">
      <c r="A3044" s="42"/>
      <c r="B3044" s="330">
        <v>46048</v>
      </c>
      <c r="C3044" s="334">
        <f t="shared" si="46"/>
        <v>10454693702</v>
      </c>
      <c r="D3044" s="42"/>
      <c r="E3044" s="42"/>
      <c r="F3044" s="247">
        <v>915831516</v>
      </c>
      <c r="G3044" s="337">
        <v>464059738</v>
      </c>
      <c r="H3044" s="330">
        <v>44847</v>
      </c>
      <c r="I3044" s="330"/>
      <c r="K3044" s="42"/>
      <c r="L3044" s="42"/>
      <c r="M3044" s="328"/>
      <c r="N3044" s="328"/>
      <c r="O3044" s="42"/>
    </row>
    <row r="3045" spans="1:15">
      <c r="A3045" s="42"/>
      <c r="B3045" s="330">
        <v>46049</v>
      </c>
      <c r="C3045" s="334">
        <f t="shared" si="46"/>
        <v>10496191091</v>
      </c>
      <c r="D3045" s="42"/>
      <c r="E3045" s="42"/>
      <c r="F3045" s="247">
        <v>957328905</v>
      </c>
      <c r="G3045" s="337">
        <v>464434122</v>
      </c>
      <c r="H3045" s="330">
        <v>44050</v>
      </c>
      <c r="I3045" s="330"/>
      <c r="K3045" s="42"/>
      <c r="L3045" s="42"/>
      <c r="M3045" s="328"/>
      <c r="N3045" s="328"/>
      <c r="O3045" s="42"/>
    </row>
    <row r="3046" spans="1:15">
      <c r="A3046" s="42"/>
      <c r="B3046" s="330">
        <v>46050</v>
      </c>
      <c r="C3046" s="334">
        <f t="shared" si="46"/>
        <v>10407982318</v>
      </c>
      <c r="D3046" s="42"/>
      <c r="E3046" s="42"/>
      <c r="F3046" s="247">
        <v>869120132</v>
      </c>
      <c r="G3046" s="337">
        <v>464483038</v>
      </c>
      <c r="H3046" s="330">
        <v>43380</v>
      </c>
      <c r="I3046" s="330"/>
      <c r="K3046" s="42"/>
      <c r="L3046" s="42"/>
      <c r="M3046" s="328"/>
      <c r="N3046" s="328"/>
      <c r="O3046" s="42"/>
    </row>
    <row r="3047" spans="1:15">
      <c r="A3047" s="42"/>
      <c r="B3047" s="330">
        <v>46051</v>
      </c>
      <c r="C3047" s="334">
        <f t="shared" si="46"/>
        <v>9821054510</v>
      </c>
      <c r="D3047" s="42"/>
      <c r="E3047" s="42"/>
      <c r="F3047" s="247">
        <v>282192324</v>
      </c>
      <c r="G3047" s="337">
        <v>464674541</v>
      </c>
      <c r="H3047" s="330">
        <v>47373</v>
      </c>
      <c r="I3047" s="330"/>
      <c r="K3047" s="42"/>
      <c r="L3047" s="42"/>
      <c r="M3047" s="328"/>
      <c r="N3047" s="328"/>
      <c r="O3047" s="42"/>
    </row>
    <row r="3048" spans="1:15">
      <c r="A3048" s="42"/>
      <c r="B3048" s="330">
        <v>46052</v>
      </c>
      <c r="C3048" s="334">
        <f t="shared" si="46"/>
        <v>9738433415</v>
      </c>
      <c r="D3048" s="42"/>
      <c r="E3048" s="42"/>
      <c r="F3048" s="247">
        <v>199571229</v>
      </c>
      <c r="G3048" s="337">
        <v>464808172</v>
      </c>
      <c r="H3048" s="330">
        <v>45829</v>
      </c>
      <c r="I3048" s="330"/>
      <c r="K3048" s="42"/>
      <c r="L3048" s="42"/>
      <c r="M3048" s="328"/>
      <c r="N3048" s="328"/>
      <c r="O3048" s="42"/>
    </row>
    <row r="3049" spans="1:15">
      <c r="A3049" s="42"/>
      <c r="B3049" s="330">
        <v>46053</v>
      </c>
      <c r="C3049" s="334">
        <f t="shared" si="46"/>
        <v>10020906703</v>
      </c>
      <c r="D3049" s="42"/>
      <c r="E3049" s="42"/>
      <c r="F3049" s="247">
        <v>482044517</v>
      </c>
      <c r="G3049" s="337">
        <v>464881891</v>
      </c>
      <c r="H3049" s="330">
        <v>44060</v>
      </c>
      <c r="I3049" s="330"/>
      <c r="K3049" s="42"/>
      <c r="L3049" s="42"/>
      <c r="M3049" s="328"/>
      <c r="N3049" s="328"/>
      <c r="O3049" s="42"/>
    </row>
    <row r="3050" spans="1:15">
      <c r="A3050" s="42"/>
      <c r="B3050" s="330">
        <v>46054</v>
      </c>
      <c r="C3050" s="334">
        <f t="shared" si="46"/>
        <v>10212890402</v>
      </c>
      <c r="D3050" s="42"/>
      <c r="E3050" s="42"/>
      <c r="F3050" s="247">
        <v>674028216</v>
      </c>
      <c r="G3050" s="337">
        <v>465109014</v>
      </c>
      <c r="H3050" s="330">
        <v>44227</v>
      </c>
      <c r="I3050" s="330"/>
      <c r="K3050" s="42"/>
      <c r="L3050" s="42"/>
      <c r="M3050" s="328"/>
      <c r="N3050" s="328"/>
      <c r="O3050" s="42"/>
    </row>
    <row r="3051" spans="1:15">
      <c r="A3051" s="42"/>
      <c r="B3051" s="330">
        <v>46055</v>
      </c>
      <c r="C3051" s="334">
        <f t="shared" si="46"/>
        <v>10466472735</v>
      </c>
      <c r="D3051" s="42"/>
      <c r="E3051" s="42"/>
      <c r="F3051" s="247">
        <v>927610549</v>
      </c>
      <c r="G3051" s="337">
        <v>465148659</v>
      </c>
      <c r="H3051" s="330">
        <v>43773</v>
      </c>
      <c r="I3051" s="330"/>
      <c r="K3051" s="42"/>
      <c r="L3051" s="42"/>
      <c r="M3051" s="328"/>
      <c r="N3051" s="328"/>
      <c r="O3051" s="42"/>
    </row>
    <row r="3052" spans="1:15">
      <c r="A3052" s="42"/>
      <c r="B3052" s="330">
        <v>46056</v>
      </c>
      <c r="C3052" s="334">
        <f t="shared" si="46"/>
        <v>9746074324</v>
      </c>
      <c r="D3052" s="42"/>
      <c r="E3052" s="42"/>
      <c r="F3052" s="247">
        <v>207212138</v>
      </c>
      <c r="G3052" s="337">
        <v>465342594</v>
      </c>
      <c r="H3052" s="330">
        <v>48529</v>
      </c>
      <c r="I3052" s="330"/>
      <c r="K3052" s="42"/>
      <c r="L3052" s="42"/>
      <c r="M3052" s="328"/>
      <c r="N3052" s="328"/>
      <c r="O3052" s="42"/>
    </row>
    <row r="3053" spans="1:15">
      <c r="A3053" s="42"/>
      <c r="B3053" s="330">
        <v>46057</v>
      </c>
      <c r="C3053" s="334">
        <f t="shared" si="46"/>
        <v>9874327080</v>
      </c>
      <c r="D3053" s="42"/>
      <c r="E3053" s="42"/>
      <c r="F3053" s="247">
        <v>335464894</v>
      </c>
      <c r="G3053" s="337">
        <v>465778747</v>
      </c>
      <c r="H3053" s="330">
        <v>43878</v>
      </c>
      <c r="I3053" s="330"/>
      <c r="K3053" s="42"/>
      <c r="L3053" s="42"/>
      <c r="M3053" s="328"/>
      <c r="N3053" s="328"/>
      <c r="O3053" s="42"/>
    </row>
    <row r="3054" spans="1:15">
      <c r="A3054" s="42"/>
      <c r="B3054" s="330">
        <v>46058</v>
      </c>
      <c r="C3054" s="334">
        <f t="shared" si="46"/>
        <v>10172024797</v>
      </c>
      <c r="D3054" s="42"/>
      <c r="E3054" s="42"/>
      <c r="F3054" s="247">
        <v>633162611</v>
      </c>
      <c r="G3054" s="337">
        <v>465832476</v>
      </c>
      <c r="H3054" s="330">
        <v>44004</v>
      </c>
      <c r="I3054" s="330"/>
      <c r="K3054" s="42"/>
      <c r="L3054" s="42"/>
      <c r="M3054" s="328"/>
      <c r="N3054" s="328"/>
      <c r="O3054" s="42"/>
    </row>
    <row r="3055" spans="1:15">
      <c r="A3055" s="42"/>
      <c r="B3055" s="330">
        <v>46059</v>
      </c>
      <c r="C3055" s="334">
        <f t="shared" si="46"/>
        <v>9649401339</v>
      </c>
      <c r="D3055" s="42"/>
      <c r="E3055" s="42"/>
      <c r="F3055" s="247">
        <v>110539153</v>
      </c>
      <c r="G3055" s="337">
        <v>465922507</v>
      </c>
      <c r="H3055" s="330">
        <v>43338</v>
      </c>
      <c r="I3055" s="330"/>
      <c r="K3055" s="42"/>
      <c r="L3055" s="42"/>
      <c r="M3055" s="328"/>
      <c r="N3055" s="328"/>
      <c r="O3055" s="42"/>
    </row>
    <row r="3056" spans="1:15">
      <c r="A3056" s="42"/>
      <c r="B3056" s="330">
        <v>46060</v>
      </c>
      <c r="C3056" s="334">
        <f t="shared" si="46"/>
        <v>10429767387</v>
      </c>
      <c r="D3056" s="42"/>
      <c r="E3056" s="42"/>
      <c r="F3056" s="247">
        <v>890905201</v>
      </c>
      <c r="G3056" s="337">
        <v>465927419</v>
      </c>
      <c r="H3056" s="330">
        <v>46405</v>
      </c>
      <c r="I3056" s="330"/>
      <c r="K3056" s="42"/>
      <c r="L3056" s="42"/>
      <c r="M3056" s="328"/>
      <c r="N3056" s="328"/>
      <c r="O3056" s="42"/>
    </row>
    <row r="3057" spans="1:15">
      <c r="A3057" s="42"/>
      <c r="B3057" s="330">
        <v>46061</v>
      </c>
      <c r="C3057" s="334">
        <f t="shared" si="46"/>
        <v>10088403714</v>
      </c>
      <c r="D3057" s="42"/>
      <c r="E3057" s="42"/>
      <c r="F3057" s="247">
        <v>549541528</v>
      </c>
      <c r="G3057" s="337">
        <v>465978585</v>
      </c>
      <c r="H3057" s="330">
        <v>46870</v>
      </c>
      <c r="I3057" s="330"/>
      <c r="K3057" s="42"/>
      <c r="L3057" s="42"/>
      <c r="M3057" s="328"/>
      <c r="N3057" s="328"/>
      <c r="O3057" s="42"/>
    </row>
    <row r="3058" spans="1:15">
      <c r="A3058" s="42"/>
      <c r="B3058" s="330">
        <v>46062</v>
      </c>
      <c r="C3058" s="334">
        <f t="shared" si="46"/>
        <v>10516973647</v>
      </c>
      <c r="D3058" s="42"/>
      <c r="E3058" s="42"/>
      <c r="F3058" s="247">
        <v>978111461</v>
      </c>
      <c r="G3058" s="337">
        <v>466066173</v>
      </c>
      <c r="H3058" s="330">
        <v>47313</v>
      </c>
      <c r="I3058" s="330"/>
      <c r="K3058" s="42"/>
      <c r="L3058" s="42"/>
      <c r="M3058" s="328"/>
      <c r="N3058" s="328"/>
      <c r="O3058" s="42"/>
    </row>
    <row r="3059" spans="1:15">
      <c r="A3059" s="42"/>
      <c r="B3059" s="330">
        <v>46063</v>
      </c>
      <c r="C3059" s="334">
        <f t="shared" si="46"/>
        <v>10333741786</v>
      </c>
      <c r="D3059" s="42"/>
      <c r="E3059" s="42"/>
      <c r="F3059" s="247">
        <v>794879600</v>
      </c>
      <c r="G3059" s="337">
        <v>466102943</v>
      </c>
      <c r="H3059" s="330">
        <v>44637</v>
      </c>
      <c r="I3059" s="330"/>
      <c r="K3059" s="42"/>
      <c r="L3059" s="42"/>
      <c r="M3059" s="328"/>
      <c r="N3059" s="328"/>
      <c r="O3059" s="42"/>
    </row>
    <row r="3060" spans="1:15">
      <c r="A3060" s="42"/>
      <c r="B3060" s="330">
        <v>46064</v>
      </c>
      <c r="C3060" s="334">
        <f t="shared" si="46"/>
        <v>10503127020</v>
      </c>
      <c r="D3060" s="42"/>
      <c r="E3060" s="42"/>
      <c r="F3060" s="247">
        <v>964264834</v>
      </c>
      <c r="G3060" s="337">
        <v>466498713</v>
      </c>
      <c r="H3060" s="330">
        <v>43098</v>
      </c>
      <c r="I3060" s="330"/>
      <c r="K3060" s="42"/>
      <c r="L3060" s="42"/>
      <c r="M3060" s="328"/>
      <c r="N3060" s="328"/>
      <c r="O3060" s="42"/>
    </row>
    <row r="3061" spans="1:15">
      <c r="A3061" s="42"/>
      <c r="B3061" s="330">
        <v>46065</v>
      </c>
      <c r="C3061" s="334">
        <f t="shared" si="46"/>
        <v>9645202261</v>
      </c>
      <c r="D3061" s="42"/>
      <c r="E3061" s="42"/>
      <c r="F3061" s="247">
        <v>106340075</v>
      </c>
      <c r="G3061" s="337">
        <v>466499151</v>
      </c>
      <c r="H3061" s="330">
        <v>48210</v>
      </c>
      <c r="I3061" s="330"/>
      <c r="K3061" s="42"/>
      <c r="L3061" s="42"/>
      <c r="M3061" s="328"/>
      <c r="N3061" s="328"/>
      <c r="O3061" s="42"/>
    </row>
    <row r="3062" spans="1:15">
      <c r="A3062" s="42"/>
      <c r="B3062" s="330">
        <v>46066</v>
      </c>
      <c r="C3062" s="334">
        <f t="shared" si="46"/>
        <v>10287199944</v>
      </c>
      <c r="D3062" s="42"/>
      <c r="E3062" s="42"/>
      <c r="F3062" s="247">
        <v>748337758</v>
      </c>
      <c r="G3062" s="337">
        <v>466701478</v>
      </c>
      <c r="H3062" s="330">
        <v>47582</v>
      </c>
      <c r="I3062" s="330"/>
      <c r="K3062" s="42"/>
      <c r="L3062" s="42"/>
      <c r="M3062" s="328"/>
      <c r="N3062" s="328"/>
      <c r="O3062" s="42"/>
    </row>
    <row r="3063" spans="1:15">
      <c r="A3063" s="42"/>
      <c r="B3063" s="330">
        <v>46067</v>
      </c>
      <c r="C3063" s="334">
        <f t="shared" si="46"/>
        <v>9912340675</v>
      </c>
      <c r="D3063" s="42"/>
      <c r="E3063" s="42"/>
      <c r="F3063" s="247">
        <v>373478489</v>
      </c>
      <c r="G3063" s="337">
        <v>466850193</v>
      </c>
      <c r="H3063" s="330">
        <v>46626</v>
      </c>
      <c r="I3063" s="330"/>
      <c r="K3063" s="42"/>
      <c r="L3063" s="42"/>
      <c r="M3063" s="328"/>
      <c r="N3063" s="328"/>
      <c r="O3063" s="42"/>
    </row>
    <row r="3064" spans="1:15">
      <c r="A3064" s="42"/>
      <c r="B3064" s="330">
        <v>46068</v>
      </c>
      <c r="C3064" s="334">
        <f t="shared" si="46"/>
        <v>9719801399</v>
      </c>
      <c r="D3064" s="42"/>
      <c r="E3064" s="42"/>
      <c r="F3064" s="247">
        <v>180939213</v>
      </c>
      <c r="G3064" s="337">
        <v>467044757</v>
      </c>
      <c r="H3064" s="330">
        <v>45063</v>
      </c>
      <c r="I3064" s="330"/>
      <c r="K3064" s="42"/>
      <c r="L3064" s="42"/>
      <c r="M3064" s="328"/>
      <c r="N3064" s="328"/>
      <c r="O3064" s="42"/>
    </row>
    <row r="3065" spans="1:15">
      <c r="A3065" s="42"/>
      <c r="B3065" s="330">
        <v>46069</v>
      </c>
      <c r="C3065" s="334">
        <f t="shared" si="46"/>
        <v>10008035939</v>
      </c>
      <c r="D3065" s="42"/>
      <c r="E3065" s="42"/>
      <c r="F3065" s="247">
        <v>469173753</v>
      </c>
      <c r="G3065" s="337">
        <v>467280596</v>
      </c>
      <c r="H3065" s="330">
        <v>50172</v>
      </c>
      <c r="I3065" s="330"/>
      <c r="K3065" s="42"/>
      <c r="L3065" s="42"/>
      <c r="M3065" s="328"/>
      <c r="N3065" s="328"/>
      <c r="O3065" s="42"/>
    </row>
    <row r="3066" spans="1:15">
      <c r="A3066" s="42"/>
      <c r="B3066" s="330">
        <v>46070</v>
      </c>
      <c r="C3066" s="334">
        <f t="shared" si="46"/>
        <v>10479572748</v>
      </c>
      <c r="D3066" s="42"/>
      <c r="E3066" s="42"/>
      <c r="F3066" s="247">
        <v>940710562</v>
      </c>
      <c r="G3066" s="337">
        <v>467302773</v>
      </c>
      <c r="H3066" s="330">
        <v>49365</v>
      </c>
      <c r="I3066" s="330"/>
      <c r="K3066" s="42"/>
      <c r="L3066" s="42"/>
      <c r="M3066" s="328"/>
      <c r="N3066" s="328"/>
      <c r="O3066" s="42"/>
    </row>
    <row r="3067" spans="1:15">
      <c r="A3067" s="42"/>
      <c r="B3067" s="330">
        <v>46071</v>
      </c>
      <c r="C3067" s="334">
        <f t="shared" si="46"/>
        <v>9888908102</v>
      </c>
      <c r="D3067" s="42"/>
      <c r="E3067" s="42"/>
      <c r="F3067" s="247">
        <v>350045916</v>
      </c>
      <c r="G3067" s="337">
        <v>467363093</v>
      </c>
      <c r="H3067" s="330">
        <v>43031</v>
      </c>
      <c r="I3067" s="330"/>
      <c r="K3067" s="42"/>
      <c r="L3067" s="42"/>
      <c r="M3067" s="328"/>
      <c r="N3067" s="328"/>
      <c r="O3067" s="42"/>
    </row>
    <row r="3068" spans="1:15">
      <c r="A3068" s="42"/>
      <c r="B3068" s="330">
        <v>46072</v>
      </c>
      <c r="C3068" s="334">
        <f t="shared" si="46"/>
        <v>10218981252</v>
      </c>
      <c r="D3068" s="42"/>
      <c r="E3068" s="42"/>
      <c r="F3068" s="247">
        <v>680119066</v>
      </c>
      <c r="G3068" s="337">
        <v>467556251</v>
      </c>
      <c r="H3068" s="330">
        <v>46122</v>
      </c>
      <c r="I3068" s="330"/>
      <c r="K3068" s="42"/>
      <c r="L3068" s="42"/>
      <c r="M3068" s="328"/>
      <c r="N3068" s="328"/>
      <c r="O3068" s="42"/>
    </row>
    <row r="3069" spans="1:15">
      <c r="A3069" s="42"/>
      <c r="B3069" s="330">
        <v>46073</v>
      </c>
      <c r="C3069" s="334">
        <f t="shared" si="46"/>
        <v>10496467491</v>
      </c>
      <c r="D3069" s="42"/>
      <c r="E3069" s="42"/>
      <c r="F3069" s="247">
        <v>957605305</v>
      </c>
      <c r="G3069" s="337">
        <v>467578264</v>
      </c>
      <c r="H3069" s="330">
        <v>45317</v>
      </c>
      <c r="I3069" s="330"/>
      <c r="K3069" s="42"/>
      <c r="L3069" s="42"/>
      <c r="M3069" s="328"/>
      <c r="N3069" s="328"/>
      <c r="O3069" s="42"/>
    </row>
    <row r="3070" spans="1:15">
      <c r="A3070" s="42"/>
      <c r="B3070" s="330">
        <v>46074</v>
      </c>
      <c r="C3070" s="334">
        <f t="shared" si="46"/>
        <v>10300000162</v>
      </c>
      <c r="D3070" s="42"/>
      <c r="E3070" s="42"/>
      <c r="F3070" s="247">
        <v>761137976</v>
      </c>
      <c r="G3070" s="337">
        <v>467629426</v>
      </c>
      <c r="H3070" s="330">
        <v>46788</v>
      </c>
      <c r="I3070" s="330"/>
      <c r="K3070" s="42"/>
      <c r="L3070" s="42"/>
      <c r="M3070" s="328"/>
      <c r="N3070" s="328"/>
      <c r="O3070" s="42"/>
    </row>
    <row r="3071" spans="1:15">
      <c r="A3071" s="42"/>
      <c r="B3071" s="330">
        <v>46075</v>
      </c>
      <c r="C3071" s="334">
        <f t="shared" si="46"/>
        <v>10303420257</v>
      </c>
      <c r="D3071" s="42"/>
      <c r="E3071" s="42"/>
      <c r="F3071" s="247">
        <v>764558071</v>
      </c>
      <c r="G3071" s="337">
        <v>468000270</v>
      </c>
      <c r="H3071" s="330">
        <v>45257</v>
      </c>
      <c r="I3071" s="330"/>
      <c r="K3071" s="42"/>
      <c r="L3071" s="42"/>
      <c r="M3071" s="328"/>
      <c r="N3071" s="328"/>
      <c r="O3071" s="42"/>
    </row>
    <row r="3072" spans="1:15">
      <c r="A3072" s="42"/>
      <c r="B3072" s="330">
        <v>46076</v>
      </c>
      <c r="C3072" s="334">
        <f t="shared" si="46"/>
        <v>9892558016</v>
      </c>
      <c r="D3072" s="42"/>
      <c r="E3072" s="42"/>
      <c r="F3072" s="247">
        <v>353695830</v>
      </c>
      <c r="G3072" s="337">
        <v>468053153</v>
      </c>
      <c r="H3072" s="330">
        <v>47409</v>
      </c>
      <c r="I3072" s="330"/>
      <c r="K3072" s="42"/>
      <c r="L3072" s="42"/>
      <c r="M3072" s="328"/>
      <c r="N3072" s="328"/>
      <c r="O3072" s="42"/>
    </row>
    <row r="3073" spans="1:15">
      <c r="A3073" s="42"/>
      <c r="B3073" s="330">
        <v>46077</v>
      </c>
      <c r="C3073" s="334">
        <f t="shared" si="46"/>
        <v>10195910865</v>
      </c>
      <c r="D3073" s="42"/>
      <c r="E3073" s="42"/>
      <c r="F3073" s="247">
        <v>657048679</v>
      </c>
      <c r="G3073" s="337">
        <v>468056658</v>
      </c>
      <c r="H3073" s="330">
        <v>48372</v>
      </c>
      <c r="I3073" s="330"/>
      <c r="K3073" s="42"/>
      <c r="L3073" s="42"/>
      <c r="M3073" s="328"/>
      <c r="N3073" s="328"/>
      <c r="O3073" s="42"/>
    </row>
    <row r="3074" spans="1:15">
      <c r="A3074" s="42"/>
      <c r="B3074" s="330">
        <v>46078</v>
      </c>
      <c r="C3074" s="334">
        <f t="shared" si="46"/>
        <v>10488510531</v>
      </c>
      <c r="D3074" s="42"/>
      <c r="E3074" s="42"/>
      <c r="F3074" s="247">
        <v>949648345</v>
      </c>
      <c r="G3074" s="337">
        <v>468103585</v>
      </c>
      <c r="H3074" s="330">
        <v>46804</v>
      </c>
      <c r="I3074" s="330"/>
      <c r="K3074" s="42"/>
      <c r="L3074" s="42"/>
      <c r="M3074" s="328"/>
      <c r="N3074" s="328"/>
      <c r="O3074" s="42"/>
    </row>
    <row r="3075" spans="1:15">
      <c r="A3075" s="42"/>
      <c r="B3075" s="330">
        <v>46079</v>
      </c>
      <c r="C3075" s="334">
        <f t="shared" si="46"/>
        <v>9979825536</v>
      </c>
      <c r="D3075" s="42"/>
      <c r="E3075" s="42"/>
      <c r="F3075" s="247">
        <v>440963350</v>
      </c>
      <c r="G3075" s="337">
        <v>468148376</v>
      </c>
      <c r="H3075" s="330">
        <v>43404</v>
      </c>
      <c r="I3075" s="330"/>
      <c r="K3075" s="42"/>
      <c r="L3075" s="42"/>
      <c r="M3075" s="328"/>
      <c r="N3075" s="328"/>
      <c r="O3075" s="42"/>
    </row>
    <row r="3076" spans="1:15">
      <c r="A3076" s="42"/>
      <c r="B3076" s="330">
        <v>46080</v>
      </c>
      <c r="C3076" s="334">
        <f t="shared" si="46"/>
        <v>10309815798</v>
      </c>
      <c r="D3076" s="42"/>
      <c r="E3076" s="42"/>
      <c r="F3076" s="247">
        <v>770953612</v>
      </c>
      <c r="G3076" s="337">
        <v>468407067</v>
      </c>
      <c r="H3076" s="330">
        <v>48891</v>
      </c>
      <c r="I3076" s="330"/>
      <c r="K3076" s="42"/>
      <c r="L3076" s="42"/>
      <c r="M3076" s="328"/>
      <c r="N3076" s="328"/>
      <c r="O3076" s="42"/>
    </row>
    <row r="3077" spans="1:15">
      <c r="A3077" s="42"/>
      <c r="B3077" s="330">
        <v>46081</v>
      </c>
      <c r="C3077" s="334">
        <f t="shared" si="46"/>
        <v>10244597015</v>
      </c>
      <c r="D3077" s="42"/>
      <c r="E3077" s="42"/>
      <c r="F3077" s="247">
        <v>705734829</v>
      </c>
      <c r="G3077" s="337">
        <v>468601586</v>
      </c>
      <c r="H3077" s="330">
        <v>49765</v>
      </c>
      <c r="I3077" s="330"/>
      <c r="K3077" s="42"/>
      <c r="L3077" s="42"/>
      <c r="M3077" s="328"/>
      <c r="N3077" s="328"/>
      <c r="O3077" s="42"/>
    </row>
    <row r="3078" spans="1:15">
      <c r="A3078" s="42"/>
      <c r="B3078" s="330">
        <v>46082</v>
      </c>
      <c r="C3078" s="334">
        <f t="shared" si="46"/>
        <v>10180435212</v>
      </c>
      <c r="D3078" s="42"/>
      <c r="E3078" s="42"/>
      <c r="F3078" s="247">
        <v>641573026</v>
      </c>
      <c r="G3078" s="337">
        <v>468695165</v>
      </c>
      <c r="H3078" s="330">
        <v>47507</v>
      </c>
      <c r="I3078" s="330"/>
      <c r="K3078" s="42"/>
      <c r="L3078" s="42"/>
      <c r="M3078" s="328"/>
      <c r="N3078" s="328"/>
      <c r="O3078" s="42"/>
    </row>
    <row r="3079" spans="1:15">
      <c r="A3079" s="42"/>
      <c r="B3079" s="330">
        <v>46083</v>
      </c>
      <c r="C3079" s="334">
        <f t="shared" si="46"/>
        <v>10480937757</v>
      </c>
      <c r="D3079" s="42"/>
      <c r="E3079" s="42"/>
      <c r="F3079" s="247">
        <v>942075571</v>
      </c>
      <c r="G3079" s="337">
        <v>469021250</v>
      </c>
      <c r="H3079" s="330">
        <v>44225</v>
      </c>
      <c r="I3079" s="330"/>
      <c r="K3079" s="42"/>
      <c r="L3079" s="42"/>
      <c r="M3079" s="328"/>
      <c r="N3079" s="328"/>
      <c r="O3079" s="42"/>
    </row>
    <row r="3080" spans="1:15">
      <c r="A3080" s="42"/>
      <c r="B3080" s="330">
        <v>46084</v>
      </c>
      <c r="C3080" s="334">
        <f t="shared" si="46"/>
        <v>9835240582</v>
      </c>
      <c r="D3080" s="42"/>
      <c r="E3080" s="42"/>
      <c r="F3080" s="247">
        <v>296378396</v>
      </c>
      <c r="G3080" s="337">
        <v>469173753</v>
      </c>
      <c r="H3080" s="330">
        <v>46069</v>
      </c>
      <c r="I3080" s="330"/>
      <c r="K3080" s="42"/>
      <c r="L3080" s="42"/>
      <c r="M3080" s="328"/>
      <c r="N3080" s="328"/>
      <c r="O3080" s="42"/>
    </row>
    <row r="3081" spans="1:15">
      <c r="A3081" s="42"/>
      <c r="B3081" s="330">
        <v>46085</v>
      </c>
      <c r="C3081" s="334">
        <f t="shared" si="46"/>
        <v>10110205715</v>
      </c>
      <c r="D3081" s="42"/>
      <c r="E3081" s="42"/>
      <c r="F3081" s="247">
        <v>571343529</v>
      </c>
      <c r="G3081" s="337">
        <v>469546391</v>
      </c>
      <c r="H3081" s="330">
        <v>46700</v>
      </c>
      <c r="I3081" s="330"/>
      <c r="K3081" s="42"/>
      <c r="L3081" s="42"/>
      <c r="M3081" s="328"/>
      <c r="N3081" s="328"/>
      <c r="O3081" s="42"/>
    </row>
    <row r="3082" spans="1:15">
      <c r="A3082" s="42"/>
      <c r="B3082" s="330">
        <v>46086</v>
      </c>
      <c r="C3082" s="334">
        <f t="shared" si="46"/>
        <v>10353258815</v>
      </c>
      <c r="D3082" s="42"/>
      <c r="E3082" s="42"/>
      <c r="F3082" s="247">
        <v>814396629</v>
      </c>
      <c r="G3082" s="337">
        <v>469571082</v>
      </c>
      <c r="H3082" s="330">
        <v>43746</v>
      </c>
      <c r="I3082" s="330"/>
      <c r="K3082" s="42"/>
      <c r="L3082" s="42"/>
      <c r="M3082" s="328"/>
      <c r="N3082" s="328"/>
      <c r="O3082" s="42"/>
    </row>
    <row r="3083" spans="1:15">
      <c r="A3083" s="42"/>
      <c r="B3083" s="330">
        <v>46087</v>
      </c>
      <c r="C3083" s="334">
        <f t="shared" si="46"/>
        <v>10458153042</v>
      </c>
      <c r="D3083" s="42"/>
      <c r="E3083" s="42"/>
      <c r="F3083" s="247">
        <v>919290856</v>
      </c>
      <c r="G3083" s="337">
        <v>469638140</v>
      </c>
      <c r="H3083" s="330">
        <v>48268</v>
      </c>
      <c r="I3083" s="330"/>
      <c r="K3083" s="42"/>
      <c r="L3083" s="42"/>
      <c r="M3083" s="328"/>
      <c r="N3083" s="328"/>
      <c r="O3083" s="42"/>
    </row>
    <row r="3084" spans="1:15">
      <c r="A3084" s="42"/>
      <c r="B3084" s="330">
        <v>46088</v>
      </c>
      <c r="C3084" s="334">
        <f t="shared" si="46"/>
        <v>10430605443</v>
      </c>
      <c r="D3084" s="42"/>
      <c r="E3084" s="42"/>
      <c r="F3084" s="247">
        <v>891743257</v>
      </c>
      <c r="G3084" s="337">
        <v>469722428</v>
      </c>
      <c r="H3084" s="330">
        <v>49979</v>
      </c>
      <c r="I3084" s="330"/>
      <c r="K3084" s="42"/>
      <c r="L3084" s="42"/>
      <c r="M3084" s="328"/>
      <c r="N3084" s="328"/>
      <c r="O3084" s="42"/>
    </row>
    <row r="3085" spans="1:15">
      <c r="A3085" s="42"/>
      <c r="B3085" s="330">
        <v>46089</v>
      </c>
      <c r="C3085" s="334">
        <f t="shared" si="46"/>
        <v>9778146136</v>
      </c>
      <c r="D3085" s="42"/>
      <c r="E3085" s="42"/>
      <c r="F3085" s="247">
        <v>239283950</v>
      </c>
      <c r="G3085" s="337">
        <v>469740579</v>
      </c>
      <c r="H3085" s="330">
        <v>45769</v>
      </c>
      <c r="I3085" s="330"/>
      <c r="K3085" s="42"/>
      <c r="L3085" s="42"/>
      <c r="M3085" s="328"/>
      <c r="N3085" s="328"/>
      <c r="O3085" s="42"/>
    </row>
    <row r="3086" spans="1:15">
      <c r="A3086" s="42"/>
      <c r="B3086" s="330">
        <v>46090</v>
      </c>
      <c r="C3086" s="334">
        <f t="shared" si="46"/>
        <v>9986355934</v>
      </c>
      <c r="D3086" s="42"/>
      <c r="E3086" s="42"/>
      <c r="F3086" s="247">
        <v>447493748</v>
      </c>
      <c r="G3086" s="337">
        <v>469860913</v>
      </c>
      <c r="H3086" s="330">
        <v>44502</v>
      </c>
      <c r="I3086" s="330"/>
      <c r="K3086" s="42"/>
      <c r="L3086" s="42"/>
      <c r="M3086" s="328"/>
      <c r="N3086" s="328"/>
      <c r="O3086" s="42"/>
    </row>
    <row r="3087" spans="1:15">
      <c r="A3087" s="42"/>
      <c r="B3087" s="330">
        <v>46091</v>
      </c>
      <c r="C3087" s="334">
        <f t="shared" si="46"/>
        <v>10520803066</v>
      </c>
      <c r="D3087" s="42"/>
      <c r="E3087" s="42"/>
      <c r="F3087" s="247">
        <v>981940880</v>
      </c>
      <c r="G3087" s="337">
        <v>469869718</v>
      </c>
      <c r="H3087" s="330">
        <v>43268</v>
      </c>
      <c r="I3087" s="330"/>
      <c r="K3087" s="42"/>
      <c r="L3087" s="42"/>
      <c r="M3087" s="328"/>
      <c r="N3087" s="328"/>
      <c r="O3087" s="42"/>
    </row>
    <row r="3088" spans="1:15">
      <c r="A3088" s="42"/>
      <c r="B3088" s="330">
        <v>46092</v>
      </c>
      <c r="C3088" s="334">
        <f t="shared" si="46"/>
        <v>10154554241</v>
      </c>
      <c r="D3088" s="42"/>
      <c r="E3088" s="42"/>
      <c r="F3088" s="247">
        <v>615692055</v>
      </c>
      <c r="G3088" s="337">
        <v>470125267</v>
      </c>
      <c r="H3088" s="330">
        <v>43458</v>
      </c>
      <c r="I3088" s="330"/>
      <c r="K3088" s="42"/>
      <c r="L3088" s="42"/>
      <c r="M3088" s="328"/>
      <c r="N3088" s="328"/>
      <c r="O3088" s="42"/>
    </row>
    <row r="3089" spans="1:15">
      <c r="A3089" s="42"/>
      <c r="B3089" s="330">
        <v>46093</v>
      </c>
      <c r="C3089" s="334">
        <f t="shared" si="46"/>
        <v>10329130050</v>
      </c>
      <c r="D3089" s="42"/>
      <c r="E3089" s="42"/>
      <c r="F3089" s="247">
        <v>790267864</v>
      </c>
      <c r="G3089" s="337">
        <v>470183119</v>
      </c>
      <c r="H3089" s="330">
        <v>48282</v>
      </c>
      <c r="I3089" s="330"/>
      <c r="K3089" s="42"/>
      <c r="L3089" s="42"/>
      <c r="M3089" s="328"/>
      <c r="N3089" s="328"/>
      <c r="O3089" s="42"/>
    </row>
    <row r="3090" spans="1:15">
      <c r="A3090" s="42"/>
      <c r="B3090" s="330">
        <v>46094</v>
      </c>
      <c r="C3090" s="334">
        <f t="shared" si="46"/>
        <v>10440921309</v>
      </c>
      <c r="D3090" s="42"/>
      <c r="E3090" s="42"/>
      <c r="F3090" s="247">
        <v>902059123</v>
      </c>
      <c r="G3090" s="337">
        <v>470225300</v>
      </c>
      <c r="H3090" s="330">
        <v>47426</v>
      </c>
      <c r="I3090" s="330"/>
      <c r="K3090" s="42"/>
      <c r="L3090" s="42"/>
      <c r="M3090" s="328"/>
      <c r="N3090" s="328"/>
      <c r="O3090" s="42"/>
    </row>
    <row r="3091" spans="1:15">
      <c r="A3091" s="42"/>
      <c r="B3091" s="330">
        <v>46095</v>
      </c>
      <c r="C3091" s="334">
        <f t="shared" si="46"/>
        <v>9839866975</v>
      </c>
      <c r="D3091" s="42"/>
      <c r="E3091" s="42"/>
      <c r="F3091" s="247">
        <v>301004789</v>
      </c>
      <c r="G3091" s="337">
        <v>470228466</v>
      </c>
      <c r="H3091" s="330">
        <v>47673</v>
      </c>
      <c r="I3091" s="330"/>
      <c r="K3091" s="42"/>
      <c r="L3091" s="42"/>
      <c r="M3091" s="328"/>
      <c r="N3091" s="328"/>
      <c r="O3091" s="42"/>
    </row>
    <row r="3092" spans="1:15">
      <c r="A3092" s="42"/>
      <c r="B3092" s="330">
        <v>46096</v>
      </c>
      <c r="C3092" s="334">
        <f t="shared" si="46"/>
        <v>9790688791</v>
      </c>
      <c r="D3092" s="42"/>
      <c r="E3092" s="42"/>
      <c r="F3092" s="247">
        <v>251826605</v>
      </c>
      <c r="G3092" s="337">
        <v>470421146</v>
      </c>
      <c r="H3092" s="330">
        <v>47297</v>
      </c>
      <c r="I3092" s="330"/>
      <c r="K3092" s="42"/>
      <c r="L3092" s="42"/>
      <c r="M3092" s="328"/>
      <c r="N3092" s="328"/>
      <c r="O3092" s="42"/>
    </row>
    <row r="3093" spans="1:15">
      <c r="A3093" s="42"/>
      <c r="B3093" s="330">
        <v>46097</v>
      </c>
      <c r="C3093" s="334">
        <f t="shared" si="46"/>
        <v>9697538856</v>
      </c>
      <c r="D3093" s="42"/>
      <c r="E3093" s="42"/>
      <c r="F3093" s="247">
        <v>158676670</v>
      </c>
      <c r="G3093" s="337">
        <v>470570054</v>
      </c>
      <c r="H3093" s="330">
        <v>44109</v>
      </c>
      <c r="I3093" s="330"/>
      <c r="K3093" s="42"/>
      <c r="L3093" s="42"/>
      <c r="M3093" s="328"/>
      <c r="N3093" s="328"/>
      <c r="O3093" s="42"/>
    </row>
    <row r="3094" spans="1:15">
      <c r="A3094" s="42"/>
      <c r="B3094" s="330">
        <v>46098</v>
      </c>
      <c r="C3094" s="334">
        <f t="shared" si="46"/>
        <v>10451327561</v>
      </c>
      <c r="D3094" s="42"/>
      <c r="E3094" s="42"/>
      <c r="F3094" s="247">
        <v>912465375</v>
      </c>
      <c r="G3094" s="337">
        <v>470588861</v>
      </c>
      <c r="H3094" s="330">
        <v>47294</v>
      </c>
      <c r="I3094" s="330"/>
      <c r="K3094" s="42"/>
      <c r="L3094" s="42"/>
      <c r="M3094" s="328"/>
      <c r="N3094" s="328"/>
      <c r="O3094" s="42"/>
    </row>
    <row r="3095" spans="1:15">
      <c r="A3095" s="42"/>
      <c r="B3095" s="330">
        <v>46099</v>
      </c>
      <c r="C3095" s="334">
        <f t="shared" si="46"/>
        <v>9966041480</v>
      </c>
      <c r="D3095" s="42"/>
      <c r="E3095" s="42"/>
      <c r="F3095" s="247">
        <v>427179294</v>
      </c>
      <c r="G3095" s="337">
        <v>470630152</v>
      </c>
      <c r="H3095" s="330">
        <v>43631</v>
      </c>
      <c r="I3095" s="330"/>
      <c r="K3095" s="42"/>
      <c r="L3095" s="42"/>
      <c r="M3095" s="328"/>
      <c r="N3095" s="328"/>
      <c r="O3095" s="42"/>
    </row>
    <row r="3096" spans="1:15">
      <c r="A3096" s="42"/>
      <c r="B3096" s="330">
        <v>46100</v>
      </c>
      <c r="C3096" s="334">
        <f t="shared" si="46"/>
        <v>10406466624</v>
      </c>
      <c r="D3096" s="42"/>
      <c r="E3096" s="42"/>
      <c r="F3096" s="247">
        <v>867604438</v>
      </c>
      <c r="G3096" s="337">
        <v>470971307</v>
      </c>
      <c r="H3096" s="330">
        <v>45619</v>
      </c>
      <c r="I3096" s="330"/>
      <c r="K3096" s="42"/>
      <c r="L3096" s="42"/>
      <c r="M3096" s="328"/>
      <c r="N3096" s="328"/>
      <c r="O3096" s="42"/>
    </row>
    <row r="3097" spans="1:15">
      <c r="A3097" s="42"/>
      <c r="B3097" s="330">
        <v>46101</v>
      </c>
      <c r="C3097" s="334">
        <f t="shared" si="46"/>
        <v>10260323598</v>
      </c>
      <c r="D3097" s="42"/>
      <c r="E3097" s="42"/>
      <c r="F3097" s="247">
        <v>721461412</v>
      </c>
      <c r="G3097" s="337">
        <v>471207020</v>
      </c>
      <c r="H3097" s="330">
        <v>44135</v>
      </c>
      <c r="I3097" s="330"/>
      <c r="K3097" s="42"/>
      <c r="L3097" s="42"/>
      <c r="M3097" s="328"/>
      <c r="N3097" s="328"/>
      <c r="O3097" s="42"/>
    </row>
    <row r="3098" spans="1:15">
      <c r="A3098" s="42"/>
      <c r="B3098" s="330">
        <v>46102</v>
      </c>
      <c r="C3098" s="334">
        <f t="shared" si="46"/>
        <v>9966008473</v>
      </c>
      <c r="D3098" s="42"/>
      <c r="E3098" s="42"/>
      <c r="F3098" s="247">
        <v>427146287</v>
      </c>
      <c r="G3098" s="337">
        <v>471428586</v>
      </c>
      <c r="H3098" s="330">
        <v>43898</v>
      </c>
      <c r="I3098" s="330"/>
      <c r="K3098" s="42"/>
      <c r="L3098" s="42"/>
      <c r="M3098" s="328"/>
      <c r="N3098" s="328"/>
      <c r="O3098" s="42"/>
    </row>
    <row r="3099" spans="1:15">
      <c r="A3099" s="42"/>
      <c r="B3099" s="330">
        <v>46103</v>
      </c>
      <c r="C3099" s="334">
        <f t="shared" si="46"/>
        <v>9729330747</v>
      </c>
      <c r="D3099" s="42"/>
      <c r="E3099" s="42"/>
      <c r="F3099" s="247">
        <v>190468561</v>
      </c>
      <c r="G3099" s="337">
        <v>471522672</v>
      </c>
      <c r="H3099" s="330">
        <v>45074</v>
      </c>
      <c r="I3099" s="330"/>
      <c r="K3099" s="42"/>
      <c r="L3099" s="42"/>
      <c r="M3099" s="328"/>
      <c r="N3099" s="328"/>
      <c r="O3099" s="42"/>
    </row>
    <row r="3100" spans="1:15">
      <c r="A3100" s="42"/>
      <c r="B3100" s="330">
        <v>46104</v>
      </c>
      <c r="C3100" s="334">
        <f t="shared" si="46"/>
        <v>9736348305</v>
      </c>
      <c r="D3100" s="42"/>
      <c r="E3100" s="42"/>
      <c r="F3100" s="247">
        <v>197486119</v>
      </c>
      <c r="G3100" s="337">
        <v>471728086</v>
      </c>
      <c r="H3100" s="330">
        <v>46637</v>
      </c>
      <c r="I3100" s="330"/>
      <c r="K3100" s="42"/>
      <c r="L3100" s="42"/>
      <c r="M3100" s="328"/>
      <c r="N3100" s="328"/>
      <c r="O3100" s="42"/>
    </row>
    <row r="3101" spans="1:15">
      <c r="A3101" s="42"/>
      <c r="B3101" s="330">
        <v>46105</v>
      </c>
      <c r="C3101" s="334">
        <f t="shared" si="46"/>
        <v>10015938862</v>
      </c>
      <c r="D3101" s="42"/>
      <c r="E3101" s="42"/>
      <c r="F3101" s="247">
        <v>477076676</v>
      </c>
      <c r="G3101" s="337">
        <v>471797252</v>
      </c>
      <c r="H3101" s="330">
        <v>44565</v>
      </c>
      <c r="I3101" s="330"/>
      <c r="K3101" s="42"/>
      <c r="L3101" s="42"/>
      <c r="M3101" s="328"/>
      <c r="N3101" s="328"/>
      <c r="O3101" s="42"/>
    </row>
    <row r="3102" spans="1:15">
      <c r="A3102" s="42"/>
      <c r="B3102" s="330">
        <v>46106</v>
      </c>
      <c r="C3102" s="334">
        <f t="shared" si="46"/>
        <v>10173906423</v>
      </c>
      <c r="D3102" s="42"/>
      <c r="E3102" s="42"/>
      <c r="F3102" s="247">
        <v>635044237</v>
      </c>
      <c r="G3102" s="337">
        <v>471808360</v>
      </c>
      <c r="H3102" s="330">
        <v>44832</v>
      </c>
      <c r="I3102" s="330"/>
      <c r="K3102" s="42"/>
      <c r="L3102" s="42"/>
      <c r="M3102" s="328"/>
      <c r="N3102" s="328"/>
      <c r="O3102" s="42"/>
    </row>
    <row r="3103" spans="1:15">
      <c r="A3103" s="42"/>
      <c r="B3103" s="330">
        <v>46107</v>
      </c>
      <c r="C3103" s="334">
        <f t="shared" si="46"/>
        <v>10476093758</v>
      </c>
      <c r="D3103" s="42"/>
      <c r="E3103" s="42"/>
      <c r="F3103" s="247">
        <v>937231572</v>
      </c>
      <c r="G3103" s="337">
        <v>471823336</v>
      </c>
      <c r="H3103" s="330">
        <v>45115</v>
      </c>
      <c r="I3103" s="330"/>
      <c r="K3103" s="42"/>
      <c r="L3103" s="42"/>
      <c r="M3103" s="328"/>
      <c r="N3103" s="328"/>
      <c r="O3103" s="42"/>
    </row>
    <row r="3104" spans="1:15">
      <c r="A3104" s="42"/>
      <c r="B3104" s="330">
        <v>46108</v>
      </c>
      <c r="C3104" s="334">
        <f t="shared" ref="C3104:C3167" si="47">F3104+(F$88*28679+98765)+(G$88*6587+87654)+(E$88*9537+76543)+(J$88*5713+4528)</f>
        <v>10504037389</v>
      </c>
      <c r="D3104" s="42"/>
      <c r="E3104" s="42"/>
      <c r="F3104" s="247">
        <v>965175203</v>
      </c>
      <c r="G3104" s="337">
        <v>471867313</v>
      </c>
      <c r="H3104" s="330">
        <v>46604</v>
      </c>
      <c r="I3104" s="330"/>
      <c r="K3104" s="42"/>
      <c r="L3104" s="42"/>
      <c r="M3104" s="328"/>
      <c r="N3104" s="328"/>
      <c r="O3104" s="42"/>
    </row>
    <row r="3105" spans="1:15">
      <c r="A3105" s="42"/>
      <c r="B3105" s="330">
        <v>46109</v>
      </c>
      <c r="C3105" s="334">
        <f t="shared" si="47"/>
        <v>9998485496</v>
      </c>
      <c r="D3105" s="42"/>
      <c r="E3105" s="42"/>
      <c r="F3105" s="247">
        <v>459623310</v>
      </c>
      <c r="G3105" s="337">
        <v>471893216</v>
      </c>
      <c r="H3105" s="330">
        <v>48646</v>
      </c>
      <c r="I3105" s="330"/>
      <c r="K3105" s="42"/>
      <c r="L3105" s="42"/>
      <c r="M3105" s="328"/>
      <c r="N3105" s="328"/>
      <c r="O3105" s="42"/>
    </row>
    <row r="3106" spans="1:15">
      <c r="A3106" s="42"/>
      <c r="B3106" s="330">
        <v>46110</v>
      </c>
      <c r="C3106" s="334">
        <f t="shared" si="47"/>
        <v>10316747151</v>
      </c>
      <c r="D3106" s="42"/>
      <c r="E3106" s="42"/>
      <c r="F3106" s="247">
        <v>777884965</v>
      </c>
      <c r="G3106" s="337">
        <v>471917490</v>
      </c>
      <c r="H3106" s="330">
        <v>44398</v>
      </c>
      <c r="I3106" s="330"/>
      <c r="K3106" s="42"/>
      <c r="L3106" s="42"/>
      <c r="M3106" s="328"/>
      <c r="N3106" s="328"/>
      <c r="O3106" s="42"/>
    </row>
    <row r="3107" spans="1:15">
      <c r="A3107" s="42"/>
      <c r="B3107" s="330">
        <v>46111</v>
      </c>
      <c r="C3107" s="334">
        <f t="shared" si="47"/>
        <v>10355329753</v>
      </c>
      <c r="D3107" s="42"/>
      <c r="E3107" s="42"/>
      <c r="F3107" s="247">
        <v>816467567</v>
      </c>
      <c r="G3107" s="337">
        <v>472065160</v>
      </c>
      <c r="H3107" s="330">
        <v>43477</v>
      </c>
      <c r="I3107" s="330"/>
      <c r="K3107" s="42"/>
      <c r="L3107" s="42"/>
      <c r="M3107" s="328"/>
      <c r="N3107" s="328"/>
      <c r="O3107" s="42"/>
    </row>
    <row r="3108" spans="1:15">
      <c r="A3108" s="42"/>
      <c r="B3108" s="330">
        <v>46112</v>
      </c>
      <c r="C3108" s="334">
        <f t="shared" si="47"/>
        <v>9986191399</v>
      </c>
      <c r="D3108" s="42"/>
      <c r="E3108" s="42"/>
      <c r="F3108" s="247">
        <v>447329213</v>
      </c>
      <c r="G3108" s="337">
        <v>472226565</v>
      </c>
      <c r="H3108" s="330">
        <v>45811</v>
      </c>
      <c r="I3108" s="330"/>
      <c r="K3108" s="42"/>
      <c r="L3108" s="42"/>
      <c r="M3108" s="328"/>
      <c r="N3108" s="328"/>
      <c r="O3108" s="42"/>
    </row>
    <row r="3109" spans="1:15">
      <c r="A3109" s="42"/>
      <c r="B3109" s="330">
        <v>46113</v>
      </c>
      <c r="C3109" s="334">
        <f t="shared" si="47"/>
        <v>10472885491</v>
      </c>
      <c r="D3109" s="42"/>
      <c r="E3109" s="42"/>
      <c r="F3109" s="247">
        <v>934023305</v>
      </c>
      <c r="G3109" s="337">
        <v>472303604</v>
      </c>
      <c r="H3109" s="330">
        <v>45318</v>
      </c>
      <c r="I3109" s="330"/>
      <c r="K3109" s="42"/>
      <c r="L3109" s="42"/>
      <c r="M3109" s="328"/>
      <c r="N3109" s="328"/>
      <c r="O3109" s="42"/>
    </row>
    <row r="3110" spans="1:15">
      <c r="A3110" s="42"/>
      <c r="B3110" s="330">
        <v>46114</v>
      </c>
      <c r="C3110" s="334">
        <f t="shared" si="47"/>
        <v>9873225567</v>
      </c>
      <c r="D3110" s="42"/>
      <c r="E3110" s="42"/>
      <c r="F3110" s="247">
        <v>334363381</v>
      </c>
      <c r="G3110" s="337">
        <v>472382584</v>
      </c>
      <c r="H3110" s="330">
        <v>45518</v>
      </c>
      <c r="I3110" s="330"/>
      <c r="K3110" s="42"/>
      <c r="L3110" s="42"/>
      <c r="M3110" s="328"/>
      <c r="N3110" s="328"/>
      <c r="O3110" s="42"/>
    </row>
    <row r="3111" spans="1:15">
      <c r="A3111" s="42"/>
      <c r="B3111" s="330">
        <v>46115</v>
      </c>
      <c r="C3111" s="334">
        <f t="shared" si="47"/>
        <v>9876065037</v>
      </c>
      <c r="D3111" s="42"/>
      <c r="E3111" s="42"/>
      <c r="F3111" s="247">
        <v>337202851</v>
      </c>
      <c r="G3111" s="337">
        <v>472606335</v>
      </c>
      <c r="H3111" s="330">
        <v>44160</v>
      </c>
      <c r="I3111" s="330"/>
      <c r="K3111" s="42"/>
      <c r="L3111" s="42"/>
      <c r="M3111" s="328"/>
      <c r="N3111" s="328"/>
      <c r="O3111" s="42"/>
    </row>
    <row r="3112" spans="1:15">
      <c r="A3112" s="42"/>
      <c r="B3112" s="330">
        <v>46116</v>
      </c>
      <c r="C3112" s="334">
        <f t="shared" si="47"/>
        <v>10292358494</v>
      </c>
      <c r="D3112" s="42"/>
      <c r="E3112" s="42"/>
      <c r="F3112" s="247">
        <v>753496308</v>
      </c>
      <c r="G3112" s="337">
        <v>472655317</v>
      </c>
      <c r="H3112" s="330">
        <v>47826</v>
      </c>
      <c r="I3112" s="330"/>
      <c r="K3112" s="42"/>
      <c r="L3112" s="42"/>
      <c r="M3112" s="328"/>
      <c r="N3112" s="328"/>
      <c r="O3112" s="42"/>
    </row>
    <row r="3113" spans="1:15">
      <c r="A3113" s="42"/>
      <c r="B3113" s="330">
        <v>46117</v>
      </c>
      <c r="C3113" s="334">
        <f t="shared" si="47"/>
        <v>9982012092</v>
      </c>
      <c r="D3113" s="42"/>
      <c r="E3113" s="42"/>
      <c r="F3113" s="247">
        <v>443149906</v>
      </c>
      <c r="G3113" s="337">
        <v>472715899</v>
      </c>
      <c r="H3113" s="330">
        <v>50339</v>
      </c>
      <c r="I3113" s="330"/>
      <c r="K3113" s="42"/>
      <c r="L3113" s="42"/>
      <c r="M3113" s="328"/>
      <c r="N3113" s="328"/>
      <c r="O3113" s="42"/>
    </row>
    <row r="3114" spans="1:15">
      <c r="A3114" s="42"/>
      <c r="B3114" s="330">
        <v>46118</v>
      </c>
      <c r="C3114" s="334">
        <f t="shared" si="47"/>
        <v>10458130325</v>
      </c>
      <c r="D3114" s="42"/>
      <c r="E3114" s="42"/>
      <c r="F3114" s="247">
        <v>919268139</v>
      </c>
      <c r="G3114" s="337">
        <v>472753020</v>
      </c>
      <c r="H3114" s="330">
        <v>46149</v>
      </c>
      <c r="I3114" s="330"/>
      <c r="K3114" s="42"/>
      <c r="L3114" s="42"/>
      <c r="M3114" s="328"/>
      <c r="N3114" s="328"/>
      <c r="O3114" s="42"/>
    </row>
    <row r="3115" spans="1:15">
      <c r="A3115" s="42"/>
      <c r="B3115" s="330">
        <v>46119</v>
      </c>
      <c r="C3115" s="334">
        <f t="shared" si="47"/>
        <v>9929045861</v>
      </c>
      <c r="D3115" s="42"/>
      <c r="E3115" s="42"/>
      <c r="F3115" s="247">
        <v>390183675</v>
      </c>
      <c r="G3115" s="337">
        <v>473093398</v>
      </c>
      <c r="H3115" s="330">
        <v>48420</v>
      </c>
      <c r="I3115" s="330"/>
      <c r="K3115" s="42"/>
      <c r="L3115" s="42"/>
      <c r="M3115" s="328"/>
      <c r="N3115" s="328"/>
      <c r="O3115" s="42"/>
    </row>
    <row r="3116" spans="1:15">
      <c r="A3116" s="42"/>
      <c r="B3116" s="330">
        <v>46120</v>
      </c>
      <c r="C3116" s="334">
        <f t="shared" si="47"/>
        <v>10262042048</v>
      </c>
      <c r="D3116" s="42"/>
      <c r="E3116" s="42"/>
      <c r="F3116" s="247">
        <v>723179862</v>
      </c>
      <c r="G3116" s="337">
        <v>473215271</v>
      </c>
      <c r="H3116" s="330">
        <v>49525</v>
      </c>
      <c r="I3116" s="330"/>
      <c r="K3116" s="42"/>
      <c r="L3116" s="42"/>
      <c r="M3116" s="328"/>
      <c r="N3116" s="328"/>
      <c r="O3116" s="42"/>
    </row>
    <row r="3117" spans="1:15">
      <c r="A3117" s="42"/>
      <c r="B3117" s="330">
        <v>46121</v>
      </c>
      <c r="C3117" s="334">
        <f t="shared" si="47"/>
        <v>10025424899</v>
      </c>
      <c r="D3117" s="42"/>
      <c r="E3117" s="42"/>
      <c r="F3117" s="247">
        <v>486562713</v>
      </c>
      <c r="G3117" s="337">
        <v>473297612</v>
      </c>
      <c r="H3117" s="330">
        <v>49813</v>
      </c>
      <c r="I3117" s="330"/>
      <c r="K3117" s="42"/>
      <c r="L3117" s="42"/>
      <c r="M3117" s="328"/>
      <c r="N3117" s="328"/>
      <c r="O3117" s="42"/>
    </row>
    <row r="3118" spans="1:15">
      <c r="A3118" s="42"/>
      <c r="B3118" s="330">
        <v>46122</v>
      </c>
      <c r="C3118" s="334">
        <f t="shared" si="47"/>
        <v>10006418437</v>
      </c>
      <c r="D3118" s="42"/>
      <c r="E3118" s="42"/>
      <c r="F3118" s="247">
        <v>467556251</v>
      </c>
      <c r="G3118" s="337">
        <v>473388426</v>
      </c>
      <c r="H3118" s="330">
        <v>49605</v>
      </c>
      <c r="I3118" s="330"/>
      <c r="K3118" s="42"/>
      <c r="L3118" s="42"/>
      <c r="M3118" s="328"/>
      <c r="N3118" s="328"/>
      <c r="O3118" s="42"/>
    </row>
    <row r="3119" spans="1:15">
      <c r="A3119" s="42"/>
      <c r="B3119" s="330">
        <v>46123</v>
      </c>
      <c r="C3119" s="334">
        <f t="shared" si="47"/>
        <v>10109357858</v>
      </c>
      <c r="D3119" s="42"/>
      <c r="E3119" s="42"/>
      <c r="F3119" s="247">
        <v>570495672</v>
      </c>
      <c r="G3119" s="337">
        <v>473445272</v>
      </c>
      <c r="H3119" s="330">
        <v>44201</v>
      </c>
      <c r="I3119" s="330"/>
      <c r="K3119" s="42"/>
      <c r="L3119" s="42"/>
      <c r="M3119" s="328"/>
      <c r="N3119" s="328"/>
      <c r="O3119" s="42"/>
    </row>
    <row r="3120" spans="1:15">
      <c r="A3120" s="42"/>
      <c r="B3120" s="330">
        <v>46124</v>
      </c>
      <c r="C3120" s="334">
        <f t="shared" si="47"/>
        <v>10124896500</v>
      </c>
      <c r="D3120" s="42"/>
      <c r="E3120" s="42"/>
      <c r="F3120" s="247">
        <v>586034314</v>
      </c>
      <c r="G3120" s="337">
        <v>473553086</v>
      </c>
      <c r="H3120" s="330">
        <v>48205</v>
      </c>
      <c r="I3120" s="330"/>
      <c r="K3120" s="42"/>
      <c r="L3120" s="42"/>
      <c r="M3120" s="328"/>
      <c r="N3120" s="328"/>
      <c r="O3120" s="42"/>
    </row>
    <row r="3121" spans="1:15">
      <c r="A3121" s="42"/>
      <c r="B3121" s="330">
        <v>46125</v>
      </c>
      <c r="C3121" s="334">
        <f t="shared" si="47"/>
        <v>9986345397</v>
      </c>
      <c r="D3121" s="42"/>
      <c r="E3121" s="42"/>
      <c r="F3121" s="247">
        <v>447483211</v>
      </c>
      <c r="G3121" s="337">
        <v>473791861</v>
      </c>
      <c r="H3121" s="330">
        <v>48776</v>
      </c>
      <c r="I3121" s="330"/>
      <c r="K3121" s="42"/>
      <c r="L3121" s="42"/>
      <c r="M3121" s="328"/>
      <c r="N3121" s="328"/>
      <c r="O3121" s="42"/>
    </row>
    <row r="3122" spans="1:15">
      <c r="A3122" s="42"/>
      <c r="B3122" s="330">
        <v>46126</v>
      </c>
      <c r="C3122" s="334">
        <f t="shared" si="47"/>
        <v>9743234344</v>
      </c>
      <c r="D3122" s="42"/>
      <c r="E3122" s="42"/>
      <c r="F3122" s="247">
        <v>204372158</v>
      </c>
      <c r="G3122" s="337">
        <v>473923096</v>
      </c>
      <c r="H3122" s="330">
        <v>43526</v>
      </c>
      <c r="I3122" s="330"/>
      <c r="K3122" s="42"/>
      <c r="L3122" s="42"/>
      <c r="M3122" s="328"/>
      <c r="N3122" s="328"/>
      <c r="O3122" s="42"/>
    </row>
    <row r="3123" spans="1:15">
      <c r="A3123" s="42"/>
      <c r="B3123" s="330">
        <v>46127</v>
      </c>
      <c r="C3123" s="334">
        <f t="shared" si="47"/>
        <v>10173335418</v>
      </c>
      <c r="D3123" s="42"/>
      <c r="E3123" s="42"/>
      <c r="F3123" s="247">
        <v>634473232</v>
      </c>
      <c r="G3123" s="337">
        <v>474009690</v>
      </c>
      <c r="H3123" s="330">
        <v>45741</v>
      </c>
      <c r="I3123" s="330"/>
      <c r="K3123" s="42"/>
      <c r="L3123" s="42"/>
      <c r="M3123" s="328"/>
      <c r="N3123" s="328"/>
      <c r="O3123" s="42"/>
    </row>
    <row r="3124" spans="1:15">
      <c r="A3124" s="42"/>
      <c r="B3124" s="330">
        <v>46128</v>
      </c>
      <c r="C3124" s="334">
        <f t="shared" si="47"/>
        <v>9736747816</v>
      </c>
      <c r="D3124" s="42"/>
      <c r="E3124" s="42"/>
      <c r="F3124" s="247">
        <v>197885630</v>
      </c>
      <c r="G3124" s="337">
        <v>474254858</v>
      </c>
      <c r="H3124" s="330">
        <v>50234</v>
      </c>
      <c r="I3124" s="330"/>
      <c r="K3124" s="42"/>
      <c r="L3124" s="42"/>
      <c r="M3124" s="328"/>
      <c r="N3124" s="328"/>
      <c r="O3124" s="42"/>
    </row>
    <row r="3125" spans="1:15">
      <c r="A3125" s="42"/>
      <c r="B3125" s="330">
        <v>46129</v>
      </c>
      <c r="C3125" s="334">
        <f t="shared" si="47"/>
        <v>10497485452</v>
      </c>
      <c r="D3125" s="42"/>
      <c r="E3125" s="42"/>
      <c r="F3125" s="247">
        <v>958623266</v>
      </c>
      <c r="G3125" s="337">
        <v>474297353</v>
      </c>
      <c r="H3125" s="330">
        <v>47760</v>
      </c>
      <c r="I3125" s="330"/>
      <c r="K3125" s="42"/>
      <c r="L3125" s="42"/>
      <c r="M3125" s="328"/>
      <c r="N3125" s="328"/>
      <c r="O3125" s="42"/>
    </row>
    <row r="3126" spans="1:15">
      <c r="A3126" s="42"/>
      <c r="B3126" s="330">
        <v>46130</v>
      </c>
      <c r="C3126" s="334">
        <f t="shared" si="47"/>
        <v>10028833969</v>
      </c>
      <c r="D3126" s="42"/>
      <c r="E3126" s="42"/>
      <c r="F3126" s="247">
        <v>489971783</v>
      </c>
      <c r="G3126" s="337">
        <v>474309854</v>
      </c>
      <c r="H3126" s="330">
        <v>49186</v>
      </c>
      <c r="I3126" s="330"/>
      <c r="K3126" s="42"/>
      <c r="L3126" s="42"/>
      <c r="M3126" s="328"/>
      <c r="N3126" s="328"/>
      <c r="O3126" s="42"/>
    </row>
    <row r="3127" spans="1:15">
      <c r="A3127" s="42"/>
      <c r="B3127" s="330">
        <v>46131</v>
      </c>
      <c r="C3127" s="334">
        <f t="shared" si="47"/>
        <v>10189785587</v>
      </c>
      <c r="D3127" s="42"/>
      <c r="E3127" s="42"/>
      <c r="F3127" s="247">
        <v>650923401</v>
      </c>
      <c r="G3127" s="337">
        <v>474392425</v>
      </c>
      <c r="H3127" s="330">
        <v>50011</v>
      </c>
      <c r="I3127" s="330"/>
      <c r="K3127" s="42"/>
      <c r="L3127" s="42"/>
      <c r="M3127" s="328"/>
      <c r="N3127" s="328"/>
      <c r="O3127" s="42"/>
    </row>
    <row r="3128" spans="1:15">
      <c r="A3128" s="42"/>
      <c r="B3128" s="330">
        <v>46132</v>
      </c>
      <c r="C3128" s="334">
        <f t="shared" si="47"/>
        <v>10141855623</v>
      </c>
      <c r="D3128" s="42"/>
      <c r="E3128" s="42"/>
      <c r="F3128" s="247">
        <v>602993437</v>
      </c>
      <c r="G3128" s="337">
        <v>474411249</v>
      </c>
      <c r="H3128" s="330">
        <v>44068</v>
      </c>
      <c r="I3128" s="330"/>
      <c r="K3128" s="42"/>
      <c r="L3128" s="42"/>
      <c r="M3128" s="328"/>
      <c r="N3128" s="328"/>
      <c r="O3128" s="42"/>
    </row>
    <row r="3129" spans="1:15">
      <c r="A3129" s="42"/>
      <c r="B3129" s="330">
        <v>46133</v>
      </c>
      <c r="C3129" s="334">
        <f t="shared" si="47"/>
        <v>9733900538</v>
      </c>
      <c r="D3129" s="42"/>
      <c r="E3129" s="42"/>
      <c r="F3129" s="247">
        <v>195038352</v>
      </c>
      <c r="G3129" s="337">
        <v>474738260</v>
      </c>
      <c r="H3129" s="330">
        <v>43136</v>
      </c>
      <c r="I3129" s="330"/>
      <c r="K3129" s="42"/>
      <c r="L3129" s="42"/>
      <c r="M3129" s="328"/>
      <c r="N3129" s="328"/>
      <c r="O3129" s="42"/>
    </row>
    <row r="3130" spans="1:15">
      <c r="A3130" s="42"/>
      <c r="B3130" s="330">
        <v>46134</v>
      </c>
      <c r="C3130" s="334">
        <f t="shared" si="47"/>
        <v>10456438955</v>
      </c>
      <c r="D3130" s="42"/>
      <c r="E3130" s="42"/>
      <c r="F3130" s="247">
        <v>917576769</v>
      </c>
      <c r="G3130" s="337">
        <v>475007564</v>
      </c>
      <c r="H3130" s="330">
        <v>46640</v>
      </c>
      <c r="I3130" s="330"/>
      <c r="K3130" s="42"/>
      <c r="L3130" s="42"/>
      <c r="M3130" s="328"/>
      <c r="N3130" s="328"/>
      <c r="O3130" s="42"/>
    </row>
    <row r="3131" spans="1:15">
      <c r="A3131" s="42"/>
      <c r="B3131" s="330">
        <v>46135</v>
      </c>
      <c r="C3131" s="334">
        <f t="shared" si="47"/>
        <v>10253426830</v>
      </c>
      <c r="D3131" s="42"/>
      <c r="E3131" s="42"/>
      <c r="F3131" s="247">
        <v>714564644</v>
      </c>
      <c r="G3131" s="337">
        <v>475092801</v>
      </c>
      <c r="H3131" s="330">
        <v>47016</v>
      </c>
      <c r="I3131" s="330"/>
      <c r="K3131" s="42"/>
      <c r="L3131" s="42"/>
      <c r="M3131" s="328"/>
      <c r="N3131" s="328"/>
      <c r="O3131" s="42"/>
    </row>
    <row r="3132" spans="1:15">
      <c r="A3132" s="42"/>
      <c r="B3132" s="330">
        <v>46136</v>
      </c>
      <c r="C3132" s="334">
        <f t="shared" si="47"/>
        <v>9849273874</v>
      </c>
      <c r="D3132" s="42"/>
      <c r="E3132" s="42"/>
      <c r="F3132" s="247">
        <v>310411688</v>
      </c>
      <c r="G3132" s="337">
        <v>475133560</v>
      </c>
      <c r="H3132" s="330">
        <v>43673</v>
      </c>
      <c r="I3132" s="330"/>
      <c r="K3132" s="42"/>
      <c r="L3132" s="42"/>
      <c r="M3132" s="328"/>
      <c r="N3132" s="328"/>
      <c r="O3132" s="42"/>
    </row>
    <row r="3133" spans="1:15">
      <c r="A3133" s="42"/>
      <c r="B3133" s="330">
        <v>46137</v>
      </c>
      <c r="C3133" s="334">
        <f t="shared" si="47"/>
        <v>10468202739</v>
      </c>
      <c r="D3133" s="42"/>
      <c r="E3133" s="42"/>
      <c r="F3133" s="247">
        <v>929340553</v>
      </c>
      <c r="G3133" s="337">
        <v>475146414</v>
      </c>
      <c r="H3133" s="330">
        <v>45786</v>
      </c>
      <c r="I3133" s="330"/>
      <c r="K3133" s="42"/>
      <c r="L3133" s="42"/>
      <c r="M3133" s="328"/>
      <c r="N3133" s="328"/>
      <c r="O3133" s="42"/>
    </row>
    <row r="3134" spans="1:15">
      <c r="A3134" s="42"/>
      <c r="B3134" s="330">
        <v>46138</v>
      </c>
      <c r="C3134" s="334">
        <f t="shared" si="47"/>
        <v>10134483941</v>
      </c>
      <c r="D3134" s="42"/>
      <c r="E3134" s="42"/>
      <c r="F3134" s="247">
        <v>595621755</v>
      </c>
      <c r="G3134" s="337">
        <v>475159325</v>
      </c>
      <c r="H3134" s="330">
        <v>48724</v>
      </c>
      <c r="I3134" s="330"/>
      <c r="K3134" s="42"/>
      <c r="L3134" s="42"/>
      <c r="M3134" s="328"/>
      <c r="N3134" s="328"/>
      <c r="O3134" s="42"/>
    </row>
    <row r="3135" spans="1:15">
      <c r="A3135" s="42"/>
      <c r="B3135" s="330">
        <v>46139</v>
      </c>
      <c r="C3135" s="334">
        <f t="shared" si="47"/>
        <v>10446187592</v>
      </c>
      <c r="D3135" s="42"/>
      <c r="E3135" s="42"/>
      <c r="F3135" s="247">
        <v>907325406</v>
      </c>
      <c r="G3135" s="337">
        <v>475614461</v>
      </c>
      <c r="H3135" s="330">
        <v>49732</v>
      </c>
      <c r="I3135" s="330"/>
      <c r="K3135" s="42"/>
      <c r="L3135" s="42"/>
      <c r="M3135" s="328"/>
      <c r="N3135" s="328"/>
      <c r="O3135" s="42"/>
    </row>
    <row r="3136" spans="1:15">
      <c r="A3136" s="42"/>
      <c r="B3136" s="330">
        <v>46140</v>
      </c>
      <c r="C3136" s="334">
        <f t="shared" si="47"/>
        <v>10147782309</v>
      </c>
      <c r="D3136" s="42"/>
      <c r="E3136" s="42"/>
      <c r="F3136" s="247">
        <v>608920123</v>
      </c>
      <c r="G3136" s="337">
        <v>475628896</v>
      </c>
      <c r="H3136" s="330">
        <v>49960</v>
      </c>
      <c r="I3136" s="330"/>
      <c r="K3136" s="42"/>
      <c r="L3136" s="42"/>
      <c r="M3136" s="328"/>
      <c r="N3136" s="328"/>
      <c r="O3136" s="42"/>
    </row>
    <row r="3137" spans="1:15">
      <c r="A3137" s="42"/>
      <c r="B3137" s="330">
        <v>46141</v>
      </c>
      <c r="C3137" s="334">
        <f t="shared" si="47"/>
        <v>10416548864</v>
      </c>
      <c r="D3137" s="42"/>
      <c r="E3137" s="42"/>
      <c r="F3137" s="247">
        <v>877686678</v>
      </c>
      <c r="G3137" s="337">
        <v>475782465</v>
      </c>
      <c r="H3137" s="330">
        <v>45978</v>
      </c>
      <c r="I3137" s="330"/>
      <c r="K3137" s="42"/>
      <c r="L3137" s="42"/>
      <c r="M3137" s="328"/>
      <c r="N3137" s="328"/>
      <c r="O3137" s="42"/>
    </row>
    <row r="3138" spans="1:15">
      <c r="A3138" s="42"/>
      <c r="B3138" s="330">
        <v>46142</v>
      </c>
      <c r="C3138" s="334">
        <f t="shared" si="47"/>
        <v>10324810931</v>
      </c>
      <c r="D3138" s="42"/>
      <c r="E3138" s="42"/>
      <c r="F3138" s="247">
        <v>785948745</v>
      </c>
      <c r="G3138" s="337">
        <v>475814581</v>
      </c>
      <c r="H3138" s="330">
        <v>43604</v>
      </c>
      <c r="I3138" s="330"/>
      <c r="K3138" s="42"/>
      <c r="L3138" s="42"/>
      <c r="M3138" s="328"/>
      <c r="N3138" s="328"/>
      <c r="O3138" s="42"/>
    </row>
    <row r="3139" spans="1:15">
      <c r="A3139" s="42"/>
      <c r="B3139" s="330">
        <v>46143</v>
      </c>
      <c r="C3139" s="334">
        <f t="shared" si="47"/>
        <v>10187030767</v>
      </c>
      <c r="D3139" s="42"/>
      <c r="E3139" s="42"/>
      <c r="F3139" s="247">
        <v>648168581</v>
      </c>
      <c r="G3139" s="337">
        <v>475930936</v>
      </c>
      <c r="H3139" s="330">
        <v>44250</v>
      </c>
      <c r="I3139" s="330"/>
      <c r="K3139" s="42"/>
      <c r="L3139" s="42"/>
      <c r="M3139" s="328"/>
      <c r="N3139" s="328"/>
      <c r="O3139" s="42"/>
    </row>
    <row r="3140" spans="1:15">
      <c r="A3140" s="42"/>
      <c r="B3140" s="330">
        <v>46144</v>
      </c>
      <c r="C3140" s="334">
        <f t="shared" si="47"/>
        <v>9655786437</v>
      </c>
      <c r="D3140" s="42"/>
      <c r="E3140" s="42"/>
      <c r="F3140" s="247">
        <v>116924251</v>
      </c>
      <c r="G3140" s="337">
        <v>476025717</v>
      </c>
      <c r="H3140" s="330">
        <v>46032</v>
      </c>
      <c r="I3140" s="330"/>
      <c r="K3140" s="42"/>
      <c r="L3140" s="42"/>
      <c r="M3140" s="328"/>
      <c r="N3140" s="328"/>
      <c r="O3140" s="42"/>
    </row>
    <row r="3141" spans="1:15">
      <c r="A3141" s="42"/>
      <c r="B3141" s="330">
        <v>46145</v>
      </c>
      <c r="C3141" s="334">
        <f t="shared" si="47"/>
        <v>9926838179</v>
      </c>
      <c r="D3141" s="42"/>
      <c r="E3141" s="42"/>
      <c r="F3141" s="247">
        <v>387975993</v>
      </c>
      <c r="G3141" s="337">
        <v>476183983</v>
      </c>
      <c r="H3141" s="330">
        <v>44461</v>
      </c>
      <c r="I3141" s="330"/>
      <c r="K3141" s="42"/>
      <c r="L3141" s="42"/>
      <c r="M3141" s="328"/>
      <c r="N3141" s="328"/>
      <c r="O3141" s="42"/>
    </row>
    <row r="3142" spans="1:15">
      <c r="A3142" s="42"/>
      <c r="B3142" s="330">
        <v>46146</v>
      </c>
      <c r="C3142" s="334">
        <f t="shared" si="47"/>
        <v>10024869468</v>
      </c>
      <c r="D3142" s="42"/>
      <c r="E3142" s="42"/>
      <c r="F3142" s="247">
        <v>486007282</v>
      </c>
      <c r="G3142" s="337">
        <v>476245667</v>
      </c>
      <c r="H3142" s="330">
        <v>48009</v>
      </c>
      <c r="I3142" s="330"/>
      <c r="K3142" s="42"/>
      <c r="L3142" s="42"/>
      <c r="M3142" s="328"/>
      <c r="N3142" s="328"/>
      <c r="O3142" s="42"/>
    </row>
    <row r="3143" spans="1:15">
      <c r="A3143" s="42"/>
      <c r="B3143" s="330">
        <v>46147</v>
      </c>
      <c r="C3143" s="334">
        <f t="shared" si="47"/>
        <v>9892055423</v>
      </c>
      <c r="D3143" s="42"/>
      <c r="E3143" s="42"/>
      <c r="F3143" s="247">
        <v>353193237</v>
      </c>
      <c r="G3143" s="337">
        <v>476286327</v>
      </c>
      <c r="H3143" s="330">
        <v>44122</v>
      </c>
      <c r="I3143" s="330"/>
      <c r="K3143" s="42"/>
      <c r="L3143" s="42"/>
      <c r="M3143" s="328"/>
      <c r="N3143" s="328"/>
      <c r="O3143" s="42"/>
    </row>
    <row r="3144" spans="1:15">
      <c r="A3144" s="42"/>
      <c r="B3144" s="330">
        <v>46148</v>
      </c>
      <c r="C3144" s="334">
        <f t="shared" si="47"/>
        <v>10201548771</v>
      </c>
      <c r="D3144" s="42"/>
      <c r="E3144" s="42"/>
      <c r="F3144" s="247">
        <v>662686585</v>
      </c>
      <c r="G3144" s="337">
        <v>476448192</v>
      </c>
      <c r="H3144" s="330">
        <v>45628</v>
      </c>
      <c r="I3144" s="330"/>
      <c r="K3144" s="42"/>
      <c r="L3144" s="42"/>
      <c r="M3144" s="328"/>
      <c r="N3144" s="328"/>
      <c r="O3144" s="42"/>
    </row>
    <row r="3145" spans="1:15">
      <c r="A3145" s="42"/>
      <c r="B3145" s="330">
        <v>46149</v>
      </c>
      <c r="C3145" s="334">
        <f t="shared" si="47"/>
        <v>10011615206</v>
      </c>
      <c r="D3145" s="42"/>
      <c r="E3145" s="42"/>
      <c r="F3145" s="247">
        <v>472753020</v>
      </c>
      <c r="G3145" s="337">
        <v>476493370</v>
      </c>
      <c r="H3145" s="330">
        <v>46317</v>
      </c>
      <c r="I3145" s="330"/>
      <c r="K3145" s="42"/>
      <c r="L3145" s="42"/>
      <c r="M3145" s="328"/>
      <c r="N3145" s="328"/>
      <c r="O3145" s="42"/>
    </row>
    <row r="3146" spans="1:15">
      <c r="A3146" s="42"/>
      <c r="B3146" s="330">
        <v>46150</v>
      </c>
      <c r="C3146" s="334">
        <f t="shared" si="47"/>
        <v>10135771604</v>
      </c>
      <c r="D3146" s="42"/>
      <c r="E3146" s="42"/>
      <c r="F3146" s="247">
        <v>596909418</v>
      </c>
      <c r="G3146" s="337">
        <v>476500169</v>
      </c>
      <c r="H3146" s="330">
        <v>48371</v>
      </c>
      <c r="I3146" s="330"/>
      <c r="K3146" s="42"/>
      <c r="L3146" s="42"/>
      <c r="M3146" s="328"/>
      <c r="N3146" s="328"/>
      <c r="O3146" s="42"/>
    </row>
    <row r="3147" spans="1:15">
      <c r="A3147" s="42"/>
      <c r="B3147" s="330">
        <v>46151</v>
      </c>
      <c r="C3147" s="334">
        <f t="shared" si="47"/>
        <v>10311432573</v>
      </c>
      <c r="D3147" s="42"/>
      <c r="E3147" s="42"/>
      <c r="F3147" s="247">
        <v>772570387</v>
      </c>
      <c r="G3147" s="337">
        <v>476510923</v>
      </c>
      <c r="H3147" s="330">
        <v>45546</v>
      </c>
      <c r="I3147" s="330"/>
      <c r="K3147" s="42"/>
      <c r="L3147" s="42"/>
      <c r="M3147" s="328"/>
      <c r="N3147" s="328"/>
      <c r="O3147" s="42"/>
    </row>
    <row r="3148" spans="1:15">
      <c r="A3148" s="42"/>
      <c r="B3148" s="330">
        <v>46152</v>
      </c>
      <c r="C3148" s="334">
        <f t="shared" si="47"/>
        <v>10538133741</v>
      </c>
      <c r="D3148" s="42"/>
      <c r="E3148" s="42"/>
      <c r="F3148" s="247">
        <v>999271555</v>
      </c>
      <c r="G3148" s="337">
        <v>476525997</v>
      </c>
      <c r="H3148" s="330">
        <v>44957</v>
      </c>
      <c r="I3148" s="330"/>
      <c r="K3148" s="42"/>
      <c r="L3148" s="42"/>
      <c r="M3148" s="328"/>
      <c r="N3148" s="328"/>
      <c r="O3148" s="42"/>
    </row>
    <row r="3149" spans="1:15">
      <c r="A3149" s="42"/>
      <c r="B3149" s="330">
        <v>46153</v>
      </c>
      <c r="C3149" s="334">
        <f t="shared" si="47"/>
        <v>10421366776</v>
      </c>
      <c r="D3149" s="42"/>
      <c r="E3149" s="42"/>
      <c r="F3149" s="247">
        <v>882504590</v>
      </c>
      <c r="G3149" s="337">
        <v>476588190</v>
      </c>
      <c r="H3149" s="330">
        <v>43849</v>
      </c>
      <c r="I3149" s="330"/>
      <c r="K3149" s="42"/>
      <c r="L3149" s="42"/>
      <c r="M3149" s="328"/>
      <c r="N3149" s="328"/>
      <c r="O3149" s="42"/>
    </row>
    <row r="3150" spans="1:15">
      <c r="A3150" s="42"/>
      <c r="B3150" s="330">
        <v>46154</v>
      </c>
      <c r="C3150" s="334">
        <f t="shared" si="47"/>
        <v>10475153801</v>
      </c>
      <c r="D3150" s="42"/>
      <c r="E3150" s="42"/>
      <c r="F3150" s="247">
        <v>936291615</v>
      </c>
      <c r="G3150" s="337">
        <v>476622966</v>
      </c>
      <c r="H3150" s="330">
        <v>47937</v>
      </c>
      <c r="I3150" s="330"/>
      <c r="K3150" s="42"/>
      <c r="L3150" s="42"/>
      <c r="M3150" s="328"/>
      <c r="N3150" s="328"/>
      <c r="O3150" s="42"/>
    </row>
    <row r="3151" spans="1:15">
      <c r="A3151" s="42"/>
      <c r="B3151" s="330">
        <v>46155</v>
      </c>
      <c r="C3151" s="334">
        <f t="shared" si="47"/>
        <v>10498955485</v>
      </c>
      <c r="D3151" s="42"/>
      <c r="E3151" s="42"/>
      <c r="F3151" s="247">
        <v>960093299</v>
      </c>
      <c r="G3151" s="337">
        <v>476797037</v>
      </c>
      <c r="H3151" s="330">
        <v>44372</v>
      </c>
      <c r="I3151" s="330"/>
      <c r="K3151" s="42"/>
      <c r="L3151" s="42"/>
      <c r="M3151" s="328"/>
      <c r="N3151" s="328"/>
      <c r="O3151" s="42"/>
    </row>
    <row r="3152" spans="1:15">
      <c r="A3152" s="42"/>
      <c r="B3152" s="330">
        <v>46156</v>
      </c>
      <c r="C3152" s="334">
        <f t="shared" si="47"/>
        <v>10170190267</v>
      </c>
      <c r="D3152" s="42"/>
      <c r="E3152" s="42"/>
      <c r="F3152" s="247">
        <v>631328081</v>
      </c>
      <c r="G3152" s="337">
        <v>476843446</v>
      </c>
      <c r="H3152" s="330">
        <v>43019</v>
      </c>
      <c r="I3152" s="330"/>
      <c r="K3152" s="42"/>
      <c r="L3152" s="42"/>
      <c r="M3152" s="328"/>
      <c r="N3152" s="328"/>
      <c r="O3152" s="42"/>
    </row>
    <row r="3153" spans="1:15">
      <c r="A3153" s="42"/>
      <c r="B3153" s="330">
        <v>46157</v>
      </c>
      <c r="C3153" s="334">
        <f t="shared" si="47"/>
        <v>10475967286</v>
      </c>
      <c r="D3153" s="42"/>
      <c r="E3153" s="42"/>
      <c r="F3153" s="247">
        <v>937105100</v>
      </c>
      <c r="G3153" s="337">
        <v>476854599</v>
      </c>
      <c r="H3153" s="330">
        <v>44919</v>
      </c>
      <c r="I3153" s="330"/>
      <c r="K3153" s="42"/>
      <c r="L3153" s="42"/>
      <c r="M3153" s="328"/>
      <c r="N3153" s="328"/>
      <c r="O3153" s="42"/>
    </row>
    <row r="3154" spans="1:15">
      <c r="A3154" s="42"/>
      <c r="B3154" s="330">
        <v>46158</v>
      </c>
      <c r="C3154" s="334">
        <f t="shared" si="47"/>
        <v>10200045933</v>
      </c>
      <c r="D3154" s="42"/>
      <c r="E3154" s="42"/>
      <c r="F3154" s="247">
        <v>661183747</v>
      </c>
      <c r="G3154" s="337">
        <v>476903536</v>
      </c>
      <c r="H3154" s="330">
        <v>47810</v>
      </c>
      <c r="I3154" s="330"/>
      <c r="K3154" s="42"/>
      <c r="L3154" s="42"/>
      <c r="M3154" s="328"/>
      <c r="N3154" s="328"/>
      <c r="O3154" s="42"/>
    </row>
    <row r="3155" spans="1:15">
      <c r="A3155" s="42"/>
      <c r="B3155" s="330">
        <v>46159</v>
      </c>
      <c r="C3155" s="334">
        <f t="shared" si="47"/>
        <v>10116720697</v>
      </c>
      <c r="D3155" s="42"/>
      <c r="E3155" s="42"/>
      <c r="F3155" s="247">
        <v>577858511</v>
      </c>
      <c r="G3155" s="337">
        <v>477076676</v>
      </c>
      <c r="H3155" s="330">
        <v>46105</v>
      </c>
      <c r="I3155" s="330"/>
      <c r="K3155" s="42"/>
      <c r="L3155" s="42"/>
      <c r="M3155" s="328"/>
      <c r="N3155" s="328"/>
      <c r="O3155" s="42"/>
    </row>
    <row r="3156" spans="1:15">
      <c r="A3156" s="42"/>
      <c r="B3156" s="330">
        <v>46160</v>
      </c>
      <c r="C3156" s="334">
        <f t="shared" si="47"/>
        <v>9806885458</v>
      </c>
      <c r="D3156" s="42"/>
      <c r="E3156" s="42"/>
      <c r="F3156" s="247">
        <v>268023272</v>
      </c>
      <c r="G3156" s="337">
        <v>477149809</v>
      </c>
      <c r="H3156" s="330">
        <v>46857</v>
      </c>
      <c r="I3156" s="330"/>
      <c r="K3156" s="42"/>
      <c r="L3156" s="42"/>
      <c r="M3156" s="328"/>
      <c r="N3156" s="328"/>
      <c r="O3156" s="42"/>
    </row>
    <row r="3157" spans="1:15">
      <c r="A3157" s="42"/>
      <c r="B3157" s="330">
        <v>46161</v>
      </c>
      <c r="C3157" s="334">
        <f t="shared" si="47"/>
        <v>10517443190</v>
      </c>
      <c r="D3157" s="42"/>
      <c r="E3157" s="42"/>
      <c r="F3157" s="247">
        <v>978581004</v>
      </c>
      <c r="G3157" s="337">
        <v>477220047</v>
      </c>
      <c r="H3157" s="330">
        <v>50216</v>
      </c>
      <c r="I3157" s="330"/>
      <c r="K3157" s="42"/>
      <c r="L3157" s="42"/>
      <c r="M3157" s="328"/>
      <c r="N3157" s="328"/>
      <c r="O3157" s="42"/>
    </row>
    <row r="3158" spans="1:15">
      <c r="A3158" s="42"/>
      <c r="B3158" s="330">
        <v>46162</v>
      </c>
      <c r="C3158" s="334">
        <f t="shared" si="47"/>
        <v>10396602279</v>
      </c>
      <c r="D3158" s="42"/>
      <c r="E3158" s="42"/>
      <c r="F3158" s="247">
        <v>857740093</v>
      </c>
      <c r="G3158" s="337">
        <v>477340634</v>
      </c>
      <c r="H3158" s="330">
        <v>49047</v>
      </c>
      <c r="I3158" s="330"/>
      <c r="K3158" s="42"/>
      <c r="L3158" s="42"/>
      <c r="M3158" s="328"/>
      <c r="N3158" s="328"/>
      <c r="O3158" s="42"/>
    </row>
    <row r="3159" spans="1:15">
      <c r="A3159" s="42"/>
      <c r="B3159" s="330">
        <v>46163</v>
      </c>
      <c r="C3159" s="334">
        <f t="shared" si="47"/>
        <v>10054770763</v>
      </c>
      <c r="D3159" s="42"/>
      <c r="E3159" s="42"/>
      <c r="F3159" s="247">
        <v>515908577</v>
      </c>
      <c r="G3159" s="337">
        <v>477628683</v>
      </c>
      <c r="H3159" s="330">
        <v>47807</v>
      </c>
      <c r="I3159" s="330"/>
      <c r="K3159" s="42"/>
      <c r="L3159" s="42"/>
      <c r="M3159" s="328"/>
      <c r="N3159" s="328"/>
      <c r="O3159" s="42"/>
    </row>
    <row r="3160" spans="1:15">
      <c r="A3160" s="42"/>
      <c r="B3160" s="330">
        <v>46164</v>
      </c>
      <c r="C3160" s="334">
        <f t="shared" si="47"/>
        <v>10212380190</v>
      </c>
      <c r="D3160" s="42"/>
      <c r="E3160" s="42"/>
      <c r="F3160" s="247">
        <v>673518004</v>
      </c>
      <c r="G3160" s="337">
        <v>477908704</v>
      </c>
      <c r="H3160" s="330">
        <v>48792</v>
      </c>
      <c r="I3160" s="330"/>
      <c r="K3160" s="42"/>
      <c r="L3160" s="42"/>
      <c r="M3160" s="328"/>
      <c r="N3160" s="328"/>
      <c r="O3160" s="42"/>
    </row>
    <row r="3161" spans="1:15">
      <c r="A3161" s="42"/>
      <c r="B3161" s="330">
        <v>46165</v>
      </c>
      <c r="C3161" s="334">
        <f t="shared" si="47"/>
        <v>10138312763</v>
      </c>
      <c r="D3161" s="42"/>
      <c r="E3161" s="42"/>
      <c r="F3161" s="247">
        <v>599450577</v>
      </c>
      <c r="G3161" s="337">
        <v>477925522</v>
      </c>
      <c r="H3161" s="330">
        <v>49392</v>
      </c>
      <c r="I3161" s="330"/>
      <c r="K3161" s="42"/>
      <c r="L3161" s="42"/>
      <c r="M3161" s="328"/>
      <c r="N3161" s="328"/>
      <c r="O3161" s="42"/>
    </row>
    <row r="3162" spans="1:15">
      <c r="A3162" s="42"/>
      <c r="B3162" s="330">
        <v>46166</v>
      </c>
      <c r="C3162" s="334">
        <f t="shared" si="47"/>
        <v>10354218517</v>
      </c>
      <c r="D3162" s="42"/>
      <c r="E3162" s="42"/>
      <c r="F3162" s="247">
        <v>815356331</v>
      </c>
      <c r="G3162" s="337">
        <v>478089022</v>
      </c>
      <c r="H3162" s="330">
        <v>45448</v>
      </c>
      <c r="I3162" s="330"/>
      <c r="K3162" s="42"/>
      <c r="L3162" s="42"/>
      <c r="M3162" s="328"/>
      <c r="N3162" s="328"/>
      <c r="O3162" s="42"/>
    </row>
    <row r="3163" spans="1:15">
      <c r="A3163" s="42"/>
      <c r="B3163" s="330">
        <v>46167</v>
      </c>
      <c r="C3163" s="334">
        <f t="shared" si="47"/>
        <v>10397764071</v>
      </c>
      <c r="D3163" s="42"/>
      <c r="E3163" s="42"/>
      <c r="F3163" s="247">
        <v>858901885</v>
      </c>
      <c r="G3163" s="337">
        <v>478176614</v>
      </c>
      <c r="H3163" s="330">
        <v>49340</v>
      </c>
      <c r="I3163" s="330"/>
      <c r="K3163" s="42"/>
      <c r="L3163" s="42"/>
      <c r="M3163" s="328"/>
      <c r="N3163" s="328"/>
      <c r="O3163" s="42"/>
    </row>
    <row r="3164" spans="1:15">
      <c r="A3164" s="42"/>
      <c r="B3164" s="330">
        <v>46168</v>
      </c>
      <c r="C3164" s="334">
        <f t="shared" si="47"/>
        <v>10200913052</v>
      </c>
      <c r="D3164" s="42"/>
      <c r="E3164" s="42"/>
      <c r="F3164" s="247">
        <v>662050866</v>
      </c>
      <c r="G3164" s="337">
        <v>478182394</v>
      </c>
      <c r="H3164" s="330">
        <v>49592</v>
      </c>
      <c r="I3164" s="330"/>
      <c r="K3164" s="42"/>
      <c r="L3164" s="42"/>
      <c r="M3164" s="328"/>
      <c r="N3164" s="328"/>
      <c r="O3164" s="42"/>
    </row>
    <row r="3165" spans="1:15">
      <c r="A3165" s="42"/>
      <c r="B3165" s="330">
        <v>46169</v>
      </c>
      <c r="C3165" s="334">
        <f t="shared" si="47"/>
        <v>9662738645</v>
      </c>
      <c r="D3165" s="42"/>
      <c r="E3165" s="42"/>
      <c r="F3165" s="247">
        <v>123876459</v>
      </c>
      <c r="G3165" s="337">
        <v>478288005</v>
      </c>
      <c r="H3165" s="330">
        <v>43703</v>
      </c>
      <c r="I3165" s="330"/>
      <c r="K3165" s="42"/>
      <c r="L3165" s="42"/>
      <c r="M3165" s="328"/>
      <c r="N3165" s="328"/>
      <c r="O3165" s="42"/>
    </row>
    <row r="3166" spans="1:15">
      <c r="A3166" s="42"/>
      <c r="B3166" s="330">
        <v>46170</v>
      </c>
      <c r="C3166" s="334">
        <f t="shared" si="47"/>
        <v>10166964801</v>
      </c>
      <c r="D3166" s="42"/>
      <c r="E3166" s="42"/>
      <c r="F3166" s="247">
        <v>628102615</v>
      </c>
      <c r="G3166" s="337">
        <v>478405534</v>
      </c>
      <c r="H3166" s="330">
        <v>44663</v>
      </c>
      <c r="I3166" s="330"/>
      <c r="K3166" s="42"/>
      <c r="L3166" s="42"/>
      <c r="M3166" s="328"/>
      <c r="N3166" s="328"/>
      <c r="O3166" s="42"/>
    </row>
    <row r="3167" spans="1:15">
      <c r="A3167" s="42"/>
      <c r="B3167" s="330">
        <v>46171</v>
      </c>
      <c r="C3167" s="334">
        <f t="shared" si="47"/>
        <v>9922983633</v>
      </c>
      <c r="D3167" s="42"/>
      <c r="E3167" s="42"/>
      <c r="F3167" s="247">
        <v>384121447</v>
      </c>
      <c r="G3167" s="337">
        <v>478461197</v>
      </c>
      <c r="H3167" s="330">
        <v>49885</v>
      </c>
      <c r="I3167" s="330"/>
      <c r="K3167" s="42"/>
      <c r="L3167" s="42"/>
      <c r="M3167" s="328"/>
      <c r="N3167" s="328"/>
      <c r="O3167" s="42"/>
    </row>
    <row r="3168" spans="1:15">
      <c r="A3168" s="42"/>
      <c r="B3168" s="330">
        <v>46172</v>
      </c>
      <c r="C3168" s="334">
        <f t="shared" ref="C3168:C3231" si="48">F3168+(F$88*28679+98765)+(G$88*6587+87654)+(E$88*9537+76543)+(J$88*5713+4528)</f>
        <v>10129749301</v>
      </c>
      <c r="D3168" s="42"/>
      <c r="E3168" s="42"/>
      <c r="F3168" s="247">
        <v>590887115</v>
      </c>
      <c r="G3168" s="337">
        <v>478603973</v>
      </c>
      <c r="H3168" s="330">
        <v>49871</v>
      </c>
      <c r="I3168" s="330"/>
      <c r="K3168" s="42"/>
      <c r="L3168" s="42"/>
      <c r="M3168" s="328"/>
      <c r="N3168" s="328"/>
      <c r="O3168" s="42"/>
    </row>
    <row r="3169" spans="1:15">
      <c r="A3169" s="42"/>
      <c r="B3169" s="330">
        <v>46173</v>
      </c>
      <c r="C3169" s="334">
        <f t="shared" si="48"/>
        <v>10075845242</v>
      </c>
      <c r="D3169" s="42"/>
      <c r="E3169" s="42"/>
      <c r="F3169" s="247">
        <v>536983056</v>
      </c>
      <c r="G3169" s="337">
        <v>478802118</v>
      </c>
      <c r="H3169" s="330">
        <v>46920</v>
      </c>
      <c r="I3169" s="330"/>
      <c r="K3169" s="42"/>
      <c r="L3169" s="42"/>
      <c r="M3169" s="328"/>
      <c r="N3169" s="328"/>
      <c r="O3169" s="42"/>
    </row>
    <row r="3170" spans="1:15">
      <c r="A3170" s="42"/>
      <c r="B3170" s="330">
        <v>46174</v>
      </c>
      <c r="C3170" s="334">
        <f t="shared" si="48"/>
        <v>10242489037</v>
      </c>
      <c r="D3170" s="42"/>
      <c r="E3170" s="42"/>
      <c r="F3170" s="247">
        <v>703626851</v>
      </c>
      <c r="G3170" s="337">
        <v>478809158</v>
      </c>
      <c r="H3170" s="330">
        <v>46546</v>
      </c>
      <c r="I3170" s="330"/>
      <c r="K3170" s="42"/>
      <c r="L3170" s="42"/>
      <c r="M3170" s="328"/>
      <c r="N3170" s="328"/>
      <c r="O3170" s="42"/>
    </row>
    <row r="3171" spans="1:15">
      <c r="A3171" s="42"/>
      <c r="B3171" s="330">
        <v>46175</v>
      </c>
      <c r="C3171" s="334">
        <f t="shared" si="48"/>
        <v>10201304159</v>
      </c>
      <c r="D3171" s="42"/>
      <c r="E3171" s="42"/>
      <c r="F3171" s="247">
        <v>662441973</v>
      </c>
      <c r="G3171" s="337">
        <v>478828050</v>
      </c>
      <c r="H3171" s="330">
        <v>49511</v>
      </c>
      <c r="I3171" s="330"/>
      <c r="K3171" s="42"/>
      <c r="L3171" s="42"/>
      <c r="M3171" s="328"/>
      <c r="N3171" s="328"/>
      <c r="O3171" s="42"/>
    </row>
    <row r="3172" spans="1:15">
      <c r="A3172" s="42"/>
      <c r="B3172" s="330">
        <v>46176</v>
      </c>
      <c r="C3172" s="334">
        <f t="shared" si="48"/>
        <v>10351501663</v>
      </c>
      <c r="D3172" s="42"/>
      <c r="E3172" s="42"/>
      <c r="F3172" s="247">
        <v>812639477</v>
      </c>
      <c r="G3172" s="337">
        <v>478844347</v>
      </c>
      <c r="H3172" s="330">
        <v>43157</v>
      </c>
      <c r="I3172" s="330"/>
      <c r="K3172" s="42"/>
      <c r="L3172" s="42"/>
      <c r="M3172" s="328"/>
      <c r="N3172" s="328"/>
      <c r="O3172" s="42"/>
    </row>
    <row r="3173" spans="1:15">
      <c r="A3173" s="42"/>
      <c r="B3173" s="330">
        <v>46177</v>
      </c>
      <c r="C3173" s="334">
        <f t="shared" si="48"/>
        <v>9960254953</v>
      </c>
      <c r="D3173" s="42"/>
      <c r="E3173" s="42"/>
      <c r="F3173" s="247">
        <v>421392767</v>
      </c>
      <c r="G3173" s="337">
        <v>478957409</v>
      </c>
      <c r="H3173" s="330">
        <v>43821</v>
      </c>
      <c r="I3173" s="330"/>
      <c r="K3173" s="42"/>
      <c r="L3173" s="42"/>
      <c r="M3173" s="328"/>
      <c r="N3173" s="328"/>
      <c r="O3173" s="42"/>
    </row>
    <row r="3174" spans="1:15">
      <c r="A3174" s="42"/>
      <c r="B3174" s="330">
        <v>46178</v>
      </c>
      <c r="C3174" s="334">
        <f t="shared" si="48"/>
        <v>10409307453</v>
      </c>
      <c r="D3174" s="42"/>
      <c r="E3174" s="42"/>
      <c r="F3174" s="247">
        <v>870445267</v>
      </c>
      <c r="G3174" s="337">
        <v>479346346</v>
      </c>
      <c r="H3174" s="330">
        <v>48274</v>
      </c>
      <c r="I3174" s="330"/>
      <c r="K3174" s="42"/>
      <c r="L3174" s="42"/>
      <c r="M3174" s="328"/>
      <c r="N3174" s="328"/>
      <c r="O3174" s="42"/>
    </row>
    <row r="3175" spans="1:15">
      <c r="A3175" s="42"/>
      <c r="B3175" s="330">
        <v>46179</v>
      </c>
      <c r="C3175" s="334">
        <f t="shared" si="48"/>
        <v>10501448435</v>
      </c>
      <c r="D3175" s="42"/>
      <c r="E3175" s="42"/>
      <c r="F3175" s="247">
        <v>962586249</v>
      </c>
      <c r="G3175" s="337">
        <v>479419121</v>
      </c>
      <c r="H3175" s="330">
        <v>48997</v>
      </c>
      <c r="I3175" s="330"/>
      <c r="K3175" s="42"/>
      <c r="L3175" s="42"/>
      <c r="M3175" s="328"/>
      <c r="N3175" s="328"/>
      <c r="O3175" s="42"/>
    </row>
    <row r="3176" spans="1:15">
      <c r="A3176" s="42"/>
      <c r="B3176" s="330">
        <v>46180</v>
      </c>
      <c r="C3176" s="334">
        <f t="shared" si="48"/>
        <v>10390522740</v>
      </c>
      <c r="D3176" s="42"/>
      <c r="E3176" s="42"/>
      <c r="F3176" s="247">
        <v>851660554</v>
      </c>
      <c r="G3176" s="337">
        <v>479518400</v>
      </c>
      <c r="H3176" s="330">
        <v>47580</v>
      </c>
      <c r="I3176" s="330"/>
      <c r="K3176" s="42"/>
      <c r="L3176" s="42"/>
      <c r="M3176" s="328"/>
      <c r="N3176" s="328"/>
      <c r="O3176" s="42"/>
    </row>
    <row r="3177" spans="1:15">
      <c r="A3177" s="42"/>
      <c r="B3177" s="330">
        <v>46181</v>
      </c>
      <c r="C3177" s="334">
        <f t="shared" si="48"/>
        <v>10048127008</v>
      </c>
      <c r="D3177" s="42"/>
      <c r="E3177" s="42"/>
      <c r="F3177" s="247">
        <v>509264822</v>
      </c>
      <c r="G3177" s="337">
        <v>479883225</v>
      </c>
      <c r="H3177" s="330">
        <v>43850</v>
      </c>
      <c r="I3177" s="330"/>
      <c r="K3177" s="42"/>
      <c r="L3177" s="42"/>
      <c r="M3177" s="328"/>
      <c r="N3177" s="328"/>
      <c r="O3177" s="42"/>
    </row>
    <row r="3178" spans="1:15">
      <c r="A3178" s="42"/>
      <c r="B3178" s="330">
        <v>46182</v>
      </c>
      <c r="C3178" s="334">
        <f t="shared" si="48"/>
        <v>10358677194</v>
      </c>
      <c r="D3178" s="42"/>
      <c r="E3178" s="42"/>
      <c r="F3178" s="247">
        <v>819815008</v>
      </c>
      <c r="G3178" s="337">
        <v>479921088</v>
      </c>
      <c r="H3178" s="330">
        <v>49303</v>
      </c>
      <c r="I3178" s="330"/>
      <c r="K3178" s="42"/>
      <c r="L3178" s="42"/>
      <c r="M3178" s="328"/>
      <c r="N3178" s="328"/>
      <c r="O3178" s="42"/>
    </row>
    <row r="3179" spans="1:15">
      <c r="A3179" s="42"/>
      <c r="B3179" s="330">
        <v>46183</v>
      </c>
      <c r="C3179" s="334">
        <f t="shared" si="48"/>
        <v>9960792379</v>
      </c>
      <c r="D3179" s="42"/>
      <c r="E3179" s="42"/>
      <c r="F3179" s="247">
        <v>421930193</v>
      </c>
      <c r="G3179" s="337">
        <v>480149183</v>
      </c>
      <c r="H3179" s="330">
        <v>46706</v>
      </c>
      <c r="I3179" s="330"/>
      <c r="K3179" s="42"/>
      <c r="L3179" s="42"/>
      <c r="M3179" s="328"/>
      <c r="N3179" s="328"/>
      <c r="O3179" s="42"/>
    </row>
    <row r="3180" spans="1:15">
      <c r="A3180" s="42"/>
      <c r="B3180" s="330">
        <v>46184</v>
      </c>
      <c r="C3180" s="334">
        <f t="shared" si="48"/>
        <v>9660186308</v>
      </c>
      <c r="D3180" s="42"/>
      <c r="E3180" s="42"/>
      <c r="F3180" s="247">
        <v>121324122</v>
      </c>
      <c r="G3180" s="337">
        <v>480267420</v>
      </c>
      <c r="H3180" s="330">
        <v>47263</v>
      </c>
      <c r="I3180" s="330"/>
      <c r="K3180" s="42"/>
      <c r="L3180" s="42"/>
      <c r="M3180" s="328"/>
      <c r="N3180" s="328"/>
      <c r="O3180" s="42"/>
    </row>
    <row r="3181" spans="1:15">
      <c r="A3181" s="42"/>
      <c r="B3181" s="330">
        <v>46185</v>
      </c>
      <c r="C3181" s="334">
        <f t="shared" si="48"/>
        <v>10286809578</v>
      </c>
      <c r="D3181" s="42"/>
      <c r="E3181" s="42"/>
      <c r="F3181" s="247">
        <v>747947392</v>
      </c>
      <c r="G3181" s="337">
        <v>480481194</v>
      </c>
      <c r="H3181" s="330">
        <v>44241</v>
      </c>
      <c r="I3181" s="330"/>
      <c r="K3181" s="42"/>
      <c r="L3181" s="42"/>
      <c r="M3181" s="328"/>
      <c r="N3181" s="328"/>
      <c r="O3181" s="42"/>
    </row>
    <row r="3182" spans="1:15">
      <c r="A3182" s="42"/>
      <c r="B3182" s="330">
        <v>46186</v>
      </c>
      <c r="C3182" s="334">
        <f t="shared" si="48"/>
        <v>10031623499</v>
      </c>
      <c r="D3182" s="42"/>
      <c r="E3182" s="42"/>
      <c r="F3182" s="247">
        <v>492761313</v>
      </c>
      <c r="G3182" s="337">
        <v>480542376</v>
      </c>
      <c r="H3182" s="330">
        <v>50020</v>
      </c>
      <c r="I3182" s="330"/>
      <c r="K3182" s="42"/>
      <c r="L3182" s="42"/>
      <c r="M3182" s="328"/>
      <c r="N3182" s="328"/>
      <c r="O3182" s="42"/>
    </row>
    <row r="3183" spans="1:15">
      <c r="A3183" s="42"/>
      <c r="B3183" s="330">
        <v>46187</v>
      </c>
      <c r="C3183" s="334">
        <f t="shared" si="48"/>
        <v>9651100866</v>
      </c>
      <c r="D3183" s="42"/>
      <c r="E3183" s="42"/>
      <c r="F3183" s="247">
        <v>112238680</v>
      </c>
      <c r="G3183" s="337">
        <v>480681268</v>
      </c>
      <c r="H3183" s="330">
        <v>47284</v>
      </c>
      <c r="I3183" s="330"/>
      <c r="K3183" s="42"/>
      <c r="L3183" s="42"/>
      <c r="M3183" s="328"/>
      <c r="N3183" s="328"/>
      <c r="O3183" s="42"/>
    </row>
    <row r="3184" spans="1:15">
      <c r="A3184" s="42"/>
      <c r="B3184" s="330">
        <v>46188</v>
      </c>
      <c r="C3184" s="334">
        <f t="shared" si="48"/>
        <v>9850140471</v>
      </c>
      <c r="D3184" s="42"/>
      <c r="E3184" s="42"/>
      <c r="F3184" s="247">
        <v>311278285</v>
      </c>
      <c r="G3184" s="337">
        <v>480684747</v>
      </c>
      <c r="H3184" s="330">
        <v>49002</v>
      </c>
      <c r="I3184" s="330"/>
      <c r="K3184" s="42"/>
      <c r="L3184" s="42"/>
      <c r="M3184" s="328"/>
      <c r="N3184" s="328"/>
      <c r="O3184" s="42"/>
    </row>
    <row r="3185" spans="1:15">
      <c r="A3185" s="42"/>
      <c r="B3185" s="330">
        <v>46189</v>
      </c>
      <c r="C3185" s="334">
        <f t="shared" si="48"/>
        <v>10287599523</v>
      </c>
      <c r="D3185" s="42"/>
      <c r="E3185" s="42"/>
      <c r="F3185" s="247">
        <v>748737337</v>
      </c>
      <c r="G3185" s="337">
        <v>480707035</v>
      </c>
      <c r="H3185" s="330">
        <v>46967</v>
      </c>
      <c r="I3185" s="330"/>
      <c r="K3185" s="42"/>
      <c r="L3185" s="42"/>
      <c r="M3185" s="328"/>
      <c r="N3185" s="328"/>
      <c r="O3185" s="42"/>
    </row>
    <row r="3186" spans="1:15">
      <c r="A3186" s="42"/>
      <c r="B3186" s="330">
        <v>46190</v>
      </c>
      <c r="C3186" s="334">
        <f t="shared" si="48"/>
        <v>10154036388</v>
      </c>
      <c r="D3186" s="42"/>
      <c r="E3186" s="42"/>
      <c r="F3186" s="247">
        <v>615174202</v>
      </c>
      <c r="G3186" s="337">
        <v>480717029</v>
      </c>
      <c r="H3186" s="330">
        <v>47098</v>
      </c>
      <c r="I3186" s="330"/>
      <c r="K3186" s="42"/>
      <c r="L3186" s="42"/>
      <c r="M3186" s="328"/>
      <c r="N3186" s="328"/>
      <c r="O3186" s="42"/>
    </row>
    <row r="3187" spans="1:15">
      <c r="A3187" s="42"/>
      <c r="B3187" s="330">
        <v>46191</v>
      </c>
      <c r="C3187" s="334">
        <f t="shared" si="48"/>
        <v>10483957732</v>
      </c>
      <c r="D3187" s="42"/>
      <c r="E3187" s="42"/>
      <c r="F3187" s="247">
        <v>945095546</v>
      </c>
      <c r="G3187" s="337">
        <v>481028480</v>
      </c>
      <c r="H3187" s="330">
        <v>49150</v>
      </c>
      <c r="I3187" s="330"/>
      <c r="K3187" s="42"/>
      <c r="L3187" s="42"/>
      <c r="M3187" s="328"/>
      <c r="N3187" s="328"/>
      <c r="O3187" s="42"/>
    </row>
    <row r="3188" spans="1:15">
      <c r="A3188" s="42"/>
      <c r="B3188" s="330">
        <v>46192</v>
      </c>
      <c r="C3188" s="334">
        <f t="shared" si="48"/>
        <v>10246814641</v>
      </c>
      <c r="D3188" s="42"/>
      <c r="E3188" s="42"/>
      <c r="F3188" s="247">
        <v>707952455</v>
      </c>
      <c r="G3188" s="337">
        <v>481147649</v>
      </c>
      <c r="H3188" s="330">
        <v>43485</v>
      </c>
      <c r="I3188" s="330"/>
      <c r="K3188" s="42"/>
      <c r="L3188" s="42"/>
      <c r="M3188" s="328"/>
      <c r="N3188" s="328"/>
      <c r="O3188" s="42"/>
    </row>
    <row r="3189" spans="1:15">
      <c r="A3189" s="42"/>
      <c r="B3189" s="330">
        <v>46193</v>
      </c>
      <c r="C3189" s="334">
        <f t="shared" si="48"/>
        <v>9707992675</v>
      </c>
      <c r="D3189" s="42"/>
      <c r="E3189" s="42"/>
      <c r="F3189" s="247">
        <v>169130489</v>
      </c>
      <c r="G3189" s="337">
        <v>481200691</v>
      </c>
      <c r="H3189" s="330">
        <v>47125</v>
      </c>
      <c r="I3189" s="330"/>
      <c r="K3189" s="42"/>
      <c r="L3189" s="42"/>
      <c r="M3189" s="328"/>
      <c r="N3189" s="328"/>
      <c r="O3189" s="42"/>
    </row>
    <row r="3190" spans="1:15">
      <c r="A3190" s="42"/>
      <c r="B3190" s="330">
        <v>46194</v>
      </c>
      <c r="C3190" s="334">
        <f t="shared" si="48"/>
        <v>9910458175</v>
      </c>
      <c r="D3190" s="42"/>
      <c r="E3190" s="42"/>
      <c r="F3190" s="247">
        <v>371595989</v>
      </c>
      <c r="G3190" s="337">
        <v>481321534</v>
      </c>
      <c r="H3190" s="330">
        <v>49482</v>
      </c>
      <c r="I3190" s="330"/>
      <c r="K3190" s="42"/>
      <c r="L3190" s="42"/>
      <c r="M3190" s="328"/>
      <c r="N3190" s="328"/>
      <c r="O3190" s="42"/>
    </row>
    <row r="3191" spans="1:15">
      <c r="A3191" s="42"/>
      <c r="B3191" s="330">
        <v>46195</v>
      </c>
      <c r="C3191" s="334">
        <f t="shared" si="48"/>
        <v>9964130236</v>
      </c>
      <c r="D3191" s="42"/>
      <c r="E3191" s="42"/>
      <c r="F3191" s="247">
        <v>425268050</v>
      </c>
      <c r="G3191" s="337">
        <v>481356065</v>
      </c>
      <c r="H3191" s="330">
        <v>43422</v>
      </c>
      <c r="I3191" s="330"/>
      <c r="K3191" s="42"/>
      <c r="L3191" s="42"/>
      <c r="M3191" s="328"/>
      <c r="N3191" s="328"/>
      <c r="O3191" s="42"/>
    </row>
    <row r="3192" spans="1:15">
      <c r="A3192" s="42"/>
      <c r="B3192" s="330">
        <v>46196</v>
      </c>
      <c r="C3192" s="334">
        <f t="shared" si="48"/>
        <v>10176502128</v>
      </c>
      <c r="D3192" s="42"/>
      <c r="E3192" s="42"/>
      <c r="F3192" s="247">
        <v>637639942</v>
      </c>
      <c r="G3192" s="337">
        <v>481539680</v>
      </c>
      <c r="H3192" s="330">
        <v>44520</v>
      </c>
      <c r="I3192" s="330"/>
      <c r="K3192" s="42"/>
      <c r="L3192" s="42"/>
      <c r="M3192" s="328"/>
      <c r="N3192" s="328"/>
      <c r="O3192" s="42"/>
    </row>
    <row r="3193" spans="1:15">
      <c r="A3193" s="42"/>
      <c r="B3193" s="330">
        <v>46197</v>
      </c>
      <c r="C3193" s="334">
        <f t="shared" si="48"/>
        <v>9924094509</v>
      </c>
      <c r="D3193" s="42"/>
      <c r="E3193" s="42"/>
      <c r="F3193" s="247">
        <v>385232323</v>
      </c>
      <c r="G3193" s="337">
        <v>481809829</v>
      </c>
      <c r="H3193" s="330">
        <v>50081</v>
      </c>
      <c r="I3193" s="330"/>
      <c r="K3193" s="42"/>
      <c r="L3193" s="42"/>
      <c r="M3193" s="328"/>
      <c r="N3193" s="328"/>
      <c r="O3193" s="42"/>
    </row>
    <row r="3194" spans="1:15">
      <c r="A3194" s="42"/>
      <c r="B3194" s="330">
        <v>46198</v>
      </c>
      <c r="C3194" s="334">
        <f t="shared" si="48"/>
        <v>10266447331</v>
      </c>
      <c r="D3194" s="42"/>
      <c r="E3194" s="42"/>
      <c r="F3194" s="247">
        <v>727585145</v>
      </c>
      <c r="G3194" s="337">
        <v>482044517</v>
      </c>
      <c r="H3194" s="330">
        <v>46053</v>
      </c>
      <c r="I3194" s="330"/>
      <c r="K3194" s="42"/>
      <c r="L3194" s="42"/>
      <c r="M3194" s="328"/>
      <c r="N3194" s="328"/>
      <c r="O3194" s="42"/>
    </row>
    <row r="3195" spans="1:15">
      <c r="A3195" s="42"/>
      <c r="B3195" s="330">
        <v>46199</v>
      </c>
      <c r="C3195" s="334">
        <f t="shared" si="48"/>
        <v>10375454354</v>
      </c>
      <c r="D3195" s="42"/>
      <c r="E3195" s="42"/>
      <c r="F3195" s="247">
        <v>836592168</v>
      </c>
      <c r="G3195" s="337">
        <v>482060657</v>
      </c>
      <c r="H3195" s="330">
        <v>46537</v>
      </c>
      <c r="I3195" s="330"/>
      <c r="K3195" s="42"/>
      <c r="L3195" s="42"/>
      <c r="M3195" s="328"/>
      <c r="N3195" s="328"/>
      <c r="O3195" s="42"/>
    </row>
    <row r="3196" spans="1:15">
      <c r="A3196" s="42"/>
      <c r="B3196" s="330">
        <v>46200</v>
      </c>
      <c r="C3196" s="334">
        <f t="shared" si="48"/>
        <v>10248901022</v>
      </c>
      <c r="D3196" s="42"/>
      <c r="E3196" s="42"/>
      <c r="F3196" s="247">
        <v>710038836</v>
      </c>
      <c r="G3196" s="337">
        <v>482094156</v>
      </c>
      <c r="H3196" s="330">
        <v>47318</v>
      </c>
      <c r="I3196" s="330"/>
      <c r="K3196" s="42"/>
      <c r="L3196" s="42"/>
      <c r="M3196" s="328"/>
      <c r="N3196" s="328"/>
      <c r="O3196" s="42"/>
    </row>
    <row r="3197" spans="1:15">
      <c r="A3197" s="42"/>
      <c r="B3197" s="330">
        <v>46201</v>
      </c>
      <c r="C3197" s="334">
        <f t="shared" si="48"/>
        <v>10412909882</v>
      </c>
      <c r="D3197" s="42"/>
      <c r="E3197" s="42"/>
      <c r="F3197" s="247">
        <v>874047696</v>
      </c>
      <c r="G3197" s="337">
        <v>482145554</v>
      </c>
      <c r="H3197" s="330">
        <v>43715</v>
      </c>
      <c r="I3197" s="330"/>
      <c r="K3197" s="42"/>
      <c r="L3197" s="42"/>
      <c r="M3197" s="328"/>
      <c r="N3197" s="328"/>
      <c r="O3197" s="42"/>
    </row>
    <row r="3198" spans="1:15">
      <c r="A3198" s="42"/>
      <c r="B3198" s="330">
        <v>46202</v>
      </c>
      <c r="C3198" s="334">
        <f t="shared" si="48"/>
        <v>10433208737</v>
      </c>
      <c r="D3198" s="42"/>
      <c r="E3198" s="42"/>
      <c r="F3198" s="247">
        <v>894346551</v>
      </c>
      <c r="G3198" s="337">
        <v>482155439</v>
      </c>
      <c r="H3198" s="330">
        <v>49223</v>
      </c>
      <c r="I3198" s="330"/>
      <c r="K3198" s="42"/>
      <c r="L3198" s="42"/>
      <c r="M3198" s="328"/>
      <c r="N3198" s="328"/>
      <c r="O3198" s="42"/>
    </row>
    <row r="3199" spans="1:15">
      <c r="A3199" s="42"/>
      <c r="B3199" s="330">
        <v>46203</v>
      </c>
      <c r="C3199" s="334">
        <f t="shared" si="48"/>
        <v>9838285112</v>
      </c>
      <c r="D3199" s="42"/>
      <c r="E3199" s="42"/>
      <c r="F3199" s="247">
        <v>299422926</v>
      </c>
      <c r="G3199" s="337">
        <v>482214457</v>
      </c>
      <c r="H3199" s="330">
        <v>44846</v>
      </c>
      <c r="I3199" s="330"/>
      <c r="K3199" s="42"/>
      <c r="L3199" s="42"/>
      <c r="M3199" s="328"/>
      <c r="N3199" s="328"/>
      <c r="O3199" s="42"/>
    </row>
    <row r="3200" spans="1:15">
      <c r="A3200" s="42"/>
      <c r="B3200" s="330">
        <v>46204</v>
      </c>
      <c r="C3200" s="334">
        <f t="shared" si="48"/>
        <v>10082592472</v>
      </c>
      <c r="D3200" s="42"/>
      <c r="E3200" s="42"/>
      <c r="F3200" s="247">
        <v>543730286</v>
      </c>
      <c r="G3200" s="337">
        <v>482476348</v>
      </c>
      <c r="H3200" s="330">
        <v>49916</v>
      </c>
      <c r="I3200" s="330"/>
      <c r="K3200" s="42"/>
      <c r="L3200" s="42"/>
      <c r="M3200" s="328"/>
      <c r="N3200" s="328"/>
      <c r="O3200" s="42"/>
    </row>
    <row r="3201" spans="1:15">
      <c r="A3201" s="42"/>
      <c r="B3201" s="330">
        <v>46205</v>
      </c>
      <c r="C3201" s="334">
        <f t="shared" si="48"/>
        <v>10497437265</v>
      </c>
      <c r="D3201" s="42"/>
      <c r="E3201" s="42"/>
      <c r="F3201" s="247">
        <v>958575079</v>
      </c>
      <c r="G3201" s="337">
        <v>482593208</v>
      </c>
      <c r="H3201" s="330">
        <v>45204</v>
      </c>
      <c r="I3201" s="330"/>
      <c r="K3201" s="42"/>
      <c r="L3201" s="42"/>
      <c r="M3201" s="328"/>
      <c r="N3201" s="328"/>
      <c r="O3201" s="42"/>
    </row>
    <row r="3202" spans="1:15">
      <c r="A3202" s="42"/>
      <c r="B3202" s="330">
        <v>46206</v>
      </c>
      <c r="C3202" s="334">
        <f t="shared" si="48"/>
        <v>10445676404</v>
      </c>
      <c r="D3202" s="42"/>
      <c r="E3202" s="42"/>
      <c r="F3202" s="247">
        <v>906814218</v>
      </c>
      <c r="G3202" s="337">
        <v>482616292</v>
      </c>
      <c r="H3202" s="330">
        <v>44745</v>
      </c>
      <c r="I3202" s="330"/>
      <c r="K3202" s="42"/>
      <c r="L3202" s="42"/>
      <c r="M3202" s="328"/>
      <c r="N3202" s="328"/>
      <c r="O3202" s="42"/>
    </row>
    <row r="3203" spans="1:15">
      <c r="A3203" s="42"/>
      <c r="B3203" s="330">
        <v>46207</v>
      </c>
      <c r="C3203" s="334">
        <f t="shared" si="48"/>
        <v>9742537674</v>
      </c>
      <c r="D3203" s="42"/>
      <c r="E3203" s="42"/>
      <c r="F3203" s="247">
        <v>203675488</v>
      </c>
      <c r="G3203" s="337">
        <v>482947651</v>
      </c>
      <c r="H3203" s="330">
        <v>45429</v>
      </c>
      <c r="I3203" s="330"/>
      <c r="K3203" s="42"/>
      <c r="L3203" s="42"/>
      <c r="M3203" s="328"/>
      <c r="N3203" s="328"/>
      <c r="O3203" s="42"/>
    </row>
    <row r="3204" spans="1:15">
      <c r="A3204" s="42"/>
      <c r="B3204" s="330">
        <v>46208</v>
      </c>
      <c r="C3204" s="334">
        <f t="shared" si="48"/>
        <v>9916345065</v>
      </c>
      <c r="D3204" s="42"/>
      <c r="E3204" s="42"/>
      <c r="F3204" s="247">
        <v>377482879</v>
      </c>
      <c r="G3204" s="337">
        <v>483006894</v>
      </c>
      <c r="H3204" s="330">
        <v>48214</v>
      </c>
      <c r="I3204" s="330"/>
      <c r="K3204" s="42"/>
      <c r="L3204" s="42"/>
      <c r="M3204" s="328"/>
      <c r="N3204" s="328"/>
      <c r="O3204" s="42"/>
    </row>
    <row r="3205" spans="1:15">
      <c r="A3205" s="42"/>
      <c r="B3205" s="330">
        <v>46209</v>
      </c>
      <c r="C3205" s="334">
        <f t="shared" si="48"/>
        <v>10077360768</v>
      </c>
      <c r="D3205" s="42"/>
      <c r="E3205" s="42"/>
      <c r="F3205" s="247">
        <v>538498582</v>
      </c>
      <c r="G3205" s="337">
        <v>483011633</v>
      </c>
      <c r="H3205" s="330">
        <v>47668</v>
      </c>
      <c r="I3205" s="330"/>
      <c r="K3205" s="42"/>
      <c r="L3205" s="42"/>
      <c r="M3205" s="328"/>
      <c r="N3205" s="328"/>
      <c r="O3205" s="42"/>
    </row>
    <row r="3206" spans="1:15">
      <c r="A3206" s="42"/>
      <c r="B3206" s="330">
        <v>46210</v>
      </c>
      <c r="C3206" s="334">
        <f t="shared" si="48"/>
        <v>10271012564</v>
      </c>
      <c r="D3206" s="42"/>
      <c r="E3206" s="42"/>
      <c r="F3206" s="247">
        <v>732150378</v>
      </c>
      <c r="G3206" s="337">
        <v>483036944</v>
      </c>
      <c r="H3206" s="330">
        <v>47122</v>
      </c>
      <c r="I3206" s="330"/>
      <c r="K3206" s="42"/>
      <c r="L3206" s="42"/>
      <c r="M3206" s="328"/>
      <c r="N3206" s="328"/>
      <c r="O3206" s="42"/>
    </row>
    <row r="3207" spans="1:15">
      <c r="A3207" s="42"/>
      <c r="B3207" s="330">
        <v>46211</v>
      </c>
      <c r="C3207" s="334">
        <f t="shared" si="48"/>
        <v>9785602689</v>
      </c>
      <c r="D3207" s="42"/>
      <c r="E3207" s="42"/>
      <c r="F3207" s="247">
        <v>246740503</v>
      </c>
      <c r="G3207" s="337">
        <v>483131260</v>
      </c>
      <c r="H3207" s="330">
        <v>43308</v>
      </c>
      <c r="I3207" s="330"/>
      <c r="K3207" s="42"/>
      <c r="L3207" s="42"/>
      <c r="M3207" s="328"/>
      <c r="N3207" s="328"/>
      <c r="O3207" s="42"/>
    </row>
    <row r="3208" spans="1:15">
      <c r="A3208" s="42"/>
      <c r="B3208" s="330">
        <v>46212</v>
      </c>
      <c r="C3208" s="334">
        <f t="shared" si="48"/>
        <v>9679018948</v>
      </c>
      <c r="D3208" s="42"/>
      <c r="E3208" s="42"/>
      <c r="F3208" s="247">
        <v>140156762</v>
      </c>
      <c r="G3208" s="337">
        <v>483355386</v>
      </c>
      <c r="H3208" s="330">
        <v>43719</v>
      </c>
      <c r="I3208" s="330"/>
      <c r="K3208" s="42"/>
      <c r="L3208" s="42"/>
      <c r="M3208" s="328"/>
      <c r="N3208" s="328"/>
      <c r="O3208" s="42"/>
    </row>
    <row r="3209" spans="1:15">
      <c r="A3209" s="42"/>
      <c r="B3209" s="330">
        <v>46213</v>
      </c>
      <c r="C3209" s="334">
        <f t="shared" si="48"/>
        <v>10304626405</v>
      </c>
      <c r="D3209" s="42"/>
      <c r="E3209" s="42"/>
      <c r="F3209" s="247">
        <v>765764219</v>
      </c>
      <c r="G3209" s="337">
        <v>483363715</v>
      </c>
      <c r="H3209" s="330">
        <v>48731</v>
      </c>
      <c r="I3209" s="330"/>
      <c r="K3209" s="42"/>
      <c r="L3209" s="42"/>
      <c r="M3209" s="328"/>
      <c r="N3209" s="328"/>
      <c r="O3209" s="42"/>
    </row>
    <row r="3210" spans="1:15">
      <c r="A3210" s="42"/>
      <c r="B3210" s="330">
        <v>46214</v>
      </c>
      <c r="C3210" s="334">
        <f t="shared" si="48"/>
        <v>9701999049</v>
      </c>
      <c r="D3210" s="42"/>
      <c r="E3210" s="42"/>
      <c r="F3210" s="247">
        <v>163136863</v>
      </c>
      <c r="G3210" s="337">
        <v>483605998</v>
      </c>
      <c r="H3210" s="330">
        <v>43365</v>
      </c>
      <c r="I3210" s="330"/>
      <c r="K3210" s="42"/>
      <c r="L3210" s="42"/>
      <c r="M3210" s="328"/>
      <c r="N3210" s="328"/>
      <c r="O3210" s="42"/>
    </row>
    <row r="3211" spans="1:15">
      <c r="A3211" s="42"/>
      <c r="B3211" s="330">
        <v>46215</v>
      </c>
      <c r="C3211" s="334">
        <f t="shared" si="48"/>
        <v>9994302636</v>
      </c>
      <c r="D3211" s="42"/>
      <c r="E3211" s="42"/>
      <c r="F3211" s="247">
        <v>455440450</v>
      </c>
      <c r="G3211" s="337">
        <v>483629060</v>
      </c>
      <c r="H3211" s="330">
        <v>44720</v>
      </c>
      <c r="I3211" s="330"/>
      <c r="K3211" s="42"/>
      <c r="L3211" s="42"/>
      <c r="M3211" s="328"/>
      <c r="N3211" s="328"/>
      <c r="O3211" s="42"/>
    </row>
    <row r="3212" spans="1:15">
      <c r="A3212" s="42"/>
      <c r="B3212" s="330">
        <v>46216</v>
      </c>
      <c r="C3212" s="334">
        <f t="shared" si="48"/>
        <v>9856645469</v>
      </c>
      <c r="D3212" s="42"/>
      <c r="E3212" s="42"/>
      <c r="F3212" s="247">
        <v>317783283</v>
      </c>
      <c r="G3212" s="337">
        <v>483772109</v>
      </c>
      <c r="H3212" s="330">
        <v>49528</v>
      </c>
      <c r="I3212" s="330"/>
      <c r="K3212" s="42"/>
      <c r="L3212" s="42"/>
      <c r="M3212" s="328"/>
      <c r="N3212" s="328"/>
      <c r="O3212" s="42"/>
    </row>
    <row r="3213" spans="1:15">
      <c r="A3213" s="42"/>
      <c r="B3213" s="330">
        <v>46217</v>
      </c>
      <c r="C3213" s="334">
        <f t="shared" si="48"/>
        <v>10274167131</v>
      </c>
      <c r="D3213" s="42"/>
      <c r="E3213" s="42"/>
      <c r="F3213" s="247">
        <v>735304945</v>
      </c>
      <c r="G3213" s="337">
        <v>483915956</v>
      </c>
      <c r="H3213" s="330">
        <v>48779</v>
      </c>
      <c r="I3213" s="330"/>
      <c r="K3213" s="42"/>
      <c r="L3213" s="42"/>
      <c r="M3213" s="328"/>
      <c r="N3213" s="328"/>
      <c r="O3213" s="42"/>
    </row>
    <row r="3214" spans="1:15">
      <c r="A3214" s="42"/>
      <c r="B3214" s="330">
        <v>46218</v>
      </c>
      <c r="C3214" s="334">
        <f t="shared" si="48"/>
        <v>9874407698</v>
      </c>
      <c r="D3214" s="42"/>
      <c r="E3214" s="42"/>
      <c r="F3214" s="247">
        <v>335545512</v>
      </c>
      <c r="G3214" s="337">
        <v>484004606</v>
      </c>
      <c r="H3214" s="330">
        <v>47080</v>
      </c>
      <c r="I3214" s="330"/>
      <c r="K3214" s="42"/>
      <c r="L3214" s="42"/>
      <c r="M3214" s="328"/>
      <c r="N3214" s="328"/>
      <c r="O3214" s="42"/>
    </row>
    <row r="3215" spans="1:15">
      <c r="A3215" s="42"/>
      <c r="B3215" s="330">
        <v>46219</v>
      </c>
      <c r="C3215" s="334">
        <f t="shared" si="48"/>
        <v>10078355520</v>
      </c>
      <c r="D3215" s="42"/>
      <c r="E3215" s="42"/>
      <c r="F3215" s="247">
        <v>539493334</v>
      </c>
      <c r="G3215" s="337">
        <v>484034649</v>
      </c>
      <c r="H3215" s="330">
        <v>48570</v>
      </c>
      <c r="I3215" s="330"/>
      <c r="K3215" s="42"/>
      <c r="L3215" s="42"/>
      <c r="M3215" s="328"/>
      <c r="N3215" s="328"/>
      <c r="O3215" s="42"/>
    </row>
    <row r="3216" spans="1:15">
      <c r="A3216" s="42"/>
      <c r="B3216" s="330">
        <v>46220</v>
      </c>
      <c r="C3216" s="334">
        <f t="shared" si="48"/>
        <v>9775743397</v>
      </c>
      <c r="D3216" s="42"/>
      <c r="E3216" s="42"/>
      <c r="F3216" s="247">
        <v>236881211</v>
      </c>
      <c r="G3216" s="337">
        <v>484061575</v>
      </c>
      <c r="H3216" s="330">
        <v>46258</v>
      </c>
      <c r="I3216" s="330"/>
      <c r="K3216" s="42"/>
      <c r="L3216" s="42"/>
      <c r="M3216" s="328"/>
      <c r="N3216" s="328"/>
      <c r="O3216" s="42"/>
    </row>
    <row r="3217" spans="1:15">
      <c r="A3217" s="42"/>
      <c r="B3217" s="330">
        <v>46221</v>
      </c>
      <c r="C3217" s="334">
        <f t="shared" si="48"/>
        <v>9955484946</v>
      </c>
      <c r="D3217" s="42"/>
      <c r="E3217" s="42"/>
      <c r="F3217" s="247">
        <v>416622760</v>
      </c>
      <c r="G3217" s="337">
        <v>484069007</v>
      </c>
      <c r="H3217" s="330">
        <v>49187</v>
      </c>
      <c r="I3217" s="330"/>
      <c r="K3217" s="42"/>
      <c r="L3217" s="42"/>
      <c r="M3217" s="328"/>
      <c r="N3217" s="328"/>
      <c r="O3217" s="42"/>
    </row>
    <row r="3218" spans="1:15">
      <c r="A3218" s="42"/>
      <c r="B3218" s="330">
        <v>46222</v>
      </c>
      <c r="C3218" s="334">
        <f t="shared" si="48"/>
        <v>10134517042</v>
      </c>
      <c r="D3218" s="42"/>
      <c r="E3218" s="42"/>
      <c r="F3218" s="247">
        <v>595654856</v>
      </c>
      <c r="G3218" s="337">
        <v>484113799</v>
      </c>
      <c r="H3218" s="330">
        <v>47758</v>
      </c>
      <c r="I3218" s="330"/>
      <c r="K3218" s="42"/>
      <c r="L3218" s="42"/>
      <c r="M3218" s="328"/>
      <c r="N3218" s="328"/>
      <c r="O3218" s="42"/>
    </row>
    <row r="3219" spans="1:15">
      <c r="A3219" s="42"/>
      <c r="B3219" s="330">
        <v>46223</v>
      </c>
      <c r="C3219" s="334">
        <f t="shared" si="48"/>
        <v>9744949156</v>
      </c>
      <c r="D3219" s="42"/>
      <c r="E3219" s="42"/>
      <c r="F3219" s="247">
        <v>206086970</v>
      </c>
      <c r="G3219" s="337">
        <v>484214490</v>
      </c>
      <c r="H3219" s="330">
        <v>44454</v>
      </c>
      <c r="I3219" s="330"/>
      <c r="K3219" s="42"/>
      <c r="L3219" s="42"/>
      <c r="M3219" s="328"/>
      <c r="N3219" s="328"/>
      <c r="O3219" s="42"/>
    </row>
    <row r="3220" spans="1:15">
      <c r="A3220" s="42"/>
      <c r="B3220" s="330">
        <v>46224</v>
      </c>
      <c r="C3220" s="334">
        <f t="shared" si="48"/>
        <v>10140394244</v>
      </c>
      <c r="D3220" s="42"/>
      <c r="E3220" s="42"/>
      <c r="F3220" s="247">
        <v>601532058</v>
      </c>
      <c r="G3220" s="337">
        <v>484390984</v>
      </c>
      <c r="H3220" s="330">
        <v>44698</v>
      </c>
      <c r="I3220" s="330"/>
      <c r="K3220" s="42"/>
      <c r="L3220" s="42"/>
      <c r="M3220" s="328"/>
      <c r="N3220" s="328"/>
      <c r="O3220" s="42"/>
    </row>
    <row r="3221" spans="1:15">
      <c r="A3221" s="42"/>
      <c r="B3221" s="330">
        <v>46225</v>
      </c>
      <c r="C3221" s="334">
        <f t="shared" si="48"/>
        <v>10369082052</v>
      </c>
      <c r="D3221" s="42"/>
      <c r="E3221" s="42"/>
      <c r="F3221" s="247">
        <v>830219866</v>
      </c>
      <c r="G3221" s="337">
        <v>484496316</v>
      </c>
      <c r="H3221" s="330">
        <v>46717</v>
      </c>
      <c r="I3221" s="330"/>
      <c r="K3221" s="42"/>
      <c r="L3221" s="42"/>
      <c r="M3221" s="328"/>
      <c r="N3221" s="328"/>
      <c r="O3221" s="42"/>
    </row>
    <row r="3222" spans="1:15">
      <c r="A3222" s="42"/>
      <c r="B3222" s="330">
        <v>46226</v>
      </c>
      <c r="C3222" s="334">
        <f t="shared" si="48"/>
        <v>9790457582</v>
      </c>
      <c r="D3222" s="42"/>
      <c r="E3222" s="42"/>
      <c r="F3222" s="247">
        <v>251595396</v>
      </c>
      <c r="G3222" s="337">
        <v>485134298</v>
      </c>
      <c r="H3222" s="330">
        <v>50202</v>
      </c>
      <c r="I3222" s="330"/>
      <c r="K3222" s="42"/>
      <c r="L3222" s="42"/>
      <c r="M3222" s="328"/>
      <c r="N3222" s="328"/>
      <c r="O3222" s="42"/>
    </row>
    <row r="3223" spans="1:15">
      <c r="A3223" s="42"/>
      <c r="B3223" s="330">
        <v>46227</v>
      </c>
      <c r="C3223" s="334">
        <f t="shared" si="48"/>
        <v>10108839366</v>
      </c>
      <c r="D3223" s="42"/>
      <c r="E3223" s="42"/>
      <c r="F3223" s="247">
        <v>569977180</v>
      </c>
      <c r="G3223" s="337">
        <v>485176986</v>
      </c>
      <c r="H3223" s="330">
        <v>47068</v>
      </c>
      <c r="I3223" s="330"/>
      <c r="K3223" s="42"/>
      <c r="L3223" s="42"/>
      <c r="M3223" s="328"/>
      <c r="N3223" s="328"/>
      <c r="O3223" s="42"/>
    </row>
    <row r="3224" spans="1:15">
      <c r="A3224" s="42"/>
      <c r="B3224" s="330">
        <v>46228</v>
      </c>
      <c r="C3224" s="334">
        <f t="shared" si="48"/>
        <v>10205580665</v>
      </c>
      <c r="D3224" s="42"/>
      <c r="E3224" s="42"/>
      <c r="F3224" s="247">
        <v>666718479</v>
      </c>
      <c r="G3224" s="337">
        <v>485278827</v>
      </c>
      <c r="H3224" s="330">
        <v>48129</v>
      </c>
      <c r="I3224" s="330"/>
      <c r="K3224" s="42"/>
      <c r="L3224" s="42"/>
      <c r="M3224" s="328"/>
      <c r="N3224" s="328"/>
      <c r="O3224" s="42"/>
    </row>
    <row r="3225" spans="1:15">
      <c r="A3225" s="42"/>
      <c r="B3225" s="330">
        <v>46229</v>
      </c>
      <c r="C3225" s="334">
        <f t="shared" si="48"/>
        <v>10062339128</v>
      </c>
      <c r="D3225" s="42"/>
      <c r="E3225" s="42"/>
      <c r="F3225" s="247">
        <v>523476942</v>
      </c>
      <c r="G3225" s="337">
        <v>485335629</v>
      </c>
      <c r="H3225" s="330">
        <v>48734</v>
      </c>
      <c r="I3225" s="330"/>
      <c r="K3225" s="42"/>
      <c r="L3225" s="42"/>
      <c r="M3225" s="328"/>
      <c r="N3225" s="328"/>
      <c r="O3225" s="42"/>
    </row>
    <row r="3226" spans="1:15">
      <c r="A3226" s="42"/>
      <c r="B3226" s="330">
        <v>46230</v>
      </c>
      <c r="C3226" s="334">
        <f t="shared" si="48"/>
        <v>10054028461</v>
      </c>
      <c r="D3226" s="42"/>
      <c r="E3226" s="42"/>
      <c r="F3226" s="247">
        <v>515166275</v>
      </c>
      <c r="G3226" s="337">
        <v>485494216</v>
      </c>
      <c r="H3226" s="330">
        <v>48531</v>
      </c>
      <c r="I3226" s="330"/>
      <c r="K3226" s="42"/>
      <c r="L3226" s="42"/>
      <c r="M3226" s="328"/>
      <c r="N3226" s="328"/>
      <c r="O3226" s="42"/>
    </row>
    <row r="3227" spans="1:15">
      <c r="A3227" s="42"/>
      <c r="B3227" s="330">
        <v>46231</v>
      </c>
      <c r="C3227" s="334">
        <f t="shared" si="48"/>
        <v>9682678636</v>
      </c>
      <c r="D3227" s="42"/>
      <c r="E3227" s="42"/>
      <c r="F3227" s="247">
        <v>143816450</v>
      </c>
      <c r="G3227" s="337">
        <v>485541589</v>
      </c>
      <c r="H3227" s="330">
        <v>49679</v>
      </c>
      <c r="I3227" s="330"/>
      <c r="K3227" s="42"/>
      <c r="L3227" s="42"/>
      <c r="M3227" s="328"/>
      <c r="N3227" s="328"/>
      <c r="O3227" s="42"/>
    </row>
    <row r="3228" spans="1:15">
      <c r="A3228" s="42"/>
      <c r="B3228" s="330">
        <v>46232</v>
      </c>
      <c r="C3228" s="334">
        <f t="shared" si="48"/>
        <v>9933543005</v>
      </c>
      <c r="D3228" s="42"/>
      <c r="E3228" s="42"/>
      <c r="F3228" s="247">
        <v>394680819</v>
      </c>
      <c r="G3228" s="337">
        <v>485581068</v>
      </c>
      <c r="H3228" s="330">
        <v>50132</v>
      </c>
      <c r="I3228" s="330"/>
      <c r="K3228" s="42"/>
      <c r="L3228" s="42"/>
      <c r="M3228" s="328"/>
      <c r="N3228" s="328"/>
      <c r="O3228" s="42"/>
    </row>
    <row r="3229" spans="1:15">
      <c r="A3229" s="42"/>
      <c r="B3229" s="330">
        <v>46233</v>
      </c>
      <c r="C3229" s="334">
        <f t="shared" si="48"/>
        <v>9872982430</v>
      </c>
      <c r="D3229" s="42"/>
      <c r="E3229" s="42"/>
      <c r="F3229" s="247">
        <v>334120244</v>
      </c>
      <c r="G3229" s="337">
        <v>485605082</v>
      </c>
      <c r="H3229" s="330">
        <v>43206</v>
      </c>
      <c r="I3229" s="330"/>
      <c r="K3229" s="42"/>
      <c r="L3229" s="42"/>
      <c r="M3229" s="328"/>
      <c r="N3229" s="328"/>
      <c r="O3229" s="42"/>
    </row>
    <row r="3230" spans="1:15">
      <c r="A3230" s="42"/>
      <c r="B3230" s="330">
        <v>46234</v>
      </c>
      <c r="C3230" s="334">
        <f t="shared" si="48"/>
        <v>9835030534</v>
      </c>
      <c r="D3230" s="42"/>
      <c r="E3230" s="42"/>
      <c r="F3230" s="247">
        <v>296168348</v>
      </c>
      <c r="G3230" s="337">
        <v>485826851</v>
      </c>
      <c r="H3230" s="330">
        <v>48824</v>
      </c>
      <c r="I3230" s="330"/>
      <c r="K3230" s="42"/>
      <c r="L3230" s="42"/>
      <c r="M3230" s="328"/>
      <c r="N3230" s="328"/>
      <c r="O3230" s="42"/>
    </row>
    <row r="3231" spans="1:15">
      <c r="A3231" s="42"/>
      <c r="B3231" s="330">
        <v>46235</v>
      </c>
      <c r="C3231" s="334">
        <f t="shared" si="48"/>
        <v>10343862402</v>
      </c>
      <c r="D3231" s="42"/>
      <c r="E3231" s="42"/>
      <c r="F3231" s="247">
        <v>805000216</v>
      </c>
      <c r="G3231" s="337">
        <v>486007282</v>
      </c>
      <c r="H3231" s="330">
        <v>46146</v>
      </c>
      <c r="I3231" s="330"/>
      <c r="K3231" s="42"/>
      <c r="L3231" s="42"/>
      <c r="M3231" s="328"/>
      <c r="N3231" s="328"/>
      <c r="O3231" s="42"/>
    </row>
    <row r="3232" spans="1:15">
      <c r="A3232" s="42"/>
      <c r="B3232" s="330">
        <v>46236</v>
      </c>
      <c r="C3232" s="334">
        <f t="shared" ref="C3232:C3295" si="49">F3232+(F$88*28679+98765)+(G$88*6587+87654)+(E$88*9537+76543)+(J$88*5713+4528)</f>
        <v>10106985121</v>
      </c>
      <c r="D3232" s="42"/>
      <c r="E3232" s="42"/>
      <c r="F3232" s="247">
        <v>568122935</v>
      </c>
      <c r="G3232" s="337">
        <v>486194384</v>
      </c>
      <c r="H3232" s="330">
        <v>50353</v>
      </c>
      <c r="I3232" s="330"/>
      <c r="K3232" s="42"/>
      <c r="L3232" s="42"/>
      <c r="M3232" s="328"/>
      <c r="N3232" s="328"/>
      <c r="O3232" s="42"/>
    </row>
    <row r="3233" spans="1:15">
      <c r="A3233" s="42"/>
      <c r="B3233" s="330">
        <v>46237</v>
      </c>
      <c r="C3233" s="334">
        <f t="shared" si="49"/>
        <v>10320884290</v>
      </c>
      <c r="D3233" s="42"/>
      <c r="E3233" s="42"/>
      <c r="F3233" s="247">
        <v>782022104</v>
      </c>
      <c r="G3233" s="337">
        <v>486233568</v>
      </c>
      <c r="H3233" s="330">
        <v>47151</v>
      </c>
      <c r="I3233" s="330"/>
      <c r="K3233" s="42"/>
      <c r="L3233" s="42"/>
      <c r="M3233" s="328"/>
      <c r="N3233" s="328"/>
      <c r="O3233" s="42"/>
    </row>
    <row r="3234" spans="1:15">
      <c r="A3234" s="42"/>
      <c r="B3234" s="330">
        <v>46238</v>
      </c>
      <c r="C3234" s="334">
        <f t="shared" si="49"/>
        <v>10176413733</v>
      </c>
      <c r="D3234" s="42"/>
      <c r="E3234" s="42"/>
      <c r="F3234" s="247">
        <v>637551547</v>
      </c>
      <c r="G3234" s="337">
        <v>486374176</v>
      </c>
      <c r="H3234" s="330">
        <v>49870</v>
      </c>
      <c r="I3234" s="330"/>
      <c r="K3234" s="42"/>
      <c r="L3234" s="42"/>
      <c r="M3234" s="328"/>
      <c r="N3234" s="328"/>
      <c r="O3234" s="42"/>
    </row>
    <row r="3235" spans="1:15">
      <c r="A3235" s="42"/>
      <c r="B3235" s="330">
        <v>46239</v>
      </c>
      <c r="C3235" s="334">
        <f t="shared" si="49"/>
        <v>10429946475</v>
      </c>
      <c r="D3235" s="42"/>
      <c r="E3235" s="42"/>
      <c r="F3235" s="247">
        <v>891084289</v>
      </c>
      <c r="G3235" s="337">
        <v>486558272</v>
      </c>
      <c r="H3235" s="330">
        <v>43189</v>
      </c>
      <c r="I3235" s="330"/>
      <c r="K3235" s="42"/>
      <c r="L3235" s="42"/>
      <c r="M3235" s="328"/>
      <c r="N3235" s="328"/>
      <c r="O3235" s="42"/>
    </row>
    <row r="3236" spans="1:15">
      <c r="A3236" s="42"/>
      <c r="B3236" s="330">
        <v>46240</v>
      </c>
      <c r="C3236" s="334">
        <f t="shared" si="49"/>
        <v>10236806137</v>
      </c>
      <c r="D3236" s="42"/>
      <c r="E3236" s="42"/>
      <c r="F3236" s="247">
        <v>697943951</v>
      </c>
      <c r="G3236" s="337">
        <v>486562713</v>
      </c>
      <c r="H3236" s="330">
        <v>46121</v>
      </c>
      <c r="I3236" s="330"/>
      <c r="K3236" s="42"/>
      <c r="L3236" s="42"/>
      <c r="M3236" s="328"/>
      <c r="N3236" s="328"/>
      <c r="O3236" s="42"/>
    </row>
    <row r="3237" spans="1:15">
      <c r="A3237" s="42"/>
      <c r="B3237" s="330">
        <v>46241</v>
      </c>
      <c r="C3237" s="334">
        <f t="shared" si="49"/>
        <v>9801243230</v>
      </c>
      <c r="D3237" s="42"/>
      <c r="E3237" s="42"/>
      <c r="F3237" s="247">
        <v>262381044</v>
      </c>
      <c r="G3237" s="337">
        <v>486861366</v>
      </c>
      <c r="H3237" s="330">
        <v>44306</v>
      </c>
      <c r="I3237" s="330"/>
      <c r="K3237" s="42"/>
      <c r="L3237" s="42"/>
      <c r="M3237" s="328"/>
      <c r="N3237" s="328"/>
      <c r="O3237" s="42"/>
    </row>
    <row r="3238" spans="1:15">
      <c r="A3238" s="42"/>
      <c r="B3238" s="330">
        <v>46242</v>
      </c>
      <c r="C3238" s="334">
        <f t="shared" si="49"/>
        <v>9644428633</v>
      </c>
      <c r="D3238" s="42"/>
      <c r="E3238" s="42"/>
      <c r="F3238" s="247">
        <v>105566447</v>
      </c>
      <c r="G3238" s="337">
        <v>487118963</v>
      </c>
      <c r="H3238" s="330">
        <v>48732</v>
      </c>
      <c r="I3238" s="330"/>
      <c r="K3238" s="42"/>
      <c r="L3238" s="42"/>
      <c r="M3238" s="328"/>
      <c r="N3238" s="328"/>
      <c r="O3238" s="42"/>
    </row>
    <row r="3239" spans="1:15">
      <c r="A3239" s="42"/>
      <c r="B3239" s="330">
        <v>46243</v>
      </c>
      <c r="C3239" s="334">
        <f t="shared" si="49"/>
        <v>10202078338</v>
      </c>
      <c r="D3239" s="42"/>
      <c r="E3239" s="42"/>
      <c r="F3239" s="247">
        <v>663216152</v>
      </c>
      <c r="G3239" s="337">
        <v>487352411</v>
      </c>
      <c r="H3239" s="330">
        <v>47519</v>
      </c>
      <c r="I3239" s="330"/>
      <c r="K3239" s="42"/>
      <c r="L3239" s="42"/>
      <c r="M3239" s="328"/>
      <c r="N3239" s="328"/>
      <c r="O3239" s="42"/>
    </row>
    <row r="3240" spans="1:15">
      <c r="A3240" s="42"/>
      <c r="B3240" s="330">
        <v>46244</v>
      </c>
      <c r="C3240" s="334">
        <f t="shared" si="49"/>
        <v>10360299997</v>
      </c>
      <c r="D3240" s="42"/>
      <c r="E3240" s="42"/>
      <c r="F3240" s="247">
        <v>821437811</v>
      </c>
      <c r="G3240" s="337">
        <v>487512199</v>
      </c>
      <c r="H3240" s="330">
        <v>45379</v>
      </c>
      <c r="I3240" s="330"/>
      <c r="K3240" s="42"/>
      <c r="L3240" s="42"/>
      <c r="M3240" s="328"/>
      <c r="N3240" s="328"/>
      <c r="O3240" s="42"/>
    </row>
    <row r="3241" spans="1:15">
      <c r="A3241" s="42"/>
      <c r="B3241" s="330">
        <v>46245</v>
      </c>
      <c r="C3241" s="334">
        <f t="shared" si="49"/>
        <v>10077624904</v>
      </c>
      <c r="D3241" s="42"/>
      <c r="E3241" s="42"/>
      <c r="F3241" s="247">
        <v>538762718</v>
      </c>
      <c r="G3241" s="337">
        <v>487618695</v>
      </c>
      <c r="H3241" s="330">
        <v>47509</v>
      </c>
      <c r="I3241" s="330"/>
      <c r="K3241" s="42"/>
      <c r="L3241" s="42"/>
      <c r="M3241" s="328"/>
      <c r="N3241" s="328"/>
      <c r="O3241" s="42"/>
    </row>
    <row r="3242" spans="1:15">
      <c r="A3242" s="42"/>
      <c r="B3242" s="330">
        <v>46246</v>
      </c>
      <c r="C3242" s="334">
        <f t="shared" si="49"/>
        <v>10260800747</v>
      </c>
      <c r="D3242" s="42"/>
      <c r="E3242" s="42"/>
      <c r="F3242" s="247">
        <v>721938561</v>
      </c>
      <c r="G3242" s="337">
        <v>487715752</v>
      </c>
      <c r="H3242" s="330">
        <v>48189</v>
      </c>
      <c r="I3242" s="330"/>
      <c r="K3242" s="42"/>
      <c r="L3242" s="42"/>
      <c r="M3242" s="328"/>
      <c r="N3242" s="328"/>
      <c r="O3242" s="42"/>
    </row>
    <row r="3243" spans="1:15">
      <c r="A3243" s="42"/>
      <c r="B3243" s="330">
        <v>46247</v>
      </c>
      <c r="C3243" s="334">
        <f t="shared" si="49"/>
        <v>10263416369</v>
      </c>
      <c r="D3243" s="42"/>
      <c r="E3243" s="42"/>
      <c r="F3243" s="247">
        <v>724554183</v>
      </c>
      <c r="G3243" s="337">
        <v>487806083</v>
      </c>
      <c r="H3243" s="330">
        <v>50342</v>
      </c>
      <c r="I3243" s="330"/>
      <c r="K3243" s="42"/>
      <c r="L3243" s="42"/>
      <c r="M3243" s="328"/>
      <c r="N3243" s="328"/>
      <c r="O3243" s="42"/>
    </row>
    <row r="3244" spans="1:15">
      <c r="A3244" s="42"/>
      <c r="B3244" s="330">
        <v>46248</v>
      </c>
      <c r="C3244" s="334">
        <f t="shared" si="49"/>
        <v>9910063282</v>
      </c>
      <c r="D3244" s="42"/>
      <c r="E3244" s="42"/>
      <c r="F3244" s="247">
        <v>371201096</v>
      </c>
      <c r="G3244" s="337">
        <v>487884088</v>
      </c>
      <c r="H3244" s="330">
        <v>45603</v>
      </c>
      <c r="I3244" s="330"/>
      <c r="K3244" s="42"/>
      <c r="L3244" s="42"/>
      <c r="M3244" s="328"/>
      <c r="N3244" s="328"/>
      <c r="O3244" s="42"/>
    </row>
    <row r="3245" spans="1:15">
      <c r="A3245" s="42"/>
      <c r="B3245" s="330">
        <v>46249</v>
      </c>
      <c r="C3245" s="334">
        <f t="shared" si="49"/>
        <v>10216130008</v>
      </c>
      <c r="D3245" s="42"/>
      <c r="E3245" s="42"/>
      <c r="F3245" s="247">
        <v>677267822</v>
      </c>
      <c r="G3245" s="337">
        <v>487922767</v>
      </c>
      <c r="H3245" s="330">
        <v>43040</v>
      </c>
      <c r="I3245" s="330"/>
      <c r="K3245" s="42"/>
      <c r="L3245" s="42"/>
      <c r="M3245" s="328"/>
      <c r="N3245" s="328"/>
      <c r="O3245" s="42"/>
    </row>
    <row r="3246" spans="1:15">
      <c r="A3246" s="42"/>
      <c r="B3246" s="330">
        <v>46250</v>
      </c>
      <c r="C3246" s="334">
        <f t="shared" si="49"/>
        <v>10531059998</v>
      </c>
      <c r="D3246" s="42"/>
      <c r="E3246" s="42"/>
      <c r="F3246" s="247">
        <v>992197812</v>
      </c>
      <c r="G3246" s="337">
        <v>488152172</v>
      </c>
      <c r="H3246" s="330">
        <v>49829</v>
      </c>
      <c r="I3246" s="330"/>
      <c r="K3246" s="42"/>
      <c r="L3246" s="42"/>
      <c r="M3246" s="328"/>
      <c r="N3246" s="328"/>
      <c r="O3246" s="42"/>
    </row>
    <row r="3247" spans="1:15">
      <c r="A3247" s="42"/>
      <c r="B3247" s="330">
        <v>46251</v>
      </c>
      <c r="C3247" s="334">
        <f t="shared" si="49"/>
        <v>10036882402</v>
      </c>
      <c r="D3247" s="42"/>
      <c r="E3247" s="42"/>
      <c r="F3247" s="247">
        <v>498020216</v>
      </c>
      <c r="G3247" s="337">
        <v>488243318</v>
      </c>
      <c r="H3247" s="330">
        <v>47311</v>
      </c>
      <c r="I3247" s="330"/>
      <c r="K3247" s="42"/>
      <c r="L3247" s="42"/>
      <c r="M3247" s="328"/>
      <c r="N3247" s="328"/>
      <c r="O3247" s="42"/>
    </row>
    <row r="3248" spans="1:15">
      <c r="A3248" s="42"/>
      <c r="B3248" s="330">
        <v>46252</v>
      </c>
      <c r="C3248" s="334">
        <f t="shared" si="49"/>
        <v>10393116404</v>
      </c>
      <c r="D3248" s="42"/>
      <c r="E3248" s="42"/>
      <c r="F3248" s="247">
        <v>854254218</v>
      </c>
      <c r="G3248" s="337">
        <v>488678761</v>
      </c>
      <c r="H3248" s="330">
        <v>45301</v>
      </c>
      <c r="I3248" s="330"/>
      <c r="K3248" s="42"/>
      <c r="L3248" s="42"/>
      <c r="M3248" s="328"/>
      <c r="N3248" s="328"/>
      <c r="O3248" s="42"/>
    </row>
    <row r="3249" spans="1:15">
      <c r="A3249" s="42"/>
      <c r="B3249" s="330">
        <v>46253</v>
      </c>
      <c r="C3249" s="334">
        <f t="shared" si="49"/>
        <v>9869325895</v>
      </c>
      <c r="D3249" s="42"/>
      <c r="E3249" s="42"/>
      <c r="F3249" s="247">
        <v>330463709</v>
      </c>
      <c r="G3249" s="337">
        <v>488866099</v>
      </c>
      <c r="H3249" s="330">
        <v>49348</v>
      </c>
      <c r="I3249" s="330"/>
      <c r="K3249" s="42"/>
      <c r="L3249" s="42"/>
      <c r="M3249" s="328"/>
      <c r="N3249" s="328"/>
      <c r="O3249" s="42"/>
    </row>
    <row r="3250" spans="1:15">
      <c r="A3250" s="42"/>
      <c r="B3250" s="330">
        <v>46254</v>
      </c>
      <c r="C3250" s="334">
        <f t="shared" si="49"/>
        <v>10234278477</v>
      </c>
      <c r="D3250" s="42"/>
      <c r="E3250" s="42"/>
      <c r="F3250" s="247">
        <v>695416291</v>
      </c>
      <c r="G3250" s="337">
        <v>488903936</v>
      </c>
      <c r="H3250" s="330">
        <v>46720</v>
      </c>
      <c r="I3250" s="330"/>
      <c r="K3250" s="42"/>
      <c r="L3250" s="42"/>
      <c r="M3250" s="328"/>
      <c r="N3250" s="328"/>
      <c r="O3250" s="42"/>
    </row>
    <row r="3251" spans="1:15">
      <c r="A3251" s="42"/>
      <c r="B3251" s="330">
        <v>46255</v>
      </c>
      <c r="C3251" s="334">
        <f t="shared" si="49"/>
        <v>9692503735</v>
      </c>
      <c r="D3251" s="42"/>
      <c r="E3251" s="42"/>
      <c r="F3251" s="247">
        <v>153641549</v>
      </c>
      <c r="G3251" s="337">
        <v>489047475</v>
      </c>
      <c r="H3251" s="330">
        <v>48122</v>
      </c>
      <c r="I3251" s="330"/>
      <c r="K3251" s="42"/>
      <c r="L3251" s="42"/>
      <c r="M3251" s="328"/>
      <c r="N3251" s="328"/>
      <c r="O3251" s="42"/>
    </row>
    <row r="3252" spans="1:15">
      <c r="A3252" s="42"/>
      <c r="B3252" s="330">
        <v>46256</v>
      </c>
      <c r="C3252" s="334">
        <f t="shared" si="49"/>
        <v>10310545561</v>
      </c>
      <c r="D3252" s="42"/>
      <c r="E3252" s="42"/>
      <c r="F3252" s="247">
        <v>771683375</v>
      </c>
      <c r="G3252" s="337">
        <v>489384316</v>
      </c>
      <c r="H3252" s="330">
        <v>48860</v>
      </c>
      <c r="I3252" s="330"/>
      <c r="K3252" s="42"/>
      <c r="L3252" s="42"/>
      <c r="M3252" s="328"/>
      <c r="N3252" s="328"/>
      <c r="O3252" s="42"/>
    </row>
    <row r="3253" spans="1:15">
      <c r="A3253" s="42"/>
      <c r="B3253" s="330">
        <v>46257</v>
      </c>
      <c r="C3253" s="334">
        <f t="shared" si="49"/>
        <v>9875028574</v>
      </c>
      <c r="D3253" s="42"/>
      <c r="E3253" s="42"/>
      <c r="F3253" s="247">
        <v>336166388</v>
      </c>
      <c r="G3253" s="337">
        <v>489384424</v>
      </c>
      <c r="H3253" s="330">
        <v>48534</v>
      </c>
      <c r="I3253" s="330"/>
      <c r="K3253" s="42"/>
      <c r="L3253" s="42"/>
      <c r="M3253" s="328"/>
      <c r="N3253" s="328"/>
      <c r="O3253" s="42"/>
    </row>
    <row r="3254" spans="1:15">
      <c r="A3254" s="42"/>
      <c r="B3254" s="330">
        <v>46258</v>
      </c>
      <c r="C3254" s="334">
        <f t="shared" si="49"/>
        <v>10022923761</v>
      </c>
      <c r="D3254" s="42"/>
      <c r="E3254" s="42"/>
      <c r="F3254" s="247">
        <v>484061575</v>
      </c>
      <c r="G3254" s="337">
        <v>489470915</v>
      </c>
      <c r="H3254" s="330">
        <v>48613</v>
      </c>
      <c r="I3254" s="330"/>
      <c r="K3254" s="42"/>
      <c r="L3254" s="42"/>
      <c r="M3254" s="328"/>
      <c r="N3254" s="328"/>
      <c r="O3254" s="42"/>
    </row>
    <row r="3255" spans="1:15">
      <c r="A3255" s="42"/>
      <c r="B3255" s="330">
        <v>46259</v>
      </c>
      <c r="C3255" s="334">
        <f t="shared" si="49"/>
        <v>9805830436</v>
      </c>
      <c r="D3255" s="42"/>
      <c r="E3255" s="42"/>
      <c r="F3255" s="247">
        <v>266968250</v>
      </c>
      <c r="G3255" s="337">
        <v>489614737</v>
      </c>
      <c r="H3255" s="330">
        <v>43874</v>
      </c>
      <c r="I3255" s="330"/>
      <c r="K3255" s="42"/>
      <c r="L3255" s="42"/>
      <c r="M3255" s="328"/>
      <c r="N3255" s="328"/>
      <c r="O3255" s="42"/>
    </row>
    <row r="3256" spans="1:15">
      <c r="A3256" s="42"/>
      <c r="B3256" s="330">
        <v>46260</v>
      </c>
      <c r="C3256" s="334">
        <f t="shared" si="49"/>
        <v>10165681064</v>
      </c>
      <c r="D3256" s="42"/>
      <c r="E3256" s="42"/>
      <c r="F3256" s="247">
        <v>626818878</v>
      </c>
      <c r="G3256" s="337">
        <v>489641497</v>
      </c>
      <c r="H3256" s="330">
        <v>45091</v>
      </c>
      <c r="I3256" s="330"/>
      <c r="K3256" s="42"/>
      <c r="L3256" s="42"/>
      <c r="M3256" s="328"/>
      <c r="N3256" s="328"/>
      <c r="O3256" s="42"/>
    </row>
    <row r="3257" spans="1:15">
      <c r="A3257" s="42"/>
      <c r="B3257" s="330">
        <v>46261</v>
      </c>
      <c r="C3257" s="334">
        <f t="shared" si="49"/>
        <v>10224654807</v>
      </c>
      <c r="D3257" s="42"/>
      <c r="E3257" s="42"/>
      <c r="F3257" s="247">
        <v>685792621</v>
      </c>
      <c r="G3257" s="337">
        <v>489971783</v>
      </c>
      <c r="H3257" s="330">
        <v>46130</v>
      </c>
      <c r="I3257" s="330"/>
      <c r="K3257" s="42"/>
      <c r="L3257" s="42"/>
      <c r="M3257" s="328"/>
      <c r="N3257" s="328"/>
      <c r="O3257" s="42"/>
    </row>
    <row r="3258" spans="1:15">
      <c r="A3258" s="42"/>
      <c r="B3258" s="330">
        <v>46262</v>
      </c>
      <c r="C3258" s="334">
        <f t="shared" si="49"/>
        <v>10534401843</v>
      </c>
      <c r="D3258" s="42"/>
      <c r="E3258" s="42"/>
      <c r="F3258" s="247">
        <v>995539657</v>
      </c>
      <c r="G3258" s="337">
        <v>490076197</v>
      </c>
      <c r="H3258" s="330">
        <v>48170</v>
      </c>
      <c r="I3258" s="330"/>
      <c r="K3258" s="42"/>
      <c r="L3258" s="42"/>
      <c r="M3258" s="328"/>
      <c r="N3258" s="328"/>
      <c r="O3258" s="42"/>
    </row>
    <row r="3259" spans="1:15">
      <c r="A3259" s="42"/>
      <c r="B3259" s="330">
        <v>46263</v>
      </c>
      <c r="C3259" s="334">
        <f t="shared" si="49"/>
        <v>9880693783</v>
      </c>
      <c r="D3259" s="42"/>
      <c r="E3259" s="42"/>
      <c r="F3259" s="247">
        <v>341831597</v>
      </c>
      <c r="G3259" s="337">
        <v>490315657</v>
      </c>
      <c r="H3259" s="330">
        <v>50217</v>
      </c>
      <c r="I3259" s="330"/>
      <c r="K3259" s="42"/>
      <c r="L3259" s="42"/>
      <c r="M3259" s="328"/>
      <c r="N3259" s="328"/>
      <c r="O3259" s="42"/>
    </row>
    <row r="3260" spans="1:15">
      <c r="A3260" s="42"/>
      <c r="B3260" s="330">
        <v>46264</v>
      </c>
      <c r="C3260" s="334">
        <f t="shared" si="49"/>
        <v>9678878888</v>
      </c>
      <c r="D3260" s="42"/>
      <c r="E3260" s="42"/>
      <c r="F3260" s="247">
        <v>140016702</v>
      </c>
      <c r="G3260" s="337">
        <v>490346258</v>
      </c>
      <c r="H3260" s="330">
        <v>47440</v>
      </c>
      <c r="I3260" s="330"/>
      <c r="K3260" s="42"/>
      <c r="L3260" s="42"/>
      <c r="M3260" s="328"/>
      <c r="N3260" s="328"/>
      <c r="O3260" s="42"/>
    </row>
    <row r="3261" spans="1:15">
      <c r="A3261" s="42"/>
      <c r="B3261" s="330">
        <v>46265</v>
      </c>
      <c r="C3261" s="334">
        <f t="shared" si="49"/>
        <v>10318551327</v>
      </c>
      <c r="D3261" s="42"/>
      <c r="E3261" s="42"/>
      <c r="F3261" s="247">
        <v>779689141</v>
      </c>
      <c r="G3261" s="337">
        <v>490480103</v>
      </c>
      <c r="H3261" s="330">
        <v>44066</v>
      </c>
      <c r="I3261" s="330"/>
      <c r="K3261" s="42"/>
      <c r="L3261" s="42"/>
      <c r="M3261" s="328"/>
      <c r="N3261" s="328"/>
      <c r="O3261" s="42"/>
    </row>
    <row r="3262" spans="1:15">
      <c r="A3262" s="42"/>
      <c r="B3262" s="330">
        <v>46266</v>
      </c>
      <c r="C3262" s="334">
        <f t="shared" si="49"/>
        <v>10384104888</v>
      </c>
      <c r="D3262" s="42"/>
      <c r="E3262" s="42"/>
      <c r="F3262" s="247">
        <v>845242702</v>
      </c>
      <c r="G3262" s="337">
        <v>490542264</v>
      </c>
      <c r="H3262" s="330">
        <v>45253</v>
      </c>
      <c r="I3262" s="330"/>
      <c r="K3262" s="42"/>
      <c r="L3262" s="42"/>
      <c r="M3262" s="328"/>
      <c r="N3262" s="328"/>
      <c r="O3262" s="42"/>
    </row>
    <row r="3263" spans="1:15">
      <c r="A3263" s="42"/>
      <c r="B3263" s="330">
        <v>46267</v>
      </c>
      <c r="C3263" s="334">
        <f t="shared" si="49"/>
        <v>10400585274</v>
      </c>
      <c r="D3263" s="42"/>
      <c r="E3263" s="42"/>
      <c r="F3263" s="247">
        <v>861723088</v>
      </c>
      <c r="G3263" s="337">
        <v>490620526</v>
      </c>
      <c r="H3263" s="330">
        <v>47684</v>
      </c>
      <c r="I3263" s="330"/>
      <c r="K3263" s="42"/>
      <c r="L3263" s="42"/>
      <c r="M3263" s="328"/>
      <c r="N3263" s="328"/>
      <c r="O3263" s="42"/>
    </row>
    <row r="3264" spans="1:15">
      <c r="A3264" s="42"/>
      <c r="B3264" s="330">
        <v>46268</v>
      </c>
      <c r="C3264" s="334">
        <f t="shared" si="49"/>
        <v>10147053443</v>
      </c>
      <c r="D3264" s="42"/>
      <c r="E3264" s="42"/>
      <c r="F3264" s="247">
        <v>608191257</v>
      </c>
      <c r="G3264" s="337">
        <v>490691631</v>
      </c>
      <c r="H3264" s="330">
        <v>44673</v>
      </c>
      <c r="I3264" s="330"/>
      <c r="K3264" s="42"/>
      <c r="L3264" s="42"/>
      <c r="M3264" s="328"/>
      <c r="N3264" s="328"/>
      <c r="O3264" s="42"/>
    </row>
    <row r="3265" spans="1:15">
      <c r="A3265" s="42"/>
      <c r="B3265" s="330">
        <v>46269</v>
      </c>
      <c r="C3265" s="334">
        <f t="shared" si="49"/>
        <v>9834797308</v>
      </c>
      <c r="D3265" s="42"/>
      <c r="E3265" s="42"/>
      <c r="F3265" s="247">
        <v>295935122</v>
      </c>
      <c r="G3265" s="337">
        <v>490815014</v>
      </c>
      <c r="H3265" s="330">
        <v>44672</v>
      </c>
      <c r="I3265" s="330"/>
      <c r="K3265" s="42"/>
      <c r="L3265" s="42"/>
      <c r="M3265" s="328"/>
      <c r="N3265" s="328"/>
      <c r="O3265" s="42"/>
    </row>
    <row r="3266" spans="1:15">
      <c r="A3266" s="42"/>
      <c r="B3266" s="330">
        <v>46270</v>
      </c>
      <c r="C3266" s="334">
        <f t="shared" si="49"/>
        <v>9741833092</v>
      </c>
      <c r="D3266" s="42"/>
      <c r="E3266" s="42"/>
      <c r="F3266" s="247">
        <v>202970906</v>
      </c>
      <c r="G3266" s="337">
        <v>491346923</v>
      </c>
      <c r="H3266" s="330">
        <v>43325</v>
      </c>
      <c r="I3266" s="330"/>
      <c r="K3266" s="42"/>
      <c r="L3266" s="42"/>
      <c r="M3266" s="328"/>
      <c r="N3266" s="328"/>
      <c r="O3266" s="42"/>
    </row>
    <row r="3267" spans="1:15">
      <c r="A3267" s="42"/>
      <c r="B3267" s="330">
        <v>46271</v>
      </c>
      <c r="C3267" s="334">
        <f t="shared" si="49"/>
        <v>10261296473</v>
      </c>
      <c r="D3267" s="42"/>
      <c r="E3267" s="42"/>
      <c r="F3267" s="247">
        <v>722434287</v>
      </c>
      <c r="G3267" s="337">
        <v>491392565</v>
      </c>
      <c r="H3267" s="330">
        <v>47599</v>
      </c>
      <c r="I3267" s="330"/>
      <c r="K3267" s="42"/>
      <c r="L3267" s="42"/>
      <c r="M3267" s="328"/>
      <c r="N3267" s="328"/>
      <c r="O3267" s="42"/>
    </row>
    <row r="3268" spans="1:15">
      <c r="A3268" s="42"/>
      <c r="B3268" s="330">
        <v>46272</v>
      </c>
      <c r="C3268" s="334">
        <f t="shared" si="49"/>
        <v>9997478544</v>
      </c>
      <c r="D3268" s="42"/>
      <c r="E3268" s="42"/>
      <c r="F3268" s="247">
        <v>458616358</v>
      </c>
      <c r="G3268" s="337">
        <v>491396914</v>
      </c>
      <c r="H3268" s="330">
        <v>49875</v>
      </c>
      <c r="I3268" s="330"/>
      <c r="K3268" s="42"/>
      <c r="L3268" s="42"/>
      <c r="M3268" s="328"/>
      <c r="N3268" s="328"/>
      <c r="O3268" s="42"/>
    </row>
    <row r="3269" spans="1:15">
      <c r="A3269" s="42"/>
      <c r="B3269" s="330">
        <v>46273</v>
      </c>
      <c r="C3269" s="334">
        <f t="shared" si="49"/>
        <v>9669491163</v>
      </c>
      <c r="D3269" s="42"/>
      <c r="E3269" s="42"/>
      <c r="F3269" s="247">
        <v>130628977</v>
      </c>
      <c r="G3269" s="337">
        <v>491500717</v>
      </c>
      <c r="H3269" s="330">
        <v>43943</v>
      </c>
      <c r="I3269" s="330"/>
      <c r="K3269" s="42"/>
      <c r="L3269" s="42"/>
      <c r="M3269" s="328"/>
      <c r="N3269" s="328"/>
      <c r="O3269" s="42"/>
    </row>
    <row r="3270" spans="1:15">
      <c r="A3270" s="42"/>
      <c r="B3270" s="330">
        <v>46274</v>
      </c>
      <c r="C3270" s="334">
        <f t="shared" si="49"/>
        <v>9798568207</v>
      </c>
      <c r="D3270" s="42"/>
      <c r="E3270" s="42"/>
      <c r="F3270" s="247">
        <v>259706021</v>
      </c>
      <c r="G3270" s="337">
        <v>491520569</v>
      </c>
      <c r="H3270" s="330">
        <v>48969</v>
      </c>
      <c r="I3270" s="330"/>
      <c r="K3270" s="42"/>
      <c r="L3270" s="42"/>
      <c r="M3270" s="328"/>
      <c r="N3270" s="328"/>
      <c r="O3270" s="42"/>
    </row>
    <row r="3271" spans="1:15">
      <c r="A3271" s="42"/>
      <c r="B3271" s="330">
        <v>46275</v>
      </c>
      <c r="C3271" s="334">
        <f t="shared" si="49"/>
        <v>10081066320</v>
      </c>
      <c r="D3271" s="42"/>
      <c r="E3271" s="42"/>
      <c r="F3271" s="247">
        <v>542204134</v>
      </c>
      <c r="G3271" s="337">
        <v>491710403</v>
      </c>
      <c r="H3271" s="330">
        <v>45315</v>
      </c>
      <c r="I3271" s="330"/>
      <c r="K3271" s="42"/>
      <c r="L3271" s="42"/>
      <c r="M3271" s="328"/>
      <c r="N3271" s="328"/>
      <c r="O3271" s="42"/>
    </row>
    <row r="3272" spans="1:15">
      <c r="A3272" s="42"/>
      <c r="B3272" s="330">
        <v>46276</v>
      </c>
      <c r="C3272" s="334">
        <f t="shared" si="49"/>
        <v>10261417388</v>
      </c>
      <c r="D3272" s="42"/>
      <c r="E3272" s="42"/>
      <c r="F3272" s="247">
        <v>722555202</v>
      </c>
      <c r="G3272" s="337">
        <v>491885167</v>
      </c>
      <c r="H3272" s="330">
        <v>43975</v>
      </c>
      <c r="I3272" s="330"/>
      <c r="K3272" s="42"/>
      <c r="L3272" s="42"/>
      <c r="M3272" s="328"/>
      <c r="N3272" s="328"/>
      <c r="O3272" s="42"/>
    </row>
    <row r="3273" spans="1:15">
      <c r="A3273" s="42"/>
      <c r="B3273" s="330">
        <v>46277</v>
      </c>
      <c r="C3273" s="334">
        <f t="shared" si="49"/>
        <v>9909936631</v>
      </c>
      <c r="D3273" s="42"/>
      <c r="E3273" s="42"/>
      <c r="F3273" s="247">
        <v>371074445</v>
      </c>
      <c r="G3273" s="337">
        <v>492078538</v>
      </c>
      <c r="H3273" s="330">
        <v>45686</v>
      </c>
      <c r="I3273" s="330"/>
      <c r="K3273" s="42"/>
      <c r="L3273" s="42"/>
      <c r="M3273" s="328"/>
      <c r="N3273" s="328"/>
      <c r="O3273" s="42"/>
    </row>
    <row r="3274" spans="1:15">
      <c r="A3274" s="42"/>
      <c r="B3274" s="330">
        <v>46278</v>
      </c>
      <c r="C3274" s="334">
        <f t="shared" si="49"/>
        <v>9762534753</v>
      </c>
      <c r="D3274" s="42"/>
      <c r="E3274" s="42"/>
      <c r="F3274" s="247">
        <v>223672567</v>
      </c>
      <c r="G3274" s="337">
        <v>492104804</v>
      </c>
      <c r="H3274" s="330">
        <v>48687</v>
      </c>
      <c r="I3274" s="330"/>
      <c r="K3274" s="42"/>
      <c r="L3274" s="42"/>
      <c r="M3274" s="328"/>
      <c r="N3274" s="328"/>
      <c r="O3274" s="42"/>
    </row>
    <row r="3275" spans="1:15">
      <c r="A3275" s="42"/>
      <c r="B3275" s="330">
        <v>46279</v>
      </c>
      <c r="C3275" s="334">
        <f t="shared" si="49"/>
        <v>10414632942</v>
      </c>
      <c r="D3275" s="42"/>
      <c r="E3275" s="42"/>
      <c r="F3275" s="247">
        <v>875770756</v>
      </c>
      <c r="G3275" s="337">
        <v>492197777</v>
      </c>
      <c r="H3275" s="330">
        <v>48035</v>
      </c>
      <c r="I3275" s="330"/>
      <c r="K3275" s="42"/>
      <c r="L3275" s="42"/>
      <c r="M3275" s="328"/>
      <c r="N3275" s="328"/>
      <c r="O3275" s="42"/>
    </row>
    <row r="3276" spans="1:15">
      <c r="A3276" s="42"/>
      <c r="B3276" s="330">
        <v>46280</v>
      </c>
      <c r="C3276" s="334">
        <f t="shared" si="49"/>
        <v>10436804802</v>
      </c>
      <c r="D3276" s="42"/>
      <c r="E3276" s="42"/>
      <c r="F3276" s="247">
        <v>897942616</v>
      </c>
      <c r="G3276" s="337">
        <v>492522375</v>
      </c>
      <c r="H3276" s="330">
        <v>44296</v>
      </c>
      <c r="I3276" s="330"/>
      <c r="K3276" s="42"/>
      <c r="L3276" s="42"/>
      <c r="M3276" s="328"/>
      <c r="N3276" s="328"/>
      <c r="O3276" s="42"/>
    </row>
    <row r="3277" spans="1:15">
      <c r="A3277" s="42"/>
      <c r="B3277" s="330">
        <v>46281</v>
      </c>
      <c r="C3277" s="334">
        <f t="shared" si="49"/>
        <v>10506966425</v>
      </c>
      <c r="D3277" s="42"/>
      <c r="E3277" s="42"/>
      <c r="F3277" s="247">
        <v>968104239</v>
      </c>
      <c r="G3277" s="337">
        <v>492761313</v>
      </c>
      <c r="H3277" s="330">
        <v>46186</v>
      </c>
      <c r="I3277" s="330"/>
      <c r="K3277" s="42"/>
      <c r="L3277" s="42"/>
      <c r="M3277" s="328"/>
      <c r="N3277" s="328"/>
      <c r="O3277" s="42"/>
    </row>
    <row r="3278" spans="1:15">
      <c r="A3278" s="42"/>
      <c r="B3278" s="330">
        <v>46282</v>
      </c>
      <c r="C3278" s="334">
        <f t="shared" si="49"/>
        <v>9756291630</v>
      </c>
      <c r="D3278" s="42"/>
      <c r="E3278" s="42"/>
      <c r="F3278" s="247">
        <v>217429444</v>
      </c>
      <c r="G3278" s="337">
        <v>492877931</v>
      </c>
      <c r="H3278" s="330">
        <v>43092</v>
      </c>
      <c r="I3278" s="330"/>
      <c r="K3278" s="42"/>
      <c r="L3278" s="42"/>
      <c r="M3278" s="328"/>
      <c r="N3278" s="328"/>
      <c r="O3278" s="42"/>
    </row>
    <row r="3279" spans="1:15">
      <c r="A3279" s="42"/>
      <c r="B3279" s="330">
        <v>46283</v>
      </c>
      <c r="C3279" s="334">
        <f t="shared" si="49"/>
        <v>9978556749</v>
      </c>
      <c r="D3279" s="42"/>
      <c r="E3279" s="42"/>
      <c r="F3279" s="247">
        <v>439694563</v>
      </c>
      <c r="G3279" s="337">
        <v>493020236</v>
      </c>
      <c r="H3279" s="330">
        <v>50124</v>
      </c>
      <c r="I3279" s="330"/>
      <c r="K3279" s="42"/>
      <c r="L3279" s="42"/>
      <c r="M3279" s="328"/>
      <c r="N3279" s="328"/>
      <c r="O3279" s="42"/>
    </row>
    <row r="3280" spans="1:15">
      <c r="A3280" s="42"/>
      <c r="B3280" s="330">
        <v>46284</v>
      </c>
      <c r="C3280" s="334">
        <f t="shared" si="49"/>
        <v>10283443784</v>
      </c>
      <c r="D3280" s="42"/>
      <c r="E3280" s="42"/>
      <c r="F3280" s="247">
        <v>744581598</v>
      </c>
      <c r="G3280" s="337">
        <v>493074160</v>
      </c>
      <c r="H3280" s="330">
        <v>44903</v>
      </c>
      <c r="I3280" s="330"/>
      <c r="K3280" s="42"/>
      <c r="L3280" s="42"/>
      <c r="M3280" s="328"/>
      <c r="N3280" s="328"/>
      <c r="O3280" s="42"/>
    </row>
    <row r="3281" spans="1:15">
      <c r="A3281" s="42"/>
      <c r="B3281" s="330">
        <v>46285</v>
      </c>
      <c r="C3281" s="334">
        <f t="shared" si="49"/>
        <v>10538101890</v>
      </c>
      <c r="D3281" s="42"/>
      <c r="E3281" s="42"/>
      <c r="F3281" s="247">
        <v>999239704</v>
      </c>
      <c r="G3281" s="337">
        <v>493150184</v>
      </c>
      <c r="H3281" s="330">
        <v>48641</v>
      </c>
      <c r="I3281" s="330"/>
      <c r="K3281" s="42"/>
      <c r="L3281" s="42"/>
      <c r="M3281" s="328"/>
      <c r="N3281" s="328"/>
      <c r="O3281" s="42"/>
    </row>
    <row r="3282" spans="1:15">
      <c r="A3282" s="42"/>
      <c r="B3282" s="330">
        <v>46286</v>
      </c>
      <c r="C3282" s="334">
        <f t="shared" si="49"/>
        <v>10086184540</v>
      </c>
      <c r="D3282" s="42"/>
      <c r="E3282" s="42"/>
      <c r="F3282" s="247">
        <v>547322354</v>
      </c>
      <c r="G3282" s="337">
        <v>493171684</v>
      </c>
      <c r="H3282" s="330">
        <v>47565</v>
      </c>
      <c r="I3282" s="330"/>
      <c r="K3282" s="42"/>
      <c r="L3282" s="42"/>
      <c r="M3282" s="328"/>
      <c r="N3282" s="328"/>
      <c r="O3282" s="42"/>
    </row>
    <row r="3283" spans="1:15">
      <c r="A3283" s="42"/>
      <c r="B3283" s="330">
        <v>46287</v>
      </c>
      <c r="C3283" s="334">
        <f t="shared" si="49"/>
        <v>10498659240</v>
      </c>
      <c r="D3283" s="42"/>
      <c r="E3283" s="42"/>
      <c r="F3283" s="247">
        <v>959797054</v>
      </c>
      <c r="G3283" s="337">
        <v>493374146</v>
      </c>
      <c r="H3283" s="330">
        <v>44700</v>
      </c>
      <c r="I3283" s="330"/>
      <c r="K3283" s="42"/>
      <c r="L3283" s="42"/>
      <c r="M3283" s="328"/>
      <c r="N3283" s="328"/>
      <c r="O3283" s="42"/>
    </row>
    <row r="3284" spans="1:15">
      <c r="A3284" s="42"/>
      <c r="B3284" s="330">
        <v>46288</v>
      </c>
      <c r="C3284" s="334">
        <f t="shared" si="49"/>
        <v>9674569091</v>
      </c>
      <c r="D3284" s="42"/>
      <c r="E3284" s="42"/>
      <c r="F3284" s="247">
        <v>135706905</v>
      </c>
      <c r="G3284" s="337">
        <v>493526562</v>
      </c>
      <c r="H3284" s="330">
        <v>44142</v>
      </c>
      <c r="I3284" s="330"/>
      <c r="K3284" s="42"/>
      <c r="L3284" s="42"/>
      <c r="M3284" s="328"/>
      <c r="N3284" s="328"/>
      <c r="O3284" s="42"/>
    </row>
    <row r="3285" spans="1:15">
      <c r="A3285" s="42"/>
      <c r="B3285" s="330">
        <v>46289</v>
      </c>
      <c r="C3285" s="334">
        <f t="shared" si="49"/>
        <v>10235765413</v>
      </c>
      <c r="D3285" s="42"/>
      <c r="E3285" s="42"/>
      <c r="F3285" s="247">
        <v>696903227</v>
      </c>
      <c r="G3285" s="337">
        <v>493576341</v>
      </c>
      <c r="H3285" s="330">
        <v>44153</v>
      </c>
      <c r="I3285" s="330"/>
      <c r="K3285" s="42"/>
      <c r="L3285" s="42"/>
      <c r="M3285" s="328"/>
      <c r="N3285" s="328"/>
      <c r="O3285" s="42"/>
    </row>
    <row r="3286" spans="1:15">
      <c r="A3286" s="42"/>
      <c r="B3286" s="330">
        <v>46290</v>
      </c>
      <c r="C3286" s="334">
        <f t="shared" si="49"/>
        <v>10294779607</v>
      </c>
      <c r="D3286" s="42"/>
      <c r="E3286" s="42"/>
      <c r="F3286" s="247">
        <v>755917421</v>
      </c>
      <c r="G3286" s="337">
        <v>493588454</v>
      </c>
      <c r="H3286" s="330">
        <v>45541</v>
      </c>
      <c r="I3286" s="330"/>
      <c r="K3286" s="42"/>
      <c r="L3286" s="42"/>
      <c r="M3286" s="328"/>
      <c r="N3286" s="328"/>
      <c r="O3286" s="42"/>
    </row>
    <row r="3287" spans="1:15">
      <c r="A3287" s="42"/>
      <c r="B3287" s="330">
        <v>46291</v>
      </c>
      <c r="C3287" s="334">
        <f t="shared" si="49"/>
        <v>10413680824</v>
      </c>
      <c r="D3287" s="42"/>
      <c r="E3287" s="42"/>
      <c r="F3287" s="247">
        <v>874818638</v>
      </c>
      <c r="G3287" s="337">
        <v>493687362</v>
      </c>
      <c r="H3287" s="330">
        <v>45362</v>
      </c>
      <c r="I3287" s="330"/>
      <c r="K3287" s="42"/>
      <c r="L3287" s="42"/>
      <c r="M3287" s="328"/>
      <c r="N3287" s="328"/>
      <c r="O3287" s="42"/>
    </row>
    <row r="3288" spans="1:15">
      <c r="A3288" s="42"/>
      <c r="B3288" s="330">
        <v>46292</v>
      </c>
      <c r="C3288" s="334">
        <f t="shared" si="49"/>
        <v>10201345521</v>
      </c>
      <c r="D3288" s="42"/>
      <c r="E3288" s="42"/>
      <c r="F3288" s="247">
        <v>662483335</v>
      </c>
      <c r="G3288" s="337">
        <v>493708232</v>
      </c>
      <c r="H3288" s="330">
        <v>46494</v>
      </c>
      <c r="I3288" s="330"/>
      <c r="K3288" s="42"/>
      <c r="L3288" s="42"/>
      <c r="M3288" s="328"/>
      <c r="N3288" s="328"/>
      <c r="O3288" s="42"/>
    </row>
    <row r="3289" spans="1:15">
      <c r="A3289" s="42"/>
      <c r="B3289" s="330">
        <v>46293</v>
      </c>
      <c r="C3289" s="334">
        <f t="shared" si="49"/>
        <v>10454444272</v>
      </c>
      <c r="D3289" s="42"/>
      <c r="E3289" s="42"/>
      <c r="F3289" s="247">
        <v>915582086</v>
      </c>
      <c r="G3289" s="337">
        <v>493774578</v>
      </c>
      <c r="H3289" s="330">
        <v>47354</v>
      </c>
      <c r="I3289" s="330"/>
      <c r="K3289" s="42"/>
      <c r="L3289" s="42"/>
      <c r="M3289" s="328"/>
      <c r="N3289" s="328"/>
      <c r="O3289" s="42"/>
    </row>
    <row r="3290" spans="1:15">
      <c r="A3290" s="42"/>
      <c r="B3290" s="330">
        <v>46294</v>
      </c>
      <c r="C3290" s="334">
        <f t="shared" si="49"/>
        <v>9798479300</v>
      </c>
      <c r="D3290" s="42"/>
      <c r="E3290" s="42"/>
      <c r="F3290" s="247">
        <v>259617114</v>
      </c>
      <c r="G3290" s="337">
        <v>493809299</v>
      </c>
      <c r="H3290" s="330">
        <v>44101</v>
      </c>
      <c r="I3290" s="330"/>
      <c r="K3290" s="42"/>
      <c r="L3290" s="42"/>
      <c r="M3290" s="328"/>
      <c r="N3290" s="328"/>
      <c r="O3290" s="42"/>
    </row>
    <row r="3291" spans="1:15">
      <c r="A3291" s="42"/>
      <c r="B3291" s="330">
        <v>46295</v>
      </c>
      <c r="C3291" s="334">
        <f t="shared" si="49"/>
        <v>10123571826</v>
      </c>
      <c r="D3291" s="42"/>
      <c r="E3291" s="42"/>
      <c r="F3291" s="247">
        <v>584709640</v>
      </c>
      <c r="G3291" s="337">
        <v>493823152</v>
      </c>
      <c r="H3291" s="330">
        <v>47382</v>
      </c>
      <c r="I3291" s="330"/>
      <c r="K3291" s="42"/>
      <c r="L3291" s="42"/>
      <c r="M3291" s="328"/>
      <c r="N3291" s="328"/>
      <c r="O3291" s="42"/>
    </row>
    <row r="3292" spans="1:15">
      <c r="A3292" s="42"/>
      <c r="B3292" s="330">
        <v>46296</v>
      </c>
      <c r="C3292" s="334">
        <f t="shared" si="49"/>
        <v>10365592808</v>
      </c>
      <c r="D3292" s="42"/>
      <c r="E3292" s="42"/>
      <c r="F3292" s="247">
        <v>826730622</v>
      </c>
      <c r="G3292" s="337">
        <v>493855099</v>
      </c>
      <c r="H3292" s="330">
        <v>43931</v>
      </c>
      <c r="I3292" s="330"/>
      <c r="K3292" s="42"/>
      <c r="L3292" s="42"/>
      <c r="M3292" s="328"/>
      <c r="N3292" s="328"/>
      <c r="O3292" s="42"/>
    </row>
    <row r="3293" spans="1:15">
      <c r="A3293" s="42"/>
      <c r="B3293" s="330">
        <v>46297</v>
      </c>
      <c r="C3293" s="334">
        <f t="shared" si="49"/>
        <v>10167924944</v>
      </c>
      <c r="D3293" s="42"/>
      <c r="E3293" s="42"/>
      <c r="F3293" s="247">
        <v>629062758</v>
      </c>
      <c r="G3293" s="337">
        <v>493935734</v>
      </c>
      <c r="H3293" s="330">
        <v>46026</v>
      </c>
      <c r="I3293" s="330"/>
      <c r="K3293" s="42"/>
      <c r="L3293" s="42"/>
      <c r="M3293" s="328"/>
      <c r="N3293" s="328"/>
      <c r="O3293" s="42"/>
    </row>
    <row r="3294" spans="1:15">
      <c r="A3294" s="42"/>
      <c r="B3294" s="330">
        <v>46298</v>
      </c>
      <c r="C3294" s="334">
        <f t="shared" si="49"/>
        <v>10228042013</v>
      </c>
      <c r="D3294" s="42"/>
      <c r="E3294" s="42"/>
      <c r="F3294" s="247">
        <v>689179827</v>
      </c>
      <c r="G3294" s="337">
        <v>494046555</v>
      </c>
      <c r="H3294" s="330">
        <v>44574</v>
      </c>
      <c r="I3294" s="330"/>
      <c r="K3294" s="42"/>
      <c r="L3294" s="42"/>
      <c r="M3294" s="328"/>
      <c r="N3294" s="328"/>
      <c r="O3294" s="42"/>
    </row>
    <row r="3295" spans="1:15">
      <c r="A3295" s="42"/>
      <c r="B3295" s="330">
        <v>46299</v>
      </c>
      <c r="C3295" s="334">
        <f t="shared" si="49"/>
        <v>10469911801</v>
      </c>
      <c r="D3295" s="42"/>
      <c r="E3295" s="42"/>
      <c r="F3295" s="247">
        <v>931049615</v>
      </c>
      <c r="G3295" s="337">
        <v>494086595</v>
      </c>
      <c r="H3295" s="330">
        <v>46510</v>
      </c>
      <c r="I3295" s="330"/>
      <c r="K3295" s="42"/>
      <c r="L3295" s="42"/>
      <c r="M3295" s="328"/>
      <c r="N3295" s="328"/>
      <c r="O3295" s="42"/>
    </row>
    <row r="3296" spans="1:15">
      <c r="A3296" s="42"/>
      <c r="B3296" s="330">
        <v>46300</v>
      </c>
      <c r="C3296" s="334">
        <f t="shared" ref="C3296:C3359" si="50">F3296+(F$88*28679+98765)+(G$88*6587+87654)+(E$88*9537+76543)+(J$88*5713+4528)</f>
        <v>9739242546</v>
      </c>
      <c r="D3296" s="42"/>
      <c r="E3296" s="42"/>
      <c r="F3296" s="247">
        <v>200380360</v>
      </c>
      <c r="G3296" s="337">
        <v>494311489</v>
      </c>
      <c r="H3296" s="330">
        <v>43050</v>
      </c>
      <c r="I3296" s="330"/>
      <c r="K3296" s="42"/>
      <c r="L3296" s="42"/>
      <c r="M3296" s="328"/>
      <c r="N3296" s="328"/>
      <c r="O3296" s="42"/>
    </row>
    <row r="3297" spans="1:15">
      <c r="A3297" s="42"/>
      <c r="B3297" s="330">
        <v>46301</v>
      </c>
      <c r="C3297" s="334">
        <f t="shared" si="50"/>
        <v>10040188008</v>
      </c>
      <c r="D3297" s="42"/>
      <c r="E3297" s="42"/>
      <c r="F3297" s="247">
        <v>501325822</v>
      </c>
      <c r="G3297" s="337">
        <v>494365288</v>
      </c>
      <c r="H3297" s="330">
        <v>48478</v>
      </c>
      <c r="I3297" s="330"/>
      <c r="K3297" s="42"/>
      <c r="L3297" s="42"/>
      <c r="M3297" s="328"/>
      <c r="N3297" s="328"/>
      <c r="O3297" s="42"/>
    </row>
    <row r="3298" spans="1:15">
      <c r="A3298" s="42"/>
      <c r="B3298" s="330">
        <v>46302</v>
      </c>
      <c r="C3298" s="334">
        <f t="shared" si="50"/>
        <v>9700763203</v>
      </c>
      <c r="D3298" s="42"/>
      <c r="E3298" s="42"/>
      <c r="F3298" s="247">
        <v>161901017</v>
      </c>
      <c r="G3298" s="337">
        <v>494590920</v>
      </c>
      <c r="H3298" s="330">
        <v>46459</v>
      </c>
      <c r="I3298" s="330"/>
      <c r="K3298" s="42"/>
      <c r="L3298" s="42"/>
      <c r="M3298" s="328"/>
      <c r="N3298" s="328"/>
      <c r="O3298" s="42"/>
    </row>
    <row r="3299" spans="1:15">
      <c r="A3299" s="42"/>
      <c r="B3299" s="330">
        <v>46303</v>
      </c>
      <c r="C3299" s="334">
        <f t="shared" si="50"/>
        <v>9811415055</v>
      </c>
      <c r="D3299" s="42"/>
      <c r="E3299" s="42"/>
      <c r="F3299" s="247">
        <v>272552869</v>
      </c>
      <c r="G3299" s="337">
        <v>494743454</v>
      </c>
      <c r="H3299" s="330">
        <v>46519</v>
      </c>
      <c r="I3299" s="330"/>
      <c r="K3299" s="42"/>
      <c r="L3299" s="42"/>
      <c r="M3299" s="328"/>
      <c r="N3299" s="328"/>
      <c r="O3299" s="42"/>
    </row>
    <row r="3300" spans="1:15">
      <c r="A3300" s="42"/>
      <c r="B3300" s="330">
        <v>46304</v>
      </c>
      <c r="C3300" s="334">
        <f t="shared" si="50"/>
        <v>10241322605</v>
      </c>
      <c r="D3300" s="42"/>
      <c r="E3300" s="42"/>
      <c r="F3300" s="247">
        <v>702460419</v>
      </c>
      <c r="G3300" s="337">
        <v>495046828</v>
      </c>
      <c r="H3300" s="330">
        <v>43030</v>
      </c>
      <c r="I3300" s="330"/>
      <c r="K3300" s="42"/>
      <c r="L3300" s="42"/>
      <c r="M3300" s="328"/>
      <c r="N3300" s="328"/>
      <c r="O3300" s="42"/>
    </row>
    <row r="3301" spans="1:15">
      <c r="A3301" s="42"/>
      <c r="B3301" s="330">
        <v>46305</v>
      </c>
      <c r="C3301" s="334">
        <f t="shared" si="50"/>
        <v>10147749550</v>
      </c>
      <c r="D3301" s="42"/>
      <c r="E3301" s="42"/>
      <c r="F3301" s="247">
        <v>608887364</v>
      </c>
      <c r="G3301" s="337">
        <v>495058039</v>
      </c>
      <c r="H3301" s="330">
        <v>48883</v>
      </c>
      <c r="I3301" s="330"/>
      <c r="K3301" s="42"/>
      <c r="L3301" s="42"/>
      <c r="M3301" s="328"/>
      <c r="N3301" s="328"/>
      <c r="O3301" s="42"/>
    </row>
    <row r="3302" spans="1:15">
      <c r="A3302" s="42"/>
      <c r="B3302" s="330">
        <v>46306</v>
      </c>
      <c r="C3302" s="334">
        <f t="shared" si="50"/>
        <v>10117630397</v>
      </c>
      <c r="D3302" s="42"/>
      <c r="E3302" s="42"/>
      <c r="F3302" s="247">
        <v>578768211</v>
      </c>
      <c r="G3302" s="337">
        <v>495207576</v>
      </c>
      <c r="H3302" s="330">
        <v>45102</v>
      </c>
      <c r="I3302" s="330"/>
      <c r="K3302" s="42"/>
      <c r="L3302" s="42"/>
      <c r="M3302" s="328"/>
      <c r="N3302" s="328"/>
      <c r="O3302" s="42"/>
    </row>
    <row r="3303" spans="1:15">
      <c r="A3303" s="42"/>
      <c r="B3303" s="330">
        <v>46307</v>
      </c>
      <c r="C3303" s="334">
        <f t="shared" si="50"/>
        <v>10367198082</v>
      </c>
      <c r="D3303" s="42"/>
      <c r="E3303" s="42"/>
      <c r="F3303" s="247">
        <v>828335896</v>
      </c>
      <c r="G3303" s="337">
        <v>495238913</v>
      </c>
      <c r="H3303" s="330">
        <v>47129</v>
      </c>
      <c r="I3303" s="330"/>
      <c r="K3303" s="42"/>
      <c r="L3303" s="42"/>
      <c r="M3303" s="328"/>
      <c r="N3303" s="328"/>
      <c r="O3303" s="42"/>
    </row>
    <row r="3304" spans="1:15">
      <c r="A3304" s="42"/>
      <c r="B3304" s="330">
        <v>46308</v>
      </c>
      <c r="C3304" s="334">
        <f t="shared" si="50"/>
        <v>10449455122</v>
      </c>
      <c r="D3304" s="42"/>
      <c r="E3304" s="42"/>
      <c r="F3304" s="247">
        <v>910592936</v>
      </c>
      <c r="G3304" s="337">
        <v>495321247</v>
      </c>
      <c r="H3304" s="330">
        <v>49698</v>
      </c>
      <c r="I3304" s="330"/>
      <c r="K3304" s="42"/>
      <c r="L3304" s="42"/>
      <c r="M3304" s="328"/>
      <c r="N3304" s="328"/>
      <c r="O3304" s="42"/>
    </row>
    <row r="3305" spans="1:15">
      <c r="A3305" s="42"/>
      <c r="B3305" s="330">
        <v>46309</v>
      </c>
      <c r="C3305" s="334">
        <f t="shared" si="50"/>
        <v>10292392018</v>
      </c>
      <c r="D3305" s="42"/>
      <c r="E3305" s="42"/>
      <c r="F3305" s="247">
        <v>753529832</v>
      </c>
      <c r="G3305" s="337">
        <v>495341282</v>
      </c>
      <c r="H3305" s="330">
        <v>45540</v>
      </c>
      <c r="I3305" s="330"/>
      <c r="K3305" s="42"/>
      <c r="L3305" s="42"/>
      <c r="M3305" s="328"/>
      <c r="N3305" s="328"/>
      <c r="O3305" s="42"/>
    </row>
    <row r="3306" spans="1:15">
      <c r="A3306" s="42"/>
      <c r="B3306" s="330">
        <v>46310</v>
      </c>
      <c r="C3306" s="334">
        <f t="shared" si="50"/>
        <v>9841195706</v>
      </c>
      <c r="D3306" s="42"/>
      <c r="E3306" s="42"/>
      <c r="F3306" s="247">
        <v>302333520</v>
      </c>
      <c r="G3306" s="337">
        <v>495373004</v>
      </c>
      <c r="H3306" s="330">
        <v>44243</v>
      </c>
      <c r="I3306" s="330"/>
      <c r="K3306" s="42"/>
      <c r="L3306" s="42"/>
      <c r="M3306" s="328"/>
      <c r="N3306" s="328"/>
      <c r="O3306" s="42"/>
    </row>
    <row r="3307" spans="1:15">
      <c r="A3307" s="42"/>
      <c r="B3307" s="330">
        <v>46311</v>
      </c>
      <c r="C3307" s="334">
        <f t="shared" si="50"/>
        <v>10381839291</v>
      </c>
      <c r="D3307" s="42"/>
      <c r="E3307" s="42"/>
      <c r="F3307" s="247">
        <v>842977105</v>
      </c>
      <c r="G3307" s="337">
        <v>495430321</v>
      </c>
      <c r="H3307" s="330">
        <v>43101</v>
      </c>
      <c r="I3307" s="330"/>
      <c r="K3307" s="42"/>
      <c r="L3307" s="42"/>
      <c r="M3307" s="328"/>
      <c r="N3307" s="328"/>
      <c r="O3307" s="42"/>
    </row>
    <row r="3308" spans="1:15">
      <c r="A3308" s="42"/>
      <c r="B3308" s="330">
        <v>46312</v>
      </c>
      <c r="C3308" s="334">
        <f t="shared" si="50"/>
        <v>9954791820</v>
      </c>
      <c r="D3308" s="42"/>
      <c r="E3308" s="42"/>
      <c r="F3308" s="247">
        <v>415929634</v>
      </c>
      <c r="G3308" s="337">
        <v>495629354</v>
      </c>
      <c r="H3308" s="330">
        <v>43629</v>
      </c>
      <c r="I3308" s="330"/>
      <c r="K3308" s="42"/>
      <c r="L3308" s="42"/>
      <c r="M3308" s="328"/>
      <c r="N3308" s="328"/>
      <c r="O3308" s="42"/>
    </row>
    <row r="3309" spans="1:15">
      <c r="A3309" s="42"/>
      <c r="B3309" s="330">
        <v>46313</v>
      </c>
      <c r="C3309" s="334">
        <f t="shared" si="50"/>
        <v>10253852088</v>
      </c>
      <c r="D3309" s="42"/>
      <c r="E3309" s="42"/>
      <c r="F3309" s="247">
        <v>714989902</v>
      </c>
      <c r="G3309" s="337">
        <v>495777591</v>
      </c>
      <c r="H3309" s="330">
        <v>50013</v>
      </c>
      <c r="I3309" s="330"/>
      <c r="K3309" s="42"/>
      <c r="L3309" s="42"/>
      <c r="M3309" s="328"/>
      <c r="N3309" s="328"/>
      <c r="O3309" s="42"/>
    </row>
    <row r="3310" spans="1:15">
      <c r="A3310" s="42"/>
      <c r="B3310" s="330">
        <v>46314</v>
      </c>
      <c r="C3310" s="334">
        <f t="shared" si="50"/>
        <v>10230736279</v>
      </c>
      <c r="D3310" s="42"/>
      <c r="E3310" s="42"/>
      <c r="F3310" s="247">
        <v>691874093</v>
      </c>
      <c r="G3310" s="337">
        <v>495847581</v>
      </c>
      <c r="H3310" s="330">
        <v>49498</v>
      </c>
      <c r="I3310" s="330"/>
      <c r="K3310" s="42"/>
      <c r="L3310" s="42"/>
      <c r="M3310" s="328"/>
      <c r="N3310" s="328"/>
      <c r="O3310" s="42"/>
    </row>
    <row r="3311" spans="1:15">
      <c r="A3311" s="42"/>
      <c r="B3311" s="330">
        <v>46315</v>
      </c>
      <c r="C3311" s="334">
        <f t="shared" si="50"/>
        <v>10077741317</v>
      </c>
      <c r="D3311" s="42"/>
      <c r="E3311" s="42"/>
      <c r="F3311" s="247">
        <v>538879131</v>
      </c>
      <c r="G3311" s="337">
        <v>495872214</v>
      </c>
      <c r="H3311" s="330">
        <v>49149</v>
      </c>
      <c r="I3311" s="330"/>
      <c r="K3311" s="42"/>
      <c r="L3311" s="42"/>
      <c r="M3311" s="328"/>
      <c r="N3311" s="328"/>
      <c r="O3311" s="42"/>
    </row>
    <row r="3312" spans="1:15">
      <c r="A3312" s="42"/>
      <c r="B3312" s="330">
        <v>46316</v>
      </c>
      <c r="C3312" s="334">
        <f t="shared" si="50"/>
        <v>10177493754</v>
      </c>
      <c r="D3312" s="42"/>
      <c r="E3312" s="42"/>
      <c r="F3312" s="247">
        <v>638631568</v>
      </c>
      <c r="G3312" s="337">
        <v>495885642</v>
      </c>
      <c r="H3312" s="330">
        <v>48103</v>
      </c>
      <c r="I3312" s="330"/>
      <c r="K3312" s="42"/>
      <c r="L3312" s="42"/>
      <c r="M3312" s="328"/>
      <c r="N3312" s="328"/>
      <c r="O3312" s="42"/>
    </row>
    <row r="3313" spans="1:15">
      <c r="A3313" s="42"/>
      <c r="B3313" s="330">
        <v>46317</v>
      </c>
      <c r="C3313" s="334">
        <f t="shared" si="50"/>
        <v>10015355556</v>
      </c>
      <c r="D3313" s="42"/>
      <c r="E3313" s="42"/>
      <c r="F3313" s="247">
        <v>476493370</v>
      </c>
      <c r="G3313" s="337">
        <v>495945133</v>
      </c>
      <c r="H3313" s="330">
        <v>47534</v>
      </c>
      <c r="I3313" s="330"/>
      <c r="K3313" s="42"/>
      <c r="L3313" s="42"/>
      <c r="M3313" s="328"/>
      <c r="N3313" s="328"/>
      <c r="O3313" s="42"/>
    </row>
    <row r="3314" spans="1:15">
      <c r="A3314" s="42"/>
      <c r="B3314" s="330">
        <v>46318</v>
      </c>
      <c r="C3314" s="334">
        <f t="shared" si="50"/>
        <v>9698213913</v>
      </c>
      <c r="D3314" s="42"/>
      <c r="E3314" s="42"/>
      <c r="F3314" s="247">
        <v>159351727</v>
      </c>
      <c r="G3314" s="337">
        <v>495960850</v>
      </c>
      <c r="H3314" s="330">
        <v>44369</v>
      </c>
      <c r="I3314" s="330"/>
      <c r="K3314" s="42"/>
      <c r="L3314" s="42"/>
      <c r="M3314" s="328"/>
      <c r="N3314" s="328"/>
      <c r="O3314" s="42"/>
    </row>
    <row r="3315" spans="1:15">
      <c r="A3315" s="42"/>
      <c r="B3315" s="330">
        <v>46319</v>
      </c>
      <c r="C3315" s="334">
        <f t="shared" si="50"/>
        <v>10447019763</v>
      </c>
      <c r="D3315" s="42"/>
      <c r="E3315" s="42"/>
      <c r="F3315" s="247">
        <v>908157577</v>
      </c>
      <c r="G3315" s="337">
        <v>495989266</v>
      </c>
      <c r="H3315" s="330">
        <v>44592</v>
      </c>
      <c r="I3315" s="330"/>
      <c r="K3315" s="42"/>
      <c r="L3315" s="42"/>
      <c r="M3315" s="328"/>
      <c r="N3315" s="328"/>
      <c r="O3315" s="42"/>
    </row>
    <row r="3316" spans="1:15">
      <c r="A3316" s="42"/>
      <c r="B3316" s="330">
        <v>46320</v>
      </c>
      <c r="C3316" s="334">
        <f t="shared" si="50"/>
        <v>10042042774</v>
      </c>
      <c r="D3316" s="42"/>
      <c r="E3316" s="42"/>
      <c r="F3316" s="247">
        <v>503180588</v>
      </c>
      <c r="G3316" s="337">
        <v>496025163</v>
      </c>
      <c r="H3316" s="330">
        <v>43579</v>
      </c>
      <c r="I3316" s="330"/>
      <c r="K3316" s="42"/>
      <c r="L3316" s="42"/>
      <c r="M3316" s="328"/>
      <c r="N3316" s="328"/>
      <c r="O3316" s="42"/>
    </row>
    <row r="3317" spans="1:15">
      <c r="A3317" s="42"/>
      <c r="B3317" s="330">
        <v>46321</v>
      </c>
      <c r="C3317" s="334">
        <f t="shared" si="50"/>
        <v>9655650131</v>
      </c>
      <c r="D3317" s="42"/>
      <c r="E3317" s="42"/>
      <c r="F3317" s="247">
        <v>116787945</v>
      </c>
      <c r="G3317" s="337">
        <v>496367192</v>
      </c>
      <c r="H3317" s="330">
        <v>45168</v>
      </c>
      <c r="I3317" s="330"/>
      <c r="K3317" s="42"/>
      <c r="L3317" s="42"/>
      <c r="M3317" s="328"/>
      <c r="N3317" s="328"/>
      <c r="O3317" s="42"/>
    </row>
    <row r="3318" spans="1:15">
      <c r="A3318" s="42"/>
      <c r="B3318" s="330">
        <v>46322</v>
      </c>
      <c r="C3318" s="334">
        <f t="shared" si="50"/>
        <v>9857375670</v>
      </c>
      <c r="D3318" s="42"/>
      <c r="E3318" s="42"/>
      <c r="F3318" s="247">
        <v>318513484</v>
      </c>
      <c r="G3318" s="337">
        <v>496567803</v>
      </c>
      <c r="H3318" s="330">
        <v>48484</v>
      </c>
      <c r="I3318" s="330"/>
      <c r="K3318" s="42"/>
      <c r="L3318" s="42"/>
      <c r="M3318" s="328"/>
      <c r="N3318" s="328"/>
      <c r="O3318" s="42"/>
    </row>
    <row r="3319" spans="1:15">
      <c r="A3319" s="42"/>
      <c r="B3319" s="330">
        <v>46323</v>
      </c>
      <c r="C3319" s="334">
        <f t="shared" si="50"/>
        <v>10066099908</v>
      </c>
      <c r="D3319" s="42"/>
      <c r="E3319" s="42"/>
      <c r="F3319" s="247">
        <v>527237722</v>
      </c>
      <c r="G3319" s="337">
        <v>496572509</v>
      </c>
      <c r="H3319" s="330">
        <v>45173</v>
      </c>
      <c r="I3319" s="330"/>
      <c r="K3319" s="42"/>
      <c r="L3319" s="42"/>
      <c r="M3319" s="328"/>
      <c r="N3319" s="328"/>
      <c r="O3319" s="42"/>
    </row>
    <row r="3320" spans="1:15">
      <c r="A3320" s="42"/>
      <c r="B3320" s="330">
        <v>46324</v>
      </c>
      <c r="C3320" s="334">
        <f t="shared" si="50"/>
        <v>9866565187</v>
      </c>
      <c r="D3320" s="42"/>
      <c r="E3320" s="42"/>
      <c r="F3320" s="247">
        <v>327703001</v>
      </c>
      <c r="G3320" s="337">
        <v>496958488</v>
      </c>
      <c r="H3320" s="330">
        <v>44176</v>
      </c>
      <c r="I3320" s="330"/>
      <c r="K3320" s="42"/>
      <c r="L3320" s="42"/>
      <c r="M3320" s="328"/>
      <c r="N3320" s="328"/>
      <c r="O3320" s="42"/>
    </row>
    <row r="3321" spans="1:15">
      <c r="A3321" s="42"/>
      <c r="B3321" s="330">
        <v>46325</v>
      </c>
      <c r="C3321" s="334">
        <f t="shared" si="50"/>
        <v>10075070556</v>
      </c>
      <c r="D3321" s="42"/>
      <c r="E3321" s="42"/>
      <c r="F3321" s="247">
        <v>536208370</v>
      </c>
      <c r="G3321" s="337">
        <v>497267820</v>
      </c>
      <c r="H3321" s="330">
        <v>49727</v>
      </c>
      <c r="I3321" s="330"/>
      <c r="K3321" s="42"/>
      <c r="L3321" s="42"/>
      <c r="M3321" s="328"/>
      <c r="N3321" s="328"/>
      <c r="O3321" s="42"/>
    </row>
    <row r="3322" spans="1:15">
      <c r="A3322" s="42"/>
      <c r="B3322" s="330">
        <v>46326</v>
      </c>
      <c r="C3322" s="334">
        <f t="shared" si="50"/>
        <v>9658179883</v>
      </c>
      <c r="D3322" s="42"/>
      <c r="E3322" s="42"/>
      <c r="F3322" s="247">
        <v>119317697</v>
      </c>
      <c r="G3322" s="337">
        <v>497371686</v>
      </c>
      <c r="H3322" s="330">
        <v>43900</v>
      </c>
      <c r="I3322" s="330"/>
      <c r="K3322" s="42"/>
      <c r="L3322" s="42"/>
      <c r="M3322" s="328"/>
      <c r="N3322" s="328"/>
      <c r="O3322" s="42"/>
    </row>
    <row r="3323" spans="1:15">
      <c r="A3323" s="42"/>
      <c r="B3323" s="330">
        <v>46327</v>
      </c>
      <c r="C3323" s="334">
        <f t="shared" si="50"/>
        <v>10461494373</v>
      </c>
      <c r="D3323" s="42"/>
      <c r="E3323" s="42"/>
      <c r="F3323" s="247">
        <v>922632187</v>
      </c>
      <c r="G3323" s="337">
        <v>497469772</v>
      </c>
      <c r="H3323" s="330">
        <v>48629</v>
      </c>
      <c r="I3323" s="330"/>
      <c r="K3323" s="42"/>
      <c r="L3323" s="42"/>
      <c r="M3323" s="328"/>
      <c r="N3323" s="328"/>
      <c r="O3323" s="42"/>
    </row>
    <row r="3324" spans="1:15">
      <c r="A3324" s="42"/>
      <c r="B3324" s="330">
        <v>46328</v>
      </c>
      <c r="C3324" s="334">
        <f t="shared" si="50"/>
        <v>9850082615</v>
      </c>
      <c r="D3324" s="42"/>
      <c r="E3324" s="42"/>
      <c r="F3324" s="247">
        <v>311220429</v>
      </c>
      <c r="G3324" s="337">
        <v>497479510</v>
      </c>
      <c r="H3324" s="330">
        <v>46670</v>
      </c>
      <c r="I3324" s="330"/>
      <c r="K3324" s="42"/>
      <c r="L3324" s="42"/>
      <c r="M3324" s="328"/>
      <c r="N3324" s="328"/>
      <c r="O3324" s="42"/>
    </row>
    <row r="3325" spans="1:15">
      <c r="A3325" s="42"/>
      <c r="B3325" s="330">
        <v>46329</v>
      </c>
      <c r="C3325" s="334">
        <f t="shared" si="50"/>
        <v>9857595905</v>
      </c>
      <c r="D3325" s="42"/>
      <c r="E3325" s="42"/>
      <c r="F3325" s="247">
        <v>318733719</v>
      </c>
      <c r="G3325" s="337">
        <v>497569388</v>
      </c>
      <c r="H3325" s="330">
        <v>45218</v>
      </c>
      <c r="I3325" s="330"/>
      <c r="K3325" s="42"/>
      <c r="L3325" s="42"/>
      <c r="M3325" s="328"/>
      <c r="N3325" s="328"/>
      <c r="O3325" s="42"/>
    </row>
    <row r="3326" spans="1:15">
      <c r="A3326" s="42"/>
      <c r="B3326" s="330">
        <v>46330</v>
      </c>
      <c r="C3326" s="334">
        <f t="shared" si="50"/>
        <v>10096303230</v>
      </c>
      <c r="D3326" s="42"/>
      <c r="E3326" s="42"/>
      <c r="F3326" s="247">
        <v>557441044</v>
      </c>
      <c r="G3326" s="337">
        <v>497659526</v>
      </c>
      <c r="H3326" s="330">
        <v>44475</v>
      </c>
      <c r="I3326" s="330"/>
      <c r="K3326" s="42"/>
      <c r="L3326" s="42"/>
      <c r="M3326" s="328"/>
      <c r="N3326" s="328"/>
      <c r="O3326" s="42"/>
    </row>
    <row r="3327" spans="1:15">
      <c r="A3327" s="42"/>
      <c r="B3327" s="330">
        <v>46331</v>
      </c>
      <c r="C3327" s="334">
        <f t="shared" si="50"/>
        <v>10359043869</v>
      </c>
      <c r="D3327" s="42"/>
      <c r="E3327" s="42"/>
      <c r="F3327" s="247">
        <v>820181683</v>
      </c>
      <c r="G3327" s="337">
        <v>497986596</v>
      </c>
      <c r="H3327" s="330">
        <v>44489</v>
      </c>
      <c r="I3327" s="330"/>
      <c r="K3327" s="42"/>
      <c r="L3327" s="42"/>
      <c r="M3327" s="328"/>
      <c r="N3327" s="328"/>
      <c r="O3327" s="42"/>
    </row>
    <row r="3328" spans="1:15">
      <c r="A3328" s="42"/>
      <c r="B3328" s="330">
        <v>46332</v>
      </c>
      <c r="C3328" s="334">
        <f t="shared" si="50"/>
        <v>9666265287</v>
      </c>
      <c r="D3328" s="42"/>
      <c r="E3328" s="42"/>
      <c r="F3328" s="247">
        <v>127403101</v>
      </c>
      <c r="G3328" s="337">
        <v>498020216</v>
      </c>
      <c r="H3328" s="330">
        <v>46251</v>
      </c>
      <c r="I3328" s="330"/>
      <c r="K3328" s="42"/>
      <c r="L3328" s="42"/>
      <c r="M3328" s="328"/>
      <c r="N3328" s="328"/>
      <c r="O3328" s="42"/>
    </row>
    <row r="3329" spans="1:15">
      <c r="A3329" s="42"/>
      <c r="B3329" s="330">
        <v>46333</v>
      </c>
      <c r="C3329" s="334">
        <f t="shared" si="50"/>
        <v>9851870702</v>
      </c>
      <c r="D3329" s="42"/>
      <c r="E3329" s="42"/>
      <c r="F3329" s="247">
        <v>313008516</v>
      </c>
      <c r="G3329" s="337">
        <v>498276598</v>
      </c>
      <c r="H3329" s="330">
        <v>43364</v>
      </c>
      <c r="I3329" s="330"/>
      <c r="K3329" s="42"/>
      <c r="L3329" s="42"/>
      <c r="M3329" s="328"/>
      <c r="N3329" s="328"/>
      <c r="O3329" s="42"/>
    </row>
    <row r="3330" spans="1:15">
      <c r="A3330" s="42"/>
      <c r="B3330" s="330">
        <v>46334</v>
      </c>
      <c r="C3330" s="334">
        <f t="shared" si="50"/>
        <v>10136075108</v>
      </c>
      <c r="D3330" s="42"/>
      <c r="E3330" s="42"/>
      <c r="F3330" s="247">
        <v>597212922</v>
      </c>
      <c r="G3330" s="337">
        <v>498454060</v>
      </c>
      <c r="H3330" s="330">
        <v>46744</v>
      </c>
      <c r="I3330" s="330"/>
      <c r="K3330" s="42"/>
      <c r="L3330" s="42"/>
      <c r="M3330" s="328"/>
      <c r="N3330" s="328"/>
      <c r="O3330" s="42"/>
    </row>
    <row r="3331" spans="1:15">
      <c r="A3331" s="42"/>
      <c r="B3331" s="330">
        <v>46335</v>
      </c>
      <c r="C3331" s="334">
        <f t="shared" si="50"/>
        <v>9933177935</v>
      </c>
      <c r="D3331" s="42"/>
      <c r="E3331" s="42"/>
      <c r="F3331" s="247">
        <v>394315749</v>
      </c>
      <c r="G3331" s="337">
        <v>498594946</v>
      </c>
      <c r="H3331" s="330">
        <v>46446</v>
      </c>
      <c r="I3331" s="330"/>
      <c r="K3331" s="42"/>
      <c r="L3331" s="42"/>
      <c r="M3331" s="328"/>
      <c r="N3331" s="328"/>
      <c r="O3331" s="42"/>
    </row>
    <row r="3332" spans="1:15">
      <c r="A3332" s="42"/>
      <c r="B3332" s="330">
        <v>46336</v>
      </c>
      <c r="C3332" s="334">
        <f t="shared" si="50"/>
        <v>10246712588</v>
      </c>
      <c r="D3332" s="42"/>
      <c r="E3332" s="42"/>
      <c r="F3332" s="247">
        <v>707850402</v>
      </c>
      <c r="G3332" s="337">
        <v>498933751</v>
      </c>
      <c r="H3332" s="330">
        <v>46003</v>
      </c>
      <c r="I3332" s="330"/>
      <c r="K3332" s="42"/>
      <c r="L3332" s="42"/>
      <c r="M3332" s="328"/>
      <c r="N3332" s="328"/>
      <c r="O3332" s="42"/>
    </row>
    <row r="3333" spans="1:15">
      <c r="A3333" s="42"/>
      <c r="B3333" s="330">
        <v>46337</v>
      </c>
      <c r="C3333" s="334">
        <f t="shared" si="50"/>
        <v>9897430421</v>
      </c>
      <c r="D3333" s="42"/>
      <c r="E3333" s="42"/>
      <c r="F3333" s="247">
        <v>358568235</v>
      </c>
      <c r="G3333" s="337">
        <v>499091516</v>
      </c>
      <c r="H3333" s="330">
        <v>45241</v>
      </c>
      <c r="I3333" s="330"/>
      <c r="K3333" s="42"/>
      <c r="L3333" s="42"/>
      <c r="M3333" s="328"/>
      <c r="N3333" s="328"/>
      <c r="O3333" s="42"/>
    </row>
    <row r="3334" spans="1:15">
      <c r="A3334" s="42"/>
      <c r="B3334" s="330">
        <v>46338</v>
      </c>
      <c r="C3334" s="334">
        <f t="shared" si="50"/>
        <v>10218780916</v>
      </c>
      <c r="D3334" s="42"/>
      <c r="E3334" s="42"/>
      <c r="F3334" s="247">
        <v>679918730</v>
      </c>
      <c r="G3334" s="337">
        <v>499254760</v>
      </c>
      <c r="H3334" s="330">
        <v>48962</v>
      </c>
      <c r="I3334" s="330"/>
      <c r="K3334" s="42"/>
      <c r="L3334" s="42"/>
      <c r="M3334" s="328"/>
      <c r="N3334" s="328"/>
      <c r="O3334" s="42"/>
    </row>
    <row r="3335" spans="1:15">
      <c r="A3335" s="42"/>
      <c r="B3335" s="330">
        <v>46339</v>
      </c>
      <c r="C3335" s="334">
        <f t="shared" si="50"/>
        <v>10386296407</v>
      </c>
      <c r="D3335" s="42"/>
      <c r="E3335" s="42"/>
      <c r="F3335" s="247">
        <v>847434221</v>
      </c>
      <c r="G3335" s="337">
        <v>499355715</v>
      </c>
      <c r="H3335" s="330">
        <v>47464</v>
      </c>
      <c r="I3335" s="330"/>
      <c r="K3335" s="42"/>
      <c r="L3335" s="42"/>
      <c r="M3335" s="328"/>
      <c r="N3335" s="328"/>
      <c r="O3335" s="42"/>
    </row>
    <row r="3336" spans="1:15">
      <c r="A3336" s="42"/>
      <c r="B3336" s="330">
        <v>46340</v>
      </c>
      <c r="C3336" s="334">
        <f t="shared" si="50"/>
        <v>10477060132</v>
      </c>
      <c r="D3336" s="42"/>
      <c r="E3336" s="42"/>
      <c r="F3336" s="247">
        <v>938197946</v>
      </c>
      <c r="G3336" s="337">
        <v>499393414</v>
      </c>
      <c r="H3336" s="330">
        <v>49882</v>
      </c>
      <c r="I3336" s="330"/>
      <c r="K3336" s="42"/>
      <c r="L3336" s="42"/>
      <c r="M3336" s="328"/>
      <c r="N3336" s="328"/>
      <c r="O3336" s="42"/>
    </row>
    <row r="3337" spans="1:15">
      <c r="A3337" s="42"/>
      <c r="B3337" s="330">
        <v>46341</v>
      </c>
      <c r="C3337" s="334">
        <f t="shared" si="50"/>
        <v>10377695796</v>
      </c>
      <c r="D3337" s="42"/>
      <c r="E3337" s="42"/>
      <c r="F3337" s="247">
        <v>838833610</v>
      </c>
      <c r="G3337" s="337">
        <v>499570053</v>
      </c>
      <c r="H3337" s="330">
        <v>49083</v>
      </c>
      <c r="I3337" s="330"/>
      <c r="K3337" s="42"/>
      <c r="L3337" s="42"/>
      <c r="M3337" s="328"/>
      <c r="N3337" s="328"/>
      <c r="O3337" s="42"/>
    </row>
    <row r="3338" spans="1:15">
      <c r="A3338" s="42"/>
      <c r="B3338" s="330">
        <v>46342</v>
      </c>
      <c r="C3338" s="334">
        <f t="shared" si="50"/>
        <v>9857009952</v>
      </c>
      <c r="D3338" s="42"/>
      <c r="E3338" s="42"/>
      <c r="F3338" s="247">
        <v>318147766</v>
      </c>
      <c r="G3338" s="337">
        <v>499662401</v>
      </c>
      <c r="H3338" s="330">
        <v>44926</v>
      </c>
      <c r="I3338" s="330"/>
      <c r="K3338" s="42"/>
      <c r="L3338" s="42"/>
      <c r="M3338" s="328"/>
      <c r="N3338" s="328"/>
      <c r="O3338" s="42"/>
    </row>
    <row r="3339" spans="1:15">
      <c r="A3339" s="42"/>
      <c r="B3339" s="330">
        <v>46343</v>
      </c>
      <c r="C3339" s="334">
        <f t="shared" si="50"/>
        <v>9850908248</v>
      </c>
      <c r="D3339" s="42"/>
      <c r="E3339" s="42"/>
      <c r="F3339" s="247">
        <v>312046062</v>
      </c>
      <c r="G3339" s="337">
        <v>499685465</v>
      </c>
      <c r="H3339" s="330">
        <v>48577</v>
      </c>
      <c r="I3339" s="330"/>
      <c r="K3339" s="42"/>
      <c r="L3339" s="42"/>
      <c r="M3339" s="328"/>
      <c r="N3339" s="328"/>
      <c r="O3339" s="42"/>
    </row>
    <row r="3340" spans="1:15">
      <c r="A3340" s="42"/>
      <c r="B3340" s="330">
        <v>46344</v>
      </c>
      <c r="C3340" s="334">
        <f t="shared" si="50"/>
        <v>10104875400</v>
      </c>
      <c r="D3340" s="42"/>
      <c r="E3340" s="42"/>
      <c r="F3340" s="247">
        <v>566013214</v>
      </c>
      <c r="G3340" s="337">
        <v>499808538</v>
      </c>
      <c r="H3340" s="330">
        <v>48987</v>
      </c>
      <c r="I3340" s="330"/>
      <c r="K3340" s="42"/>
      <c r="L3340" s="42"/>
      <c r="M3340" s="328"/>
      <c r="N3340" s="328"/>
      <c r="O3340" s="42"/>
    </row>
    <row r="3341" spans="1:15">
      <c r="A3341" s="42"/>
      <c r="B3341" s="330">
        <v>46345</v>
      </c>
      <c r="C3341" s="334">
        <f t="shared" si="50"/>
        <v>10292927632</v>
      </c>
      <c r="D3341" s="42"/>
      <c r="E3341" s="42"/>
      <c r="F3341" s="247">
        <v>754065446</v>
      </c>
      <c r="G3341" s="337">
        <v>499844884</v>
      </c>
      <c r="H3341" s="330">
        <v>44302</v>
      </c>
      <c r="I3341" s="330"/>
      <c r="K3341" s="42"/>
      <c r="L3341" s="42"/>
      <c r="M3341" s="328"/>
      <c r="N3341" s="328"/>
      <c r="O3341" s="42"/>
    </row>
    <row r="3342" spans="1:15">
      <c r="A3342" s="42"/>
      <c r="B3342" s="330">
        <v>46346</v>
      </c>
      <c r="C3342" s="334">
        <f t="shared" si="50"/>
        <v>9643781658</v>
      </c>
      <c r="D3342" s="42"/>
      <c r="E3342" s="42"/>
      <c r="F3342" s="247">
        <v>104919472</v>
      </c>
      <c r="G3342" s="337">
        <v>499856302</v>
      </c>
      <c r="H3342" s="330">
        <v>45294</v>
      </c>
      <c r="I3342" s="330"/>
      <c r="K3342" s="42"/>
      <c r="L3342" s="42"/>
      <c r="M3342" s="328"/>
      <c r="N3342" s="328"/>
      <c r="O3342" s="42"/>
    </row>
    <row r="3343" spans="1:15">
      <c r="A3343" s="42"/>
      <c r="B3343" s="330">
        <v>46347</v>
      </c>
      <c r="C3343" s="334">
        <f t="shared" si="50"/>
        <v>10208502879</v>
      </c>
      <c r="D3343" s="42"/>
      <c r="E3343" s="42"/>
      <c r="F3343" s="247">
        <v>669640693</v>
      </c>
      <c r="G3343" s="337">
        <v>499919146</v>
      </c>
      <c r="H3343" s="330">
        <v>44077</v>
      </c>
      <c r="I3343" s="330"/>
      <c r="K3343" s="42"/>
      <c r="L3343" s="42"/>
      <c r="M3343" s="328"/>
      <c r="N3343" s="328"/>
      <c r="O3343" s="42"/>
    </row>
    <row r="3344" spans="1:15">
      <c r="A3344" s="42"/>
      <c r="B3344" s="330">
        <v>46348</v>
      </c>
      <c r="C3344" s="334">
        <f t="shared" si="50"/>
        <v>9691048937</v>
      </c>
      <c r="D3344" s="42"/>
      <c r="E3344" s="42"/>
      <c r="F3344" s="247">
        <v>152186751</v>
      </c>
      <c r="G3344" s="337">
        <v>500000594</v>
      </c>
      <c r="H3344" s="330">
        <v>49105</v>
      </c>
      <c r="I3344" s="330"/>
      <c r="K3344" s="42"/>
      <c r="L3344" s="42"/>
      <c r="M3344" s="328"/>
      <c r="N3344" s="328"/>
      <c r="O3344" s="42"/>
    </row>
    <row r="3345" spans="1:15">
      <c r="A3345" s="42"/>
      <c r="B3345" s="330">
        <v>46349</v>
      </c>
      <c r="C3345" s="334">
        <f t="shared" si="50"/>
        <v>10198246474</v>
      </c>
      <c r="D3345" s="42"/>
      <c r="E3345" s="42"/>
      <c r="F3345" s="247">
        <v>659384288</v>
      </c>
      <c r="G3345" s="337">
        <v>500038579</v>
      </c>
      <c r="H3345" s="330">
        <v>44935</v>
      </c>
      <c r="I3345" s="330"/>
      <c r="K3345" s="42"/>
      <c r="L3345" s="42"/>
      <c r="M3345" s="328"/>
      <c r="N3345" s="328"/>
      <c r="O3345" s="42"/>
    </row>
    <row r="3346" spans="1:15">
      <c r="A3346" s="42"/>
      <c r="B3346" s="330">
        <v>46350</v>
      </c>
      <c r="C3346" s="334">
        <f t="shared" si="50"/>
        <v>10334292893</v>
      </c>
      <c r="D3346" s="42"/>
      <c r="E3346" s="42"/>
      <c r="F3346" s="247">
        <v>795430707</v>
      </c>
      <c r="G3346" s="337">
        <v>500108680</v>
      </c>
      <c r="H3346" s="330">
        <v>45567</v>
      </c>
      <c r="I3346" s="330"/>
      <c r="K3346" s="42"/>
      <c r="L3346" s="42"/>
      <c r="M3346" s="328"/>
      <c r="N3346" s="328"/>
      <c r="O3346" s="42"/>
    </row>
    <row r="3347" spans="1:15">
      <c r="A3347" s="42"/>
      <c r="B3347" s="330">
        <v>46351</v>
      </c>
      <c r="C3347" s="334">
        <f t="shared" si="50"/>
        <v>10265445871</v>
      </c>
      <c r="D3347" s="42"/>
      <c r="E3347" s="42"/>
      <c r="F3347" s="247">
        <v>726583685</v>
      </c>
      <c r="G3347" s="337">
        <v>500193909</v>
      </c>
      <c r="H3347" s="330">
        <v>48262</v>
      </c>
      <c r="I3347" s="330"/>
      <c r="K3347" s="42"/>
      <c r="L3347" s="42"/>
      <c r="M3347" s="328"/>
      <c r="N3347" s="328"/>
      <c r="O3347" s="42"/>
    </row>
    <row r="3348" spans="1:15">
      <c r="A3348" s="42"/>
      <c r="B3348" s="330">
        <v>46352</v>
      </c>
      <c r="C3348" s="334">
        <f t="shared" si="50"/>
        <v>10522618281</v>
      </c>
      <c r="D3348" s="42"/>
      <c r="E3348" s="42"/>
      <c r="F3348" s="247">
        <v>983756095</v>
      </c>
      <c r="G3348" s="337">
        <v>500308784</v>
      </c>
      <c r="H3348" s="330">
        <v>44074</v>
      </c>
      <c r="I3348" s="330"/>
      <c r="K3348" s="42"/>
      <c r="L3348" s="42"/>
      <c r="M3348" s="328"/>
      <c r="N3348" s="328"/>
      <c r="O3348" s="42"/>
    </row>
    <row r="3349" spans="1:15">
      <c r="A3349" s="42"/>
      <c r="B3349" s="330">
        <v>46353</v>
      </c>
      <c r="C3349" s="334">
        <f t="shared" si="50"/>
        <v>10520083236</v>
      </c>
      <c r="D3349" s="42"/>
      <c r="E3349" s="42"/>
      <c r="F3349" s="247">
        <v>981221050</v>
      </c>
      <c r="G3349" s="337">
        <v>500662689</v>
      </c>
      <c r="H3349" s="330">
        <v>47774</v>
      </c>
      <c r="I3349" s="330"/>
      <c r="K3349" s="42"/>
      <c r="L3349" s="42"/>
      <c r="M3349" s="328"/>
      <c r="N3349" s="328"/>
      <c r="O3349" s="42"/>
    </row>
    <row r="3350" spans="1:15">
      <c r="A3350" s="42"/>
      <c r="B3350" s="330">
        <v>46354</v>
      </c>
      <c r="C3350" s="334">
        <f t="shared" si="50"/>
        <v>10185711899</v>
      </c>
      <c r="D3350" s="42"/>
      <c r="E3350" s="42"/>
      <c r="F3350" s="247">
        <v>646849713</v>
      </c>
      <c r="G3350" s="337">
        <v>500876909</v>
      </c>
      <c r="H3350" s="330">
        <v>44634</v>
      </c>
      <c r="I3350" s="330"/>
      <c r="K3350" s="42"/>
      <c r="L3350" s="42"/>
      <c r="M3350" s="328"/>
      <c r="N3350" s="328"/>
      <c r="O3350" s="42"/>
    </row>
    <row r="3351" spans="1:15">
      <c r="A3351" s="42"/>
      <c r="B3351" s="330">
        <v>46355</v>
      </c>
      <c r="C3351" s="334">
        <f t="shared" si="50"/>
        <v>10366291788</v>
      </c>
      <c r="D3351" s="42"/>
      <c r="E3351" s="42"/>
      <c r="F3351" s="247">
        <v>827429602</v>
      </c>
      <c r="G3351" s="337">
        <v>501003543</v>
      </c>
      <c r="H3351" s="330">
        <v>49591</v>
      </c>
      <c r="I3351" s="330"/>
      <c r="K3351" s="42"/>
      <c r="L3351" s="42"/>
      <c r="M3351" s="328"/>
      <c r="N3351" s="328"/>
      <c r="O3351" s="42"/>
    </row>
    <row r="3352" spans="1:15">
      <c r="A3352" s="42"/>
      <c r="B3352" s="330">
        <v>46356</v>
      </c>
      <c r="C3352" s="334">
        <f t="shared" si="50"/>
        <v>10382397065</v>
      </c>
      <c r="D3352" s="42"/>
      <c r="E3352" s="42"/>
      <c r="F3352" s="247">
        <v>843534879</v>
      </c>
      <c r="G3352" s="337">
        <v>501325822</v>
      </c>
      <c r="H3352" s="330">
        <v>46301</v>
      </c>
      <c r="I3352" s="330"/>
      <c r="K3352" s="42"/>
      <c r="L3352" s="42"/>
      <c r="M3352" s="328"/>
      <c r="N3352" s="328"/>
      <c r="O3352" s="42"/>
    </row>
    <row r="3353" spans="1:15">
      <c r="A3353" s="42"/>
      <c r="B3353" s="330">
        <v>46357</v>
      </c>
      <c r="C3353" s="334">
        <f t="shared" si="50"/>
        <v>10055496547</v>
      </c>
      <c r="D3353" s="42"/>
      <c r="E3353" s="42"/>
      <c r="F3353" s="247">
        <v>516634361</v>
      </c>
      <c r="G3353" s="337">
        <v>501495904</v>
      </c>
      <c r="H3353" s="330">
        <v>43104</v>
      </c>
      <c r="I3353" s="330"/>
      <c r="K3353" s="42"/>
      <c r="L3353" s="42"/>
      <c r="M3353" s="328"/>
      <c r="N3353" s="328"/>
      <c r="O3353" s="42"/>
    </row>
    <row r="3354" spans="1:15">
      <c r="A3354" s="42"/>
      <c r="B3354" s="330">
        <v>46358</v>
      </c>
      <c r="C3354" s="334">
        <f t="shared" si="50"/>
        <v>10325095790</v>
      </c>
      <c r="D3354" s="42"/>
      <c r="E3354" s="42"/>
      <c r="F3354" s="247">
        <v>786233604</v>
      </c>
      <c r="G3354" s="337">
        <v>502152859</v>
      </c>
      <c r="H3354" s="330">
        <v>49862</v>
      </c>
      <c r="I3354" s="330"/>
      <c r="K3354" s="42"/>
      <c r="L3354" s="42"/>
      <c r="M3354" s="328"/>
      <c r="N3354" s="328"/>
      <c r="O3354" s="42"/>
    </row>
    <row r="3355" spans="1:15">
      <c r="A3355" s="42"/>
      <c r="B3355" s="330">
        <v>46359</v>
      </c>
      <c r="C3355" s="334">
        <f t="shared" si="50"/>
        <v>10482012759</v>
      </c>
      <c r="D3355" s="42"/>
      <c r="E3355" s="42"/>
      <c r="F3355" s="247">
        <v>943150573</v>
      </c>
      <c r="G3355" s="337">
        <v>502209635</v>
      </c>
      <c r="H3355" s="330">
        <v>47999</v>
      </c>
      <c r="I3355" s="330"/>
      <c r="K3355" s="42"/>
      <c r="L3355" s="42"/>
      <c r="M3355" s="328"/>
      <c r="N3355" s="328"/>
      <c r="O3355" s="42"/>
    </row>
    <row r="3356" spans="1:15">
      <c r="A3356" s="42"/>
      <c r="B3356" s="330">
        <v>46360</v>
      </c>
      <c r="C3356" s="334">
        <f t="shared" si="50"/>
        <v>10357823637</v>
      </c>
      <c r="D3356" s="42"/>
      <c r="E3356" s="42"/>
      <c r="F3356" s="247">
        <v>818961451</v>
      </c>
      <c r="G3356" s="337">
        <v>502285549</v>
      </c>
      <c r="H3356" s="330">
        <v>47427</v>
      </c>
      <c r="I3356" s="330"/>
      <c r="K3356" s="42"/>
      <c r="L3356" s="42"/>
      <c r="M3356" s="328"/>
      <c r="N3356" s="328"/>
      <c r="O3356" s="42"/>
    </row>
    <row r="3357" spans="1:15">
      <c r="A3357" s="42"/>
      <c r="B3357" s="330">
        <v>46361</v>
      </c>
      <c r="C3357" s="334">
        <f t="shared" si="50"/>
        <v>10315280501</v>
      </c>
      <c r="D3357" s="42"/>
      <c r="E3357" s="42"/>
      <c r="F3357" s="247">
        <v>776418315</v>
      </c>
      <c r="G3357" s="337">
        <v>502614787</v>
      </c>
      <c r="H3357" s="330">
        <v>43075</v>
      </c>
      <c r="I3357" s="330"/>
      <c r="K3357" s="42"/>
      <c r="L3357" s="42"/>
      <c r="M3357" s="328"/>
      <c r="N3357" s="328"/>
      <c r="O3357" s="42"/>
    </row>
    <row r="3358" spans="1:15">
      <c r="A3358" s="42"/>
      <c r="B3358" s="330">
        <v>46362</v>
      </c>
      <c r="C3358" s="334">
        <f t="shared" si="50"/>
        <v>10454358858</v>
      </c>
      <c r="D3358" s="42"/>
      <c r="E3358" s="42"/>
      <c r="F3358" s="247">
        <v>915496672</v>
      </c>
      <c r="G3358" s="337">
        <v>502963202</v>
      </c>
      <c r="H3358" s="330">
        <v>44285</v>
      </c>
      <c r="I3358" s="330"/>
      <c r="K3358" s="42"/>
      <c r="L3358" s="42"/>
      <c r="M3358" s="328"/>
      <c r="N3358" s="328"/>
      <c r="O3358" s="42"/>
    </row>
    <row r="3359" spans="1:15">
      <c r="A3359" s="42"/>
      <c r="B3359" s="330">
        <v>46363</v>
      </c>
      <c r="C3359" s="334">
        <f t="shared" si="50"/>
        <v>10228236405</v>
      </c>
      <c r="D3359" s="42"/>
      <c r="E3359" s="42"/>
      <c r="F3359" s="247">
        <v>689374219</v>
      </c>
      <c r="G3359" s="337">
        <v>503050554</v>
      </c>
      <c r="H3359" s="330">
        <v>47279</v>
      </c>
      <c r="I3359" s="330"/>
      <c r="K3359" s="42"/>
      <c r="L3359" s="42"/>
      <c r="M3359" s="328"/>
      <c r="N3359" s="328"/>
      <c r="O3359" s="42"/>
    </row>
    <row r="3360" spans="1:15">
      <c r="A3360" s="42"/>
      <c r="B3360" s="330">
        <v>46364</v>
      </c>
      <c r="C3360" s="334">
        <f t="shared" ref="C3360:C3423" si="51">F3360+(F$88*28679+98765)+(G$88*6587+87654)+(E$88*9537+76543)+(J$88*5713+4528)</f>
        <v>9785825921</v>
      </c>
      <c r="D3360" s="42"/>
      <c r="E3360" s="42"/>
      <c r="F3360" s="247">
        <v>246963735</v>
      </c>
      <c r="G3360" s="337">
        <v>503050946</v>
      </c>
      <c r="H3360" s="330">
        <v>43367</v>
      </c>
      <c r="I3360" s="330"/>
      <c r="K3360" s="42"/>
      <c r="L3360" s="42"/>
      <c r="M3360" s="328"/>
      <c r="N3360" s="328"/>
      <c r="O3360" s="42"/>
    </row>
    <row r="3361" spans="1:15">
      <c r="A3361" s="42"/>
      <c r="B3361" s="330">
        <v>46365</v>
      </c>
      <c r="C3361" s="334">
        <f t="shared" si="51"/>
        <v>10120631690</v>
      </c>
      <c r="D3361" s="42"/>
      <c r="E3361" s="42"/>
      <c r="F3361" s="247">
        <v>581769504</v>
      </c>
      <c r="G3361" s="337">
        <v>503053706</v>
      </c>
      <c r="H3361" s="330">
        <v>47818</v>
      </c>
      <c r="I3361" s="330"/>
      <c r="K3361" s="42"/>
      <c r="L3361" s="42"/>
      <c r="M3361" s="328"/>
      <c r="N3361" s="328"/>
      <c r="O3361" s="42"/>
    </row>
    <row r="3362" spans="1:15">
      <c r="A3362" s="42"/>
      <c r="B3362" s="330">
        <v>46366</v>
      </c>
      <c r="C3362" s="334">
        <f t="shared" si="51"/>
        <v>9971138717</v>
      </c>
      <c r="D3362" s="42"/>
      <c r="E3362" s="42"/>
      <c r="F3362" s="247">
        <v>432276531</v>
      </c>
      <c r="G3362" s="337">
        <v>503133018</v>
      </c>
      <c r="H3362" s="330">
        <v>43946</v>
      </c>
      <c r="I3362" s="330"/>
      <c r="K3362" s="42"/>
      <c r="L3362" s="42"/>
      <c r="M3362" s="328"/>
      <c r="N3362" s="328"/>
      <c r="O3362" s="42"/>
    </row>
    <row r="3363" spans="1:15">
      <c r="A3363" s="42"/>
      <c r="B3363" s="330">
        <v>46367</v>
      </c>
      <c r="C3363" s="334">
        <f t="shared" si="51"/>
        <v>9915531547</v>
      </c>
      <c r="D3363" s="42"/>
      <c r="E3363" s="42"/>
      <c r="F3363" s="247">
        <v>376669361</v>
      </c>
      <c r="G3363" s="337">
        <v>503180588</v>
      </c>
      <c r="H3363" s="330">
        <v>46320</v>
      </c>
      <c r="I3363" s="330"/>
      <c r="K3363" s="42"/>
      <c r="L3363" s="42"/>
      <c r="M3363" s="328"/>
      <c r="N3363" s="328"/>
      <c r="O3363" s="42"/>
    </row>
    <row r="3364" spans="1:15">
      <c r="A3364" s="42"/>
      <c r="B3364" s="330">
        <v>46368</v>
      </c>
      <c r="C3364" s="334">
        <f t="shared" si="51"/>
        <v>9963274464</v>
      </c>
      <c r="D3364" s="42"/>
      <c r="E3364" s="42"/>
      <c r="F3364" s="247">
        <v>424412278</v>
      </c>
      <c r="G3364" s="337">
        <v>503187842</v>
      </c>
      <c r="H3364" s="330">
        <v>47043</v>
      </c>
      <c r="I3364" s="330"/>
      <c r="K3364" s="42"/>
      <c r="L3364" s="42"/>
      <c r="M3364" s="328"/>
      <c r="N3364" s="328"/>
      <c r="O3364" s="42"/>
    </row>
    <row r="3365" spans="1:15">
      <c r="A3365" s="42"/>
      <c r="B3365" s="330">
        <v>46369</v>
      </c>
      <c r="C3365" s="334">
        <f t="shared" si="51"/>
        <v>9972912650</v>
      </c>
      <c r="D3365" s="42"/>
      <c r="E3365" s="42"/>
      <c r="F3365" s="247">
        <v>434050464</v>
      </c>
      <c r="G3365" s="337">
        <v>503194621</v>
      </c>
      <c r="H3365" s="330">
        <v>49540</v>
      </c>
      <c r="I3365" s="330"/>
      <c r="K3365" s="42"/>
      <c r="L3365" s="42"/>
      <c r="M3365" s="328"/>
      <c r="N3365" s="328"/>
      <c r="O3365" s="42"/>
    </row>
    <row r="3366" spans="1:15">
      <c r="A3366" s="42"/>
      <c r="B3366" s="330">
        <v>46370</v>
      </c>
      <c r="C3366" s="334">
        <f t="shared" si="51"/>
        <v>9979950486</v>
      </c>
      <c r="D3366" s="42"/>
      <c r="E3366" s="42"/>
      <c r="F3366" s="247">
        <v>441088300</v>
      </c>
      <c r="G3366" s="337">
        <v>503195932</v>
      </c>
      <c r="H3366" s="330">
        <v>47663</v>
      </c>
      <c r="I3366" s="330"/>
      <c r="K3366" s="42"/>
      <c r="L3366" s="42"/>
      <c r="M3366" s="328"/>
      <c r="N3366" s="328"/>
      <c r="O3366" s="42"/>
    </row>
    <row r="3367" spans="1:15">
      <c r="A3367" s="42"/>
      <c r="B3367" s="330">
        <v>46371</v>
      </c>
      <c r="C3367" s="334">
        <f t="shared" si="51"/>
        <v>9675736630</v>
      </c>
      <c r="D3367" s="42"/>
      <c r="E3367" s="42"/>
      <c r="F3367" s="247">
        <v>136874444</v>
      </c>
      <c r="G3367" s="337">
        <v>503313533</v>
      </c>
      <c r="H3367" s="330">
        <v>47952</v>
      </c>
      <c r="I3367" s="330"/>
      <c r="K3367" s="42"/>
      <c r="L3367" s="42"/>
      <c r="M3367" s="328"/>
      <c r="N3367" s="328"/>
      <c r="O3367" s="42"/>
    </row>
    <row r="3368" spans="1:15">
      <c r="A3368" s="42"/>
      <c r="B3368" s="330">
        <v>46372</v>
      </c>
      <c r="C3368" s="334">
        <f t="shared" si="51"/>
        <v>10315038192</v>
      </c>
      <c r="D3368" s="42"/>
      <c r="E3368" s="42"/>
      <c r="F3368" s="247">
        <v>776176006</v>
      </c>
      <c r="G3368" s="337">
        <v>503478739</v>
      </c>
      <c r="H3368" s="330">
        <v>43731</v>
      </c>
      <c r="I3368" s="330"/>
      <c r="K3368" s="42"/>
      <c r="L3368" s="42"/>
      <c r="M3368" s="328"/>
      <c r="N3368" s="328"/>
      <c r="O3368" s="42"/>
    </row>
    <row r="3369" spans="1:15">
      <c r="A3369" s="42"/>
      <c r="B3369" s="330">
        <v>46373</v>
      </c>
      <c r="C3369" s="334">
        <f t="shared" si="51"/>
        <v>10095830855</v>
      </c>
      <c r="D3369" s="42"/>
      <c r="E3369" s="42"/>
      <c r="F3369" s="247">
        <v>556968669</v>
      </c>
      <c r="G3369" s="337">
        <v>503511486</v>
      </c>
      <c r="H3369" s="330">
        <v>45471</v>
      </c>
      <c r="I3369" s="330"/>
      <c r="K3369" s="42"/>
      <c r="L3369" s="42"/>
      <c r="M3369" s="328"/>
      <c r="N3369" s="328"/>
      <c r="O3369" s="42"/>
    </row>
    <row r="3370" spans="1:15">
      <c r="A3370" s="42"/>
      <c r="B3370" s="330">
        <v>46374</v>
      </c>
      <c r="C3370" s="334">
        <f t="shared" si="51"/>
        <v>10097631723</v>
      </c>
      <c r="D3370" s="42"/>
      <c r="E3370" s="42"/>
      <c r="F3370" s="247">
        <v>558769537</v>
      </c>
      <c r="G3370" s="337">
        <v>503515184</v>
      </c>
      <c r="H3370" s="330">
        <v>48088</v>
      </c>
      <c r="I3370" s="330"/>
      <c r="K3370" s="42"/>
      <c r="L3370" s="42"/>
      <c r="M3370" s="328"/>
      <c r="N3370" s="328"/>
      <c r="O3370" s="42"/>
    </row>
    <row r="3371" spans="1:15">
      <c r="A3371" s="42"/>
      <c r="B3371" s="330">
        <v>46375</v>
      </c>
      <c r="C3371" s="334">
        <f t="shared" si="51"/>
        <v>10413718847</v>
      </c>
      <c r="D3371" s="42"/>
      <c r="E3371" s="42"/>
      <c r="F3371" s="247">
        <v>874856661</v>
      </c>
      <c r="G3371" s="337">
        <v>503926006</v>
      </c>
      <c r="H3371" s="330">
        <v>45624</v>
      </c>
      <c r="I3371" s="330"/>
      <c r="K3371" s="42"/>
      <c r="L3371" s="42"/>
      <c r="M3371" s="328"/>
      <c r="N3371" s="328"/>
      <c r="O3371" s="42"/>
    </row>
    <row r="3372" spans="1:15">
      <c r="A3372" s="42"/>
      <c r="B3372" s="330">
        <v>46376</v>
      </c>
      <c r="C3372" s="334">
        <f t="shared" si="51"/>
        <v>10447777779</v>
      </c>
      <c r="D3372" s="42"/>
      <c r="E3372" s="42"/>
      <c r="F3372" s="247">
        <v>908915593</v>
      </c>
      <c r="G3372" s="337">
        <v>504038589</v>
      </c>
      <c r="H3372" s="330">
        <v>44223</v>
      </c>
      <c r="I3372" s="330"/>
      <c r="K3372" s="42"/>
      <c r="L3372" s="42"/>
      <c r="M3372" s="328"/>
      <c r="N3372" s="328"/>
      <c r="O3372" s="42"/>
    </row>
    <row r="3373" spans="1:15">
      <c r="A3373" s="42"/>
      <c r="B3373" s="330">
        <v>46377</v>
      </c>
      <c r="C3373" s="334">
        <f t="shared" si="51"/>
        <v>10083180930</v>
      </c>
      <c r="D3373" s="42"/>
      <c r="E3373" s="42"/>
      <c r="F3373" s="247">
        <v>544318744</v>
      </c>
      <c r="G3373" s="337">
        <v>504254965</v>
      </c>
      <c r="H3373" s="330">
        <v>43864</v>
      </c>
      <c r="I3373" s="330"/>
      <c r="K3373" s="42"/>
      <c r="L3373" s="42"/>
      <c r="M3373" s="328"/>
      <c r="N3373" s="328"/>
      <c r="O3373" s="42"/>
    </row>
    <row r="3374" spans="1:15">
      <c r="A3374" s="42"/>
      <c r="B3374" s="330">
        <v>46378</v>
      </c>
      <c r="C3374" s="334">
        <f t="shared" si="51"/>
        <v>10263567190</v>
      </c>
      <c r="D3374" s="42"/>
      <c r="E3374" s="42"/>
      <c r="F3374" s="247">
        <v>724705004</v>
      </c>
      <c r="G3374" s="337">
        <v>504431866</v>
      </c>
      <c r="H3374" s="330">
        <v>48510</v>
      </c>
      <c r="I3374" s="330"/>
      <c r="K3374" s="42"/>
      <c r="L3374" s="42"/>
      <c r="M3374" s="328"/>
      <c r="N3374" s="328"/>
      <c r="O3374" s="42"/>
    </row>
    <row r="3375" spans="1:15">
      <c r="A3375" s="42"/>
      <c r="B3375" s="330">
        <v>46379</v>
      </c>
      <c r="C3375" s="334">
        <f t="shared" si="51"/>
        <v>10219134447</v>
      </c>
      <c r="D3375" s="42"/>
      <c r="E3375" s="42"/>
      <c r="F3375" s="247">
        <v>680272261</v>
      </c>
      <c r="G3375" s="337">
        <v>504684004</v>
      </c>
      <c r="H3375" s="330">
        <v>48197</v>
      </c>
      <c r="I3375" s="330"/>
      <c r="K3375" s="42"/>
      <c r="L3375" s="42"/>
      <c r="M3375" s="328"/>
      <c r="N3375" s="328"/>
      <c r="O3375" s="42"/>
    </row>
    <row r="3376" spans="1:15">
      <c r="A3376" s="42"/>
      <c r="B3376" s="330">
        <v>46380</v>
      </c>
      <c r="C3376" s="334">
        <f t="shared" si="51"/>
        <v>9683448951</v>
      </c>
      <c r="D3376" s="42"/>
      <c r="E3376" s="42"/>
      <c r="F3376" s="247">
        <v>144586765</v>
      </c>
      <c r="G3376" s="337">
        <v>504696745</v>
      </c>
      <c r="H3376" s="330">
        <v>46439</v>
      </c>
      <c r="I3376" s="330"/>
      <c r="K3376" s="42"/>
      <c r="L3376" s="42"/>
      <c r="M3376" s="328"/>
      <c r="N3376" s="328"/>
      <c r="O3376" s="42"/>
    </row>
    <row r="3377" spans="1:15">
      <c r="A3377" s="42"/>
      <c r="B3377" s="330">
        <v>46381</v>
      </c>
      <c r="C3377" s="334">
        <f t="shared" si="51"/>
        <v>10368746115</v>
      </c>
      <c r="D3377" s="42"/>
      <c r="E3377" s="42"/>
      <c r="F3377" s="247">
        <v>829883929</v>
      </c>
      <c r="G3377" s="337">
        <v>504871499</v>
      </c>
      <c r="H3377" s="330">
        <v>43736</v>
      </c>
      <c r="I3377" s="330"/>
      <c r="K3377" s="42"/>
      <c r="L3377" s="42"/>
      <c r="M3377" s="328"/>
      <c r="N3377" s="328"/>
      <c r="O3377" s="42"/>
    </row>
    <row r="3378" spans="1:15">
      <c r="A3378" s="42"/>
      <c r="B3378" s="330">
        <v>46382</v>
      </c>
      <c r="C3378" s="334">
        <f t="shared" si="51"/>
        <v>10197210530</v>
      </c>
      <c r="D3378" s="42"/>
      <c r="E3378" s="42"/>
      <c r="F3378" s="247">
        <v>658348344</v>
      </c>
      <c r="G3378" s="337">
        <v>505055686</v>
      </c>
      <c r="H3378" s="330">
        <v>49117</v>
      </c>
      <c r="I3378" s="330"/>
      <c r="K3378" s="42"/>
      <c r="L3378" s="42"/>
      <c r="M3378" s="328"/>
      <c r="N3378" s="328"/>
      <c r="O3378" s="42"/>
    </row>
    <row r="3379" spans="1:15">
      <c r="A3379" s="42"/>
      <c r="B3379" s="330">
        <v>46383</v>
      </c>
      <c r="C3379" s="334">
        <f t="shared" si="51"/>
        <v>9795976172</v>
      </c>
      <c r="D3379" s="42"/>
      <c r="E3379" s="42"/>
      <c r="F3379" s="247">
        <v>257113986</v>
      </c>
      <c r="G3379" s="337">
        <v>505297600</v>
      </c>
      <c r="H3379" s="330">
        <v>49746</v>
      </c>
      <c r="I3379" s="330"/>
      <c r="K3379" s="42"/>
      <c r="L3379" s="42"/>
      <c r="M3379" s="328"/>
      <c r="N3379" s="328"/>
      <c r="O3379" s="42"/>
    </row>
    <row r="3380" spans="1:15">
      <c r="A3380" s="42"/>
      <c r="B3380" s="330">
        <v>46384</v>
      </c>
      <c r="C3380" s="334">
        <f t="shared" si="51"/>
        <v>10120698549</v>
      </c>
      <c r="D3380" s="42"/>
      <c r="E3380" s="42"/>
      <c r="F3380" s="247">
        <v>581836363</v>
      </c>
      <c r="G3380" s="337">
        <v>505348534</v>
      </c>
      <c r="H3380" s="330">
        <v>48204</v>
      </c>
      <c r="I3380" s="330"/>
      <c r="K3380" s="42"/>
      <c r="L3380" s="42"/>
      <c r="M3380" s="328"/>
      <c r="N3380" s="328"/>
      <c r="O3380" s="42"/>
    </row>
    <row r="3381" spans="1:15">
      <c r="A3381" s="42"/>
      <c r="B3381" s="330">
        <v>46385</v>
      </c>
      <c r="C3381" s="334">
        <f t="shared" si="51"/>
        <v>10372758990</v>
      </c>
      <c r="D3381" s="42"/>
      <c r="E3381" s="42"/>
      <c r="F3381" s="247">
        <v>833896804</v>
      </c>
      <c r="G3381" s="337">
        <v>505396098</v>
      </c>
      <c r="H3381" s="330">
        <v>46733</v>
      </c>
      <c r="I3381" s="330"/>
      <c r="K3381" s="42"/>
      <c r="L3381" s="42"/>
      <c r="M3381" s="328"/>
      <c r="N3381" s="328"/>
      <c r="O3381" s="42"/>
    </row>
    <row r="3382" spans="1:15">
      <c r="A3382" s="42"/>
      <c r="B3382" s="330">
        <v>46386</v>
      </c>
      <c r="C3382" s="334">
        <f t="shared" si="51"/>
        <v>10406276499</v>
      </c>
      <c r="D3382" s="42"/>
      <c r="E3382" s="42"/>
      <c r="F3382" s="247">
        <v>867414313</v>
      </c>
      <c r="G3382" s="337">
        <v>505431791</v>
      </c>
      <c r="H3382" s="330">
        <v>50056</v>
      </c>
      <c r="I3382" s="330"/>
      <c r="K3382" s="42"/>
      <c r="L3382" s="42"/>
      <c r="M3382" s="328"/>
      <c r="N3382" s="328"/>
      <c r="O3382" s="42"/>
    </row>
    <row r="3383" spans="1:15">
      <c r="A3383" s="42"/>
      <c r="B3383" s="330">
        <v>46387</v>
      </c>
      <c r="C3383" s="334">
        <f t="shared" si="51"/>
        <v>10482989020</v>
      </c>
      <c r="D3383" s="42"/>
      <c r="E3383" s="42"/>
      <c r="F3383" s="247">
        <v>944126834</v>
      </c>
      <c r="G3383" s="337">
        <v>505571069</v>
      </c>
      <c r="H3383" s="330">
        <v>48847</v>
      </c>
      <c r="I3383" s="330"/>
      <c r="K3383" s="42"/>
      <c r="L3383" s="42"/>
      <c r="M3383" s="328"/>
      <c r="N3383" s="328"/>
      <c r="O3383" s="42"/>
    </row>
    <row r="3384" spans="1:15">
      <c r="A3384" s="42"/>
      <c r="B3384" s="330">
        <v>46388</v>
      </c>
      <c r="C3384" s="334">
        <f t="shared" si="51"/>
        <v>10219920679</v>
      </c>
      <c r="D3384" s="42"/>
      <c r="E3384" s="42"/>
      <c r="F3384" s="247">
        <v>681058493</v>
      </c>
      <c r="G3384" s="337">
        <v>505793615</v>
      </c>
      <c r="H3384" s="330">
        <v>43635</v>
      </c>
      <c r="I3384" s="330"/>
      <c r="K3384" s="42"/>
      <c r="L3384" s="42"/>
      <c r="M3384" s="328"/>
      <c r="N3384" s="328"/>
      <c r="O3384" s="42"/>
    </row>
    <row r="3385" spans="1:15">
      <c r="A3385" s="42"/>
      <c r="B3385" s="330">
        <v>46389</v>
      </c>
      <c r="C3385" s="334">
        <f t="shared" si="51"/>
        <v>9766652184</v>
      </c>
      <c r="D3385" s="42"/>
      <c r="E3385" s="42"/>
      <c r="F3385" s="247">
        <v>227789998</v>
      </c>
      <c r="G3385" s="337">
        <v>505837069</v>
      </c>
      <c r="H3385" s="330">
        <v>47167</v>
      </c>
      <c r="I3385" s="330"/>
      <c r="K3385" s="42"/>
      <c r="L3385" s="42"/>
      <c r="M3385" s="328"/>
      <c r="N3385" s="328"/>
      <c r="O3385" s="42"/>
    </row>
    <row r="3386" spans="1:15">
      <c r="A3386" s="42"/>
      <c r="B3386" s="330">
        <v>46390</v>
      </c>
      <c r="C3386" s="334">
        <f t="shared" si="51"/>
        <v>10489197308</v>
      </c>
      <c r="D3386" s="42"/>
      <c r="E3386" s="42"/>
      <c r="F3386" s="247">
        <v>950335122</v>
      </c>
      <c r="G3386" s="337">
        <v>505869004</v>
      </c>
      <c r="H3386" s="330">
        <v>48856</v>
      </c>
      <c r="I3386" s="330"/>
      <c r="K3386" s="42"/>
      <c r="L3386" s="42"/>
      <c r="M3386" s="328"/>
      <c r="N3386" s="328"/>
      <c r="O3386" s="42"/>
    </row>
    <row r="3387" spans="1:15">
      <c r="A3387" s="42"/>
      <c r="B3387" s="330">
        <v>46391</v>
      </c>
      <c r="C3387" s="334">
        <f t="shared" si="51"/>
        <v>10069681817</v>
      </c>
      <c r="D3387" s="42"/>
      <c r="E3387" s="42"/>
      <c r="F3387" s="247">
        <v>530819631</v>
      </c>
      <c r="G3387" s="337">
        <v>505871119</v>
      </c>
      <c r="H3387" s="330">
        <v>47923</v>
      </c>
      <c r="I3387" s="330"/>
      <c r="K3387" s="42"/>
      <c r="L3387" s="42"/>
      <c r="M3387" s="328"/>
      <c r="N3387" s="328"/>
      <c r="O3387" s="42"/>
    </row>
    <row r="3388" spans="1:15">
      <c r="A3388" s="42"/>
      <c r="B3388" s="330">
        <v>46392</v>
      </c>
      <c r="C3388" s="334">
        <f t="shared" si="51"/>
        <v>10202427581</v>
      </c>
      <c r="D3388" s="42"/>
      <c r="E3388" s="42"/>
      <c r="F3388" s="247">
        <v>663565395</v>
      </c>
      <c r="G3388" s="337">
        <v>505967767</v>
      </c>
      <c r="H3388" s="330">
        <v>43677</v>
      </c>
      <c r="I3388" s="330"/>
      <c r="K3388" s="42"/>
      <c r="L3388" s="42"/>
      <c r="M3388" s="328"/>
      <c r="N3388" s="328"/>
      <c r="O3388" s="42"/>
    </row>
    <row r="3389" spans="1:15">
      <c r="A3389" s="42"/>
      <c r="B3389" s="330">
        <v>46393</v>
      </c>
      <c r="C3389" s="334">
        <f t="shared" si="51"/>
        <v>9775696332</v>
      </c>
      <c r="D3389" s="42"/>
      <c r="E3389" s="42"/>
      <c r="F3389" s="247">
        <v>236834146</v>
      </c>
      <c r="G3389" s="337">
        <v>506094756</v>
      </c>
      <c r="H3389" s="330">
        <v>49090</v>
      </c>
      <c r="I3389" s="330"/>
      <c r="K3389" s="42"/>
      <c r="L3389" s="42"/>
      <c r="M3389" s="328"/>
      <c r="N3389" s="328"/>
      <c r="O3389" s="42"/>
    </row>
    <row r="3390" spans="1:15">
      <c r="A3390" s="42"/>
      <c r="B3390" s="330">
        <v>46394</v>
      </c>
      <c r="C3390" s="334">
        <f t="shared" si="51"/>
        <v>9720560855</v>
      </c>
      <c r="D3390" s="42"/>
      <c r="E3390" s="42"/>
      <c r="F3390" s="247">
        <v>181698669</v>
      </c>
      <c r="G3390" s="337">
        <v>506113830</v>
      </c>
      <c r="H3390" s="330">
        <v>48490</v>
      </c>
      <c r="I3390" s="330"/>
      <c r="K3390" s="42"/>
      <c r="L3390" s="42"/>
      <c r="M3390" s="328"/>
      <c r="N3390" s="328"/>
      <c r="O3390" s="42"/>
    </row>
    <row r="3391" spans="1:15">
      <c r="A3391" s="42"/>
      <c r="B3391" s="330">
        <v>46395</v>
      </c>
      <c r="C3391" s="334">
        <f t="shared" si="51"/>
        <v>10457938254</v>
      </c>
      <c r="D3391" s="42"/>
      <c r="E3391" s="42"/>
      <c r="F3391" s="247">
        <v>919076068</v>
      </c>
      <c r="G3391" s="337">
        <v>506304443</v>
      </c>
      <c r="H3391" s="330">
        <v>43357</v>
      </c>
      <c r="I3391" s="330"/>
      <c r="K3391" s="42"/>
      <c r="L3391" s="42"/>
      <c r="M3391" s="328"/>
      <c r="N3391" s="328"/>
      <c r="O3391" s="42"/>
    </row>
    <row r="3392" spans="1:15">
      <c r="A3392" s="42"/>
      <c r="B3392" s="330">
        <v>46396</v>
      </c>
      <c r="C3392" s="334">
        <f t="shared" si="51"/>
        <v>10050158448</v>
      </c>
      <c r="D3392" s="42"/>
      <c r="E3392" s="42"/>
      <c r="F3392" s="247">
        <v>511296262</v>
      </c>
      <c r="G3392" s="337">
        <v>506371804</v>
      </c>
      <c r="H3392" s="330">
        <v>44052</v>
      </c>
      <c r="I3392" s="330"/>
      <c r="K3392" s="42"/>
      <c r="L3392" s="42"/>
      <c r="M3392" s="328"/>
      <c r="N3392" s="328"/>
      <c r="O3392" s="42"/>
    </row>
    <row r="3393" spans="1:15">
      <c r="A3393" s="42"/>
      <c r="B3393" s="330">
        <v>46397</v>
      </c>
      <c r="C3393" s="334">
        <f t="shared" si="51"/>
        <v>9888670891</v>
      </c>
      <c r="D3393" s="42"/>
      <c r="E3393" s="42"/>
      <c r="F3393" s="247">
        <v>349808705</v>
      </c>
      <c r="G3393" s="337">
        <v>506399523</v>
      </c>
      <c r="H3393" s="330">
        <v>48653</v>
      </c>
      <c r="I3393" s="330"/>
      <c r="K3393" s="42"/>
      <c r="L3393" s="42"/>
      <c r="M3393" s="328"/>
      <c r="N3393" s="328"/>
      <c r="O3393" s="42"/>
    </row>
    <row r="3394" spans="1:15">
      <c r="A3394" s="42"/>
      <c r="B3394" s="330">
        <v>46398</v>
      </c>
      <c r="C3394" s="334">
        <f t="shared" si="51"/>
        <v>9809796866</v>
      </c>
      <c r="D3394" s="42"/>
      <c r="E3394" s="42"/>
      <c r="F3394" s="247">
        <v>270934680</v>
      </c>
      <c r="G3394" s="337">
        <v>506790080</v>
      </c>
      <c r="H3394" s="330">
        <v>48798</v>
      </c>
      <c r="I3394" s="330"/>
      <c r="K3394" s="42"/>
      <c r="L3394" s="42"/>
      <c r="M3394" s="328"/>
      <c r="N3394" s="328"/>
      <c r="O3394" s="42"/>
    </row>
    <row r="3395" spans="1:15">
      <c r="A3395" s="42"/>
      <c r="B3395" s="330">
        <v>46399</v>
      </c>
      <c r="C3395" s="334">
        <f t="shared" si="51"/>
        <v>9953711103</v>
      </c>
      <c r="D3395" s="42"/>
      <c r="E3395" s="42"/>
      <c r="F3395" s="247">
        <v>414848917</v>
      </c>
      <c r="G3395" s="337">
        <v>507140328</v>
      </c>
      <c r="H3395" s="330">
        <v>50187</v>
      </c>
      <c r="I3395" s="330"/>
      <c r="K3395" s="42"/>
      <c r="L3395" s="42"/>
      <c r="M3395" s="328"/>
      <c r="N3395" s="328"/>
      <c r="O3395" s="42"/>
    </row>
    <row r="3396" spans="1:15">
      <c r="A3396" s="42"/>
      <c r="B3396" s="330">
        <v>46400</v>
      </c>
      <c r="C3396" s="334">
        <f t="shared" si="51"/>
        <v>10203382280</v>
      </c>
      <c r="D3396" s="42"/>
      <c r="E3396" s="42"/>
      <c r="F3396" s="247">
        <v>664520094</v>
      </c>
      <c r="G3396" s="337">
        <v>507384218</v>
      </c>
      <c r="H3396" s="330">
        <v>45766</v>
      </c>
      <c r="I3396" s="330"/>
      <c r="K3396" s="42"/>
      <c r="L3396" s="42"/>
      <c r="M3396" s="328"/>
      <c r="N3396" s="328"/>
      <c r="O3396" s="42"/>
    </row>
    <row r="3397" spans="1:15">
      <c r="A3397" s="42"/>
      <c r="B3397" s="330">
        <v>46401</v>
      </c>
      <c r="C3397" s="334">
        <f t="shared" si="51"/>
        <v>9692161458</v>
      </c>
      <c r="D3397" s="42"/>
      <c r="E3397" s="42"/>
      <c r="F3397" s="247">
        <v>153299272</v>
      </c>
      <c r="G3397" s="337">
        <v>507397438</v>
      </c>
      <c r="H3397" s="330">
        <v>43208</v>
      </c>
      <c r="I3397" s="330"/>
      <c r="K3397" s="42"/>
      <c r="L3397" s="42"/>
      <c r="M3397" s="328"/>
      <c r="N3397" s="328"/>
      <c r="O3397" s="42"/>
    </row>
    <row r="3398" spans="1:15">
      <c r="A3398" s="42"/>
      <c r="B3398" s="330">
        <v>46402</v>
      </c>
      <c r="C3398" s="334">
        <f t="shared" si="51"/>
        <v>9732409934</v>
      </c>
      <c r="D3398" s="42"/>
      <c r="E3398" s="42"/>
      <c r="F3398" s="247">
        <v>193547748</v>
      </c>
      <c r="G3398" s="337">
        <v>507418790</v>
      </c>
      <c r="H3398" s="330">
        <v>47546</v>
      </c>
      <c r="I3398" s="330"/>
      <c r="K3398" s="42"/>
      <c r="L3398" s="42"/>
      <c r="M3398" s="328"/>
      <c r="N3398" s="328"/>
      <c r="O3398" s="42"/>
    </row>
    <row r="3399" spans="1:15">
      <c r="A3399" s="42"/>
      <c r="B3399" s="330">
        <v>46403</v>
      </c>
      <c r="C3399" s="334">
        <f t="shared" si="51"/>
        <v>9824848626</v>
      </c>
      <c r="D3399" s="42"/>
      <c r="E3399" s="42"/>
      <c r="F3399" s="247">
        <v>285986440</v>
      </c>
      <c r="G3399" s="337">
        <v>507478640</v>
      </c>
      <c r="H3399" s="330">
        <v>43160</v>
      </c>
      <c r="I3399" s="330"/>
      <c r="K3399" s="42"/>
      <c r="L3399" s="42"/>
      <c r="M3399" s="328"/>
      <c r="N3399" s="328"/>
      <c r="O3399" s="42"/>
    </row>
    <row r="3400" spans="1:15">
      <c r="A3400" s="42"/>
      <c r="B3400" s="330">
        <v>46404</v>
      </c>
      <c r="C3400" s="334">
        <f t="shared" si="51"/>
        <v>9837221584</v>
      </c>
      <c r="D3400" s="42"/>
      <c r="E3400" s="42"/>
      <c r="F3400" s="247">
        <v>298359398</v>
      </c>
      <c r="G3400" s="337">
        <v>507677398</v>
      </c>
      <c r="H3400" s="330">
        <v>48422</v>
      </c>
      <c r="I3400" s="330"/>
      <c r="K3400" s="42"/>
      <c r="L3400" s="42"/>
      <c r="M3400" s="328"/>
      <c r="N3400" s="328"/>
      <c r="O3400" s="42"/>
    </row>
    <row r="3401" spans="1:15">
      <c r="A3401" s="42"/>
      <c r="B3401" s="330">
        <v>46405</v>
      </c>
      <c r="C3401" s="334">
        <f t="shared" si="51"/>
        <v>10004789605</v>
      </c>
      <c r="D3401" s="42"/>
      <c r="E3401" s="42"/>
      <c r="F3401" s="247">
        <v>465927419</v>
      </c>
      <c r="G3401" s="337">
        <v>507780270</v>
      </c>
      <c r="H3401" s="330">
        <v>45756</v>
      </c>
      <c r="I3401" s="330"/>
      <c r="K3401" s="42"/>
      <c r="L3401" s="42"/>
      <c r="M3401" s="328"/>
      <c r="N3401" s="328"/>
      <c r="O3401" s="42"/>
    </row>
    <row r="3402" spans="1:15">
      <c r="A3402" s="42"/>
      <c r="B3402" s="330">
        <v>46406</v>
      </c>
      <c r="C3402" s="334">
        <f t="shared" si="51"/>
        <v>10293732183</v>
      </c>
      <c r="D3402" s="42"/>
      <c r="E3402" s="42"/>
      <c r="F3402" s="247">
        <v>754869997</v>
      </c>
      <c r="G3402" s="337">
        <v>507982400</v>
      </c>
      <c r="H3402" s="330">
        <v>48537</v>
      </c>
      <c r="I3402" s="330"/>
      <c r="K3402" s="42"/>
      <c r="L3402" s="42"/>
      <c r="M3402" s="328"/>
      <c r="N3402" s="328"/>
      <c r="O3402" s="42"/>
    </row>
    <row r="3403" spans="1:15">
      <c r="A3403" s="42"/>
      <c r="B3403" s="330">
        <v>46407</v>
      </c>
      <c r="C3403" s="334">
        <f t="shared" si="51"/>
        <v>9897740001</v>
      </c>
      <c r="D3403" s="42"/>
      <c r="E3403" s="42"/>
      <c r="F3403" s="247">
        <v>358877815</v>
      </c>
      <c r="G3403" s="337">
        <v>508084177</v>
      </c>
      <c r="H3403" s="330">
        <v>43191</v>
      </c>
      <c r="I3403" s="330"/>
      <c r="K3403" s="42"/>
      <c r="L3403" s="42"/>
      <c r="M3403" s="328"/>
      <c r="N3403" s="328"/>
      <c r="O3403" s="42"/>
    </row>
    <row r="3404" spans="1:15">
      <c r="A3404" s="42"/>
      <c r="B3404" s="330">
        <v>46408</v>
      </c>
      <c r="C3404" s="334">
        <f t="shared" si="51"/>
        <v>10423569704</v>
      </c>
      <c r="D3404" s="42"/>
      <c r="E3404" s="42"/>
      <c r="F3404" s="247">
        <v>884707518</v>
      </c>
      <c r="G3404" s="337">
        <v>508232973</v>
      </c>
      <c r="H3404" s="330">
        <v>43922</v>
      </c>
      <c r="I3404" s="330"/>
      <c r="K3404" s="42"/>
      <c r="L3404" s="42"/>
      <c r="M3404" s="328"/>
      <c r="N3404" s="328"/>
      <c r="O3404" s="42"/>
    </row>
    <row r="3405" spans="1:15">
      <c r="A3405" s="42"/>
      <c r="B3405" s="330">
        <v>46409</v>
      </c>
      <c r="C3405" s="334">
        <f t="shared" si="51"/>
        <v>10162068842</v>
      </c>
      <c r="D3405" s="42"/>
      <c r="E3405" s="42"/>
      <c r="F3405" s="247">
        <v>623206656</v>
      </c>
      <c r="G3405" s="337">
        <v>508239091</v>
      </c>
      <c r="H3405" s="330">
        <v>44508</v>
      </c>
      <c r="I3405" s="330"/>
      <c r="K3405" s="42"/>
      <c r="L3405" s="42"/>
      <c r="M3405" s="328"/>
      <c r="N3405" s="328"/>
      <c r="O3405" s="42"/>
    </row>
    <row r="3406" spans="1:15">
      <c r="A3406" s="42"/>
      <c r="B3406" s="330">
        <v>46410</v>
      </c>
      <c r="C3406" s="334">
        <f t="shared" si="51"/>
        <v>10239507213</v>
      </c>
      <c r="D3406" s="42"/>
      <c r="E3406" s="42"/>
      <c r="F3406" s="247">
        <v>700645027</v>
      </c>
      <c r="G3406" s="337">
        <v>508308228</v>
      </c>
      <c r="H3406" s="330">
        <v>43802</v>
      </c>
      <c r="I3406" s="330"/>
      <c r="K3406" s="42"/>
      <c r="L3406" s="42"/>
      <c r="M3406" s="328"/>
      <c r="N3406" s="328"/>
      <c r="O3406" s="42"/>
    </row>
    <row r="3407" spans="1:15">
      <c r="A3407" s="42"/>
      <c r="B3407" s="330">
        <v>46411</v>
      </c>
      <c r="C3407" s="334">
        <f t="shared" si="51"/>
        <v>10390487137</v>
      </c>
      <c r="D3407" s="42"/>
      <c r="E3407" s="42"/>
      <c r="F3407" s="247">
        <v>851624951</v>
      </c>
      <c r="G3407" s="337">
        <v>508380974</v>
      </c>
      <c r="H3407" s="330">
        <v>45858</v>
      </c>
      <c r="I3407" s="330"/>
      <c r="K3407" s="42"/>
      <c r="L3407" s="42"/>
      <c r="M3407" s="328"/>
      <c r="N3407" s="328"/>
      <c r="O3407" s="42"/>
    </row>
    <row r="3408" spans="1:15">
      <c r="A3408" s="42"/>
      <c r="B3408" s="330">
        <v>46412</v>
      </c>
      <c r="C3408" s="334">
        <f t="shared" si="51"/>
        <v>10277040212</v>
      </c>
      <c r="D3408" s="42"/>
      <c r="E3408" s="42"/>
      <c r="F3408" s="247">
        <v>738178026</v>
      </c>
      <c r="G3408" s="337">
        <v>508427031</v>
      </c>
      <c r="H3408" s="330">
        <v>44614</v>
      </c>
      <c r="I3408" s="330"/>
      <c r="K3408" s="42"/>
      <c r="L3408" s="42"/>
      <c r="M3408" s="328"/>
      <c r="N3408" s="328"/>
      <c r="O3408" s="42"/>
    </row>
    <row r="3409" spans="1:15">
      <c r="A3409" s="42"/>
      <c r="B3409" s="330">
        <v>46413</v>
      </c>
      <c r="C3409" s="334">
        <f t="shared" si="51"/>
        <v>9710417507</v>
      </c>
      <c r="D3409" s="42"/>
      <c r="E3409" s="42"/>
      <c r="F3409" s="247">
        <v>171555321</v>
      </c>
      <c r="G3409" s="337">
        <v>508994612</v>
      </c>
      <c r="H3409" s="330">
        <v>45762</v>
      </c>
      <c r="I3409" s="330"/>
      <c r="K3409" s="42"/>
      <c r="L3409" s="42"/>
      <c r="M3409" s="328"/>
      <c r="N3409" s="328"/>
      <c r="O3409" s="42"/>
    </row>
    <row r="3410" spans="1:15">
      <c r="A3410" s="42"/>
      <c r="B3410" s="330">
        <v>46414</v>
      </c>
      <c r="C3410" s="334">
        <f t="shared" si="51"/>
        <v>9690733331</v>
      </c>
      <c r="D3410" s="42"/>
      <c r="E3410" s="42"/>
      <c r="F3410" s="247">
        <v>151871145</v>
      </c>
      <c r="G3410" s="337">
        <v>509027129</v>
      </c>
      <c r="H3410" s="330">
        <v>45675</v>
      </c>
      <c r="I3410" s="330"/>
      <c r="K3410" s="42"/>
      <c r="L3410" s="42"/>
      <c r="M3410" s="328"/>
      <c r="N3410" s="328"/>
      <c r="O3410" s="42"/>
    </row>
    <row r="3411" spans="1:15">
      <c r="A3411" s="42"/>
      <c r="B3411" s="330">
        <v>46415</v>
      </c>
      <c r="C3411" s="334">
        <f t="shared" si="51"/>
        <v>9985661543</v>
      </c>
      <c r="D3411" s="42"/>
      <c r="E3411" s="42"/>
      <c r="F3411" s="247">
        <v>446799357</v>
      </c>
      <c r="G3411" s="337">
        <v>509161325</v>
      </c>
      <c r="H3411" s="330">
        <v>43782</v>
      </c>
      <c r="I3411" s="330"/>
      <c r="K3411" s="42"/>
      <c r="L3411" s="42"/>
      <c r="M3411" s="328"/>
      <c r="N3411" s="328"/>
      <c r="O3411" s="42"/>
    </row>
    <row r="3412" spans="1:15">
      <c r="A3412" s="42"/>
      <c r="B3412" s="330">
        <v>46416</v>
      </c>
      <c r="C3412" s="334">
        <f t="shared" si="51"/>
        <v>10413592187</v>
      </c>
      <c r="D3412" s="42"/>
      <c r="E3412" s="42"/>
      <c r="F3412" s="247">
        <v>874730001</v>
      </c>
      <c r="G3412" s="337">
        <v>509259515</v>
      </c>
      <c r="H3412" s="330">
        <v>44167</v>
      </c>
      <c r="I3412" s="330"/>
      <c r="K3412" s="42"/>
      <c r="L3412" s="42"/>
      <c r="M3412" s="328"/>
      <c r="N3412" s="328"/>
      <c r="O3412" s="42"/>
    </row>
    <row r="3413" spans="1:15">
      <c r="A3413" s="42"/>
      <c r="B3413" s="330">
        <v>46417</v>
      </c>
      <c r="C3413" s="334">
        <f t="shared" si="51"/>
        <v>10525576271</v>
      </c>
      <c r="D3413" s="42"/>
      <c r="E3413" s="42"/>
      <c r="F3413" s="247">
        <v>986714085</v>
      </c>
      <c r="G3413" s="337">
        <v>509264822</v>
      </c>
      <c r="H3413" s="330">
        <v>46181</v>
      </c>
      <c r="I3413" s="330"/>
      <c r="K3413" s="42"/>
      <c r="L3413" s="42"/>
      <c r="M3413" s="328"/>
      <c r="N3413" s="328"/>
      <c r="O3413" s="42"/>
    </row>
    <row r="3414" spans="1:15">
      <c r="A3414" s="42"/>
      <c r="B3414" s="330">
        <v>46418</v>
      </c>
      <c r="C3414" s="334">
        <f t="shared" si="51"/>
        <v>9884586344</v>
      </c>
      <c r="D3414" s="42"/>
      <c r="E3414" s="42"/>
      <c r="F3414" s="247">
        <v>345724158</v>
      </c>
      <c r="G3414" s="337">
        <v>509340240</v>
      </c>
      <c r="H3414" s="330">
        <v>44782</v>
      </c>
      <c r="I3414" s="330"/>
      <c r="K3414" s="42"/>
      <c r="L3414" s="42"/>
      <c r="M3414" s="328"/>
      <c r="N3414" s="328"/>
      <c r="O3414" s="42"/>
    </row>
    <row r="3415" spans="1:15">
      <c r="A3415" s="42"/>
      <c r="B3415" s="330">
        <v>46419</v>
      </c>
      <c r="C3415" s="334">
        <f t="shared" si="51"/>
        <v>9964414658</v>
      </c>
      <c r="D3415" s="42"/>
      <c r="E3415" s="42"/>
      <c r="F3415" s="247">
        <v>425552472</v>
      </c>
      <c r="G3415" s="337">
        <v>509437294</v>
      </c>
      <c r="H3415" s="330">
        <v>49756</v>
      </c>
      <c r="I3415" s="330"/>
      <c r="K3415" s="42"/>
      <c r="L3415" s="42"/>
      <c r="M3415" s="328"/>
      <c r="N3415" s="328"/>
      <c r="O3415" s="42"/>
    </row>
    <row r="3416" spans="1:15">
      <c r="A3416" s="42"/>
      <c r="B3416" s="330">
        <v>46420</v>
      </c>
      <c r="C3416" s="334">
        <f t="shared" si="51"/>
        <v>10445228436</v>
      </c>
      <c r="D3416" s="42"/>
      <c r="E3416" s="42"/>
      <c r="F3416" s="247">
        <v>906366250</v>
      </c>
      <c r="G3416" s="337">
        <v>509483409</v>
      </c>
      <c r="H3416" s="330">
        <v>49172</v>
      </c>
      <c r="I3416" s="330"/>
      <c r="K3416" s="42"/>
      <c r="L3416" s="42"/>
      <c r="M3416" s="328"/>
      <c r="N3416" s="328"/>
      <c r="O3416" s="42"/>
    </row>
    <row r="3417" spans="1:15">
      <c r="A3417" s="42"/>
      <c r="B3417" s="330">
        <v>46421</v>
      </c>
      <c r="C3417" s="334">
        <f t="shared" si="51"/>
        <v>10463389292</v>
      </c>
      <c r="D3417" s="42"/>
      <c r="E3417" s="42"/>
      <c r="F3417" s="247">
        <v>924527106</v>
      </c>
      <c r="G3417" s="337">
        <v>509834988</v>
      </c>
      <c r="H3417" s="330">
        <v>47863</v>
      </c>
      <c r="I3417" s="330"/>
      <c r="K3417" s="42"/>
      <c r="L3417" s="42"/>
      <c r="M3417" s="328"/>
      <c r="N3417" s="328"/>
      <c r="O3417" s="42"/>
    </row>
    <row r="3418" spans="1:15">
      <c r="A3418" s="42"/>
      <c r="B3418" s="330">
        <v>46422</v>
      </c>
      <c r="C3418" s="334">
        <f t="shared" si="51"/>
        <v>9910886513</v>
      </c>
      <c r="D3418" s="42"/>
      <c r="E3418" s="42"/>
      <c r="F3418" s="247">
        <v>372024327</v>
      </c>
      <c r="G3418" s="337">
        <v>509945067</v>
      </c>
      <c r="H3418" s="330">
        <v>47358</v>
      </c>
      <c r="I3418" s="330"/>
      <c r="K3418" s="42"/>
      <c r="L3418" s="42"/>
      <c r="M3418" s="328"/>
      <c r="N3418" s="328"/>
      <c r="O3418" s="42"/>
    </row>
    <row r="3419" spans="1:15">
      <c r="A3419" s="42"/>
      <c r="B3419" s="330">
        <v>46423</v>
      </c>
      <c r="C3419" s="334">
        <f t="shared" si="51"/>
        <v>10060880873</v>
      </c>
      <c r="D3419" s="42"/>
      <c r="E3419" s="42"/>
      <c r="F3419" s="247">
        <v>522018687</v>
      </c>
      <c r="G3419" s="337">
        <v>509950677</v>
      </c>
      <c r="H3419" s="330">
        <v>45135</v>
      </c>
      <c r="I3419" s="330"/>
      <c r="K3419" s="42"/>
      <c r="L3419" s="42"/>
      <c r="M3419" s="328"/>
      <c r="N3419" s="328"/>
      <c r="O3419" s="42"/>
    </row>
    <row r="3420" spans="1:15">
      <c r="A3420" s="42"/>
      <c r="B3420" s="330">
        <v>46424</v>
      </c>
      <c r="C3420" s="334">
        <f t="shared" si="51"/>
        <v>9862906023</v>
      </c>
      <c r="D3420" s="42"/>
      <c r="E3420" s="42"/>
      <c r="F3420" s="247">
        <v>324043837</v>
      </c>
      <c r="G3420" s="337">
        <v>510016048</v>
      </c>
      <c r="H3420" s="330">
        <v>47730</v>
      </c>
      <c r="I3420" s="330"/>
      <c r="K3420" s="42"/>
      <c r="L3420" s="42"/>
      <c r="M3420" s="328"/>
      <c r="N3420" s="328"/>
      <c r="O3420" s="42"/>
    </row>
    <row r="3421" spans="1:15">
      <c r="A3421" s="42"/>
      <c r="B3421" s="330">
        <v>46425</v>
      </c>
      <c r="C3421" s="334">
        <f t="shared" si="51"/>
        <v>9684724632</v>
      </c>
      <c r="D3421" s="42"/>
      <c r="E3421" s="42"/>
      <c r="F3421" s="247">
        <v>145862446</v>
      </c>
      <c r="G3421" s="337">
        <v>510032424</v>
      </c>
      <c r="H3421" s="330">
        <v>49369</v>
      </c>
      <c r="I3421" s="330"/>
      <c r="K3421" s="42"/>
      <c r="L3421" s="42"/>
      <c r="M3421" s="328"/>
      <c r="N3421" s="328"/>
      <c r="O3421" s="42"/>
    </row>
    <row r="3422" spans="1:15">
      <c r="A3422" s="42"/>
      <c r="B3422" s="330">
        <v>46426</v>
      </c>
      <c r="C3422" s="334">
        <f t="shared" si="51"/>
        <v>9697218494</v>
      </c>
      <c r="D3422" s="42"/>
      <c r="E3422" s="42"/>
      <c r="F3422" s="247">
        <v>158356308</v>
      </c>
      <c r="G3422" s="337">
        <v>510110233</v>
      </c>
      <c r="H3422" s="330">
        <v>47022</v>
      </c>
      <c r="I3422" s="330"/>
      <c r="K3422" s="42"/>
      <c r="L3422" s="42"/>
      <c r="M3422" s="328"/>
      <c r="N3422" s="328"/>
      <c r="O3422" s="42"/>
    </row>
    <row r="3423" spans="1:15">
      <c r="A3423" s="42"/>
      <c r="B3423" s="330">
        <v>46427</v>
      </c>
      <c r="C3423" s="334">
        <f t="shared" si="51"/>
        <v>10295064763</v>
      </c>
      <c r="D3423" s="42"/>
      <c r="E3423" s="42"/>
      <c r="F3423" s="247">
        <v>756202577</v>
      </c>
      <c r="G3423" s="337">
        <v>510168028</v>
      </c>
      <c r="H3423" s="330">
        <v>45635</v>
      </c>
      <c r="I3423" s="330"/>
      <c r="K3423" s="42"/>
      <c r="L3423" s="42"/>
      <c r="M3423" s="328"/>
      <c r="N3423" s="328"/>
      <c r="O3423" s="42"/>
    </row>
    <row r="3424" spans="1:15">
      <c r="A3424" s="42"/>
      <c r="B3424" s="330">
        <v>46428</v>
      </c>
      <c r="C3424" s="334">
        <f t="shared" ref="C3424:C3487" si="52">F3424+(F$88*28679+98765)+(G$88*6587+87654)+(E$88*9537+76543)+(J$88*5713+4528)</f>
        <v>9716642468</v>
      </c>
      <c r="D3424" s="42"/>
      <c r="E3424" s="42"/>
      <c r="F3424" s="247">
        <v>177780282</v>
      </c>
      <c r="G3424" s="337">
        <v>510349896</v>
      </c>
      <c r="H3424" s="330">
        <v>45279</v>
      </c>
      <c r="I3424" s="330"/>
      <c r="K3424" s="42"/>
      <c r="L3424" s="42"/>
      <c r="M3424" s="328"/>
      <c r="N3424" s="328"/>
      <c r="O3424" s="42"/>
    </row>
    <row r="3425" spans="1:15">
      <c r="A3425" s="42"/>
      <c r="B3425" s="330">
        <v>46429</v>
      </c>
      <c r="C3425" s="334">
        <f t="shared" si="52"/>
        <v>10313781156</v>
      </c>
      <c r="D3425" s="42"/>
      <c r="E3425" s="42"/>
      <c r="F3425" s="247">
        <v>774918970</v>
      </c>
      <c r="G3425" s="337">
        <v>510404461</v>
      </c>
      <c r="H3425" s="330">
        <v>44741</v>
      </c>
      <c r="I3425" s="330"/>
      <c r="K3425" s="42"/>
      <c r="L3425" s="42"/>
      <c r="M3425" s="328"/>
      <c r="N3425" s="328"/>
      <c r="O3425" s="42"/>
    </row>
    <row r="3426" spans="1:15">
      <c r="A3426" s="42"/>
      <c r="B3426" s="330">
        <v>46430</v>
      </c>
      <c r="C3426" s="334">
        <f t="shared" si="52"/>
        <v>9782339857</v>
      </c>
      <c r="D3426" s="42"/>
      <c r="E3426" s="42"/>
      <c r="F3426" s="247">
        <v>243477671</v>
      </c>
      <c r="G3426" s="337">
        <v>510427836</v>
      </c>
      <c r="H3426" s="330">
        <v>48203</v>
      </c>
      <c r="I3426" s="330"/>
      <c r="K3426" s="42"/>
      <c r="L3426" s="42"/>
      <c r="M3426" s="328"/>
      <c r="N3426" s="328"/>
      <c r="O3426" s="42"/>
    </row>
    <row r="3427" spans="1:15">
      <c r="A3427" s="42"/>
      <c r="B3427" s="330">
        <v>46431</v>
      </c>
      <c r="C3427" s="334">
        <f t="shared" si="52"/>
        <v>10277813408</v>
      </c>
      <c r="D3427" s="42"/>
      <c r="E3427" s="42"/>
      <c r="F3427" s="247">
        <v>738951222</v>
      </c>
      <c r="G3427" s="337">
        <v>510616858</v>
      </c>
      <c r="H3427" s="330">
        <v>48869</v>
      </c>
      <c r="I3427" s="330"/>
      <c r="K3427" s="42"/>
      <c r="L3427" s="42"/>
      <c r="M3427" s="328"/>
      <c r="N3427" s="328"/>
      <c r="O3427" s="42"/>
    </row>
    <row r="3428" spans="1:15">
      <c r="A3428" s="42"/>
      <c r="B3428" s="330">
        <v>46432</v>
      </c>
      <c r="C3428" s="334">
        <f t="shared" si="52"/>
        <v>9896614411</v>
      </c>
      <c r="D3428" s="42"/>
      <c r="E3428" s="42"/>
      <c r="F3428" s="247">
        <v>357752225</v>
      </c>
      <c r="G3428" s="337">
        <v>510690494</v>
      </c>
      <c r="H3428" s="330">
        <v>43083</v>
      </c>
      <c r="I3428" s="330"/>
      <c r="K3428" s="42"/>
      <c r="L3428" s="42"/>
      <c r="M3428" s="328"/>
      <c r="N3428" s="328"/>
      <c r="O3428" s="42"/>
    </row>
    <row r="3429" spans="1:15">
      <c r="A3429" s="42"/>
      <c r="B3429" s="330">
        <v>46433</v>
      </c>
      <c r="C3429" s="334">
        <f t="shared" si="52"/>
        <v>10307493764</v>
      </c>
      <c r="D3429" s="42"/>
      <c r="E3429" s="42"/>
      <c r="F3429" s="247">
        <v>768631578</v>
      </c>
      <c r="G3429" s="337">
        <v>510974342</v>
      </c>
      <c r="H3429" s="330">
        <v>45729</v>
      </c>
      <c r="I3429" s="330"/>
      <c r="K3429" s="42"/>
      <c r="L3429" s="42"/>
      <c r="M3429" s="328"/>
      <c r="N3429" s="328"/>
      <c r="O3429" s="42"/>
    </row>
    <row r="3430" spans="1:15">
      <c r="A3430" s="42"/>
      <c r="B3430" s="330">
        <v>46434</v>
      </c>
      <c r="C3430" s="334">
        <f t="shared" si="52"/>
        <v>10284352149</v>
      </c>
      <c r="D3430" s="42"/>
      <c r="E3430" s="42"/>
      <c r="F3430" s="247">
        <v>745489963</v>
      </c>
      <c r="G3430" s="337">
        <v>511094916</v>
      </c>
      <c r="H3430" s="330">
        <v>49144</v>
      </c>
      <c r="I3430" s="330"/>
      <c r="K3430" s="42"/>
      <c r="L3430" s="42"/>
      <c r="M3430" s="328"/>
      <c r="N3430" s="328"/>
      <c r="O3430" s="42"/>
    </row>
    <row r="3431" spans="1:15">
      <c r="A3431" s="42"/>
      <c r="B3431" s="330">
        <v>46435</v>
      </c>
      <c r="C3431" s="334">
        <f t="shared" si="52"/>
        <v>9662301539</v>
      </c>
      <c r="D3431" s="42"/>
      <c r="E3431" s="42"/>
      <c r="F3431" s="247">
        <v>123439353</v>
      </c>
      <c r="G3431" s="337">
        <v>511096704</v>
      </c>
      <c r="H3431" s="330">
        <v>43583</v>
      </c>
      <c r="I3431" s="330"/>
      <c r="K3431" s="42"/>
      <c r="L3431" s="42"/>
      <c r="M3431" s="328"/>
      <c r="N3431" s="328"/>
      <c r="O3431" s="42"/>
    </row>
    <row r="3432" spans="1:15">
      <c r="A3432" s="42"/>
      <c r="B3432" s="330">
        <v>46436</v>
      </c>
      <c r="C3432" s="334">
        <f t="shared" si="52"/>
        <v>9883846885</v>
      </c>
      <c r="D3432" s="42"/>
      <c r="E3432" s="42"/>
      <c r="F3432" s="247">
        <v>344984699</v>
      </c>
      <c r="G3432" s="337">
        <v>511185750</v>
      </c>
      <c r="H3432" s="330">
        <v>44063</v>
      </c>
      <c r="I3432" s="330"/>
      <c r="K3432" s="42"/>
      <c r="L3432" s="42"/>
      <c r="M3432" s="328"/>
      <c r="N3432" s="328"/>
      <c r="O3432" s="42"/>
    </row>
    <row r="3433" spans="1:15">
      <c r="A3433" s="42"/>
      <c r="B3433" s="330">
        <v>46437</v>
      </c>
      <c r="C3433" s="334">
        <f t="shared" si="52"/>
        <v>10095125970</v>
      </c>
      <c r="D3433" s="42"/>
      <c r="E3433" s="42"/>
      <c r="F3433" s="247">
        <v>556263784</v>
      </c>
      <c r="G3433" s="337">
        <v>511296262</v>
      </c>
      <c r="H3433" s="330">
        <v>46396</v>
      </c>
      <c r="I3433" s="330"/>
      <c r="K3433" s="42"/>
      <c r="L3433" s="42"/>
      <c r="M3433" s="328"/>
      <c r="N3433" s="328"/>
      <c r="O3433" s="42"/>
    </row>
    <row r="3434" spans="1:15">
      <c r="A3434" s="42"/>
      <c r="B3434" s="330">
        <v>46438</v>
      </c>
      <c r="C3434" s="334">
        <f t="shared" si="52"/>
        <v>10429823336</v>
      </c>
      <c r="D3434" s="42"/>
      <c r="E3434" s="42"/>
      <c r="F3434" s="247">
        <v>890961150</v>
      </c>
      <c r="G3434" s="337">
        <v>511821562</v>
      </c>
      <c r="H3434" s="330">
        <v>48675</v>
      </c>
      <c r="I3434" s="330"/>
      <c r="K3434" s="42"/>
      <c r="L3434" s="42"/>
      <c r="M3434" s="328"/>
      <c r="N3434" s="328"/>
      <c r="O3434" s="42"/>
    </row>
    <row r="3435" spans="1:15">
      <c r="A3435" s="42"/>
      <c r="B3435" s="330">
        <v>46439</v>
      </c>
      <c r="C3435" s="334">
        <f t="shared" si="52"/>
        <v>10043558931</v>
      </c>
      <c r="D3435" s="42"/>
      <c r="E3435" s="42"/>
      <c r="F3435" s="247">
        <v>504696745</v>
      </c>
      <c r="G3435" s="337">
        <v>512058877</v>
      </c>
      <c r="H3435" s="330">
        <v>46587</v>
      </c>
      <c r="I3435" s="330"/>
      <c r="K3435" s="42"/>
      <c r="L3435" s="42"/>
      <c r="M3435" s="328"/>
      <c r="N3435" s="328"/>
      <c r="O3435" s="42"/>
    </row>
    <row r="3436" spans="1:15">
      <c r="A3436" s="42"/>
      <c r="B3436" s="330">
        <v>46440</v>
      </c>
      <c r="C3436" s="334">
        <f t="shared" si="52"/>
        <v>10257467402</v>
      </c>
      <c r="D3436" s="42"/>
      <c r="E3436" s="42"/>
      <c r="F3436" s="247">
        <v>718605216</v>
      </c>
      <c r="G3436" s="337">
        <v>512213006</v>
      </c>
      <c r="H3436" s="330">
        <v>45553</v>
      </c>
      <c r="I3436" s="330"/>
      <c r="K3436" s="42"/>
      <c r="L3436" s="42"/>
      <c r="M3436" s="328"/>
      <c r="N3436" s="328"/>
      <c r="O3436" s="42"/>
    </row>
    <row r="3437" spans="1:15">
      <c r="A3437" s="42"/>
      <c r="B3437" s="330">
        <v>46441</v>
      </c>
      <c r="C3437" s="334">
        <f t="shared" si="52"/>
        <v>10229024658</v>
      </c>
      <c r="D3437" s="42"/>
      <c r="E3437" s="42"/>
      <c r="F3437" s="247">
        <v>690162472</v>
      </c>
      <c r="G3437" s="337">
        <v>512315774</v>
      </c>
      <c r="H3437" s="330">
        <v>49571</v>
      </c>
      <c r="I3437" s="330"/>
      <c r="K3437" s="42"/>
      <c r="L3437" s="42"/>
      <c r="M3437" s="328"/>
      <c r="N3437" s="328"/>
      <c r="O3437" s="42"/>
    </row>
    <row r="3438" spans="1:15">
      <c r="A3438" s="42"/>
      <c r="B3438" s="330">
        <v>46442</v>
      </c>
      <c r="C3438" s="334">
        <f t="shared" si="52"/>
        <v>9747808116</v>
      </c>
      <c r="D3438" s="42"/>
      <c r="E3438" s="42"/>
      <c r="F3438" s="247">
        <v>208945930</v>
      </c>
      <c r="G3438" s="337">
        <v>512315878</v>
      </c>
      <c r="H3438" s="330">
        <v>44321</v>
      </c>
      <c r="I3438" s="330"/>
      <c r="K3438" s="42"/>
      <c r="L3438" s="42"/>
      <c r="M3438" s="328"/>
      <c r="N3438" s="328"/>
      <c r="O3438" s="42"/>
    </row>
    <row r="3439" spans="1:15">
      <c r="A3439" s="42"/>
      <c r="B3439" s="330">
        <v>46443</v>
      </c>
      <c r="C3439" s="334">
        <f t="shared" si="52"/>
        <v>10121782807</v>
      </c>
      <c r="D3439" s="42"/>
      <c r="E3439" s="42"/>
      <c r="F3439" s="247">
        <v>582920621</v>
      </c>
      <c r="G3439" s="337">
        <v>512364039</v>
      </c>
      <c r="H3439" s="330">
        <v>45794</v>
      </c>
      <c r="I3439" s="330"/>
      <c r="K3439" s="42"/>
      <c r="L3439" s="42"/>
      <c r="M3439" s="328"/>
      <c r="N3439" s="328"/>
      <c r="O3439" s="42"/>
    </row>
    <row r="3440" spans="1:15">
      <c r="A3440" s="42"/>
      <c r="B3440" s="330">
        <v>46444</v>
      </c>
      <c r="C3440" s="334">
        <f t="shared" si="52"/>
        <v>10304059130</v>
      </c>
      <c r="D3440" s="42"/>
      <c r="E3440" s="42"/>
      <c r="F3440" s="247">
        <v>765196944</v>
      </c>
      <c r="G3440" s="337">
        <v>512469923</v>
      </c>
      <c r="H3440" s="330">
        <v>46927</v>
      </c>
      <c r="I3440" s="330"/>
      <c r="K3440" s="42"/>
      <c r="L3440" s="42"/>
      <c r="M3440" s="328"/>
      <c r="N3440" s="328"/>
      <c r="O3440" s="42"/>
    </row>
    <row r="3441" spans="1:15">
      <c r="A3441" s="42"/>
      <c r="B3441" s="330">
        <v>46445</v>
      </c>
      <c r="C3441" s="334">
        <f t="shared" si="52"/>
        <v>10449216429</v>
      </c>
      <c r="D3441" s="42"/>
      <c r="E3441" s="42"/>
      <c r="F3441" s="247">
        <v>910354243</v>
      </c>
      <c r="G3441" s="337">
        <v>512680611</v>
      </c>
      <c r="H3441" s="330">
        <v>43976</v>
      </c>
      <c r="I3441" s="330"/>
      <c r="K3441" s="42"/>
      <c r="L3441" s="42"/>
      <c r="M3441" s="328"/>
      <c r="N3441" s="328"/>
      <c r="O3441" s="42"/>
    </row>
    <row r="3442" spans="1:15">
      <c r="A3442" s="42"/>
      <c r="B3442" s="330">
        <v>46446</v>
      </c>
      <c r="C3442" s="334">
        <f t="shared" si="52"/>
        <v>10037457132</v>
      </c>
      <c r="D3442" s="42"/>
      <c r="E3442" s="42"/>
      <c r="F3442" s="247">
        <v>498594946</v>
      </c>
      <c r="G3442" s="337">
        <v>513048898</v>
      </c>
      <c r="H3442" s="330">
        <v>47188</v>
      </c>
      <c r="I3442" s="330"/>
      <c r="K3442" s="42"/>
      <c r="L3442" s="42"/>
      <c r="M3442" s="328"/>
      <c r="N3442" s="328"/>
      <c r="O3442" s="42"/>
    </row>
    <row r="3443" spans="1:15">
      <c r="A3443" s="42"/>
      <c r="B3443" s="330">
        <v>46447</v>
      </c>
      <c r="C3443" s="334">
        <f t="shared" si="52"/>
        <v>9924041557</v>
      </c>
      <c r="D3443" s="42"/>
      <c r="E3443" s="42"/>
      <c r="F3443" s="247">
        <v>385179371</v>
      </c>
      <c r="G3443" s="337">
        <v>513065837</v>
      </c>
      <c r="H3443" s="330">
        <v>49622</v>
      </c>
      <c r="I3443" s="330"/>
      <c r="K3443" s="42"/>
      <c r="L3443" s="42"/>
      <c r="M3443" s="328"/>
      <c r="N3443" s="328"/>
      <c r="O3443" s="42"/>
    </row>
    <row r="3444" spans="1:15">
      <c r="A3444" s="42"/>
      <c r="B3444" s="330">
        <v>46448</v>
      </c>
      <c r="C3444" s="334">
        <f t="shared" si="52"/>
        <v>9774595384</v>
      </c>
      <c r="D3444" s="42"/>
      <c r="E3444" s="42"/>
      <c r="F3444" s="247">
        <v>235733198</v>
      </c>
      <c r="G3444" s="337">
        <v>513092687</v>
      </c>
      <c r="H3444" s="330">
        <v>50140</v>
      </c>
      <c r="I3444" s="330"/>
      <c r="K3444" s="42"/>
      <c r="L3444" s="42"/>
      <c r="M3444" s="328"/>
      <c r="N3444" s="328"/>
      <c r="O3444" s="42"/>
    </row>
    <row r="3445" spans="1:15">
      <c r="A3445" s="42"/>
      <c r="B3445" s="330">
        <v>46449</v>
      </c>
      <c r="C3445" s="334">
        <f t="shared" si="52"/>
        <v>9991649824</v>
      </c>
      <c r="D3445" s="42"/>
      <c r="E3445" s="42"/>
      <c r="F3445" s="247">
        <v>452787638</v>
      </c>
      <c r="G3445" s="337">
        <v>513109447</v>
      </c>
      <c r="H3445" s="330">
        <v>48597</v>
      </c>
      <c r="I3445" s="330"/>
      <c r="K3445" s="42"/>
      <c r="L3445" s="42"/>
      <c r="M3445" s="328"/>
      <c r="N3445" s="328"/>
      <c r="O3445" s="42"/>
    </row>
    <row r="3446" spans="1:15">
      <c r="A3446" s="42"/>
      <c r="B3446" s="330">
        <v>46450</v>
      </c>
      <c r="C3446" s="334">
        <f t="shared" si="52"/>
        <v>9728288407</v>
      </c>
      <c r="D3446" s="42"/>
      <c r="E3446" s="42"/>
      <c r="F3446" s="247">
        <v>189426221</v>
      </c>
      <c r="G3446" s="337">
        <v>513271003</v>
      </c>
      <c r="H3446" s="330">
        <v>45480</v>
      </c>
      <c r="I3446" s="330"/>
      <c r="K3446" s="42"/>
      <c r="L3446" s="42"/>
      <c r="M3446" s="328"/>
      <c r="N3446" s="328"/>
      <c r="O3446" s="42"/>
    </row>
    <row r="3447" spans="1:15">
      <c r="A3447" s="42"/>
      <c r="B3447" s="330">
        <v>46451</v>
      </c>
      <c r="C3447" s="334">
        <f t="shared" si="52"/>
        <v>10290326185</v>
      </c>
      <c r="D3447" s="42"/>
      <c r="E3447" s="42"/>
      <c r="F3447" s="247">
        <v>751463999</v>
      </c>
      <c r="G3447" s="337">
        <v>513312133</v>
      </c>
      <c r="H3447" s="330">
        <v>50102</v>
      </c>
      <c r="I3447" s="330"/>
      <c r="K3447" s="42"/>
      <c r="L3447" s="42"/>
      <c r="M3447" s="328"/>
      <c r="N3447" s="328"/>
      <c r="O3447" s="42"/>
    </row>
    <row r="3448" spans="1:15">
      <c r="A3448" s="42"/>
      <c r="B3448" s="330">
        <v>46452</v>
      </c>
      <c r="C3448" s="334">
        <f t="shared" si="52"/>
        <v>9709369623</v>
      </c>
      <c r="D3448" s="42"/>
      <c r="E3448" s="42"/>
      <c r="F3448" s="247">
        <v>170507437</v>
      </c>
      <c r="G3448" s="337">
        <v>513334010</v>
      </c>
      <c r="H3448" s="330">
        <v>49704</v>
      </c>
      <c r="I3448" s="330"/>
      <c r="K3448" s="42"/>
      <c r="L3448" s="42"/>
      <c r="M3448" s="328"/>
      <c r="N3448" s="328"/>
      <c r="O3448" s="42"/>
    </row>
    <row r="3449" spans="1:15">
      <c r="A3449" s="42"/>
      <c r="B3449" s="330">
        <v>46453</v>
      </c>
      <c r="C3449" s="334">
        <f t="shared" si="52"/>
        <v>9778999503</v>
      </c>
      <c r="D3449" s="42"/>
      <c r="E3449" s="42"/>
      <c r="F3449" s="247">
        <v>240137317</v>
      </c>
      <c r="G3449" s="337">
        <v>513468632</v>
      </c>
      <c r="H3449" s="330">
        <v>43684</v>
      </c>
      <c r="I3449" s="330"/>
      <c r="K3449" s="42"/>
      <c r="L3449" s="42"/>
      <c r="M3449" s="328"/>
      <c r="N3449" s="328"/>
      <c r="O3449" s="42"/>
    </row>
    <row r="3450" spans="1:15">
      <c r="A3450" s="42"/>
      <c r="B3450" s="330">
        <v>46454</v>
      </c>
      <c r="C3450" s="334">
        <f t="shared" si="52"/>
        <v>10078406609</v>
      </c>
      <c r="D3450" s="42"/>
      <c r="E3450" s="42"/>
      <c r="F3450" s="247">
        <v>539544423</v>
      </c>
      <c r="G3450" s="337">
        <v>513492289</v>
      </c>
      <c r="H3450" s="330">
        <v>49272</v>
      </c>
      <c r="I3450" s="330"/>
      <c r="K3450" s="42"/>
      <c r="L3450" s="42"/>
      <c r="M3450" s="328"/>
      <c r="N3450" s="328"/>
      <c r="O3450" s="42"/>
    </row>
    <row r="3451" spans="1:15">
      <c r="A3451" s="42"/>
      <c r="B3451" s="330">
        <v>46455</v>
      </c>
      <c r="C3451" s="334">
        <f t="shared" si="52"/>
        <v>9962905604</v>
      </c>
      <c r="D3451" s="42"/>
      <c r="E3451" s="42"/>
      <c r="F3451" s="247">
        <v>424043418</v>
      </c>
      <c r="G3451" s="337">
        <v>513604486</v>
      </c>
      <c r="H3451" s="330">
        <v>48931</v>
      </c>
      <c r="I3451" s="330"/>
      <c r="K3451" s="42"/>
      <c r="L3451" s="42"/>
      <c r="M3451" s="328"/>
      <c r="N3451" s="328"/>
      <c r="O3451" s="42"/>
    </row>
    <row r="3452" spans="1:15">
      <c r="A3452" s="42"/>
      <c r="B3452" s="330">
        <v>46456</v>
      </c>
      <c r="C3452" s="334">
        <f t="shared" si="52"/>
        <v>10324922664</v>
      </c>
      <c r="D3452" s="42"/>
      <c r="E3452" s="42"/>
      <c r="F3452" s="247">
        <v>786060478</v>
      </c>
      <c r="G3452" s="337">
        <v>513668613</v>
      </c>
      <c r="H3452" s="330">
        <v>43275</v>
      </c>
      <c r="I3452" s="330"/>
      <c r="K3452" s="42"/>
      <c r="L3452" s="42"/>
      <c r="M3452" s="328"/>
      <c r="N3452" s="328"/>
      <c r="O3452" s="42"/>
    </row>
    <row r="3453" spans="1:15">
      <c r="A3453" s="42"/>
      <c r="B3453" s="330">
        <v>46457</v>
      </c>
      <c r="C3453" s="334">
        <f t="shared" si="52"/>
        <v>9763199823</v>
      </c>
      <c r="D3453" s="42"/>
      <c r="E3453" s="42"/>
      <c r="F3453" s="247">
        <v>224337637</v>
      </c>
      <c r="G3453" s="337">
        <v>513740048</v>
      </c>
      <c r="H3453" s="330">
        <v>43461</v>
      </c>
      <c r="I3453" s="330"/>
      <c r="K3453" s="42"/>
      <c r="L3453" s="42"/>
      <c r="M3453" s="328"/>
      <c r="N3453" s="328"/>
      <c r="O3453" s="42"/>
    </row>
    <row r="3454" spans="1:15">
      <c r="A3454" s="42"/>
      <c r="B3454" s="330">
        <v>46458</v>
      </c>
      <c r="C3454" s="334">
        <f t="shared" si="52"/>
        <v>9829079076</v>
      </c>
      <c r="D3454" s="42"/>
      <c r="E3454" s="42"/>
      <c r="F3454" s="247">
        <v>290216890</v>
      </c>
      <c r="G3454" s="337">
        <v>513777993</v>
      </c>
      <c r="H3454" s="330">
        <v>43220</v>
      </c>
      <c r="I3454" s="330"/>
      <c r="K3454" s="42"/>
      <c r="L3454" s="42"/>
      <c r="M3454" s="328"/>
      <c r="N3454" s="328"/>
      <c r="O3454" s="42"/>
    </row>
    <row r="3455" spans="1:15">
      <c r="A3455" s="42"/>
      <c r="B3455" s="330">
        <v>46459</v>
      </c>
      <c r="C3455" s="334">
        <f t="shared" si="52"/>
        <v>10033453106</v>
      </c>
      <c r="D3455" s="42"/>
      <c r="E3455" s="42"/>
      <c r="F3455" s="247">
        <v>494590920</v>
      </c>
      <c r="G3455" s="337">
        <v>513803558</v>
      </c>
      <c r="H3455" s="330">
        <v>44849</v>
      </c>
      <c r="I3455" s="330"/>
      <c r="K3455" s="42"/>
      <c r="L3455" s="42"/>
      <c r="M3455" s="328"/>
      <c r="N3455" s="328"/>
      <c r="O3455" s="42"/>
    </row>
    <row r="3456" spans="1:15">
      <c r="A3456" s="42"/>
      <c r="B3456" s="330">
        <v>46460</v>
      </c>
      <c r="C3456" s="334">
        <f t="shared" si="52"/>
        <v>10478199663</v>
      </c>
      <c r="D3456" s="42"/>
      <c r="E3456" s="42"/>
      <c r="F3456" s="247">
        <v>939337477</v>
      </c>
      <c r="G3456" s="337">
        <v>513895705</v>
      </c>
      <c r="H3456" s="330">
        <v>47895</v>
      </c>
      <c r="I3456" s="330"/>
      <c r="K3456" s="42"/>
      <c r="L3456" s="42"/>
      <c r="M3456" s="328"/>
      <c r="N3456" s="328"/>
      <c r="O3456" s="42"/>
    </row>
    <row r="3457" spans="1:15">
      <c r="A3457" s="42"/>
      <c r="B3457" s="330">
        <v>46461</v>
      </c>
      <c r="C3457" s="334">
        <f t="shared" si="52"/>
        <v>9722668637</v>
      </c>
      <c r="D3457" s="42"/>
      <c r="E3457" s="42"/>
      <c r="F3457" s="247">
        <v>183806451</v>
      </c>
      <c r="G3457" s="337">
        <v>514156280</v>
      </c>
      <c r="H3457" s="330">
        <v>48399</v>
      </c>
      <c r="I3457" s="330"/>
      <c r="K3457" s="42"/>
      <c r="L3457" s="42"/>
      <c r="M3457" s="328"/>
      <c r="N3457" s="328"/>
      <c r="O3457" s="42"/>
    </row>
    <row r="3458" spans="1:15">
      <c r="A3458" s="42"/>
      <c r="B3458" s="330">
        <v>46462</v>
      </c>
      <c r="C3458" s="334">
        <f t="shared" si="52"/>
        <v>10174579384</v>
      </c>
      <c r="D3458" s="42"/>
      <c r="E3458" s="42"/>
      <c r="F3458" s="247">
        <v>635717198</v>
      </c>
      <c r="G3458" s="337">
        <v>514307045</v>
      </c>
      <c r="H3458" s="330">
        <v>47299</v>
      </c>
      <c r="I3458" s="330"/>
      <c r="K3458" s="42"/>
      <c r="L3458" s="42"/>
      <c r="M3458" s="328"/>
      <c r="N3458" s="328"/>
      <c r="O3458" s="42"/>
    </row>
    <row r="3459" spans="1:15">
      <c r="A3459" s="42"/>
      <c r="B3459" s="330">
        <v>46463</v>
      </c>
      <c r="C3459" s="334">
        <f t="shared" si="52"/>
        <v>9661206043</v>
      </c>
      <c r="D3459" s="42"/>
      <c r="E3459" s="42"/>
      <c r="F3459" s="247">
        <v>122343857</v>
      </c>
      <c r="G3459" s="337">
        <v>514356760</v>
      </c>
      <c r="H3459" s="330">
        <v>45159</v>
      </c>
      <c r="I3459" s="330"/>
      <c r="K3459" s="42"/>
      <c r="L3459" s="42"/>
      <c r="M3459" s="328"/>
      <c r="N3459" s="328"/>
      <c r="O3459" s="42"/>
    </row>
    <row r="3460" spans="1:15">
      <c r="A3460" s="42"/>
      <c r="B3460" s="330">
        <v>46464</v>
      </c>
      <c r="C3460" s="334">
        <f t="shared" si="52"/>
        <v>10432017010</v>
      </c>
      <c r="D3460" s="42"/>
      <c r="E3460" s="42"/>
      <c r="F3460" s="247">
        <v>893154824</v>
      </c>
      <c r="G3460" s="337">
        <v>514430071</v>
      </c>
      <c r="H3460" s="330">
        <v>43269</v>
      </c>
      <c r="I3460" s="330"/>
      <c r="K3460" s="42"/>
      <c r="L3460" s="42"/>
      <c r="M3460" s="328"/>
      <c r="N3460" s="328"/>
      <c r="O3460" s="42"/>
    </row>
    <row r="3461" spans="1:15">
      <c r="A3461" s="42"/>
      <c r="B3461" s="330">
        <v>46465</v>
      </c>
      <c r="C3461" s="334">
        <f t="shared" si="52"/>
        <v>9841493728</v>
      </c>
      <c r="D3461" s="42"/>
      <c r="E3461" s="42"/>
      <c r="F3461" s="247">
        <v>302631542</v>
      </c>
      <c r="G3461" s="337">
        <v>514443546</v>
      </c>
      <c r="H3461" s="330">
        <v>46921</v>
      </c>
      <c r="I3461" s="330"/>
      <c r="K3461" s="42"/>
      <c r="L3461" s="42"/>
      <c r="M3461" s="328"/>
      <c r="N3461" s="328"/>
      <c r="O3461" s="42"/>
    </row>
    <row r="3462" spans="1:15">
      <c r="A3462" s="42"/>
      <c r="B3462" s="330">
        <v>46466</v>
      </c>
      <c r="C3462" s="334">
        <f t="shared" si="52"/>
        <v>10327891420</v>
      </c>
      <c r="D3462" s="42"/>
      <c r="E3462" s="42"/>
      <c r="F3462" s="247">
        <v>789029234</v>
      </c>
      <c r="G3462" s="337">
        <v>514743478</v>
      </c>
      <c r="H3462" s="330">
        <v>49357</v>
      </c>
      <c r="I3462" s="330"/>
      <c r="K3462" s="42"/>
      <c r="L3462" s="42"/>
      <c r="M3462" s="328"/>
      <c r="N3462" s="328"/>
      <c r="O3462" s="42"/>
    </row>
    <row r="3463" spans="1:15">
      <c r="A3463" s="42"/>
      <c r="B3463" s="330">
        <v>46467</v>
      </c>
      <c r="C3463" s="334">
        <f t="shared" si="52"/>
        <v>10149650605</v>
      </c>
      <c r="D3463" s="42"/>
      <c r="E3463" s="42"/>
      <c r="F3463" s="247">
        <v>610788419</v>
      </c>
      <c r="G3463" s="337">
        <v>514975883</v>
      </c>
      <c r="H3463" s="330">
        <v>46589</v>
      </c>
      <c r="I3463" s="330"/>
      <c r="K3463" s="42"/>
      <c r="L3463" s="42"/>
      <c r="M3463" s="328"/>
      <c r="N3463" s="328"/>
      <c r="O3463" s="42"/>
    </row>
    <row r="3464" spans="1:15">
      <c r="A3464" s="42"/>
      <c r="B3464" s="330">
        <v>46468</v>
      </c>
      <c r="C3464" s="334">
        <f t="shared" si="52"/>
        <v>9699993704</v>
      </c>
      <c r="D3464" s="42"/>
      <c r="E3464" s="42"/>
      <c r="F3464" s="247">
        <v>161131518</v>
      </c>
      <c r="G3464" s="337">
        <v>515085005</v>
      </c>
      <c r="H3464" s="330">
        <v>44129</v>
      </c>
      <c r="I3464" s="330"/>
      <c r="K3464" s="42"/>
      <c r="L3464" s="42"/>
      <c r="M3464" s="328"/>
      <c r="N3464" s="328"/>
      <c r="O3464" s="42"/>
    </row>
    <row r="3465" spans="1:15">
      <c r="A3465" s="42"/>
      <c r="B3465" s="330">
        <v>46469</v>
      </c>
      <c r="C3465" s="334">
        <f t="shared" si="52"/>
        <v>9839590127</v>
      </c>
      <c r="D3465" s="42"/>
      <c r="E3465" s="42"/>
      <c r="F3465" s="247">
        <v>300727941</v>
      </c>
      <c r="G3465" s="337">
        <v>515166275</v>
      </c>
      <c r="H3465" s="330">
        <v>46230</v>
      </c>
      <c r="I3465" s="330"/>
      <c r="K3465" s="42"/>
      <c r="L3465" s="42"/>
      <c r="M3465" s="328"/>
      <c r="N3465" s="328"/>
      <c r="O3465" s="42"/>
    </row>
    <row r="3466" spans="1:15">
      <c r="A3466" s="42"/>
      <c r="B3466" s="330">
        <v>46470</v>
      </c>
      <c r="C3466" s="334">
        <f t="shared" si="52"/>
        <v>10390618553</v>
      </c>
      <c r="D3466" s="42"/>
      <c r="E3466" s="42"/>
      <c r="F3466" s="247">
        <v>851756367</v>
      </c>
      <c r="G3466" s="337">
        <v>515246939</v>
      </c>
      <c r="H3466" s="330">
        <v>50089</v>
      </c>
      <c r="I3466" s="330"/>
      <c r="K3466" s="42"/>
      <c r="L3466" s="42"/>
      <c r="M3466" s="328"/>
      <c r="N3466" s="328"/>
      <c r="O3466" s="42"/>
    </row>
    <row r="3467" spans="1:15">
      <c r="A3467" s="42"/>
      <c r="B3467" s="330">
        <v>46471</v>
      </c>
      <c r="C3467" s="334">
        <f t="shared" si="52"/>
        <v>10072447478</v>
      </c>
      <c r="D3467" s="42"/>
      <c r="E3467" s="42"/>
      <c r="F3467" s="247">
        <v>533585292</v>
      </c>
      <c r="G3467" s="337">
        <v>515300336</v>
      </c>
      <c r="H3467" s="330">
        <v>49586</v>
      </c>
      <c r="I3467" s="330"/>
      <c r="K3467" s="42"/>
      <c r="L3467" s="42"/>
      <c r="M3467" s="328"/>
      <c r="N3467" s="328"/>
      <c r="O3467" s="42"/>
    </row>
    <row r="3468" spans="1:15">
      <c r="A3468" s="42"/>
      <c r="B3468" s="330">
        <v>46472</v>
      </c>
      <c r="C3468" s="334">
        <f t="shared" si="52"/>
        <v>10266637349</v>
      </c>
      <c r="D3468" s="42"/>
      <c r="E3468" s="42"/>
      <c r="F3468" s="247">
        <v>727775163</v>
      </c>
      <c r="G3468" s="337">
        <v>515344185</v>
      </c>
      <c r="H3468" s="330">
        <v>47874</v>
      </c>
      <c r="I3468" s="330"/>
      <c r="K3468" s="42"/>
      <c r="L3468" s="42"/>
      <c r="M3468" s="328"/>
      <c r="N3468" s="328"/>
      <c r="O3468" s="42"/>
    </row>
    <row r="3469" spans="1:15">
      <c r="A3469" s="42"/>
      <c r="B3469" s="330">
        <v>46473</v>
      </c>
      <c r="C3469" s="334">
        <f t="shared" si="52"/>
        <v>9828085805</v>
      </c>
      <c r="D3469" s="42"/>
      <c r="E3469" s="42"/>
      <c r="F3469" s="247">
        <v>289223619</v>
      </c>
      <c r="G3469" s="337">
        <v>515357566</v>
      </c>
      <c r="H3469" s="330">
        <v>45060</v>
      </c>
      <c r="I3469" s="330"/>
      <c r="K3469" s="42"/>
      <c r="L3469" s="42"/>
      <c r="M3469" s="328"/>
      <c r="N3469" s="328"/>
      <c r="O3469" s="42"/>
    </row>
    <row r="3470" spans="1:15">
      <c r="A3470" s="42"/>
      <c r="B3470" s="330">
        <v>46474</v>
      </c>
      <c r="C3470" s="334">
        <f t="shared" si="52"/>
        <v>9847707364</v>
      </c>
      <c r="D3470" s="42"/>
      <c r="E3470" s="42"/>
      <c r="F3470" s="247">
        <v>308845178</v>
      </c>
      <c r="G3470" s="337">
        <v>515388450</v>
      </c>
      <c r="H3470" s="330">
        <v>48154</v>
      </c>
      <c r="I3470" s="330"/>
      <c r="K3470" s="42"/>
      <c r="L3470" s="42"/>
      <c r="M3470" s="328"/>
      <c r="N3470" s="328"/>
      <c r="O3470" s="42"/>
    </row>
    <row r="3471" spans="1:15">
      <c r="A3471" s="42"/>
      <c r="B3471" s="330">
        <v>46475</v>
      </c>
      <c r="C3471" s="334">
        <f t="shared" si="52"/>
        <v>9756904478</v>
      </c>
      <c r="D3471" s="42"/>
      <c r="E3471" s="42"/>
      <c r="F3471" s="247">
        <v>218042292</v>
      </c>
      <c r="G3471" s="337">
        <v>515477581</v>
      </c>
      <c r="H3471" s="330">
        <v>43732</v>
      </c>
      <c r="I3471" s="330"/>
      <c r="K3471" s="42"/>
      <c r="L3471" s="42"/>
      <c r="M3471" s="328"/>
      <c r="N3471" s="328"/>
      <c r="O3471" s="42"/>
    </row>
    <row r="3472" spans="1:15">
      <c r="A3472" s="42"/>
      <c r="B3472" s="330">
        <v>46476</v>
      </c>
      <c r="C3472" s="334">
        <f t="shared" si="52"/>
        <v>10308790749</v>
      </c>
      <c r="D3472" s="42"/>
      <c r="E3472" s="42"/>
      <c r="F3472" s="247">
        <v>769928563</v>
      </c>
      <c r="G3472" s="337">
        <v>515679763</v>
      </c>
      <c r="H3472" s="330">
        <v>43202</v>
      </c>
      <c r="I3472" s="330"/>
      <c r="K3472" s="42"/>
      <c r="L3472" s="42"/>
      <c r="M3472" s="328"/>
      <c r="N3472" s="328"/>
      <c r="O3472" s="42"/>
    </row>
    <row r="3473" spans="1:15">
      <c r="A3473" s="42"/>
      <c r="B3473" s="330">
        <v>46477</v>
      </c>
      <c r="C3473" s="334">
        <f t="shared" si="52"/>
        <v>10098611779</v>
      </c>
      <c r="D3473" s="42"/>
      <c r="E3473" s="42"/>
      <c r="F3473" s="247">
        <v>559749593</v>
      </c>
      <c r="G3473" s="337">
        <v>515681671</v>
      </c>
      <c r="H3473" s="330">
        <v>46776</v>
      </c>
      <c r="I3473" s="330"/>
      <c r="K3473" s="42"/>
      <c r="L3473" s="42"/>
      <c r="M3473" s="328"/>
      <c r="N3473" s="328"/>
      <c r="O3473" s="42"/>
    </row>
    <row r="3474" spans="1:15">
      <c r="A3474" s="42"/>
      <c r="B3474" s="330">
        <v>46478</v>
      </c>
      <c r="C3474" s="334">
        <f t="shared" si="52"/>
        <v>10113982491</v>
      </c>
      <c r="D3474" s="42"/>
      <c r="E3474" s="42"/>
      <c r="F3474" s="247">
        <v>575120305</v>
      </c>
      <c r="G3474" s="337">
        <v>515780846</v>
      </c>
      <c r="H3474" s="330">
        <v>50126</v>
      </c>
      <c r="I3474" s="330"/>
      <c r="K3474" s="42"/>
      <c r="L3474" s="42"/>
      <c r="M3474" s="328"/>
      <c r="N3474" s="328"/>
      <c r="O3474" s="42"/>
    </row>
    <row r="3475" spans="1:15">
      <c r="A3475" s="42"/>
      <c r="B3475" s="330">
        <v>46479</v>
      </c>
      <c r="C3475" s="334">
        <f t="shared" si="52"/>
        <v>10310068119</v>
      </c>
      <c r="D3475" s="42"/>
      <c r="E3475" s="42"/>
      <c r="F3475" s="247">
        <v>771205933</v>
      </c>
      <c r="G3475" s="337">
        <v>515908577</v>
      </c>
      <c r="H3475" s="330">
        <v>46163</v>
      </c>
      <c r="I3475" s="330"/>
      <c r="K3475" s="42"/>
      <c r="L3475" s="42"/>
      <c r="M3475" s="328"/>
      <c r="N3475" s="328"/>
      <c r="O3475" s="42"/>
    </row>
    <row r="3476" spans="1:15">
      <c r="A3476" s="42"/>
      <c r="B3476" s="330">
        <v>46480</v>
      </c>
      <c r="C3476" s="334">
        <f t="shared" si="52"/>
        <v>10294429491</v>
      </c>
      <c r="D3476" s="42"/>
      <c r="E3476" s="42"/>
      <c r="F3476" s="247">
        <v>755567305</v>
      </c>
      <c r="G3476" s="337">
        <v>516194196</v>
      </c>
      <c r="H3476" s="330">
        <v>47184</v>
      </c>
      <c r="I3476" s="330"/>
      <c r="K3476" s="42"/>
      <c r="L3476" s="42"/>
      <c r="M3476" s="328"/>
      <c r="N3476" s="328"/>
      <c r="O3476" s="42"/>
    </row>
    <row r="3477" spans="1:15">
      <c r="A3477" s="42"/>
      <c r="B3477" s="330">
        <v>46481</v>
      </c>
      <c r="C3477" s="334">
        <f t="shared" si="52"/>
        <v>10137051883</v>
      </c>
      <c r="D3477" s="42"/>
      <c r="E3477" s="42"/>
      <c r="F3477" s="247">
        <v>598189697</v>
      </c>
      <c r="G3477" s="337">
        <v>516196651</v>
      </c>
      <c r="H3477" s="330">
        <v>48567</v>
      </c>
      <c r="I3477" s="330"/>
      <c r="K3477" s="42"/>
      <c r="L3477" s="42"/>
      <c r="M3477" s="328"/>
      <c r="N3477" s="328"/>
      <c r="O3477" s="42"/>
    </row>
    <row r="3478" spans="1:15">
      <c r="A3478" s="42"/>
      <c r="B3478" s="330">
        <v>46482</v>
      </c>
      <c r="C3478" s="334">
        <f t="shared" si="52"/>
        <v>10161507521</v>
      </c>
      <c r="D3478" s="42"/>
      <c r="E3478" s="42"/>
      <c r="F3478" s="247">
        <v>622645335</v>
      </c>
      <c r="G3478" s="337">
        <v>516200507</v>
      </c>
      <c r="H3478" s="330">
        <v>47217</v>
      </c>
      <c r="I3478" s="330"/>
      <c r="K3478" s="42"/>
      <c r="L3478" s="42"/>
      <c r="M3478" s="328"/>
      <c r="N3478" s="328"/>
      <c r="O3478" s="42"/>
    </row>
    <row r="3479" spans="1:15">
      <c r="A3479" s="42"/>
      <c r="B3479" s="330">
        <v>46483</v>
      </c>
      <c r="C3479" s="334">
        <f t="shared" si="52"/>
        <v>10536945912</v>
      </c>
      <c r="D3479" s="42"/>
      <c r="E3479" s="42"/>
      <c r="F3479" s="247">
        <v>998083726</v>
      </c>
      <c r="G3479" s="337">
        <v>516273944</v>
      </c>
      <c r="H3479" s="330">
        <v>49139</v>
      </c>
      <c r="I3479" s="330"/>
      <c r="K3479" s="42"/>
      <c r="L3479" s="42"/>
      <c r="M3479" s="328"/>
      <c r="N3479" s="328"/>
      <c r="O3479" s="42"/>
    </row>
    <row r="3480" spans="1:15">
      <c r="A3480" s="42"/>
      <c r="B3480" s="330">
        <v>46484</v>
      </c>
      <c r="C3480" s="334">
        <f t="shared" si="52"/>
        <v>10135587048</v>
      </c>
      <c r="D3480" s="42"/>
      <c r="E3480" s="42"/>
      <c r="F3480" s="247">
        <v>596724862</v>
      </c>
      <c r="G3480" s="337">
        <v>516496924</v>
      </c>
      <c r="H3480" s="330">
        <v>47237</v>
      </c>
      <c r="I3480" s="330"/>
      <c r="K3480" s="42"/>
      <c r="L3480" s="42"/>
      <c r="M3480" s="328"/>
      <c r="N3480" s="328"/>
      <c r="O3480" s="42"/>
    </row>
    <row r="3481" spans="1:15">
      <c r="A3481" s="42"/>
      <c r="B3481" s="330">
        <v>46485</v>
      </c>
      <c r="C3481" s="334">
        <f t="shared" si="52"/>
        <v>10401467994</v>
      </c>
      <c r="D3481" s="42"/>
      <c r="E3481" s="42"/>
      <c r="F3481" s="247">
        <v>862605808</v>
      </c>
      <c r="G3481" s="337">
        <v>516634361</v>
      </c>
      <c r="H3481" s="330">
        <v>46357</v>
      </c>
      <c r="I3481" s="330"/>
      <c r="K3481" s="42"/>
      <c r="L3481" s="42"/>
      <c r="M3481" s="328"/>
      <c r="N3481" s="328"/>
      <c r="O3481" s="42"/>
    </row>
    <row r="3482" spans="1:15">
      <c r="A3482" s="42"/>
      <c r="B3482" s="330">
        <v>46486</v>
      </c>
      <c r="C3482" s="334">
        <f t="shared" si="52"/>
        <v>10470614224</v>
      </c>
      <c r="D3482" s="42"/>
      <c r="E3482" s="42"/>
      <c r="F3482" s="247">
        <v>931752038</v>
      </c>
      <c r="G3482" s="337">
        <v>516791537</v>
      </c>
      <c r="H3482" s="330">
        <v>46999</v>
      </c>
      <c r="I3482" s="330"/>
      <c r="K3482" s="42"/>
      <c r="L3482" s="42"/>
      <c r="M3482" s="328"/>
      <c r="N3482" s="328"/>
      <c r="O3482" s="42"/>
    </row>
    <row r="3483" spans="1:15">
      <c r="A3483" s="42"/>
      <c r="B3483" s="330">
        <v>46487</v>
      </c>
      <c r="C3483" s="334">
        <f t="shared" si="52"/>
        <v>10341897341</v>
      </c>
      <c r="D3483" s="42"/>
      <c r="E3483" s="42"/>
      <c r="F3483" s="247">
        <v>803035155</v>
      </c>
      <c r="G3483" s="337">
        <v>516861639</v>
      </c>
      <c r="H3483" s="330">
        <v>45136</v>
      </c>
      <c r="I3483" s="330"/>
      <c r="K3483" s="42"/>
      <c r="L3483" s="42"/>
      <c r="M3483" s="328"/>
      <c r="N3483" s="328"/>
      <c r="O3483" s="42"/>
    </row>
    <row r="3484" spans="1:15">
      <c r="A3484" s="42"/>
      <c r="B3484" s="330">
        <v>46488</v>
      </c>
      <c r="C3484" s="334">
        <f t="shared" si="52"/>
        <v>10337058922</v>
      </c>
      <c r="D3484" s="42"/>
      <c r="E3484" s="42"/>
      <c r="F3484" s="247">
        <v>798196736</v>
      </c>
      <c r="G3484" s="337">
        <v>516879204</v>
      </c>
      <c r="H3484" s="330">
        <v>46710</v>
      </c>
      <c r="I3484" s="330"/>
      <c r="K3484" s="42"/>
      <c r="L3484" s="42"/>
      <c r="M3484" s="328"/>
      <c r="N3484" s="328"/>
      <c r="O3484" s="42"/>
    </row>
    <row r="3485" spans="1:15">
      <c r="A3485" s="42"/>
      <c r="B3485" s="330">
        <v>46489</v>
      </c>
      <c r="C3485" s="334">
        <f t="shared" si="52"/>
        <v>10241690075</v>
      </c>
      <c r="D3485" s="42"/>
      <c r="E3485" s="42"/>
      <c r="F3485" s="247">
        <v>702827889</v>
      </c>
      <c r="G3485" s="337">
        <v>516946241</v>
      </c>
      <c r="H3485" s="330">
        <v>49113</v>
      </c>
      <c r="I3485" s="330"/>
      <c r="K3485" s="42"/>
      <c r="L3485" s="42"/>
      <c r="M3485" s="328"/>
      <c r="N3485" s="328"/>
      <c r="O3485" s="42"/>
    </row>
    <row r="3486" spans="1:15">
      <c r="A3486" s="42"/>
      <c r="B3486" s="330">
        <v>46490</v>
      </c>
      <c r="C3486" s="334">
        <f t="shared" si="52"/>
        <v>9656963662</v>
      </c>
      <c r="D3486" s="42"/>
      <c r="E3486" s="42"/>
      <c r="F3486" s="247">
        <v>118101476</v>
      </c>
      <c r="G3486" s="337">
        <v>516994069</v>
      </c>
      <c r="H3486" s="330">
        <v>46610</v>
      </c>
      <c r="I3486" s="330"/>
      <c r="K3486" s="42"/>
      <c r="L3486" s="42"/>
      <c r="M3486" s="328"/>
      <c r="N3486" s="328"/>
      <c r="O3486" s="42"/>
    </row>
    <row r="3487" spans="1:15">
      <c r="A3487" s="42"/>
      <c r="B3487" s="330">
        <v>46491</v>
      </c>
      <c r="C3487" s="334">
        <f t="shared" si="52"/>
        <v>10077565933</v>
      </c>
      <c r="D3487" s="42"/>
      <c r="E3487" s="42"/>
      <c r="F3487" s="247">
        <v>538703747</v>
      </c>
      <c r="G3487" s="337">
        <v>517104214</v>
      </c>
      <c r="H3487" s="330">
        <v>43239</v>
      </c>
      <c r="I3487" s="330"/>
      <c r="K3487" s="42"/>
      <c r="L3487" s="42"/>
      <c r="M3487" s="328"/>
      <c r="N3487" s="328"/>
      <c r="O3487" s="42"/>
    </row>
    <row r="3488" spans="1:15">
      <c r="A3488" s="42"/>
      <c r="B3488" s="330">
        <v>46492</v>
      </c>
      <c r="C3488" s="334">
        <f t="shared" ref="C3488:C3551" si="53">F3488+(F$88*28679+98765)+(G$88*6587+87654)+(E$88*9537+76543)+(J$88*5713+4528)</f>
        <v>9837274786</v>
      </c>
      <c r="D3488" s="42"/>
      <c r="E3488" s="42"/>
      <c r="F3488" s="247">
        <v>298412600</v>
      </c>
      <c r="G3488" s="337">
        <v>517134783</v>
      </c>
      <c r="H3488" s="330">
        <v>47924</v>
      </c>
      <c r="I3488" s="330"/>
      <c r="K3488" s="42"/>
      <c r="L3488" s="42"/>
      <c r="M3488" s="328"/>
      <c r="N3488" s="328"/>
      <c r="O3488" s="42"/>
    </row>
    <row r="3489" spans="1:15">
      <c r="A3489" s="42"/>
      <c r="B3489" s="330">
        <v>46493</v>
      </c>
      <c r="C3489" s="334">
        <f t="shared" si="53"/>
        <v>10092753888</v>
      </c>
      <c r="D3489" s="42"/>
      <c r="E3489" s="42"/>
      <c r="F3489" s="247">
        <v>553891702</v>
      </c>
      <c r="G3489" s="337">
        <v>517268878</v>
      </c>
      <c r="H3489" s="330">
        <v>43327</v>
      </c>
      <c r="I3489" s="330"/>
      <c r="K3489" s="42"/>
      <c r="L3489" s="42"/>
      <c r="M3489" s="328"/>
      <c r="N3489" s="328"/>
      <c r="O3489" s="42"/>
    </row>
    <row r="3490" spans="1:15">
      <c r="A3490" s="42"/>
      <c r="B3490" s="330">
        <v>46494</v>
      </c>
      <c r="C3490" s="334">
        <f t="shared" si="53"/>
        <v>10032570418</v>
      </c>
      <c r="D3490" s="42"/>
      <c r="E3490" s="42"/>
      <c r="F3490" s="247">
        <v>493708232</v>
      </c>
      <c r="G3490" s="337">
        <v>517288414</v>
      </c>
      <c r="H3490" s="330">
        <v>44371</v>
      </c>
      <c r="I3490" s="330"/>
      <c r="K3490" s="42"/>
      <c r="L3490" s="42"/>
      <c r="M3490" s="328"/>
      <c r="N3490" s="328"/>
      <c r="O3490" s="42"/>
    </row>
    <row r="3491" spans="1:15">
      <c r="A3491" s="42"/>
      <c r="B3491" s="330">
        <v>46495</v>
      </c>
      <c r="C3491" s="334">
        <f t="shared" si="53"/>
        <v>9709516153</v>
      </c>
      <c r="D3491" s="42"/>
      <c r="E3491" s="42"/>
      <c r="F3491" s="247">
        <v>170653967</v>
      </c>
      <c r="G3491" s="337">
        <v>517318992</v>
      </c>
      <c r="H3491" s="330">
        <v>43407</v>
      </c>
      <c r="I3491" s="330"/>
      <c r="K3491" s="42"/>
      <c r="L3491" s="42"/>
      <c r="M3491" s="328"/>
      <c r="N3491" s="328"/>
      <c r="O3491" s="42"/>
    </row>
    <row r="3492" spans="1:15">
      <c r="A3492" s="42"/>
      <c r="B3492" s="330">
        <v>46496</v>
      </c>
      <c r="C3492" s="334">
        <f t="shared" si="53"/>
        <v>10487675254</v>
      </c>
      <c r="D3492" s="42"/>
      <c r="E3492" s="42"/>
      <c r="F3492" s="247">
        <v>948813068</v>
      </c>
      <c r="G3492" s="337">
        <v>517434652</v>
      </c>
      <c r="H3492" s="330">
        <v>49675</v>
      </c>
      <c r="I3492" s="330"/>
      <c r="K3492" s="42"/>
      <c r="L3492" s="42"/>
      <c r="M3492" s="328"/>
      <c r="N3492" s="328"/>
      <c r="O3492" s="42"/>
    </row>
    <row r="3493" spans="1:15">
      <c r="A3493" s="42"/>
      <c r="B3493" s="330">
        <v>46497</v>
      </c>
      <c r="C3493" s="334">
        <f t="shared" si="53"/>
        <v>9906690540</v>
      </c>
      <c r="D3493" s="42"/>
      <c r="E3493" s="42"/>
      <c r="F3493" s="247">
        <v>367828354</v>
      </c>
      <c r="G3493" s="337">
        <v>517445044</v>
      </c>
      <c r="H3493" s="330">
        <v>49689</v>
      </c>
      <c r="I3493" s="330"/>
      <c r="K3493" s="42"/>
      <c r="L3493" s="42"/>
      <c r="M3493" s="328"/>
      <c r="N3493" s="328"/>
      <c r="O3493" s="42"/>
    </row>
    <row r="3494" spans="1:15">
      <c r="A3494" s="42"/>
      <c r="B3494" s="330">
        <v>46498</v>
      </c>
      <c r="C3494" s="334">
        <f t="shared" si="53"/>
        <v>10089305823</v>
      </c>
      <c r="D3494" s="42"/>
      <c r="E3494" s="42"/>
      <c r="F3494" s="247">
        <v>550443637</v>
      </c>
      <c r="G3494" s="337">
        <v>517592459</v>
      </c>
      <c r="H3494" s="330">
        <v>49814</v>
      </c>
      <c r="I3494" s="330"/>
      <c r="K3494" s="42"/>
      <c r="L3494" s="42"/>
      <c r="M3494" s="328"/>
      <c r="N3494" s="328"/>
      <c r="O3494" s="42"/>
    </row>
    <row r="3495" spans="1:15">
      <c r="A3495" s="42"/>
      <c r="B3495" s="330">
        <v>46499</v>
      </c>
      <c r="C3495" s="334">
        <f t="shared" si="53"/>
        <v>9744305949</v>
      </c>
      <c r="D3495" s="42"/>
      <c r="E3495" s="42"/>
      <c r="F3495" s="247">
        <v>205443763</v>
      </c>
      <c r="G3495" s="337">
        <v>517647645</v>
      </c>
      <c r="H3495" s="330">
        <v>43592</v>
      </c>
      <c r="I3495" s="330"/>
      <c r="K3495" s="42"/>
      <c r="L3495" s="42"/>
      <c r="M3495" s="328"/>
      <c r="N3495" s="328"/>
      <c r="O3495" s="42"/>
    </row>
    <row r="3496" spans="1:15">
      <c r="A3496" s="42"/>
      <c r="B3496" s="330">
        <v>46500</v>
      </c>
      <c r="C3496" s="334">
        <f t="shared" si="53"/>
        <v>10443845430</v>
      </c>
      <c r="D3496" s="42"/>
      <c r="E3496" s="42"/>
      <c r="F3496" s="247">
        <v>904983244</v>
      </c>
      <c r="G3496" s="337">
        <v>517685621</v>
      </c>
      <c r="H3496" s="330">
        <v>49917</v>
      </c>
      <c r="I3496" s="330"/>
      <c r="K3496" s="42"/>
      <c r="L3496" s="42"/>
      <c r="M3496" s="328"/>
      <c r="N3496" s="328"/>
      <c r="O3496" s="42"/>
    </row>
    <row r="3497" spans="1:15">
      <c r="A3497" s="42"/>
      <c r="B3497" s="330">
        <v>46501</v>
      </c>
      <c r="C3497" s="334">
        <f t="shared" si="53"/>
        <v>10533446237</v>
      </c>
      <c r="D3497" s="42"/>
      <c r="E3497" s="42"/>
      <c r="F3497" s="247">
        <v>994584051</v>
      </c>
      <c r="G3497" s="337">
        <v>517738275</v>
      </c>
      <c r="H3497" s="330">
        <v>44853</v>
      </c>
      <c r="I3497" s="330"/>
      <c r="K3497" s="42"/>
      <c r="L3497" s="42"/>
      <c r="M3497" s="328"/>
      <c r="N3497" s="328"/>
      <c r="O3497" s="42"/>
    </row>
    <row r="3498" spans="1:15">
      <c r="A3498" s="42"/>
      <c r="B3498" s="330">
        <v>46502</v>
      </c>
      <c r="C3498" s="334">
        <f t="shared" si="53"/>
        <v>10259638856</v>
      </c>
      <c r="D3498" s="42"/>
      <c r="E3498" s="42"/>
      <c r="F3498" s="247">
        <v>720776670</v>
      </c>
      <c r="G3498" s="337">
        <v>517823953</v>
      </c>
      <c r="H3498" s="330">
        <v>43615</v>
      </c>
      <c r="I3498" s="330"/>
      <c r="K3498" s="42"/>
      <c r="L3498" s="42"/>
      <c r="M3498" s="328"/>
      <c r="N3498" s="328"/>
      <c r="O3498" s="42"/>
    </row>
    <row r="3499" spans="1:15">
      <c r="A3499" s="42"/>
      <c r="B3499" s="330">
        <v>46503</v>
      </c>
      <c r="C3499" s="334">
        <f t="shared" si="53"/>
        <v>9834817128</v>
      </c>
      <c r="D3499" s="42"/>
      <c r="E3499" s="42"/>
      <c r="F3499" s="247">
        <v>295954942</v>
      </c>
      <c r="G3499" s="337">
        <v>517879045</v>
      </c>
      <c r="H3499" s="330">
        <v>46801</v>
      </c>
      <c r="I3499" s="330"/>
      <c r="K3499" s="42"/>
      <c r="L3499" s="42"/>
      <c r="M3499" s="328"/>
      <c r="N3499" s="328"/>
      <c r="O3499" s="42"/>
    </row>
    <row r="3500" spans="1:15">
      <c r="A3500" s="42"/>
      <c r="B3500" s="330">
        <v>46504</v>
      </c>
      <c r="C3500" s="334">
        <f t="shared" si="53"/>
        <v>9919881301</v>
      </c>
      <c r="D3500" s="42"/>
      <c r="E3500" s="42"/>
      <c r="F3500" s="247">
        <v>381019115</v>
      </c>
      <c r="G3500" s="337">
        <v>518019197</v>
      </c>
      <c r="H3500" s="330">
        <v>48714</v>
      </c>
      <c r="I3500" s="330"/>
      <c r="K3500" s="42"/>
      <c r="L3500" s="42"/>
      <c r="M3500" s="328"/>
      <c r="N3500" s="328"/>
      <c r="O3500" s="42"/>
    </row>
    <row r="3501" spans="1:15">
      <c r="A3501" s="42"/>
      <c r="B3501" s="330">
        <v>46505</v>
      </c>
      <c r="C3501" s="334">
        <f t="shared" si="53"/>
        <v>9887251093</v>
      </c>
      <c r="D3501" s="42"/>
      <c r="E3501" s="42"/>
      <c r="F3501" s="247">
        <v>348388907</v>
      </c>
      <c r="G3501" s="337">
        <v>518202597</v>
      </c>
      <c r="H3501" s="330">
        <v>46727</v>
      </c>
      <c r="I3501" s="330"/>
      <c r="K3501" s="42"/>
      <c r="L3501" s="42"/>
      <c r="M3501" s="328"/>
      <c r="N3501" s="328"/>
      <c r="O3501" s="42"/>
    </row>
    <row r="3502" spans="1:15">
      <c r="A3502" s="42"/>
      <c r="B3502" s="330">
        <v>46506</v>
      </c>
      <c r="C3502" s="334">
        <f t="shared" si="53"/>
        <v>10446470848</v>
      </c>
      <c r="D3502" s="42"/>
      <c r="E3502" s="42"/>
      <c r="F3502" s="247">
        <v>907608662</v>
      </c>
      <c r="G3502" s="337">
        <v>518416616</v>
      </c>
      <c r="H3502" s="330">
        <v>47447</v>
      </c>
      <c r="I3502" s="330"/>
      <c r="K3502" s="42"/>
      <c r="L3502" s="42"/>
      <c r="M3502" s="328"/>
      <c r="N3502" s="328"/>
      <c r="O3502" s="42"/>
    </row>
    <row r="3503" spans="1:15">
      <c r="A3503" s="42"/>
      <c r="B3503" s="330">
        <v>46507</v>
      </c>
      <c r="C3503" s="334">
        <f t="shared" si="53"/>
        <v>9915424430</v>
      </c>
      <c r="D3503" s="42"/>
      <c r="E3503" s="42"/>
      <c r="F3503" s="247">
        <v>376562244</v>
      </c>
      <c r="G3503" s="337">
        <v>518485945</v>
      </c>
      <c r="H3503" s="330">
        <v>43886</v>
      </c>
      <c r="I3503" s="330"/>
      <c r="K3503" s="42"/>
      <c r="L3503" s="42"/>
      <c r="M3503" s="328"/>
      <c r="N3503" s="328"/>
      <c r="O3503" s="42"/>
    </row>
    <row r="3504" spans="1:15">
      <c r="A3504" s="42"/>
      <c r="B3504" s="330">
        <v>46508</v>
      </c>
      <c r="C3504" s="334">
        <f t="shared" si="53"/>
        <v>9649121957</v>
      </c>
      <c r="D3504" s="42"/>
      <c r="E3504" s="42"/>
      <c r="F3504" s="247">
        <v>110259771</v>
      </c>
      <c r="G3504" s="337">
        <v>518507599</v>
      </c>
      <c r="H3504" s="330">
        <v>46512</v>
      </c>
      <c r="I3504" s="330"/>
      <c r="K3504" s="42"/>
      <c r="L3504" s="42"/>
      <c r="M3504" s="328"/>
      <c r="N3504" s="328"/>
      <c r="O3504" s="42"/>
    </row>
    <row r="3505" spans="1:15">
      <c r="A3505" s="42"/>
      <c r="B3505" s="330">
        <v>46509</v>
      </c>
      <c r="C3505" s="334">
        <f t="shared" si="53"/>
        <v>9860631952</v>
      </c>
      <c r="D3505" s="42"/>
      <c r="E3505" s="42"/>
      <c r="F3505" s="247">
        <v>321769766</v>
      </c>
      <c r="G3505" s="337">
        <v>518541045</v>
      </c>
      <c r="H3505" s="330">
        <v>44963</v>
      </c>
      <c r="I3505" s="330"/>
      <c r="K3505" s="42"/>
      <c r="L3505" s="42"/>
      <c r="M3505" s="328"/>
      <c r="N3505" s="328"/>
      <c r="O3505" s="42"/>
    </row>
    <row r="3506" spans="1:15">
      <c r="A3506" s="42"/>
      <c r="B3506" s="330">
        <v>46510</v>
      </c>
      <c r="C3506" s="334">
        <f t="shared" si="53"/>
        <v>10032948781</v>
      </c>
      <c r="D3506" s="42"/>
      <c r="E3506" s="42"/>
      <c r="F3506" s="247">
        <v>494086595</v>
      </c>
      <c r="G3506" s="337">
        <v>518568768</v>
      </c>
      <c r="H3506" s="330">
        <v>47055</v>
      </c>
      <c r="I3506" s="330"/>
      <c r="K3506" s="42"/>
      <c r="L3506" s="42"/>
      <c r="M3506" s="328"/>
      <c r="N3506" s="328"/>
      <c r="O3506" s="42"/>
    </row>
    <row r="3507" spans="1:15">
      <c r="A3507" s="42"/>
      <c r="B3507" s="330">
        <v>46511</v>
      </c>
      <c r="C3507" s="334">
        <f t="shared" si="53"/>
        <v>9749625129</v>
      </c>
      <c r="D3507" s="42"/>
      <c r="E3507" s="42"/>
      <c r="F3507" s="247">
        <v>210762943</v>
      </c>
      <c r="G3507" s="337">
        <v>518614422</v>
      </c>
      <c r="H3507" s="330">
        <v>48104</v>
      </c>
      <c r="I3507" s="330"/>
      <c r="K3507" s="42"/>
      <c r="L3507" s="42"/>
      <c r="M3507" s="328"/>
      <c r="N3507" s="328"/>
      <c r="O3507" s="42"/>
    </row>
    <row r="3508" spans="1:15">
      <c r="A3508" s="42"/>
      <c r="B3508" s="330">
        <v>46512</v>
      </c>
      <c r="C3508" s="334">
        <f t="shared" si="53"/>
        <v>10057369785</v>
      </c>
      <c r="D3508" s="42"/>
      <c r="E3508" s="42"/>
      <c r="F3508" s="247">
        <v>518507599</v>
      </c>
      <c r="G3508" s="337">
        <v>518659920</v>
      </c>
      <c r="H3508" s="330">
        <v>48619</v>
      </c>
      <c r="I3508" s="330"/>
      <c r="K3508" s="42"/>
      <c r="L3508" s="42"/>
      <c r="M3508" s="328"/>
      <c r="N3508" s="328"/>
      <c r="O3508" s="42"/>
    </row>
    <row r="3509" spans="1:15">
      <c r="A3509" s="42"/>
      <c r="B3509" s="330">
        <v>46513</v>
      </c>
      <c r="C3509" s="334">
        <f t="shared" si="53"/>
        <v>9686923828</v>
      </c>
      <c r="D3509" s="42"/>
      <c r="E3509" s="42"/>
      <c r="F3509" s="247">
        <v>148061642</v>
      </c>
      <c r="G3509" s="337">
        <v>518660833</v>
      </c>
      <c r="H3509" s="330">
        <v>47539</v>
      </c>
      <c r="I3509" s="330"/>
      <c r="K3509" s="42"/>
      <c r="L3509" s="42"/>
      <c r="M3509" s="328"/>
      <c r="N3509" s="328"/>
      <c r="O3509" s="42"/>
    </row>
    <row r="3510" spans="1:15">
      <c r="A3510" s="42"/>
      <c r="B3510" s="330">
        <v>46514</v>
      </c>
      <c r="C3510" s="334">
        <f t="shared" si="53"/>
        <v>10438182895</v>
      </c>
      <c r="D3510" s="42"/>
      <c r="E3510" s="42"/>
      <c r="F3510" s="247">
        <v>899320709</v>
      </c>
      <c r="G3510" s="337">
        <v>519104291</v>
      </c>
      <c r="H3510" s="330">
        <v>49818</v>
      </c>
      <c r="I3510" s="330"/>
      <c r="K3510" s="42"/>
      <c r="L3510" s="42"/>
      <c r="M3510" s="328"/>
      <c r="N3510" s="328"/>
      <c r="O3510" s="42"/>
    </row>
    <row r="3511" spans="1:15">
      <c r="A3511" s="42"/>
      <c r="B3511" s="330">
        <v>46515</v>
      </c>
      <c r="C3511" s="334">
        <f t="shared" si="53"/>
        <v>9964103037</v>
      </c>
      <c r="D3511" s="42"/>
      <c r="E3511" s="42"/>
      <c r="F3511" s="247">
        <v>425240851</v>
      </c>
      <c r="G3511" s="337">
        <v>519168768</v>
      </c>
      <c r="H3511" s="330">
        <v>49985</v>
      </c>
      <c r="I3511" s="330"/>
      <c r="K3511" s="42"/>
      <c r="L3511" s="42"/>
      <c r="M3511" s="328"/>
      <c r="N3511" s="328"/>
      <c r="O3511" s="42"/>
    </row>
    <row r="3512" spans="1:15">
      <c r="A3512" s="42"/>
      <c r="B3512" s="330">
        <v>46516</v>
      </c>
      <c r="C3512" s="334">
        <f t="shared" si="53"/>
        <v>10184005581</v>
      </c>
      <c r="D3512" s="42"/>
      <c r="E3512" s="42"/>
      <c r="F3512" s="247">
        <v>645143395</v>
      </c>
      <c r="G3512" s="337">
        <v>519335647</v>
      </c>
      <c r="H3512" s="330">
        <v>44119</v>
      </c>
      <c r="I3512" s="330"/>
      <c r="K3512" s="42"/>
      <c r="L3512" s="42"/>
      <c r="M3512" s="328"/>
      <c r="N3512" s="328"/>
      <c r="O3512" s="42"/>
    </row>
    <row r="3513" spans="1:15">
      <c r="A3513" s="42"/>
      <c r="B3513" s="330">
        <v>46517</v>
      </c>
      <c r="C3513" s="334">
        <f t="shared" si="53"/>
        <v>9701803741</v>
      </c>
      <c r="D3513" s="42"/>
      <c r="E3513" s="42"/>
      <c r="F3513" s="247">
        <v>162941555</v>
      </c>
      <c r="G3513" s="337">
        <v>519361980</v>
      </c>
      <c r="H3513" s="330">
        <v>45350</v>
      </c>
      <c r="I3513" s="330"/>
      <c r="K3513" s="42"/>
      <c r="L3513" s="42"/>
      <c r="M3513" s="328"/>
      <c r="N3513" s="328"/>
      <c r="O3513" s="42"/>
    </row>
    <row r="3514" spans="1:15">
      <c r="A3514" s="42"/>
      <c r="B3514" s="330">
        <v>46518</v>
      </c>
      <c r="C3514" s="334">
        <f t="shared" si="53"/>
        <v>9778718730</v>
      </c>
      <c r="D3514" s="42"/>
      <c r="E3514" s="42"/>
      <c r="F3514" s="247">
        <v>239856544</v>
      </c>
      <c r="G3514" s="337">
        <v>519475249</v>
      </c>
      <c r="H3514" s="330">
        <v>47110</v>
      </c>
      <c r="I3514" s="330"/>
      <c r="K3514" s="42"/>
      <c r="L3514" s="42"/>
      <c r="M3514" s="328"/>
      <c r="N3514" s="328"/>
      <c r="O3514" s="42"/>
    </row>
    <row r="3515" spans="1:15">
      <c r="A3515" s="42"/>
      <c r="B3515" s="330">
        <v>46519</v>
      </c>
      <c r="C3515" s="334">
        <f t="shared" si="53"/>
        <v>10033605640</v>
      </c>
      <c r="D3515" s="42"/>
      <c r="E3515" s="42"/>
      <c r="F3515" s="247">
        <v>494743454</v>
      </c>
      <c r="G3515" s="337">
        <v>519478361</v>
      </c>
      <c r="H3515" s="330">
        <v>47307</v>
      </c>
      <c r="I3515" s="330"/>
      <c r="K3515" s="42"/>
      <c r="L3515" s="42"/>
      <c r="M3515" s="328"/>
      <c r="N3515" s="328"/>
      <c r="O3515" s="42"/>
    </row>
    <row r="3516" spans="1:15">
      <c r="A3516" s="42"/>
      <c r="B3516" s="330">
        <v>46520</v>
      </c>
      <c r="C3516" s="334">
        <f t="shared" si="53"/>
        <v>10444864832</v>
      </c>
      <c r="D3516" s="42"/>
      <c r="E3516" s="42"/>
      <c r="F3516" s="247">
        <v>906002646</v>
      </c>
      <c r="G3516" s="337">
        <v>519671041</v>
      </c>
      <c r="H3516" s="330">
        <v>47345</v>
      </c>
      <c r="I3516" s="330"/>
      <c r="K3516" s="42"/>
      <c r="L3516" s="42"/>
      <c r="M3516" s="328"/>
      <c r="N3516" s="328"/>
      <c r="O3516" s="42"/>
    </row>
    <row r="3517" spans="1:15">
      <c r="A3517" s="42"/>
      <c r="B3517" s="330">
        <v>46521</v>
      </c>
      <c r="C3517" s="334">
        <f t="shared" si="53"/>
        <v>10438037850</v>
      </c>
      <c r="D3517" s="42"/>
      <c r="E3517" s="42"/>
      <c r="F3517" s="247">
        <v>899175664</v>
      </c>
      <c r="G3517" s="337">
        <v>519850598</v>
      </c>
      <c r="H3517" s="330">
        <v>47276</v>
      </c>
      <c r="I3517" s="330"/>
      <c r="K3517" s="42"/>
      <c r="L3517" s="42"/>
      <c r="M3517" s="328"/>
      <c r="N3517" s="328"/>
      <c r="O3517" s="42"/>
    </row>
    <row r="3518" spans="1:15">
      <c r="A3518" s="42"/>
      <c r="B3518" s="330">
        <v>46522</v>
      </c>
      <c r="C3518" s="334">
        <f t="shared" si="53"/>
        <v>9863249037</v>
      </c>
      <c r="D3518" s="42"/>
      <c r="E3518" s="42"/>
      <c r="F3518" s="247">
        <v>324386851</v>
      </c>
      <c r="G3518" s="337">
        <v>519993358</v>
      </c>
      <c r="H3518" s="330">
        <v>44117</v>
      </c>
      <c r="I3518" s="330"/>
      <c r="K3518" s="42"/>
      <c r="L3518" s="42"/>
      <c r="M3518" s="328"/>
      <c r="N3518" s="328"/>
      <c r="O3518" s="42"/>
    </row>
    <row r="3519" spans="1:15">
      <c r="A3519" s="42"/>
      <c r="B3519" s="330">
        <v>46523</v>
      </c>
      <c r="C3519" s="334">
        <f t="shared" si="53"/>
        <v>9992365122</v>
      </c>
      <c r="D3519" s="42"/>
      <c r="E3519" s="42"/>
      <c r="F3519" s="247">
        <v>453502936</v>
      </c>
      <c r="G3519" s="337">
        <v>520458830</v>
      </c>
      <c r="H3519" s="330">
        <v>45531</v>
      </c>
      <c r="I3519" s="330"/>
      <c r="K3519" s="42"/>
      <c r="L3519" s="42"/>
      <c r="M3519" s="328"/>
      <c r="N3519" s="328"/>
      <c r="O3519" s="42"/>
    </row>
    <row r="3520" spans="1:15">
      <c r="A3520" s="42"/>
      <c r="B3520" s="330">
        <v>46524</v>
      </c>
      <c r="C3520" s="334">
        <f t="shared" si="53"/>
        <v>10208862913</v>
      </c>
      <c r="D3520" s="42"/>
      <c r="E3520" s="42"/>
      <c r="F3520" s="247">
        <v>670000727</v>
      </c>
      <c r="G3520" s="337">
        <v>520513208</v>
      </c>
      <c r="H3520" s="330">
        <v>43399</v>
      </c>
      <c r="I3520" s="330"/>
      <c r="K3520" s="42"/>
      <c r="L3520" s="42"/>
      <c r="M3520" s="328"/>
      <c r="N3520" s="328"/>
      <c r="O3520" s="42"/>
    </row>
    <row r="3521" spans="1:15">
      <c r="A3521" s="42"/>
      <c r="B3521" s="330">
        <v>46525</v>
      </c>
      <c r="C3521" s="334">
        <f t="shared" si="53"/>
        <v>9991817559</v>
      </c>
      <c r="D3521" s="42"/>
      <c r="E3521" s="42"/>
      <c r="F3521" s="247">
        <v>452955373</v>
      </c>
      <c r="G3521" s="337">
        <v>520532638</v>
      </c>
      <c r="H3521" s="330">
        <v>47001</v>
      </c>
      <c r="I3521" s="330"/>
      <c r="K3521" s="42"/>
      <c r="L3521" s="42"/>
      <c r="M3521" s="328"/>
      <c r="N3521" s="328"/>
      <c r="O3521" s="42"/>
    </row>
    <row r="3522" spans="1:15">
      <c r="A3522" s="42"/>
      <c r="B3522" s="330">
        <v>46526</v>
      </c>
      <c r="C3522" s="334">
        <f t="shared" si="53"/>
        <v>10456573399</v>
      </c>
      <c r="D3522" s="42"/>
      <c r="E3522" s="42"/>
      <c r="F3522" s="247">
        <v>917711213</v>
      </c>
      <c r="G3522" s="337">
        <v>520628831</v>
      </c>
      <c r="H3522" s="330">
        <v>45609</v>
      </c>
      <c r="I3522" s="330"/>
      <c r="K3522" s="42"/>
      <c r="L3522" s="42"/>
      <c r="M3522" s="328"/>
      <c r="N3522" s="328"/>
      <c r="O3522" s="42"/>
    </row>
    <row r="3523" spans="1:15">
      <c r="A3523" s="42"/>
      <c r="B3523" s="330">
        <v>46527</v>
      </c>
      <c r="C3523" s="334">
        <f t="shared" si="53"/>
        <v>10491923480</v>
      </c>
      <c r="D3523" s="42"/>
      <c r="E3523" s="42"/>
      <c r="F3523" s="247">
        <v>953061294</v>
      </c>
      <c r="G3523" s="337">
        <v>520752776</v>
      </c>
      <c r="H3523" s="330">
        <v>44373</v>
      </c>
      <c r="I3523" s="330"/>
      <c r="K3523" s="42"/>
      <c r="L3523" s="42"/>
      <c r="M3523" s="328"/>
      <c r="N3523" s="328"/>
      <c r="O3523" s="42"/>
    </row>
    <row r="3524" spans="1:15">
      <c r="A3524" s="42"/>
      <c r="B3524" s="330">
        <v>46528</v>
      </c>
      <c r="C3524" s="334">
        <f t="shared" si="53"/>
        <v>10496826872</v>
      </c>
      <c r="D3524" s="42"/>
      <c r="E3524" s="42"/>
      <c r="F3524" s="247">
        <v>957964686</v>
      </c>
      <c r="G3524" s="337">
        <v>520772813</v>
      </c>
      <c r="H3524" s="330">
        <v>43987</v>
      </c>
      <c r="I3524" s="330"/>
      <c r="K3524" s="42"/>
      <c r="L3524" s="42"/>
      <c r="M3524" s="328"/>
      <c r="N3524" s="328"/>
      <c r="O3524" s="42"/>
    </row>
    <row r="3525" spans="1:15">
      <c r="A3525" s="42"/>
      <c r="B3525" s="330">
        <v>46529</v>
      </c>
      <c r="C3525" s="334">
        <f t="shared" si="53"/>
        <v>9937169368</v>
      </c>
      <c r="D3525" s="42"/>
      <c r="E3525" s="42"/>
      <c r="F3525" s="247">
        <v>398307182</v>
      </c>
      <c r="G3525" s="337">
        <v>520845434</v>
      </c>
      <c r="H3525" s="330">
        <v>48746</v>
      </c>
      <c r="I3525" s="330"/>
      <c r="K3525" s="42"/>
      <c r="L3525" s="42"/>
      <c r="M3525" s="328"/>
      <c r="N3525" s="328"/>
      <c r="O3525" s="42"/>
    </row>
    <row r="3526" spans="1:15">
      <c r="A3526" s="42"/>
      <c r="B3526" s="330">
        <v>46530</v>
      </c>
      <c r="C3526" s="334">
        <f t="shared" si="53"/>
        <v>10527533257</v>
      </c>
      <c r="D3526" s="42"/>
      <c r="E3526" s="42"/>
      <c r="F3526" s="247">
        <v>988671071</v>
      </c>
      <c r="G3526" s="337">
        <v>520968139</v>
      </c>
      <c r="H3526" s="330">
        <v>43928</v>
      </c>
      <c r="I3526" s="330"/>
      <c r="K3526" s="42"/>
      <c r="L3526" s="42"/>
      <c r="M3526" s="328"/>
      <c r="N3526" s="328"/>
      <c r="O3526" s="42"/>
    </row>
    <row r="3527" spans="1:15">
      <c r="A3527" s="42"/>
      <c r="B3527" s="330">
        <v>46531</v>
      </c>
      <c r="C3527" s="334">
        <f t="shared" si="53"/>
        <v>10463386866</v>
      </c>
      <c r="D3527" s="42"/>
      <c r="E3527" s="42"/>
      <c r="F3527" s="247">
        <v>924524680</v>
      </c>
      <c r="G3527" s="337">
        <v>521055453</v>
      </c>
      <c r="H3527" s="330">
        <v>49442</v>
      </c>
      <c r="I3527" s="330"/>
      <c r="K3527" s="42"/>
      <c r="L3527" s="42"/>
      <c r="M3527" s="328"/>
      <c r="N3527" s="328"/>
      <c r="O3527" s="42"/>
    </row>
    <row r="3528" spans="1:15">
      <c r="A3528" s="42"/>
      <c r="B3528" s="330">
        <v>46532</v>
      </c>
      <c r="C3528" s="334">
        <f t="shared" si="53"/>
        <v>10139632402</v>
      </c>
      <c r="D3528" s="42"/>
      <c r="E3528" s="42"/>
      <c r="F3528" s="247">
        <v>600770216</v>
      </c>
      <c r="G3528" s="337">
        <v>521336260</v>
      </c>
      <c r="H3528" s="330">
        <v>47007</v>
      </c>
      <c r="I3528" s="330"/>
      <c r="K3528" s="42"/>
      <c r="L3528" s="42"/>
      <c r="M3528" s="328"/>
      <c r="N3528" s="328"/>
      <c r="O3528" s="42"/>
    </row>
    <row r="3529" spans="1:15">
      <c r="A3529" s="42"/>
      <c r="B3529" s="330">
        <v>46533</v>
      </c>
      <c r="C3529" s="334">
        <f t="shared" si="53"/>
        <v>9777807329</v>
      </c>
      <c r="D3529" s="42"/>
      <c r="E3529" s="42"/>
      <c r="F3529" s="247">
        <v>238945143</v>
      </c>
      <c r="G3529" s="337">
        <v>521465919</v>
      </c>
      <c r="H3529" s="330">
        <v>47988</v>
      </c>
      <c r="I3529" s="330"/>
      <c r="K3529" s="42"/>
      <c r="L3529" s="42"/>
      <c r="M3529" s="328"/>
      <c r="N3529" s="328"/>
      <c r="O3529" s="42"/>
    </row>
    <row r="3530" spans="1:15">
      <c r="A3530" s="42"/>
      <c r="B3530" s="330">
        <v>46534</v>
      </c>
      <c r="C3530" s="334">
        <f t="shared" si="53"/>
        <v>10464128768</v>
      </c>
      <c r="D3530" s="42"/>
      <c r="E3530" s="42"/>
      <c r="F3530" s="247">
        <v>925266582</v>
      </c>
      <c r="G3530" s="337">
        <v>521526122</v>
      </c>
      <c r="H3530" s="330">
        <v>45381</v>
      </c>
      <c r="I3530" s="330"/>
      <c r="K3530" s="42"/>
      <c r="L3530" s="42"/>
      <c r="M3530" s="328"/>
      <c r="N3530" s="328"/>
      <c r="O3530" s="42"/>
    </row>
    <row r="3531" spans="1:15">
      <c r="A3531" s="42"/>
      <c r="B3531" s="330">
        <v>46535</v>
      </c>
      <c r="C3531" s="334">
        <f t="shared" si="53"/>
        <v>10531866805</v>
      </c>
      <c r="D3531" s="42"/>
      <c r="E3531" s="42"/>
      <c r="F3531" s="247">
        <v>993004619</v>
      </c>
      <c r="G3531" s="337">
        <v>522018687</v>
      </c>
      <c r="H3531" s="330">
        <v>46423</v>
      </c>
      <c r="I3531" s="330"/>
      <c r="K3531" s="42"/>
      <c r="L3531" s="42"/>
      <c r="M3531" s="328"/>
      <c r="N3531" s="328"/>
      <c r="O3531" s="42"/>
    </row>
    <row r="3532" spans="1:15">
      <c r="A3532" s="42"/>
      <c r="B3532" s="330">
        <v>46536</v>
      </c>
      <c r="C3532" s="334">
        <f t="shared" si="53"/>
        <v>10315717040</v>
      </c>
      <c r="D3532" s="42"/>
      <c r="E3532" s="42"/>
      <c r="F3532" s="247">
        <v>776854854</v>
      </c>
      <c r="G3532" s="337">
        <v>522031240</v>
      </c>
      <c r="H3532" s="330">
        <v>50374</v>
      </c>
      <c r="I3532" s="330"/>
      <c r="K3532" s="42"/>
      <c r="L3532" s="42"/>
      <c r="M3532" s="328"/>
      <c r="N3532" s="328"/>
      <c r="O3532" s="42"/>
    </row>
    <row r="3533" spans="1:15">
      <c r="A3533" s="42"/>
      <c r="B3533" s="330">
        <v>46537</v>
      </c>
      <c r="C3533" s="334">
        <f t="shared" si="53"/>
        <v>10020922843</v>
      </c>
      <c r="D3533" s="42"/>
      <c r="E3533" s="42"/>
      <c r="F3533" s="247">
        <v>482060657</v>
      </c>
      <c r="G3533" s="337">
        <v>522226032</v>
      </c>
      <c r="H3533" s="330">
        <v>43990</v>
      </c>
      <c r="I3533" s="330"/>
      <c r="K3533" s="42"/>
      <c r="L3533" s="42"/>
      <c r="M3533" s="328"/>
      <c r="N3533" s="328"/>
      <c r="O3533" s="42"/>
    </row>
    <row r="3534" spans="1:15">
      <c r="A3534" s="42"/>
      <c r="B3534" s="330">
        <v>46538</v>
      </c>
      <c r="C3534" s="334">
        <f t="shared" si="53"/>
        <v>10415975498</v>
      </c>
      <c r="D3534" s="42"/>
      <c r="E3534" s="42"/>
      <c r="F3534" s="247">
        <v>877113312</v>
      </c>
      <c r="G3534" s="337">
        <v>522487562</v>
      </c>
      <c r="H3534" s="330">
        <v>47745</v>
      </c>
      <c r="I3534" s="330"/>
      <c r="K3534" s="42"/>
      <c r="L3534" s="42"/>
      <c r="M3534" s="328"/>
      <c r="N3534" s="328"/>
      <c r="O3534" s="42"/>
    </row>
    <row r="3535" spans="1:15">
      <c r="A3535" s="42"/>
      <c r="B3535" s="330">
        <v>46539</v>
      </c>
      <c r="C3535" s="334">
        <f t="shared" si="53"/>
        <v>10261692399</v>
      </c>
      <c r="D3535" s="42"/>
      <c r="E3535" s="42"/>
      <c r="F3535" s="247">
        <v>722830213</v>
      </c>
      <c r="G3535" s="337">
        <v>522733103</v>
      </c>
      <c r="H3535" s="330">
        <v>50003</v>
      </c>
      <c r="I3535" s="330"/>
      <c r="K3535" s="42"/>
      <c r="L3535" s="42"/>
      <c r="M3535" s="328"/>
      <c r="N3535" s="328"/>
      <c r="O3535" s="42"/>
    </row>
    <row r="3536" spans="1:15">
      <c r="A3536" s="42"/>
      <c r="B3536" s="330">
        <v>46540</v>
      </c>
      <c r="C3536" s="334">
        <f t="shared" si="53"/>
        <v>10353971599</v>
      </c>
      <c r="D3536" s="42"/>
      <c r="E3536" s="42"/>
      <c r="F3536" s="247">
        <v>815109413</v>
      </c>
      <c r="G3536" s="337">
        <v>522934797</v>
      </c>
      <c r="H3536" s="330">
        <v>48702</v>
      </c>
      <c r="I3536" s="330"/>
      <c r="K3536" s="42"/>
      <c r="L3536" s="42"/>
      <c r="M3536" s="328"/>
      <c r="N3536" s="328"/>
      <c r="O3536" s="42"/>
    </row>
    <row r="3537" spans="1:15">
      <c r="A3537" s="42"/>
      <c r="B3537" s="330">
        <v>46541</v>
      </c>
      <c r="C3537" s="334">
        <f t="shared" si="53"/>
        <v>10152788271</v>
      </c>
      <c r="D3537" s="42"/>
      <c r="E3537" s="42"/>
      <c r="F3537" s="247">
        <v>613926085</v>
      </c>
      <c r="G3537" s="337">
        <v>523046972</v>
      </c>
      <c r="H3537" s="330">
        <v>47550</v>
      </c>
      <c r="I3537" s="330"/>
      <c r="K3537" s="42"/>
      <c r="L3537" s="42"/>
      <c r="M3537" s="328"/>
      <c r="N3537" s="328"/>
      <c r="O3537" s="42"/>
    </row>
    <row r="3538" spans="1:15">
      <c r="A3538" s="42"/>
      <c r="B3538" s="330">
        <v>46542</v>
      </c>
      <c r="C3538" s="334">
        <f t="shared" si="53"/>
        <v>9677411362</v>
      </c>
      <c r="D3538" s="42"/>
      <c r="E3538" s="42"/>
      <c r="F3538" s="247">
        <v>138549176</v>
      </c>
      <c r="G3538" s="337">
        <v>523355661</v>
      </c>
      <c r="H3538" s="330">
        <v>45269</v>
      </c>
      <c r="I3538" s="330"/>
      <c r="K3538" s="42"/>
      <c r="L3538" s="42"/>
      <c r="M3538" s="328"/>
      <c r="N3538" s="328"/>
      <c r="O3538" s="42"/>
    </row>
    <row r="3539" spans="1:15">
      <c r="A3539" s="42"/>
      <c r="B3539" s="330">
        <v>46543</v>
      </c>
      <c r="C3539" s="334">
        <f t="shared" si="53"/>
        <v>9832342341</v>
      </c>
      <c r="D3539" s="42"/>
      <c r="E3539" s="42"/>
      <c r="F3539" s="247">
        <v>293480155</v>
      </c>
      <c r="G3539" s="337">
        <v>523476942</v>
      </c>
      <c r="H3539" s="330">
        <v>46229</v>
      </c>
      <c r="I3539" s="330"/>
      <c r="K3539" s="42"/>
      <c r="L3539" s="42"/>
      <c r="M3539" s="328"/>
      <c r="N3539" s="328"/>
      <c r="O3539" s="42"/>
    </row>
    <row r="3540" spans="1:15">
      <c r="A3540" s="42"/>
      <c r="B3540" s="330">
        <v>46544</v>
      </c>
      <c r="C3540" s="334">
        <f t="shared" si="53"/>
        <v>10504892823</v>
      </c>
      <c r="D3540" s="42"/>
      <c r="E3540" s="42"/>
      <c r="F3540" s="247">
        <v>966030637</v>
      </c>
      <c r="G3540" s="337">
        <v>523655919</v>
      </c>
      <c r="H3540" s="330">
        <v>49590</v>
      </c>
      <c r="I3540" s="330"/>
      <c r="K3540" s="42"/>
      <c r="L3540" s="42"/>
      <c r="M3540" s="328"/>
      <c r="N3540" s="328"/>
      <c r="O3540" s="42"/>
    </row>
    <row r="3541" spans="1:15">
      <c r="A3541" s="42"/>
      <c r="B3541" s="330">
        <v>46545</v>
      </c>
      <c r="C3541" s="334">
        <f t="shared" si="53"/>
        <v>9967160793</v>
      </c>
      <c r="D3541" s="42"/>
      <c r="E3541" s="42"/>
      <c r="F3541" s="247">
        <v>428298607</v>
      </c>
      <c r="G3541" s="337">
        <v>523702269</v>
      </c>
      <c r="H3541" s="330">
        <v>47366</v>
      </c>
      <c r="I3541" s="330"/>
      <c r="K3541" s="42"/>
      <c r="L3541" s="42"/>
      <c r="M3541" s="328"/>
      <c r="N3541" s="328"/>
      <c r="O3541" s="42"/>
    </row>
    <row r="3542" spans="1:15">
      <c r="A3542" s="42"/>
      <c r="B3542" s="330">
        <v>46546</v>
      </c>
      <c r="C3542" s="334">
        <f t="shared" si="53"/>
        <v>10017671344</v>
      </c>
      <c r="D3542" s="42"/>
      <c r="E3542" s="42"/>
      <c r="F3542" s="247">
        <v>478809158</v>
      </c>
      <c r="G3542" s="337">
        <v>523703269</v>
      </c>
      <c r="H3542" s="330">
        <v>45664</v>
      </c>
      <c r="I3542" s="330"/>
      <c r="K3542" s="42"/>
      <c r="L3542" s="42"/>
      <c r="M3542" s="328"/>
      <c r="N3542" s="328"/>
      <c r="O3542" s="42"/>
    </row>
    <row r="3543" spans="1:15">
      <c r="A3543" s="42"/>
      <c r="B3543" s="330">
        <v>46547</v>
      </c>
      <c r="C3543" s="334">
        <f t="shared" si="53"/>
        <v>10182671485</v>
      </c>
      <c r="D3543" s="42"/>
      <c r="E3543" s="42"/>
      <c r="F3543" s="247">
        <v>643809299</v>
      </c>
      <c r="G3543" s="337">
        <v>524035268</v>
      </c>
      <c r="H3543" s="330">
        <v>45655</v>
      </c>
      <c r="I3543" s="330"/>
      <c r="K3543" s="42"/>
      <c r="L3543" s="42"/>
      <c r="M3543" s="328"/>
      <c r="N3543" s="328"/>
      <c r="O3543" s="42"/>
    </row>
    <row r="3544" spans="1:15">
      <c r="A3544" s="42"/>
      <c r="B3544" s="330">
        <v>46548</v>
      </c>
      <c r="C3544" s="334">
        <f t="shared" si="53"/>
        <v>10262984076</v>
      </c>
      <c r="D3544" s="42"/>
      <c r="E3544" s="42"/>
      <c r="F3544" s="247">
        <v>724121890</v>
      </c>
      <c r="G3544" s="337">
        <v>524108900</v>
      </c>
      <c r="H3544" s="330">
        <v>43669</v>
      </c>
      <c r="I3544" s="330"/>
      <c r="K3544" s="42"/>
      <c r="L3544" s="42"/>
      <c r="M3544" s="328"/>
      <c r="N3544" s="328"/>
      <c r="O3544" s="42"/>
    </row>
    <row r="3545" spans="1:15">
      <c r="A3545" s="42"/>
      <c r="B3545" s="330">
        <v>46549</v>
      </c>
      <c r="C3545" s="334">
        <f t="shared" si="53"/>
        <v>10517600044</v>
      </c>
      <c r="D3545" s="42"/>
      <c r="E3545" s="42"/>
      <c r="F3545" s="247">
        <v>978737858</v>
      </c>
      <c r="G3545" s="337">
        <v>524178707</v>
      </c>
      <c r="H3545" s="330">
        <v>47116</v>
      </c>
      <c r="I3545" s="330"/>
      <c r="K3545" s="42"/>
      <c r="L3545" s="42"/>
      <c r="M3545" s="328"/>
      <c r="N3545" s="328"/>
      <c r="O3545" s="42"/>
    </row>
    <row r="3546" spans="1:15">
      <c r="A3546" s="42"/>
      <c r="B3546" s="330">
        <v>46550</v>
      </c>
      <c r="C3546" s="334">
        <f t="shared" si="53"/>
        <v>10228837432</v>
      </c>
      <c r="D3546" s="42"/>
      <c r="E3546" s="42"/>
      <c r="F3546" s="247">
        <v>689975246</v>
      </c>
      <c r="G3546" s="337">
        <v>524282202</v>
      </c>
      <c r="H3546" s="330">
        <v>45211</v>
      </c>
      <c r="I3546" s="330"/>
      <c r="K3546" s="42"/>
      <c r="L3546" s="42"/>
      <c r="M3546" s="328"/>
      <c r="N3546" s="328"/>
      <c r="O3546" s="42"/>
    </row>
    <row r="3547" spans="1:15">
      <c r="A3547" s="42"/>
      <c r="B3547" s="330">
        <v>46551</v>
      </c>
      <c r="C3547" s="334">
        <f t="shared" si="53"/>
        <v>10466781063</v>
      </c>
      <c r="D3547" s="42"/>
      <c r="E3547" s="42"/>
      <c r="F3547" s="247">
        <v>927918877</v>
      </c>
      <c r="G3547" s="337">
        <v>524317497</v>
      </c>
      <c r="H3547" s="330">
        <v>46973</v>
      </c>
      <c r="I3547" s="330"/>
      <c r="K3547" s="42"/>
      <c r="L3547" s="42"/>
      <c r="M3547" s="328"/>
      <c r="N3547" s="328"/>
      <c r="O3547" s="42"/>
    </row>
    <row r="3548" spans="1:15">
      <c r="A3548" s="42"/>
      <c r="B3548" s="330">
        <v>46552</v>
      </c>
      <c r="C3548" s="334">
        <f t="shared" si="53"/>
        <v>10195013775</v>
      </c>
      <c r="D3548" s="42"/>
      <c r="E3548" s="42"/>
      <c r="F3548" s="247">
        <v>656151589</v>
      </c>
      <c r="G3548" s="337">
        <v>524437052</v>
      </c>
      <c r="H3548" s="330">
        <v>43253</v>
      </c>
      <c r="I3548" s="330"/>
      <c r="K3548" s="42"/>
      <c r="L3548" s="42"/>
      <c r="M3548" s="328"/>
      <c r="N3548" s="328"/>
      <c r="O3548" s="42"/>
    </row>
    <row r="3549" spans="1:15">
      <c r="A3549" s="42"/>
      <c r="B3549" s="330">
        <v>46553</v>
      </c>
      <c r="C3549" s="334">
        <f t="shared" si="53"/>
        <v>10002864331</v>
      </c>
      <c r="D3549" s="42"/>
      <c r="E3549" s="42"/>
      <c r="F3549" s="247">
        <v>464002145</v>
      </c>
      <c r="G3549" s="337">
        <v>524482924</v>
      </c>
      <c r="H3549" s="330">
        <v>48995</v>
      </c>
      <c r="I3549" s="330"/>
      <c r="K3549" s="42"/>
      <c r="L3549" s="42"/>
      <c r="M3549" s="328"/>
      <c r="N3549" s="328"/>
      <c r="O3549" s="42"/>
    </row>
    <row r="3550" spans="1:15">
      <c r="A3550" s="42"/>
      <c r="B3550" s="330">
        <v>46554</v>
      </c>
      <c r="C3550" s="334">
        <f t="shared" si="53"/>
        <v>10366173586</v>
      </c>
      <c r="D3550" s="42"/>
      <c r="E3550" s="42"/>
      <c r="F3550" s="247">
        <v>827311400</v>
      </c>
      <c r="G3550" s="337">
        <v>524486713</v>
      </c>
      <c r="H3550" s="330">
        <v>46024</v>
      </c>
      <c r="I3550" s="330"/>
      <c r="K3550" s="42"/>
      <c r="L3550" s="42"/>
      <c r="M3550" s="328"/>
      <c r="N3550" s="328"/>
      <c r="O3550" s="42"/>
    </row>
    <row r="3551" spans="1:15">
      <c r="A3551" s="42"/>
      <c r="B3551" s="330">
        <v>46555</v>
      </c>
      <c r="C3551" s="334">
        <f t="shared" si="53"/>
        <v>9641365163</v>
      </c>
      <c r="D3551" s="42"/>
      <c r="E3551" s="42"/>
      <c r="F3551" s="247">
        <v>102502977</v>
      </c>
      <c r="G3551" s="337">
        <v>524643741</v>
      </c>
      <c r="H3551" s="330">
        <v>43661</v>
      </c>
      <c r="I3551" s="330"/>
      <c r="K3551" s="42"/>
      <c r="L3551" s="42"/>
      <c r="M3551" s="328"/>
      <c r="N3551" s="328"/>
      <c r="O3551" s="42"/>
    </row>
    <row r="3552" spans="1:15">
      <c r="A3552" s="42"/>
      <c r="B3552" s="330">
        <v>46556</v>
      </c>
      <c r="C3552" s="334">
        <f t="shared" ref="C3552:C3615" si="54">F3552+(F$88*28679+98765)+(G$88*6587+87654)+(E$88*9537+76543)+(J$88*5713+4528)</f>
        <v>10144927104</v>
      </c>
      <c r="D3552" s="42"/>
      <c r="E3552" s="42"/>
      <c r="F3552" s="247">
        <v>606064918</v>
      </c>
      <c r="G3552" s="337">
        <v>524775549</v>
      </c>
      <c r="H3552" s="330">
        <v>43517</v>
      </c>
      <c r="I3552" s="330"/>
      <c r="K3552" s="42"/>
      <c r="L3552" s="42"/>
      <c r="M3552" s="328"/>
      <c r="N3552" s="328"/>
      <c r="O3552" s="42"/>
    </row>
    <row r="3553" spans="1:15">
      <c r="A3553" s="42"/>
      <c r="B3553" s="330">
        <v>46557</v>
      </c>
      <c r="C3553" s="334">
        <f t="shared" si="54"/>
        <v>10326663282</v>
      </c>
      <c r="D3553" s="42"/>
      <c r="E3553" s="42"/>
      <c r="F3553" s="247">
        <v>787801096</v>
      </c>
      <c r="G3553" s="337">
        <v>524853692</v>
      </c>
      <c r="H3553" s="330">
        <v>45144</v>
      </c>
      <c r="I3553" s="330"/>
      <c r="K3553" s="42"/>
      <c r="L3553" s="42"/>
      <c r="M3553" s="328"/>
      <c r="N3553" s="328"/>
      <c r="O3553" s="42"/>
    </row>
    <row r="3554" spans="1:15">
      <c r="A3554" s="42"/>
      <c r="B3554" s="330">
        <v>46558</v>
      </c>
      <c r="C3554" s="334">
        <f t="shared" si="54"/>
        <v>9771789566</v>
      </c>
      <c r="D3554" s="42"/>
      <c r="E3554" s="42"/>
      <c r="F3554" s="247">
        <v>232927380</v>
      </c>
      <c r="G3554" s="337">
        <v>524915103</v>
      </c>
      <c r="H3554" s="330">
        <v>48689</v>
      </c>
      <c r="I3554" s="330"/>
      <c r="K3554" s="42"/>
      <c r="L3554" s="42"/>
      <c r="M3554" s="328"/>
      <c r="N3554" s="328"/>
      <c r="O3554" s="42"/>
    </row>
    <row r="3555" spans="1:15">
      <c r="A3555" s="42"/>
      <c r="B3555" s="330">
        <v>46559</v>
      </c>
      <c r="C3555" s="334">
        <f t="shared" si="54"/>
        <v>9854770500</v>
      </c>
      <c r="D3555" s="42"/>
      <c r="E3555" s="42"/>
      <c r="F3555" s="247">
        <v>315908314</v>
      </c>
      <c r="G3555" s="337">
        <v>525038633</v>
      </c>
      <c r="H3555" s="330">
        <v>45923</v>
      </c>
      <c r="I3555" s="330"/>
      <c r="K3555" s="42"/>
      <c r="L3555" s="42"/>
      <c r="M3555" s="328"/>
      <c r="N3555" s="328"/>
      <c r="O3555" s="42"/>
    </row>
    <row r="3556" spans="1:15">
      <c r="A3556" s="42"/>
      <c r="B3556" s="330">
        <v>46560</v>
      </c>
      <c r="C3556" s="334">
        <f t="shared" si="54"/>
        <v>10394129048</v>
      </c>
      <c r="D3556" s="42"/>
      <c r="E3556" s="42"/>
      <c r="F3556" s="247">
        <v>855266862</v>
      </c>
      <c r="G3556" s="337">
        <v>525143136</v>
      </c>
      <c r="H3556" s="330">
        <v>48532</v>
      </c>
      <c r="I3556" s="330"/>
      <c r="K3556" s="42"/>
      <c r="L3556" s="42"/>
      <c r="M3556" s="328"/>
      <c r="N3556" s="328"/>
      <c r="O3556" s="42"/>
    </row>
    <row r="3557" spans="1:15">
      <c r="A3557" s="42"/>
      <c r="B3557" s="330">
        <v>46561</v>
      </c>
      <c r="C3557" s="334">
        <f t="shared" si="54"/>
        <v>9987187901</v>
      </c>
      <c r="D3557" s="42"/>
      <c r="E3557" s="42"/>
      <c r="F3557" s="247">
        <v>448325715</v>
      </c>
      <c r="G3557" s="337">
        <v>525336082</v>
      </c>
      <c r="H3557" s="330">
        <v>45070</v>
      </c>
      <c r="I3557" s="330"/>
      <c r="K3557" s="42"/>
      <c r="L3557" s="42"/>
      <c r="M3557" s="328"/>
      <c r="N3557" s="328"/>
      <c r="O3557" s="42"/>
    </row>
    <row r="3558" spans="1:15">
      <c r="A3558" s="42"/>
      <c r="B3558" s="330">
        <v>46562</v>
      </c>
      <c r="C3558" s="334">
        <f t="shared" si="54"/>
        <v>10150931616</v>
      </c>
      <c r="D3558" s="42"/>
      <c r="E3558" s="42"/>
      <c r="F3558" s="247">
        <v>612069430</v>
      </c>
      <c r="G3558" s="337">
        <v>525384865</v>
      </c>
      <c r="H3558" s="330">
        <v>45833</v>
      </c>
      <c r="I3558" s="330"/>
      <c r="K3558" s="42"/>
      <c r="L3558" s="42"/>
      <c r="M3558" s="328"/>
      <c r="N3558" s="328"/>
      <c r="O3558" s="42"/>
    </row>
    <row r="3559" spans="1:15">
      <c r="A3559" s="42"/>
      <c r="B3559" s="330">
        <v>46563</v>
      </c>
      <c r="C3559" s="334">
        <f t="shared" si="54"/>
        <v>10150296955</v>
      </c>
      <c r="D3559" s="42"/>
      <c r="E3559" s="42"/>
      <c r="F3559" s="247">
        <v>611434769</v>
      </c>
      <c r="G3559" s="337">
        <v>525404685</v>
      </c>
      <c r="H3559" s="330">
        <v>48893</v>
      </c>
      <c r="I3559" s="330"/>
      <c r="K3559" s="42"/>
      <c r="L3559" s="42"/>
      <c r="M3559" s="328"/>
      <c r="N3559" s="328"/>
      <c r="O3559" s="42"/>
    </row>
    <row r="3560" spans="1:15">
      <c r="A3560" s="42"/>
      <c r="B3560" s="330">
        <v>46564</v>
      </c>
      <c r="C3560" s="334">
        <f t="shared" si="54"/>
        <v>10448643497</v>
      </c>
      <c r="D3560" s="42"/>
      <c r="E3560" s="42"/>
      <c r="F3560" s="247">
        <v>909781311</v>
      </c>
      <c r="G3560" s="337">
        <v>525529469</v>
      </c>
      <c r="H3560" s="330">
        <v>44785</v>
      </c>
      <c r="I3560" s="330"/>
      <c r="K3560" s="42"/>
      <c r="L3560" s="42"/>
      <c r="M3560" s="328"/>
      <c r="N3560" s="328"/>
      <c r="O3560" s="42"/>
    </row>
    <row r="3561" spans="1:15">
      <c r="A3561" s="42"/>
      <c r="B3561" s="330">
        <v>46565</v>
      </c>
      <c r="C3561" s="334">
        <f t="shared" si="54"/>
        <v>9836554487</v>
      </c>
      <c r="D3561" s="42"/>
      <c r="E3561" s="42"/>
      <c r="F3561" s="247">
        <v>297692301</v>
      </c>
      <c r="G3561" s="337">
        <v>525750881</v>
      </c>
      <c r="H3561" s="330">
        <v>46880</v>
      </c>
      <c r="I3561" s="330"/>
      <c r="K3561" s="42"/>
      <c r="L3561" s="42"/>
      <c r="M3561" s="328"/>
      <c r="N3561" s="328"/>
      <c r="O3561" s="42"/>
    </row>
    <row r="3562" spans="1:15">
      <c r="A3562" s="42"/>
      <c r="B3562" s="330">
        <v>46566</v>
      </c>
      <c r="C3562" s="334">
        <f t="shared" si="54"/>
        <v>10156640990</v>
      </c>
      <c r="D3562" s="42"/>
      <c r="E3562" s="42"/>
      <c r="F3562" s="247">
        <v>617778804</v>
      </c>
      <c r="G3562" s="337">
        <v>525772324</v>
      </c>
      <c r="H3562" s="330">
        <v>47524</v>
      </c>
      <c r="I3562" s="330"/>
      <c r="K3562" s="42"/>
      <c r="L3562" s="42"/>
      <c r="M3562" s="328"/>
      <c r="N3562" s="328"/>
      <c r="O3562" s="42"/>
    </row>
    <row r="3563" spans="1:15">
      <c r="A3563" s="42"/>
      <c r="B3563" s="330">
        <v>46567</v>
      </c>
      <c r="C3563" s="334">
        <f t="shared" si="54"/>
        <v>10264129470</v>
      </c>
      <c r="D3563" s="42"/>
      <c r="E3563" s="42"/>
      <c r="F3563" s="247">
        <v>725267284</v>
      </c>
      <c r="G3563" s="337">
        <v>525963679</v>
      </c>
      <c r="H3563" s="330">
        <v>47931</v>
      </c>
      <c r="I3563" s="330"/>
      <c r="K3563" s="42"/>
      <c r="L3563" s="42"/>
      <c r="M3563" s="328"/>
      <c r="N3563" s="328"/>
      <c r="O3563" s="42"/>
    </row>
    <row r="3564" spans="1:15">
      <c r="A3564" s="42"/>
      <c r="B3564" s="330">
        <v>46568</v>
      </c>
      <c r="C3564" s="334">
        <f t="shared" si="54"/>
        <v>10338125158</v>
      </c>
      <c r="D3564" s="42"/>
      <c r="E3564" s="42"/>
      <c r="F3564" s="247">
        <v>799262972</v>
      </c>
      <c r="G3564" s="337">
        <v>526169482</v>
      </c>
      <c r="H3564" s="330">
        <v>47000</v>
      </c>
      <c r="I3564" s="330"/>
      <c r="K3564" s="42"/>
      <c r="L3564" s="42"/>
      <c r="M3564" s="328"/>
      <c r="N3564" s="328"/>
      <c r="O3564" s="42"/>
    </row>
    <row r="3565" spans="1:15">
      <c r="A3565" s="42"/>
      <c r="B3565" s="330">
        <v>46569</v>
      </c>
      <c r="C3565" s="334">
        <f t="shared" si="54"/>
        <v>10528097877</v>
      </c>
      <c r="D3565" s="42"/>
      <c r="E3565" s="42"/>
      <c r="F3565" s="247">
        <v>989235691</v>
      </c>
      <c r="G3565" s="337">
        <v>526198572</v>
      </c>
      <c r="H3565" s="330">
        <v>44668</v>
      </c>
      <c r="I3565" s="330"/>
      <c r="K3565" s="42"/>
      <c r="L3565" s="42"/>
      <c r="M3565" s="328"/>
      <c r="N3565" s="328"/>
      <c r="O3565" s="42"/>
    </row>
    <row r="3566" spans="1:15">
      <c r="A3566" s="42"/>
      <c r="B3566" s="330">
        <v>46570</v>
      </c>
      <c r="C3566" s="334">
        <f t="shared" si="54"/>
        <v>10173784188</v>
      </c>
      <c r="D3566" s="42"/>
      <c r="E3566" s="42"/>
      <c r="F3566" s="247">
        <v>634922002</v>
      </c>
      <c r="G3566" s="337">
        <v>526489613</v>
      </c>
      <c r="H3566" s="330">
        <v>46949</v>
      </c>
      <c r="I3566" s="330"/>
      <c r="K3566" s="42"/>
      <c r="L3566" s="42"/>
      <c r="M3566" s="328"/>
      <c r="N3566" s="328"/>
      <c r="O3566" s="42"/>
    </row>
    <row r="3567" spans="1:15">
      <c r="A3567" s="42"/>
      <c r="B3567" s="330">
        <v>46571</v>
      </c>
      <c r="C3567" s="334">
        <f t="shared" si="54"/>
        <v>9900347924</v>
      </c>
      <c r="D3567" s="42"/>
      <c r="E3567" s="42"/>
      <c r="F3567" s="247">
        <v>361485738</v>
      </c>
      <c r="G3567" s="337">
        <v>526648996</v>
      </c>
      <c r="H3567" s="330">
        <v>44244</v>
      </c>
      <c r="I3567" s="330"/>
      <c r="K3567" s="42"/>
      <c r="L3567" s="42"/>
      <c r="M3567" s="328"/>
      <c r="N3567" s="328"/>
      <c r="O3567" s="42"/>
    </row>
    <row r="3568" spans="1:15">
      <c r="A3568" s="42"/>
      <c r="B3568" s="330">
        <v>46572</v>
      </c>
      <c r="C3568" s="334">
        <f t="shared" si="54"/>
        <v>10443972913</v>
      </c>
      <c r="D3568" s="42"/>
      <c r="E3568" s="42"/>
      <c r="F3568" s="247">
        <v>905110727</v>
      </c>
      <c r="G3568" s="337">
        <v>526714366</v>
      </c>
      <c r="H3568" s="330">
        <v>43664</v>
      </c>
      <c r="I3568" s="330"/>
      <c r="K3568" s="42"/>
      <c r="L3568" s="42"/>
      <c r="M3568" s="328"/>
      <c r="N3568" s="328"/>
      <c r="O3568" s="42"/>
    </row>
    <row r="3569" spans="1:15">
      <c r="A3569" s="42"/>
      <c r="B3569" s="330">
        <v>46573</v>
      </c>
      <c r="C3569" s="334">
        <f t="shared" si="54"/>
        <v>10144134527</v>
      </c>
      <c r="D3569" s="42"/>
      <c r="E3569" s="42"/>
      <c r="F3569" s="247">
        <v>605272341</v>
      </c>
      <c r="G3569" s="337">
        <v>526885703</v>
      </c>
      <c r="H3569" s="330">
        <v>47586</v>
      </c>
      <c r="I3569" s="330"/>
      <c r="K3569" s="42"/>
      <c r="L3569" s="42"/>
      <c r="M3569" s="328"/>
      <c r="N3569" s="328"/>
      <c r="O3569" s="42"/>
    </row>
    <row r="3570" spans="1:15">
      <c r="A3570" s="42"/>
      <c r="B3570" s="330">
        <v>46574</v>
      </c>
      <c r="C3570" s="334">
        <f t="shared" si="54"/>
        <v>9953794962</v>
      </c>
      <c r="D3570" s="42"/>
      <c r="E3570" s="42"/>
      <c r="F3570" s="247">
        <v>414932776</v>
      </c>
      <c r="G3570" s="337">
        <v>527017987</v>
      </c>
      <c r="H3570" s="330">
        <v>47570</v>
      </c>
      <c r="I3570" s="330"/>
      <c r="K3570" s="42"/>
      <c r="L3570" s="42"/>
      <c r="M3570" s="328"/>
      <c r="N3570" s="328"/>
      <c r="O3570" s="42"/>
    </row>
    <row r="3571" spans="1:15">
      <c r="A3571" s="42"/>
      <c r="B3571" s="330">
        <v>46575</v>
      </c>
      <c r="C3571" s="334">
        <f t="shared" si="54"/>
        <v>10187335846</v>
      </c>
      <c r="D3571" s="42"/>
      <c r="E3571" s="42"/>
      <c r="F3571" s="247">
        <v>648473660</v>
      </c>
      <c r="G3571" s="337">
        <v>527129058</v>
      </c>
      <c r="H3571" s="330">
        <v>47046</v>
      </c>
      <c r="I3571" s="330"/>
      <c r="K3571" s="42"/>
      <c r="L3571" s="42"/>
      <c r="M3571" s="328"/>
      <c r="N3571" s="328"/>
      <c r="O3571" s="42"/>
    </row>
    <row r="3572" spans="1:15">
      <c r="A3572" s="42"/>
      <c r="B3572" s="330">
        <v>46576</v>
      </c>
      <c r="C3572" s="334">
        <f t="shared" si="54"/>
        <v>9934498430</v>
      </c>
      <c r="D3572" s="42"/>
      <c r="E3572" s="42"/>
      <c r="F3572" s="247">
        <v>395636244</v>
      </c>
      <c r="G3572" s="337">
        <v>527236125</v>
      </c>
      <c r="H3572" s="330">
        <v>50193</v>
      </c>
      <c r="I3572" s="330"/>
      <c r="K3572" s="42"/>
      <c r="L3572" s="42"/>
      <c r="M3572" s="328"/>
      <c r="N3572" s="328"/>
      <c r="O3572" s="42"/>
    </row>
    <row r="3573" spans="1:15">
      <c r="A3573" s="42"/>
      <c r="B3573" s="330">
        <v>46577</v>
      </c>
      <c r="C3573" s="334">
        <f t="shared" si="54"/>
        <v>9763415820</v>
      </c>
      <c r="D3573" s="42"/>
      <c r="E3573" s="42"/>
      <c r="F3573" s="247">
        <v>224553634</v>
      </c>
      <c r="G3573" s="337">
        <v>527237722</v>
      </c>
      <c r="H3573" s="330">
        <v>46323</v>
      </c>
      <c r="I3573" s="330"/>
      <c r="K3573" s="42"/>
      <c r="L3573" s="42"/>
      <c r="M3573" s="328"/>
      <c r="N3573" s="328"/>
      <c r="O3573" s="42"/>
    </row>
    <row r="3574" spans="1:15">
      <c r="A3574" s="42"/>
      <c r="B3574" s="330">
        <v>46578</v>
      </c>
      <c r="C3574" s="334">
        <f t="shared" si="54"/>
        <v>10357657625</v>
      </c>
      <c r="D3574" s="42"/>
      <c r="E3574" s="42"/>
      <c r="F3574" s="247">
        <v>818795439</v>
      </c>
      <c r="G3574" s="337">
        <v>527240627</v>
      </c>
      <c r="H3574" s="330">
        <v>47174</v>
      </c>
      <c r="I3574" s="330"/>
      <c r="K3574" s="42"/>
      <c r="L3574" s="42"/>
      <c r="M3574" s="328"/>
      <c r="N3574" s="328"/>
      <c r="O3574" s="42"/>
    </row>
    <row r="3575" spans="1:15">
      <c r="A3575" s="42"/>
      <c r="B3575" s="330">
        <v>46579</v>
      </c>
      <c r="C3575" s="334">
        <f t="shared" si="54"/>
        <v>9643781068</v>
      </c>
      <c r="D3575" s="42"/>
      <c r="E3575" s="42"/>
      <c r="F3575" s="247">
        <v>104918882</v>
      </c>
      <c r="G3575" s="337">
        <v>527297100</v>
      </c>
      <c r="H3575" s="330">
        <v>43479</v>
      </c>
      <c r="I3575" s="330"/>
      <c r="K3575" s="42"/>
      <c r="L3575" s="42"/>
      <c r="M3575" s="328"/>
      <c r="N3575" s="328"/>
      <c r="O3575" s="42"/>
    </row>
    <row r="3576" spans="1:15">
      <c r="A3576" s="42"/>
      <c r="B3576" s="330">
        <v>46580</v>
      </c>
      <c r="C3576" s="334">
        <f t="shared" si="54"/>
        <v>10142259828</v>
      </c>
      <c r="D3576" s="42"/>
      <c r="E3576" s="42"/>
      <c r="F3576" s="247">
        <v>603397642</v>
      </c>
      <c r="G3576" s="337">
        <v>527541902</v>
      </c>
      <c r="H3576" s="330">
        <v>45178</v>
      </c>
      <c r="I3576" s="330"/>
      <c r="K3576" s="42"/>
      <c r="L3576" s="42"/>
      <c r="M3576" s="328"/>
      <c r="N3576" s="328"/>
      <c r="O3576" s="42"/>
    </row>
    <row r="3577" spans="1:15">
      <c r="A3577" s="42"/>
      <c r="B3577" s="330">
        <v>46581</v>
      </c>
      <c r="C3577" s="334">
        <f t="shared" si="54"/>
        <v>10429533354</v>
      </c>
      <c r="D3577" s="42"/>
      <c r="E3577" s="42"/>
      <c r="F3577" s="247">
        <v>890671168</v>
      </c>
      <c r="G3577" s="337">
        <v>527741202</v>
      </c>
      <c r="H3577" s="330">
        <v>45730</v>
      </c>
      <c r="I3577" s="330"/>
      <c r="K3577" s="42"/>
      <c r="L3577" s="42"/>
      <c r="M3577" s="328"/>
      <c r="N3577" s="328"/>
      <c r="O3577" s="42"/>
    </row>
    <row r="3578" spans="1:15">
      <c r="A3578" s="42"/>
      <c r="B3578" s="330">
        <v>46582</v>
      </c>
      <c r="C3578" s="334">
        <f t="shared" si="54"/>
        <v>10101444365</v>
      </c>
      <c r="D3578" s="42"/>
      <c r="E3578" s="42"/>
      <c r="F3578" s="247">
        <v>562582179</v>
      </c>
      <c r="G3578" s="337">
        <v>527855525</v>
      </c>
      <c r="H3578" s="330">
        <v>47903</v>
      </c>
      <c r="I3578" s="330"/>
      <c r="K3578" s="42"/>
      <c r="L3578" s="42"/>
      <c r="M3578" s="328"/>
      <c r="N3578" s="328"/>
      <c r="O3578" s="42"/>
    </row>
    <row r="3579" spans="1:15">
      <c r="A3579" s="42"/>
      <c r="B3579" s="330">
        <v>46583</v>
      </c>
      <c r="C3579" s="334">
        <f t="shared" si="54"/>
        <v>10366265521</v>
      </c>
      <c r="D3579" s="42"/>
      <c r="E3579" s="42"/>
      <c r="F3579" s="247">
        <v>827403335</v>
      </c>
      <c r="G3579" s="337">
        <v>528401936</v>
      </c>
      <c r="H3579" s="330">
        <v>48217</v>
      </c>
      <c r="I3579" s="330"/>
      <c r="K3579" s="42"/>
      <c r="L3579" s="42"/>
      <c r="M3579" s="328"/>
      <c r="N3579" s="328"/>
      <c r="O3579" s="42"/>
    </row>
    <row r="3580" spans="1:15">
      <c r="A3580" s="42"/>
      <c r="B3580" s="330">
        <v>46584</v>
      </c>
      <c r="C3580" s="334">
        <f t="shared" si="54"/>
        <v>10531268795</v>
      </c>
      <c r="D3580" s="42"/>
      <c r="E3580" s="42"/>
      <c r="F3580" s="247">
        <v>992406609</v>
      </c>
      <c r="G3580" s="337">
        <v>528457756</v>
      </c>
      <c r="H3580" s="330">
        <v>45065</v>
      </c>
      <c r="I3580" s="330"/>
      <c r="K3580" s="42"/>
      <c r="L3580" s="42"/>
      <c r="M3580" s="328"/>
      <c r="N3580" s="328"/>
      <c r="O3580" s="42"/>
    </row>
    <row r="3581" spans="1:15">
      <c r="A3581" s="42"/>
      <c r="B3581" s="330">
        <v>46585</v>
      </c>
      <c r="C3581" s="334">
        <f t="shared" si="54"/>
        <v>9823882054</v>
      </c>
      <c r="D3581" s="42"/>
      <c r="E3581" s="42"/>
      <c r="F3581" s="247">
        <v>285019868</v>
      </c>
      <c r="G3581" s="337">
        <v>528614922</v>
      </c>
      <c r="H3581" s="330">
        <v>46023</v>
      </c>
      <c r="I3581" s="330"/>
      <c r="K3581" s="42"/>
      <c r="L3581" s="42"/>
      <c r="M3581" s="328"/>
      <c r="N3581" s="328"/>
      <c r="O3581" s="42"/>
    </row>
    <row r="3582" spans="1:15">
      <c r="A3582" s="42"/>
      <c r="B3582" s="330">
        <v>46586</v>
      </c>
      <c r="C3582" s="334">
        <f t="shared" si="54"/>
        <v>10172558368</v>
      </c>
      <c r="D3582" s="42"/>
      <c r="E3582" s="42"/>
      <c r="F3582" s="247">
        <v>633696182</v>
      </c>
      <c r="G3582" s="337">
        <v>528630729</v>
      </c>
      <c r="H3582" s="330">
        <v>46948</v>
      </c>
      <c r="I3582" s="330"/>
      <c r="K3582" s="42"/>
      <c r="L3582" s="42"/>
      <c r="M3582" s="328"/>
      <c r="N3582" s="328"/>
      <c r="O3582" s="42"/>
    </row>
    <row r="3583" spans="1:15">
      <c r="A3583" s="42"/>
      <c r="B3583" s="330">
        <v>46587</v>
      </c>
      <c r="C3583" s="334">
        <f t="shared" si="54"/>
        <v>10050921063</v>
      </c>
      <c r="D3583" s="42"/>
      <c r="E3583" s="42"/>
      <c r="F3583" s="247">
        <v>512058877</v>
      </c>
      <c r="G3583" s="337">
        <v>528793257</v>
      </c>
      <c r="H3583" s="330">
        <v>45846</v>
      </c>
      <c r="I3583" s="330"/>
      <c r="K3583" s="42"/>
      <c r="L3583" s="42"/>
      <c r="M3583" s="328"/>
      <c r="N3583" s="328"/>
      <c r="O3583" s="42"/>
    </row>
    <row r="3584" spans="1:15">
      <c r="A3584" s="42"/>
      <c r="B3584" s="330">
        <v>46588</v>
      </c>
      <c r="C3584" s="334">
        <f t="shared" si="54"/>
        <v>10314420437</v>
      </c>
      <c r="D3584" s="42"/>
      <c r="E3584" s="42"/>
      <c r="F3584" s="247">
        <v>775558251</v>
      </c>
      <c r="G3584" s="337">
        <v>529114642</v>
      </c>
      <c r="H3584" s="330">
        <v>44640</v>
      </c>
      <c r="I3584" s="330"/>
      <c r="K3584" s="42"/>
      <c r="L3584" s="42"/>
      <c r="M3584" s="328"/>
      <c r="N3584" s="328"/>
      <c r="O3584" s="42"/>
    </row>
    <row r="3585" spans="1:15">
      <c r="A3585" s="42"/>
      <c r="B3585" s="330">
        <v>46589</v>
      </c>
      <c r="C3585" s="334">
        <f t="shared" si="54"/>
        <v>10053838069</v>
      </c>
      <c r="D3585" s="42"/>
      <c r="E3585" s="42"/>
      <c r="F3585" s="247">
        <v>514975883</v>
      </c>
      <c r="G3585" s="337">
        <v>529117331</v>
      </c>
      <c r="H3585" s="330">
        <v>45657</v>
      </c>
      <c r="I3585" s="330"/>
      <c r="K3585" s="42"/>
      <c r="L3585" s="42"/>
      <c r="M3585" s="328"/>
      <c r="N3585" s="328"/>
      <c r="O3585" s="42"/>
    </row>
    <row r="3586" spans="1:15">
      <c r="A3586" s="42"/>
      <c r="B3586" s="330">
        <v>46590</v>
      </c>
      <c r="C3586" s="334">
        <f t="shared" si="54"/>
        <v>10215384483</v>
      </c>
      <c r="D3586" s="42"/>
      <c r="E3586" s="42"/>
      <c r="F3586" s="247">
        <v>676522297</v>
      </c>
      <c r="G3586" s="337">
        <v>529198534</v>
      </c>
      <c r="H3586" s="330">
        <v>48774</v>
      </c>
      <c r="I3586" s="330"/>
      <c r="K3586" s="42"/>
      <c r="L3586" s="42"/>
      <c r="M3586" s="328"/>
      <c r="N3586" s="328"/>
      <c r="O3586" s="42"/>
    </row>
    <row r="3587" spans="1:15">
      <c r="A3587" s="42"/>
      <c r="B3587" s="330">
        <v>46591</v>
      </c>
      <c r="C3587" s="334">
        <f t="shared" si="54"/>
        <v>10461080781</v>
      </c>
      <c r="D3587" s="42"/>
      <c r="E3587" s="42"/>
      <c r="F3587" s="247">
        <v>922218595</v>
      </c>
      <c r="G3587" s="337">
        <v>529430743</v>
      </c>
      <c r="H3587" s="330">
        <v>50014</v>
      </c>
      <c r="I3587" s="330"/>
      <c r="K3587" s="42"/>
      <c r="L3587" s="42"/>
      <c r="M3587" s="328"/>
      <c r="N3587" s="328"/>
      <c r="O3587" s="42"/>
    </row>
    <row r="3588" spans="1:15">
      <c r="A3588" s="42"/>
      <c r="B3588" s="330">
        <v>46592</v>
      </c>
      <c r="C3588" s="334">
        <f t="shared" si="54"/>
        <v>10531512000</v>
      </c>
      <c r="D3588" s="42"/>
      <c r="E3588" s="42"/>
      <c r="F3588" s="247">
        <v>992649814</v>
      </c>
      <c r="G3588" s="337">
        <v>529548746</v>
      </c>
      <c r="H3588" s="330">
        <v>48470</v>
      </c>
      <c r="I3588" s="330"/>
      <c r="K3588" s="42"/>
      <c r="L3588" s="42"/>
      <c r="M3588" s="328"/>
      <c r="N3588" s="328"/>
      <c r="O3588" s="42"/>
    </row>
    <row r="3589" spans="1:15">
      <c r="A3589" s="42"/>
      <c r="B3589" s="330">
        <v>46593</v>
      </c>
      <c r="C3589" s="334">
        <f t="shared" si="54"/>
        <v>10090002779</v>
      </c>
      <c r="D3589" s="42"/>
      <c r="E3589" s="42"/>
      <c r="F3589" s="247">
        <v>551140593</v>
      </c>
      <c r="G3589" s="337">
        <v>529632717</v>
      </c>
      <c r="H3589" s="330">
        <v>49140</v>
      </c>
      <c r="I3589" s="330"/>
      <c r="K3589" s="42"/>
      <c r="L3589" s="42"/>
      <c r="M3589" s="328"/>
      <c r="N3589" s="328"/>
      <c r="O3589" s="42"/>
    </row>
    <row r="3590" spans="1:15">
      <c r="A3590" s="42"/>
      <c r="B3590" s="330">
        <v>46594</v>
      </c>
      <c r="C3590" s="334">
        <f t="shared" si="54"/>
        <v>10137550124</v>
      </c>
      <c r="D3590" s="42"/>
      <c r="E3590" s="42"/>
      <c r="F3590" s="247">
        <v>598687938</v>
      </c>
      <c r="G3590" s="337">
        <v>529674262</v>
      </c>
      <c r="H3590" s="330">
        <v>48545</v>
      </c>
      <c r="I3590" s="330"/>
      <c r="K3590" s="42"/>
      <c r="L3590" s="42"/>
      <c r="M3590" s="328"/>
      <c r="N3590" s="328"/>
      <c r="O3590" s="42"/>
    </row>
    <row r="3591" spans="1:15">
      <c r="A3591" s="42"/>
      <c r="B3591" s="330">
        <v>46595</v>
      </c>
      <c r="C3591" s="334">
        <f t="shared" si="54"/>
        <v>10192576189</v>
      </c>
      <c r="D3591" s="42"/>
      <c r="E3591" s="42"/>
      <c r="F3591" s="247">
        <v>653714003</v>
      </c>
      <c r="G3591" s="337">
        <v>529706302</v>
      </c>
      <c r="H3591" s="330">
        <v>46846</v>
      </c>
      <c r="I3591" s="330"/>
      <c r="K3591" s="42"/>
      <c r="L3591" s="42"/>
      <c r="M3591" s="328"/>
      <c r="N3591" s="328"/>
      <c r="O3591" s="42"/>
    </row>
    <row r="3592" spans="1:15">
      <c r="A3592" s="42"/>
      <c r="B3592" s="330">
        <v>46596</v>
      </c>
      <c r="C3592" s="334">
        <f t="shared" si="54"/>
        <v>10322464493</v>
      </c>
      <c r="D3592" s="42"/>
      <c r="E3592" s="42"/>
      <c r="F3592" s="247">
        <v>783602307</v>
      </c>
      <c r="G3592" s="337">
        <v>529739883</v>
      </c>
      <c r="H3592" s="330">
        <v>45562</v>
      </c>
      <c r="I3592" s="330"/>
      <c r="K3592" s="42"/>
      <c r="L3592" s="42"/>
      <c r="M3592" s="328"/>
      <c r="N3592" s="328"/>
      <c r="O3592" s="42"/>
    </row>
    <row r="3593" spans="1:15">
      <c r="A3593" s="42"/>
      <c r="B3593" s="330">
        <v>46597</v>
      </c>
      <c r="C3593" s="334">
        <f t="shared" si="54"/>
        <v>10310494307</v>
      </c>
      <c r="D3593" s="42"/>
      <c r="E3593" s="42"/>
      <c r="F3593" s="247">
        <v>771632121</v>
      </c>
      <c r="G3593" s="337">
        <v>529769930</v>
      </c>
      <c r="H3593" s="330">
        <v>43315</v>
      </c>
      <c r="I3593" s="330"/>
      <c r="K3593" s="42"/>
      <c r="L3593" s="42"/>
      <c r="M3593" s="328"/>
      <c r="N3593" s="328"/>
      <c r="O3593" s="42"/>
    </row>
    <row r="3594" spans="1:15">
      <c r="A3594" s="42"/>
      <c r="B3594" s="330">
        <v>46598</v>
      </c>
      <c r="C3594" s="334">
        <f t="shared" si="54"/>
        <v>10356691985</v>
      </c>
      <c r="D3594" s="42"/>
      <c r="E3594" s="42"/>
      <c r="F3594" s="247">
        <v>817829799</v>
      </c>
      <c r="G3594" s="337">
        <v>529812551</v>
      </c>
      <c r="H3594" s="330">
        <v>43167</v>
      </c>
      <c r="I3594" s="330"/>
      <c r="K3594" s="42"/>
      <c r="L3594" s="42"/>
      <c r="M3594" s="328"/>
      <c r="N3594" s="328"/>
      <c r="O3594" s="42"/>
    </row>
    <row r="3595" spans="1:15">
      <c r="A3595" s="42"/>
      <c r="B3595" s="330">
        <v>46599</v>
      </c>
      <c r="C3595" s="334">
        <f t="shared" si="54"/>
        <v>10270052375</v>
      </c>
      <c r="D3595" s="42"/>
      <c r="E3595" s="42"/>
      <c r="F3595" s="247">
        <v>731190189</v>
      </c>
      <c r="G3595" s="337">
        <v>529815578</v>
      </c>
      <c r="H3595" s="330">
        <v>46953</v>
      </c>
      <c r="I3595" s="330"/>
      <c r="K3595" s="42"/>
      <c r="L3595" s="42"/>
      <c r="M3595" s="328"/>
      <c r="N3595" s="328"/>
      <c r="O3595" s="42"/>
    </row>
    <row r="3596" spans="1:15">
      <c r="A3596" s="42"/>
      <c r="B3596" s="330">
        <v>46600</v>
      </c>
      <c r="C3596" s="334">
        <f t="shared" si="54"/>
        <v>9930585455</v>
      </c>
      <c r="D3596" s="42"/>
      <c r="E3596" s="42"/>
      <c r="F3596" s="247">
        <v>391723269</v>
      </c>
      <c r="G3596" s="337">
        <v>529820973</v>
      </c>
      <c r="H3596" s="330">
        <v>44711</v>
      </c>
      <c r="I3596" s="330"/>
      <c r="K3596" s="42"/>
      <c r="L3596" s="42"/>
      <c r="M3596" s="328"/>
      <c r="N3596" s="328"/>
      <c r="O3596" s="42"/>
    </row>
    <row r="3597" spans="1:15">
      <c r="A3597" s="42"/>
      <c r="B3597" s="330">
        <v>46601</v>
      </c>
      <c r="C3597" s="334">
        <f t="shared" si="54"/>
        <v>10395516341</v>
      </c>
      <c r="D3597" s="42"/>
      <c r="E3597" s="42"/>
      <c r="F3597" s="247">
        <v>856654155</v>
      </c>
      <c r="G3597" s="337">
        <v>529834542</v>
      </c>
      <c r="H3597" s="330">
        <v>50277</v>
      </c>
      <c r="I3597" s="330"/>
      <c r="K3597" s="42"/>
      <c r="L3597" s="42"/>
      <c r="M3597" s="328"/>
      <c r="N3597" s="328"/>
      <c r="O3597" s="42"/>
    </row>
    <row r="3598" spans="1:15">
      <c r="A3598" s="42"/>
      <c r="B3598" s="330">
        <v>46602</v>
      </c>
      <c r="C3598" s="334">
        <f t="shared" si="54"/>
        <v>10186193527</v>
      </c>
      <c r="D3598" s="42"/>
      <c r="E3598" s="42"/>
      <c r="F3598" s="247">
        <v>647331341</v>
      </c>
      <c r="G3598" s="337">
        <v>529973493</v>
      </c>
      <c r="H3598" s="330">
        <v>43218</v>
      </c>
      <c r="I3598" s="330"/>
      <c r="K3598" s="42"/>
      <c r="L3598" s="42"/>
      <c r="M3598" s="328"/>
      <c r="N3598" s="328"/>
      <c r="O3598" s="42"/>
    </row>
    <row r="3599" spans="1:15">
      <c r="A3599" s="42"/>
      <c r="B3599" s="330">
        <v>46603</v>
      </c>
      <c r="C3599" s="334">
        <f t="shared" si="54"/>
        <v>9849301434</v>
      </c>
      <c r="D3599" s="42"/>
      <c r="E3599" s="42"/>
      <c r="F3599" s="247">
        <v>310439248</v>
      </c>
      <c r="G3599" s="337">
        <v>530007842</v>
      </c>
      <c r="H3599" s="330">
        <v>49337</v>
      </c>
      <c r="I3599" s="330"/>
      <c r="K3599" s="42"/>
      <c r="L3599" s="42"/>
      <c r="M3599" s="328"/>
      <c r="N3599" s="328"/>
      <c r="O3599" s="42"/>
    </row>
    <row r="3600" spans="1:15">
      <c r="A3600" s="42"/>
      <c r="B3600" s="330">
        <v>46604</v>
      </c>
      <c r="C3600" s="334">
        <f t="shared" si="54"/>
        <v>10010729499</v>
      </c>
      <c r="D3600" s="42"/>
      <c r="E3600" s="42"/>
      <c r="F3600" s="247">
        <v>471867313</v>
      </c>
      <c r="G3600" s="337">
        <v>530090742</v>
      </c>
      <c r="H3600" s="330">
        <v>44466</v>
      </c>
      <c r="I3600" s="330"/>
      <c r="K3600" s="42"/>
      <c r="L3600" s="42"/>
      <c r="M3600" s="328"/>
      <c r="N3600" s="328"/>
      <c r="O3600" s="42"/>
    </row>
    <row r="3601" spans="1:15">
      <c r="A3601" s="42"/>
      <c r="B3601" s="330">
        <v>46605</v>
      </c>
      <c r="C3601" s="334">
        <f t="shared" si="54"/>
        <v>10088856377</v>
      </c>
      <c r="D3601" s="42"/>
      <c r="E3601" s="42"/>
      <c r="F3601" s="247">
        <v>549994191</v>
      </c>
      <c r="G3601" s="337">
        <v>530148126</v>
      </c>
      <c r="H3601" s="330">
        <v>43200</v>
      </c>
      <c r="I3601" s="330"/>
      <c r="K3601" s="42"/>
      <c r="L3601" s="42"/>
      <c r="M3601" s="328"/>
      <c r="N3601" s="328"/>
      <c r="O3601" s="42"/>
    </row>
    <row r="3602" spans="1:15">
      <c r="A3602" s="42"/>
      <c r="B3602" s="330">
        <v>46606</v>
      </c>
      <c r="C3602" s="334">
        <f t="shared" si="54"/>
        <v>10283992763</v>
      </c>
      <c r="D3602" s="42"/>
      <c r="E3602" s="42"/>
      <c r="F3602" s="247">
        <v>745130577</v>
      </c>
      <c r="G3602" s="337">
        <v>530318842</v>
      </c>
      <c r="H3602" s="330">
        <v>45201</v>
      </c>
      <c r="I3602" s="330"/>
      <c r="K3602" s="42"/>
      <c r="L3602" s="42"/>
      <c r="M3602" s="328"/>
      <c r="N3602" s="328"/>
      <c r="O3602" s="42"/>
    </row>
    <row r="3603" spans="1:15">
      <c r="A3603" s="42"/>
      <c r="B3603" s="330">
        <v>46607</v>
      </c>
      <c r="C3603" s="334">
        <f t="shared" si="54"/>
        <v>9780367478</v>
      </c>
      <c r="D3603" s="42"/>
      <c r="E3603" s="42"/>
      <c r="F3603" s="247">
        <v>241505292</v>
      </c>
      <c r="G3603" s="337">
        <v>530320938</v>
      </c>
      <c r="H3603" s="330">
        <v>48344</v>
      </c>
      <c r="I3603" s="330"/>
      <c r="K3603" s="42"/>
      <c r="L3603" s="42"/>
      <c r="M3603" s="328"/>
      <c r="N3603" s="328"/>
      <c r="O3603" s="42"/>
    </row>
    <row r="3604" spans="1:15">
      <c r="A3604" s="42"/>
      <c r="B3604" s="330">
        <v>46608</v>
      </c>
      <c r="C3604" s="334">
        <f t="shared" si="54"/>
        <v>9938938958</v>
      </c>
      <c r="D3604" s="42"/>
      <c r="E3604" s="42"/>
      <c r="F3604" s="247">
        <v>400076772</v>
      </c>
      <c r="G3604" s="337">
        <v>530386229</v>
      </c>
      <c r="H3604" s="330">
        <v>47405</v>
      </c>
      <c r="I3604" s="330"/>
      <c r="K3604" s="42"/>
      <c r="L3604" s="42"/>
      <c r="M3604" s="328"/>
      <c r="N3604" s="328"/>
      <c r="O3604" s="42"/>
    </row>
    <row r="3605" spans="1:15">
      <c r="A3605" s="42"/>
      <c r="B3605" s="330">
        <v>46609</v>
      </c>
      <c r="C3605" s="334">
        <f t="shared" si="54"/>
        <v>10262534065</v>
      </c>
      <c r="D3605" s="42"/>
      <c r="E3605" s="42"/>
      <c r="F3605" s="247">
        <v>723671879</v>
      </c>
      <c r="G3605" s="337">
        <v>530819631</v>
      </c>
      <c r="H3605" s="330">
        <v>46391</v>
      </c>
      <c r="I3605" s="330"/>
      <c r="K3605" s="42"/>
      <c r="L3605" s="42"/>
      <c r="M3605" s="328"/>
      <c r="N3605" s="328"/>
      <c r="O3605" s="42"/>
    </row>
    <row r="3606" spans="1:15">
      <c r="A3606" s="42"/>
      <c r="B3606" s="330">
        <v>46610</v>
      </c>
      <c r="C3606" s="334">
        <f t="shared" si="54"/>
        <v>10055856255</v>
      </c>
      <c r="D3606" s="42"/>
      <c r="E3606" s="42"/>
      <c r="F3606" s="247">
        <v>516994069</v>
      </c>
      <c r="G3606" s="337">
        <v>530848568</v>
      </c>
      <c r="H3606" s="330">
        <v>43491</v>
      </c>
      <c r="I3606" s="330"/>
      <c r="K3606" s="42"/>
      <c r="L3606" s="42"/>
      <c r="M3606" s="328"/>
      <c r="N3606" s="328"/>
      <c r="O3606" s="42"/>
    </row>
    <row r="3607" spans="1:15">
      <c r="A3607" s="42"/>
      <c r="B3607" s="330">
        <v>46611</v>
      </c>
      <c r="C3607" s="334">
        <f t="shared" si="54"/>
        <v>10451268739</v>
      </c>
      <c r="D3607" s="42"/>
      <c r="E3607" s="42"/>
      <c r="F3607" s="247">
        <v>912406553</v>
      </c>
      <c r="G3607" s="337">
        <v>531068660</v>
      </c>
      <c r="H3607" s="330">
        <v>48743</v>
      </c>
      <c r="I3607" s="330"/>
      <c r="K3607" s="42"/>
      <c r="L3607" s="42"/>
      <c r="M3607" s="328"/>
      <c r="N3607" s="328"/>
      <c r="O3607" s="42"/>
    </row>
    <row r="3608" spans="1:15">
      <c r="A3608" s="42"/>
      <c r="B3608" s="330">
        <v>46612</v>
      </c>
      <c r="C3608" s="334">
        <f t="shared" si="54"/>
        <v>9780901979</v>
      </c>
      <c r="D3608" s="42"/>
      <c r="E3608" s="42"/>
      <c r="F3608" s="247">
        <v>242039793</v>
      </c>
      <c r="G3608" s="337">
        <v>531356963</v>
      </c>
      <c r="H3608" s="330">
        <v>46987</v>
      </c>
      <c r="I3608" s="330"/>
      <c r="K3608" s="42"/>
      <c r="L3608" s="42"/>
      <c r="M3608" s="328"/>
      <c r="N3608" s="328"/>
      <c r="O3608" s="42"/>
    </row>
    <row r="3609" spans="1:15">
      <c r="A3609" s="42"/>
      <c r="B3609" s="330">
        <v>46613</v>
      </c>
      <c r="C3609" s="334">
        <f t="shared" si="54"/>
        <v>9640411555</v>
      </c>
      <c r="D3609" s="42"/>
      <c r="E3609" s="42"/>
      <c r="F3609" s="247">
        <v>101549369</v>
      </c>
      <c r="G3609" s="337">
        <v>531369637</v>
      </c>
      <c r="H3609" s="330">
        <v>45901</v>
      </c>
      <c r="I3609" s="330"/>
      <c r="K3609" s="42"/>
      <c r="L3609" s="42"/>
      <c r="M3609" s="328"/>
      <c r="N3609" s="328"/>
      <c r="O3609" s="42"/>
    </row>
    <row r="3610" spans="1:15">
      <c r="A3610" s="42"/>
      <c r="B3610" s="330">
        <v>46614</v>
      </c>
      <c r="C3610" s="334">
        <f t="shared" si="54"/>
        <v>10529609041</v>
      </c>
      <c r="D3610" s="42"/>
      <c r="E3610" s="42"/>
      <c r="F3610" s="247">
        <v>990746855</v>
      </c>
      <c r="G3610" s="337">
        <v>531537008</v>
      </c>
      <c r="H3610" s="330">
        <v>43571</v>
      </c>
      <c r="I3610" s="330"/>
      <c r="K3610" s="42"/>
      <c r="L3610" s="42"/>
      <c r="M3610" s="328"/>
      <c r="N3610" s="328"/>
      <c r="O3610" s="42"/>
    </row>
    <row r="3611" spans="1:15">
      <c r="A3611" s="42"/>
      <c r="B3611" s="330">
        <v>46615</v>
      </c>
      <c r="C3611" s="334">
        <f t="shared" si="54"/>
        <v>10536402085</v>
      </c>
      <c r="D3611" s="42"/>
      <c r="E3611" s="42"/>
      <c r="F3611" s="247">
        <v>997539899</v>
      </c>
      <c r="G3611" s="337">
        <v>531651216</v>
      </c>
      <c r="H3611" s="330">
        <v>46001</v>
      </c>
      <c r="I3611" s="330"/>
      <c r="K3611" s="42"/>
      <c r="L3611" s="42"/>
      <c r="M3611" s="328"/>
      <c r="N3611" s="328"/>
      <c r="O3611" s="42"/>
    </row>
    <row r="3612" spans="1:15">
      <c r="A3612" s="42"/>
      <c r="B3612" s="330">
        <v>46616</v>
      </c>
      <c r="C3612" s="334">
        <f t="shared" si="54"/>
        <v>10138310210</v>
      </c>
      <c r="D3612" s="42"/>
      <c r="E3612" s="42"/>
      <c r="F3612" s="247">
        <v>599448024</v>
      </c>
      <c r="G3612" s="337">
        <v>531661294</v>
      </c>
      <c r="H3612" s="330">
        <v>45203</v>
      </c>
      <c r="I3612" s="330"/>
      <c r="K3612" s="42"/>
      <c r="L3612" s="42"/>
      <c r="M3612" s="328"/>
      <c r="N3612" s="328"/>
      <c r="O3612" s="42"/>
    </row>
    <row r="3613" spans="1:15">
      <c r="A3613" s="42"/>
      <c r="B3613" s="330">
        <v>46617</v>
      </c>
      <c r="C3613" s="334">
        <f t="shared" si="54"/>
        <v>10177091035</v>
      </c>
      <c r="D3613" s="42"/>
      <c r="E3613" s="42"/>
      <c r="F3613" s="247">
        <v>638228849</v>
      </c>
      <c r="G3613" s="337">
        <v>531688506</v>
      </c>
      <c r="H3613" s="330">
        <v>44260</v>
      </c>
      <c r="I3613" s="330"/>
      <c r="K3613" s="42"/>
      <c r="L3613" s="42"/>
      <c r="M3613" s="328"/>
      <c r="N3613" s="328"/>
      <c r="O3613" s="42"/>
    </row>
    <row r="3614" spans="1:15">
      <c r="A3614" s="42"/>
      <c r="B3614" s="330">
        <v>46618</v>
      </c>
      <c r="C3614" s="334">
        <f t="shared" si="54"/>
        <v>10513522090</v>
      </c>
      <c r="D3614" s="42"/>
      <c r="E3614" s="42"/>
      <c r="F3614" s="247">
        <v>974659904</v>
      </c>
      <c r="G3614" s="337">
        <v>531950205</v>
      </c>
      <c r="H3614" s="330">
        <v>44742</v>
      </c>
      <c r="I3614" s="330"/>
      <c r="K3614" s="42"/>
      <c r="L3614" s="42"/>
      <c r="M3614" s="328"/>
      <c r="N3614" s="328"/>
      <c r="O3614" s="42"/>
    </row>
    <row r="3615" spans="1:15">
      <c r="A3615" s="42"/>
      <c r="B3615" s="330">
        <v>46619</v>
      </c>
      <c r="C3615" s="334">
        <f t="shared" si="54"/>
        <v>10271356776</v>
      </c>
      <c r="D3615" s="42"/>
      <c r="E3615" s="42"/>
      <c r="F3615" s="247">
        <v>732494590</v>
      </c>
      <c r="G3615" s="337">
        <v>531993210</v>
      </c>
      <c r="H3615" s="330">
        <v>45753</v>
      </c>
      <c r="I3615" s="330"/>
      <c r="K3615" s="42"/>
      <c r="L3615" s="42"/>
      <c r="M3615" s="328"/>
      <c r="N3615" s="328"/>
      <c r="O3615" s="42"/>
    </row>
    <row r="3616" spans="1:15">
      <c r="A3616" s="42"/>
      <c r="B3616" s="330">
        <v>46620</v>
      </c>
      <c r="C3616" s="334">
        <f t="shared" ref="C3616:C3679" si="55">F3616+(F$88*28679+98765)+(G$88*6587+87654)+(E$88*9537+76543)+(J$88*5713+4528)</f>
        <v>9961029615</v>
      </c>
      <c r="D3616" s="42"/>
      <c r="E3616" s="42"/>
      <c r="F3616" s="247">
        <v>422167429</v>
      </c>
      <c r="G3616" s="337">
        <v>532472175</v>
      </c>
      <c r="H3616" s="330">
        <v>47556</v>
      </c>
      <c r="I3616" s="330"/>
      <c r="K3616" s="42"/>
      <c r="L3616" s="42"/>
      <c r="M3616" s="328"/>
      <c r="N3616" s="328"/>
      <c r="O3616" s="42"/>
    </row>
    <row r="3617" spans="1:15">
      <c r="A3617" s="42"/>
      <c r="B3617" s="330">
        <v>46621</v>
      </c>
      <c r="C3617" s="334">
        <f t="shared" si="55"/>
        <v>9900810167</v>
      </c>
      <c r="D3617" s="42"/>
      <c r="E3617" s="42"/>
      <c r="F3617" s="247">
        <v>361947981</v>
      </c>
      <c r="G3617" s="337">
        <v>532486633</v>
      </c>
      <c r="H3617" s="330">
        <v>49722</v>
      </c>
      <c r="I3617" s="330"/>
      <c r="K3617" s="42"/>
      <c r="L3617" s="42"/>
      <c r="M3617" s="328"/>
      <c r="N3617" s="328"/>
      <c r="O3617" s="42"/>
    </row>
    <row r="3618" spans="1:15">
      <c r="A3618" s="42"/>
      <c r="B3618" s="330">
        <v>46622</v>
      </c>
      <c r="C3618" s="334">
        <f t="shared" si="55"/>
        <v>10164908243</v>
      </c>
      <c r="D3618" s="42"/>
      <c r="E3618" s="42"/>
      <c r="F3618" s="247">
        <v>626046057</v>
      </c>
      <c r="G3618" s="337">
        <v>532509720</v>
      </c>
      <c r="H3618" s="330">
        <v>45242</v>
      </c>
      <c r="I3618" s="330"/>
      <c r="K3618" s="42"/>
      <c r="L3618" s="42"/>
      <c r="M3618" s="328"/>
      <c r="N3618" s="328"/>
      <c r="O3618" s="42"/>
    </row>
    <row r="3619" spans="1:15">
      <c r="A3619" s="42"/>
      <c r="B3619" s="330">
        <v>46623</v>
      </c>
      <c r="C3619" s="334">
        <f t="shared" si="55"/>
        <v>10469267046</v>
      </c>
      <c r="D3619" s="42"/>
      <c r="E3619" s="42"/>
      <c r="F3619" s="247">
        <v>930404860</v>
      </c>
      <c r="G3619" s="337">
        <v>532659850</v>
      </c>
      <c r="H3619" s="330">
        <v>43432</v>
      </c>
      <c r="I3619" s="330"/>
      <c r="K3619" s="42"/>
      <c r="L3619" s="42"/>
      <c r="M3619" s="328"/>
      <c r="N3619" s="328"/>
      <c r="O3619" s="42"/>
    </row>
    <row r="3620" spans="1:15">
      <c r="A3620" s="42"/>
      <c r="B3620" s="330">
        <v>46624</v>
      </c>
      <c r="C3620" s="334">
        <f t="shared" si="55"/>
        <v>9916773941</v>
      </c>
      <c r="D3620" s="42"/>
      <c r="E3620" s="42"/>
      <c r="F3620" s="247">
        <v>377911755</v>
      </c>
      <c r="G3620" s="337">
        <v>532981266</v>
      </c>
      <c r="H3620" s="330">
        <v>44253</v>
      </c>
      <c r="I3620" s="330"/>
      <c r="K3620" s="42"/>
      <c r="L3620" s="42"/>
      <c r="M3620" s="328"/>
      <c r="N3620" s="328"/>
      <c r="O3620" s="42"/>
    </row>
    <row r="3621" spans="1:15">
      <c r="A3621" s="42"/>
      <c r="B3621" s="330">
        <v>46625</v>
      </c>
      <c r="C3621" s="334">
        <f t="shared" si="55"/>
        <v>10116680993</v>
      </c>
      <c r="D3621" s="42"/>
      <c r="E3621" s="42"/>
      <c r="F3621" s="247">
        <v>577818807</v>
      </c>
      <c r="G3621" s="337">
        <v>533187054</v>
      </c>
      <c r="H3621" s="330">
        <v>43478</v>
      </c>
      <c r="I3621" s="330"/>
      <c r="K3621" s="42"/>
      <c r="L3621" s="42"/>
      <c r="M3621" s="328"/>
      <c r="N3621" s="328"/>
      <c r="O3621" s="42"/>
    </row>
    <row r="3622" spans="1:15">
      <c r="A3622" s="42"/>
      <c r="B3622" s="330">
        <v>46626</v>
      </c>
      <c r="C3622" s="334">
        <f t="shared" si="55"/>
        <v>10005712379</v>
      </c>
      <c r="D3622" s="42"/>
      <c r="E3622" s="42"/>
      <c r="F3622" s="247">
        <v>466850193</v>
      </c>
      <c r="G3622" s="337">
        <v>533220415</v>
      </c>
      <c r="H3622" s="330">
        <v>43271</v>
      </c>
      <c r="I3622" s="330"/>
      <c r="K3622" s="42"/>
      <c r="L3622" s="42"/>
      <c r="M3622" s="328"/>
      <c r="N3622" s="328"/>
      <c r="O3622" s="42"/>
    </row>
    <row r="3623" spans="1:15">
      <c r="A3623" s="42"/>
      <c r="B3623" s="330">
        <v>46627</v>
      </c>
      <c r="C3623" s="334">
        <f t="shared" si="55"/>
        <v>10262002216</v>
      </c>
      <c r="D3623" s="42"/>
      <c r="E3623" s="42"/>
      <c r="F3623" s="247">
        <v>723140030</v>
      </c>
      <c r="G3623" s="337">
        <v>533268459</v>
      </c>
      <c r="H3623" s="330">
        <v>48542</v>
      </c>
      <c r="I3623" s="330"/>
      <c r="K3623" s="42"/>
      <c r="L3623" s="42"/>
      <c r="M3623" s="328"/>
      <c r="N3623" s="328"/>
      <c r="O3623" s="42"/>
    </row>
    <row r="3624" spans="1:15">
      <c r="A3624" s="42"/>
      <c r="B3624" s="330">
        <v>46628</v>
      </c>
      <c r="C3624" s="334">
        <f t="shared" si="55"/>
        <v>9937541749</v>
      </c>
      <c r="D3624" s="42"/>
      <c r="E3624" s="42"/>
      <c r="F3624" s="247">
        <v>398679563</v>
      </c>
      <c r="G3624" s="337">
        <v>533319259</v>
      </c>
      <c r="H3624" s="330">
        <v>47751</v>
      </c>
      <c r="I3624" s="330"/>
      <c r="K3624" s="42"/>
      <c r="L3624" s="42"/>
      <c r="M3624" s="328"/>
      <c r="N3624" s="328"/>
      <c r="O3624" s="42"/>
    </row>
    <row r="3625" spans="1:15">
      <c r="A3625" s="42"/>
      <c r="B3625" s="330">
        <v>46629</v>
      </c>
      <c r="C3625" s="334">
        <f t="shared" si="55"/>
        <v>9944133859</v>
      </c>
      <c r="D3625" s="42"/>
      <c r="E3625" s="42"/>
      <c r="F3625" s="247">
        <v>405271673</v>
      </c>
      <c r="G3625" s="337">
        <v>533404491</v>
      </c>
      <c r="H3625" s="330">
        <v>45133</v>
      </c>
      <c r="I3625" s="330"/>
      <c r="K3625" s="42"/>
      <c r="L3625" s="42"/>
      <c r="M3625" s="328"/>
      <c r="N3625" s="328"/>
      <c r="O3625" s="42"/>
    </row>
    <row r="3626" spans="1:15">
      <c r="A3626" s="42"/>
      <c r="B3626" s="330">
        <v>46630</v>
      </c>
      <c r="C3626" s="334">
        <f t="shared" si="55"/>
        <v>10471577360</v>
      </c>
      <c r="D3626" s="42"/>
      <c r="E3626" s="42"/>
      <c r="F3626" s="247">
        <v>932715174</v>
      </c>
      <c r="G3626" s="337">
        <v>533585292</v>
      </c>
      <c r="H3626" s="330">
        <v>46471</v>
      </c>
      <c r="I3626" s="330"/>
      <c r="K3626" s="42"/>
      <c r="L3626" s="42"/>
      <c r="M3626" s="328"/>
      <c r="N3626" s="328"/>
      <c r="O3626" s="42"/>
    </row>
    <row r="3627" spans="1:15">
      <c r="A3627" s="42"/>
      <c r="B3627" s="330">
        <v>46631</v>
      </c>
      <c r="C3627" s="334">
        <f t="shared" si="55"/>
        <v>10335575167</v>
      </c>
      <c r="D3627" s="42"/>
      <c r="E3627" s="42"/>
      <c r="F3627" s="247">
        <v>796712981</v>
      </c>
      <c r="G3627" s="337">
        <v>533773400</v>
      </c>
      <c r="H3627" s="330">
        <v>45693</v>
      </c>
      <c r="I3627" s="330"/>
      <c r="K3627" s="42"/>
      <c r="L3627" s="42"/>
      <c r="M3627" s="328"/>
      <c r="N3627" s="328"/>
      <c r="O3627" s="42"/>
    </row>
    <row r="3628" spans="1:15">
      <c r="A3628" s="42"/>
      <c r="B3628" s="330">
        <v>46632</v>
      </c>
      <c r="C3628" s="334">
        <f t="shared" si="55"/>
        <v>10151146698</v>
      </c>
      <c r="D3628" s="42"/>
      <c r="E3628" s="42"/>
      <c r="F3628" s="247">
        <v>612284512</v>
      </c>
      <c r="G3628" s="337">
        <v>534112495</v>
      </c>
      <c r="H3628" s="330">
        <v>49503</v>
      </c>
      <c r="I3628" s="330"/>
      <c r="K3628" s="42"/>
      <c r="L3628" s="42"/>
      <c r="M3628" s="328"/>
      <c r="N3628" s="328"/>
      <c r="O3628" s="42"/>
    </row>
    <row r="3629" spans="1:15">
      <c r="A3629" s="42"/>
      <c r="B3629" s="330">
        <v>46633</v>
      </c>
      <c r="C3629" s="334">
        <f t="shared" si="55"/>
        <v>9919561982</v>
      </c>
      <c r="D3629" s="42"/>
      <c r="E3629" s="42"/>
      <c r="F3629" s="247">
        <v>380699796</v>
      </c>
      <c r="G3629" s="337">
        <v>534239484</v>
      </c>
      <c r="H3629" s="330">
        <v>50292</v>
      </c>
      <c r="I3629" s="330"/>
      <c r="K3629" s="42"/>
      <c r="L3629" s="42"/>
      <c r="M3629" s="328"/>
      <c r="N3629" s="328"/>
      <c r="O3629" s="42"/>
    </row>
    <row r="3630" spans="1:15">
      <c r="A3630" s="42"/>
      <c r="B3630" s="330">
        <v>46634</v>
      </c>
      <c r="C3630" s="334">
        <f t="shared" si="55"/>
        <v>9789146360</v>
      </c>
      <c r="D3630" s="42"/>
      <c r="E3630" s="42"/>
      <c r="F3630" s="247">
        <v>250284174</v>
      </c>
      <c r="G3630" s="337">
        <v>534268651</v>
      </c>
      <c r="H3630" s="330">
        <v>46775</v>
      </c>
      <c r="I3630" s="330"/>
      <c r="K3630" s="42"/>
      <c r="L3630" s="42"/>
      <c r="M3630" s="328"/>
      <c r="N3630" s="328"/>
      <c r="O3630" s="42"/>
    </row>
    <row r="3631" spans="1:15">
      <c r="A3631" s="42"/>
      <c r="B3631" s="330">
        <v>46635</v>
      </c>
      <c r="C3631" s="334">
        <f t="shared" si="55"/>
        <v>9660829965</v>
      </c>
      <c r="D3631" s="42"/>
      <c r="E3631" s="42"/>
      <c r="F3631" s="247">
        <v>121967779</v>
      </c>
      <c r="G3631" s="337">
        <v>534297998</v>
      </c>
      <c r="H3631" s="330">
        <v>43578</v>
      </c>
      <c r="I3631" s="330"/>
      <c r="K3631" s="42"/>
      <c r="L3631" s="42"/>
      <c r="M3631" s="328"/>
      <c r="N3631" s="328"/>
      <c r="O3631" s="42"/>
    </row>
    <row r="3632" spans="1:15">
      <c r="A3632" s="42"/>
      <c r="B3632" s="330">
        <v>46636</v>
      </c>
      <c r="C3632" s="334">
        <f t="shared" si="55"/>
        <v>10272219265</v>
      </c>
      <c r="D3632" s="42"/>
      <c r="E3632" s="42"/>
      <c r="F3632" s="247">
        <v>733357079</v>
      </c>
      <c r="G3632" s="337">
        <v>534309770</v>
      </c>
      <c r="H3632" s="330">
        <v>44715</v>
      </c>
      <c r="I3632" s="330"/>
      <c r="K3632" s="42"/>
      <c r="L3632" s="42"/>
      <c r="M3632" s="328"/>
      <c r="N3632" s="328"/>
      <c r="O3632" s="42"/>
    </row>
    <row r="3633" spans="1:15">
      <c r="A3633" s="42"/>
      <c r="B3633" s="330">
        <v>46637</v>
      </c>
      <c r="C3633" s="334">
        <f t="shared" si="55"/>
        <v>10010590272</v>
      </c>
      <c r="D3633" s="42"/>
      <c r="E3633" s="42"/>
      <c r="F3633" s="247">
        <v>471728086</v>
      </c>
      <c r="G3633" s="337">
        <v>534455978</v>
      </c>
      <c r="H3633" s="330">
        <v>45390</v>
      </c>
      <c r="I3633" s="330"/>
      <c r="K3633" s="42"/>
      <c r="L3633" s="42"/>
      <c r="M3633" s="328"/>
      <c r="N3633" s="328"/>
      <c r="O3633" s="42"/>
    </row>
    <row r="3634" spans="1:15">
      <c r="A3634" s="42"/>
      <c r="B3634" s="330">
        <v>46638</v>
      </c>
      <c r="C3634" s="334">
        <f t="shared" si="55"/>
        <v>9695817429</v>
      </c>
      <c r="D3634" s="42"/>
      <c r="E3634" s="42"/>
      <c r="F3634" s="247">
        <v>156955243</v>
      </c>
      <c r="G3634" s="337">
        <v>534795319</v>
      </c>
      <c r="H3634" s="330">
        <v>43476</v>
      </c>
      <c r="I3634" s="330"/>
      <c r="K3634" s="42"/>
      <c r="L3634" s="42"/>
      <c r="M3634" s="328"/>
      <c r="N3634" s="328"/>
      <c r="O3634" s="42"/>
    </row>
    <row r="3635" spans="1:15">
      <c r="A3635" s="42"/>
      <c r="B3635" s="330">
        <v>46639</v>
      </c>
      <c r="C3635" s="334">
        <f t="shared" si="55"/>
        <v>9777272012</v>
      </c>
      <c r="D3635" s="42"/>
      <c r="E3635" s="42"/>
      <c r="F3635" s="247">
        <v>238409826</v>
      </c>
      <c r="G3635" s="337">
        <v>534883071</v>
      </c>
      <c r="H3635" s="330">
        <v>43416</v>
      </c>
      <c r="I3635" s="330"/>
      <c r="K3635" s="42"/>
      <c r="L3635" s="42"/>
      <c r="M3635" s="328"/>
      <c r="N3635" s="328"/>
      <c r="O3635" s="42"/>
    </row>
    <row r="3636" spans="1:15">
      <c r="A3636" s="42"/>
      <c r="B3636" s="330">
        <v>46640</v>
      </c>
      <c r="C3636" s="334">
        <f t="shared" si="55"/>
        <v>10013869750</v>
      </c>
      <c r="D3636" s="42"/>
      <c r="E3636" s="42"/>
      <c r="F3636" s="247">
        <v>475007564</v>
      </c>
      <c r="G3636" s="337">
        <v>535068341</v>
      </c>
      <c r="H3636" s="330">
        <v>44467</v>
      </c>
      <c r="I3636" s="330"/>
      <c r="K3636" s="42"/>
      <c r="L3636" s="42"/>
      <c r="M3636" s="328"/>
      <c r="N3636" s="328"/>
      <c r="O3636" s="42"/>
    </row>
    <row r="3637" spans="1:15">
      <c r="A3637" s="42"/>
      <c r="B3637" s="330">
        <v>46641</v>
      </c>
      <c r="C3637" s="334">
        <f t="shared" si="55"/>
        <v>9798884754</v>
      </c>
      <c r="D3637" s="42"/>
      <c r="E3637" s="42"/>
      <c r="F3637" s="247">
        <v>260022568</v>
      </c>
      <c r="G3637" s="337">
        <v>535249867</v>
      </c>
      <c r="H3637" s="330">
        <v>45417</v>
      </c>
      <c r="I3637" s="330"/>
      <c r="K3637" s="42"/>
      <c r="L3637" s="42"/>
      <c r="M3637" s="328"/>
      <c r="N3637" s="328"/>
      <c r="O3637" s="42"/>
    </row>
    <row r="3638" spans="1:15">
      <c r="A3638" s="42"/>
      <c r="B3638" s="330">
        <v>46642</v>
      </c>
      <c r="C3638" s="334">
        <f t="shared" si="55"/>
        <v>10125851426</v>
      </c>
      <c r="D3638" s="42"/>
      <c r="E3638" s="42"/>
      <c r="F3638" s="247">
        <v>586989240</v>
      </c>
      <c r="G3638" s="337">
        <v>535436629</v>
      </c>
      <c r="H3638" s="330">
        <v>43096</v>
      </c>
      <c r="I3638" s="330"/>
      <c r="K3638" s="42"/>
      <c r="L3638" s="42"/>
      <c r="M3638" s="328"/>
      <c r="N3638" s="328"/>
      <c r="O3638" s="42"/>
    </row>
    <row r="3639" spans="1:15">
      <c r="A3639" s="42"/>
      <c r="B3639" s="330">
        <v>46643</v>
      </c>
      <c r="C3639" s="334">
        <f t="shared" si="55"/>
        <v>9775633117</v>
      </c>
      <c r="D3639" s="42"/>
      <c r="E3639" s="42"/>
      <c r="F3639" s="247">
        <v>236770931</v>
      </c>
      <c r="G3639" s="337">
        <v>535686011</v>
      </c>
      <c r="H3639" s="330">
        <v>44185</v>
      </c>
      <c r="I3639" s="330"/>
      <c r="K3639" s="42"/>
      <c r="L3639" s="42"/>
      <c r="M3639" s="328"/>
      <c r="N3639" s="328"/>
      <c r="O3639" s="42"/>
    </row>
    <row r="3640" spans="1:15">
      <c r="A3640" s="42"/>
      <c r="B3640" s="330">
        <v>46644</v>
      </c>
      <c r="C3640" s="334">
        <f t="shared" si="55"/>
        <v>10478631719</v>
      </c>
      <c r="D3640" s="42"/>
      <c r="E3640" s="42"/>
      <c r="F3640" s="247">
        <v>939769533</v>
      </c>
      <c r="G3640" s="337">
        <v>535717067</v>
      </c>
      <c r="H3640" s="330">
        <v>45221</v>
      </c>
      <c r="I3640" s="330"/>
      <c r="K3640" s="42"/>
      <c r="L3640" s="42"/>
      <c r="M3640" s="328"/>
      <c r="N3640" s="328"/>
      <c r="O3640" s="42"/>
    </row>
    <row r="3641" spans="1:15">
      <c r="A3641" s="42"/>
      <c r="B3641" s="330">
        <v>46645</v>
      </c>
      <c r="C3641" s="334">
        <f t="shared" si="55"/>
        <v>10354312782</v>
      </c>
      <c r="D3641" s="42"/>
      <c r="E3641" s="42"/>
      <c r="F3641" s="247">
        <v>815450596</v>
      </c>
      <c r="G3641" s="337">
        <v>535845789</v>
      </c>
      <c r="H3641" s="330">
        <v>45411</v>
      </c>
      <c r="I3641" s="330"/>
      <c r="K3641" s="42"/>
      <c r="L3641" s="42"/>
      <c r="M3641" s="328"/>
      <c r="N3641" s="328"/>
      <c r="O3641" s="42"/>
    </row>
    <row r="3642" spans="1:15">
      <c r="A3642" s="42"/>
      <c r="B3642" s="330">
        <v>46646</v>
      </c>
      <c r="C3642" s="334">
        <f t="shared" si="55"/>
        <v>9671690652</v>
      </c>
      <c r="D3642" s="42"/>
      <c r="E3642" s="42"/>
      <c r="F3642" s="247">
        <v>132828466</v>
      </c>
      <c r="G3642" s="337">
        <v>535887938</v>
      </c>
      <c r="H3642" s="330">
        <v>50098</v>
      </c>
      <c r="I3642" s="330"/>
      <c r="K3642" s="42"/>
      <c r="L3642" s="42"/>
      <c r="M3642" s="328"/>
      <c r="N3642" s="328"/>
      <c r="O3642" s="42"/>
    </row>
    <row r="3643" spans="1:15">
      <c r="A3643" s="42"/>
      <c r="B3643" s="330">
        <v>46647</v>
      </c>
      <c r="C3643" s="334">
        <f t="shared" si="55"/>
        <v>9945659747</v>
      </c>
      <c r="D3643" s="42"/>
      <c r="E3643" s="42"/>
      <c r="F3643" s="247">
        <v>406797561</v>
      </c>
      <c r="G3643" s="337">
        <v>535893445</v>
      </c>
      <c r="H3643" s="330">
        <v>45641</v>
      </c>
      <c r="I3643" s="330"/>
      <c r="K3643" s="42"/>
      <c r="L3643" s="42"/>
      <c r="M3643" s="328"/>
      <c r="N3643" s="328"/>
      <c r="O3643" s="42"/>
    </row>
    <row r="3644" spans="1:15">
      <c r="A3644" s="42"/>
      <c r="B3644" s="330">
        <v>46648</v>
      </c>
      <c r="C3644" s="334">
        <f t="shared" si="55"/>
        <v>10412165984</v>
      </c>
      <c r="D3644" s="42"/>
      <c r="E3644" s="42"/>
      <c r="F3644" s="247">
        <v>873303798</v>
      </c>
      <c r="G3644" s="337">
        <v>536033888</v>
      </c>
      <c r="H3644" s="330">
        <v>47104</v>
      </c>
      <c r="I3644" s="330"/>
      <c r="K3644" s="42"/>
      <c r="L3644" s="42"/>
      <c r="M3644" s="328"/>
      <c r="N3644" s="328"/>
      <c r="O3644" s="42"/>
    </row>
    <row r="3645" spans="1:15">
      <c r="A3645" s="42"/>
      <c r="B3645" s="330">
        <v>46649</v>
      </c>
      <c r="C3645" s="334">
        <f t="shared" si="55"/>
        <v>10136991292</v>
      </c>
      <c r="D3645" s="42"/>
      <c r="E3645" s="42"/>
      <c r="F3645" s="247">
        <v>598129106</v>
      </c>
      <c r="G3645" s="337">
        <v>536083149</v>
      </c>
      <c r="H3645" s="330">
        <v>48051</v>
      </c>
      <c r="I3645" s="330"/>
      <c r="K3645" s="42"/>
      <c r="L3645" s="42"/>
      <c r="M3645" s="328"/>
      <c r="N3645" s="328"/>
      <c r="O3645" s="42"/>
    </row>
    <row r="3646" spans="1:15">
      <c r="A3646" s="42"/>
      <c r="B3646" s="330">
        <v>46650</v>
      </c>
      <c r="C3646" s="334">
        <f t="shared" si="55"/>
        <v>10342350729</v>
      </c>
      <c r="D3646" s="42"/>
      <c r="E3646" s="42"/>
      <c r="F3646" s="247">
        <v>803488543</v>
      </c>
      <c r="G3646" s="337">
        <v>536208370</v>
      </c>
      <c r="H3646" s="330">
        <v>46325</v>
      </c>
      <c r="I3646" s="330"/>
      <c r="K3646" s="42"/>
      <c r="L3646" s="42"/>
      <c r="M3646" s="328"/>
      <c r="N3646" s="328"/>
      <c r="O3646" s="42"/>
    </row>
    <row r="3647" spans="1:15">
      <c r="A3647" s="42"/>
      <c r="B3647" s="330">
        <v>46651</v>
      </c>
      <c r="C3647" s="334">
        <f t="shared" si="55"/>
        <v>9736091048</v>
      </c>
      <c r="D3647" s="42"/>
      <c r="E3647" s="42"/>
      <c r="F3647" s="247">
        <v>197228862</v>
      </c>
      <c r="G3647" s="337">
        <v>536214377</v>
      </c>
      <c r="H3647" s="330">
        <v>48142</v>
      </c>
      <c r="I3647" s="330"/>
      <c r="K3647" s="42"/>
      <c r="L3647" s="42"/>
      <c r="M3647" s="328"/>
      <c r="N3647" s="328"/>
      <c r="O3647" s="42"/>
    </row>
    <row r="3648" spans="1:15">
      <c r="A3648" s="42"/>
      <c r="B3648" s="330">
        <v>46652</v>
      </c>
      <c r="C3648" s="334">
        <f t="shared" si="55"/>
        <v>9883709598</v>
      </c>
      <c r="D3648" s="42"/>
      <c r="E3648" s="42"/>
      <c r="F3648" s="247">
        <v>344847412</v>
      </c>
      <c r="G3648" s="337">
        <v>536396652</v>
      </c>
      <c r="H3648" s="330">
        <v>47893</v>
      </c>
      <c r="I3648" s="330"/>
      <c r="K3648" s="42"/>
      <c r="L3648" s="42"/>
      <c r="M3648" s="328"/>
      <c r="N3648" s="328"/>
      <c r="O3648" s="42"/>
    </row>
    <row r="3649" spans="1:15">
      <c r="A3649" s="42"/>
      <c r="B3649" s="330">
        <v>46653</v>
      </c>
      <c r="C3649" s="334">
        <f t="shared" si="55"/>
        <v>10330337883</v>
      </c>
      <c r="D3649" s="42"/>
      <c r="E3649" s="42"/>
      <c r="F3649" s="247">
        <v>791475697</v>
      </c>
      <c r="G3649" s="337">
        <v>536461239</v>
      </c>
      <c r="H3649" s="330">
        <v>45789</v>
      </c>
      <c r="I3649" s="330"/>
      <c r="K3649" s="42"/>
      <c r="L3649" s="42"/>
      <c r="M3649" s="328"/>
      <c r="N3649" s="328"/>
      <c r="O3649" s="42"/>
    </row>
    <row r="3650" spans="1:15">
      <c r="A3650" s="42"/>
      <c r="B3650" s="330">
        <v>46654</v>
      </c>
      <c r="C3650" s="334">
        <f t="shared" si="55"/>
        <v>10152429403</v>
      </c>
      <c r="D3650" s="42"/>
      <c r="E3650" s="42"/>
      <c r="F3650" s="247">
        <v>613567217</v>
      </c>
      <c r="G3650" s="337">
        <v>536595342</v>
      </c>
      <c r="H3650" s="330">
        <v>45416</v>
      </c>
      <c r="I3650" s="330"/>
      <c r="K3650" s="42"/>
      <c r="L3650" s="42"/>
      <c r="M3650" s="328"/>
      <c r="N3650" s="328"/>
      <c r="O3650" s="42"/>
    </row>
    <row r="3651" spans="1:15">
      <c r="A3651" s="42"/>
      <c r="B3651" s="330">
        <v>46655</v>
      </c>
      <c r="C3651" s="334">
        <f t="shared" si="55"/>
        <v>10381275179</v>
      </c>
      <c r="D3651" s="42"/>
      <c r="E3651" s="42"/>
      <c r="F3651" s="247">
        <v>842412993</v>
      </c>
      <c r="G3651" s="337">
        <v>536596716</v>
      </c>
      <c r="H3651" s="330">
        <v>49496</v>
      </c>
      <c r="I3651" s="330"/>
      <c r="K3651" s="42"/>
      <c r="L3651" s="42"/>
      <c r="M3651" s="328"/>
      <c r="N3651" s="328"/>
      <c r="O3651" s="42"/>
    </row>
    <row r="3652" spans="1:15">
      <c r="A3652" s="42"/>
      <c r="B3652" s="330">
        <v>46656</v>
      </c>
      <c r="C3652" s="334">
        <f t="shared" si="55"/>
        <v>9687042398</v>
      </c>
      <c r="D3652" s="42"/>
      <c r="E3652" s="42"/>
      <c r="F3652" s="247">
        <v>148180212</v>
      </c>
      <c r="G3652" s="337">
        <v>536635195</v>
      </c>
      <c r="H3652" s="330">
        <v>44339</v>
      </c>
      <c r="I3652" s="330"/>
      <c r="K3652" s="42"/>
      <c r="L3652" s="42"/>
      <c r="M3652" s="328"/>
      <c r="N3652" s="328"/>
      <c r="O3652" s="42"/>
    </row>
    <row r="3653" spans="1:15">
      <c r="A3653" s="42"/>
      <c r="B3653" s="330">
        <v>46657</v>
      </c>
      <c r="C3653" s="334">
        <f t="shared" si="55"/>
        <v>9962226966</v>
      </c>
      <c r="D3653" s="42"/>
      <c r="E3653" s="42"/>
      <c r="F3653" s="247">
        <v>423364780</v>
      </c>
      <c r="G3653" s="337">
        <v>536760843</v>
      </c>
      <c r="H3653" s="330">
        <v>47033</v>
      </c>
      <c r="I3653" s="330"/>
      <c r="K3653" s="42"/>
      <c r="L3653" s="42"/>
      <c r="M3653" s="328"/>
      <c r="N3653" s="328"/>
      <c r="O3653" s="42"/>
    </row>
    <row r="3654" spans="1:15">
      <c r="A3654" s="42"/>
      <c r="B3654" s="330">
        <v>46658</v>
      </c>
      <c r="C3654" s="334">
        <f t="shared" si="55"/>
        <v>10215273717</v>
      </c>
      <c r="D3654" s="42"/>
      <c r="E3654" s="42"/>
      <c r="F3654" s="247">
        <v>676411531</v>
      </c>
      <c r="G3654" s="337">
        <v>536969484</v>
      </c>
      <c r="H3654" s="330">
        <v>43584</v>
      </c>
      <c r="I3654" s="330"/>
      <c r="K3654" s="42"/>
      <c r="L3654" s="42"/>
      <c r="M3654" s="328"/>
      <c r="N3654" s="328"/>
      <c r="O3654" s="42"/>
    </row>
    <row r="3655" spans="1:15">
      <c r="A3655" s="42"/>
      <c r="B3655" s="330">
        <v>46659</v>
      </c>
      <c r="C3655" s="334">
        <f t="shared" si="55"/>
        <v>10463842584</v>
      </c>
      <c r="D3655" s="42"/>
      <c r="E3655" s="42"/>
      <c r="F3655" s="247">
        <v>924980398</v>
      </c>
      <c r="G3655" s="337">
        <v>536983056</v>
      </c>
      <c r="H3655" s="330">
        <v>46173</v>
      </c>
      <c r="I3655" s="330"/>
      <c r="K3655" s="42"/>
      <c r="L3655" s="42"/>
      <c r="M3655" s="328"/>
      <c r="N3655" s="328"/>
      <c r="O3655" s="42"/>
    </row>
    <row r="3656" spans="1:15">
      <c r="A3656" s="42"/>
      <c r="B3656" s="330">
        <v>46660</v>
      </c>
      <c r="C3656" s="334">
        <f t="shared" si="55"/>
        <v>9761477327</v>
      </c>
      <c r="D3656" s="42"/>
      <c r="E3656" s="42"/>
      <c r="F3656" s="247">
        <v>222615141</v>
      </c>
      <c r="G3656" s="337">
        <v>537083590</v>
      </c>
      <c r="H3656" s="330">
        <v>46819</v>
      </c>
      <c r="I3656" s="330"/>
      <c r="K3656" s="42"/>
      <c r="L3656" s="42"/>
      <c r="M3656" s="328"/>
      <c r="N3656" s="328"/>
      <c r="O3656" s="42"/>
    </row>
    <row r="3657" spans="1:15">
      <c r="A3657" s="42"/>
      <c r="B3657" s="330">
        <v>46661</v>
      </c>
      <c r="C3657" s="334">
        <f t="shared" si="55"/>
        <v>10489344753</v>
      </c>
      <c r="D3657" s="42"/>
      <c r="E3657" s="42"/>
      <c r="F3657" s="247">
        <v>950482567</v>
      </c>
      <c r="G3657" s="337">
        <v>537115601</v>
      </c>
      <c r="H3657" s="330">
        <v>46852</v>
      </c>
      <c r="I3657" s="330"/>
      <c r="K3657" s="42"/>
      <c r="L3657" s="42"/>
      <c r="M3657" s="328"/>
      <c r="N3657" s="328"/>
      <c r="O3657" s="42"/>
    </row>
    <row r="3658" spans="1:15">
      <c r="A3658" s="42"/>
      <c r="B3658" s="330">
        <v>46662</v>
      </c>
      <c r="C3658" s="334">
        <f t="shared" si="55"/>
        <v>9959601302</v>
      </c>
      <c r="D3658" s="42"/>
      <c r="E3658" s="42"/>
      <c r="F3658" s="247">
        <v>420739116</v>
      </c>
      <c r="G3658" s="337">
        <v>537169288</v>
      </c>
      <c r="H3658" s="330">
        <v>47331</v>
      </c>
      <c r="I3658" s="330"/>
      <c r="K3658" s="42"/>
      <c r="L3658" s="42"/>
      <c r="M3658" s="328"/>
      <c r="N3658" s="328"/>
      <c r="O3658" s="42"/>
    </row>
    <row r="3659" spans="1:15">
      <c r="A3659" s="42"/>
      <c r="B3659" s="330">
        <v>46663</v>
      </c>
      <c r="C3659" s="334">
        <f t="shared" si="55"/>
        <v>10433705878</v>
      </c>
      <c r="D3659" s="42"/>
      <c r="E3659" s="42"/>
      <c r="F3659" s="247">
        <v>894843692</v>
      </c>
      <c r="G3659" s="337">
        <v>537171693</v>
      </c>
      <c r="H3659" s="330">
        <v>43211</v>
      </c>
      <c r="I3659" s="330"/>
      <c r="K3659" s="42"/>
      <c r="L3659" s="42"/>
      <c r="M3659" s="328"/>
      <c r="N3659" s="328"/>
      <c r="O3659" s="42"/>
    </row>
    <row r="3660" spans="1:15">
      <c r="A3660" s="42"/>
      <c r="B3660" s="330">
        <v>46664</v>
      </c>
      <c r="C3660" s="334">
        <f t="shared" si="55"/>
        <v>9962482027</v>
      </c>
      <c r="D3660" s="42"/>
      <c r="E3660" s="42"/>
      <c r="F3660" s="247">
        <v>423619841</v>
      </c>
      <c r="G3660" s="337">
        <v>537356626</v>
      </c>
      <c r="H3660" s="330">
        <v>43603</v>
      </c>
      <c r="I3660" s="330"/>
      <c r="K3660" s="42"/>
      <c r="L3660" s="42"/>
      <c r="M3660" s="328"/>
      <c r="N3660" s="328"/>
      <c r="O3660" s="42"/>
    </row>
    <row r="3661" spans="1:15">
      <c r="A3661" s="42"/>
      <c r="B3661" s="330">
        <v>46665</v>
      </c>
      <c r="C3661" s="334">
        <f t="shared" si="55"/>
        <v>10377781154</v>
      </c>
      <c r="D3661" s="42"/>
      <c r="E3661" s="42"/>
      <c r="F3661" s="247">
        <v>838918968</v>
      </c>
      <c r="G3661" s="337">
        <v>537373296</v>
      </c>
      <c r="H3661" s="330">
        <v>48681</v>
      </c>
      <c r="I3661" s="330"/>
      <c r="K3661" s="42"/>
      <c r="L3661" s="42"/>
      <c r="M3661" s="328"/>
      <c r="N3661" s="328"/>
      <c r="O3661" s="42"/>
    </row>
    <row r="3662" spans="1:15">
      <c r="A3662" s="42"/>
      <c r="B3662" s="330">
        <v>46666</v>
      </c>
      <c r="C3662" s="334">
        <f t="shared" si="55"/>
        <v>10110430283</v>
      </c>
      <c r="D3662" s="42"/>
      <c r="E3662" s="42"/>
      <c r="F3662" s="247">
        <v>571568097</v>
      </c>
      <c r="G3662" s="337">
        <v>537448243</v>
      </c>
      <c r="H3662" s="330">
        <v>49988</v>
      </c>
      <c r="I3662" s="330"/>
      <c r="K3662" s="42"/>
      <c r="L3662" s="42"/>
      <c r="M3662" s="328"/>
      <c r="N3662" s="328"/>
      <c r="O3662" s="42"/>
    </row>
    <row r="3663" spans="1:15">
      <c r="A3663" s="42"/>
      <c r="B3663" s="330">
        <v>46667</v>
      </c>
      <c r="C3663" s="334">
        <f t="shared" si="55"/>
        <v>9737531873</v>
      </c>
      <c r="D3663" s="42"/>
      <c r="E3663" s="42"/>
      <c r="F3663" s="247">
        <v>198669687</v>
      </c>
      <c r="G3663" s="337">
        <v>537580883</v>
      </c>
      <c r="H3663" s="330">
        <v>47120</v>
      </c>
      <c r="I3663" s="330"/>
      <c r="K3663" s="42"/>
      <c r="L3663" s="42"/>
      <c r="M3663" s="328"/>
      <c r="N3663" s="328"/>
      <c r="O3663" s="42"/>
    </row>
    <row r="3664" spans="1:15">
      <c r="A3664" s="42"/>
      <c r="B3664" s="330">
        <v>46668</v>
      </c>
      <c r="C3664" s="334">
        <f t="shared" si="55"/>
        <v>9644592617</v>
      </c>
      <c r="D3664" s="42"/>
      <c r="E3664" s="42"/>
      <c r="F3664" s="247">
        <v>105730431</v>
      </c>
      <c r="G3664" s="337">
        <v>537701799</v>
      </c>
      <c r="H3664" s="330">
        <v>44164</v>
      </c>
      <c r="I3664" s="330"/>
      <c r="K3664" s="42"/>
      <c r="L3664" s="42"/>
      <c r="M3664" s="328"/>
      <c r="N3664" s="328"/>
      <c r="O3664" s="42"/>
    </row>
    <row r="3665" spans="1:15">
      <c r="A3665" s="42"/>
      <c r="B3665" s="330">
        <v>46669</v>
      </c>
      <c r="C3665" s="334">
        <f t="shared" si="55"/>
        <v>9965686361</v>
      </c>
      <c r="D3665" s="42"/>
      <c r="E3665" s="42"/>
      <c r="F3665" s="247">
        <v>426824175</v>
      </c>
      <c r="G3665" s="337">
        <v>537742571</v>
      </c>
      <c r="H3665" s="330">
        <v>47782</v>
      </c>
      <c r="I3665" s="330"/>
      <c r="K3665" s="42"/>
      <c r="L3665" s="42"/>
      <c r="M3665" s="328"/>
      <c r="N3665" s="328"/>
      <c r="O3665" s="42"/>
    </row>
    <row r="3666" spans="1:15">
      <c r="A3666" s="42"/>
      <c r="B3666" s="330">
        <v>46670</v>
      </c>
      <c r="C3666" s="334">
        <f t="shared" si="55"/>
        <v>10036341696</v>
      </c>
      <c r="D3666" s="42"/>
      <c r="E3666" s="42"/>
      <c r="F3666" s="247">
        <v>497479510</v>
      </c>
      <c r="G3666" s="337">
        <v>537749233</v>
      </c>
      <c r="H3666" s="330">
        <v>48658</v>
      </c>
      <c r="I3666" s="330"/>
      <c r="K3666" s="42"/>
      <c r="L3666" s="42"/>
      <c r="M3666" s="328"/>
      <c r="N3666" s="328"/>
      <c r="O3666" s="42"/>
    </row>
    <row r="3667" spans="1:15">
      <c r="A3667" s="42"/>
      <c r="B3667" s="330">
        <v>46671</v>
      </c>
      <c r="C3667" s="334">
        <f t="shared" si="55"/>
        <v>9987200297</v>
      </c>
      <c r="D3667" s="42"/>
      <c r="E3667" s="42"/>
      <c r="F3667" s="247">
        <v>448338111</v>
      </c>
      <c r="G3667" s="337">
        <v>537799929</v>
      </c>
      <c r="H3667" s="330">
        <v>47107</v>
      </c>
      <c r="I3667" s="330"/>
      <c r="K3667" s="42"/>
      <c r="L3667" s="42"/>
      <c r="M3667" s="328"/>
      <c r="N3667" s="328"/>
      <c r="O3667" s="42"/>
    </row>
    <row r="3668" spans="1:15">
      <c r="A3668" s="42"/>
      <c r="B3668" s="330">
        <v>46672</v>
      </c>
      <c r="C3668" s="334">
        <f t="shared" si="55"/>
        <v>9805817556</v>
      </c>
      <c r="D3668" s="42"/>
      <c r="E3668" s="42"/>
      <c r="F3668" s="247">
        <v>266955370</v>
      </c>
      <c r="G3668" s="337">
        <v>537803497</v>
      </c>
      <c r="H3668" s="330">
        <v>49611</v>
      </c>
      <c r="I3668" s="330"/>
      <c r="K3668" s="42"/>
      <c r="L3668" s="42"/>
      <c r="M3668" s="328"/>
      <c r="N3668" s="328"/>
      <c r="O3668" s="42"/>
    </row>
    <row r="3669" spans="1:15">
      <c r="A3669" s="42"/>
      <c r="B3669" s="330">
        <v>46673</v>
      </c>
      <c r="C3669" s="334">
        <f t="shared" si="55"/>
        <v>10318724652</v>
      </c>
      <c r="D3669" s="42"/>
      <c r="E3669" s="42"/>
      <c r="F3669" s="247">
        <v>779862466</v>
      </c>
      <c r="G3669" s="337">
        <v>537912215</v>
      </c>
      <c r="H3669" s="330">
        <v>44566</v>
      </c>
      <c r="I3669" s="330"/>
      <c r="K3669" s="42"/>
      <c r="L3669" s="42"/>
      <c r="M3669" s="328"/>
      <c r="N3669" s="328"/>
      <c r="O3669" s="42"/>
    </row>
    <row r="3670" spans="1:15">
      <c r="A3670" s="42"/>
      <c r="B3670" s="330">
        <v>46674</v>
      </c>
      <c r="C3670" s="334">
        <f t="shared" si="55"/>
        <v>10124082447</v>
      </c>
      <c r="D3670" s="42"/>
      <c r="E3670" s="42"/>
      <c r="F3670" s="247">
        <v>585220261</v>
      </c>
      <c r="G3670" s="337">
        <v>537990839</v>
      </c>
      <c r="H3670" s="330">
        <v>49759</v>
      </c>
      <c r="I3670" s="330"/>
      <c r="K3670" s="42"/>
      <c r="L3670" s="42"/>
      <c r="M3670" s="328"/>
      <c r="N3670" s="328"/>
      <c r="O3670" s="42"/>
    </row>
    <row r="3671" spans="1:15">
      <c r="A3671" s="42"/>
      <c r="B3671" s="330">
        <v>46675</v>
      </c>
      <c r="C3671" s="334">
        <f t="shared" si="55"/>
        <v>10120542948</v>
      </c>
      <c r="D3671" s="42"/>
      <c r="E3671" s="42"/>
      <c r="F3671" s="247">
        <v>581680762</v>
      </c>
      <c r="G3671" s="337">
        <v>538141942</v>
      </c>
      <c r="H3671" s="330">
        <v>48630</v>
      </c>
      <c r="I3671" s="330"/>
      <c r="K3671" s="42"/>
      <c r="L3671" s="42"/>
      <c r="M3671" s="328"/>
      <c r="N3671" s="328"/>
      <c r="O3671" s="42"/>
    </row>
    <row r="3672" spans="1:15">
      <c r="A3672" s="42"/>
      <c r="B3672" s="330">
        <v>46676</v>
      </c>
      <c r="C3672" s="334">
        <f t="shared" si="55"/>
        <v>10420588611</v>
      </c>
      <c r="D3672" s="42"/>
      <c r="E3672" s="42"/>
      <c r="F3672" s="247">
        <v>881726425</v>
      </c>
      <c r="G3672" s="337">
        <v>538303265</v>
      </c>
      <c r="H3672" s="330">
        <v>46856</v>
      </c>
      <c r="I3672" s="330"/>
      <c r="K3672" s="42"/>
      <c r="L3672" s="42"/>
      <c r="M3672" s="328"/>
      <c r="N3672" s="328"/>
      <c r="O3672" s="42"/>
    </row>
    <row r="3673" spans="1:15">
      <c r="A3673" s="42"/>
      <c r="B3673" s="330">
        <v>46677</v>
      </c>
      <c r="C3673" s="334">
        <f t="shared" si="55"/>
        <v>9821059065</v>
      </c>
      <c r="D3673" s="42"/>
      <c r="E3673" s="42"/>
      <c r="F3673" s="247">
        <v>282196879</v>
      </c>
      <c r="G3673" s="337">
        <v>538498582</v>
      </c>
      <c r="H3673" s="330">
        <v>46209</v>
      </c>
      <c r="I3673" s="330"/>
      <c r="K3673" s="42"/>
      <c r="L3673" s="42"/>
      <c r="M3673" s="328"/>
      <c r="N3673" s="328"/>
      <c r="O3673" s="42"/>
    </row>
    <row r="3674" spans="1:15">
      <c r="A3674" s="42"/>
      <c r="B3674" s="330">
        <v>46678</v>
      </c>
      <c r="C3674" s="334">
        <f t="shared" si="55"/>
        <v>10388125523</v>
      </c>
      <c r="D3674" s="42"/>
      <c r="E3674" s="42"/>
      <c r="F3674" s="247">
        <v>849263337</v>
      </c>
      <c r="G3674" s="337">
        <v>538684546</v>
      </c>
      <c r="H3674" s="330">
        <v>45080</v>
      </c>
      <c r="I3674" s="330"/>
      <c r="K3674" s="42"/>
      <c r="L3674" s="42"/>
      <c r="M3674" s="328"/>
      <c r="N3674" s="328"/>
      <c r="O3674" s="42"/>
    </row>
    <row r="3675" spans="1:15">
      <c r="A3675" s="42"/>
      <c r="B3675" s="330">
        <v>46679</v>
      </c>
      <c r="C3675" s="334">
        <f t="shared" si="55"/>
        <v>10314153601</v>
      </c>
      <c r="D3675" s="42"/>
      <c r="E3675" s="42"/>
      <c r="F3675" s="247">
        <v>775291415</v>
      </c>
      <c r="G3675" s="337">
        <v>538703747</v>
      </c>
      <c r="H3675" s="330">
        <v>46491</v>
      </c>
      <c r="I3675" s="330"/>
      <c r="K3675" s="42"/>
      <c r="L3675" s="42"/>
      <c r="M3675" s="328"/>
      <c r="N3675" s="328"/>
      <c r="O3675" s="42"/>
    </row>
    <row r="3676" spans="1:15">
      <c r="A3676" s="42"/>
      <c r="B3676" s="330">
        <v>46680</v>
      </c>
      <c r="C3676" s="334">
        <f t="shared" si="55"/>
        <v>9894744140</v>
      </c>
      <c r="D3676" s="42"/>
      <c r="E3676" s="42"/>
      <c r="F3676" s="247">
        <v>355881954</v>
      </c>
      <c r="G3676" s="337">
        <v>538762718</v>
      </c>
      <c r="H3676" s="330">
        <v>46245</v>
      </c>
      <c r="I3676" s="330"/>
      <c r="K3676" s="42"/>
      <c r="L3676" s="42"/>
      <c r="M3676" s="328"/>
      <c r="N3676" s="328"/>
      <c r="O3676" s="42"/>
    </row>
    <row r="3677" spans="1:15">
      <c r="A3677" s="42"/>
      <c r="B3677" s="330">
        <v>46681</v>
      </c>
      <c r="C3677" s="334">
        <f t="shared" si="55"/>
        <v>10409104228</v>
      </c>
      <c r="D3677" s="42"/>
      <c r="E3677" s="42"/>
      <c r="F3677" s="247">
        <v>870242042</v>
      </c>
      <c r="G3677" s="337">
        <v>538879131</v>
      </c>
      <c r="H3677" s="330">
        <v>46315</v>
      </c>
      <c r="I3677" s="330"/>
      <c r="K3677" s="42"/>
      <c r="L3677" s="42"/>
      <c r="M3677" s="328"/>
      <c r="N3677" s="328"/>
      <c r="O3677" s="42"/>
    </row>
    <row r="3678" spans="1:15">
      <c r="A3678" s="42"/>
      <c r="B3678" s="330">
        <v>46682</v>
      </c>
      <c r="C3678" s="334">
        <f t="shared" si="55"/>
        <v>9766803718</v>
      </c>
      <c r="D3678" s="42"/>
      <c r="E3678" s="42"/>
      <c r="F3678" s="247">
        <v>227941532</v>
      </c>
      <c r="G3678" s="337">
        <v>538969228</v>
      </c>
      <c r="H3678" s="330">
        <v>45125</v>
      </c>
      <c r="I3678" s="330"/>
      <c r="K3678" s="42"/>
      <c r="L3678" s="42"/>
      <c r="M3678" s="328"/>
      <c r="N3678" s="328"/>
      <c r="O3678" s="42"/>
    </row>
    <row r="3679" spans="1:15">
      <c r="A3679" s="42"/>
      <c r="B3679" s="330">
        <v>46683</v>
      </c>
      <c r="C3679" s="334">
        <f t="shared" si="55"/>
        <v>10350925380</v>
      </c>
      <c r="D3679" s="42"/>
      <c r="E3679" s="42"/>
      <c r="F3679" s="247">
        <v>812063194</v>
      </c>
      <c r="G3679" s="337">
        <v>538973234</v>
      </c>
      <c r="H3679" s="330">
        <v>45702</v>
      </c>
      <c r="I3679" s="330"/>
      <c r="K3679" s="42"/>
      <c r="L3679" s="42"/>
      <c r="M3679" s="328"/>
      <c r="N3679" s="328"/>
      <c r="O3679" s="42"/>
    </row>
    <row r="3680" spans="1:15">
      <c r="A3680" s="42"/>
      <c r="B3680" s="330">
        <v>46684</v>
      </c>
      <c r="C3680" s="334">
        <f t="shared" ref="C3680:C3743" si="56">F3680+(F$88*28679+98765)+(G$88*6587+87654)+(E$88*9537+76543)+(J$88*5713+4528)</f>
        <v>9694633485</v>
      </c>
      <c r="D3680" s="42"/>
      <c r="E3680" s="42"/>
      <c r="F3680" s="247">
        <v>155771299</v>
      </c>
      <c r="G3680" s="337">
        <v>538979143</v>
      </c>
      <c r="H3680" s="330">
        <v>49074</v>
      </c>
      <c r="I3680" s="330"/>
      <c r="K3680" s="42"/>
      <c r="L3680" s="42"/>
      <c r="M3680" s="328"/>
      <c r="N3680" s="328"/>
      <c r="O3680" s="42"/>
    </row>
    <row r="3681" spans="1:15">
      <c r="A3681" s="42"/>
      <c r="B3681" s="330">
        <v>46685</v>
      </c>
      <c r="C3681" s="334">
        <f t="shared" si="56"/>
        <v>10441876521</v>
      </c>
      <c r="D3681" s="42"/>
      <c r="E3681" s="42"/>
      <c r="F3681" s="247">
        <v>903014335</v>
      </c>
      <c r="G3681" s="337">
        <v>538993887</v>
      </c>
      <c r="H3681" s="330">
        <v>46956</v>
      </c>
      <c r="I3681" s="330"/>
      <c r="K3681" s="42"/>
      <c r="L3681" s="42"/>
      <c r="M3681" s="328"/>
      <c r="N3681" s="328"/>
      <c r="O3681" s="42"/>
    </row>
    <row r="3682" spans="1:15">
      <c r="A3682" s="42"/>
      <c r="B3682" s="330">
        <v>46686</v>
      </c>
      <c r="C3682" s="334">
        <f t="shared" si="56"/>
        <v>10202591452</v>
      </c>
      <c r="D3682" s="42"/>
      <c r="E3682" s="42"/>
      <c r="F3682" s="247">
        <v>663729266</v>
      </c>
      <c r="G3682" s="337">
        <v>539134523</v>
      </c>
      <c r="H3682" s="330">
        <v>44252</v>
      </c>
      <c r="I3682" s="330"/>
      <c r="K3682" s="42"/>
      <c r="L3682" s="42"/>
      <c r="M3682" s="328"/>
      <c r="N3682" s="328"/>
      <c r="O3682" s="42"/>
    </row>
    <row r="3683" spans="1:15">
      <c r="A3683" s="42"/>
      <c r="B3683" s="330">
        <v>46687</v>
      </c>
      <c r="C3683" s="334">
        <f t="shared" si="56"/>
        <v>10149340906</v>
      </c>
      <c r="D3683" s="42"/>
      <c r="E3683" s="42"/>
      <c r="F3683" s="247">
        <v>610478720</v>
      </c>
      <c r="G3683" s="337">
        <v>539166083</v>
      </c>
      <c r="H3683" s="330">
        <v>49246</v>
      </c>
      <c r="I3683" s="330"/>
      <c r="K3683" s="42"/>
      <c r="L3683" s="42"/>
      <c r="M3683" s="328"/>
      <c r="N3683" s="328"/>
      <c r="O3683" s="42"/>
    </row>
    <row r="3684" spans="1:15">
      <c r="A3684" s="42"/>
      <c r="B3684" s="330">
        <v>46688</v>
      </c>
      <c r="C3684" s="334">
        <f t="shared" si="56"/>
        <v>10525335267</v>
      </c>
      <c r="D3684" s="42"/>
      <c r="E3684" s="42"/>
      <c r="F3684" s="247">
        <v>986473081</v>
      </c>
      <c r="G3684" s="337">
        <v>539169221</v>
      </c>
      <c r="H3684" s="330">
        <v>50380</v>
      </c>
      <c r="I3684" s="330"/>
      <c r="K3684" s="42"/>
      <c r="L3684" s="42"/>
      <c r="M3684" s="328"/>
      <c r="N3684" s="328"/>
      <c r="O3684" s="42"/>
    </row>
    <row r="3685" spans="1:15">
      <c r="A3685" s="42"/>
      <c r="B3685" s="330">
        <v>46689</v>
      </c>
      <c r="C3685" s="334">
        <f t="shared" si="56"/>
        <v>9667044233</v>
      </c>
      <c r="D3685" s="42"/>
      <c r="E3685" s="42"/>
      <c r="F3685" s="247">
        <v>128182047</v>
      </c>
      <c r="G3685" s="337">
        <v>539181003</v>
      </c>
      <c r="H3685" s="330">
        <v>43823</v>
      </c>
      <c r="I3685" s="330"/>
      <c r="K3685" s="42"/>
      <c r="L3685" s="42"/>
      <c r="M3685" s="328"/>
      <c r="N3685" s="328"/>
      <c r="O3685" s="42"/>
    </row>
    <row r="3686" spans="1:15">
      <c r="A3686" s="42"/>
      <c r="B3686" s="330">
        <v>46690</v>
      </c>
      <c r="C3686" s="334">
        <f t="shared" si="56"/>
        <v>9776773284</v>
      </c>
      <c r="D3686" s="42"/>
      <c r="E3686" s="42"/>
      <c r="F3686" s="247">
        <v>237911098</v>
      </c>
      <c r="G3686" s="337">
        <v>539343710</v>
      </c>
      <c r="H3686" s="330">
        <v>50190</v>
      </c>
      <c r="I3686" s="330"/>
      <c r="K3686" s="42"/>
      <c r="L3686" s="42"/>
      <c r="M3686" s="328"/>
      <c r="N3686" s="328"/>
      <c r="O3686" s="42"/>
    </row>
    <row r="3687" spans="1:15">
      <c r="A3687" s="42"/>
      <c r="B3687" s="330">
        <v>46691</v>
      </c>
      <c r="C3687" s="334">
        <f t="shared" si="56"/>
        <v>10512140345</v>
      </c>
      <c r="D3687" s="42"/>
      <c r="E3687" s="42"/>
      <c r="F3687" s="247">
        <v>973278159</v>
      </c>
      <c r="G3687" s="337">
        <v>539399076</v>
      </c>
      <c r="H3687" s="330">
        <v>44953</v>
      </c>
      <c r="I3687" s="330"/>
      <c r="K3687" s="42"/>
      <c r="L3687" s="42"/>
      <c r="M3687" s="328"/>
      <c r="N3687" s="328"/>
      <c r="O3687" s="42"/>
    </row>
    <row r="3688" spans="1:15">
      <c r="A3688" s="42"/>
      <c r="B3688" s="330">
        <v>46692</v>
      </c>
      <c r="C3688" s="334">
        <f t="shared" si="56"/>
        <v>10256996342</v>
      </c>
      <c r="D3688" s="42"/>
      <c r="E3688" s="42"/>
      <c r="F3688" s="247">
        <v>718134156</v>
      </c>
      <c r="G3688" s="337">
        <v>539493334</v>
      </c>
      <c r="H3688" s="330">
        <v>46219</v>
      </c>
      <c r="I3688" s="330"/>
      <c r="K3688" s="42"/>
      <c r="L3688" s="42"/>
      <c r="M3688" s="328"/>
      <c r="N3688" s="328"/>
      <c r="O3688" s="42"/>
    </row>
    <row r="3689" spans="1:15">
      <c r="A3689" s="42"/>
      <c r="B3689" s="330">
        <v>46693</v>
      </c>
      <c r="C3689" s="334">
        <f t="shared" si="56"/>
        <v>9986110601</v>
      </c>
      <c r="D3689" s="42"/>
      <c r="E3689" s="42"/>
      <c r="F3689" s="247">
        <v>447248415</v>
      </c>
      <c r="G3689" s="337">
        <v>539544423</v>
      </c>
      <c r="H3689" s="330">
        <v>46454</v>
      </c>
      <c r="I3689" s="330"/>
      <c r="K3689" s="42"/>
      <c r="L3689" s="42"/>
      <c r="M3689" s="328"/>
      <c r="N3689" s="328"/>
      <c r="O3689" s="42"/>
    </row>
    <row r="3690" spans="1:15">
      <c r="A3690" s="42"/>
      <c r="B3690" s="330">
        <v>46694</v>
      </c>
      <c r="C3690" s="334">
        <f t="shared" si="56"/>
        <v>10385841760</v>
      </c>
      <c r="D3690" s="42"/>
      <c r="E3690" s="42"/>
      <c r="F3690" s="247">
        <v>846979574</v>
      </c>
      <c r="G3690" s="337">
        <v>539871944</v>
      </c>
      <c r="H3690" s="330">
        <v>47481</v>
      </c>
      <c r="I3690" s="330"/>
      <c r="K3690" s="42"/>
      <c r="L3690" s="42"/>
      <c r="M3690" s="328"/>
      <c r="N3690" s="328"/>
      <c r="O3690" s="42"/>
    </row>
    <row r="3691" spans="1:15">
      <c r="A3691" s="42"/>
      <c r="B3691" s="330">
        <v>46695</v>
      </c>
      <c r="C3691" s="334">
        <f t="shared" si="56"/>
        <v>9850849972</v>
      </c>
      <c r="D3691" s="42"/>
      <c r="E3691" s="42"/>
      <c r="F3691" s="247">
        <v>311987786</v>
      </c>
      <c r="G3691" s="337">
        <v>539901498</v>
      </c>
      <c r="H3691" s="330">
        <v>47611</v>
      </c>
      <c r="I3691" s="330"/>
      <c r="K3691" s="42"/>
      <c r="L3691" s="42"/>
      <c r="M3691" s="328"/>
      <c r="N3691" s="328"/>
      <c r="O3691" s="42"/>
    </row>
    <row r="3692" spans="1:15">
      <c r="A3692" s="42"/>
      <c r="B3692" s="330">
        <v>46696</v>
      </c>
      <c r="C3692" s="334">
        <f t="shared" si="56"/>
        <v>9819786241</v>
      </c>
      <c r="D3692" s="42"/>
      <c r="E3692" s="42"/>
      <c r="F3692" s="247">
        <v>280924055</v>
      </c>
      <c r="G3692" s="337">
        <v>540064547</v>
      </c>
      <c r="H3692" s="330">
        <v>43882</v>
      </c>
      <c r="I3692" s="330"/>
      <c r="K3692" s="42"/>
      <c r="L3692" s="42"/>
      <c r="M3692" s="328"/>
      <c r="N3692" s="328"/>
      <c r="O3692" s="42"/>
    </row>
    <row r="3693" spans="1:15">
      <c r="A3693" s="42"/>
      <c r="B3693" s="330">
        <v>46697</v>
      </c>
      <c r="C3693" s="334">
        <f t="shared" si="56"/>
        <v>10447366238</v>
      </c>
      <c r="D3693" s="42"/>
      <c r="E3693" s="42"/>
      <c r="F3693" s="247">
        <v>908504052</v>
      </c>
      <c r="G3693" s="337">
        <v>540115994</v>
      </c>
      <c r="H3693" s="330">
        <v>46995</v>
      </c>
      <c r="I3693" s="330"/>
      <c r="K3693" s="42"/>
      <c r="L3693" s="42"/>
      <c r="M3693" s="328"/>
      <c r="N3693" s="328"/>
      <c r="O3693" s="42"/>
    </row>
    <row r="3694" spans="1:15">
      <c r="A3694" s="42"/>
      <c r="B3694" s="330">
        <v>46698</v>
      </c>
      <c r="C3694" s="334">
        <f t="shared" si="56"/>
        <v>9846094185</v>
      </c>
      <c r="D3694" s="42"/>
      <c r="E3694" s="42"/>
      <c r="F3694" s="247">
        <v>307231999</v>
      </c>
      <c r="G3694" s="337">
        <v>540202857</v>
      </c>
      <c r="H3694" s="330">
        <v>47346</v>
      </c>
      <c r="I3694" s="330"/>
      <c r="K3694" s="42"/>
      <c r="L3694" s="42"/>
      <c r="M3694" s="328"/>
      <c r="N3694" s="328"/>
      <c r="O3694" s="42"/>
    </row>
    <row r="3695" spans="1:15">
      <c r="A3695" s="42"/>
      <c r="B3695" s="330">
        <v>46699</v>
      </c>
      <c r="C3695" s="334">
        <f t="shared" si="56"/>
        <v>10336585419</v>
      </c>
      <c r="D3695" s="42"/>
      <c r="E3695" s="42"/>
      <c r="F3695" s="247">
        <v>797723233</v>
      </c>
      <c r="G3695" s="337">
        <v>540449836</v>
      </c>
      <c r="H3695" s="330">
        <v>45321</v>
      </c>
      <c r="I3695" s="330"/>
      <c r="K3695" s="42"/>
      <c r="L3695" s="42"/>
      <c r="M3695" s="328"/>
      <c r="N3695" s="328"/>
      <c r="O3695" s="42"/>
    </row>
    <row r="3696" spans="1:15">
      <c r="A3696" s="42"/>
      <c r="B3696" s="330">
        <v>46700</v>
      </c>
      <c r="C3696" s="334">
        <f t="shared" si="56"/>
        <v>10008408577</v>
      </c>
      <c r="D3696" s="42"/>
      <c r="E3696" s="42"/>
      <c r="F3696" s="247">
        <v>469546391</v>
      </c>
      <c r="G3696" s="337">
        <v>540601848</v>
      </c>
      <c r="H3696" s="330">
        <v>45644</v>
      </c>
      <c r="I3696" s="330"/>
      <c r="K3696" s="42"/>
      <c r="L3696" s="42"/>
      <c r="M3696" s="328"/>
      <c r="N3696" s="328"/>
      <c r="O3696" s="42"/>
    </row>
    <row r="3697" spans="1:15">
      <c r="A3697" s="42"/>
      <c r="B3697" s="330">
        <v>46701</v>
      </c>
      <c r="C3697" s="334">
        <f t="shared" si="56"/>
        <v>9727956545</v>
      </c>
      <c r="D3697" s="42"/>
      <c r="E3697" s="42"/>
      <c r="F3697" s="247">
        <v>189094359</v>
      </c>
      <c r="G3697" s="337">
        <v>540639644</v>
      </c>
      <c r="H3697" s="330">
        <v>44922</v>
      </c>
      <c r="I3697" s="330"/>
      <c r="K3697" s="42"/>
      <c r="L3697" s="42"/>
      <c r="M3697" s="328"/>
      <c r="N3697" s="328"/>
      <c r="O3697" s="42"/>
    </row>
    <row r="3698" spans="1:15">
      <c r="A3698" s="42"/>
      <c r="B3698" s="330">
        <v>46702</v>
      </c>
      <c r="C3698" s="334">
        <f t="shared" si="56"/>
        <v>10141654164</v>
      </c>
      <c r="D3698" s="42"/>
      <c r="E3698" s="42"/>
      <c r="F3698" s="247">
        <v>602791978</v>
      </c>
      <c r="G3698" s="337">
        <v>540847931</v>
      </c>
      <c r="H3698" s="330">
        <v>44704</v>
      </c>
      <c r="I3698" s="330"/>
      <c r="K3698" s="42"/>
      <c r="L3698" s="42"/>
      <c r="M3698" s="328"/>
      <c r="N3698" s="328"/>
      <c r="O3698" s="42"/>
    </row>
    <row r="3699" spans="1:15">
      <c r="A3699" s="42"/>
      <c r="B3699" s="330">
        <v>46703</v>
      </c>
      <c r="C3699" s="334">
        <f t="shared" si="56"/>
        <v>9991221384</v>
      </c>
      <c r="D3699" s="42"/>
      <c r="E3699" s="42"/>
      <c r="F3699" s="247">
        <v>452359198</v>
      </c>
      <c r="G3699" s="337">
        <v>541051033</v>
      </c>
      <c r="H3699" s="330">
        <v>49435</v>
      </c>
      <c r="I3699" s="330"/>
      <c r="K3699" s="42"/>
      <c r="L3699" s="42"/>
      <c r="M3699" s="328"/>
      <c r="N3699" s="328"/>
      <c r="O3699" s="42"/>
    </row>
    <row r="3700" spans="1:15">
      <c r="A3700" s="42"/>
      <c r="B3700" s="330">
        <v>46704</v>
      </c>
      <c r="C3700" s="334">
        <f t="shared" si="56"/>
        <v>9895706739</v>
      </c>
      <c r="D3700" s="42"/>
      <c r="E3700" s="42"/>
      <c r="F3700" s="247">
        <v>356844553</v>
      </c>
      <c r="G3700" s="337">
        <v>541344866</v>
      </c>
      <c r="H3700" s="330">
        <v>49541</v>
      </c>
      <c r="I3700" s="330"/>
      <c r="K3700" s="42"/>
      <c r="L3700" s="42"/>
      <c r="M3700" s="328"/>
      <c r="N3700" s="328"/>
      <c r="O3700" s="42"/>
    </row>
    <row r="3701" spans="1:15">
      <c r="A3701" s="42"/>
      <c r="B3701" s="330">
        <v>46705</v>
      </c>
      <c r="C3701" s="334">
        <f t="shared" si="56"/>
        <v>10519519334</v>
      </c>
      <c r="D3701" s="42"/>
      <c r="E3701" s="42"/>
      <c r="F3701" s="247">
        <v>980657148</v>
      </c>
      <c r="G3701" s="337">
        <v>541550613</v>
      </c>
      <c r="H3701" s="330">
        <v>48790</v>
      </c>
      <c r="I3701" s="330"/>
      <c r="K3701" s="42"/>
      <c r="L3701" s="42"/>
      <c r="M3701" s="328"/>
      <c r="N3701" s="328"/>
      <c r="O3701" s="42"/>
    </row>
    <row r="3702" spans="1:15">
      <c r="A3702" s="42"/>
      <c r="B3702" s="330">
        <v>46706</v>
      </c>
      <c r="C3702" s="334">
        <f t="shared" si="56"/>
        <v>10019011369</v>
      </c>
      <c r="D3702" s="42"/>
      <c r="E3702" s="42"/>
      <c r="F3702" s="247">
        <v>480149183</v>
      </c>
      <c r="G3702" s="337">
        <v>541646217</v>
      </c>
      <c r="H3702" s="330">
        <v>48781</v>
      </c>
      <c r="I3702" s="330"/>
      <c r="K3702" s="42"/>
      <c r="L3702" s="42"/>
      <c r="M3702" s="328"/>
      <c r="N3702" s="328"/>
      <c r="O3702" s="42"/>
    </row>
    <row r="3703" spans="1:15">
      <c r="A3703" s="42"/>
      <c r="B3703" s="330">
        <v>46707</v>
      </c>
      <c r="C3703" s="334">
        <f t="shared" si="56"/>
        <v>10122398996</v>
      </c>
      <c r="D3703" s="42"/>
      <c r="E3703" s="42"/>
      <c r="F3703" s="247">
        <v>583536810</v>
      </c>
      <c r="G3703" s="337">
        <v>541818074</v>
      </c>
      <c r="H3703" s="330">
        <v>44036</v>
      </c>
      <c r="I3703" s="330"/>
      <c r="K3703" s="42"/>
      <c r="L3703" s="42"/>
      <c r="M3703" s="328"/>
      <c r="N3703" s="328"/>
      <c r="O3703" s="42"/>
    </row>
    <row r="3704" spans="1:15">
      <c r="A3704" s="42"/>
      <c r="B3704" s="330">
        <v>46708</v>
      </c>
      <c r="C3704" s="334">
        <f t="shared" si="56"/>
        <v>9988491646</v>
      </c>
      <c r="D3704" s="42"/>
      <c r="E3704" s="42"/>
      <c r="F3704" s="247">
        <v>449629460</v>
      </c>
      <c r="G3704" s="337">
        <v>541889983</v>
      </c>
      <c r="H3704" s="330">
        <v>47476</v>
      </c>
      <c r="I3704" s="330"/>
      <c r="K3704" s="42"/>
      <c r="L3704" s="42"/>
      <c r="M3704" s="328"/>
      <c r="N3704" s="328"/>
      <c r="O3704" s="42"/>
    </row>
    <row r="3705" spans="1:15">
      <c r="A3705" s="42"/>
      <c r="B3705" s="330">
        <v>46709</v>
      </c>
      <c r="C3705" s="334">
        <f t="shared" si="56"/>
        <v>10241616443</v>
      </c>
      <c r="D3705" s="42"/>
      <c r="E3705" s="42"/>
      <c r="F3705" s="247">
        <v>702754257</v>
      </c>
      <c r="G3705" s="337">
        <v>542204134</v>
      </c>
      <c r="H3705" s="330">
        <v>46275</v>
      </c>
      <c r="I3705" s="330"/>
      <c r="K3705" s="42"/>
      <c r="L3705" s="42"/>
      <c r="M3705" s="328"/>
      <c r="N3705" s="328"/>
      <c r="O3705" s="42"/>
    </row>
    <row r="3706" spans="1:15">
      <c r="A3706" s="42"/>
      <c r="B3706" s="330">
        <v>46710</v>
      </c>
      <c r="C3706" s="334">
        <f t="shared" si="56"/>
        <v>10055741390</v>
      </c>
      <c r="D3706" s="42"/>
      <c r="E3706" s="42"/>
      <c r="F3706" s="247">
        <v>516879204</v>
      </c>
      <c r="G3706" s="337">
        <v>542266056</v>
      </c>
      <c r="H3706" s="330">
        <v>48195</v>
      </c>
      <c r="I3706" s="330"/>
      <c r="K3706" s="42"/>
      <c r="L3706" s="42"/>
      <c r="M3706" s="328"/>
      <c r="N3706" s="328"/>
      <c r="O3706" s="42"/>
    </row>
    <row r="3707" spans="1:15">
      <c r="A3707" s="42"/>
      <c r="B3707" s="330">
        <v>46711</v>
      </c>
      <c r="C3707" s="334">
        <f t="shared" si="56"/>
        <v>9697183479</v>
      </c>
      <c r="D3707" s="42"/>
      <c r="E3707" s="42"/>
      <c r="F3707" s="247">
        <v>158321293</v>
      </c>
      <c r="G3707" s="337">
        <v>542356096</v>
      </c>
      <c r="H3707" s="330">
        <v>45196</v>
      </c>
      <c r="I3707" s="330"/>
      <c r="K3707" s="42"/>
      <c r="L3707" s="42"/>
      <c r="M3707" s="328"/>
      <c r="N3707" s="328"/>
      <c r="O3707" s="42"/>
    </row>
    <row r="3708" spans="1:15">
      <c r="A3708" s="42"/>
      <c r="B3708" s="330">
        <v>46712</v>
      </c>
      <c r="C3708" s="334">
        <f t="shared" si="56"/>
        <v>10173361547</v>
      </c>
      <c r="D3708" s="42"/>
      <c r="E3708" s="42"/>
      <c r="F3708" s="247">
        <v>634499361</v>
      </c>
      <c r="G3708" s="337">
        <v>542376571</v>
      </c>
      <c r="H3708" s="330">
        <v>44776</v>
      </c>
      <c r="I3708" s="330"/>
      <c r="K3708" s="42"/>
      <c r="L3708" s="42"/>
      <c r="M3708" s="328"/>
      <c r="N3708" s="328"/>
      <c r="O3708" s="42"/>
    </row>
    <row r="3709" spans="1:15">
      <c r="A3709" s="42"/>
      <c r="B3709" s="330">
        <v>46713</v>
      </c>
      <c r="C3709" s="334">
        <f t="shared" si="56"/>
        <v>9643961236</v>
      </c>
      <c r="D3709" s="42"/>
      <c r="E3709" s="42"/>
      <c r="F3709" s="247">
        <v>105099050</v>
      </c>
      <c r="G3709" s="337">
        <v>542722855</v>
      </c>
      <c r="H3709" s="330">
        <v>46896</v>
      </c>
      <c r="I3709" s="330"/>
      <c r="K3709" s="42"/>
      <c r="L3709" s="42"/>
      <c r="M3709" s="328"/>
      <c r="N3709" s="328"/>
      <c r="O3709" s="42"/>
    </row>
    <row r="3710" spans="1:15">
      <c r="A3710" s="42"/>
      <c r="B3710" s="330">
        <v>46714</v>
      </c>
      <c r="C3710" s="334">
        <f t="shared" si="56"/>
        <v>10367044578</v>
      </c>
      <c r="D3710" s="42"/>
      <c r="E3710" s="42"/>
      <c r="F3710" s="247">
        <v>828182392</v>
      </c>
      <c r="G3710" s="337">
        <v>542844732</v>
      </c>
      <c r="H3710" s="330">
        <v>44833</v>
      </c>
      <c r="I3710" s="330"/>
      <c r="K3710" s="42"/>
      <c r="L3710" s="42"/>
      <c r="M3710" s="328"/>
      <c r="N3710" s="328"/>
      <c r="O3710" s="42"/>
    </row>
    <row r="3711" spans="1:15">
      <c r="A3711" s="42"/>
      <c r="B3711" s="330">
        <v>46715</v>
      </c>
      <c r="C3711" s="334">
        <f t="shared" si="56"/>
        <v>9792882796</v>
      </c>
      <c r="D3711" s="42"/>
      <c r="E3711" s="42"/>
      <c r="F3711" s="247">
        <v>254020610</v>
      </c>
      <c r="G3711" s="337">
        <v>543289266</v>
      </c>
      <c r="H3711" s="330">
        <v>48581</v>
      </c>
      <c r="I3711" s="330"/>
      <c r="K3711" s="42"/>
      <c r="L3711" s="42"/>
      <c r="M3711" s="328"/>
      <c r="N3711" s="328"/>
      <c r="O3711" s="42"/>
    </row>
    <row r="3712" spans="1:15">
      <c r="A3712" s="42"/>
      <c r="B3712" s="330">
        <v>46716</v>
      </c>
      <c r="C3712" s="334">
        <f t="shared" si="56"/>
        <v>9997974797</v>
      </c>
      <c r="D3712" s="42"/>
      <c r="E3712" s="42"/>
      <c r="F3712" s="247">
        <v>459112611</v>
      </c>
      <c r="G3712" s="337">
        <v>543291459</v>
      </c>
      <c r="H3712" s="330">
        <v>48253</v>
      </c>
      <c r="I3712" s="330"/>
      <c r="K3712" s="42"/>
      <c r="L3712" s="42"/>
      <c r="M3712" s="328"/>
      <c r="N3712" s="328"/>
      <c r="O3712" s="42"/>
    </row>
    <row r="3713" spans="1:15">
      <c r="A3713" s="42"/>
      <c r="B3713" s="330">
        <v>46717</v>
      </c>
      <c r="C3713" s="334">
        <f t="shared" si="56"/>
        <v>10023358502</v>
      </c>
      <c r="D3713" s="42"/>
      <c r="E3713" s="42"/>
      <c r="F3713" s="247">
        <v>484496316</v>
      </c>
      <c r="G3713" s="337">
        <v>543730286</v>
      </c>
      <c r="H3713" s="330">
        <v>46204</v>
      </c>
      <c r="I3713" s="330"/>
      <c r="K3713" s="42"/>
      <c r="L3713" s="42"/>
      <c r="M3713" s="328"/>
      <c r="N3713" s="328"/>
      <c r="O3713" s="42"/>
    </row>
    <row r="3714" spans="1:15">
      <c r="A3714" s="42"/>
      <c r="B3714" s="330">
        <v>46718</v>
      </c>
      <c r="C3714" s="334">
        <f t="shared" si="56"/>
        <v>9856642269</v>
      </c>
      <c r="D3714" s="42"/>
      <c r="E3714" s="42"/>
      <c r="F3714" s="247">
        <v>317780083</v>
      </c>
      <c r="G3714" s="337">
        <v>543774005</v>
      </c>
      <c r="H3714" s="330">
        <v>48330</v>
      </c>
      <c r="I3714" s="330"/>
      <c r="K3714" s="42"/>
      <c r="L3714" s="42"/>
      <c r="M3714" s="328"/>
      <c r="N3714" s="328"/>
      <c r="O3714" s="42"/>
    </row>
    <row r="3715" spans="1:15">
      <c r="A3715" s="42"/>
      <c r="B3715" s="330">
        <v>46719</v>
      </c>
      <c r="C3715" s="334">
        <f t="shared" si="56"/>
        <v>9942144507</v>
      </c>
      <c r="D3715" s="42"/>
      <c r="E3715" s="42"/>
      <c r="F3715" s="247">
        <v>403282321</v>
      </c>
      <c r="G3715" s="337">
        <v>544121352</v>
      </c>
      <c r="H3715" s="330">
        <v>49616</v>
      </c>
      <c r="I3715" s="330"/>
      <c r="K3715" s="42"/>
      <c r="L3715" s="42"/>
      <c r="M3715" s="328"/>
      <c r="N3715" s="328"/>
      <c r="O3715" s="42"/>
    </row>
    <row r="3716" spans="1:15">
      <c r="A3716" s="42"/>
      <c r="B3716" s="330">
        <v>46720</v>
      </c>
      <c r="C3716" s="334">
        <f t="shared" si="56"/>
        <v>10027766122</v>
      </c>
      <c r="D3716" s="42"/>
      <c r="E3716" s="42"/>
      <c r="F3716" s="247">
        <v>488903936</v>
      </c>
      <c r="G3716" s="337">
        <v>544254499</v>
      </c>
      <c r="H3716" s="330">
        <v>50203</v>
      </c>
      <c r="I3716" s="330"/>
      <c r="K3716" s="42"/>
      <c r="L3716" s="42"/>
      <c r="M3716" s="328"/>
      <c r="N3716" s="328"/>
      <c r="O3716" s="42"/>
    </row>
    <row r="3717" spans="1:15">
      <c r="A3717" s="42"/>
      <c r="B3717" s="330">
        <v>46721</v>
      </c>
      <c r="C3717" s="334">
        <f t="shared" si="56"/>
        <v>10290737770</v>
      </c>
      <c r="D3717" s="42"/>
      <c r="E3717" s="42"/>
      <c r="F3717" s="247">
        <v>751875584</v>
      </c>
      <c r="G3717" s="337">
        <v>544281065</v>
      </c>
      <c r="H3717" s="330">
        <v>47906</v>
      </c>
      <c r="I3717" s="330"/>
      <c r="K3717" s="42"/>
      <c r="L3717" s="42"/>
      <c r="M3717" s="328"/>
      <c r="N3717" s="328"/>
      <c r="O3717" s="42"/>
    </row>
    <row r="3718" spans="1:15">
      <c r="A3718" s="42"/>
      <c r="B3718" s="330">
        <v>46722</v>
      </c>
      <c r="C3718" s="334">
        <f t="shared" si="56"/>
        <v>10458859823</v>
      </c>
      <c r="D3718" s="42"/>
      <c r="E3718" s="42"/>
      <c r="F3718" s="247">
        <v>919997637</v>
      </c>
      <c r="G3718" s="337">
        <v>544318744</v>
      </c>
      <c r="H3718" s="330">
        <v>46377</v>
      </c>
      <c r="I3718" s="330"/>
      <c r="K3718" s="42"/>
      <c r="L3718" s="42"/>
      <c r="M3718" s="328"/>
      <c r="N3718" s="328"/>
      <c r="O3718" s="42"/>
    </row>
    <row r="3719" spans="1:15">
      <c r="A3719" s="42"/>
      <c r="B3719" s="330">
        <v>46723</v>
      </c>
      <c r="C3719" s="334">
        <f t="shared" si="56"/>
        <v>9680363496</v>
      </c>
      <c r="D3719" s="42"/>
      <c r="E3719" s="42"/>
      <c r="F3719" s="247">
        <v>141501310</v>
      </c>
      <c r="G3719" s="337">
        <v>544365449</v>
      </c>
      <c r="H3719" s="330">
        <v>43626</v>
      </c>
      <c r="I3719" s="330"/>
      <c r="K3719" s="42"/>
      <c r="L3719" s="42"/>
      <c r="M3719" s="328"/>
      <c r="N3719" s="328"/>
      <c r="O3719" s="42"/>
    </row>
    <row r="3720" spans="1:15">
      <c r="A3720" s="42"/>
      <c r="B3720" s="330">
        <v>46724</v>
      </c>
      <c r="C3720" s="334">
        <f t="shared" si="56"/>
        <v>10360008031</v>
      </c>
      <c r="D3720" s="42"/>
      <c r="E3720" s="42"/>
      <c r="F3720" s="247">
        <v>821145845</v>
      </c>
      <c r="G3720" s="337">
        <v>544388197</v>
      </c>
      <c r="H3720" s="330">
        <v>48916</v>
      </c>
      <c r="I3720" s="330"/>
      <c r="K3720" s="42"/>
      <c r="L3720" s="42"/>
      <c r="M3720" s="328"/>
      <c r="N3720" s="328"/>
      <c r="O3720" s="42"/>
    </row>
    <row r="3721" spans="1:15">
      <c r="A3721" s="42"/>
      <c r="B3721" s="330">
        <v>46725</v>
      </c>
      <c r="C3721" s="334">
        <f t="shared" si="56"/>
        <v>10358694675</v>
      </c>
      <c r="D3721" s="42"/>
      <c r="E3721" s="42"/>
      <c r="F3721" s="247">
        <v>819832489</v>
      </c>
      <c r="G3721" s="337">
        <v>544453525</v>
      </c>
      <c r="H3721" s="330">
        <v>49521</v>
      </c>
      <c r="I3721" s="330"/>
      <c r="K3721" s="42"/>
      <c r="L3721" s="42"/>
      <c r="M3721" s="328"/>
      <c r="N3721" s="328"/>
      <c r="O3721" s="42"/>
    </row>
    <row r="3722" spans="1:15">
      <c r="A3722" s="42"/>
      <c r="B3722" s="330">
        <v>46726</v>
      </c>
      <c r="C3722" s="334">
        <f t="shared" si="56"/>
        <v>10353812470</v>
      </c>
      <c r="D3722" s="42"/>
      <c r="E3722" s="42"/>
      <c r="F3722" s="247">
        <v>814950284</v>
      </c>
      <c r="G3722" s="337">
        <v>544463664</v>
      </c>
      <c r="H3722" s="330">
        <v>50051</v>
      </c>
      <c r="I3722" s="330"/>
      <c r="K3722" s="42"/>
      <c r="L3722" s="42"/>
      <c r="M3722" s="328"/>
      <c r="N3722" s="328"/>
      <c r="O3722" s="42"/>
    </row>
    <row r="3723" spans="1:15">
      <c r="A3723" s="42"/>
      <c r="B3723" s="330">
        <v>46727</v>
      </c>
      <c r="C3723" s="334">
        <f t="shared" si="56"/>
        <v>10057064783</v>
      </c>
      <c r="D3723" s="42"/>
      <c r="E3723" s="42"/>
      <c r="F3723" s="247">
        <v>518202597</v>
      </c>
      <c r="G3723" s="337">
        <v>544643268</v>
      </c>
      <c r="H3723" s="330">
        <v>46764</v>
      </c>
      <c r="I3723" s="330"/>
      <c r="K3723" s="42"/>
      <c r="L3723" s="42"/>
      <c r="M3723" s="328"/>
      <c r="N3723" s="328"/>
      <c r="O3723" s="42"/>
    </row>
    <row r="3724" spans="1:15">
      <c r="A3724" s="42"/>
      <c r="B3724" s="330">
        <v>46728</v>
      </c>
      <c r="C3724" s="334">
        <f t="shared" si="56"/>
        <v>9718271020</v>
      </c>
      <c r="D3724" s="42"/>
      <c r="E3724" s="42"/>
      <c r="F3724" s="247">
        <v>179408834</v>
      </c>
      <c r="G3724" s="337">
        <v>544685094</v>
      </c>
      <c r="H3724" s="330">
        <v>45728</v>
      </c>
      <c r="I3724" s="330"/>
      <c r="K3724" s="42"/>
      <c r="L3724" s="42"/>
      <c r="M3724" s="328"/>
      <c r="N3724" s="328"/>
      <c r="O3724" s="42"/>
    </row>
    <row r="3725" spans="1:15">
      <c r="A3725" s="42"/>
      <c r="B3725" s="330">
        <v>46729</v>
      </c>
      <c r="C3725" s="334">
        <f t="shared" si="56"/>
        <v>9899493167</v>
      </c>
      <c r="D3725" s="42"/>
      <c r="E3725" s="42"/>
      <c r="F3725" s="247">
        <v>360630981</v>
      </c>
      <c r="G3725" s="337">
        <v>544886672</v>
      </c>
      <c r="H3725" s="330">
        <v>48522</v>
      </c>
      <c r="I3725" s="330"/>
      <c r="K3725" s="42"/>
      <c r="L3725" s="42"/>
      <c r="M3725" s="328"/>
      <c r="N3725" s="328"/>
      <c r="O3725" s="42"/>
    </row>
    <row r="3726" spans="1:15">
      <c r="A3726" s="42"/>
      <c r="B3726" s="330">
        <v>46730</v>
      </c>
      <c r="C3726" s="334">
        <f t="shared" si="56"/>
        <v>9845325681</v>
      </c>
      <c r="D3726" s="42"/>
      <c r="E3726" s="42"/>
      <c r="F3726" s="247">
        <v>306463495</v>
      </c>
      <c r="G3726" s="337">
        <v>544924098</v>
      </c>
      <c r="H3726" s="330">
        <v>44632</v>
      </c>
      <c r="I3726" s="330"/>
      <c r="K3726" s="42"/>
      <c r="L3726" s="42"/>
      <c r="M3726" s="328"/>
      <c r="N3726" s="328"/>
      <c r="O3726" s="42"/>
    </row>
    <row r="3727" spans="1:15">
      <c r="A3727" s="42"/>
      <c r="B3727" s="330">
        <v>46731</v>
      </c>
      <c r="C3727" s="334">
        <f t="shared" si="56"/>
        <v>10215878672</v>
      </c>
      <c r="D3727" s="42"/>
      <c r="E3727" s="42"/>
      <c r="F3727" s="247">
        <v>677016486</v>
      </c>
      <c r="G3727" s="337">
        <v>545091958</v>
      </c>
      <c r="H3727" s="330">
        <v>48187</v>
      </c>
      <c r="I3727" s="330"/>
      <c r="K3727" s="42"/>
      <c r="L3727" s="42"/>
      <c r="M3727" s="328"/>
      <c r="N3727" s="328"/>
      <c r="O3727" s="42"/>
    </row>
    <row r="3728" spans="1:15">
      <c r="A3728" s="42"/>
      <c r="B3728" s="330">
        <v>46732</v>
      </c>
      <c r="C3728" s="334">
        <f t="shared" si="56"/>
        <v>10124491665</v>
      </c>
      <c r="D3728" s="42"/>
      <c r="E3728" s="42"/>
      <c r="F3728" s="247">
        <v>585629479</v>
      </c>
      <c r="G3728" s="337">
        <v>545439023</v>
      </c>
      <c r="H3728" s="330">
        <v>48558</v>
      </c>
      <c r="I3728" s="330"/>
      <c r="K3728" s="42"/>
      <c r="L3728" s="42"/>
      <c r="M3728" s="328"/>
      <c r="N3728" s="328"/>
      <c r="O3728" s="42"/>
    </row>
    <row r="3729" spans="1:15">
      <c r="A3729" s="42"/>
      <c r="B3729" s="330">
        <v>46733</v>
      </c>
      <c r="C3729" s="334">
        <f t="shared" si="56"/>
        <v>10044258284</v>
      </c>
      <c r="D3729" s="42"/>
      <c r="E3729" s="42"/>
      <c r="F3729" s="247">
        <v>505396098</v>
      </c>
      <c r="G3729" s="337">
        <v>545695082</v>
      </c>
      <c r="H3729" s="330">
        <v>49146</v>
      </c>
      <c r="I3729" s="330"/>
      <c r="K3729" s="42"/>
      <c r="L3729" s="42"/>
      <c r="M3729" s="328"/>
      <c r="N3729" s="328"/>
      <c r="O3729" s="42"/>
    </row>
    <row r="3730" spans="1:15">
      <c r="A3730" s="42"/>
      <c r="B3730" s="330">
        <v>46734</v>
      </c>
      <c r="C3730" s="334">
        <f t="shared" si="56"/>
        <v>9852863569</v>
      </c>
      <c r="D3730" s="42"/>
      <c r="E3730" s="42"/>
      <c r="F3730" s="247">
        <v>314001383</v>
      </c>
      <c r="G3730" s="337">
        <v>545766799</v>
      </c>
      <c r="H3730" s="330">
        <v>43270</v>
      </c>
      <c r="I3730" s="330"/>
      <c r="K3730" s="42"/>
      <c r="L3730" s="42"/>
      <c r="M3730" s="328"/>
      <c r="N3730" s="328"/>
      <c r="O3730" s="42"/>
    </row>
    <row r="3731" spans="1:15">
      <c r="A3731" s="42"/>
      <c r="B3731" s="330">
        <v>46735</v>
      </c>
      <c r="C3731" s="334">
        <f t="shared" si="56"/>
        <v>9912617155</v>
      </c>
      <c r="D3731" s="42"/>
      <c r="E3731" s="42"/>
      <c r="F3731" s="247">
        <v>373754969</v>
      </c>
      <c r="G3731" s="337">
        <v>545831118</v>
      </c>
      <c r="H3731" s="330">
        <v>49561</v>
      </c>
      <c r="I3731" s="330"/>
      <c r="K3731" s="42"/>
      <c r="L3731" s="42"/>
      <c r="M3731" s="328"/>
      <c r="N3731" s="328"/>
      <c r="O3731" s="42"/>
    </row>
    <row r="3732" spans="1:15">
      <c r="A3732" s="42"/>
      <c r="B3732" s="330">
        <v>46736</v>
      </c>
      <c r="C3732" s="334">
        <f t="shared" si="56"/>
        <v>10427274613</v>
      </c>
      <c r="D3732" s="42"/>
      <c r="E3732" s="42"/>
      <c r="F3732" s="247">
        <v>888412427</v>
      </c>
      <c r="G3732" s="337">
        <v>545865960</v>
      </c>
      <c r="H3732" s="330">
        <v>44709</v>
      </c>
      <c r="I3732" s="330"/>
      <c r="K3732" s="42"/>
      <c r="L3732" s="42"/>
      <c r="M3732" s="328"/>
      <c r="N3732" s="328"/>
      <c r="O3732" s="42"/>
    </row>
    <row r="3733" spans="1:15">
      <c r="A3733" s="42"/>
      <c r="B3733" s="330">
        <v>46737</v>
      </c>
      <c r="C3733" s="334">
        <f t="shared" si="56"/>
        <v>10214630998</v>
      </c>
      <c r="D3733" s="42"/>
      <c r="E3733" s="42"/>
      <c r="F3733" s="247">
        <v>675768812</v>
      </c>
      <c r="G3733" s="337">
        <v>546172224</v>
      </c>
      <c r="H3733" s="330">
        <v>43329</v>
      </c>
      <c r="I3733" s="330"/>
      <c r="K3733" s="42"/>
      <c r="L3733" s="42"/>
      <c r="M3733" s="328"/>
      <c r="N3733" s="328"/>
      <c r="O3733" s="42"/>
    </row>
    <row r="3734" spans="1:15">
      <c r="A3734" s="42"/>
      <c r="B3734" s="330">
        <v>46738</v>
      </c>
      <c r="C3734" s="334">
        <f t="shared" si="56"/>
        <v>10427326197</v>
      </c>
      <c r="D3734" s="42"/>
      <c r="E3734" s="42"/>
      <c r="F3734" s="247">
        <v>888464011</v>
      </c>
      <c r="G3734" s="337">
        <v>546463116</v>
      </c>
      <c r="H3734" s="330">
        <v>44598</v>
      </c>
      <c r="I3734" s="330"/>
      <c r="K3734" s="42"/>
      <c r="L3734" s="42"/>
      <c r="M3734" s="328"/>
      <c r="N3734" s="328"/>
      <c r="O3734" s="42"/>
    </row>
    <row r="3735" spans="1:15">
      <c r="A3735" s="42"/>
      <c r="B3735" s="330">
        <v>46739</v>
      </c>
      <c r="C3735" s="334">
        <f t="shared" si="56"/>
        <v>9847452209</v>
      </c>
      <c r="D3735" s="42"/>
      <c r="E3735" s="42"/>
      <c r="F3735" s="247">
        <v>308590023</v>
      </c>
      <c r="G3735" s="337">
        <v>546469433</v>
      </c>
      <c r="H3735" s="330">
        <v>49118</v>
      </c>
      <c r="I3735" s="330"/>
      <c r="K3735" s="42"/>
      <c r="L3735" s="42"/>
      <c r="M3735" s="328"/>
      <c r="N3735" s="328"/>
      <c r="O3735" s="42"/>
    </row>
    <row r="3736" spans="1:15">
      <c r="A3736" s="42"/>
      <c r="B3736" s="330">
        <v>46740</v>
      </c>
      <c r="C3736" s="334">
        <f t="shared" si="56"/>
        <v>10469651717</v>
      </c>
      <c r="D3736" s="42"/>
      <c r="E3736" s="42"/>
      <c r="F3736" s="247">
        <v>930789531</v>
      </c>
      <c r="G3736" s="337">
        <v>546799774</v>
      </c>
      <c r="H3736" s="330">
        <v>45282</v>
      </c>
      <c r="I3736" s="330"/>
      <c r="K3736" s="42"/>
      <c r="L3736" s="42"/>
      <c r="M3736" s="328"/>
      <c r="N3736" s="328"/>
      <c r="O3736" s="42"/>
    </row>
    <row r="3737" spans="1:15">
      <c r="A3737" s="42"/>
      <c r="B3737" s="330">
        <v>46741</v>
      </c>
      <c r="C3737" s="334">
        <f t="shared" si="56"/>
        <v>10511206570</v>
      </c>
      <c r="D3737" s="42"/>
      <c r="E3737" s="42"/>
      <c r="F3737" s="247">
        <v>972344384</v>
      </c>
      <c r="G3737" s="337">
        <v>546799856</v>
      </c>
      <c r="H3737" s="330">
        <v>43562</v>
      </c>
      <c r="I3737" s="330"/>
      <c r="K3737" s="42"/>
      <c r="L3737" s="42"/>
      <c r="M3737" s="328"/>
      <c r="N3737" s="328"/>
      <c r="O3737" s="42"/>
    </row>
    <row r="3738" spans="1:15">
      <c r="A3738" s="42"/>
      <c r="B3738" s="330">
        <v>46742</v>
      </c>
      <c r="C3738" s="334">
        <f t="shared" si="56"/>
        <v>9915309217</v>
      </c>
      <c r="D3738" s="42"/>
      <c r="E3738" s="42"/>
      <c r="F3738" s="247">
        <v>376447031</v>
      </c>
      <c r="G3738" s="337">
        <v>546876162</v>
      </c>
      <c r="H3738" s="330">
        <v>44694</v>
      </c>
      <c r="I3738" s="330"/>
      <c r="K3738" s="42"/>
      <c r="L3738" s="42"/>
      <c r="M3738" s="328"/>
      <c r="N3738" s="328"/>
      <c r="O3738" s="42"/>
    </row>
    <row r="3739" spans="1:15">
      <c r="A3739" s="42"/>
      <c r="B3739" s="330">
        <v>46743</v>
      </c>
      <c r="C3739" s="334">
        <f t="shared" si="56"/>
        <v>9780958479</v>
      </c>
      <c r="D3739" s="42"/>
      <c r="E3739" s="42"/>
      <c r="F3739" s="247">
        <v>242096293</v>
      </c>
      <c r="G3739" s="337">
        <v>546992777</v>
      </c>
      <c r="H3739" s="330">
        <v>45919</v>
      </c>
      <c r="I3739" s="330"/>
      <c r="K3739" s="42"/>
      <c r="L3739" s="42"/>
      <c r="M3739" s="328"/>
      <c r="N3739" s="328"/>
      <c r="O3739" s="42"/>
    </row>
    <row r="3740" spans="1:15">
      <c r="A3740" s="42"/>
      <c r="B3740" s="330">
        <v>46744</v>
      </c>
      <c r="C3740" s="334">
        <f t="shared" si="56"/>
        <v>10037316246</v>
      </c>
      <c r="D3740" s="42"/>
      <c r="E3740" s="42"/>
      <c r="F3740" s="247">
        <v>498454060</v>
      </c>
      <c r="G3740" s="337">
        <v>547065138</v>
      </c>
      <c r="H3740" s="330">
        <v>45576</v>
      </c>
      <c r="I3740" s="330"/>
      <c r="K3740" s="42"/>
      <c r="L3740" s="42"/>
      <c r="M3740" s="328"/>
      <c r="N3740" s="328"/>
      <c r="O3740" s="42"/>
    </row>
    <row r="3741" spans="1:15">
      <c r="A3741" s="42"/>
      <c r="B3741" s="330">
        <v>46745</v>
      </c>
      <c r="C3741" s="334">
        <f t="shared" si="56"/>
        <v>10467528738</v>
      </c>
      <c r="D3741" s="42"/>
      <c r="E3741" s="42"/>
      <c r="F3741" s="247">
        <v>928666552</v>
      </c>
      <c r="G3741" s="337">
        <v>547206223</v>
      </c>
      <c r="H3741" s="330">
        <v>44474</v>
      </c>
      <c r="I3741" s="330"/>
      <c r="K3741" s="42"/>
      <c r="L3741" s="42"/>
      <c r="M3741" s="328"/>
      <c r="N3741" s="328"/>
      <c r="O3741" s="42"/>
    </row>
    <row r="3742" spans="1:15">
      <c r="A3742" s="42"/>
      <c r="B3742" s="330">
        <v>46746</v>
      </c>
      <c r="C3742" s="334">
        <f t="shared" si="56"/>
        <v>9930716276</v>
      </c>
      <c r="D3742" s="42"/>
      <c r="E3742" s="42"/>
      <c r="F3742" s="247">
        <v>391854090</v>
      </c>
      <c r="G3742" s="337">
        <v>547276882</v>
      </c>
      <c r="H3742" s="330">
        <v>48391</v>
      </c>
      <c r="I3742" s="330"/>
      <c r="K3742" s="42"/>
      <c r="L3742" s="42"/>
      <c r="M3742" s="328"/>
      <c r="N3742" s="328"/>
      <c r="O3742" s="42"/>
    </row>
    <row r="3743" spans="1:15">
      <c r="A3743" s="42"/>
      <c r="B3743" s="330">
        <v>46747</v>
      </c>
      <c r="C3743" s="334">
        <f t="shared" si="56"/>
        <v>9715890922</v>
      </c>
      <c r="D3743" s="42"/>
      <c r="E3743" s="42"/>
      <c r="F3743" s="247">
        <v>177028736</v>
      </c>
      <c r="G3743" s="337">
        <v>547322354</v>
      </c>
      <c r="H3743" s="330">
        <v>46286</v>
      </c>
      <c r="I3743" s="330"/>
      <c r="K3743" s="42"/>
      <c r="L3743" s="42"/>
      <c r="M3743" s="328"/>
      <c r="N3743" s="328"/>
      <c r="O3743" s="42"/>
    </row>
    <row r="3744" spans="1:15">
      <c r="A3744" s="42"/>
      <c r="B3744" s="330">
        <v>46748</v>
      </c>
      <c r="C3744" s="334">
        <f t="shared" ref="C3744:C3807" si="57">F3744+(F$88*28679+98765)+(G$88*6587+87654)+(E$88*9537+76543)+(J$88*5713+4528)</f>
        <v>9882763575</v>
      </c>
      <c r="D3744" s="42"/>
      <c r="E3744" s="42"/>
      <c r="F3744" s="247">
        <v>343901389</v>
      </c>
      <c r="G3744" s="337">
        <v>547403009</v>
      </c>
      <c r="H3744" s="330">
        <v>43798</v>
      </c>
      <c r="I3744" s="330"/>
      <c r="K3744" s="42"/>
      <c r="L3744" s="42"/>
      <c r="M3744" s="328"/>
      <c r="N3744" s="328"/>
      <c r="O3744" s="42"/>
    </row>
    <row r="3745" spans="1:15">
      <c r="A3745" s="42"/>
      <c r="B3745" s="330">
        <v>46749</v>
      </c>
      <c r="C3745" s="334">
        <f t="shared" si="57"/>
        <v>10466838958</v>
      </c>
      <c r="D3745" s="42"/>
      <c r="E3745" s="42"/>
      <c r="F3745" s="247">
        <v>927976772</v>
      </c>
      <c r="G3745" s="337">
        <v>547412632</v>
      </c>
      <c r="H3745" s="330">
        <v>44395</v>
      </c>
      <c r="I3745" s="330"/>
      <c r="K3745" s="42"/>
      <c r="L3745" s="42"/>
      <c r="M3745" s="328"/>
      <c r="N3745" s="328"/>
      <c r="O3745" s="42"/>
    </row>
    <row r="3746" spans="1:15">
      <c r="A3746" s="42"/>
      <c r="B3746" s="330">
        <v>46750</v>
      </c>
      <c r="C3746" s="334">
        <f t="shared" si="57"/>
        <v>9983938318</v>
      </c>
      <c r="D3746" s="42"/>
      <c r="E3746" s="42"/>
      <c r="F3746" s="247">
        <v>445076132</v>
      </c>
      <c r="G3746" s="337">
        <v>547526265</v>
      </c>
      <c r="H3746" s="330">
        <v>48906</v>
      </c>
      <c r="I3746" s="330"/>
      <c r="K3746" s="42"/>
      <c r="L3746" s="42"/>
      <c r="M3746" s="328"/>
      <c r="N3746" s="328"/>
      <c r="O3746" s="42"/>
    </row>
    <row r="3747" spans="1:15">
      <c r="A3747" s="42"/>
      <c r="B3747" s="330">
        <v>46751</v>
      </c>
      <c r="C3747" s="334">
        <f t="shared" si="57"/>
        <v>10265511810</v>
      </c>
      <c r="D3747" s="42"/>
      <c r="E3747" s="42"/>
      <c r="F3747" s="247">
        <v>726649624</v>
      </c>
      <c r="G3747" s="337">
        <v>547611437</v>
      </c>
      <c r="H3747" s="330">
        <v>47645</v>
      </c>
      <c r="I3747" s="330"/>
      <c r="K3747" s="42"/>
      <c r="L3747" s="42"/>
      <c r="M3747" s="328"/>
      <c r="N3747" s="328"/>
      <c r="O3747" s="42"/>
    </row>
    <row r="3748" spans="1:15">
      <c r="A3748" s="42"/>
      <c r="B3748" s="330">
        <v>46752</v>
      </c>
      <c r="C3748" s="334">
        <f t="shared" si="57"/>
        <v>10206600130</v>
      </c>
      <c r="D3748" s="42"/>
      <c r="E3748" s="42"/>
      <c r="F3748" s="247">
        <v>667737944</v>
      </c>
      <c r="G3748" s="337">
        <v>547637623</v>
      </c>
      <c r="H3748" s="330">
        <v>48026</v>
      </c>
      <c r="I3748" s="330"/>
      <c r="K3748" s="42"/>
      <c r="L3748" s="42"/>
      <c r="M3748" s="328"/>
      <c r="N3748" s="328"/>
      <c r="O3748" s="42"/>
    </row>
    <row r="3749" spans="1:15">
      <c r="A3749" s="42"/>
      <c r="B3749" s="330">
        <v>46753</v>
      </c>
      <c r="C3749" s="334">
        <f t="shared" si="57"/>
        <v>10518481330</v>
      </c>
      <c r="D3749" s="42"/>
      <c r="E3749" s="42"/>
      <c r="F3749" s="247">
        <v>979619144</v>
      </c>
      <c r="G3749" s="337">
        <v>547693115</v>
      </c>
      <c r="H3749" s="330">
        <v>49617</v>
      </c>
      <c r="I3749" s="330"/>
      <c r="K3749" s="42"/>
      <c r="L3749" s="42"/>
      <c r="M3749" s="328"/>
      <c r="N3749" s="328"/>
      <c r="O3749" s="42"/>
    </row>
    <row r="3750" spans="1:15">
      <c r="A3750" s="42"/>
      <c r="B3750" s="330">
        <v>46754</v>
      </c>
      <c r="C3750" s="334">
        <f t="shared" si="57"/>
        <v>9675228463</v>
      </c>
      <c r="D3750" s="42"/>
      <c r="E3750" s="42"/>
      <c r="F3750" s="247">
        <v>136366277</v>
      </c>
      <c r="G3750" s="337">
        <v>547938646</v>
      </c>
      <c r="H3750" s="330">
        <v>49317</v>
      </c>
      <c r="I3750" s="330"/>
      <c r="K3750" s="42"/>
      <c r="L3750" s="42"/>
      <c r="M3750" s="328"/>
      <c r="N3750" s="328"/>
      <c r="O3750" s="42"/>
    </row>
    <row r="3751" spans="1:15">
      <c r="A3751" s="42"/>
      <c r="B3751" s="330">
        <v>46755</v>
      </c>
      <c r="C3751" s="334">
        <f t="shared" si="57"/>
        <v>10453484550</v>
      </c>
      <c r="D3751" s="42"/>
      <c r="E3751" s="42"/>
      <c r="F3751" s="247">
        <v>914622364</v>
      </c>
      <c r="G3751" s="337">
        <v>548253439</v>
      </c>
      <c r="H3751" s="330">
        <v>45825</v>
      </c>
      <c r="I3751" s="330"/>
      <c r="K3751" s="42"/>
      <c r="L3751" s="42"/>
      <c r="M3751" s="328"/>
      <c r="N3751" s="328"/>
      <c r="O3751" s="42"/>
    </row>
    <row r="3752" spans="1:15">
      <c r="A3752" s="42"/>
      <c r="B3752" s="330">
        <v>46756</v>
      </c>
      <c r="C3752" s="334">
        <f t="shared" si="57"/>
        <v>10407873288</v>
      </c>
      <c r="D3752" s="42"/>
      <c r="E3752" s="42"/>
      <c r="F3752" s="247">
        <v>869011102</v>
      </c>
      <c r="G3752" s="337">
        <v>548270843</v>
      </c>
      <c r="H3752" s="330">
        <v>45293</v>
      </c>
      <c r="I3752" s="330"/>
      <c r="K3752" s="42"/>
      <c r="L3752" s="42"/>
      <c r="M3752" s="328"/>
      <c r="N3752" s="328"/>
      <c r="O3752" s="42"/>
    </row>
    <row r="3753" spans="1:15">
      <c r="A3753" s="42"/>
      <c r="B3753" s="330">
        <v>46757</v>
      </c>
      <c r="C3753" s="334">
        <f t="shared" si="57"/>
        <v>9802040232</v>
      </c>
      <c r="D3753" s="42"/>
      <c r="E3753" s="42"/>
      <c r="F3753" s="247">
        <v>263178046</v>
      </c>
      <c r="G3753" s="337">
        <v>548620916</v>
      </c>
      <c r="H3753" s="330">
        <v>44484</v>
      </c>
      <c r="I3753" s="330"/>
      <c r="K3753" s="42"/>
      <c r="L3753" s="42"/>
      <c r="M3753" s="328"/>
      <c r="N3753" s="328"/>
      <c r="O3753" s="42"/>
    </row>
    <row r="3754" spans="1:15">
      <c r="A3754" s="42"/>
      <c r="B3754" s="330">
        <v>46758</v>
      </c>
      <c r="C3754" s="334">
        <f t="shared" si="57"/>
        <v>9648506897</v>
      </c>
      <c r="D3754" s="42"/>
      <c r="E3754" s="42"/>
      <c r="F3754" s="247">
        <v>109644711</v>
      </c>
      <c r="G3754" s="337">
        <v>548675901</v>
      </c>
      <c r="H3754" s="330">
        <v>49084</v>
      </c>
      <c r="I3754" s="330"/>
      <c r="K3754" s="42"/>
      <c r="L3754" s="42"/>
      <c r="M3754" s="328"/>
      <c r="N3754" s="328"/>
      <c r="O3754" s="42"/>
    </row>
    <row r="3755" spans="1:15">
      <c r="A3755" s="42"/>
      <c r="B3755" s="330">
        <v>46759</v>
      </c>
      <c r="C3755" s="334">
        <f t="shared" si="57"/>
        <v>10132160846</v>
      </c>
      <c r="D3755" s="42"/>
      <c r="E3755" s="42"/>
      <c r="F3755" s="247">
        <v>593298660</v>
      </c>
      <c r="G3755" s="337">
        <v>548679629</v>
      </c>
      <c r="H3755" s="330">
        <v>48768</v>
      </c>
      <c r="I3755" s="330"/>
      <c r="K3755" s="42"/>
      <c r="L3755" s="42"/>
      <c r="M3755" s="328"/>
      <c r="N3755" s="328"/>
      <c r="O3755" s="42"/>
    </row>
    <row r="3756" spans="1:15">
      <c r="A3756" s="42"/>
      <c r="B3756" s="330">
        <v>46760</v>
      </c>
      <c r="C3756" s="334">
        <f t="shared" si="57"/>
        <v>9757582702</v>
      </c>
      <c r="D3756" s="42"/>
      <c r="E3756" s="42"/>
      <c r="F3756" s="247">
        <v>218720516</v>
      </c>
      <c r="G3756" s="337">
        <v>549168174</v>
      </c>
      <c r="H3756" s="330">
        <v>44401</v>
      </c>
      <c r="I3756" s="330"/>
      <c r="K3756" s="42"/>
      <c r="L3756" s="42"/>
      <c r="M3756" s="328"/>
      <c r="N3756" s="328"/>
      <c r="O3756" s="42"/>
    </row>
    <row r="3757" spans="1:15">
      <c r="A3757" s="42"/>
      <c r="B3757" s="330">
        <v>46761</v>
      </c>
      <c r="C3757" s="334">
        <f t="shared" si="57"/>
        <v>10260096601</v>
      </c>
      <c r="D3757" s="42"/>
      <c r="E3757" s="42"/>
      <c r="F3757" s="247">
        <v>721234415</v>
      </c>
      <c r="G3757" s="337">
        <v>549300614</v>
      </c>
      <c r="H3757" s="330">
        <v>50244</v>
      </c>
      <c r="I3757" s="330"/>
      <c r="K3757" s="42"/>
      <c r="L3757" s="42"/>
      <c r="M3757" s="328"/>
      <c r="N3757" s="328"/>
      <c r="O3757" s="42"/>
    </row>
    <row r="3758" spans="1:15">
      <c r="A3758" s="42"/>
      <c r="B3758" s="330">
        <v>46762</v>
      </c>
      <c r="C3758" s="334">
        <f t="shared" si="57"/>
        <v>9976051133</v>
      </c>
      <c r="D3758" s="42"/>
      <c r="E3758" s="42"/>
      <c r="F3758" s="247">
        <v>437188947</v>
      </c>
      <c r="G3758" s="337">
        <v>549442904</v>
      </c>
      <c r="H3758" s="330">
        <v>44956</v>
      </c>
      <c r="I3758" s="330"/>
      <c r="K3758" s="42"/>
      <c r="L3758" s="42"/>
      <c r="M3758" s="328"/>
      <c r="N3758" s="328"/>
      <c r="O3758" s="42"/>
    </row>
    <row r="3759" spans="1:15">
      <c r="A3759" s="42"/>
      <c r="B3759" s="330">
        <v>46763</v>
      </c>
      <c r="C3759" s="334">
        <f t="shared" si="57"/>
        <v>9797419332</v>
      </c>
      <c r="D3759" s="42"/>
      <c r="E3759" s="42"/>
      <c r="F3759" s="247">
        <v>258557146</v>
      </c>
      <c r="G3759" s="337">
        <v>549541528</v>
      </c>
      <c r="H3759" s="330">
        <v>46061</v>
      </c>
      <c r="I3759" s="330"/>
      <c r="K3759" s="42"/>
      <c r="L3759" s="42"/>
      <c r="M3759" s="328"/>
      <c r="N3759" s="328"/>
      <c r="O3759" s="42"/>
    </row>
    <row r="3760" spans="1:15">
      <c r="A3760" s="42"/>
      <c r="B3760" s="330">
        <v>46764</v>
      </c>
      <c r="C3760" s="334">
        <f t="shared" si="57"/>
        <v>10083505454</v>
      </c>
      <c r="D3760" s="42"/>
      <c r="E3760" s="42"/>
      <c r="F3760" s="247">
        <v>544643268</v>
      </c>
      <c r="G3760" s="337">
        <v>549577953</v>
      </c>
      <c r="H3760" s="330">
        <v>43451</v>
      </c>
      <c r="I3760" s="330"/>
      <c r="K3760" s="42"/>
      <c r="L3760" s="42"/>
      <c r="M3760" s="328"/>
      <c r="N3760" s="328"/>
      <c r="O3760" s="42"/>
    </row>
    <row r="3761" spans="1:15">
      <c r="A3761" s="42"/>
      <c r="B3761" s="330">
        <v>46765</v>
      </c>
      <c r="C3761" s="334">
        <f t="shared" si="57"/>
        <v>10177347282</v>
      </c>
      <c r="D3761" s="42"/>
      <c r="E3761" s="42"/>
      <c r="F3761" s="247">
        <v>638485096</v>
      </c>
      <c r="G3761" s="337">
        <v>549624132</v>
      </c>
      <c r="H3761" s="330">
        <v>47562</v>
      </c>
      <c r="I3761" s="330"/>
      <c r="K3761" s="42"/>
      <c r="L3761" s="42"/>
      <c r="M3761" s="328"/>
      <c r="N3761" s="328"/>
      <c r="O3761" s="42"/>
    </row>
    <row r="3762" spans="1:15">
      <c r="A3762" s="42"/>
      <c r="B3762" s="330">
        <v>46766</v>
      </c>
      <c r="C3762" s="334">
        <f t="shared" si="57"/>
        <v>9946199054</v>
      </c>
      <c r="D3762" s="42"/>
      <c r="E3762" s="42"/>
      <c r="F3762" s="247">
        <v>407336868</v>
      </c>
      <c r="G3762" s="337">
        <v>549994191</v>
      </c>
      <c r="H3762" s="330">
        <v>46605</v>
      </c>
      <c r="I3762" s="330"/>
      <c r="K3762" s="42"/>
      <c r="L3762" s="42"/>
      <c r="M3762" s="328"/>
      <c r="N3762" s="328"/>
      <c r="O3762" s="42"/>
    </row>
    <row r="3763" spans="1:15">
      <c r="A3763" s="42"/>
      <c r="B3763" s="330">
        <v>46767</v>
      </c>
      <c r="C3763" s="334">
        <f t="shared" si="57"/>
        <v>9660414392</v>
      </c>
      <c r="D3763" s="42"/>
      <c r="E3763" s="42"/>
      <c r="F3763" s="247">
        <v>121552206</v>
      </c>
      <c r="G3763" s="337">
        <v>550024386</v>
      </c>
      <c r="H3763" s="330">
        <v>47062</v>
      </c>
      <c r="I3763" s="330"/>
      <c r="K3763" s="42"/>
      <c r="L3763" s="42"/>
      <c r="M3763" s="328"/>
      <c r="N3763" s="328"/>
      <c r="O3763" s="42"/>
    </row>
    <row r="3764" spans="1:15">
      <c r="A3764" s="42"/>
      <c r="B3764" s="330">
        <v>46768</v>
      </c>
      <c r="C3764" s="334">
        <f t="shared" si="57"/>
        <v>9911697908</v>
      </c>
      <c r="D3764" s="42"/>
      <c r="E3764" s="42"/>
      <c r="F3764" s="247">
        <v>372835722</v>
      </c>
      <c r="G3764" s="337">
        <v>550113386</v>
      </c>
      <c r="H3764" s="330">
        <v>48994</v>
      </c>
      <c r="I3764" s="330"/>
      <c r="K3764" s="42"/>
      <c r="L3764" s="42"/>
      <c r="M3764" s="328"/>
      <c r="N3764" s="328"/>
      <c r="O3764" s="42"/>
    </row>
    <row r="3765" spans="1:15">
      <c r="A3765" s="42"/>
      <c r="B3765" s="330">
        <v>46769</v>
      </c>
      <c r="C3765" s="334">
        <f t="shared" si="57"/>
        <v>10142173242</v>
      </c>
      <c r="D3765" s="42"/>
      <c r="E3765" s="42"/>
      <c r="F3765" s="247">
        <v>603311056</v>
      </c>
      <c r="G3765" s="337">
        <v>550245419</v>
      </c>
      <c r="H3765" s="330">
        <v>43519</v>
      </c>
      <c r="I3765" s="330"/>
      <c r="K3765" s="42"/>
      <c r="L3765" s="42"/>
      <c r="M3765" s="328"/>
      <c r="N3765" s="328"/>
      <c r="O3765" s="42"/>
    </row>
    <row r="3766" spans="1:15">
      <c r="A3766" s="42"/>
      <c r="B3766" s="330">
        <v>46770</v>
      </c>
      <c r="C3766" s="334">
        <f t="shared" si="57"/>
        <v>9903788320</v>
      </c>
      <c r="D3766" s="42"/>
      <c r="E3766" s="42"/>
      <c r="F3766" s="247">
        <v>364926134</v>
      </c>
      <c r="G3766" s="337">
        <v>550443637</v>
      </c>
      <c r="H3766" s="330">
        <v>46498</v>
      </c>
      <c r="I3766" s="330"/>
      <c r="K3766" s="42"/>
      <c r="L3766" s="42"/>
      <c r="M3766" s="328"/>
      <c r="N3766" s="328"/>
      <c r="O3766" s="42"/>
    </row>
    <row r="3767" spans="1:15">
      <c r="A3767" s="42"/>
      <c r="B3767" s="330">
        <v>46771</v>
      </c>
      <c r="C3767" s="334">
        <f t="shared" si="57"/>
        <v>9942420925</v>
      </c>
      <c r="D3767" s="42"/>
      <c r="E3767" s="42"/>
      <c r="F3767" s="247">
        <v>403558739</v>
      </c>
      <c r="G3767" s="337">
        <v>550470989</v>
      </c>
      <c r="H3767" s="330">
        <v>45452</v>
      </c>
      <c r="I3767" s="330"/>
      <c r="K3767" s="42"/>
      <c r="L3767" s="42"/>
      <c r="M3767" s="328"/>
      <c r="N3767" s="328"/>
      <c r="O3767" s="42"/>
    </row>
    <row r="3768" spans="1:15">
      <c r="A3768" s="42"/>
      <c r="B3768" s="330">
        <v>46772</v>
      </c>
      <c r="C3768" s="334">
        <f t="shared" si="57"/>
        <v>9888388853</v>
      </c>
      <c r="D3768" s="42"/>
      <c r="E3768" s="42"/>
      <c r="F3768" s="247">
        <v>349526667</v>
      </c>
      <c r="G3768" s="337">
        <v>550572657</v>
      </c>
      <c r="H3768" s="330">
        <v>48321</v>
      </c>
      <c r="I3768" s="330"/>
      <c r="K3768" s="42"/>
      <c r="L3768" s="42"/>
      <c r="M3768" s="328"/>
      <c r="N3768" s="328"/>
      <c r="O3768" s="42"/>
    </row>
    <row r="3769" spans="1:15">
      <c r="A3769" s="42"/>
      <c r="B3769" s="330">
        <v>46773</v>
      </c>
      <c r="C3769" s="334">
        <f t="shared" si="57"/>
        <v>9761223628</v>
      </c>
      <c r="D3769" s="42"/>
      <c r="E3769" s="42"/>
      <c r="F3769" s="247">
        <v>222361442</v>
      </c>
      <c r="G3769" s="337">
        <v>550704583</v>
      </c>
      <c r="H3769" s="330">
        <v>43351</v>
      </c>
      <c r="I3769" s="330"/>
      <c r="K3769" s="42"/>
      <c r="L3769" s="42"/>
      <c r="M3769" s="328"/>
      <c r="N3769" s="328"/>
      <c r="O3769" s="42"/>
    </row>
    <row r="3770" spans="1:15">
      <c r="A3770" s="42"/>
      <c r="B3770" s="330">
        <v>46774</v>
      </c>
      <c r="C3770" s="334">
        <f t="shared" si="57"/>
        <v>9671437596</v>
      </c>
      <c r="D3770" s="42"/>
      <c r="E3770" s="42"/>
      <c r="F3770" s="247">
        <v>132575410</v>
      </c>
      <c r="G3770" s="337">
        <v>550973443</v>
      </c>
      <c r="H3770" s="330">
        <v>48729</v>
      </c>
      <c r="I3770" s="330"/>
      <c r="K3770" s="42"/>
      <c r="L3770" s="42"/>
      <c r="M3770" s="328"/>
      <c r="N3770" s="328"/>
      <c r="O3770" s="42"/>
    </row>
    <row r="3771" spans="1:15">
      <c r="A3771" s="42"/>
      <c r="B3771" s="330">
        <v>46775</v>
      </c>
      <c r="C3771" s="334">
        <f t="shared" si="57"/>
        <v>10073130837</v>
      </c>
      <c r="D3771" s="42"/>
      <c r="E3771" s="42"/>
      <c r="F3771" s="247">
        <v>534268651</v>
      </c>
      <c r="G3771" s="337">
        <v>550976291</v>
      </c>
      <c r="H3771" s="330">
        <v>46848</v>
      </c>
      <c r="I3771" s="330"/>
      <c r="K3771" s="42"/>
      <c r="L3771" s="42"/>
      <c r="M3771" s="328"/>
      <c r="N3771" s="328"/>
      <c r="O3771" s="42"/>
    </row>
    <row r="3772" spans="1:15">
      <c r="A3772" s="42"/>
      <c r="B3772" s="330">
        <v>46776</v>
      </c>
      <c r="C3772" s="334">
        <f t="shared" si="57"/>
        <v>10054543857</v>
      </c>
      <c r="D3772" s="42"/>
      <c r="E3772" s="42"/>
      <c r="F3772" s="247">
        <v>515681671</v>
      </c>
      <c r="G3772" s="337">
        <v>551140593</v>
      </c>
      <c r="H3772" s="330">
        <v>46593</v>
      </c>
      <c r="I3772" s="330"/>
      <c r="K3772" s="42"/>
      <c r="L3772" s="42"/>
      <c r="M3772" s="328"/>
      <c r="N3772" s="328"/>
      <c r="O3772" s="42"/>
    </row>
    <row r="3773" spans="1:15">
      <c r="A3773" s="42"/>
      <c r="B3773" s="330">
        <v>46777</v>
      </c>
      <c r="C3773" s="334">
        <f t="shared" si="57"/>
        <v>10386004790</v>
      </c>
      <c r="D3773" s="42"/>
      <c r="E3773" s="42"/>
      <c r="F3773" s="247">
        <v>847142604</v>
      </c>
      <c r="G3773" s="337">
        <v>551147244</v>
      </c>
      <c r="H3773" s="330">
        <v>49549</v>
      </c>
      <c r="I3773" s="330"/>
      <c r="K3773" s="42"/>
      <c r="L3773" s="42"/>
      <c r="M3773" s="328"/>
      <c r="N3773" s="328"/>
      <c r="O3773" s="42"/>
    </row>
    <row r="3774" spans="1:15">
      <c r="A3774" s="42"/>
      <c r="B3774" s="330">
        <v>46778</v>
      </c>
      <c r="C3774" s="334">
        <f t="shared" si="57"/>
        <v>10459517578</v>
      </c>
      <c r="D3774" s="42"/>
      <c r="E3774" s="42"/>
      <c r="F3774" s="247">
        <v>920655392</v>
      </c>
      <c r="G3774" s="337">
        <v>551155943</v>
      </c>
      <c r="H3774" s="330">
        <v>49786</v>
      </c>
      <c r="I3774" s="330"/>
      <c r="K3774" s="42"/>
      <c r="L3774" s="42"/>
      <c r="M3774" s="328"/>
      <c r="N3774" s="328"/>
      <c r="O3774" s="42"/>
    </row>
    <row r="3775" spans="1:15">
      <c r="A3775" s="42"/>
      <c r="B3775" s="330">
        <v>46779</v>
      </c>
      <c r="C3775" s="334">
        <f t="shared" si="57"/>
        <v>10000140385</v>
      </c>
      <c r="D3775" s="42"/>
      <c r="E3775" s="42"/>
      <c r="F3775" s="247">
        <v>461278199</v>
      </c>
      <c r="G3775" s="337">
        <v>551197713</v>
      </c>
      <c r="H3775" s="330">
        <v>48610</v>
      </c>
      <c r="I3775" s="330"/>
      <c r="K3775" s="42"/>
      <c r="L3775" s="42"/>
      <c r="M3775" s="328"/>
      <c r="N3775" s="328"/>
      <c r="O3775" s="42"/>
    </row>
    <row r="3776" spans="1:15">
      <c r="A3776" s="42"/>
      <c r="B3776" s="330">
        <v>46780</v>
      </c>
      <c r="C3776" s="334">
        <f t="shared" si="57"/>
        <v>10203251390</v>
      </c>
      <c r="D3776" s="42"/>
      <c r="E3776" s="42"/>
      <c r="F3776" s="247">
        <v>664389204</v>
      </c>
      <c r="G3776" s="337">
        <v>551214155</v>
      </c>
      <c r="H3776" s="330">
        <v>44018</v>
      </c>
      <c r="I3776" s="330"/>
      <c r="K3776" s="42"/>
      <c r="L3776" s="42"/>
      <c r="M3776" s="328"/>
      <c r="N3776" s="328"/>
      <c r="O3776" s="42"/>
    </row>
    <row r="3777" spans="1:15">
      <c r="A3777" s="42"/>
      <c r="B3777" s="330">
        <v>46781</v>
      </c>
      <c r="C3777" s="334">
        <f t="shared" si="57"/>
        <v>10127843567</v>
      </c>
      <c r="D3777" s="42"/>
      <c r="E3777" s="42"/>
      <c r="F3777" s="247">
        <v>588981381</v>
      </c>
      <c r="G3777" s="337">
        <v>551290898</v>
      </c>
      <c r="H3777" s="330">
        <v>45226</v>
      </c>
      <c r="I3777" s="330"/>
      <c r="K3777" s="42"/>
      <c r="L3777" s="42"/>
      <c r="M3777" s="328"/>
      <c r="N3777" s="328"/>
      <c r="O3777" s="42"/>
    </row>
    <row r="3778" spans="1:15">
      <c r="A3778" s="42"/>
      <c r="B3778" s="330">
        <v>46782</v>
      </c>
      <c r="C3778" s="334">
        <f t="shared" si="57"/>
        <v>10156651646</v>
      </c>
      <c r="D3778" s="42"/>
      <c r="E3778" s="42"/>
      <c r="F3778" s="247">
        <v>617789460</v>
      </c>
      <c r="G3778" s="337">
        <v>551382971</v>
      </c>
      <c r="H3778" s="330">
        <v>43941</v>
      </c>
      <c r="I3778" s="330"/>
      <c r="K3778" s="42"/>
      <c r="L3778" s="42"/>
      <c r="M3778" s="328"/>
      <c r="N3778" s="328"/>
      <c r="O3778" s="42"/>
    </row>
    <row r="3779" spans="1:15">
      <c r="A3779" s="42"/>
      <c r="B3779" s="330">
        <v>46783</v>
      </c>
      <c r="C3779" s="334">
        <f t="shared" si="57"/>
        <v>9983832181</v>
      </c>
      <c r="D3779" s="42"/>
      <c r="E3779" s="42"/>
      <c r="F3779" s="247">
        <v>444969995</v>
      </c>
      <c r="G3779" s="337">
        <v>551433725</v>
      </c>
      <c r="H3779" s="330">
        <v>43093</v>
      </c>
      <c r="I3779" s="330"/>
      <c r="K3779" s="42"/>
      <c r="L3779" s="42"/>
      <c r="M3779" s="328"/>
      <c r="N3779" s="328"/>
      <c r="O3779" s="42"/>
    </row>
    <row r="3780" spans="1:15">
      <c r="A3780" s="42"/>
      <c r="B3780" s="330">
        <v>46784</v>
      </c>
      <c r="C3780" s="334">
        <f t="shared" si="57"/>
        <v>10477782373</v>
      </c>
      <c r="D3780" s="42"/>
      <c r="E3780" s="42"/>
      <c r="F3780" s="247">
        <v>938920187</v>
      </c>
      <c r="G3780" s="337">
        <v>551740900</v>
      </c>
      <c r="H3780" s="330">
        <v>49970</v>
      </c>
      <c r="I3780" s="330"/>
      <c r="K3780" s="42"/>
      <c r="L3780" s="42"/>
      <c r="M3780" s="328"/>
      <c r="N3780" s="328"/>
      <c r="O3780" s="42"/>
    </row>
    <row r="3781" spans="1:15">
      <c r="A3781" s="42"/>
      <c r="B3781" s="330">
        <v>46785</v>
      </c>
      <c r="C3781" s="334">
        <f t="shared" si="57"/>
        <v>9721396140</v>
      </c>
      <c r="D3781" s="42"/>
      <c r="E3781" s="42"/>
      <c r="F3781" s="247">
        <v>182533954</v>
      </c>
      <c r="G3781" s="337">
        <v>551873505</v>
      </c>
      <c r="H3781" s="330">
        <v>49080</v>
      </c>
      <c r="I3781" s="330"/>
      <c r="K3781" s="42"/>
      <c r="L3781" s="42"/>
      <c r="M3781" s="328"/>
      <c r="N3781" s="328"/>
      <c r="O3781" s="42"/>
    </row>
    <row r="3782" spans="1:15">
      <c r="A3782" s="42"/>
      <c r="B3782" s="330">
        <v>46786</v>
      </c>
      <c r="C3782" s="334">
        <f t="shared" si="57"/>
        <v>10411084711</v>
      </c>
      <c r="D3782" s="42"/>
      <c r="E3782" s="42"/>
      <c r="F3782" s="247">
        <v>872222525</v>
      </c>
      <c r="G3782" s="337">
        <v>552013773</v>
      </c>
      <c r="H3782" s="330">
        <v>43766</v>
      </c>
      <c r="I3782" s="330"/>
      <c r="K3782" s="42"/>
      <c r="L3782" s="42"/>
      <c r="M3782" s="328"/>
      <c r="N3782" s="328"/>
      <c r="O3782" s="42"/>
    </row>
    <row r="3783" spans="1:15">
      <c r="A3783" s="42"/>
      <c r="B3783" s="330">
        <v>46787</v>
      </c>
      <c r="C3783" s="334">
        <f t="shared" si="57"/>
        <v>10442586650</v>
      </c>
      <c r="D3783" s="42"/>
      <c r="E3783" s="42"/>
      <c r="F3783" s="247">
        <v>903724464</v>
      </c>
      <c r="G3783" s="337">
        <v>552373365</v>
      </c>
      <c r="H3783" s="330">
        <v>48266</v>
      </c>
      <c r="I3783" s="330"/>
      <c r="K3783" s="42"/>
      <c r="L3783" s="42"/>
      <c r="M3783" s="328"/>
      <c r="N3783" s="328"/>
      <c r="O3783" s="42"/>
    </row>
    <row r="3784" spans="1:15">
      <c r="A3784" s="42"/>
      <c r="B3784" s="330">
        <v>46788</v>
      </c>
      <c r="C3784" s="334">
        <f t="shared" si="57"/>
        <v>10006491612</v>
      </c>
      <c r="D3784" s="42"/>
      <c r="E3784" s="42"/>
      <c r="F3784" s="247">
        <v>467629426</v>
      </c>
      <c r="G3784" s="337">
        <v>552622897</v>
      </c>
      <c r="H3784" s="330">
        <v>50402</v>
      </c>
      <c r="I3784" s="330"/>
      <c r="K3784" s="42"/>
      <c r="L3784" s="42"/>
      <c r="M3784" s="328"/>
      <c r="N3784" s="328"/>
      <c r="O3784" s="42"/>
    </row>
    <row r="3785" spans="1:15">
      <c r="A3785" s="42"/>
      <c r="B3785" s="330">
        <v>46789</v>
      </c>
      <c r="C3785" s="334">
        <f t="shared" si="57"/>
        <v>10361541154</v>
      </c>
      <c r="D3785" s="42"/>
      <c r="E3785" s="42"/>
      <c r="F3785" s="247">
        <v>822678968</v>
      </c>
      <c r="G3785" s="337">
        <v>552735345</v>
      </c>
      <c r="H3785" s="330">
        <v>47393</v>
      </c>
      <c r="I3785" s="330"/>
      <c r="K3785" s="42"/>
      <c r="L3785" s="42"/>
      <c r="M3785" s="328"/>
      <c r="N3785" s="328"/>
      <c r="O3785" s="42"/>
    </row>
    <row r="3786" spans="1:15">
      <c r="A3786" s="42"/>
      <c r="B3786" s="330">
        <v>46790</v>
      </c>
      <c r="C3786" s="334">
        <f t="shared" si="57"/>
        <v>10146443672</v>
      </c>
      <c r="D3786" s="42"/>
      <c r="E3786" s="42"/>
      <c r="F3786" s="247">
        <v>607581486</v>
      </c>
      <c r="G3786" s="337">
        <v>552745672</v>
      </c>
      <c r="H3786" s="330">
        <v>49479</v>
      </c>
      <c r="I3786" s="330"/>
      <c r="K3786" s="42"/>
      <c r="L3786" s="42"/>
      <c r="M3786" s="328"/>
      <c r="N3786" s="328"/>
      <c r="O3786" s="42"/>
    </row>
    <row r="3787" spans="1:15">
      <c r="A3787" s="42"/>
      <c r="B3787" s="330">
        <v>46791</v>
      </c>
      <c r="C3787" s="334">
        <f t="shared" si="57"/>
        <v>9983918870</v>
      </c>
      <c r="D3787" s="42"/>
      <c r="E3787" s="42"/>
      <c r="F3787" s="247">
        <v>445056684</v>
      </c>
      <c r="G3787" s="337">
        <v>552761950</v>
      </c>
      <c r="H3787" s="330">
        <v>44867</v>
      </c>
      <c r="I3787" s="330"/>
      <c r="K3787" s="42"/>
      <c r="L3787" s="42"/>
      <c r="M3787" s="328"/>
      <c r="N3787" s="328"/>
      <c r="O3787" s="42"/>
    </row>
    <row r="3788" spans="1:15">
      <c r="A3788" s="42"/>
      <c r="B3788" s="330">
        <v>46792</v>
      </c>
      <c r="C3788" s="334">
        <f t="shared" si="57"/>
        <v>9819080258</v>
      </c>
      <c r="D3788" s="42"/>
      <c r="E3788" s="42"/>
      <c r="F3788" s="247">
        <v>280218072</v>
      </c>
      <c r="G3788" s="337">
        <v>552789709</v>
      </c>
      <c r="H3788" s="330">
        <v>48592</v>
      </c>
      <c r="I3788" s="330"/>
      <c r="K3788" s="42"/>
      <c r="L3788" s="42"/>
      <c r="M3788" s="328"/>
      <c r="N3788" s="328"/>
      <c r="O3788" s="42"/>
    </row>
    <row r="3789" spans="1:15">
      <c r="A3789" s="42"/>
      <c r="B3789" s="330">
        <v>46793</v>
      </c>
      <c r="C3789" s="334">
        <f t="shared" si="57"/>
        <v>10170642317</v>
      </c>
      <c r="D3789" s="42"/>
      <c r="E3789" s="42"/>
      <c r="F3789" s="247">
        <v>631780131</v>
      </c>
      <c r="G3789" s="337">
        <v>552988507</v>
      </c>
      <c r="H3789" s="330">
        <v>45697</v>
      </c>
      <c r="I3789" s="330"/>
      <c r="K3789" s="42"/>
      <c r="L3789" s="42"/>
      <c r="M3789" s="328"/>
      <c r="N3789" s="328"/>
      <c r="O3789" s="42"/>
    </row>
    <row r="3790" spans="1:15">
      <c r="A3790" s="42"/>
      <c r="B3790" s="330">
        <v>46794</v>
      </c>
      <c r="C3790" s="334">
        <f t="shared" si="57"/>
        <v>9664072773</v>
      </c>
      <c r="D3790" s="42"/>
      <c r="E3790" s="42"/>
      <c r="F3790" s="247">
        <v>125210587</v>
      </c>
      <c r="G3790" s="337">
        <v>553007903</v>
      </c>
      <c r="H3790" s="330">
        <v>45879</v>
      </c>
      <c r="I3790" s="330"/>
      <c r="K3790" s="42"/>
      <c r="L3790" s="42"/>
      <c r="M3790" s="328"/>
      <c r="N3790" s="328"/>
      <c r="O3790" s="42"/>
    </row>
    <row r="3791" spans="1:15">
      <c r="A3791" s="42"/>
      <c r="B3791" s="330">
        <v>46795</v>
      </c>
      <c r="C3791" s="334">
        <f t="shared" si="57"/>
        <v>10519698265</v>
      </c>
      <c r="D3791" s="42"/>
      <c r="E3791" s="42"/>
      <c r="F3791" s="247">
        <v>980836079</v>
      </c>
      <c r="G3791" s="337">
        <v>553133683</v>
      </c>
      <c r="H3791" s="330">
        <v>49873</v>
      </c>
      <c r="I3791" s="330"/>
      <c r="K3791" s="42"/>
      <c r="L3791" s="42"/>
      <c r="M3791" s="328"/>
      <c r="N3791" s="328"/>
      <c r="O3791" s="42"/>
    </row>
    <row r="3792" spans="1:15">
      <c r="A3792" s="42"/>
      <c r="B3792" s="330">
        <v>46796</v>
      </c>
      <c r="C3792" s="334">
        <f t="shared" si="57"/>
        <v>10116990822</v>
      </c>
      <c r="D3792" s="42"/>
      <c r="E3792" s="42"/>
      <c r="F3792" s="247">
        <v>578128636</v>
      </c>
      <c r="G3792" s="337">
        <v>553211482</v>
      </c>
      <c r="H3792" s="330">
        <v>49762</v>
      </c>
      <c r="I3792" s="330"/>
      <c r="K3792" s="42"/>
      <c r="L3792" s="42"/>
      <c r="M3792" s="328"/>
      <c r="N3792" s="328"/>
      <c r="O3792" s="42"/>
    </row>
    <row r="3793" spans="1:15">
      <c r="A3793" s="42"/>
      <c r="B3793" s="330">
        <v>46797</v>
      </c>
      <c r="C3793" s="334">
        <f t="shared" si="57"/>
        <v>9729094211</v>
      </c>
      <c r="D3793" s="42"/>
      <c r="E3793" s="42"/>
      <c r="F3793" s="247">
        <v>190232025</v>
      </c>
      <c r="G3793" s="337">
        <v>553665616</v>
      </c>
      <c r="H3793" s="330">
        <v>48144</v>
      </c>
      <c r="I3793" s="330"/>
      <c r="K3793" s="42"/>
      <c r="L3793" s="42"/>
      <c r="M3793" s="328"/>
      <c r="N3793" s="328"/>
      <c r="O3793" s="42"/>
    </row>
    <row r="3794" spans="1:15">
      <c r="A3794" s="42"/>
      <c r="B3794" s="330">
        <v>46798</v>
      </c>
      <c r="C3794" s="334">
        <f t="shared" si="57"/>
        <v>9754872384</v>
      </c>
      <c r="D3794" s="42"/>
      <c r="E3794" s="42"/>
      <c r="F3794" s="247">
        <v>216010198</v>
      </c>
      <c r="G3794" s="337">
        <v>553792964</v>
      </c>
      <c r="H3794" s="330">
        <v>47700</v>
      </c>
      <c r="I3794" s="330"/>
      <c r="K3794" s="42"/>
      <c r="L3794" s="42"/>
      <c r="M3794" s="328"/>
      <c r="N3794" s="328"/>
      <c r="O3794" s="42"/>
    </row>
    <row r="3795" spans="1:15">
      <c r="A3795" s="42"/>
      <c r="B3795" s="330">
        <v>46799</v>
      </c>
      <c r="C3795" s="334">
        <f t="shared" si="57"/>
        <v>10106293881</v>
      </c>
      <c r="D3795" s="42"/>
      <c r="E3795" s="42"/>
      <c r="F3795" s="247">
        <v>567431695</v>
      </c>
      <c r="G3795" s="337">
        <v>553859147</v>
      </c>
      <c r="H3795" s="330">
        <v>49929</v>
      </c>
      <c r="I3795" s="330"/>
      <c r="K3795" s="42"/>
      <c r="L3795" s="42"/>
      <c r="M3795" s="328"/>
      <c r="N3795" s="328"/>
      <c r="O3795" s="42"/>
    </row>
    <row r="3796" spans="1:15">
      <c r="A3796" s="42"/>
      <c r="B3796" s="330">
        <v>46800</v>
      </c>
      <c r="C3796" s="334">
        <f t="shared" si="57"/>
        <v>9956314678</v>
      </c>
      <c r="D3796" s="42"/>
      <c r="E3796" s="42"/>
      <c r="F3796" s="247">
        <v>417452492</v>
      </c>
      <c r="G3796" s="337">
        <v>553870293</v>
      </c>
      <c r="H3796" s="330">
        <v>44855</v>
      </c>
      <c r="I3796" s="330"/>
      <c r="K3796" s="42"/>
      <c r="L3796" s="42"/>
      <c r="M3796" s="328"/>
      <c r="N3796" s="328"/>
      <c r="O3796" s="42"/>
    </row>
    <row r="3797" spans="1:15">
      <c r="A3797" s="42"/>
      <c r="B3797" s="330">
        <v>46801</v>
      </c>
      <c r="C3797" s="334">
        <f t="shared" si="57"/>
        <v>10056741231</v>
      </c>
      <c r="D3797" s="42"/>
      <c r="E3797" s="42"/>
      <c r="F3797" s="247">
        <v>517879045</v>
      </c>
      <c r="G3797" s="337">
        <v>553886874</v>
      </c>
      <c r="H3797" s="330">
        <v>45458</v>
      </c>
      <c r="I3797" s="330"/>
      <c r="K3797" s="42"/>
      <c r="L3797" s="42"/>
      <c r="M3797" s="328"/>
      <c r="N3797" s="328"/>
      <c r="O3797" s="42"/>
    </row>
    <row r="3798" spans="1:15">
      <c r="A3798" s="42"/>
      <c r="B3798" s="330">
        <v>46802</v>
      </c>
      <c r="C3798" s="334">
        <f t="shared" si="57"/>
        <v>10191203428</v>
      </c>
      <c r="D3798" s="42"/>
      <c r="E3798" s="42"/>
      <c r="F3798" s="247">
        <v>652341242</v>
      </c>
      <c r="G3798" s="337">
        <v>553891702</v>
      </c>
      <c r="H3798" s="330">
        <v>46493</v>
      </c>
      <c r="I3798" s="330"/>
      <c r="K3798" s="42"/>
      <c r="L3798" s="42"/>
      <c r="M3798" s="328"/>
      <c r="N3798" s="328"/>
      <c r="O3798" s="42"/>
    </row>
    <row r="3799" spans="1:15">
      <c r="A3799" s="42"/>
      <c r="B3799" s="330">
        <v>46803</v>
      </c>
      <c r="C3799" s="334">
        <f t="shared" si="57"/>
        <v>10508136335</v>
      </c>
      <c r="D3799" s="42"/>
      <c r="E3799" s="42"/>
      <c r="F3799" s="247">
        <v>969274149</v>
      </c>
      <c r="G3799" s="337">
        <v>554579268</v>
      </c>
      <c r="H3799" s="330">
        <v>45583</v>
      </c>
      <c r="I3799" s="330"/>
      <c r="K3799" s="42"/>
      <c r="L3799" s="42"/>
      <c r="M3799" s="328"/>
      <c r="N3799" s="328"/>
      <c r="O3799" s="42"/>
    </row>
    <row r="3800" spans="1:15">
      <c r="A3800" s="42"/>
      <c r="B3800" s="330">
        <v>46804</v>
      </c>
      <c r="C3800" s="334">
        <f t="shared" si="57"/>
        <v>10006965771</v>
      </c>
      <c r="D3800" s="42"/>
      <c r="E3800" s="42"/>
      <c r="F3800" s="247">
        <v>468103585</v>
      </c>
      <c r="G3800" s="337">
        <v>554660267</v>
      </c>
      <c r="H3800" s="330">
        <v>50212</v>
      </c>
      <c r="I3800" s="330"/>
      <c r="K3800" s="42"/>
      <c r="L3800" s="42"/>
      <c r="M3800" s="328"/>
      <c r="N3800" s="328"/>
      <c r="O3800" s="42"/>
    </row>
    <row r="3801" spans="1:15">
      <c r="A3801" s="42"/>
      <c r="B3801" s="330">
        <v>46805</v>
      </c>
      <c r="C3801" s="334">
        <f t="shared" si="57"/>
        <v>9750376383</v>
      </c>
      <c r="D3801" s="42"/>
      <c r="E3801" s="42"/>
      <c r="F3801" s="247">
        <v>211514197</v>
      </c>
      <c r="G3801" s="337">
        <v>554783771</v>
      </c>
      <c r="H3801" s="330">
        <v>47855</v>
      </c>
      <c r="I3801" s="330"/>
      <c r="K3801" s="42"/>
      <c r="L3801" s="42"/>
      <c r="M3801" s="328"/>
      <c r="N3801" s="328"/>
      <c r="O3801" s="42"/>
    </row>
    <row r="3802" spans="1:15">
      <c r="A3802" s="42"/>
      <c r="B3802" s="330">
        <v>46806</v>
      </c>
      <c r="C3802" s="334">
        <f t="shared" si="57"/>
        <v>9710462629</v>
      </c>
      <c r="D3802" s="42"/>
      <c r="E3802" s="42"/>
      <c r="F3802" s="247">
        <v>171600443</v>
      </c>
      <c r="G3802" s="337">
        <v>554908758</v>
      </c>
      <c r="H3802" s="330">
        <v>44536</v>
      </c>
      <c r="I3802" s="330"/>
      <c r="K3802" s="42"/>
      <c r="L3802" s="42"/>
      <c r="M3802" s="328"/>
      <c r="N3802" s="328"/>
      <c r="O3802" s="42"/>
    </row>
    <row r="3803" spans="1:15">
      <c r="A3803" s="42"/>
      <c r="B3803" s="330">
        <v>46807</v>
      </c>
      <c r="C3803" s="334">
        <f t="shared" si="57"/>
        <v>10452642823</v>
      </c>
      <c r="D3803" s="42"/>
      <c r="E3803" s="42"/>
      <c r="F3803" s="247">
        <v>913780637</v>
      </c>
      <c r="G3803" s="337">
        <v>555039223</v>
      </c>
      <c r="H3803" s="330">
        <v>44073</v>
      </c>
      <c r="I3803" s="330"/>
      <c r="K3803" s="42"/>
      <c r="L3803" s="42"/>
      <c r="M3803" s="328"/>
      <c r="N3803" s="328"/>
      <c r="O3803" s="42"/>
    </row>
    <row r="3804" spans="1:15">
      <c r="A3804" s="42"/>
      <c r="B3804" s="330">
        <v>46808</v>
      </c>
      <c r="C3804" s="334">
        <f t="shared" si="57"/>
        <v>9839185103</v>
      </c>
      <c r="D3804" s="42"/>
      <c r="E3804" s="42"/>
      <c r="F3804" s="247">
        <v>300322917</v>
      </c>
      <c r="G3804" s="337">
        <v>555068793</v>
      </c>
      <c r="H3804" s="330">
        <v>47825</v>
      </c>
      <c r="I3804" s="330"/>
      <c r="K3804" s="42"/>
      <c r="L3804" s="42"/>
      <c r="M3804" s="328"/>
      <c r="N3804" s="328"/>
      <c r="O3804" s="42"/>
    </row>
    <row r="3805" spans="1:15">
      <c r="A3805" s="42"/>
      <c r="B3805" s="330">
        <v>46809</v>
      </c>
      <c r="C3805" s="334">
        <f t="shared" si="57"/>
        <v>10432508499</v>
      </c>
      <c r="D3805" s="42"/>
      <c r="E3805" s="42"/>
      <c r="F3805" s="247">
        <v>893646313</v>
      </c>
      <c r="G3805" s="337">
        <v>555088768</v>
      </c>
      <c r="H3805" s="330">
        <v>46905</v>
      </c>
      <c r="I3805" s="330"/>
      <c r="K3805" s="42"/>
      <c r="L3805" s="42"/>
      <c r="M3805" s="328"/>
      <c r="N3805" s="328"/>
      <c r="O3805" s="42"/>
    </row>
    <row r="3806" spans="1:15">
      <c r="A3806" s="42"/>
      <c r="B3806" s="330">
        <v>46810</v>
      </c>
      <c r="C3806" s="334">
        <f t="shared" si="57"/>
        <v>9884662143</v>
      </c>
      <c r="D3806" s="42"/>
      <c r="E3806" s="42"/>
      <c r="F3806" s="247">
        <v>345799957</v>
      </c>
      <c r="G3806" s="337">
        <v>555143872</v>
      </c>
      <c r="H3806" s="330">
        <v>49776</v>
      </c>
      <c r="I3806" s="330"/>
      <c r="K3806" s="42"/>
      <c r="L3806" s="42"/>
      <c r="M3806" s="328"/>
      <c r="N3806" s="328"/>
      <c r="O3806" s="42"/>
    </row>
    <row r="3807" spans="1:15">
      <c r="A3807" s="42"/>
      <c r="B3807" s="330">
        <v>46811</v>
      </c>
      <c r="C3807" s="334">
        <f t="shared" si="57"/>
        <v>9956949782</v>
      </c>
      <c r="D3807" s="42"/>
      <c r="E3807" s="42"/>
      <c r="F3807" s="247">
        <v>418087596</v>
      </c>
      <c r="G3807" s="337">
        <v>555199660</v>
      </c>
      <c r="H3807" s="330">
        <v>43569</v>
      </c>
      <c r="I3807" s="330"/>
      <c r="K3807" s="42"/>
      <c r="L3807" s="42"/>
      <c r="M3807" s="328"/>
      <c r="N3807" s="328"/>
      <c r="O3807" s="42"/>
    </row>
    <row r="3808" spans="1:15">
      <c r="A3808" s="42"/>
      <c r="B3808" s="330">
        <v>46812</v>
      </c>
      <c r="C3808" s="334">
        <f t="shared" ref="C3808:C3871" si="58">F3808+(F$88*28679+98765)+(G$88*6587+87654)+(E$88*9537+76543)+(J$88*5713+4528)</f>
        <v>9957371681</v>
      </c>
      <c r="D3808" s="42"/>
      <c r="E3808" s="42"/>
      <c r="F3808" s="247">
        <v>418509495</v>
      </c>
      <c r="G3808" s="337">
        <v>555244603</v>
      </c>
      <c r="H3808" s="330">
        <v>47655</v>
      </c>
      <c r="I3808" s="330"/>
      <c r="K3808" s="42"/>
      <c r="L3808" s="42"/>
      <c r="M3808" s="328"/>
      <c r="N3808" s="328"/>
      <c r="O3808" s="42"/>
    </row>
    <row r="3809" spans="1:15">
      <c r="A3809" s="42"/>
      <c r="B3809" s="330">
        <v>46813</v>
      </c>
      <c r="C3809" s="334">
        <f t="shared" si="58"/>
        <v>9938175778</v>
      </c>
      <c r="D3809" s="42"/>
      <c r="E3809" s="42"/>
      <c r="F3809" s="247">
        <v>399313592</v>
      </c>
      <c r="G3809" s="337">
        <v>555471918</v>
      </c>
      <c r="H3809" s="330">
        <v>44411</v>
      </c>
      <c r="I3809" s="330"/>
      <c r="K3809" s="42"/>
      <c r="L3809" s="42"/>
      <c r="M3809" s="328"/>
      <c r="N3809" s="328"/>
      <c r="O3809" s="42"/>
    </row>
    <row r="3810" spans="1:15">
      <c r="A3810" s="42"/>
      <c r="B3810" s="330">
        <v>46814</v>
      </c>
      <c r="C3810" s="334">
        <f t="shared" si="58"/>
        <v>10297910059</v>
      </c>
      <c r="D3810" s="42"/>
      <c r="E3810" s="42"/>
      <c r="F3810" s="247">
        <v>759047873</v>
      </c>
      <c r="G3810" s="337">
        <v>555492505</v>
      </c>
      <c r="H3810" s="330">
        <v>43492</v>
      </c>
      <c r="I3810" s="330"/>
      <c r="K3810" s="42"/>
      <c r="L3810" s="42"/>
      <c r="M3810" s="328"/>
      <c r="N3810" s="328"/>
      <c r="O3810" s="42"/>
    </row>
    <row r="3811" spans="1:15">
      <c r="A3811" s="42"/>
      <c r="B3811" s="330">
        <v>46815</v>
      </c>
      <c r="C3811" s="334">
        <f t="shared" si="58"/>
        <v>10450647866</v>
      </c>
      <c r="D3811" s="42"/>
      <c r="E3811" s="42"/>
      <c r="F3811" s="247">
        <v>911785680</v>
      </c>
      <c r="G3811" s="337">
        <v>556256203</v>
      </c>
      <c r="H3811" s="330">
        <v>49847</v>
      </c>
      <c r="I3811" s="330"/>
      <c r="K3811" s="42"/>
      <c r="L3811" s="42"/>
      <c r="M3811" s="328"/>
      <c r="N3811" s="328"/>
      <c r="O3811" s="42"/>
    </row>
    <row r="3812" spans="1:15">
      <c r="A3812" s="42"/>
      <c r="B3812" s="330">
        <v>46816</v>
      </c>
      <c r="C3812" s="334">
        <f t="shared" si="58"/>
        <v>10131290918</v>
      </c>
      <c r="D3812" s="42"/>
      <c r="E3812" s="42"/>
      <c r="F3812" s="247">
        <v>592428732</v>
      </c>
      <c r="G3812" s="337">
        <v>556262671</v>
      </c>
      <c r="H3812" s="330">
        <v>49204</v>
      </c>
      <c r="I3812" s="330"/>
      <c r="K3812" s="42"/>
      <c r="L3812" s="42"/>
      <c r="M3812" s="328"/>
      <c r="N3812" s="328"/>
      <c r="O3812" s="42"/>
    </row>
    <row r="3813" spans="1:15">
      <c r="A3813" s="42"/>
      <c r="B3813" s="330">
        <v>46817</v>
      </c>
      <c r="C3813" s="334">
        <f t="shared" si="58"/>
        <v>10222144235</v>
      </c>
      <c r="D3813" s="42"/>
      <c r="E3813" s="42"/>
      <c r="F3813" s="247">
        <v>683282049</v>
      </c>
      <c r="G3813" s="337">
        <v>556263784</v>
      </c>
      <c r="H3813" s="330">
        <v>46437</v>
      </c>
      <c r="I3813" s="330"/>
      <c r="K3813" s="42"/>
      <c r="L3813" s="42"/>
      <c r="M3813" s="328"/>
      <c r="N3813" s="328"/>
      <c r="O3813" s="42"/>
    </row>
    <row r="3814" spans="1:15">
      <c r="A3814" s="42"/>
      <c r="B3814" s="330">
        <v>46818</v>
      </c>
      <c r="C3814" s="334">
        <f t="shared" si="58"/>
        <v>10402472955</v>
      </c>
      <c r="D3814" s="42"/>
      <c r="E3814" s="42"/>
      <c r="F3814" s="247">
        <v>863610769</v>
      </c>
      <c r="G3814" s="337">
        <v>556363698</v>
      </c>
      <c r="H3814" s="330">
        <v>49497</v>
      </c>
      <c r="I3814" s="330"/>
      <c r="K3814" s="42"/>
      <c r="L3814" s="42"/>
      <c r="M3814" s="328"/>
      <c r="N3814" s="328"/>
      <c r="O3814" s="42"/>
    </row>
    <row r="3815" spans="1:15">
      <c r="A3815" s="42"/>
      <c r="B3815" s="330">
        <v>46819</v>
      </c>
      <c r="C3815" s="334">
        <f t="shared" si="58"/>
        <v>10075945776</v>
      </c>
      <c r="D3815" s="42"/>
      <c r="E3815" s="42"/>
      <c r="F3815" s="247">
        <v>537083590</v>
      </c>
      <c r="G3815" s="337">
        <v>556553116</v>
      </c>
      <c r="H3815" s="330">
        <v>47553</v>
      </c>
      <c r="I3815" s="330"/>
      <c r="K3815" s="42"/>
      <c r="L3815" s="42"/>
      <c r="M3815" s="328"/>
      <c r="N3815" s="328"/>
      <c r="O3815" s="42"/>
    </row>
    <row r="3816" spans="1:15">
      <c r="A3816" s="42"/>
      <c r="B3816" s="330">
        <v>46820</v>
      </c>
      <c r="C3816" s="334">
        <f t="shared" si="58"/>
        <v>10145102685</v>
      </c>
      <c r="D3816" s="42"/>
      <c r="E3816" s="42"/>
      <c r="F3816" s="247">
        <v>606240499</v>
      </c>
      <c r="G3816" s="337">
        <v>556629087</v>
      </c>
      <c r="H3816" s="330">
        <v>49741</v>
      </c>
      <c r="I3816" s="330"/>
      <c r="K3816" s="42"/>
      <c r="L3816" s="42"/>
      <c r="M3816" s="328"/>
      <c r="N3816" s="328"/>
      <c r="O3816" s="42"/>
    </row>
    <row r="3817" spans="1:15">
      <c r="A3817" s="42"/>
      <c r="B3817" s="330">
        <v>46821</v>
      </c>
      <c r="C3817" s="334">
        <f t="shared" si="58"/>
        <v>10136854597</v>
      </c>
      <c r="D3817" s="42"/>
      <c r="E3817" s="42"/>
      <c r="F3817" s="247">
        <v>597992411</v>
      </c>
      <c r="G3817" s="337">
        <v>556678227</v>
      </c>
      <c r="H3817" s="330">
        <v>43013</v>
      </c>
      <c r="I3817" s="330"/>
      <c r="K3817" s="42"/>
      <c r="L3817" s="42"/>
      <c r="M3817" s="328"/>
      <c r="N3817" s="328"/>
      <c r="O3817" s="42"/>
    </row>
    <row r="3818" spans="1:15">
      <c r="A3818" s="42"/>
      <c r="B3818" s="330">
        <v>46822</v>
      </c>
      <c r="C3818" s="334">
        <f t="shared" si="58"/>
        <v>9740416455</v>
      </c>
      <c r="D3818" s="42"/>
      <c r="E3818" s="42"/>
      <c r="F3818" s="247">
        <v>201554269</v>
      </c>
      <c r="G3818" s="337">
        <v>556751636</v>
      </c>
      <c r="H3818" s="330">
        <v>49321</v>
      </c>
      <c r="I3818" s="330"/>
      <c r="K3818" s="42"/>
      <c r="L3818" s="42"/>
      <c r="M3818" s="328"/>
      <c r="N3818" s="328"/>
      <c r="O3818" s="42"/>
    </row>
    <row r="3819" spans="1:15">
      <c r="A3819" s="42"/>
      <c r="B3819" s="330">
        <v>46823</v>
      </c>
      <c r="C3819" s="334">
        <f t="shared" si="58"/>
        <v>10208299374</v>
      </c>
      <c r="D3819" s="42"/>
      <c r="E3819" s="42"/>
      <c r="F3819" s="247">
        <v>669437188</v>
      </c>
      <c r="G3819" s="337">
        <v>556968669</v>
      </c>
      <c r="H3819" s="330">
        <v>46373</v>
      </c>
      <c r="I3819" s="330"/>
      <c r="K3819" s="42"/>
      <c r="L3819" s="42"/>
      <c r="M3819" s="328"/>
      <c r="N3819" s="328"/>
      <c r="O3819" s="42"/>
    </row>
    <row r="3820" spans="1:15">
      <c r="A3820" s="42"/>
      <c r="B3820" s="330">
        <v>46824</v>
      </c>
      <c r="C3820" s="334">
        <f t="shared" si="58"/>
        <v>10237418463</v>
      </c>
      <c r="D3820" s="42"/>
      <c r="E3820" s="42"/>
      <c r="F3820" s="247">
        <v>698556277</v>
      </c>
      <c r="G3820" s="337">
        <v>556999764</v>
      </c>
      <c r="H3820" s="330">
        <v>44642</v>
      </c>
      <c r="I3820" s="330"/>
      <c r="K3820" s="42"/>
      <c r="L3820" s="42"/>
      <c r="M3820" s="328"/>
      <c r="N3820" s="328"/>
      <c r="O3820" s="42"/>
    </row>
    <row r="3821" spans="1:15">
      <c r="A3821" s="42"/>
      <c r="B3821" s="330">
        <v>46825</v>
      </c>
      <c r="C3821" s="334">
        <f t="shared" si="58"/>
        <v>10405329280</v>
      </c>
      <c r="D3821" s="42"/>
      <c r="E3821" s="42"/>
      <c r="F3821" s="247">
        <v>866467094</v>
      </c>
      <c r="G3821" s="337">
        <v>557145552</v>
      </c>
      <c r="H3821" s="330">
        <v>48039</v>
      </c>
      <c r="I3821" s="330"/>
      <c r="K3821" s="42"/>
      <c r="L3821" s="42"/>
      <c r="M3821" s="328"/>
      <c r="N3821" s="328"/>
      <c r="O3821" s="42"/>
    </row>
    <row r="3822" spans="1:15">
      <c r="A3822" s="42"/>
      <c r="B3822" s="330">
        <v>46826</v>
      </c>
      <c r="C3822" s="334">
        <f t="shared" si="58"/>
        <v>9917886600</v>
      </c>
      <c r="D3822" s="42"/>
      <c r="E3822" s="42"/>
      <c r="F3822" s="247">
        <v>379024414</v>
      </c>
      <c r="G3822" s="337">
        <v>557286022</v>
      </c>
      <c r="H3822" s="330">
        <v>44486</v>
      </c>
      <c r="I3822" s="330"/>
      <c r="K3822" s="42"/>
      <c r="L3822" s="42"/>
      <c r="M3822" s="328"/>
      <c r="N3822" s="328"/>
      <c r="O3822" s="42"/>
    </row>
    <row r="3823" spans="1:15">
      <c r="A3823" s="42"/>
      <c r="B3823" s="330">
        <v>46827</v>
      </c>
      <c r="C3823" s="334">
        <f t="shared" si="58"/>
        <v>9906724759</v>
      </c>
      <c r="D3823" s="42"/>
      <c r="E3823" s="42"/>
      <c r="F3823" s="247">
        <v>367862573</v>
      </c>
      <c r="G3823" s="337">
        <v>557325424</v>
      </c>
      <c r="H3823" s="330">
        <v>47179</v>
      </c>
      <c r="I3823" s="330"/>
      <c r="K3823" s="42"/>
      <c r="L3823" s="42"/>
      <c r="M3823" s="328"/>
      <c r="N3823" s="328"/>
      <c r="O3823" s="42"/>
    </row>
    <row r="3824" spans="1:15">
      <c r="A3824" s="42"/>
      <c r="B3824" s="330">
        <v>46828</v>
      </c>
      <c r="C3824" s="334">
        <f t="shared" si="58"/>
        <v>10259801524</v>
      </c>
      <c r="D3824" s="42"/>
      <c r="E3824" s="42"/>
      <c r="F3824" s="247">
        <v>720939338</v>
      </c>
      <c r="G3824" s="337">
        <v>557334005</v>
      </c>
      <c r="H3824" s="330">
        <v>45659</v>
      </c>
      <c r="I3824" s="330"/>
      <c r="K3824" s="42"/>
      <c r="L3824" s="42"/>
      <c r="M3824" s="328"/>
      <c r="N3824" s="328"/>
      <c r="O3824" s="42"/>
    </row>
    <row r="3825" spans="1:15">
      <c r="A3825" s="42"/>
      <c r="B3825" s="330">
        <v>46829</v>
      </c>
      <c r="C3825" s="334">
        <f t="shared" si="58"/>
        <v>10268043957</v>
      </c>
      <c r="D3825" s="42"/>
      <c r="E3825" s="42"/>
      <c r="F3825" s="247">
        <v>729181771</v>
      </c>
      <c r="G3825" s="337">
        <v>557375168</v>
      </c>
      <c r="H3825" s="330">
        <v>48402</v>
      </c>
      <c r="I3825" s="330"/>
      <c r="K3825" s="42"/>
      <c r="L3825" s="42"/>
      <c r="M3825" s="328"/>
      <c r="N3825" s="328"/>
      <c r="O3825" s="42"/>
    </row>
    <row r="3826" spans="1:15">
      <c r="A3826" s="42"/>
      <c r="B3826" s="330">
        <v>46830</v>
      </c>
      <c r="C3826" s="334">
        <f t="shared" si="58"/>
        <v>10176388500</v>
      </c>
      <c r="D3826" s="42"/>
      <c r="E3826" s="42"/>
      <c r="F3826" s="247">
        <v>637526314</v>
      </c>
      <c r="G3826" s="337">
        <v>557377672</v>
      </c>
      <c r="H3826" s="330">
        <v>49176</v>
      </c>
      <c r="I3826" s="330"/>
      <c r="K3826" s="42"/>
      <c r="L3826" s="42"/>
      <c r="M3826" s="328"/>
      <c r="N3826" s="328"/>
      <c r="O3826" s="42"/>
    </row>
    <row r="3827" spans="1:15">
      <c r="A3827" s="42"/>
      <c r="B3827" s="330">
        <v>46831</v>
      </c>
      <c r="C3827" s="334">
        <f t="shared" si="58"/>
        <v>9793400045</v>
      </c>
      <c r="D3827" s="42"/>
      <c r="E3827" s="42"/>
      <c r="F3827" s="247">
        <v>254537859</v>
      </c>
      <c r="G3827" s="337">
        <v>557397890</v>
      </c>
      <c r="H3827" s="330">
        <v>45669</v>
      </c>
      <c r="I3827" s="330"/>
      <c r="K3827" s="42"/>
      <c r="L3827" s="42"/>
      <c r="M3827" s="328"/>
      <c r="N3827" s="328"/>
      <c r="O3827" s="42"/>
    </row>
    <row r="3828" spans="1:15">
      <c r="A3828" s="42"/>
      <c r="B3828" s="330">
        <v>46832</v>
      </c>
      <c r="C3828" s="334">
        <f t="shared" si="58"/>
        <v>9888211983</v>
      </c>
      <c r="D3828" s="42"/>
      <c r="E3828" s="42"/>
      <c r="F3828" s="247">
        <v>349349797</v>
      </c>
      <c r="G3828" s="337">
        <v>557402776</v>
      </c>
      <c r="H3828" s="330">
        <v>48983</v>
      </c>
      <c r="I3828" s="330"/>
      <c r="K3828" s="42"/>
      <c r="L3828" s="42"/>
      <c r="M3828" s="328"/>
      <c r="N3828" s="328"/>
      <c r="O3828" s="42"/>
    </row>
    <row r="3829" spans="1:15">
      <c r="A3829" s="42"/>
      <c r="B3829" s="330">
        <v>46833</v>
      </c>
      <c r="C3829" s="334">
        <f t="shared" si="58"/>
        <v>9702893947</v>
      </c>
      <c r="D3829" s="42"/>
      <c r="E3829" s="42"/>
      <c r="F3829" s="247">
        <v>164031761</v>
      </c>
      <c r="G3829" s="337">
        <v>557441044</v>
      </c>
      <c r="H3829" s="330">
        <v>46330</v>
      </c>
      <c r="I3829" s="330"/>
      <c r="K3829" s="42"/>
      <c r="L3829" s="42"/>
      <c r="M3829" s="328"/>
      <c r="N3829" s="328"/>
      <c r="O3829" s="42"/>
    </row>
    <row r="3830" spans="1:15">
      <c r="A3830" s="42"/>
      <c r="B3830" s="330">
        <v>46834</v>
      </c>
      <c r="C3830" s="334">
        <f t="shared" si="58"/>
        <v>9932364857</v>
      </c>
      <c r="D3830" s="42"/>
      <c r="E3830" s="42"/>
      <c r="F3830" s="247">
        <v>393502671</v>
      </c>
      <c r="G3830" s="337">
        <v>557557313</v>
      </c>
      <c r="H3830" s="330">
        <v>49355</v>
      </c>
      <c r="I3830" s="330"/>
      <c r="K3830" s="42"/>
      <c r="L3830" s="42"/>
      <c r="M3830" s="328"/>
      <c r="N3830" s="328"/>
      <c r="O3830" s="42"/>
    </row>
    <row r="3831" spans="1:15">
      <c r="A3831" s="42"/>
      <c r="B3831" s="330">
        <v>46835</v>
      </c>
      <c r="C3831" s="334">
        <f t="shared" si="58"/>
        <v>9800747217</v>
      </c>
      <c r="D3831" s="42"/>
      <c r="E3831" s="42"/>
      <c r="F3831" s="247">
        <v>261885031</v>
      </c>
      <c r="G3831" s="337">
        <v>557807861</v>
      </c>
      <c r="H3831" s="330">
        <v>47681</v>
      </c>
      <c r="I3831" s="330"/>
      <c r="K3831" s="42"/>
      <c r="L3831" s="42"/>
      <c r="M3831" s="328"/>
      <c r="N3831" s="328"/>
      <c r="O3831" s="42"/>
    </row>
    <row r="3832" spans="1:15">
      <c r="A3832" s="42"/>
      <c r="B3832" s="330">
        <v>46836</v>
      </c>
      <c r="C3832" s="334">
        <f t="shared" si="58"/>
        <v>9963694299</v>
      </c>
      <c r="D3832" s="42"/>
      <c r="E3832" s="42"/>
      <c r="F3832" s="247">
        <v>424832113</v>
      </c>
      <c r="G3832" s="337">
        <v>557823220</v>
      </c>
      <c r="H3832" s="330">
        <v>43644</v>
      </c>
      <c r="I3832" s="330"/>
      <c r="K3832" s="42"/>
      <c r="L3832" s="42"/>
      <c r="M3832" s="328"/>
      <c r="N3832" s="328"/>
      <c r="O3832" s="42"/>
    </row>
    <row r="3833" spans="1:15">
      <c r="A3833" s="42"/>
      <c r="B3833" s="330">
        <v>46837</v>
      </c>
      <c r="C3833" s="334">
        <f t="shared" si="58"/>
        <v>9735953824</v>
      </c>
      <c r="D3833" s="42"/>
      <c r="E3833" s="42"/>
      <c r="F3833" s="247">
        <v>197091638</v>
      </c>
      <c r="G3833" s="337">
        <v>558202298</v>
      </c>
      <c r="H3833" s="330">
        <v>48117</v>
      </c>
      <c r="I3833" s="330"/>
      <c r="K3833" s="42"/>
      <c r="L3833" s="42"/>
      <c r="M3833" s="328"/>
      <c r="N3833" s="328"/>
      <c r="O3833" s="42"/>
    </row>
    <row r="3834" spans="1:15">
      <c r="A3834" s="42"/>
      <c r="B3834" s="330">
        <v>46838</v>
      </c>
      <c r="C3834" s="334">
        <f t="shared" si="58"/>
        <v>10249231903</v>
      </c>
      <c r="D3834" s="42"/>
      <c r="E3834" s="42"/>
      <c r="F3834" s="247">
        <v>710369717</v>
      </c>
      <c r="G3834" s="337">
        <v>558364529</v>
      </c>
      <c r="H3834" s="330">
        <v>45681</v>
      </c>
      <c r="I3834" s="330"/>
      <c r="K3834" s="42"/>
      <c r="L3834" s="42"/>
      <c r="M3834" s="328"/>
      <c r="N3834" s="328"/>
      <c r="O3834" s="42"/>
    </row>
    <row r="3835" spans="1:15">
      <c r="A3835" s="42"/>
      <c r="B3835" s="330">
        <v>46839</v>
      </c>
      <c r="C3835" s="334">
        <f t="shared" si="58"/>
        <v>9682097847</v>
      </c>
      <c r="D3835" s="42"/>
      <c r="E3835" s="42"/>
      <c r="F3835" s="247">
        <v>143235661</v>
      </c>
      <c r="G3835" s="337">
        <v>558514608</v>
      </c>
      <c r="H3835" s="330">
        <v>45401</v>
      </c>
      <c r="I3835" s="330"/>
      <c r="K3835" s="42"/>
      <c r="L3835" s="42"/>
      <c r="M3835" s="328"/>
      <c r="N3835" s="328"/>
      <c r="O3835" s="42"/>
    </row>
    <row r="3836" spans="1:15">
      <c r="A3836" s="42"/>
      <c r="B3836" s="330">
        <v>46840</v>
      </c>
      <c r="C3836" s="334">
        <f t="shared" si="58"/>
        <v>9940166658</v>
      </c>
      <c r="D3836" s="42"/>
      <c r="E3836" s="42"/>
      <c r="F3836" s="247">
        <v>401304472</v>
      </c>
      <c r="G3836" s="337">
        <v>558657314</v>
      </c>
      <c r="H3836" s="330">
        <v>43668</v>
      </c>
      <c r="I3836" s="330"/>
      <c r="K3836" s="42"/>
      <c r="L3836" s="42"/>
      <c r="M3836" s="328"/>
      <c r="N3836" s="328"/>
      <c r="O3836" s="42"/>
    </row>
    <row r="3837" spans="1:15">
      <c r="A3837" s="42"/>
      <c r="B3837" s="330">
        <v>46841</v>
      </c>
      <c r="C3837" s="334">
        <f t="shared" si="58"/>
        <v>10512886158</v>
      </c>
      <c r="D3837" s="42"/>
      <c r="E3837" s="42"/>
      <c r="F3837" s="247">
        <v>974023972</v>
      </c>
      <c r="G3837" s="337">
        <v>558727109</v>
      </c>
      <c r="H3837" s="330">
        <v>44390</v>
      </c>
      <c r="I3837" s="330"/>
      <c r="K3837" s="42"/>
      <c r="L3837" s="42"/>
      <c r="M3837" s="328"/>
      <c r="N3837" s="328"/>
      <c r="O3837" s="42"/>
    </row>
    <row r="3838" spans="1:15">
      <c r="A3838" s="42"/>
      <c r="B3838" s="330">
        <v>46842</v>
      </c>
      <c r="C3838" s="334">
        <f t="shared" si="58"/>
        <v>10291575051</v>
      </c>
      <c r="D3838" s="42"/>
      <c r="E3838" s="42"/>
      <c r="F3838" s="247">
        <v>752712865</v>
      </c>
      <c r="G3838" s="337">
        <v>558769537</v>
      </c>
      <c r="H3838" s="330">
        <v>46374</v>
      </c>
      <c r="I3838" s="330"/>
      <c r="K3838" s="42"/>
      <c r="L3838" s="42"/>
      <c r="M3838" s="328"/>
      <c r="N3838" s="328"/>
      <c r="O3838" s="42"/>
    </row>
    <row r="3839" spans="1:15">
      <c r="A3839" s="42"/>
      <c r="B3839" s="330">
        <v>46843</v>
      </c>
      <c r="C3839" s="334">
        <f t="shared" si="58"/>
        <v>9708514705</v>
      </c>
      <c r="D3839" s="42"/>
      <c r="E3839" s="42"/>
      <c r="F3839" s="247">
        <v>169652519</v>
      </c>
      <c r="G3839" s="337">
        <v>558817877</v>
      </c>
      <c r="H3839" s="330">
        <v>48553</v>
      </c>
      <c r="I3839" s="330"/>
      <c r="K3839" s="42"/>
      <c r="L3839" s="42"/>
      <c r="M3839" s="328"/>
      <c r="N3839" s="328"/>
      <c r="O3839" s="42"/>
    </row>
    <row r="3840" spans="1:15">
      <c r="A3840" s="42"/>
      <c r="B3840" s="330">
        <v>46844</v>
      </c>
      <c r="C3840" s="334">
        <f t="shared" si="58"/>
        <v>9945191619</v>
      </c>
      <c r="D3840" s="42"/>
      <c r="E3840" s="42"/>
      <c r="F3840" s="247">
        <v>406329433</v>
      </c>
      <c r="G3840" s="337">
        <v>558909671</v>
      </c>
      <c r="H3840" s="330">
        <v>43106</v>
      </c>
      <c r="I3840" s="330"/>
      <c r="K3840" s="42"/>
      <c r="L3840" s="42"/>
      <c r="M3840" s="328"/>
      <c r="N3840" s="328"/>
      <c r="O3840" s="42"/>
    </row>
    <row r="3841" spans="1:15">
      <c r="A3841" s="42"/>
      <c r="B3841" s="330">
        <v>46845</v>
      </c>
      <c r="C3841" s="334">
        <f t="shared" si="58"/>
        <v>10423355151</v>
      </c>
      <c r="D3841" s="42"/>
      <c r="E3841" s="42"/>
      <c r="F3841" s="247">
        <v>884492965</v>
      </c>
      <c r="G3841" s="337">
        <v>559007906</v>
      </c>
      <c r="H3841" s="330">
        <v>44038</v>
      </c>
      <c r="I3841" s="330"/>
      <c r="K3841" s="42"/>
      <c r="L3841" s="42"/>
      <c r="M3841" s="328"/>
      <c r="N3841" s="328"/>
      <c r="O3841" s="42"/>
    </row>
    <row r="3842" spans="1:15">
      <c r="A3842" s="42"/>
      <c r="B3842" s="330">
        <v>46846</v>
      </c>
      <c r="C3842" s="334">
        <f t="shared" si="58"/>
        <v>10068568488</v>
      </c>
      <c r="D3842" s="42"/>
      <c r="E3842" s="42"/>
      <c r="F3842" s="247">
        <v>529706302</v>
      </c>
      <c r="G3842" s="337">
        <v>559039754</v>
      </c>
      <c r="H3842" s="330">
        <v>49877</v>
      </c>
      <c r="I3842" s="330"/>
      <c r="K3842" s="42"/>
      <c r="L3842" s="42"/>
      <c r="M3842" s="328"/>
      <c r="N3842" s="328"/>
      <c r="O3842" s="42"/>
    </row>
    <row r="3843" spans="1:15">
      <c r="A3843" s="42"/>
      <c r="B3843" s="330">
        <v>46847</v>
      </c>
      <c r="C3843" s="334">
        <f t="shared" si="58"/>
        <v>10173261409</v>
      </c>
      <c r="D3843" s="42"/>
      <c r="E3843" s="42"/>
      <c r="F3843" s="247">
        <v>634399223</v>
      </c>
      <c r="G3843" s="337">
        <v>559150917</v>
      </c>
      <c r="H3843" s="330">
        <v>50254</v>
      </c>
      <c r="I3843" s="330"/>
      <c r="K3843" s="42"/>
      <c r="L3843" s="42"/>
      <c r="M3843" s="328"/>
      <c r="N3843" s="328"/>
      <c r="O3843" s="42"/>
    </row>
    <row r="3844" spans="1:15">
      <c r="A3844" s="42"/>
      <c r="B3844" s="330">
        <v>46848</v>
      </c>
      <c r="C3844" s="334">
        <f t="shared" si="58"/>
        <v>10089838477</v>
      </c>
      <c r="D3844" s="42"/>
      <c r="E3844" s="42"/>
      <c r="F3844" s="247">
        <v>550976291</v>
      </c>
      <c r="G3844" s="337">
        <v>559309512</v>
      </c>
      <c r="H3844" s="330">
        <v>43033</v>
      </c>
      <c r="I3844" s="330"/>
      <c r="K3844" s="42"/>
      <c r="L3844" s="42"/>
      <c r="M3844" s="328"/>
      <c r="N3844" s="328"/>
      <c r="O3844" s="42"/>
    </row>
    <row r="3845" spans="1:15">
      <c r="A3845" s="42"/>
      <c r="B3845" s="330">
        <v>46849</v>
      </c>
      <c r="C3845" s="334">
        <f t="shared" si="58"/>
        <v>9744567532</v>
      </c>
      <c r="D3845" s="42"/>
      <c r="E3845" s="42"/>
      <c r="F3845" s="247">
        <v>205705346</v>
      </c>
      <c r="G3845" s="337">
        <v>559566520</v>
      </c>
      <c r="H3845" s="330">
        <v>43640</v>
      </c>
      <c r="I3845" s="330"/>
      <c r="K3845" s="42"/>
      <c r="L3845" s="42"/>
      <c r="M3845" s="328"/>
      <c r="N3845" s="328"/>
      <c r="O3845" s="42"/>
    </row>
    <row r="3846" spans="1:15">
      <c r="A3846" s="42"/>
      <c r="B3846" s="330">
        <v>46850</v>
      </c>
      <c r="C3846" s="334">
        <f t="shared" si="58"/>
        <v>10151389273</v>
      </c>
      <c r="D3846" s="42"/>
      <c r="E3846" s="42"/>
      <c r="F3846" s="247">
        <v>612527087</v>
      </c>
      <c r="G3846" s="337">
        <v>559571850</v>
      </c>
      <c r="H3846" s="330">
        <v>46932</v>
      </c>
      <c r="I3846" s="330"/>
      <c r="K3846" s="42"/>
      <c r="L3846" s="42"/>
      <c r="M3846" s="328"/>
      <c r="N3846" s="328"/>
      <c r="O3846" s="42"/>
    </row>
    <row r="3847" spans="1:15">
      <c r="A3847" s="42"/>
      <c r="B3847" s="330">
        <v>46851</v>
      </c>
      <c r="C3847" s="334">
        <f t="shared" si="58"/>
        <v>9761090314</v>
      </c>
      <c r="D3847" s="42"/>
      <c r="E3847" s="42"/>
      <c r="F3847" s="247">
        <v>222228128</v>
      </c>
      <c r="G3847" s="337">
        <v>559628160</v>
      </c>
      <c r="H3847" s="330">
        <v>43285</v>
      </c>
      <c r="I3847" s="330"/>
      <c r="K3847" s="42"/>
      <c r="L3847" s="42"/>
      <c r="M3847" s="328"/>
      <c r="N3847" s="328"/>
      <c r="O3847" s="42"/>
    </row>
    <row r="3848" spans="1:15">
      <c r="A3848" s="42"/>
      <c r="B3848" s="330">
        <v>46852</v>
      </c>
      <c r="C3848" s="334">
        <f t="shared" si="58"/>
        <v>10075977787</v>
      </c>
      <c r="D3848" s="42"/>
      <c r="E3848" s="42"/>
      <c r="F3848" s="247">
        <v>537115601</v>
      </c>
      <c r="G3848" s="337">
        <v>559714778</v>
      </c>
      <c r="H3848" s="330">
        <v>47047</v>
      </c>
      <c r="I3848" s="330"/>
      <c r="K3848" s="42"/>
      <c r="L3848" s="42"/>
      <c r="M3848" s="328"/>
      <c r="N3848" s="328"/>
      <c r="O3848" s="42"/>
    </row>
    <row r="3849" spans="1:15">
      <c r="A3849" s="42"/>
      <c r="B3849" s="330">
        <v>46853</v>
      </c>
      <c r="C3849" s="334">
        <f t="shared" si="58"/>
        <v>9932954336</v>
      </c>
      <c r="D3849" s="42"/>
      <c r="E3849" s="42"/>
      <c r="F3849" s="247">
        <v>394092150</v>
      </c>
      <c r="G3849" s="337">
        <v>559729504</v>
      </c>
      <c r="H3849" s="330">
        <v>43834</v>
      </c>
      <c r="I3849" s="330"/>
      <c r="K3849" s="42"/>
      <c r="L3849" s="42"/>
      <c r="M3849" s="328"/>
      <c r="N3849" s="328"/>
      <c r="O3849" s="42"/>
    </row>
    <row r="3850" spans="1:15">
      <c r="A3850" s="42"/>
      <c r="B3850" s="330">
        <v>46854</v>
      </c>
      <c r="C3850" s="334">
        <f t="shared" si="58"/>
        <v>9713450740</v>
      </c>
      <c r="D3850" s="42"/>
      <c r="E3850" s="42"/>
      <c r="F3850" s="247">
        <v>174588554</v>
      </c>
      <c r="G3850" s="337">
        <v>559749593</v>
      </c>
      <c r="H3850" s="330">
        <v>46477</v>
      </c>
      <c r="I3850" s="330"/>
      <c r="K3850" s="42"/>
      <c r="L3850" s="42"/>
      <c r="M3850" s="328"/>
      <c r="N3850" s="328"/>
      <c r="O3850" s="42"/>
    </row>
    <row r="3851" spans="1:15">
      <c r="A3851" s="42"/>
      <c r="B3851" s="330">
        <v>46855</v>
      </c>
      <c r="C3851" s="334">
        <f t="shared" si="58"/>
        <v>9725246481</v>
      </c>
      <c r="D3851" s="42"/>
      <c r="E3851" s="42"/>
      <c r="F3851" s="247">
        <v>186384295</v>
      </c>
      <c r="G3851" s="337">
        <v>560021889</v>
      </c>
      <c r="H3851" s="330">
        <v>43742</v>
      </c>
      <c r="I3851" s="330"/>
      <c r="K3851" s="42"/>
      <c r="L3851" s="42"/>
      <c r="M3851" s="328"/>
      <c r="N3851" s="328"/>
      <c r="O3851" s="42"/>
    </row>
    <row r="3852" spans="1:15">
      <c r="A3852" s="42"/>
      <c r="B3852" s="330">
        <v>46856</v>
      </c>
      <c r="C3852" s="334">
        <f t="shared" si="58"/>
        <v>10077165451</v>
      </c>
      <c r="D3852" s="42"/>
      <c r="E3852" s="42"/>
      <c r="F3852" s="247">
        <v>538303265</v>
      </c>
      <c r="G3852" s="337">
        <v>560121214</v>
      </c>
      <c r="H3852" s="330">
        <v>47389</v>
      </c>
      <c r="I3852" s="330"/>
      <c r="K3852" s="42"/>
      <c r="L3852" s="42"/>
      <c r="M3852" s="328"/>
      <c r="N3852" s="328"/>
      <c r="O3852" s="42"/>
    </row>
    <row r="3853" spans="1:15">
      <c r="A3853" s="42"/>
      <c r="B3853" s="330">
        <v>46857</v>
      </c>
      <c r="C3853" s="334">
        <f t="shared" si="58"/>
        <v>10016011995</v>
      </c>
      <c r="D3853" s="42"/>
      <c r="E3853" s="42"/>
      <c r="F3853" s="247">
        <v>477149809</v>
      </c>
      <c r="G3853" s="337">
        <v>560343946</v>
      </c>
      <c r="H3853" s="330">
        <v>45795</v>
      </c>
      <c r="I3853" s="330"/>
      <c r="K3853" s="42"/>
      <c r="L3853" s="42"/>
      <c r="M3853" s="328"/>
      <c r="N3853" s="328"/>
      <c r="O3853" s="42"/>
    </row>
    <row r="3854" spans="1:15">
      <c r="A3854" s="42"/>
      <c r="B3854" s="330">
        <v>46858</v>
      </c>
      <c r="C3854" s="334">
        <f t="shared" si="58"/>
        <v>9715827329</v>
      </c>
      <c r="D3854" s="42"/>
      <c r="E3854" s="42"/>
      <c r="F3854" s="247">
        <v>176965143</v>
      </c>
      <c r="G3854" s="337">
        <v>560385910</v>
      </c>
      <c r="H3854" s="330">
        <v>47963</v>
      </c>
      <c r="I3854" s="330"/>
      <c r="K3854" s="42"/>
      <c r="L3854" s="42"/>
      <c r="M3854" s="328"/>
      <c r="N3854" s="328"/>
      <c r="O3854" s="42"/>
    </row>
    <row r="3855" spans="1:15">
      <c r="A3855" s="42"/>
      <c r="B3855" s="330">
        <v>46859</v>
      </c>
      <c r="C3855" s="334">
        <f t="shared" si="58"/>
        <v>10201095349</v>
      </c>
      <c r="D3855" s="42"/>
      <c r="E3855" s="42"/>
      <c r="F3855" s="247">
        <v>662233163</v>
      </c>
      <c r="G3855" s="337">
        <v>560759388</v>
      </c>
      <c r="H3855" s="330">
        <v>45130</v>
      </c>
      <c r="I3855" s="330"/>
      <c r="K3855" s="42"/>
      <c r="L3855" s="42"/>
      <c r="M3855" s="328"/>
      <c r="N3855" s="328"/>
      <c r="O3855" s="42"/>
    </row>
    <row r="3856" spans="1:15">
      <c r="A3856" s="42"/>
      <c r="B3856" s="330">
        <v>46860</v>
      </c>
      <c r="C3856" s="334">
        <f t="shared" si="58"/>
        <v>10224511807</v>
      </c>
      <c r="D3856" s="42"/>
      <c r="E3856" s="42"/>
      <c r="F3856" s="247">
        <v>685649621</v>
      </c>
      <c r="G3856" s="337">
        <v>560803851</v>
      </c>
      <c r="H3856" s="330">
        <v>47905</v>
      </c>
      <c r="I3856" s="330"/>
      <c r="K3856" s="42"/>
      <c r="L3856" s="42"/>
      <c r="M3856" s="328"/>
      <c r="N3856" s="328"/>
      <c r="O3856" s="42"/>
    </row>
    <row r="3857" spans="1:15">
      <c r="A3857" s="42"/>
      <c r="B3857" s="330">
        <v>46861</v>
      </c>
      <c r="C3857" s="334">
        <f t="shared" si="58"/>
        <v>9689109814</v>
      </c>
      <c r="D3857" s="42"/>
      <c r="E3857" s="42"/>
      <c r="F3857" s="247">
        <v>150247628</v>
      </c>
      <c r="G3857" s="337">
        <v>560849298</v>
      </c>
      <c r="H3857" s="330">
        <v>43262</v>
      </c>
      <c r="I3857" s="330"/>
      <c r="K3857" s="42"/>
      <c r="L3857" s="42"/>
      <c r="M3857" s="328"/>
      <c r="N3857" s="328"/>
      <c r="O3857" s="42"/>
    </row>
    <row r="3858" spans="1:15">
      <c r="A3858" s="42"/>
      <c r="B3858" s="330">
        <v>46862</v>
      </c>
      <c r="C3858" s="334">
        <f t="shared" si="58"/>
        <v>9949664572</v>
      </c>
      <c r="D3858" s="42"/>
      <c r="E3858" s="42"/>
      <c r="F3858" s="247">
        <v>410802386</v>
      </c>
      <c r="G3858" s="337">
        <v>561152756</v>
      </c>
      <c r="H3858" s="330">
        <v>48005</v>
      </c>
      <c r="I3858" s="330"/>
      <c r="K3858" s="42"/>
      <c r="L3858" s="42"/>
      <c r="M3858" s="328"/>
      <c r="N3858" s="328"/>
      <c r="O3858" s="42"/>
    </row>
    <row r="3859" spans="1:15">
      <c r="A3859" s="42"/>
      <c r="B3859" s="330">
        <v>46863</v>
      </c>
      <c r="C3859" s="334">
        <f t="shared" si="58"/>
        <v>9821175008</v>
      </c>
      <c r="D3859" s="42"/>
      <c r="E3859" s="42"/>
      <c r="F3859" s="247">
        <v>282312822</v>
      </c>
      <c r="G3859" s="337">
        <v>561173279</v>
      </c>
      <c r="H3859" s="330">
        <v>49583</v>
      </c>
      <c r="I3859" s="330"/>
      <c r="K3859" s="42"/>
      <c r="L3859" s="42"/>
      <c r="M3859" s="328"/>
      <c r="N3859" s="328"/>
      <c r="O3859" s="42"/>
    </row>
    <row r="3860" spans="1:15">
      <c r="A3860" s="42"/>
      <c r="B3860" s="330">
        <v>46864</v>
      </c>
      <c r="C3860" s="334">
        <f t="shared" si="58"/>
        <v>10100394196</v>
      </c>
      <c r="D3860" s="42"/>
      <c r="E3860" s="42"/>
      <c r="F3860" s="247">
        <v>561532010</v>
      </c>
      <c r="G3860" s="337">
        <v>561296228</v>
      </c>
      <c r="H3860" s="330">
        <v>49457</v>
      </c>
      <c r="I3860" s="330"/>
      <c r="K3860" s="42"/>
      <c r="L3860" s="42"/>
      <c r="M3860" s="328"/>
      <c r="N3860" s="328"/>
      <c r="O3860" s="42"/>
    </row>
    <row r="3861" spans="1:15">
      <c r="A3861" s="42"/>
      <c r="B3861" s="330">
        <v>46865</v>
      </c>
      <c r="C3861" s="334">
        <f t="shared" si="58"/>
        <v>10148936831</v>
      </c>
      <c r="D3861" s="42"/>
      <c r="E3861" s="42"/>
      <c r="F3861" s="247">
        <v>610074645</v>
      </c>
      <c r="G3861" s="337">
        <v>561401951</v>
      </c>
      <c r="H3861" s="330">
        <v>48426</v>
      </c>
      <c r="I3861" s="330"/>
      <c r="K3861" s="42"/>
      <c r="L3861" s="42"/>
      <c r="M3861" s="328"/>
      <c r="N3861" s="328"/>
      <c r="O3861" s="42"/>
    </row>
    <row r="3862" spans="1:15">
      <c r="A3862" s="42"/>
      <c r="B3862" s="330">
        <v>46866</v>
      </c>
      <c r="C3862" s="334">
        <f t="shared" si="58"/>
        <v>10324171745</v>
      </c>
      <c r="D3862" s="42"/>
      <c r="E3862" s="42"/>
      <c r="F3862" s="247">
        <v>785309559</v>
      </c>
      <c r="G3862" s="337">
        <v>561405719</v>
      </c>
      <c r="H3862" s="330">
        <v>43170</v>
      </c>
      <c r="I3862" s="330"/>
      <c r="K3862" s="42"/>
      <c r="L3862" s="42"/>
      <c r="M3862" s="328"/>
      <c r="N3862" s="328"/>
      <c r="O3862" s="42"/>
    </row>
    <row r="3863" spans="1:15">
      <c r="A3863" s="42"/>
      <c r="B3863" s="330">
        <v>46867</v>
      </c>
      <c r="C3863" s="334">
        <f t="shared" si="58"/>
        <v>10144657291</v>
      </c>
      <c r="D3863" s="42"/>
      <c r="E3863" s="42"/>
      <c r="F3863" s="247">
        <v>605795105</v>
      </c>
      <c r="G3863" s="337">
        <v>561519846</v>
      </c>
      <c r="H3863" s="330">
        <v>43178</v>
      </c>
      <c r="I3863" s="330"/>
      <c r="K3863" s="42"/>
      <c r="L3863" s="42"/>
      <c r="M3863" s="328"/>
      <c r="N3863" s="328"/>
      <c r="O3863" s="42"/>
    </row>
    <row r="3864" spans="1:15">
      <c r="A3864" s="42"/>
      <c r="B3864" s="330">
        <v>46868</v>
      </c>
      <c r="C3864" s="334">
        <f t="shared" si="58"/>
        <v>10521319543</v>
      </c>
      <c r="D3864" s="42"/>
      <c r="E3864" s="42"/>
      <c r="F3864" s="247">
        <v>982457357</v>
      </c>
      <c r="G3864" s="337">
        <v>561532010</v>
      </c>
      <c r="H3864" s="330">
        <v>46864</v>
      </c>
      <c r="I3864" s="330"/>
      <c r="K3864" s="42"/>
      <c r="L3864" s="42"/>
      <c r="M3864" s="328"/>
      <c r="N3864" s="328"/>
      <c r="O3864" s="42"/>
    </row>
    <row r="3865" spans="1:15">
      <c r="A3865" s="42"/>
      <c r="B3865" s="330">
        <v>46869</v>
      </c>
      <c r="C3865" s="334">
        <f t="shared" si="58"/>
        <v>9662438530</v>
      </c>
      <c r="D3865" s="42"/>
      <c r="E3865" s="42"/>
      <c r="F3865" s="247">
        <v>123576344</v>
      </c>
      <c r="G3865" s="337">
        <v>561626499</v>
      </c>
      <c r="H3865" s="330">
        <v>44366</v>
      </c>
      <c r="I3865" s="330"/>
      <c r="K3865" s="42"/>
      <c r="L3865" s="42"/>
      <c r="M3865" s="328"/>
      <c r="N3865" s="328"/>
      <c r="O3865" s="42"/>
    </row>
    <row r="3866" spans="1:15">
      <c r="A3866" s="42"/>
      <c r="B3866" s="330">
        <v>46870</v>
      </c>
      <c r="C3866" s="334">
        <f t="shared" si="58"/>
        <v>10004840771</v>
      </c>
      <c r="D3866" s="42"/>
      <c r="E3866" s="42"/>
      <c r="F3866" s="247">
        <v>465978585</v>
      </c>
      <c r="G3866" s="337">
        <v>562247461</v>
      </c>
      <c r="H3866" s="330">
        <v>44605</v>
      </c>
      <c r="I3866" s="330"/>
      <c r="K3866" s="42"/>
      <c r="L3866" s="42"/>
      <c r="M3866" s="328"/>
      <c r="N3866" s="328"/>
      <c r="O3866" s="42"/>
    </row>
    <row r="3867" spans="1:15">
      <c r="A3867" s="42"/>
      <c r="B3867" s="330">
        <v>46871</v>
      </c>
      <c r="C3867" s="334">
        <f t="shared" si="58"/>
        <v>10216459598</v>
      </c>
      <c r="D3867" s="42"/>
      <c r="E3867" s="42"/>
      <c r="F3867" s="247">
        <v>677597412</v>
      </c>
      <c r="G3867" s="337">
        <v>562366686</v>
      </c>
      <c r="H3867" s="330">
        <v>48679</v>
      </c>
      <c r="I3867" s="330"/>
      <c r="K3867" s="42"/>
      <c r="L3867" s="42"/>
      <c r="M3867" s="328"/>
      <c r="N3867" s="328"/>
      <c r="O3867" s="42"/>
    </row>
    <row r="3868" spans="1:15">
      <c r="A3868" s="42"/>
      <c r="B3868" s="330">
        <v>46872</v>
      </c>
      <c r="C3868" s="334">
        <f t="shared" si="58"/>
        <v>10351229730</v>
      </c>
      <c r="D3868" s="42"/>
      <c r="E3868" s="42"/>
      <c r="F3868" s="247">
        <v>812367544</v>
      </c>
      <c r="G3868" s="337">
        <v>562415882</v>
      </c>
      <c r="H3868" s="330">
        <v>45736</v>
      </c>
      <c r="I3868" s="330"/>
      <c r="K3868" s="42"/>
      <c r="L3868" s="42"/>
      <c r="M3868" s="328"/>
      <c r="N3868" s="328"/>
      <c r="O3868" s="42"/>
    </row>
    <row r="3869" spans="1:15">
      <c r="A3869" s="42"/>
      <c r="B3869" s="330">
        <v>46873</v>
      </c>
      <c r="C3869" s="334">
        <f t="shared" si="58"/>
        <v>9717676474</v>
      </c>
      <c r="D3869" s="42"/>
      <c r="E3869" s="42"/>
      <c r="F3869" s="247">
        <v>178814288</v>
      </c>
      <c r="G3869" s="337">
        <v>562473769</v>
      </c>
      <c r="H3869" s="330">
        <v>43180</v>
      </c>
      <c r="I3869" s="330"/>
      <c r="K3869" s="42"/>
      <c r="L3869" s="42"/>
      <c r="M3869" s="328"/>
      <c r="N3869" s="328"/>
      <c r="O3869" s="42"/>
    </row>
    <row r="3870" spans="1:15">
      <c r="A3870" s="42"/>
      <c r="B3870" s="330">
        <v>46874</v>
      </c>
      <c r="C3870" s="334">
        <f t="shared" si="58"/>
        <v>10314483038</v>
      </c>
      <c r="D3870" s="42"/>
      <c r="E3870" s="42"/>
      <c r="F3870" s="247">
        <v>775620852</v>
      </c>
      <c r="G3870" s="337">
        <v>562582179</v>
      </c>
      <c r="H3870" s="330">
        <v>46582</v>
      </c>
      <c r="I3870" s="330"/>
      <c r="K3870" s="42"/>
      <c r="L3870" s="42"/>
      <c r="M3870" s="328"/>
      <c r="N3870" s="328"/>
      <c r="O3870" s="42"/>
    </row>
    <row r="3871" spans="1:15">
      <c r="A3871" s="42"/>
      <c r="B3871" s="330">
        <v>46875</v>
      </c>
      <c r="C3871" s="334">
        <f t="shared" si="58"/>
        <v>9703408307</v>
      </c>
      <c r="D3871" s="42"/>
      <c r="E3871" s="42"/>
      <c r="F3871" s="247">
        <v>164546121</v>
      </c>
      <c r="G3871" s="337">
        <v>562645305</v>
      </c>
      <c r="H3871" s="330">
        <v>47134</v>
      </c>
      <c r="I3871" s="330"/>
      <c r="K3871" s="42"/>
      <c r="L3871" s="42"/>
      <c r="M3871" s="328"/>
      <c r="N3871" s="328"/>
      <c r="O3871" s="42"/>
    </row>
    <row r="3872" spans="1:15">
      <c r="A3872" s="42"/>
      <c r="B3872" s="330">
        <v>46876</v>
      </c>
      <c r="C3872" s="334">
        <f t="shared" ref="C3872:C3935" si="59">F3872+(F$88*28679+98765)+(G$88*6587+87654)+(E$88*9537+76543)+(J$88*5713+4528)</f>
        <v>10193454295</v>
      </c>
      <c r="D3872" s="42"/>
      <c r="E3872" s="42"/>
      <c r="F3872" s="247">
        <v>654592109</v>
      </c>
      <c r="G3872" s="337">
        <v>562676651</v>
      </c>
      <c r="H3872" s="330">
        <v>47349</v>
      </c>
      <c r="I3872" s="330"/>
      <c r="K3872" s="42"/>
      <c r="L3872" s="42"/>
      <c r="M3872" s="328"/>
      <c r="N3872" s="328"/>
      <c r="O3872" s="42"/>
    </row>
    <row r="3873" spans="1:15">
      <c r="A3873" s="42"/>
      <c r="B3873" s="330">
        <v>46877</v>
      </c>
      <c r="C3873" s="334">
        <f t="shared" si="59"/>
        <v>9727938991</v>
      </c>
      <c r="D3873" s="42"/>
      <c r="E3873" s="42"/>
      <c r="F3873" s="247">
        <v>189076805</v>
      </c>
      <c r="G3873" s="337">
        <v>562820860</v>
      </c>
      <c r="H3873" s="330">
        <v>45413</v>
      </c>
      <c r="I3873" s="330"/>
      <c r="K3873" s="42"/>
      <c r="L3873" s="42"/>
      <c r="M3873" s="328"/>
      <c r="N3873" s="328"/>
      <c r="O3873" s="42"/>
    </row>
    <row r="3874" spans="1:15">
      <c r="A3874" s="42"/>
      <c r="B3874" s="330">
        <v>46878</v>
      </c>
      <c r="C3874" s="334">
        <f t="shared" si="59"/>
        <v>10319256988</v>
      </c>
      <c r="D3874" s="42"/>
      <c r="E3874" s="42"/>
      <c r="F3874" s="247">
        <v>780394802</v>
      </c>
      <c r="G3874" s="337">
        <v>562866203</v>
      </c>
      <c r="H3874" s="330">
        <v>49048</v>
      </c>
      <c r="I3874" s="330"/>
      <c r="K3874" s="42"/>
      <c r="L3874" s="42"/>
      <c r="M3874" s="328"/>
      <c r="N3874" s="328"/>
      <c r="O3874" s="42"/>
    </row>
    <row r="3875" spans="1:15">
      <c r="A3875" s="42"/>
      <c r="B3875" s="330">
        <v>46879</v>
      </c>
      <c r="C3875" s="334">
        <f t="shared" si="59"/>
        <v>9685001724</v>
      </c>
      <c r="D3875" s="42"/>
      <c r="E3875" s="42"/>
      <c r="F3875" s="247">
        <v>146139538</v>
      </c>
      <c r="G3875" s="337">
        <v>563101581</v>
      </c>
      <c r="H3875" s="330">
        <v>49440</v>
      </c>
      <c r="I3875" s="330"/>
      <c r="K3875" s="42"/>
      <c r="L3875" s="42"/>
      <c r="M3875" s="328"/>
      <c r="N3875" s="328"/>
      <c r="O3875" s="42"/>
    </row>
    <row r="3876" spans="1:15">
      <c r="A3876" s="42"/>
      <c r="B3876" s="330">
        <v>46880</v>
      </c>
      <c r="C3876" s="334">
        <f t="shared" si="59"/>
        <v>10064613067</v>
      </c>
      <c r="D3876" s="42"/>
      <c r="E3876" s="42"/>
      <c r="F3876" s="247">
        <v>525750881</v>
      </c>
      <c r="G3876" s="337">
        <v>563205768</v>
      </c>
      <c r="H3876" s="330">
        <v>47501</v>
      </c>
      <c r="I3876" s="330"/>
      <c r="K3876" s="42"/>
      <c r="L3876" s="42"/>
      <c r="M3876" s="328"/>
      <c r="N3876" s="328"/>
      <c r="O3876" s="42"/>
    </row>
    <row r="3877" spans="1:15">
      <c r="A3877" s="42"/>
      <c r="B3877" s="330">
        <v>46881</v>
      </c>
      <c r="C3877" s="334">
        <f t="shared" si="59"/>
        <v>9877058353</v>
      </c>
      <c r="D3877" s="42"/>
      <c r="E3877" s="42"/>
      <c r="F3877" s="247">
        <v>338196167</v>
      </c>
      <c r="G3877" s="337">
        <v>563390906</v>
      </c>
      <c r="H3877" s="330">
        <v>43317</v>
      </c>
      <c r="I3877" s="330"/>
      <c r="K3877" s="42"/>
      <c r="L3877" s="42"/>
      <c r="M3877" s="328"/>
      <c r="N3877" s="328"/>
      <c r="O3877" s="42"/>
    </row>
    <row r="3878" spans="1:15">
      <c r="A3878" s="42"/>
      <c r="B3878" s="330">
        <v>46882</v>
      </c>
      <c r="C3878" s="334">
        <f t="shared" si="59"/>
        <v>10395250395</v>
      </c>
      <c r="D3878" s="42"/>
      <c r="E3878" s="42"/>
      <c r="F3878" s="247">
        <v>856388209</v>
      </c>
      <c r="G3878" s="337">
        <v>563391400</v>
      </c>
      <c r="H3878" s="330">
        <v>49828</v>
      </c>
      <c r="I3878" s="330"/>
      <c r="K3878" s="42"/>
      <c r="L3878" s="42"/>
      <c r="M3878" s="328"/>
      <c r="N3878" s="328"/>
      <c r="O3878" s="42"/>
    </row>
    <row r="3879" spans="1:15">
      <c r="A3879" s="42"/>
      <c r="B3879" s="330">
        <v>46883</v>
      </c>
      <c r="C3879" s="334">
        <f t="shared" si="59"/>
        <v>9954607484</v>
      </c>
      <c r="D3879" s="42"/>
      <c r="E3879" s="42"/>
      <c r="F3879" s="247">
        <v>415745298</v>
      </c>
      <c r="G3879" s="337">
        <v>563432998</v>
      </c>
      <c r="H3879" s="330">
        <v>47817</v>
      </c>
      <c r="I3879" s="330"/>
      <c r="K3879" s="42"/>
      <c r="L3879" s="42"/>
      <c r="M3879" s="328"/>
      <c r="N3879" s="328"/>
      <c r="O3879" s="42"/>
    </row>
    <row r="3880" spans="1:15">
      <c r="A3880" s="42"/>
      <c r="B3880" s="330">
        <v>46884</v>
      </c>
      <c r="C3880" s="334">
        <f t="shared" si="59"/>
        <v>9951440245</v>
      </c>
      <c r="D3880" s="42"/>
      <c r="E3880" s="42"/>
      <c r="F3880" s="247">
        <v>412578059</v>
      </c>
      <c r="G3880" s="337">
        <v>564219222</v>
      </c>
      <c r="H3880" s="330">
        <v>48821</v>
      </c>
      <c r="I3880" s="330"/>
      <c r="K3880" s="42"/>
      <c r="L3880" s="42"/>
      <c r="M3880" s="328"/>
      <c r="N3880" s="328"/>
      <c r="O3880" s="42"/>
    </row>
    <row r="3881" spans="1:15">
      <c r="A3881" s="42"/>
      <c r="B3881" s="330">
        <v>46885</v>
      </c>
      <c r="C3881" s="334">
        <f t="shared" si="59"/>
        <v>9970911486</v>
      </c>
      <c r="D3881" s="42"/>
      <c r="E3881" s="42"/>
      <c r="F3881" s="247">
        <v>432049300</v>
      </c>
      <c r="G3881" s="337">
        <v>564362632</v>
      </c>
      <c r="H3881" s="330">
        <v>45068</v>
      </c>
      <c r="I3881" s="330"/>
      <c r="K3881" s="42"/>
      <c r="L3881" s="42"/>
      <c r="M3881" s="328"/>
      <c r="N3881" s="328"/>
      <c r="O3881" s="42"/>
    </row>
    <row r="3882" spans="1:15">
      <c r="A3882" s="42"/>
      <c r="B3882" s="330">
        <v>46886</v>
      </c>
      <c r="C3882" s="334">
        <f t="shared" si="59"/>
        <v>10393083930</v>
      </c>
      <c r="D3882" s="42"/>
      <c r="E3882" s="42"/>
      <c r="F3882" s="247">
        <v>854221744</v>
      </c>
      <c r="G3882" s="337">
        <v>564380372</v>
      </c>
      <c r="H3882" s="330">
        <v>48557</v>
      </c>
      <c r="I3882" s="330"/>
      <c r="K3882" s="42"/>
      <c r="L3882" s="42"/>
      <c r="M3882" s="328"/>
      <c r="N3882" s="328"/>
      <c r="O3882" s="42"/>
    </row>
    <row r="3883" spans="1:15">
      <c r="A3883" s="42"/>
      <c r="B3883" s="330">
        <v>46887</v>
      </c>
      <c r="C3883" s="334">
        <f t="shared" si="59"/>
        <v>10426445965</v>
      </c>
      <c r="D3883" s="42"/>
      <c r="E3883" s="42"/>
      <c r="F3883" s="247">
        <v>887583779</v>
      </c>
      <c r="G3883" s="337">
        <v>564771507</v>
      </c>
      <c r="H3883" s="330">
        <v>48973</v>
      </c>
      <c r="I3883" s="330"/>
      <c r="K3883" s="42"/>
      <c r="L3883" s="42"/>
      <c r="M3883" s="328"/>
      <c r="N3883" s="328"/>
      <c r="O3883" s="42"/>
    </row>
    <row r="3884" spans="1:15">
      <c r="A3884" s="42"/>
      <c r="B3884" s="330">
        <v>46888</v>
      </c>
      <c r="C3884" s="334">
        <f t="shared" si="59"/>
        <v>10204215265</v>
      </c>
      <c r="D3884" s="42"/>
      <c r="E3884" s="42"/>
      <c r="F3884" s="247">
        <v>665353079</v>
      </c>
      <c r="G3884" s="337">
        <v>565055245</v>
      </c>
      <c r="H3884" s="330">
        <v>49102</v>
      </c>
      <c r="I3884" s="330"/>
      <c r="K3884" s="42"/>
      <c r="L3884" s="42"/>
      <c r="M3884" s="328"/>
      <c r="N3884" s="328"/>
      <c r="O3884" s="42"/>
    </row>
    <row r="3885" spans="1:15">
      <c r="A3885" s="42"/>
      <c r="B3885" s="330">
        <v>46889</v>
      </c>
      <c r="C3885" s="334">
        <f t="shared" si="59"/>
        <v>9912855736</v>
      </c>
      <c r="D3885" s="42"/>
      <c r="E3885" s="42"/>
      <c r="F3885" s="247">
        <v>373993550</v>
      </c>
      <c r="G3885" s="337">
        <v>565133557</v>
      </c>
      <c r="H3885" s="330">
        <v>49599</v>
      </c>
      <c r="I3885" s="330"/>
      <c r="K3885" s="42"/>
      <c r="L3885" s="42"/>
      <c r="M3885" s="328"/>
      <c r="N3885" s="328"/>
      <c r="O3885" s="42"/>
    </row>
    <row r="3886" spans="1:15">
      <c r="A3886" s="42"/>
      <c r="B3886" s="330">
        <v>46890</v>
      </c>
      <c r="C3886" s="334">
        <f t="shared" si="59"/>
        <v>10270228811</v>
      </c>
      <c r="D3886" s="42"/>
      <c r="E3886" s="42"/>
      <c r="F3886" s="247">
        <v>731366625</v>
      </c>
      <c r="G3886" s="337">
        <v>565257432</v>
      </c>
      <c r="H3886" s="330">
        <v>50284</v>
      </c>
      <c r="I3886" s="330"/>
      <c r="K3886" s="42"/>
      <c r="L3886" s="42"/>
      <c r="M3886" s="328"/>
      <c r="N3886" s="328"/>
      <c r="O3886" s="42"/>
    </row>
    <row r="3887" spans="1:15">
      <c r="A3887" s="42"/>
      <c r="B3887" s="330">
        <v>46891</v>
      </c>
      <c r="C3887" s="334">
        <f t="shared" si="59"/>
        <v>10114061399</v>
      </c>
      <c r="D3887" s="42"/>
      <c r="E3887" s="42"/>
      <c r="F3887" s="247">
        <v>575199213</v>
      </c>
      <c r="G3887" s="337">
        <v>565264486</v>
      </c>
      <c r="H3887" s="330">
        <v>48299</v>
      </c>
      <c r="I3887" s="330"/>
      <c r="K3887" s="42"/>
      <c r="L3887" s="42"/>
      <c r="M3887" s="328"/>
      <c r="N3887" s="328"/>
      <c r="O3887" s="42"/>
    </row>
    <row r="3888" spans="1:15">
      <c r="A3888" s="42"/>
      <c r="B3888" s="330">
        <v>46892</v>
      </c>
      <c r="C3888" s="334">
        <f t="shared" si="59"/>
        <v>10106475944</v>
      </c>
      <c r="D3888" s="42"/>
      <c r="E3888" s="42"/>
      <c r="F3888" s="247">
        <v>567613758</v>
      </c>
      <c r="G3888" s="337">
        <v>565556864</v>
      </c>
      <c r="H3888" s="330">
        <v>45808</v>
      </c>
      <c r="I3888" s="330"/>
      <c r="K3888" s="42"/>
      <c r="L3888" s="42"/>
      <c r="M3888" s="328"/>
      <c r="N3888" s="328"/>
      <c r="O3888" s="42"/>
    </row>
    <row r="3889" spans="1:15">
      <c r="A3889" s="42"/>
      <c r="B3889" s="330">
        <v>46893</v>
      </c>
      <c r="C3889" s="334">
        <f t="shared" si="59"/>
        <v>9758621528</v>
      </c>
      <c r="D3889" s="42"/>
      <c r="E3889" s="42"/>
      <c r="F3889" s="247">
        <v>219759342</v>
      </c>
      <c r="G3889" s="337">
        <v>565796412</v>
      </c>
      <c r="H3889" s="330">
        <v>43510</v>
      </c>
      <c r="I3889" s="330"/>
      <c r="K3889" s="42"/>
      <c r="L3889" s="42"/>
      <c r="M3889" s="328"/>
      <c r="N3889" s="328"/>
      <c r="O3889" s="42"/>
    </row>
    <row r="3890" spans="1:15">
      <c r="A3890" s="42"/>
      <c r="B3890" s="330">
        <v>46894</v>
      </c>
      <c r="C3890" s="334">
        <f t="shared" si="59"/>
        <v>10399740025</v>
      </c>
      <c r="D3890" s="42"/>
      <c r="E3890" s="42"/>
      <c r="F3890" s="247">
        <v>860877839</v>
      </c>
      <c r="G3890" s="337">
        <v>565802857</v>
      </c>
      <c r="H3890" s="330">
        <v>49924</v>
      </c>
      <c r="I3890" s="330"/>
      <c r="K3890" s="42"/>
      <c r="L3890" s="42"/>
      <c r="M3890" s="328"/>
      <c r="N3890" s="328"/>
      <c r="O3890" s="42"/>
    </row>
    <row r="3891" spans="1:15">
      <c r="A3891" s="42"/>
      <c r="B3891" s="330">
        <v>46895</v>
      </c>
      <c r="C3891" s="334">
        <f t="shared" si="59"/>
        <v>10376540211</v>
      </c>
      <c r="D3891" s="42"/>
      <c r="E3891" s="42"/>
      <c r="F3891" s="247">
        <v>837678025</v>
      </c>
      <c r="G3891" s="337">
        <v>565931817</v>
      </c>
      <c r="H3891" s="330">
        <v>48232</v>
      </c>
      <c r="I3891" s="330"/>
      <c r="K3891" s="42"/>
      <c r="L3891" s="42"/>
      <c r="M3891" s="328"/>
      <c r="N3891" s="328"/>
      <c r="O3891" s="42"/>
    </row>
    <row r="3892" spans="1:15">
      <c r="A3892" s="42"/>
      <c r="B3892" s="330">
        <v>46896</v>
      </c>
      <c r="C3892" s="334">
        <f t="shared" si="59"/>
        <v>10081585041</v>
      </c>
      <c r="D3892" s="42"/>
      <c r="E3892" s="42"/>
      <c r="F3892" s="247">
        <v>542722855</v>
      </c>
      <c r="G3892" s="337">
        <v>566013214</v>
      </c>
      <c r="H3892" s="330">
        <v>46344</v>
      </c>
      <c r="I3892" s="330"/>
      <c r="K3892" s="42"/>
      <c r="L3892" s="42"/>
      <c r="M3892" s="328"/>
      <c r="N3892" s="328"/>
      <c r="O3892" s="42"/>
    </row>
    <row r="3893" spans="1:15">
      <c r="A3893" s="42"/>
      <c r="B3893" s="330">
        <v>46897</v>
      </c>
      <c r="C3893" s="334">
        <f t="shared" si="59"/>
        <v>10526667610</v>
      </c>
      <c r="D3893" s="42"/>
      <c r="E3893" s="42"/>
      <c r="F3893" s="247">
        <v>987805424</v>
      </c>
      <c r="G3893" s="337">
        <v>566034155</v>
      </c>
      <c r="H3893" s="330">
        <v>43998</v>
      </c>
      <c r="I3893" s="330"/>
      <c r="K3893" s="42"/>
      <c r="L3893" s="42"/>
      <c r="M3893" s="328"/>
      <c r="N3893" s="328"/>
      <c r="O3893" s="42"/>
    </row>
    <row r="3894" spans="1:15">
      <c r="A3894" s="42"/>
      <c r="B3894" s="330">
        <v>46898</v>
      </c>
      <c r="C3894" s="334">
        <f t="shared" si="59"/>
        <v>9943237769</v>
      </c>
      <c r="D3894" s="42"/>
      <c r="E3894" s="42"/>
      <c r="F3894" s="247">
        <v>404375583</v>
      </c>
      <c r="G3894" s="337">
        <v>566116573</v>
      </c>
      <c r="H3894" s="330">
        <v>47537</v>
      </c>
      <c r="I3894" s="330"/>
      <c r="K3894" s="42"/>
      <c r="L3894" s="42"/>
      <c r="M3894" s="328"/>
      <c r="N3894" s="328"/>
      <c r="O3894" s="42"/>
    </row>
    <row r="3895" spans="1:15">
      <c r="A3895" s="42"/>
      <c r="B3895" s="330">
        <v>46899</v>
      </c>
      <c r="C3895" s="334">
        <f t="shared" si="59"/>
        <v>9841779028</v>
      </c>
      <c r="D3895" s="42"/>
      <c r="E3895" s="42"/>
      <c r="F3895" s="247">
        <v>302916842</v>
      </c>
      <c r="G3895" s="337">
        <v>566127523</v>
      </c>
      <c r="H3895" s="330">
        <v>46928</v>
      </c>
      <c r="I3895" s="330"/>
      <c r="K3895" s="42"/>
      <c r="L3895" s="42"/>
      <c r="M3895" s="328"/>
      <c r="N3895" s="328"/>
      <c r="O3895" s="42"/>
    </row>
    <row r="3896" spans="1:15">
      <c r="A3896" s="42"/>
      <c r="B3896" s="330">
        <v>46900</v>
      </c>
      <c r="C3896" s="334">
        <f t="shared" si="59"/>
        <v>10465569867</v>
      </c>
      <c r="D3896" s="42"/>
      <c r="E3896" s="42"/>
      <c r="F3896" s="247">
        <v>926707681</v>
      </c>
      <c r="G3896" s="337">
        <v>566140260</v>
      </c>
      <c r="H3896" s="330">
        <v>48130</v>
      </c>
      <c r="I3896" s="330"/>
      <c r="K3896" s="42"/>
      <c r="L3896" s="42"/>
      <c r="M3896" s="328"/>
      <c r="N3896" s="328"/>
      <c r="O3896" s="42"/>
    </row>
    <row r="3897" spans="1:15">
      <c r="A3897" s="42"/>
      <c r="B3897" s="330">
        <v>46901</v>
      </c>
      <c r="C3897" s="334">
        <f t="shared" si="59"/>
        <v>9811206996</v>
      </c>
      <c r="D3897" s="42"/>
      <c r="E3897" s="42"/>
      <c r="F3897" s="247">
        <v>272344810</v>
      </c>
      <c r="G3897" s="337">
        <v>566187866</v>
      </c>
      <c r="H3897" s="330">
        <v>45837</v>
      </c>
      <c r="I3897" s="330"/>
      <c r="K3897" s="42"/>
      <c r="L3897" s="42"/>
      <c r="M3897" s="328"/>
      <c r="N3897" s="328"/>
      <c r="O3897" s="42"/>
    </row>
    <row r="3898" spans="1:15">
      <c r="A3898" s="42"/>
      <c r="B3898" s="330">
        <v>46902</v>
      </c>
      <c r="C3898" s="334">
        <f t="shared" si="59"/>
        <v>10425657005</v>
      </c>
      <c r="D3898" s="42"/>
      <c r="E3898" s="42"/>
      <c r="F3898" s="247">
        <v>886794819</v>
      </c>
      <c r="G3898" s="337">
        <v>566287330</v>
      </c>
      <c r="H3898" s="330">
        <v>44556</v>
      </c>
      <c r="I3898" s="330"/>
      <c r="K3898" s="42"/>
      <c r="L3898" s="42"/>
      <c r="M3898" s="328"/>
      <c r="N3898" s="328"/>
      <c r="O3898" s="42"/>
    </row>
    <row r="3899" spans="1:15">
      <c r="A3899" s="42"/>
      <c r="B3899" s="330">
        <v>46903</v>
      </c>
      <c r="C3899" s="334">
        <f t="shared" si="59"/>
        <v>10152740943</v>
      </c>
      <c r="D3899" s="42"/>
      <c r="E3899" s="42"/>
      <c r="F3899" s="247">
        <v>613878757</v>
      </c>
      <c r="G3899" s="337">
        <v>566502851</v>
      </c>
      <c r="H3899" s="330">
        <v>47034</v>
      </c>
      <c r="I3899" s="330"/>
      <c r="K3899" s="42"/>
      <c r="L3899" s="42"/>
      <c r="M3899" s="328"/>
      <c r="N3899" s="328"/>
      <c r="O3899" s="42"/>
    </row>
    <row r="3900" spans="1:15">
      <c r="A3900" s="42"/>
      <c r="B3900" s="330">
        <v>46904</v>
      </c>
      <c r="C3900" s="334">
        <f t="shared" si="59"/>
        <v>9905624699</v>
      </c>
      <c r="D3900" s="42"/>
      <c r="E3900" s="42"/>
      <c r="F3900" s="247">
        <v>366762513</v>
      </c>
      <c r="G3900" s="337">
        <v>566634257</v>
      </c>
      <c r="H3900" s="330">
        <v>49951</v>
      </c>
      <c r="I3900" s="330"/>
      <c r="K3900" s="42"/>
      <c r="L3900" s="42"/>
      <c r="M3900" s="328"/>
      <c r="N3900" s="328"/>
      <c r="O3900" s="42"/>
    </row>
    <row r="3901" spans="1:15">
      <c r="A3901" s="42"/>
      <c r="B3901" s="330">
        <v>46905</v>
      </c>
      <c r="C3901" s="334">
        <f t="shared" si="59"/>
        <v>10093950954</v>
      </c>
      <c r="D3901" s="42"/>
      <c r="E3901" s="42"/>
      <c r="F3901" s="247">
        <v>555088768</v>
      </c>
      <c r="G3901" s="337">
        <v>566856651</v>
      </c>
      <c r="H3901" s="330">
        <v>49087</v>
      </c>
      <c r="I3901" s="330"/>
      <c r="K3901" s="42"/>
      <c r="L3901" s="42"/>
      <c r="M3901" s="328"/>
      <c r="N3901" s="328"/>
      <c r="O3901" s="42"/>
    </row>
    <row r="3902" spans="1:15">
      <c r="A3902" s="42"/>
      <c r="B3902" s="330">
        <v>46906</v>
      </c>
      <c r="C3902" s="334">
        <f t="shared" si="59"/>
        <v>9843138044</v>
      </c>
      <c r="D3902" s="42"/>
      <c r="E3902" s="42"/>
      <c r="F3902" s="247">
        <v>304275858</v>
      </c>
      <c r="G3902" s="337">
        <v>567241785</v>
      </c>
      <c r="H3902" s="330">
        <v>44488</v>
      </c>
      <c r="I3902" s="330"/>
      <c r="K3902" s="42"/>
      <c r="L3902" s="42"/>
      <c r="M3902" s="328"/>
      <c r="N3902" s="328"/>
      <c r="O3902" s="42"/>
    </row>
    <row r="3903" spans="1:15">
      <c r="A3903" s="42"/>
      <c r="B3903" s="330">
        <v>46907</v>
      </c>
      <c r="C3903" s="334">
        <f t="shared" si="59"/>
        <v>9717881317</v>
      </c>
      <c r="D3903" s="42"/>
      <c r="E3903" s="42"/>
      <c r="F3903" s="247">
        <v>179019131</v>
      </c>
      <c r="G3903" s="337">
        <v>567431695</v>
      </c>
      <c r="H3903" s="330">
        <v>46799</v>
      </c>
      <c r="I3903" s="330"/>
      <c r="K3903" s="42"/>
      <c r="L3903" s="42"/>
      <c r="M3903" s="328"/>
      <c r="N3903" s="328"/>
      <c r="O3903" s="42"/>
    </row>
    <row r="3904" spans="1:15">
      <c r="A3904" s="42"/>
      <c r="B3904" s="330">
        <v>46908</v>
      </c>
      <c r="C3904" s="334">
        <f t="shared" si="59"/>
        <v>10160722022</v>
      </c>
      <c r="D3904" s="42"/>
      <c r="E3904" s="42"/>
      <c r="F3904" s="247">
        <v>621859836</v>
      </c>
      <c r="G3904" s="337">
        <v>567436215</v>
      </c>
      <c r="H3904" s="330">
        <v>43059</v>
      </c>
      <c r="I3904" s="330"/>
      <c r="K3904" s="42"/>
      <c r="L3904" s="42"/>
      <c r="M3904" s="328"/>
      <c r="N3904" s="328"/>
      <c r="O3904" s="42"/>
    </row>
    <row r="3905" spans="1:15">
      <c r="A3905" s="42"/>
      <c r="B3905" s="330">
        <v>46909</v>
      </c>
      <c r="C3905" s="334">
        <f t="shared" si="59"/>
        <v>10128896846</v>
      </c>
      <c r="D3905" s="42"/>
      <c r="E3905" s="42"/>
      <c r="F3905" s="247">
        <v>590034660</v>
      </c>
      <c r="G3905" s="337">
        <v>567471269</v>
      </c>
      <c r="H3905" s="330">
        <v>44932</v>
      </c>
      <c r="I3905" s="330"/>
      <c r="K3905" s="42"/>
      <c r="L3905" s="42"/>
      <c r="M3905" s="328"/>
      <c r="N3905" s="328"/>
      <c r="O3905" s="42"/>
    </row>
    <row r="3906" spans="1:15">
      <c r="A3906" s="42"/>
      <c r="B3906" s="330">
        <v>46910</v>
      </c>
      <c r="C3906" s="334">
        <f t="shared" si="59"/>
        <v>9876902846</v>
      </c>
      <c r="D3906" s="42"/>
      <c r="E3906" s="42"/>
      <c r="F3906" s="247">
        <v>338040660</v>
      </c>
      <c r="G3906" s="337">
        <v>567582409</v>
      </c>
      <c r="H3906" s="330">
        <v>45934</v>
      </c>
      <c r="I3906" s="330"/>
      <c r="K3906" s="42"/>
      <c r="L3906" s="42"/>
      <c r="M3906" s="328"/>
      <c r="N3906" s="328"/>
      <c r="O3906" s="42"/>
    </row>
    <row r="3907" spans="1:15">
      <c r="A3907" s="42"/>
      <c r="B3907" s="330">
        <v>46911</v>
      </c>
      <c r="C3907" s="334">
        <f t="shared" si="59"/>
        <v>9923115560</v>
      </c>
      <c r="D3907" s="42"/>
      <c r="E3907" s="42"/>
      <c r="F3907" s="247">
        <v>384253374</v>
      </c>
      <c r="G3907" s="337">
        <v>567604523</v>
      </c>
      <c r="H3907" s="330">
        <v>44923</v>
      </c>
      <c r="I3907" s="330"/>
      <c r="K3907" s="42"/>
      <c r="L3907" s="42"/>
      <c r="M3907" s="328"/>
      <c r="N3907" s="328"/>
      <c r="O3907" s="42"/>
    </row>
    <row r="3908" spans="1:15">
      <c r="A3908" s="42"/>
      <c r="B3908" s="330">
        <v>46912</v>
      </c>
      <c r="C3908" s="334">
        <f t="shared" si="59"/>
        <v>9975104608</v>
      </c>
      <c r="D3908" s="42"/>
      <c r="E3908" s="42"/>
      <c r="F3908" s="247">
        <v>436242422</v>
      </c>
      <c r="G3908" s="337">
        <v>567613758</v>
      </c>
      <c r="H3908" s="330">
        <v>46892</v>
      </c>
      <c r="I3908" s="330"/>
      <c r="K3908" s="42"/>
      <c r="L3908" s="42"/>
      <c r="M3908" s="328"/>
      <c r="N3908" s="328"/>
      <c r="O3908" s="42"/>
    </row>
    <row r="3909" spans="1:15">
      <c r="A3909" s="42"/>
      <c r="B3909" s="330">
        <v>46913</v>
      </c>
      <c r="C3909" s="334">
        <f t="shared" si="59"/>
        <v>10223463618</v>
      </c>
      <c r="D3909" s="42"/>
      <c r="E3909" s="42"/>
      <c r="F3909" s="247">
        <v>684601432</v>
      </c>
      <c r="G3909" s="337">
        <v>567910973</v>
      </c>
      <c r="H3909" s="330">
        <v>48921</v>
      </c>
      <c r="I3909" s="330"/>
      <c r="K3909" s="42"/>
      <c r="L3909" s="42"/>
      <c r="M3909" s="328"/>
      <c r="N3909" s="328"/>
      <c r="O3909" s="42"/>
    </row>
    <row r="3910" spans="1:15">
      <c r="A3910" s="42"/>
      <c r="B3910" s="330">
        <v>46914</v>
      </c>
      <c r="C3910" s="334">
        <f t="shared" si="59"/>
        <v>9815438837</v>
      </c>
      <c r="D3910" s="42"/>
      <c r="E3910" s="42"/>
      <c r="F3910" s="247">
        <v>276576651</v>
      </c>
      <c r="G3910" s="337">
        <v>568070925</v>
      </c>
      <c r="H3910" s="330">
        <v>50005</v>
      </c>
      <c r="I3910" s="330"/>
      <c r="K3910" s="42"/>
      <c r="L3910" s="42"/>
      <c r="M3910" s="328"/>
      <c r="N3910" s="328"/>
      <c r="O3910" s="42"/>
    </row>
    <row r="3911" spans="1:15">
      <c r="A3911" s="42"/>
      <c r="B3911" s="330">
        <v>46915</v>
      </c>
      <c r="C3911" s="334">
        <f t="shared" si="59"/>
        <v>10188260147</v>
      </c>
      <c r="D3911" s="42"/>
      <c r="E3911" s="42"/>
      <c r="F3911" s="247">
        <v>649397961</v>
      </c>
      <c r="G3911" s="337">
        <v>568122935</v>
      </c>
      <c r="H3911" s="330">
        <v>46236</v>
      </c>
      <c r="I3911" s="330"/>
      <c r="K3911" s="42"/>
      <c r="L3911" s="42"/>
      <c r="M3911" s="328"/>
      <c r="N3911" s="328"/>
      <c r="O3911" s="42"/>
    </row>
    <row r="3912" spans="1:15">
      <c r="A3912" s="42"/>
      <c r="B3912" s="330">
        <v>46916</v>
      </c>
      <c r="C3912" s="334">
        <f t="shared" si="59"/>
        <v>10346164477</v>
      </c>
      <c r="D3912" s="42"/>
      <c r="E3912" s="42"/>
      <c r="F3912" s="247">
        <v>807302291</v>
      </c>
      <c r="G3912" s="337">
        <v>568124098</v>
      </c>
      <c r="H3912" s="330">
        <v>45844</v>
      </c>
      <c r="I3912" s="330"/>
      <c r="K3912" s="42"/>
      <c r="L3912" s="42"/>
      <c r="M3912" s="328"/>
      <c r="N3912" s="328"/>
      <c r="O3912" s="42"/>
    </row>
    <row r="3913" spans="1:15">
      <c r="A3913" s="42"/>
      <c r="B3913" s="330">
        <v>46917</v>
      </c>
      <c r="C3913" s="334">
        <f t="shared" si="59"/>
        <v>9966043304</v>
      </c>
      <c r="D3913" s="42"/>
      <c r="E3913" s="42"/>
      <c r="F3913" s="247">
        <v>427181118</v>
      </c>
      <c r="G3913" s="337">
        <v>568267324</v>
      </c>
      <c r="H3913" s="330">
        <v>47540</v>
      </c>
      <c r="I3913" s="330"/>
      <c r="K3913" s="42"/>
      <c r="L3913" s="42"/>
      <c r="M3913" s="328"/>
      <c r="N3913" s="328"/>
      <c r="O3913" s="42"/>
    </row>
    <row r="3914" spans="1:15">
      <c r="A3914" s="42"/>
      <c r="B3914" s="330">
        <v>46918</v>
      </c>
      <c r="C3914" s="334">
        <f t="shared" si="59"/>
        <v>10224120056</v>
      </c>
      <c r="D3914" s="42"/>
      <c r="E3914" s="42"/>
      <c r="F3914" s="247">
        <v>685257870</v>
      </c>
      <c r="G3914" s="337">
        <v>568268863</v>
      </c>
      <c r="H3914" s="330">
        <v>45682</v>
      </c>
      <c r="I3914" s="330"/>
      <c r="K3914" s="42"/>
      <c r="L3914" s="42"/>
      <c r="M3914" s="328"/>
      <c r="N3914" s="328"/>
      <c r="O3914" s="42"/>
    </row>
    <row r="3915" spans="1:15">
      <c r="A3915" s="42"/>
      <c r="B3915" s="330">
        <v>46919</v>
      </c>
      <c r="C3915" s="334">
        <f t="shared" si="59"/>
        <v>9648148953</v>
      </c>
      <c r="D3915" s="42"/>
      <c r="E3915" s="42"/>
      <c r="F3915" s="247">
        <v>109286767</v>
      </c>
      <c r="G3915" s="337">
        <v>568281073</v>
      </c>
      <c r="H3915" s="330">
        <v>48477</v>
      </c>
      <c r="I3915" s="330"/>
      <c r="K3915" s="42"/>
      <c r="L3915" s="42"/>
      <c r="M3915" s="328"/>
      <c r="N3915" s="328"/>
      <c r="O3915" s="42"/>
    </row>
    <row r="3916" spans="1:15">
      <c r="A3916" s="42"/>
      <c r="B3916" s="330">
        <v>46920</v>
      </c>
      <c r="C3916" s="334">
        <f t="shared" si="59"/>
        <v>10017664304</v>
      </c>
      <c r="D3916" s="42"/>
      <c r="E3916" s="42"/>
      <c r="F3916" s="247">
        <v>478802118</v>
      </c>
      <c r="G3916" s="337">
        <v>568421472</v>
      </c>
      <c r="H3916" s="330">
        <v>47555</v>
      </c>
      <c r="I3916" s="330"/>
      <c r="K3916" s="42"/>
      <c r="L3916" s="42"/>
      <c r="M3916" s="328"/>
      <c r="N3916" s="328"/>
      <c r="O3916" s="42"/>
    </row>
    <row r="3917" spans="1:15">
      <c r="A3917" s="42"/>
      <c r="B3917" s="330">
        <v>46921</v>
      </c>
      <c r="C3917" s="334">
        <f t="shared" si="59"/>
        <v>10053305732</v>
      </c>
      <c r="D3917" s="42"/>
      <c r="E3917" s="42"/>
      <c r="F3917" s="247">
        <v>514443546</v>
      </c>
      <c r="G3917" s="337">
        <v>568446825</v>
      </c>
      <c r="H3917" s="330">
        <v>45298</v>
      </c>
      <c r="I3917" s="330"/>
      <c r="K3917" s="42"/>
      <c r="L3917" s="42"/>
      <c r="M3917" s="328"/>
      <c r="N3917" s="328"/>
      <c r="O3917" s="42"/>
    </row>
    <row r="3918" spans="1:15">
      <c r="A3918" s="42"/>
      <c r="B3918" s="330">
        <v>46922</v>
      </c>
      <c r="C3918" s="334">
        <f t="shared" si="59"/>
        <v>10436021072</v>
      </c>
      <c r="D3918" s="42"/>
      <c r="E3918" s="42"/>
      <c r="F3918" s="247">
        <v>897158886</v>
      </c>
      <c r="G3918" s="337">
        <v>568652530</v>
      </c>
      <c r="H3918" s="330">
        <v>50084</v>
      </c>
      <c r="I3918" s="330"/>
      <c r="K3918" s="42"/>
      <c r="L3918" s="42"/>
      <c r="M3918" s="328"/>
      <c r="N3918" s="328"/>
      <c r="O3918" s="42"/>
    </row>
    <row r="3919" spans="1:15">
      <c r="A3919" s="42"/>
      <c r="B3919" s="330">
        <v>46923</v>
      </c>
      <c r="C3919" s="334">
        <f t="shared" si="59"/>
        <v>9916572165</v>
      </c>
      <c r="D3919" s="42"/>
      <c r="E3919" s="42"/>
      <c r="F3919" s="247">
        <v>377709979</v>
      </c>
      <c r="G3919" s="337">
        <v>568673881</v>
      </c>
      <c r="H3919" s="330">
        <v>44824</v>
      </c>
      <c r="I3919" s="330"/>
      <c r="K3919" s="42"/>
      <c r="L3919" s="42"/>
      <c r="M3919" s="328"/>
      <c r="N3919" s="328"/>
      <c r="O3919" s="42"/>
    </row>
    <row r="3920" spans="1:15">
      <c r="A3920" s="42"/>
      <c r="B3920" s="330">
        <v>46924</v>
      </c>
      <c r="C3920" s="334">
        <f t="shared" si="59"/>
        <v>10431667350</v>
      </c>
      <c r="D3920" s="42"/>
      <c r="E3920" s="42"/>
      <c r="F3920" s="247">
        <v>892805164</v>
      </c>
      <c r="G3920" s="337">
        <v>568684517</v>
      </c>
      <c r="H3920" s="330">
        <v>49694</v>
      </c>
      <c r="I3920" s="330"/>
      <c r="K3920" s="42"/>
      <c r="L3920" s="42"/>
      <c r="M3920" s="328"/>
      <c r="N3920" s="328"/>
      <c r="O3920" s="42"/>
    </row>
    <row r="3921" spans="1:15">
      <c r="A3921" s="42"/>
      <c r="B3921" s="330">
        <v>46925</v>
      </c>
      <c r="C3921" s="334">
        <f t="shared" si="59"/>
        <v>9766136462</v>
      </c>
      <c r="D3921" s="42"/>
      <c r="E3921" s="42"/>
      <c r="F3921" s="247">
        <v>227274276</v>
      </c>
      <c r="G3921" s="337">
        <v>568914994</v>
      </c>
      <c r="H3921" s="330">
        <v>49678</v>
      </c>
      <c r="I3921" s="330"/>
      <c r="K3921" s="42"/>
      <c r="L3921" s="42"/>
      <c r="M3921" s="328"/>
      <c r="N3921" s="328"/>
      <c r="O3921" s="42"/>
    </row>
    <row r="3922" spans="1:15">
      <c r="A3922" s="42"/>
      <c r="B3922" s="330">
        <v>46926</v>
      </c>
      <c r="C3922" s="334">
        <f t="shared" si="59"/>
        <v>9800101763</v>
      </c>
      <c r="D3922" s="42"/>
      <c r="E3922" s="42"/>
      <c r="F3922" s="247">
        <v>261239577</v>
      </c>
      <c r="G3922" s="337">
        <v>568977279</v>
      </c>
      <c r="H3922" s="330">
        <v>43734</v>
      </c>
      <c r="I3922" s="330"/>
      <c r="K3922" s="42"/>
      <c r="L3922" s="42"/>
      <c r="M3922" s="328"/>
      <c r="N3922" s="328"/>
      <c r="O3922" s="42"/>
    </row>
    <row r="3923" spans="1:15">
      <c r="A3923" s="42"/>
      <c r="B3923" s="330">
        <v>46927</v>
      </c>
      <c r="C3923" s="334">
        <f t="shared" si="59"/>
        <v>10051332109</v>
      </c>
      <c r="D3923" s="42"/>
      <c r="E3923" s="42"/>
      <c r="F3923" s="247">
        <v>512469923</v>
      </c>
      <c r="G3923" s="337">
        <v>569013910</v>
      </c>
      <c r="H3923" s="330">
        <v>48291</v>
      </c>
      <c r="I3923" s="330"/>
      <c r="K3923" s="42"/>
      <c r="L3923" s="42"/>
      <c r="M3923" s="328"/>
      <c r="N3923" s="328"/>
      <c r="O3923" s="42"/>
    </row>
    <row r="3924" spans="1:15">
      <c r="A3924" s="42"/>
      <c r="B3924" s="330">
        <v>46928</v>
      </c>
      <c r="C3924" s="334">
        <f t="shared" si="59"/>
        <v>10104989709</v>
      </c>
      <c r="D3924" s="42"/>
      <c r="E3924" s="42"/>
      <c r="F3924" s="247">
        <v>566127523</v>
      </c>
      <c r="G3924" s="337">
        <v>569129854</v>
      </c>
      <c r="H3924" s="330">
        <v>47869</v>
      </c>
      <c r="I3924" s="330"/>
      <c r="K3924" s="42"/>
      <c r="L3924" s="42"/>
      <c r="M3924" s="328"/>
      <c r="N3924" s="328"/>
      <c r="O3924" s="42"/>
    </row>
    <row r="3925" spans="1:15">
      <c r="A3925" s="42"/>
      <c r="B3925" s="330">
        <v>46929</v>
      </c>
      <c r="C3925" s="334">
        <f t="shared" si="59"/>
        <v>10202736361</v>
      </c>
      <c r="D3925" s="42"/>
      <c r="E3925" s="42"/>
      <c r="F3925" s="247">
        <v>663874175</v>
      </c>
      <c r="G3925" s="337">
        <v>569136223</v>
      </c>
      <c r="H3925" s="330">
        <v>47680</v>
      </c>
      <c r="I3925" s="330"/>
      <c r="K3925" s="42"/>
      <c r="L3925" s="42"/>
      <c r="M3925" s="328"/>
      <c r="N3925" s="328"/>
      <c r="O3925" s="42"/>
    </row>
    <row r="3926" spans="1:15">
      <c r="A3926" s="42"/>
      <c r="B3926" s="330">
        <v>46930</v>
      </c>
      <c r="C3926" s="334">
        <f t="shared" si="59"/>
        <v>10448847790</v>
      </c>
      <c r="D3926" s="42"/>
      <c r="E3926" s="42"/>
      <c r="F3926" s="247">
        <v>909985604</v>
      </c>
      <c r="G3926" s="337">
        <v>569264381</v>
      </c>
      <c r="H3926" s="330">
        <v>45878</v>
      </c>
      <c r="I3926" s="330"/>
      <c r="K3926" s="42"/>
      <c r="L3926" s="42"/>
      <c r="M3926" s="328"/>
      <c r="N3926" s="328"/>
      <c r="O3926" s="42"/>
    </row>
    <row r="3927" spans="1:15">
      <c r="A3927" s="42"/>
      <c r="B3927" s="330">
        <v>46931</v>
      </c>
      <c r="C3927" s="334">
        <f t="shared" si="59"/>
        <v>10147038885</v>
      </c>
      <c r="D3927" s="42"/>
      <c r="E3927" s="42"/>
      <c r="F3927" s="247">
        <v>608176699</v>
      </c>
      <c r="G3927" s="337">
        <v>569380982</v>
      </c>
      <c r="H3927" s="330">
        <v>48351</v>
      </c>
      <c r="I3927" s="330"/>
      <c r="K3927" s="42"/>
      <c r="L3927" s="42"/>
      <c r="M3927" s="328"/>
      <c r="N3927" s="328"/>
      <c r="O3927" s="42"/>
    </row>
    <row r="3928" spans="1:15">
      <c r="A3928" s="42"/>
      <c r="B3928" s="330">
        <v>46932</v>
      </c>
      <c r="C3928" s="334">
        <f t="shared" si="59"/>
        <v>10098434036</v>
      </c>
      <c r="D3928" s="42"/>
      <c r="E3928" s="42"/>
      <c r="F3928" s="247">
        <v>559571850</v>
      </c>
      <c r="G3928" s="337">
        <v>569632966</v>
      </c>
      <c r="H3928" s="330">
        <v>49830</v>
      </c>
      <c r="I3928" s="330"/>
      <c r="K3928" s="42"/>
      <c r="L3928" s="42"/>
      <c r="M3928" s="328"/>
      <c r="N3928" s="328"/>
      <c r="O3928" s="42"/>
    </row>
    <row r="3929" spans="1:15">
      <c r="A3929" s="42"/>
      <c r="B3929" s="330">
        <v>46933</v>
      </c>
      <c r="C3929" s="334">
        <f t="shared" si="59"/>
        <v>10283949597</v>
      </c>
      <c r="D3929" s="42"/>
      <c r="E3929" s="42"/>
      <c r="F3929" s="247">
        <v>745087411</v>
      </c>
      <c r="G3929" s="337">
        <v>569673590</v>
      </c>
      <c r="H3929" s="330">
        <v>48754</v>
      </c>
      <c r="I3929" s="330"/>
      <c r="K3929" s="42"/>
      <c r="L3929" s="42"/>
      <c r="M3929" s="328"/>
      <c r="N3929" s="328"/>
      <c r="O3929" s="42"/>
    </row>
    <row r="3930" spans="1:15">
      <c r="A3930" s="42"/>
      <c r="B3930" s="330">
        <v>46934</v>
      </c>
      <c r="C3930" s="334">
        <f t="shared" si="59"/>
        <v>10193369782</v>
      </c>
      <c r="D3930" s="42"/>
      <c r="E3930" s="42"/>
      <c r="F3930" s="247">
        <v>654507596</v>
      </c>
      <c r="G3930" s="337">
        <v>569801963</v>
      </c>
      <c r="H3930" s="330">
        <v>44189</v>
      </c>
      <c r="I3930" s="330"/>
      <c r="K3930" s="42"/>
      <c r="L3930" s="42"/>
      <c r="M3930" s="328"/>
      <c r="N3930" s="328"/>
      <c r="O3930" s="42"/>
    </row>
    <row r="3931" spans="1:15">
      <c r="A3931" s="42"/>
      <c r="B3931" s="330">
        <v>46935</v>
      </c>
      <c r="C3931" s="334">
        <f t="shared" si="59"/>
        <v>9876286767</v>
      </c>
      <c r="D3931" s="42"/>
      <c r="E3931" s="42"/>
      <c r="F3931" s="247">
        <v>337424581</v>
      </c>
      <c r="G3931" s="337">
        <v>569977180</v>
      </c>
      <c r="H3931" s="330">
        <v>46227</v>
      </c>
      <c r="I3931" s="330"/>
      <c r="K3931" s="42"/>
      <c r="L3931" s="42"/>
      <c r="M3931" s="328"/>
      <c r="N3931" s="328"/>
      <c r="O3931" s="42"/>
    </row>
    <row r="3932" spans="1:15">
      <c r="A3932" s="42"/>
      <c r="B3932" s="330">
        <v>46936</v>
      </c>
      <c r="C3932" s="334">
        <f t="shared" si="59"/>
        <v>10245749473</v>
      </c>
      <c r="D3932" s="42"/>
      <c r="E3932" s="42"/>
      <c r="F3932" s="247">
        <v>706887287</v>
      </c>
      <c r="G3932" s="337">
        <v>570046600</v>
      </c>
      <c r="H3932" s="330">
        <v>47912</v>
      </c>
      <c r="I3932" s="330"/>
      <c r="K3932" s="42"/>
      <c r="L3932" s="42"/>
      <c r="M3932" s="328"/>
      <c r="N3932" s="328"/>
      <c r="O3932" s="42"/>
    </row>
    <row r="3933" spans="1:15">
      <c r="A3933" s="42"/>
      <c r="B3933" s="330">
        <v>46937</v>
      </c>
      <c r="C3933" s="334">
        <f t="shared" si="59"/>
        <v>9921215353</v>
      </c>
      <c r="D3933" s="42"/>
      <c r="E3933" s="42"/>
      <c r="F3933" s="247">
        <v>382353167</v>
      </c>
      <c r="G3933" s="337">
        <v>570244577</v>
      </c>
      <c r="H3933" s="330">
        <v>44436</v>
      </c>
      <c r="I3933" s="330"/>
      <c r="K3933" s="42"/>
      <c r="L3933" s="42"/>
      <c r="M3933" s="328"/>
      <c r="N3933" s="328"/>
      <c r="O3933" s="42"/>
    </row>
    <row r="3934" spans="1:15">
      <c r="A3934" s="42"/>
      <c r="B3934" s="330">
        <v>46938</v>
      </c>
      <c r="C3934" s="334">
        <f t="shared" si="59"/>
        <v>9729571097</v>
      </c>
      <c r="D3934" s="42"/>
      <c r="E3934" s="42"/>
      <c r="F3934" s="247">
        <v>190708911</v>
      </c>
      <c r="G3934" s="337">
        <v>570276550</v>
      </c>
      <c r="H3934" s="330">
        <v>50387</v>
      </c>
      <c r="I3934" s="330"/>
      <c r="K3934" s="42"/>
      <c r="L3934" s="42"/>
      <c r="M3934" s="328"/>
      <c r="N3934" s="328"/>
      <c r="O3934" s="42"/>
    </row>
    <row r="3935" spans="1:15">
      <c r="A3935" s="42"/>
      <c r="B3935" s="330">
        <v>46939</v>
      </c>
      <c r="C3935" s="334">
        <f t="shared" si="59"/>
        <v>10496047096</v>
      </c>
      <c r="D3935" s="42"/>
      <c r="E3935" s="42"/>
      <c r="F3935" s="247">
        <v>957184910</v>
      </c>
      <c r="G3935" s="337">
        <v>570393010</v>
      </c>
      <c r="H3935" s="330">
        <v>49888</v>
      </c>
      <c r="I3935" s="330"/>
      <c r="K3935" s="42"/>
      <c r="L3935" s="42"/>
      <c r="M3935" s="328"/>
      <c r="N3935" s="328"/>
      <c r="O3935" s="42"/>
    </row>
    <row r="3936" spans="1:15">
      <c r="A3936" s="42"/>
      <c r="B3936" s="330">
        <v>46940</v>
      </c>
      <c r="C3936" s="334">
        <f t="shared" ref="C3936:C3999" si="60">F3936+(F$88*28679+98765)+(G$88*6587+87654)+(E$88*9537+76543)+(J$88*5713+4528)</f>
        <v>10221366670</v>
      </c>
      <c r="D3936" s="42"/>
      <c r="E3936" s="42"/>
      <c r="F3936" s="247">
        <v>682504484</v>
      </c>
      <c r="G3936" s="337">
        <v>570425923</v>
      </c>
      <c r="H3936" s="330">
        <v>43144</v>
      </c>
      <c r="I3936" s="330"/>
      <c r="K3936" s="42"/>
      <c r="L3936" s="42"/>
      <c r="M3936" s="328"/>
      <c r="N3936" s="328"/>
      <c r="O3936" s="42"/>
    </row>
    <row r="3937" spans="1:15">
      <c r="A3937" s="42"/>
      <c r="B3937" s="330">
        <v>46941</v>
      </c>
      <c r="C3937" s="334">
        <f t="shared" si="60"/>
        <v>9774134437</v>
      </c>
      <c r="D3937" s="42"/>
      <c r="E3937" s="42"/>
      <c r="F3937" s="247">
        <v>235272251</v>
      </c>
      <c r="G3937" s="337">
        <v>570495672</v>
      </c>
      <c r="H3937" s="330">
        <v>46123</v>
      </c>
      <c r="I3937" s="330"/>
      <c r="K3937" s="42"/>
      <c r="L3937" s="42"/>
      <c r="M3937" s="328"/>
      <c r="N3937" s="328"/>
      <c r="O3937" s="42"/>
    </row>
    <row r="3938" spans="1:15">
      <c r="A3938" s="42"/>
      <c r="B3938" s="330">
        <v>46942</v>
      </c>
      <c r="C3938" s="334">
        <f t="shared" si="60"/>
        <v>9838007015</v>
      </c>
      <c r="D3938" s="42"/>
      <c r="E3938" s="42"/>
      <c r="F3938" s="247">
        <v>299144829</v>
      </c>
      <c r="G3938" s="337">
        <v>570664941</v>
      </c>
      <c r="H3938" s="330">
        <v>48252</v>
      </c>
      <c r="I3938" s="330"/>
      <c r="K3938" s="42"/>
      <c r="L3938" s="42"/>
      <c r="M3938" s="328"/>
      <c r="N3938" s="328"/>
      <c r="O3938" s="42"/>
    </row>
    <row r="3939" spans="1:15">
      <c r="A3939" s="42"/>
      <c r="B3939" s="330">
        <v>46943</v>
      </c>
      <c r="C3939" s="334">
        <f t="shared" si="60"/>
        <v>9848319446</v>
      </c>
      <c r="D3939" s="42"/>
      <c r="E3939" s="42"/>
      <c r="F3939" s="247">
        <v>309457260</v>
      </c>
      <c r="G3939" s="337">
        <v>570732227</v>
      </c>
      <c r="H3939" s="330">
        <v>47091</v>
      </c>
      <c r="I3939" s="330"/>
      <c r="K3939" s="42"/>
      <c r="L3939" s="42"/>
      <c r="M3939" s="328"/>
      <c r="N3939" s="328"/>
      <c r="O3939" s="42"/>
    </row>
    <row r="3940" spans="1:15">
      <c r="A3940" s="42"/>
      <c r="B3940" s="330">
        <v>46944</v>
      </c>
      <c r="C3940" s="334">
        <f t="shared" si="60"/>
        <v>9794538851</v>
      </c>
      <c r="D3940" s="42"/>
      <c r="E3940" s="42"/>
      <c r="F3940" s="247">
        <v>255676665</v>
      </c>
      <c r="G3940" s="337">
        <v>571013369</v>
      </c>
      <c r="H3940" s="330">
        <v>44169</v>
      </c>
      <c r="I3940" s="330"/>
      <c r="K3940" s="42"/>
      <c r="L3940" s="42"/>
      <c r="M3940" s="328"/>
      <c r="N3940" s="328"/>
      <c r="O3940" s="42"/>
    </row>
    <row r="3941" spans="1:15">
      <c r="A3941" s="42"/>
      <c r="B3941" s="330">
        <v>46945</v>
      </c>
      <c r="C3941" s="334">
        <f t="shared" si="60"/>
        <v>9905323112</v>
      </c>
      <c r="D3941" s="42"/>
      <c r="E3941" s="42"/>
      <c r="F3941" s="247">
        <v>366460926</v>
      </c>
      <c r="G3941" s="337">
        <v>571053019</v>
      </c>
      <c r="H3941" s="330">
        <v>44872</v>
      </c>
      <c r="I3941" s="330"/>
      <c r="K3941" s="42"/>
      <c r="L3941" s="42"/>
      <c r="M3941" s="328"/>
      <c r="N3941" s="328"/>
      <c r="O3941" s="42"/>
    </row>
    <row r="3942" spans="1:15">
      <c r="A3942" s="42"/>
      <c r="B3942" s="330">
        <v>46946</v>
      </c>
      <c r="C3942" s="334">
        <f t="shared" si="60"/>
        <v>9765753373</v>
      </c>
      <c r="D3942" s="42"/>
      <c r="E3942" s="42"/>
      <c r="F3942" s="247">
        <v>226891187</v>
      </c>
      <c r="G3942" s="337">
        <v>571343529</v>
      </c>
      <c r="H3942" s="330">
        <v>46085</v>
      </c>
      <c r="I3942" s="330"/>
      <c r="K3942" s="42"/>
      <c r="L3942" s="42"/>
      <c r="M3942" s="328"/>
      <c r="N3942" s="328"/>
      <c r="O3942" s="42"/>
    </row>
    <row r="3943" spans="1:15">
      <c r="A3943" s="42"/>
      <c r="B3943" s="330">
        <v>46947</v>
      </c>
      <c r="C3943" s="334">
        <f t="shared" si="60"/>
        <v>10402981639</v>
      </c>
      <c r="D3943" s="42"/>
      <c r="E3943" s="42"/>
      <c r="F3943" s="247">
        <v>864119453</v>
      </c>
      <c r="G3943" s="337">
        <v>571509241</v>
      </c>
      <c r="H3943" s="330">
        <v>50075</v>
      </c>
      <c r="I3943" s="330"/>
      <c r="K3943" s="42"/>
      <c r="L3943" s="42"/>
      <c r="M3943" s="328"/>
      <c r="N3943" s="328"/>
      <c r="O3943" s="42"/>
    </row>
    <row r="3944" spans="1:15">
      <c r="A3944" s="42"/>
      <c r="B3944" s="330">
        <v>46948</v>
      </c>
      <c r="C3944" s="334">
        <f t="shared" si="60"/>
        <v>10067492915</v>
      </c>
      <c r="D3944" s="42"/>
      <c r="E3944" s="42"/>
      <c r="F3944" s="247">
        <v>528630729</v>
      </c>
      <c r="G3944" s="337">
        <v>571568097</v>
      </c>
      <c r="H3944" s="330">
        <v>46666</v>
      </c>
      <c r="I3944" s="330"/>
      <c r="K3944" s="42"/>
      <c r="L3944" s="42"/>
      <c r="M3944" s="328"/>
      <c r="N3944" s="328"/>
      <c r="O3944" s="42"/>
    </row>
    <row r="3945" spans="1:15">
      <c r="A3945" s="42"/>
      <c r="B3945" s="330">
        <v>46949</v>
      </c>
      <c r="C3945" s="334">
        <f t="shared" si="60"/>
        <v>10065351799</v>
      </c>
      <c r="D3945" s="42"/>
      <c r="E3945" s="42"/>
      <c r="F3945" s="247">
        <v>526489613</v>
      </c>
      <c r="G3945" s="337">
        <v>571667292</v>
      </c>
      <c r="H3945" s="330">
        <v>47500</v>
      </c>
      <c r="I3945" s="330"/>
      <c r="K3945" s="42"/>
      <c r="L3945" s="42"/>
      <c r="M3945" s="328"/>
      <c r="N3945" s="328"/>
      <c r="O3945" s="42"/>
    </row>
    <row r="3946" spans="1:15">
      <c r="A3946" s="42"/>
      <c r="B3946" s="330">
        <v>46950</v>
      </c>
      <c r="C3946" s="334">
        <f t="shared" si="60"/>
        <v>9906637709</v>
      </c>
      <c r="D3946" s="42"/>
      <c r="E3946" s="42"/>
      <c r="F3946" s="247">
        <v>367775523</v>
      </c>
      <c r="G3946" s="337">
        <v>571712892</v>
      </c>
      <c r="H3946" s="330">
        <v>45446</v>
      </c>
      <c r="I3946" s="330"/>
      <c r="K3946" s="42"/>
      <c r="L3946" s="42"/>
      <c r="M3946" s="328"/>
      <c r="N3946" s="328"/>
      <c r="O3946" s="42"/>
    </row>
    <row r="3947" spans="1:15">
      <c r="A3947" s="42"/>
      <c r="B3947" s="330">
        <v>46951</v>
      </c>
      <c r="C3947" s="334">
        <f t="shared" si="60"/>
        <v>9701516818</v>
      </c>
      <c r="D3947" s="42"/>
      <c r="E3947" s="42"/>
      <c r="F3947" s="247">
        <v>162654632</v>
      </c>
      <c r="G3947" s="337">
        <v>571998982</v>
      </c>
      <c r="H3947" s="330">
        <v>43122</v>
      </c>
      <c r="I3947" s="330"/>
      <c r="K3947" s="42"/>
      <c r="L3947" s="42"/>
      <c r="M3947" s="328"/>
      <c r="N3947" s="328"/>
      <c r="O3947" s="42"/>
    </row>
    <row r="3948" spans="1:15">
      <c r="A3948" s="42"/>
      <c r="B3948" s="330">
        <v>46952</v>
      </c>
      <c r="C3948" s="334">
        <f t="shared" si="60"/>
        <v>10125850679</v>
      </c>
      <c r="D3948" s="42"/>
      <c r="E3948" s="42"/>
      <c r="F3948" s="247">
        <v>586988493</v>
      </c>
      <c r="G3948" s="337">
        <v>572090153</v>
      </c>
      <c r="H3948" s="330">
        <v>47951</v>
      </c>
      <c r="I3948" s="330"/>
      <c r="K3948" s="42"/>
      <c r="L3948" s="42"/>
      <c r="M3948" s="328"/>
      <c r="N3948" s="328"/>
      <c r="O3948" s="42"/>
    </row>
    <row r="3949" spans="1:15">
      <c r="A3949" s="42"/>
      <c r="B3949" s="330">
        <v>46953</v>
      </c>
      <c r="C3949" s="334">
        <f t="shared" si="60"/>
        <v>10068677764</v>
      </c>
      <c r="D3949" s="42"/>
      <c r="E3949" s="42"/>
      <c r="F3949" s="247">
        <v>529815578</v>
      </c>
      <c r="G3949" s="337">
        <v>572220056</v>
      </c>
      <c r="H3949" s="330">
        <v>47749</v>
      </c>
      <c r="I3949" s="330"/>
      <c r="K3949" s="42"/>
      <c r="L3949" s="42"/>
      <c r="M3949" s="328"/>
      <c r="N3949" s="328"/>
      <c r="O3949" s="42"/>
    </row>
    <row r="3950" spans="1:15">
      <c r="A3950" s="42"/>
      <c r="B3950" s="330">
        <v>46954</v>
      </c>
      <c r="C3950" s="334">
        <f t="shared" si="60"/>
        <v>9912404827</v>
      </c>
      <c r="D3950" s="42"/>
      <c r="E3950" s="42"/>
      <c r="F3950" s="247">
        <v>373542641</v>
      </c>
      <c r="G3950" s="337">
        <v>572554117</v>
      </c>
      <c r="H3950" s="330">
        <v>44013</v>
      </c>
      <c r="I3950" s="330"/>
      <c r="K3950" s="42"/>
      <c r="L3950" s="42"/>
      <c r="M3950" s="328"/>
      <c r="N3950" s="328"/>
      <c r="O3950" s="42"/>
    </row>
    <row r="3951" spans="1:15">
      <c r="A3951" s="42"/>
      <c r="B3951" s="330">
        <v>46955</v>
      </c>
      <c r="C3951" s="334">
        <f t="shared" si="60"/>
        <v>9906187867</v>
      </c>
      <c r="D3951" s="42"/>
      <c r="E3951" s="42"/>
      <c r="F3951" s="247">
        <v>367325681</v>
      </c>
      <c r="G3951" s="337">
        <v>572556764</v>
      </c>
      <c r="H3951" s="330">
        <v>45887</v>
      </c>
      <c r="I3951" s="330"/>
      <c r="K3951" s="42"/>
      <c r="L3951" s="42"/>
      <c r="M3951" s="328"/>
      <c r="N3951" s="328"/>
      <c r="O3951" s="42"/>
    </row>
    <row r="3952" spans="1:15">
      <c r="A3952" s="42"/>
      <c r="B3952" s="330">
        <v>46956</v>
      </c>
      <c r="C3952" s="334">
        <f t="shared" si="60"/>
        <v>10077856073</v>
      </c>
      <c r="D3952" s="42"/>
      <c r="E3952" s="42"/>
      <c r="F3952" s="247">
        <v>538993887</v>
      </c>
      <c r="G3952" s="337">
        <v>572997570</v>
      </c>
      <c r="H3952" s="330">
        <v>44345</v>
      </c>
      <c r="I3952" s="330"/>
      <c r="K3952" s="42"/>
      <c r="L3952" s="42"/>
      <c r="M3952" s="328"/>
      <c r="N3952" s="328"/>
      <c r="O3952" s="42"/>
    </row>
    <row r="3953" spans="1:15">
      <c r="A3953" s="42"/>
      <c r="B3953" s="330">
        <v>46957</v>
      </c>
      <c r="C3953" s="334">
        <f t="shared" si="60"/>
        <v>10432606004</v>
      </c>
      <c r="D3953" s="42"/>
      <c r="E3953" s="42"/>
      <c r="F3953" s="247">
        <v>893743818</v>
      </c>
      <c r="G3953" s="337">
        <v>573004576</v>
      </c>
      <c r="H3953" s="330">
        <v>43960</v>
      </c>
      <c r="I3953" s="330"/>
      <c r="K3953" s="42"/>
      <c r="L3953" s="42"/>
      <c r="M3953" s="328"/>
      <c r="N3953" s="328"/>
      <c r="O3953" s="42"/>
    </row>
    <row r="3954" spans="1:15">
      <c r="A3954" s="42"/>
      <c r="B3954" s="330">
        <v>46958</v>
      </c>
      <c r="C3954" s="334">
        <f t="shared" si="60"/>
        <v>10226177391</v>
      </c>
      <c r="D3954" s="42"/>
      <c r="E3954" s="42"/>
      <c r="F3954" s="247">
        <v>687315205</v>
      </c>
      <c r="G3954" s="337">
        <v>573405263</v>
      </c>
      <c r="H3954" s="330">
        <v>45248</v>
      </c>
      <c r="I3954" s="330"/>
      <c r="K3954" s="42"/>
      <c r="L3954" s="42"/>
      <c r="M3954" s="328"/>
      <c r="N3954" s="328"/>
      <c r="O3954" s="42"/>
    </row>
    <row r="3955" spans="1:15">
      <c r="A3955" s="42"/>
      <c r="B3955" s="330">
        <v>46959</v>
      </c>
      <c r="C3955" s="334">
        <f t="shared" si="60"/>
        <v>10513109541</v>
      </c>
      <c r="D3955" s="42"/>
      <c r="E3955" s="42"/>
      <c r="F3955" s="247">
        <v>974247355</v>
      </c>
      <c r="G3955" s="337">
        <v>573559150</v>
      </c>
      <c r="H3955" s="330">
        <v>45658</v>
      </c>
      <c r="I3955" s="330"/>
      <c r="K3955" s="42"/>
      <c r="L3955" s="42"/>
      <c r="M3955" s="328"/>
      <c r="N3955" s="328"/>
      <c r="O3955" s="42"/>
    </row>
    <row r="3956" spans="1:15">
      <c r="A3956" s="42"/>
      <c r="B3956" s="330">
        <v>46960</v>
      </c>
      <c r="C3956" s="334">
        <f t="shared" si="60"/>
        <v>9818288013</v>
      </c>
      <c r="D3956" s="42"/>
      <c r="E3956" s="42"/>
      <c r="F3956" s="247">
        <v>279425827</v>
      </c>
      <c r="G3956" s="337">
        <v>573745545</v>
      </c>
      <c r="H3956" s="330">
        <v>48118</v>
      </c>
      <c r="I3956" s="330"/>
      <c r="K3956" s="42"/>
      <c r="L3956" s="42"/>
      <c r="M3956" s="328"/>
      <c r="N3956" s="328"/>
      <c r="O3956" s="42"/>
    </row>
    <row r="3957" spans="1:15">
      <c r="A3957" s="42"/>
      <c r="B3957" s="330">
        <v>46961</v>
      </c>
      <c r="C3957" s="334">
        <f t="shared" si="60"/>
        <v>10211260891</v>
      </c>
      <c r="D3957" s="42"/>
      <c r="E3957" s="42"/>
      <c r="F3957" s="247">
        <v>672398705</v>
      </c>
      <c r="G3957" s="337">
        <v>573877696</v>
      </c>
      <c r="H3957" s="330">
        <v>49782</v>
      </c>
      <c r="I3957" s="330"/>
      <c r="K3957" s="42"/>
      <c r="L3957" s="42"/>
      <c r="M3957" s="328"/>
      <c r="N3957" s="328"/>
      <c r="O3957" s="42"/>
    </row>
    <row r="3958" spans="1:15">
      <c r="A3958" s="42"/>
      <c r="B3958" s="330">
        <v>46962</v>
      </c>
      <c r="C3958" s="334">
        <f t="shared" si="60"/>
        <v>9886928373</v>
      </c>
      <c r="D3958" s="42"/>
      <c r="E3958" s="42"/>
      <c r="F3958" s="247">
        <v>348066187</v>
      </c>
      <c r="G3958" s="337">
        <v>573935764</v>
      </c>
      <c r="H3958" s="330">
        <v>43550</v>
      </c>
      <c r="I3958" s="330"/>
      <c r="K3958" s="42"/>
      <c r="L3958" s="42"/>
      <c r="M3958" s="328"/>
      <c r="N3958" s="328"/>
      <c r="O3958" s="42"/>
    </row>
    <row r="3959" spans="1:15">
      <c r="A3959" s="42"/>
      <c r="B3959" s="330">
        <v>46963</v>
      </c>
      <c r="C3959" s="334">
        <f t="shared" si="60"/>
        <v>10303286497</v>
      </c>
      <c r="D3959" s="42"/>
      <c r="E3959" s="42"/>
      <c r="F3959" s="247">
        <v>764424311</v>
      </c>
      <c r="G3959" s="337">
        <v>573947281</v>
      </c>
      <c r="H3959" s="330">
        <v>48320</v>
      </c>
      <c r="I3959" s="330"/>
      <c r="K3959" s="42"/>
      <c r="L3959" s="42"/>
      <c r="M3959" s="328"/>
      <c r="N3959" s="328"/>
      <c r="O3959" s="42"/>
    </row>
    <row r="3960" spans="1:15">
      <c r="A3960" s="42"/>
      <c r="B3960" s="330">
        <v>46964</v>
      </c>
      <c r="C3960" s="334">
        <f t="shared" si="60"/>
        <v>9909462654</v>
      </c>
      <c r="D3960" s="42"/>
      <c r="E3960" s="42"/>
      <c r="F3960" s="247">
        <v>370600468</v>
      </c>
      <c r="G3960" s="337">
        <v>573970172</v>
      </c>
      <c r="H3960" s="330">
        <v>47683</v>
      </c>
      <c r="I3960" s="330"/>
      <c r="K3960" s="42"/>
      <c r="L3960" s="42"/>
      <c r="M3960" s="328"/>
      <c r="N3960" s="328"/>
      <c r="O3960" s="42"/>
    </row>
    <row r="3961" spans="1:15">
      <c r="A3961" s="42"/>
      <c r="B3961" s="330">
        <v>46965</v>
      </c>
      <c r="C3961" s="334">
        <f t="shared" si="60"/>
        <v>9758153090</v>
      </c>
      <c r="D3961" s="42"/>
      <c r="E3961" s="42"/>
      <c r="F3961" s="247">
        <v>219290904</v>
      </c>
      <c r="G3961" s="337">
        <v>573994995</v>
      </c>
      <c r="H3961" s="330">
        <v>49557</v>
      </c>
      <c r="I3961" s="330"/>
      <c r="K3961" s="42"/>
      <c r="L3961" s="42"/>
      <c r="M3961" s="328"/>
      <c r="N3961" s="328"/>
      <c r="O3961" s="42"/>
    </row>
    <row r="3962" spans="1:15">
      <c r="A3962" s="42"/>
      <c r="B3962" s="330">
        <v>46966</v>
      </c>
      <c r="C3962" s="334">
        <f t="shared" si="60"/>
        <v>10323907472</v>
      </c>
      <c r="D3962" s="42"/>
      <c r="E3962" s="42"/>
      <c r="F3962" s="247">
        <v>785045286</v>
      </c>
      <c r="G3962" s="337">
        <v>574100441</v>
      </c>
      <c r="H3962" s="330">
        <v>50266</v>
      </c>
      <c r="I3962" s="330"/>
      <c r="K3962" s="42"/>
      <c r="L3962" s="42"/>
      <c r="M3962" s="328"/>
      <c r="N3962" s="328"/>
      <c r="O3962" s="42"/>
    </row>
    <row r="3963" spans="1:15">
      <c r="A3963" s="42"/>
      <c r="B3963" s="330">
        <v>46967</v>
      </c>
      <c r="C3963" s="334">
        <f t="shared" si="60"/>
        <v>10019569221</v>
      </c>
      <c r="D3963" s="42"/>
      <c r="E3963" s="42"/>
      <c r="F3963" s="247">
        <v>480707035</v>
      </c>
      <c r="G3963" s="337">
        <v>574519959</v>
      </c>
      <c r="H3963" s="330">
        <v>48451</v>
      </c>
      <c r="I3963" s="330"/>
      <c r="K3963" s="42"/>
      <c r="L3963" s="42"/>
      <c r="M3963" s="328"/>
      <c r="N3963" s="328"/>
      <c r="O3963" s="42"/>
    </row>
    <row r="3964" spans="1:15">
      <c r="A3964" s="42"/>
      <c r="B3964" s="330">
        <v>46968</v>
      </c>
      <c r="C3964" s="334">
        <f t="shared" si="60"/>
        <v>10339853340</v>
      </c>
      <c r="D3964" s="42"/>
      <c r="E3964" s="42"/>
      <c r="F3964" s="247">
        <v>800991154</v>
      </c>
      <c r="G3964" s="337">
        <v>574544251</v>
      </c>
      <c r="H3964" s="330">
        <v>44199</v>
      </c>
      <c r="I3964" s="330"/>
      <c r="K3964" s="42"/>
      <c r="L3964" s="42"/>
      <c r="M3964" s="328"/>
      <c r="N3964" s="328"/>
      <c r="O3964" s="42"/>
    </row>
    <row r="3965" spans="1:15">
      <c r="A3965" s="42"/>
      <c r="B3965" s="330">
        <v>46969</v>
      </c>
      <c r="C3965" s="334">
        <f t="shared" si="60"/>
        <v>9683561247</v>
      </c>
      <c r="D3965" s="42"/>
      <c r="E3965" s="42"/>
      <c r="F3965" s="247">
        <v>144699061</v>
      </c>
      <c r="G3965" s="337">
        <v>574653679</v>
      </c>
      <c r="H3965" s="330">
        <v>44399</v>
      </c>
      <c r="I3965" s="330"/>
      <c r="K3965" s="42"/>
      <c r="L3965" s="42"/>
      <c r="M3965" s="328"/>
      <c r="N3965" s="328"/>
      <c r="O3965" s="42"/>
    </row>
    <row r="3966" spans="1:15">
      <c r="A3966" s="42"/>
      <c r="B3966" s="330">
        <v>46970</v>
      </c>
      <c r="C3966" s="334">
        <f t="shared" si="60"/>
        <v>9974790930</v>
      </c>
      <c r="D3966" s="42"/>
      <c r="E3966" s="42"/>
      <c r="F3966" s="247">
        <v>435928744</v>
      </c>
      <c r="G3966" s="337">
        <v>574788584</v>
      </c>
      <c r="H3966" s="330">
        <v>50336</v>
      </c>
      <c r="I3966" s="330"/>
      <c r="K3966" s="42"/>
      <c r="L3966" s="42"/>
      <c r="M3966" s="328"/>
      <c r="N3966" s="328"/>
      <c r="O3966" s="42"/>
    </row>
    <row r="3967" spans="1:15">
      <c r="A3967" s="42"/>
      <c r="B3967" s="330">
        <v>46971</v>
      </c>
      <c r="C3967" s="334">
        <f t="shared" si="60"/>
        <v>9720742709</v>
      </c>
      <c r="D3967" s="42"/>
      <c r="E3967" s="42"/>
      <c r="F3967" s="247">
        <v>181880523</v>
      </c>
      <c r="G3967" s="337">
        <v>574815583</v>
      </c>
      <c r="H3967" s="330">
        <v>48902</v>
      </c>
      <c r="I3967" s="330"/>
      <c r="K3967" s="42"/>
      <c r="L3967" s="42"/>
      <c r="M3967" s="328"/>
      <c r="N3967" s="328"/>
      <c r="O3967" s="42"/>
    </row>
    <row r="3968" spans="1:15">
      <c r="A3968" s="42"/>
      <c r="B3968" s="330">
        <v>46972</v>
      </c>
      <c r="C3968" s="334">
        <f t="shared" si="60"/>
        <v>9968092946</v>
      </c>
      <c r="D3968" s="42"/>
      <c r="E3968" s="42"/>
      <c r="F3968" s="247">
        <v>429230760</v>
      </c>
      <c r="G3968" s="337">
        <v>575120305</v>
      </c>
      <c r="H3968" s="330">
        <v>46478</v>
      </c>
      <c r="I3968" s="330"/>
      <c r="K3968" s="42"/>
      <c r="L3968" s="42"/>
      <c r="M3968" s="328"/>
      <c r="N3968" s="328"/>
      <c r="O3968" s="42"/>
    </row>
    <row r="3969" spans="1:15">
      <c r="A3969" s="42"/>
      <c r="B3969" s="330">
        <v>46973</v>
      </c>
      <c r="C3969" s="334">
        <f t="shared" si="60"/>
        <v>10063179683</v>
      </c>
      <c r="D3969" s="42"/>
      <c r="E3969" s="42"/>
      <c r="F3969" s="247">
        <v>524317497</v>
      </c>
      <c r="G3969" s="337">
        <v>575177998</v>
      </c>
      <c r="H3969" s="330">
        <v>47551</v>
      </c>
      <c r="I3969" s="330"/>
      <c r="K3969" s="42"/>
      <c r="L3969" s="42"/>
      <c r="M3969" s="328"/>
      <c r="N3969" s="328"/>
      <c r="O3969" s="42"/>
    </row>
    <row r="3970" spans="1:15">
      <c r="A3970" s="42"/>
      <c r="B3970" s="330">
        <v>46974</v>
      </c>
      <c r="C3970" s="334">
        <f t="shared" si="60"/>
        <v>10394680639</v>
      </c>
      <c r="D3970" s="42"/>
      <c r="E3970" s="42"/>
      <c r="F3970" s="247">
        <v>855818453</v>
      </c>
      <c r="G3970" s="337">
        <v>575186841</v>
      </c>
      <c r="H3970" s="330">
        <v>44638</v>
      </c>
      <c r="I3970" s="330"/>
      <c r="K3970" s="42"/>
      <c r="L3970" s="42"/>
      <c r="M3970" s="328"/>
      <c r="N3970" s="328"/>
      <c r="O3970" s="42"/>
    </row>
    <row r="3971" spans="1:15">
      <c r="A3971" s="42"/>
      <c r="B3971" s="330">
        <v>46975</v>
      </c>
      <c r="C3971" s="334">
        <f t="shared" si="60"/>
        <v>9708301402</v>
      </c>
      <c r="D3971" s="42"/>
      <c r="E3971" s="42"/>
      <c r="F3971" s="247">
        <v>169439216</v>
      </c>
      <c r="G3971" s="337">
        <v>575199213</v>
      </c>
      <c r="H3971" s="330">
        <v>46891</v>
      </c>
      <c r="I3971" s="330"/>
      <c r="K3971" s="42"/>
      <c r="L3971" s="42"/>
      <c r="M3971" s="328"/>
      <c r="N3971" s="328"/>
      <c r="O3971" s="42"/>
    </row>
    <row r="3972" spans="1:15">
      <c r="A3972" s="42"/>
      <c r="B3972" s="330">
        <v>46976</v>
      </c>
      <c r="C3972" s="334">
        <f t="shared" si="60"/>
        <v>10189630739</v>
      </c>
      <c r="D3972" s="42"/>
      <c r="E3972" s="42"/>
      <c r="F3972" s="247">
        <v>650768553</v>
      </c>
      <c r="G3972" s="337">
        <v>575251632</v>
      </c>
      <c r="H3972" s="330">
        <v>44927</v>
      </c>
      <c r="I3972" s="330"/>
      <c r="K3972" s="42"/>
      <c r="L3972" s="42"/>
      <c r="M3972" s="328"/>
      <c r="N3972" s="328"/>
      <c r="O3972" s="42"/>
    </row>
    <row r="3973" spans="1:15">
      <c r="A3973" s="42"/>
      <c r="B3973" s="330">
        <v>46977</v>
      </c>
      <c r="C3973" s="334">
        <f t="shared" si="60"/>
        <v>10367769606</v>
      </c>
      <c r="D3973" s="42"/>
      <c r="E3973" s="42"/>
      <c r="F3973" s="247">
        <v>828907420</v>
      </c>
      <c r="G3973" s="337">
        <v>575469871</v>
      </c>
      <c r="H3973" s="330">
        <v>45431</v>
      </c>
      <c r="I3973" s="330"/>
      <c r="K3973" s="42"/>
      <c r="L3973" s="42"/>
      <c r="M3973" s="328"/>
      <c r="N3973" s="328"/>
      <c r="O3973" s="42"/>
    </row>
    <row r="3974" spans="1:15">
      <c r="A3974" s="42"/>
      <c r="B3974" s="330">
        <v>46978</v>
      </c>
      <c r="C3974" s="334">
        <f t="shared" si="60"/>
        <v>9672108511</v>
      </c>
      <c r="D3974" s="42"/>
      <c r="E3974" s="42"/>
      <c r="F3974" s="247">
        <v>133246325</v>
      </c>
      <c r="G3974" s="337">
        <v>575660370</v>
      </c>
      <c r="H3974" s="330">
        <v>44837</v>
      </c>
      <c r="I3974" s="330"/>
      <c r="K3974" s="42"/>
      <c r="L3974" s="42"/>
      <c r="M3974" s="328"/>
      <c r="N3974" s="328"/>
      <c r="O3974" s="42"/>
    </row>
    <row r="3975" spans="1:15">
      <c r="A3975" s="42"/>
      <c r="B3975" s="330">
        <v>46979</v>
      </c>
      <c r="C3975" s="334">
        <f t="shared" si="60"/>
        <v>10433577741</v>
      </c>
      <c r="D3975" s="42"/>
      <c r="E3975" s="42"/>
      <c r="F3975" s="247">
        <v>894715555</v>
      </c>
      <c r="G3975" s="337">
        <v>576119626</v>
      </c>
      <c r="H3975" s="330">
        <v>49519</v>
      </c>
      <c r="I3975" s="330"/>
      <c r="K3975" s="42"/>
      <c r="L3975" s="42"/>
      <c r="M3975" s="328"/>
      <c r="N3975" s="328"/>
      <c r="O3975" s="42"/>
    </row>
    <row r="3976" spans="1:15">
      <c r="A3976" s="42"/>
      <c r="B3976" s="330">
        <v>46980</v>
      </c>
      <c r="C3976" s="334">
        <f t="shared" si="60"/>
        <v>9912785072</v>
      </c>
      <c r="D3976" s="42"/>
      <c r="E3976" s="42"/>
      <c r="F3976" s="247">
        <v>373922886</v>
      </c>
      <c r="G3976" s="337">
        <v>576176302</v>
      </c>
      <c r="H3976" s="330">
        <v>43585</v>
      </c>
      <c r="I3976" s="330"/>
      <c r="K3976" s="42"/>
      <c r="L3976" s="42"/>
      <c r="M3976" s="328"/>
      <c r="N3976" s="328"/>
      <c r="O3976" s="42"/>
    </row>
    <row r="3977" spans="1:15">
      <c r="A3977" s="42"/>
      <c r="B3977" s="330">
        <v>46981</v>
      </c>
      <c r="C3977" s="334">
        <f t="shared" si="60"/>
        <v>9770540528</v>
      </c>
      <c r="D3977" s="42"/>
      <c r="E3977" s="42"/>
      <c r="F3977" s="247">
        <v>231678342</v>
      </c>
      <c r="G3977" s="337">
        <v>576524493</v>
      </c>
      <c r="H3977" s="330">
        <v>47638</v>
      </c>
      <c r="I3977" s="330"/>
      <c r="K3977" s="42"/>
      <c r="L3977" s="42"/>
      <c r="M3977" s="328"/>
      <c r="N3977" s="328"/>
      <c r="O3977" s="42"/>
    </row>
    <row r="3978" spans="1:15">
      <c r="A3978" s="42"/>
      <c r="B3978" s="330">
        <v>46982</v>
      </c>
      <c r="C3978" s="334">
        <f t="shared" si="60"/>
        <v>9843315613</v>
      </c>
      <c r="D3978" s="42"/>
      <c r="E3978" s="42"/>
      <c r="F3978" s="247">
        <v>304453427</v>
      </c>
      <c r="G3978" s="337">
        <v>576834758</v>
      </c>
      <c r="H3978" s="330">
        <v>45754</v>
      </c>
      <c r="I3978" s="330"/>
      <c r="K3978" s="42"/>
      <c r="L3978" s="42"/>
      <c r="M3978" s="328"/>
      <c r="N3978" s="328"/>
      <c r="O3978" s="42"/>
    </row>
    <row r="3979" spans="1:15">
      <c r="A3979" s="42"/>
      <c r="B3979" s="330">
        <v>46983</v>
      </c>
      <c r="C3979" s="334">
        <f t="shared" si="60"/>
        <v>10277121790</v>
      </c>
      <c r="D3979" s="42"/>
      <c r="E3979" s="42"/>
      <c r="F3979" s="247">
        <v>738259604</v>
      </c>
      <c r="G3979" s="337">
        <v>576875655</v>
      </c>
      <c r="H3979" s="330">
        <v>48963</v>
      </c>
      <c r="I3979" s="330"/>
      <c r="K3979" s="42"/>
      <c r="L3979" s="42"/>
      <c r="M3979" s="328"/>
      <c r="N3979" s="328"/>
      <c r="O3979" s="42"/>
    </row>
    <row r="3980" spans="1:15">
      <c r="A3980" s="42"/>
      <c r="B3980" s="330">
        <v>46984</v>
      </c>
      <c r="C3980" s="334">
        <f t="shared" si="60"/>
        <v>9840965450</v>
      </c>
      <c r="D3980" s="42"/>
      <c r="E3980" s="42"/>
      <c r="F3980" s="247">
        <v>302103264</v>
      </c>
      <c r="G3980" s="337">
        <v>577091130</v>
      </c>
      <c r="H3980" s="330">
        <v>45414</v>
      </c>
      <c r="I3980" s="330"/>
      <c r="K3980" s="42"/>
      <c r="L3980" s="42"/>
      <c r="M3980" s="328"/>
      <c r="N3980" s="328"/>
      <c r="O3980" s="42"/>
    </row>
    <row r="3981" spans="1:15">
      <c r="A3981" s="42"/>
      <c r="B3981" s="330">
        <v>46985</v>
      </c>
      <c r="C3981" s="334">
        <f t="shared" si="60"/>
        <v>10391392263</v>
      </c>
      <c r="D3981" s="42"/>
      <c r="E3981" s="42"/>
      <c r="F3981" s="247">
        <v>852530077</v>
      </c>
      <c r="G3981" s="337">
        <v>577314271</v>
      </c>
      <c r="H3981" s="330">
        <v>48841</v>
      </c>
      <c r="I3981" s="330"/>
      <c r="K3981" s="42"/>
      <c r="L3981" s="42"/>
      <c r="M3981" s="328"/>
      <c r="N3981" s="328"/>
      <c r="O3981" s="42"/>
    </row>
    <row r="3982" spans="1:15">
      <c r="A3982" s="42"/>
      <c r="B3982" s="330">
        <v>46986</v>
      </c>
      <c r="C3982" s="334">
        <f t="shared" si="60"/>
        <v>9759710488</v>
      </c>
      <c r="D3982" s="42"/>
      <c r="E3982" s="42"/>
      <c r="F3982" s="247">
        <v>220848302</v>
      </c>
      <c r="G3982" s="337">
        <v>577319571</v>
      </c>
      <c r="H3982" s="330">
        <v>44864</v>
      </c>
      <c r="I3982" s="330"/>
      <c r="K3982" s="42"/>
      <c r="L3982" s="42"/>
      <c r="M3982" s="328"/>
      <c r="N3982" s="328"/>
      <c r="O3982" s="42"/>
    </row>
    <row r="3983" spans="1:15">
      <c r="A3983" s="42"/>
      <c r="B3983" s="330">
        <v>46987</v>
      </c>
      <c r="C3983" s="334">
        <f t="shared" si="60"/>
        <v>10070219149</v>
      </c>
      <c r="D3983" s="42"/>
      <c r="E3983" s="42"/>
      <c r="F3983" s="247">
        <v>531356963</v>
      </c>
      <c r="G3983" s="337">
        <v>577448810</v>
      </c>
      <c r="H3983" s="330">
        <v>44220</v>
      </c>
      <c r="I3983" s="330"/>
      <c r="K3983" s="42"/>
      <c r="L3983" s="42"/>
      <c r="M3983" s="328"/>
      <c r="N3983" s="328"/>
      <c r="O3983" s="42"/>
    </row>
    <row r="3984" spans="1:15">
      <c r="A3984" s="42"/>
      <c r="B3984" s="330">
        <v>46988</v>
      </c>
      <c r="C3984" s="334">
        <f t="shared" si="60"/>
        <v>9898246279</v>
      </c>
      <c r="D3984" s="42"/>
      <c r="E3984" s="42"/>
      <c r="F3984" s="247">
        <v>359384093</v>
      </c>
      <c r="G3984" s="337">
        <v>577540887</v>
      </c>
      <c r="H3984" s="330">
        <v>48784</v>
      </c>
      <c r="I3984" s="330"/>
      <c r="K3984" s="42"/>
      <c r="L3984" s="42"/>
      <c r="M3984" s="328"/>
      <c r="N3984" s="328"/>
      <c r="O3984" s="42"/>
    </row>
    <row r="3985" spans="1:15">
      <c r="A3985" s="42"/>
      <c r="B3985" s="330">
        <v>46989</v>
      </c>
      <c r="C3985" s="334">
        <f t="shared" si="60"/>
        <v>9813793463</v>
      </c>
      <c r="D3985" s="42"/>
      <c r="E3985" s="42"/>
      <c r="F3985" s="247">
        <v>274931277</v>
      </c>
      <c r="G3985" s="337">
        <v>577703034</v>
      </c>
      <c r="H3985" s="330">
        <v>44492</v>
      </c>
      <c r="I3985" s="330"/>
      <c r="K3985" s="42"/>
      <c r="L3985" s="42"/>
      <c r="M3985" s="328"/>
      <c r="N3985" s="328"/>
      <c r="O3985" s="42"/>
    </row>
    <row r="3986" spans="1:15">
      <c r="A3986" s="42"/>
      <c r="B3986" s="330">
        <v>46990</v>
      </c>
      <c r="C3986" s="334">
        <f t="shared" si="60"/>
        <v>10209734271</v>
      </c>
      <c r="D3986" s="42"/>
      <c r="E3986" s="42"/>
      <c r="F3986" s="247">
        <v>670872085</v>
      </c>
      <c r="G3986" s="337">
        <v>577818807</v>
      </c>
      <c r="H3986" s="330">
        <v>46625</v>
      </c>
      <c r="I3986" s="330"/>
      <c r="K3986" s="42"/>
      <c r="L3986" s="42"/>
      <c r="M3986" s="328"/>
      <c r="N3986" s="328"/>
      <c r="O3986" s="42"/>
    </row>
    <row r="3987" spans="1:15">
      <c r="A3987" s="42"/>
      <c r="B3987" s="330">
        <v>46991</v>
      </c>
      <c r="C3987" s="334">
        <f t="shared" si="60"/>
        <v>10374678287</v>
      </c>
      <c r="D3987" s="42"/>
      <c r="E3987" s="42"/>
      <c r="F3987" s="247">
        <v>835816101</v>
      </c>
      <c r="G3987" s="337">
        <v>577841868</v>
      </c>
      <c r="H3987" s="330">
        <v>45805</v>
      </c>
      <c r="I3987" s="330"/>
      <c r="K3987" s="42"/>
      <c r="L3987" s="42"/>
      <c r="M3987" s="328"/>
      <c r="N3987" s="328"/>
      <c r="O3987" s="42"/>
    </row>
    <row r="3988" spans="1:15">
      <c r="A3988" s="42"/>
      <c r="B3988" s="330">
        <v>46992</v>
      </c>
      <c r="C3988" s="334">
        <f t="shared" si="60"/>
        <v>9872513148</v>
      </c>
      <c r="D3988" s="42"/>
      <c r="E3988" s="42"/>
      <c r="F3988" s="247">
        <v>333650962</v>
      </c>
      <c r="G3988" s="337">
        <v>577858511</v>
      </c>
      <c r="H3988" s="330">
        <v>46159</v>
      </c>
      <c r="I3988" s="330"/>
      <c r="K3988" s="42"/>
      <c r="L3988" s="42"/>
      <c r="M3988" s="328"/>
      <c r="N3988" s="328"/>
      <c r="O3988" s="42"/>
    </row>
    <row r="3989" spans="1:15">
      <c r="A3989" s="42"/>
      <c r="B3989" s="330">
        <v>46993</v>
      </c>
      <c r="C3989" s="334">
        <f t="shared" si="60"/>
        <v>10147436294</v>
      </c>
      <c r="D3989" s="42"/>
      <c r="E3989" s="42"/>
      <c r="F3989" s="247">
        <v>608574108</v>
      </c>
      <c r="G3989" s="337">
        <v>577883620</v>
      </c>
      <c r="H3989" s="330">
        <v>44962</v>
      </c>
      <c r="I3989" s="330"/>
      <c r="K3989" s="42"/>
      <c r="L3989" s="42"/>
      <c r="M3989" s="328"/>
      <c r="N3989" s="328"/>
      <c r="O3989" s="42"/>
    </row>
    <row r="3990" spans="1:15">
      <c r="A3990" s="42"/>
      <c r="B3990" s="330">
        <v>46994</v>
      </c>
      <c r="C3990" s="334">
        <f t="shared" si="60"/>
        <v>9971361381</v>
      </c>
      <c r="D3990" s="42"/>
      <c r="E3990" s="42"/>
      <c r="F3990" s="247">
        <v>432499195</v>
      </c>
      <c r="G3990" s="337">
        <v>577944122</v>
      </c>
      <c r="H3990" s="330">
        <v>44549</v>
      </c>
      <c r="I3990" s="330"/>
      <c r="K3990" s="42"/>
      <c r="L3990" s="42"/>
      <c r="M3990" s="328"/>
      <c r="N3990" s="328"/>
      <c r="O3990" s="42"/>
    </row>
    <row r="3991" spans="1:15">
      <c r="A3991" s="42"/>
      <c r="B3991" s="330">
        <v>46995</v>
      </c>
      <c r="C3991" s="334">
        <f t="shared" si="60"/>
        <v>10078978180</v>
      </c>
      <c r="D3991" s="42"/>
      <c r="E3991" s="42"/>
      <c r="F3991" s="247">
        <v>540115994</v>
      </c>
      <c r="G3991" s="337">
        <v>577990280</v>
      </c>
      <c r="H3991" s="330">
        <v>50269</v>
      </c>
      <c r="I3991" s="330"/>
      <c r="K3991" s="42"/>
      <c r="L3991" s="42"/>
      <c r="M3991" s="328"/>
      <c r="N3991" s="328"/>
      <c r="O3991" s="42"/>
    </row>
    <row r="3992" spans="1:15">
      <c r="A3992" s="42"/>
      <c r="B3992" s="330">
        <v>46996</v>
      </c>
      <c r="C3992" s="334">
        <f t="shared" si="60"/>
        <v>9702246571</v>
      </c>
      <c r="D3992" s="42"/>
      <c r="E3992" s="42"/>
      <c r="F3992" s="247">
        <v>163384385</v>
      </c>
      <c r="G3992" s="337">
        <v>578128636</v>
      </c>
      <c r="H3992" s="330">
        <v>46796</v>
      </c>
      <c r="I3992" s="330"/>
      <c r="K3992" s="42"/>
      <c r="L3992" s="42"/>
      <c r="M3992" s="328"/>
      <c r="N3992" s="328"/>
      <c r="O3992" s="42"/>
    </row>
    <row r="3993" spans="1:15">
      <c r="A3993" s="42"/>
      <c r="B3993" s="330">
        <v>46997</v>
      </c>
      <c r="C3993" s="334">
        <f t="shared" si="60"/>
        <v>9790978713</v>
      </c>
      <c r="D3993" s="42"/>
      <c r="E3993" s="42"/>
      <c r="F3993" s="247">
        <v>252116527</v>
      </c>
      <c r="G3993" s="337">
        <v>578208114</v>
      </c>
      <c r="H3993" s="330">
        <v>43484</v>
      </c>
      <c r="I3993" s="330"/>
      <c r="K3993" s="42"/>
      <c r="L3993" s="42"/>
      <c r="M3993" s="328"/>
      <c r="N3993" s="328"/>
      <c r="O3993" s="42"/>
    </row>
    <row r="3994" spans="1:15">
      <c r="A3994" s="42"/>
      <c r="B3994" s="330">
        <v>46998</v>
      </c>
      <c r="C3994" s="334">
        <f t="shared" si="60"/>
        <v>10377483713</v>
      </c>
      <c r="D3994" s="42"/>
      <c r="E3994" s="42"/>
      <c r="F3994" s="247">
        <v>838621527</v>
      </c>
      <c r="G3994" s="337">
        <v>578246824</v>
      </c>
      <c r="H3994" s="330">
        <v>48832</v>
      </c>
      <c r="I3994" s="330"/>
      <c r="K3994" s="42"/>
      <c r="L3994" s="42"/>
      <c r="M3994" s="328"/>
      <c r="N3994" s="328"/>
      <c r="O3994" s="42"/>
    </row>
    <row r="3995" spans="1:15">
      <c r="A3995" s="42"/>
      <c r="B3995" s="330">
        <v>46999</v>
      </c>
      <c r="C3995" s="334">
        <f t="shared" si="60"/>
        <v>10055653723</v>
      </c>
      <c r="D3995" s="42"/>
      <c r="E3995" s="42"/>
      <c r="F3995" s="247">
        <v>516791537</v>
      </c>
      <c r="G3995" s="337">
        <v>578275055</v>
      </c>
      <c r="H3995" s="330">
        <v>50381</v>
      </c>
      <c r="I3995" s="330"/>
      <c r="K3995" s="42"/>
      <c r="L3995" s="42"/>
      <c r="M3995" s="328"/>
      <c r="N3995" s="328"/>
      <c r="O3995" s="42"/>
    </row>
    <row r="3996" spans="1:15">
      <c r="A3996" s="42"/>
      <c r="B3996" s="330">
        <v>47000</v>
      </c>
      <c r="C3996" s="334">
        <f t="shared" si="60"/>
        <v>10065031668</v>
      </c>
      <c r="D3996" s="42"/>
      <c r="E3996" s="42"/>
      <c r="F3996" s="247">
        <v>526169482</v>
      </c>
      <c r="G3996" s="337">
        <v>578316705</v>
      </c>
      <c r="H3996" s="330">
        <v>49043</v>
      </c>
      <c r="I3996" s="330"/>
      <c r="K3996" s="42"/>
      <c r="L3996" s="42"/>
      <c r="M3996" s="328"/>
      <c r="N3996" s="328"/>
      <c r="O3996" s="42"/>
    </row>
    <row r="3997" spans="1:15">
      <c r="A3997" s="42"/>
      <c r="B3997" s="330">
        <v>47001</v>
      </c>
      <c r="C3997" s="334">
        <f t="shared" si="60"/>
        <v>10059394824</v>
      </c>
      <c r="D3997" s="42"/>
      <c r="E3997" s="42"/>
      <c r="F3997" s="247">
        <v>520532638</v>
      </c>
      <c r="G3997" s="337">
        <v>578382996</v>
      </c>
      <c r="H3997" s="330">
        <v>45240</v>
      </c>
      <c r="I3997" s="330"/>
      <c r="K3997" s="42"/>
      <c r="L3997" s="42"/>
      <c r="M3997" s="328"/>
      <c r="N3997" s="328"/>
      <c r="O3997" s="42"/>
    </row>
    <row r="3998" spans="1:15">
      <c r="A3998" s="42"/>
      <c r="B3998" s="330">
        <v>47002</v>
      </c>
      <c r="C3998" s="334">
        <f t="shared" si="60"/>
        <v>10243463624</v>
      </c>
      <c r="D3998" s="42"/>
      <c r="E3998" s="42"/>
      <c r="F3998" s="247">
        <v>704601438</v>
      </c>
      <c r="G3998" s="337">
        <v>578478003</v>
      </c>
      <c r="H3998" s="330">
        <v>48431</v>
      </c>
      <c r="I3998" s="330"/>
      <c r="K3998" s="42"/>
      <c r="L3998" s="42"/>
      <c r="M3998" s="328"/>
      <c r="N3998" s="328"/>
      <c r="O3998" s="42"/>
    </row>
    <row r="3999" spans="1:15">
      <c r="A3999" s="42"/>
      <c r="B3999" s="330">
        <v>47003</v>
      </c>
      <c r="C3999" s="334">
        <f t="shared" si="60"/>
        <v>10138404118</v>
      </c>
      <c r="D3999" s="42"/>
      <c r="E3999" s="42"/>
      <c r="F3999" s="247">
        <v>599541932</v>
      </c>
      <c r="G3999" s="337">
        <v>578482942</v>
      </c>
      <c r="H3999" s="330">
        <v>49892</v>
      </c>
      <c r="I3999" s="330"/>
      <c r="K3999" s="42"/>
      <c r="L3999" s="42"/>
      <c r="M3999" s="328"/>
      <c r="N3999" s="328"/>
      <c r="O3999" s="42"/>
    </row>
    <row r="4000" spans="1:15">
      <c r="A4000" s="42"/>
      <c r="B4000" s="330">
        <v>47004</v>
      </c>
      <c r="C4000" s="334">
        <f t="shared" ref="C4000:C4063" si="61">F4000+(F$88*28679+98765)+(G$88*6587+87654)+(E$88*9537+76543)+(J$88*5713+4528)</f>
        <v>10243164389</v>
      </c>
      <c r="D4000" s="42"/>
      <c r="E4000" s="42"/>
      <c r="F4000" s="247">
        <v>704302203</v>
      </c>
      <c r="G4000" s="337">
        <v>578768211</v>
      </c>
      <c r="H4000" s="330">
        <v>46306</v>
      </c>
      <c r="I4000" s="330"/>
      <c r="K4000" s="42"/>
      <c r="L4000" s="42"/>
      <c r="M4000" s="328"/>
      <c r="N4000" s="328"/>
      <c r="O4000" s="42"/>
    </row>
    <row r="4001" spans="1:15">
      <c r="A4001" s="42"/>
      <c r="B4001" s="330">
        <v>47005</v>
      </c>
      <c r="C4001" s="334">
        <f t="shared" si="61"/>
        <v>9700339451</v>
      </c>
      <c r="D4001" s="42"/>
      <c r="E4001" s="42"/>
      <c r="F4001" s="247">
        <v>161477265</v>
      </c>
      <c r="G4001" s="337">
        <v>579219613</v>
      </c>
      <c r="H4001" s="330">
        <v>44196</v>
      </c>
      <c r="I4001" s="330"/>
      <c r="K4001" s="42"/>
      <c r="L4001" s="42"/>
      <c r="M4001" s="328"/>
      <c r="N4001" s="328"/>
      <c r="O4001" s="42"/>
    </row>
    <row r="4002" spans="1:15">
      <c r="A4002" s="42"/>
      <c r="B4002" s="330">
        <v>47006</v>
      </c>
      <c r="C4002" s="334">
        <f t="shared" si="61"/>
        <v>9895588541</v>
      </c>
      <c r="D4002" s="42"/>
      <c r="E4002" s="42"/>
      <c r="F4002" s="247">
        <v>356726355</v>
      </c>
      <c r="G4002" s="337">
        <v>579367187</v>
      </c>
      <c r="H4002" s="330">
        <v>47024</v>
      </c>
      <c r="I4002" s="330"/>
      <c r="K4002" s="42"/>
      <c r="L4002" s="42"/>
      <c r="M4002" s="328"/>
      <c r="N4002" s="328"/>
      <c r="O4002" s="42"/>
    </row>
    <row r="4003" spans="1:15">
      <c r="A4003" s="42"/>
      <c r="B4003" s="330">
        <v>47007</v>
      </c>
      <c r="C4003" s="334">
        <f t="shared" si="61"/>
        <v>10060198446</v>
      </c>
      <c r="D4003" s="42"/>
      <c r="E4003" s="42"/>
      <c r="F4003" s="247">
        <v>521336260</v>
      </c>
      <c r="G4003" s="337">
        <v>579418041</v>
      </c>
      <c r="H4003" s="330">
        <v>44328</v>
      </c>
      <c r="I4003" s="330"/>
      <c r="K4003" s="42"/>
      <c r="L4003" s="42"/>
      <c r="M4003" s="328"/>
      <c r="N4003" s="328"/>
      <c r="O4003" s="42"/>
    </row>
    <row r="4004" spans="1:15">
      <c r="A4004" s="42"/>
      <c r="B4004" s="330">
        <v>47008</v>
      </c>
      <c r="C4004" s="334">
        <f t="shared" si="61"/>
        <v>9708032019</v>
      </c>
      <c r="D4004" s="42"/>
      <c r="E4004" s="42"/>
      <c r="F4004" s="247">
        <v>169169833</v>
      </c>
      <c r="G4004" s="337">
        <v>579534510</v>
      </c>
      <c r="H4004" s="330">
        <v>49262</v>
      </c>
      <c r="I4004" s="330"/>
      <c r="K4004" s="42"/>
      <c r="L4004" s="42"/>
      <c r="M4004" s="328"/>
      <c r="N4004" s="328"/>
      <c r="O4004" s="42"/>
    </row>
    <row r="4005" spans="1:15">
      <c r="A4005" s="42"/>
      <c r="B4005" s="330">
        <v>47009</v>
      </c>
      <c r="C4005" s="334">
        <f t="shared" si="61"/>
        <v>10323081000</v>
      </c>
      <c r="D4005" s="42"/>
      <c r="E4005" s="42"/>
      <c r="F4005" s="247">
        <v>784218814</v>
      </c>
      <c r="G4005" s="337">
        <v>579599946</v>
      </c>
      <c r="H4005" s="330">
        <v>48019</v>
      </c>
      <c r="I4005" s="330"/>
      <c r="K4005" s="42"/>
      <c r="L4005" s="42"/>
      <c r="M4005" s="328"/>
      <c r="N4005" s="328"/>
      <c r="O4005" s="42"/>
    </row>
    <row r="4006" spans="1:15">
      <c r="A4006" s="42"/>
      <c r="B4006" s="330">
        <v>47010</v>
      </c>
      <c r="C4006" s="334">
        <f t="shared" si="61"/>
        <v>9779336940</v>
      </c>
      <c r="D4006" s="42"/>
      <c r="E4006" s="42"/>
      <c r="F4006" s="247">
        <v>240474754</v>
      </c>
      <c r="G4006" s="337">
        <v>579711712</v>
      </c>
      <c r="H4006" s="330">
        <v>45941</v>
      </c>
      <c r="I4006" s="330"/>
      <c r="K4006" s="42"/>
      <c r="L4006" s="42"/>
      <c r="M4006" s="328"/>
      <c r="N4006" s="328"/>
      <c r="O4006" s="42"/>
    </row>
    <row r="4007" spans="1:15">
      <c r="A4007" s="42"/>
      <c r="B4007" s="330">
        <v>47011</v>
      </c>
      <c r="C4007" s="334">
        <f t="shared" si="61"/>
        <v>10314438710</v>
      </c>
      <c r="D4007" s="42"/>
      <c r="E4007" s="42"/>
      <c r="F4007" s="247">
        <v>775576524</v>
      </c>
      <c r="G4007" s="337">
        <v>580070319</v>
      </c>
      <c r="H4007" s="330">
        <v>49393</v>
      </c>
      <c r="I4007" s="330"/>
      <c r="K4007" s="42"/>
      <c r="L4007" s="42"/>
      <c r="M4007" s="328"/>
      <c r="N4007" s="328"/>
      <c r="O4007" s="42"/>
    </row>
    <row r="4008" spans="1:15">
      <c r="A4008" s="42"/>
      <c r="B4008" s="330">
        <v>47012</v>
      </c>
      <c r="C4008" s="334">
        <f t="shared" si="61"/>
        <v>9962649154</v>
      </c>
      <c r="D4008" s="42"/>
      <c r="E4008" s="42"/>
      <c r="F4008" s="247">
        <v>423786968</v>
      </c>
      <c r="G4008" s="337">
        <v>580131515</v>
      </c>
      <c r="H4008" s="330">
        <v>49547</v>
      </c>
      <c r="I4008" s="330"/>
      <c r="K4008" s="42"/>
      <c r="L4008" s="42"/>
      <c r="M4008" s="328"/>
      <c r="N4008" s="328"/>
      <c r="O4008" s="42"/>
    </row>
    <row r="4009" spans="1:15">
      <c r="A4009" s="42"/>
      <c r="B4009" s="330">
        <v>47013</v>
      </c>
      <c r="C4009" s="334">
        <f t="shared" si="61"/>
        <v>10233532193</v>
      </c>
      <c r="D4009" s="42"/>
      <c r="E4009" s="42"/>
      <c r="F4009" s="247">
        <v>694670007</v>
      </c>
      <c r="G4009" s="337">
        <v>580171947</v>
      </c>
      <c r="H4009" s="330">
        <v>48564</v>
      </c>
      <c r="I4009" s="330"/>
      <c r="K4009" s="42"/>
      <c r="L4009" s="42"/>
      <c r="M4009" s="328"/>
      <c r="N4009" s="328"/>
      <c r="O4009" s="42"/>
    </row>
    <row r="4010" spans="1:15">
      <c r="A4010" s="42"/>
      <c r="B4010" s="330">
        <v>47014</v>
      </c>
      <c r="C4010" s="334">
        <f t="shared" si="61"/>
        <v>10203499195</v>
      </c>
      <c r="D4010" s="42"/>
      <c r="E4010" s="42"/>
      <c r="F4010" s="247">
        <v>664637009</v>
      </c>
      <c r="G4010" s="337">
        <v>580237935</v>
      </c>
      <c r="H4010" s="330">
        <v>49013</v>
      </c>
      <c r="I4010" s="330"/>
      <c r="K4010" s="42"/>
      <c r="L4010" s="42"/>
      <c r="M4010" s="328"/>
      <c r="N4010" s="328"/>
      <c r="O4010" s="42"/>
    </row>
    <row r="4011" spans="1:15">
      <c r="A4011" s="42"/>
      <c r="B4011" s="330">
        <v>47015</v>
      </c>
      <c r="C4011" s="334">
        <f t="shared" si="61"/>
        <v>9976835587</v>
      </c>
      <c r="D4011" s="42"/>
      <c r="E4011" s="42"/>
      <c r="F4011" s="247">
        <v>437973401</v>
      </c>
      <c r="G4011" s="337">
        <v>580543994</v>
      </c>
      <c r="H4011" s="330">
        <v>49608</v>
      </c>
      <c r="I4011" s="330"/>
      <c r="K4011" s="42"/>
      <c r="L4011" s="42"/>
      <c r="M4011" s="328"/>
      <c r="N4011" s="328"/>
      <c r="O4011" s="42"/>
    </row>
    <row r="4012" spans="1:15">
      <c r="A4012" s="42"/>
      <c r="B4012" s="330">
        <v>47016</v>
      </c>
      <c r="C4012" s="334">
        <f t="shared" si="61"/>
        <v>10013954987</v>
      </c>
      <c r="D4012" s="42"/>
      <c r="E4012" s="42"/>
      <c r="F4012" s="247">
        <v>475092801</v>
      </c>
      <c r="G4012" s="337">
        <v>580621718</v>
      </c>
      <c r="H4012" s="330">
        <v>50358</v>
      </c>
      <c r="I4012" s="330"/>
      <c r="K4012" s="42"/>
      <c r="L4012" s="42"/>
      <c r="M4012" s="328"/>
      <c r="N4012" s="328"/>
      <c r="O4012" s="42"/>
    </row>
    <row r="4013" spans="1:15">
      <c r="A4013" s="42"/>
      <c r="B4013" s="330">
        <v>47017</v>
      </c>
      <c r="C4013" s="334">
        <f t="shared" si="61"/>
        <v>9761234735</v>
      </c>
      <c r="D4013" s="42"/>
      <c r="E4013" s="42"/>
      <c r="F4013" s="247">
        <v>222372549</v>
      </c>
      <c r="G4013" s="337">
        <v>580705305</v>
      </c>
      <c r="H4013" s="330">
        <v>49707</v>
      </c>
      <c r="I4013" s="330"/>
      <c r="K4013" s="42"/>
      <c r="L4013" s="42"/>
      <c r="M4013" s="328"/>
      <c r="N4013" s="328"/>
      <c r="O4013" s="42"/>
    </row>
    <row r="4014" spans="1:15">
      <c r="A4014" s="42"/>
      <c r="B4014" s="330">
        <v>47018</v>
      </c>
      <c r="C4014" s="334">
        <f t="shared" si="61"/>
        <v>10457361723</v>
      </c>
      <c r="D4014" s="42"/>
      <c r="E4014" s="42"/>
      <c r="F4014" s="247">
        <v>918499537</v>
      </c>
      <c r="G4014" s="337">
        <v>580808797</v>
      </c>
      <c r="H4014" s="330">
        <v>49522</v>
      </c>
      <c r="I4014" s="330"/>
      <c r="K4014" s="42"/>
      <c r="L4014" s="42"/>
      <c r="M4014" s="328"/>
      <c r="N4014" s="328"/>
      <c r="O4014" s="42"/>
    </row>
    <row r="4015" spans="1:15">
      <c r="A4015" s="42"/>
      <c r="B4015" s="330">
        <v>47019</v>
      </c>
      <c r="C4015" s="334">
        <f t="shared" si="61"/>
        <v>10171326274</v>
      </c>
      <c r="D4015" s="42"/>
      <c r="E4015" s="42"/>
      <c r="F4015" s="247">
        <v>632464088</v>
      </c>
      <c r="G4015" s="337">
        <v>581032713</v>
      </c>
      <c r="H4015" s="330">
        <v>48246</v>
      </c>
      <c r="I4015" s="330"/>
      <c r="K4015" s="42"/>
      <c r="L4015" s="42"/>
      <c r="M4015" s="328"/>
      <c r="N4015" s="328"/>
      <c r="O4015" s="42"/>
    </row>
    <row r="4016" spans="1:15">
      <c r="A4016" s="42"/>
      <c r="B4016" s="330">
        <v>47020</v>
      </c>
      <c r="C4016" s="334">
        <f t="shared" si="61"/>
        <v>9855585246</v>
      </c>
      <c r="D4016" s="42"/>
      <c r="E4016" s="42"/>
      <c r="F4016" s="247">
        <v>316723060</v>
      </c>
      <c r="G4016" s="337">
        <v>581038801</v>
      </c>
      <c r="H4016" s="330">
        <v>50078</v>
      </c>
      <c r="I4016" s="330"/>
      <c r="K4016" s="42"/>
      <c r="L4016" s="42"/>
      <c r="M4016" s="328"/>
      <c r="N4016" s="328"/>
      <c r="O4016" s="42"/>
    </row>
    <row r="4017" spans="1:15">
      <c r="A4017" s="42"/>
      <c r="B4017" s="330">
        <v>47021</v>
      </c>
      <c r="C4017" s="334">
        <f t="shared" si="61"/>
        <v>10483505565</v>
      </c>
      <c r="D4017" s="42"/>
      <c r="E4017" s="42"/>
      <c r="F4017" s="247">
        <v>944643379</v>
      </c>
      <c r="G4017" s="337">
        <v>581297335</v>
      </c>
      <c r="H4017" s="330">
        <v>48231</v>
      </c>
      <c r="I4017" s="330"/>
      <c r="K4017" s="42"/>
      <c r="L4017" s="42"/>
      <c r="M4017" s="328"/>
      <c r="N4017" s="328"/>
      <c r="O4017" s="42"/>
    </row>
    <row r="4018" spans="1:15">
      <c r="A4018" s="42"/>
      <c r="B4018" s="330">
        <v>47022</v>
      </c>
      <c r="C4018" s="334">
        <f t="shared" si="61"/>
        <v>10048972419</v>
      </c>
      <c r="D4018" s="42"/>
      <c r="E4018" s="42"/>
      <c r="F4018" s="247">
        <v>510110233</v>
      </c>
      <c r="G4018" s="337">
        <v>581488529</v>
      </c>
      <c r="H4018" s="330">
        <v>50200</v>
      </c>
      <c r="I4018" s="330"/>
      <c r="K4018" s="42"/>
      <c r="L4018" s="42"/>
      <c r="M4018" s="328"/>
      <c r="N4018" s="328"/>
      <c r="O4018" s="42"/>
    </row>
    <row r="4019" spans="1:15">
      <c r="A4019" s="42"/>
      <c r="B4019" s="330">
        <v>47023</v>
      </c>
      <c r="C4019" s="334">
        <f t="shared" si="61"/>
        <v>10168618186</v>
      </c>
      <c r="D4019" s="42"/>
      <c r="E4019" s="42"/>
      <c r="F4019" s="247">
        <v>629756000</v>
      </c>
      <c r="G4019" s="337">
        <v>581622814</v>
      </c>
      <c r="H4019" s="330">
        <v>50183</v>
      </c>
      <c r="I4019" s="330"/>
      <c r="K4019" s="42"/>
      <c r="L4019" s="42"/>
      <c r="M4019" s="328"/>
      <c r="N4019" s="328"/>
      <c r="O4019" s="42"/>
    </row>
    <row r="4020" spans="1:15">
      <c r="A4020" s="42"/>
      <c r="B4020" s="330">
        <v>47024</v>
      </c>
      <c r="C4020" s="334">
        <f t="shared" si="61"/>
        <v>10118229373</v>
      </c>
      <c r="D4020" s="42"/>
      <c r="E4020" s="42"/>
      <c r="F4020" s="247">
        <v>579367187</v>
      </c>
      <c r="G4020" s="337">
        <v>581680762</v>
      </c>
      <c r="H4020" s="330">
        <v>46675</v>
      </c>
      <c r="I4020" s="330"/>
      <c r="K4020" s="42"/>
      <c r="L4020" s="42"/>
      <c r="M4020" s="328"/>
      <c r="N4020" s="328"/>
      <c r="O4020" s="42"/>
    </row>
    <row r="4021" spans="1:15">
      <c r="A4021" s="42"/>
      <c r="B4021" s="330">
        <v>47025</v>
      </c>
      <c r="C4021" s="334">
        <f t="shared" si="61"/>
        <v>10489963403</v>
      </c>
      <c r="D4021" s="42"/>
      <c r="E4021" s="42"/>
      <c r="F4021" s="247">
        <v>951101217</v>
      </c>
      <c r="G4021" s="337">
        <v>581767748</v>
      </c>
      <c r="H4021" s="330">
        <v>48590</v>
      </c>
      <c r="I4021" s="330"/>
      <c r="K4021" s="42"/>
      <c r="L4021" s="42"/>
      <c r="M4021" s="328"/>
      <c r="N4021" s="328"/>
      <c r="O4021" s="42"/>
    </row>
    <row r="4022" spans="1:15">
      <c r="A4022" s="42"/>
      <c r="B4022" s="330">
        <v>47026</v>
      </c>
      <c r="C4022" s="334">
        <f t="shared" si="61"/>
        <v>10423483837</v>
      </c>
      <c r="D4022" s="42"/>
      <c r="E4022" s="42"/>
      <c r="F4022" s="247">
        <v>884621651</v>
      </c>
      <c r="G4022" s="337">
        <v>581769504</v>
      </c>
      <c r="H4022" s="330">
        <v>46365</v>
      </c>
      <c r="I4022" s="330"/>
      <c r="K4022" s="42"/>
      <c r="L4022" s="42"/>
      <c r="M4022" s="328"/>
      <c r="N4022" s="328"/>
      <c r="O4022" s="42"/>
    </row>
    <row r="4023" spans="1:15">
      <c r="A4023" s="42"/>
      <c r="B4023" s="330">
        <v>47027</v>
      </c>
      <c r="C4023" s="334">
        <f t="shared" si="61"/>
        <v>10217920441</v>
      </c>
      <c r="D4023" s="42"/>
      <c r="E4023" s="42"/>
      <c r="F4023" s="247">
        <v>679058255</v>
      </c>
      <c r="G4023" s="337">
        <v>581836363</v>
      </c>
      <c r="H4023" s="330">
        <v>46384</v>
      </c>
      <c r="I4023" s="330"/>
      <c r="K4023" s="42"/>
      <c r="L4023" s="42"/>
      <c r="M4023" s="328"/>
      <c r="N4023" s="328"/>
      <c r="O4023" s="42"/>
    </row>
    <row r="4024" spans="1:15">
      <c r="A4024" s="42"/>
      <c r="B4024" s="330">
        <v>47028</v>
      </c>
      <c r="C4024" s="334">
        <f t="shared" si="61"/>
        <v>9912463236</v>
      </c>
      <c r="D4024" s="42"/>
      <c r="E4024" s="42"/>
      <c r="F4024" s="247">
        <v>373601050</v>
      </c>
      <c r="G4024" s="337">
        <v>581929077</v>
      </c>
      <c r="H4024" s="330">
        <v>44278</v>
      </c>
      <c r="I4024" s="330"/>
      <c r="K4024" s="42"/>
      <c r="L4024" s="42"/>
      <c r="M4024" s="328"/>
      <c r="N4024" s="328"/>
      <c r="O4024" s="42"/>
    </row>
    <row r="4025" spans="1:15">
      <c r="A4025" s="42"/>
      <c r="B4025" s="330">
        <v>47029</v>
      </c>
      <c r="C4025" s="334">
        <f t="shared" si="61"/>
        <v>9656823534</v>
      </c>
      <c r="D4025" s="42"/>
      <c r="E4025" s="42"/>
      <c r="F4025" s="247">
        <v>117961348</v>
      </c>
      <c r="G4025" s="337">
        <v>581938317</v>
      </c>
      <c r="H4025" s="330">
        <v>45916</v>
      </c>
      <c r="I4025" s="330"/>
      <c r="K4025" s="42"/>
      <c r="L4025" s="42"/>
      <c r="M4025" s="328"/>
      <c r="N4025" s="328"/>
      <c r="O4025" s="42"/>
    </row>
    <row r="4026" spans="1:15">
      <c r="A4026" s="42"/>
      <c r="B4026" s="330">
        <v>47030</v>
      </c>
      <c r="C4026" s="334">
        <f t="shared" si="61"/>
        <v>9716274301</v>
      </c>
      <c r="D4026" s="42"/>
      <c r="E4026" s="42"/>
      <c r="F4026" s="247">
        <v>177412115</v>
      </c>
      <c r="G4026" s="337">
        <v>582300829</v>
      </c>
      <c r="H4026" s="330">
        <v>49619</v>
      </c>
      <c r="I4026" s="330"/>
      <c r="K4026" s="42"/>
      <c r="L4026" s="42"/>
      <c r="M4026" s="328"/>
      <c r="N4026" s="328"/>
      <c r="O4026" s="42"/>
    </row>
    <row r="4027" spans="1:15">
      <c r="A4027" s="42"/>
      <c r="B4027" s="330">
        <v>47031</v>
      </c>
      <c r="C4027" s="334">
        <f t="shared" si="61"/>
        <v>9856363825</v>
      </c>
      <c r="D4027" s="42"/>
      <c r="E4027" s="42"/>
      <c r="F4027" s="247">
        <v>317501639</v>
      </c>
      <c r="G4027" s="337">
        <v>582428962</v>
      </c>
      <c r="H4027" s="330">
        <v>48631</v>
      </c>
      <c r="I4027" s="330"/>
      <c r="K4027" s="42"/>
      <c r="L4027" s="42"/>
      <c r="M4027" s="328"/>
      <c r="N4027" s="328"/>
      <c r="O4027" s="42"/>
    </row>
    <row r="4028" spans="1:15">
      <c r="A4028" s="42"/>
      <c r="B4028" s="330">
        <v>47032</v>
      </c>
      <c r="C4028" s="334">
        <f t="shared" si="61"/>
        <v>10170406088</v>
      </c>
      <c r="D4028" s="42"/>
      <c r="E4028" s="42"/>
      <c r="F4028" s="247">
        <v>631543902</v>
      </c>
      <c r="G4028" s="337">
        <v>582484189</v>
      </c>
      <c r="H4028" s="330">
        <v>43895</v>
      </c>
      <c r="I4028" s="330"/>
      <c r="K4028" s="42"/>
      <c r="L4028" s="42"/>
      <c r="M4028" s="328"/>
      <c r="N4028" s="328"/>
      <c r="O4028" s="42"/>
    </row>
    <row r="4029" spans="1:15">
      <c r="A4029" s="42"/>
      <c r="B4029" s="330">
        <v>47033</v>
      </c>
      <c r="C4029" s="334">
        <f t="shared" si="61"/>
        <v>10075623029</v>
      </c>
      <c r="D4029" s="42"/>
      <c r="E4029" s="42"/>
      <c r="F4029" s="247">
        <v>536760843</v>
      </c>
      <c r="G4029" s="337">
        <v>582740674</v>
      </c>
      <c r="H4029" s="330">
        <v>45270</v>
      </c>
      <c r="I4029" s="330"/>
      <c r="K4029" s="42"/>
      <c r="L4029" s="42"/>
      <c r="M4029" s="328"/>
      <c r="N4029" s="328"/>
      <c r="O4029" s="42"/>
    </row>
    <row r="4030" spans="1:15">
      <c r="A4030" s="42"/>
      <c r="B4030" s="330">
        <v>47034</v>
      </c>
      <c r="C4030" s="334">
        <f t="shared" si="61"/>
        <v>10105365037</v>
      </c>
      <c r="D4030" s="42"/>
      <c r="E4030" s="42"/>
      <c r="F4030" s="247">
        <v>566502851</v>
      </c>
      <c r="G4030" s="337">
        <v>582831156</v>
      </c>
      <c r="H4030" s="330">
        <v>48047</v>
      </c>
      <c r="I4030" s="330"/>
      <c r="K4030" s="42"/>
      <c r="L4030" s="42"/>
      <c r="M4030" s="328"/>
      <c r="N4030" s="328"/>
      <c r="O4030" s="42"/>
    </row>
    <row r="4031" spans="1:15">
      <c r="A4031" s="42"/>
      <c r="B4031" s="330">
        <v>47035</v>
      </c>
      <c r="C4031" s="334">
        <f t="shared" si="61"/>
        <v>10294731162</v>
      </c>
      <c r="D4031" s="42"/>
      <c r="E4031" s="42"/>
      <c r="F4031" s="247">
        <v>755868976</v>
      </c>
      <c r="G4031" s="337">
        <v>582874975</v>
      </c>
      <c r="H4031" s="330">
        <v>43797</v>
      </c>
      <c r="I4031" s="330"/>
      <c r="K4031" s="42"/>
      <c r="L4031" s="42"/>
      <c r="M4031" s="328"/>
      <c r="N4031" s="328"/>
      <c r="O4031" s="42"/>
    </row>
    <row r="4032" spans="1:15">
      <c r="A4032" s="42"/>
      <c r="B4032" s="330">
        <v>47036</v>
      </c>
      <c r="C4032" s="334">
        <f t="shared" si="61"/>
        <v>10381935719</v>
      </c>
      <c r="D4032" s="42"/>
      <c r="E4032" s="42"/>
      <c r="F4032" s="247">
        <v>843073533</v>
      </c>
      <c r="G4032" s="337">
        <v>582920621</v>
      </c>
      <c r="H4032" s="330">
        <v>46443</v>
      </c>
      <c r="I4032" s="330"/>
      <c r="K4032" s="42"/>
      <c r="L4032" s="42"/>
      <c r="M4032" s="328"/>
      <c r="N4032" s="328"/>
      <c r="O4032" s="42"/>
    </row>
    <row r="4033" spans="1:15">
      <c r="A4033" s="42"/>
      <c r="B4033" s="330">
        <v>47037</v>
      </c>
      <c r="C4033" s="334">
        <f t="shared" si="61"/>
        <v>9935229550</v>
      </c>
      <c r="D4033" s="42"/>
      <c r="E4033" s="42"/>
      <c r="F4033" s="247">
        <v>396367364</v>
      </c>
      <c r="G4033" s="337">
        <v>582961774</v>
      </c>
      <c r="H4033" s="330">
        <v>47917</v>
      </c>
      <c r="I4033" s="330"/>
      <c r="K4033" s="42"/>
      <c r="L4033" s="42"/>
      <c r="M4033" s="328"/>
      <c r="N4033" s="328"/>
      <c r="O4033" s="42"/>
    </row>
    <row r="4034" spans="1:15">
      <c r="A4034" s="42"/>
      <c r="B4034" s="330">
        <v>47038</v>
      </c>
      <c r="C4034" s="334">
        <f t="shared" si="61"/>
        <v>10342882789</v>
      </c>
      <c r="D4034" s="42"/>
      <c r="E4034" s="42"/>
      <c r="F4034" s="247">
        <v>804020603</v>
      </c>
      <c r="G4034" s="337">
        <v>583067709</v>
      </c>
      <c r="H4034" s="330">
        <v>47954</v>
      </c>
      <c r="I4034" s="330"/>
      <c r="K4034" s="42"/>
      <c r="L4034" s="42"/>
      <c r="M4034" s="328"/>
      <c r="N4034" s="328"/>
      <c r="O4034" s="42"/>
    </row>
    <row r="4035" spans="1:15">
      <c r="A4035" s="42"/>
      <c r="B4035" s="330">
        <v>47039</v>
      </c>
      <c r="C4035" s="334">
        <f t="shared" si="61"/>
        <v>10487389558</v>
      </c>
      <c r="D4035" s="42"/>
      <c r="E4035" s="42"/>
      <c r="F4035" s="247">
        <v>948527372</v>
      </c>
      <c r="G4035" s="337">
        <v>583257662</v>
      </c>
      <c r="H4035" s="330">
        <v>48924</v>
      </c>
      <c r="I4035" s="330"/>
      <c r="K4035" s="42"/>
      <c r="L4035" s="42"/>
      <c r="M4035" s="328"/>
      <c r="N4035" s="328"/>
      <c r="O4035" s="42"/>
    </row>
    <row r="4036" spans="1:15">
      <c r="A4036" s="42"/>
      <c r="B4036" s="330">
        <v>47040</v>
      </c>
      <c r="C4036" s="334">
        <f t="shared" si="61"/>
        <v>10244534679</v>
      </c>
      <c r="D4036" s="42"/>
      <c r="E4036" s="42"/>
      <c r="F4036" s="247">
        <v>705672493</v>
      </c>
      <c r="G4036" s="337">
        <v>583274328</v>
      </c>
      <c r="H4036" s="330">
        <v>45250</v>
      </c>
      <c r="I4036" s="330"/>
      <c r="K4036" s="42"/>
      <c r="L4036" s="42"/>
      <c r="M4036" s="328"/>
      <c r="N4036" s="328"/>
      <c r="O4036" s="42"/>
    </row>
    <row r="4037" spans="1:15">
      <c r="A4037" s="42"/>
      <c r="B4037" s="330">
        <v>47041</v>
      </c>
      <c r="C4037" s="334">
        <f t="shared" si="61"/>
        <v>10382866262</v>
      </c>
      <c r="D4037" s="42"/>
      <c r="E4037" s="42"/>
      <c r="F4037" s="247">
        <v>844004076</v>
      </c>
      <c r="G4037" s="337">
        <v>583520955</v>
      </c>
      <c r="H4037" s="330">
        <v>49534</v>
      </c>
      <c r="I4037" s="330"/>
      <c r="K4037" s="42"/>
      <c r="L4037" s="42"/>
      <c r="M4037" s="328"/>
      <c r="N4037" s="328"/>
      <c r="O4037" s="42"/>
    </row>
    <row r="4038" spans="1:15">
      <c r="A4038" s="42"/>
      <c r="B4038" s="330">
        <v>47042</v>
      </c>
      <c r="C4038" s="334">
        <f t="shared" si="61"/>
        <v>10204440325</v>
      </c>
      <c r="D4038" s="42"/>
      <c r="E4038" s="42"/>
      <c r="F4038" s="247">
        <v>665578139</v>
      </c>
      <c r="G4038" s="337">
        <v>583536810</v>
      </c>
      <c r="H4038" s="330">
        <v>46707</v>
      </c>
      <c r="I4038" s="330"/>
      <c r="K4038" s="42"/>
      <c r="L4038" s="42"/>
      <c r="M4038" s="328"/>
      <c r="N4038" s="328"/>
      <c r="O4038" s="42"/>
    </row>
    <row r="4039" spans="1:15">
      <c r="A4039" s="42"/>
      <c r="B4039" s="330">
        <v>47043</v>
      </c>
      <c r="C4039" s="334">
        <f t="shared" si="61"/>
        <v>10042050028</v>
      </c>
      <c r="D4039" s="42"/>
      <c r="E4039" s="42"/>
      <c r="F4039" s="247">
        <v>503187842</v>
      </c>
      <c r="G4039" s="337">
        <v>583634406</v>
      </c>
      <c r="H4039" s="330">
        <v>44848</v>
      </c>
      <c r="I4039" s="330"/>
      <c r="K4039" s="42"/>
      <c r="L4039" s="42"/>
      <c r="M4039" s="328"/>
      <c r="N4039" s="328"/>
      <c r="O4039" s="42"/>
    </row>
    <row r="4040" spans="1:15">
      <c r="A4040" s="42"/>
      <c r="B4040" s="330">
        <v>47044</v>
      </c>
      <c r="C4040" s="334">
        <f t="shared" si="61"/>
        <v>9817445968</v>
      </c>
      <c r="D4040" s="42"/>
      <c r="E4040" s="42"/>
      <c r="F4040" s="247">
        <v>278583782</v>
      </c>
      <c r="G4040" s="337">
        <v>583687294</v>
      </c>
      <c r="H4040" s="330">
        <v>48212</v>
      </c>
      <c r="I4040" s="330"/>
      <c r="K4040" s="42"/>
      <c r="L4040" s="42"/>
      <c r="M4040" s="328"/>
      <c r="N4040" s="328"/>
      <c r="O4040" s="42"/>
    </row>
    <row r="4041" spans="1:15">
      <c r="A4041" s="42"/>
      <c r="B4041" s="330">
        <v>47045</v>
      </c>
      <c r="C4041" s="334">
        <f t="shared" si="61"/>
        <v>9640859536</v>
      </c>
      <c r="D4041" s="42"/>
      <c r="E4041" s="42"/>
      <c r="F4041" s="247">
        <v>101997350</v>
      </c>
      <c r="G4041" s="337">
        <v>583704875</v>
      </c>
      <c r="H4041" s="330">
        <v>48317</v>
      </c>
      <c r="I4041" s="330"/>
      <c r="K4041" s="42"/>
      <c r="L4041" s="42"/>
      <c r="M4041" s="328"/>
      <c r="N4041" s="328"/>
      <c r="O4041" s="42"/>
    </row>
    <row r="4042" spans="1:15">
      <c r="A4042" s="42"/>
      <c r="B4042" s="330">
        <v>47046</v>
      </c>
      <c r="C4042" s="334">
        <f t="shared" si="61"/>
        <v>10065991244</v>
      </c>
      <c r="D4042" s="42"/>
      <c r="E4042" s="42"/>
      <c r="F4042" s="247">
        <v>527129058</v>
      </c>
      <c r="G4042" s="337">
        <v>584004913</v>
      </c>
      <c r="H4042" s="330">
        <v>43247</v>
      </c>
      <c r="I4042" s="330"/>
      <c r="K4042" s="42"/>
      <c r="L4042" s="42"/>
      <c r="M4042" s="328"/>
      <c r="N4042" s="328"/>
      <c r="O4042" s="42"/>
    </row>
    <row r="4043" spans="1:15">
      <c r="A4043" s="42"/>
      <c r="B4043" s="330">
        <v>47047</v>
      </c>
      <c r="C4043" s="334">
        <f t="shared" si="61"/>
        <v>10098576964</v>
      </c>
      <c r="D4043" s="42"/>
      <c r="E4043" s="42"/>
      <c r="F4043" s="247">
        <v>559714778</v>
      </c>
      <c r="G4043" s="337">
        <v>584084019</v>
      </c>
      <c r="H4043" s="330">
        <v>43614</v>
      </c>
      <c r="I4043" s="330"/>
      <c r="K4043" s="42"/>
      <c r="L4043" s="42"/>
      <c r="M4043" s="328"/>
      <c r="N4043" s="328"/>
      <c r="O4043" s="42"/>
    </row>
    <row r="4044" spans="1:15">
      <c r="A4044" s="42"/>
      <c r="B4044" s="330">
        <v>47048</v>
      </c>
      <c r="C4044" s="334">
        <f t="shared" si="61"/>
        <v>10298342598</v>
      </c>
      <c r="D4044" s="42"/>
      <c r="E4044" s="42"/>
      <c r="F4044" s="247">
        <v>759480412</v>
      </c>
      <c r="G4044" s="337">
        <v>584218785</v>
      </c>
      <c r="H4044" s="330">
        <v>42997</v>
      </c>
      <c r="I4044" s="330"/>
      <c r="K4044" s="42"/>
      <c r="L4044" s="42"/>
      <c r="M4044" s="328"/>
      <c r="N4044" s="328"/>
      <c r="O4044" s="42"/>
    </row>
    <row r="4045" spans="1:15">
      <c r="A4045" s="42"/>
      <c r="B4045" s="330">
        <v>47049</v>
      </c>
      <c r="C4045" s="334">
        <f t="shared" si="61"/>
        <v>10497971997</v>
      </c>
      <c r="D4045" s="42"/>
      <c r="E4045" s="42"/>
      <c r="F4045" s="247">
        <v>959109811</v>
      </c>
      <c r="G4045" s="337">
        <v>584358736</v>
      </c>
      <c r="H4045" s="330">
        <v>43647</v>
      </c>
      <c r="I4045" s="330"/>
      <c r="K4045" s="42"/>
      <c r="L4045" s="42"/>
      <c r="M4045" s="328"/>
      <c r="N4045" s="328"/>
      <c r="O4045" s="42"/>
    </row>
    <row r="4046" spans="1:15">
      <c r="A4046" s="42"/>
      <c r="B4046" s="330">
        <v>47050</v>
      </c>
      <c r="C4046" s="334">
        <f t="shared" si="61"/>
        <v>10224897878</v>
      </c>
      <c r="D4046" s="42"/>
      <c r="E4046" s="42"/>
      <c r="F4046" s="247">
        <v>686035692</v>
      </c>
      <c r="G4046" s="337">
        <v>584537266</v>
      </c>
      <c r="H4046" s="330">
        <v>49749</v>
      </c>
      <c r="I4046" s="330"/>
      <c r="K4046" s="42"/>
      <c r="L4046" s="42"/>
      <c r="M4046" s="328"/>
      <c r="N4046" s="328"/>
      <c r="O4046" s="42"/>
    </row>
    <row r="4047" spans="1:15">
      <c r="A4047" s="42"/>
      <c r="B4047" s="330">
        <v>47051</v>
      </c>
      <c r="C4047" s="334">
        <f t="shared" si="61"/>
        <v>9963685181</v>
      </c>
      <c r="D4047" s="42"/>
      <c r="E4047" s="42"/>
      <c r="F4047" s="247">
        <v>424822995</v>
      </c>
      <c r="G4047" s="337">
        <v>584663479</v>
      </c>
      <c r="H4047" s="330">
        <v>43162</v>
      </c>
      <c r="I4047" s="330"/>
      <c r="K4047" s="42"/>
      <c r="L4047" s="42"/>
      <c r="M4047" s="328"/>
      <c r="N4047" s="328"/>
      <c r="O4047" s="42"/>
    </row>
    <row r="4048" spans="1:15">
      <c r="A4048" s="42"/>
      <c r="B4048" s="330">
        <v>47052</v>
      </c>
      <c r="C4048" s="334">
        <f t="shared" si="61"/>
        <v>10205735495</v>
      </c>
      <c r="D4048" s="42"/>
      <c r="E4048" s="42"/>
      <c r="F4048" s="247">
        <v>666873309</v>
      </c>
      <c r="G4048" s="337">
        <v>584709640</v>
      </c>
      <c r="H4048" s="330">
        <v>46295</v>
      </c>
      <c r="I4048" s="330"/>
      <c r="K4048" s="42"/>
      <c r="L4048" s="42"/>
      <c r="M4048" s="328"/>
      <c r="N4048" s="328"/>
      <c r="O4048" s="42"/>
    </row>
    <row r="4049" spans="1:15">
      <c r="A4049" s="42"/>
      <c r="B4049" s="330">
        <v>47053</v>
      </c>
      <c r="C4049" s="334">
        <f t="shared" si="61"/>
        <v>9822565983</v>
      </c>
      <c r="D4049" s="42"/>
      <c r="E4049" s="42"/>
      <c r="F4049" s="247">
        <v>283703797</v>
      </c>
      <c r="G4049" s="337">
        <v>584873843</v>
      </c>
      <c r="H4049" s="330">
        <v>45699</v>
      </c>
      <c r="I4049" s="330"/>
      <c r="K4049" s="42"/>
      <c r="L4049" s="42"/>
      <c r="M4049" s="328"/>
      <c r="N4049" s="328"/>
      <c r="O4049" s="42"/>
    </row>
    <row r="4050" spans="1:15">
      <c r="A4050" s="42"/>
      <c r="B4050" s="330">
        <v>47054</v>
      </c>
      <c r="C4050" s="334">
        <f t="shared" si="61"/>
        <v>10422069710</v>
      </c>
      <c r="D4050" s="42"/>
      <c r="E4050" s="42"/>
      <c r="F4050" s="247">
        <v>883207524</v>
      </c>
      <c r="G4050" s="337">
        <v>584909731</v>
      </c>
      <c r="H4050" s="330">
        <v>44200</v>
      </c>
      <c r="I4050" s="330"/>
      <c r="K4050" s="42"/>
      <c r="L4050" s="42"/>
      <c r="M4050" s="328"/>
      <c r="N4050" s="328"/>
      <c r="O4050" s="42"/>
    </row>
    <row r="4051" spans="1:15">
      <c r="A4051" s="42"/>
      <c r="B4051" s="330">
        <v>47055</v>
      </c>
      <c r="C4051" s="334">
        <f t="shared" si="61"/>
        <v>10057430954</v>
      </c>
      <c r="D4051" s="42"/>
      <c r="E4051" s="42"/>
      <c r="F4051" s="247">
        <v>518568768</v>
      </c>
      <c r="G4051" s="337">
        <v>585172436</v>
      </c>
      <c r="H4051" s="330">
        <v>48138</v>
      </c>
      <c r="I4051" s="330"/>
      <c r="K4051" s="42"/>
      <c r="L4051" s="42"/>
      <c r="M4051" s="328"/>
      <c r="N4051" s="328"/>
      <c r="O4051" s="42"/>
    </row>
    <row r="4052" spans="1:15">
      <c r="A4052" s="42"/>
      <c r="B4052" s="330">
        <v>47056</v>
      </c>
      <c r="C4052" s="334">
        <f t="shared" si="61"/>
        <v>9952672077</v>
      </c>
      <c r="D4052" s="42"/>
      <c r="E4052" s="42"/>
      <c r="F4052" s="247">
        <v>413809891</v>
      </c>
      <c r="G4052" s="337">
        <v>585220261</v>
      </c>
      <c r="H4052" s="330">
        <v>46674</v>
      </c>
      <c r="I4052" s="330"/>
      <c r="K4052" s="42"/>
      <c r="L4052" s="42"/>
      <c r="M4052" s="328"/>
      <c r="N4052" s="328"/>
      <c r="O4052" s="42"/>
    </row>
    <row r="4053" spans="1:15">
      <c r="A4053" s="42"/>
      <c r="B4053" s="330">
        <v>47057</v>
      </c>
      <c r="C4053" s="334">
        <f t="shared" si="61"/>
        <v>10510413521</v>
      </c>
      <c r="D4053" s="42"/>
      <c r="E4053" s="42"/>
      <c r="F4053" s="247">
        <v>971551335</v>
      </c>
      <c r="G4053" s="337">
        <v>585353568</v>
      </c>
      <c r="H4053" s="330">
        <v>45482</v>
      </c>
      <c r="I4053" s="330"/>
      <c r="K4053" s="42"/>
      <c r="L4053" s="42"/>
      <c r="M4053" s="328"/>
      <c r="N4053" s="328"/>
      <c r="O4053" s="42"/>
    </row>
    <row r="4054" spans="1:15">
      <c r="A4054" s="42"/>
      <c r="B4054" s="330">
        <v>47058</v>
      </c>
      <c r="C4054" s="334">
        <f t="shared" si="61"/>
        <v>9769609752</v>
      </c>
      <c r="D4054" s="42"/>
      <c r="E4054" s="42"/>
      <c r="F4054" s="247">
        <v>230747566</v>
      </c>
      <c r="G4054" s="337">
        <v>585432516</v>
      </c>
      <c r="H4054" s="330">
        <v>50009</v>
      </c>
      <c r="I4054" s="330"/>
      <c r="K4054" s="42"/>
      <c r="L4054" s="42"/>
      <c r="M4054" s="328"/>
      <c r="N4054" s="328"/>
      <c r="O4054" s="42"/>
    </row>
    <row r="4055" spans="1:15">
      <c r="A4055" s="42"/>
      <c r="B4055" s="330">
        <v>47059</v>
      </c>
      <c r="C4055" s="334">
        <f t="shared" si="61"/>
        <v>10160341655</v>
      </c>
      <c r="D4055" s="42"/>
      <c r="E4055" s="42"/>
      <c r="F4055" s="247">
        <v>621479469</v>
      </c>
      <c r="G4055" s="337">
        <v>585545795</v>
      </c>
      <c r="H4055" s="330">
        <v>46029</v>
      </c>
      <c r="I4055" s="330"/>
      <c r="K4055" s="42"/>
      <c r="L4055" s="42"/>
      <c r="M4055" s="328"/>
      <c r="N4055" s="328"/>
      <c r="O4055" s="42"/>
    </row>
    <row r="4056" spans="1:15">
      <c r="A4056" s="42"/>
      <c r="B4056" s="330">
        <v>47060</v>
      </c>
      <c r="C4056" s="334">
        <f t="shared" si="61"/>
        <v>10457578688</v>
      </c>
      <c r="D4056" s="42"/>
      <c r="E4056" s="42"/>
      <c r="F4056" s="247">
        <v>918716502</v>
      </c>
      <c r="G4056" s="337">
        <v>585555945</v>
      </c>
      <c r="H4056" s="330">
        <v>49115</v>
      </c>
      <c r="I4056" s="330"/>
      <c r="K4056" s="42"/>
      <c r="L4056" s="42"/>
      <c r="M4056" s="328"/>
      <c r="N4056" s="328"/>
      <c r="O4056" s="42"/>
    </row>
    <row r="4057" spans="1:15">
      <c r="A4057" s="42"/>
      <c r="B4057" s="330">
        <v>47061</v>
      </c>
      <c r="C4057" s="334">
        <f t="shared" si="61"/>
        <v>10323521244</v>
      </c>
      <c r="D4057" s="42"/>
      <c r="E4057" s="42"/>
      <c r="F4057" s="247">
        <v>784659058</v>
      </c>
      <c r="G4057" s="337">
        <v>585629479</v>
      </c>
      <c r="H4057" s="330">
        <v>46732</v>
      </c>
      <c r="I4057" s="330"/>
      <c r="K4057" s="42"/>
      <c r="L4057" s="42"/>
      <c r="M4057" s="328"/>
      <c r="N4057" s="328"/>
      <c r="O4057" s="42"/>
    </row>
    <row r="4058" spans="1:15">
      <c r="A4058" s="42"/>
      <c r="B4058" s="330">
        <v>47062</v>
      </c>
      <c r="C4058" s="334">
        <f t="shared" si="61"/>
        <v>10088886572</v>
      </c>
      <c r="D4058" s="42"/>
      <c r="E4058" s="42"/>
      <c r="F4058" s="247">
        <v>550024386</v>
      </c>
      <c r="G4058" s="337">
        <v>585951630</v>
      </c>
      <c r="H4058" s="330">
        <v>44493</v>
      </c>
      <c r="I4058" s="330"/>
      <c r="K4058" s="42"/>
      <c r="L4058" s="42"/>
      <c r="M4058" s="328"/>
      <c r="N4058" s="328"/>
      <c r="O4058" s="42"/>
    </row>
    <row r="4059" spans="1:15">
      <c r="A4059" s="42"/>
      <c r="B4059" s="330">
        <v>47063</v>
      </c>
      <c r="C4059" s="334">
        <f t="shared" si="61"/>
        <v>9872212732</v>
      </c>
      <c r="D4059" s="42"/>
      <c r="E4059" s="42"/>
      <c r="F4059" s="247">
        <v>333350546</v>
      </c>
      <c r="G4059" s="337">
        <v>585979287</v>
      </c>
      <c r="H4059" s="330">
        <v>43195</v>
      </c>
      <c r="I4059" s="330"/>
      <c r="K4059" s="42"/>
      <c r="L4059" s="42"/>
      <c r="M4059" s="328"/>
      <c r="N4059" s="328"/>
      <c r="O4059" s="42"/>
    </row>
    <row r="4060" spans="1:15">
      <c r="A4060" s="42"/>
      <c r="B4060" s="330">
        <v>47064</v>
      </c>
      <c r="C4060" s="334">
        <f t="shared" si="61"/>
        <v>10201224581</v>
      </c>
      <c r="D4060" s="42"/>
      <c r="E4060" s="42"/>
      <c r="F4060" s="247">
        <v>662362395</v>
      </c>
      <c r="G4060" s="337">
        <v>586034314</v>
      </c>
      <c r="H4060" s="330">
        <v>46124</v>
      </c>
      <c r="I4060" s="330"/>
      <c r="K4060" s="42"/>
      <c r="L4060" s="42"/>
      <c r="M4060" s="328"/>
      <c r="N4060" s="328"/>
      <c r="O4060" s="42"/>
    </row>
    <row r="4061" spans="1:15">
      <c r="A4061" s="42"/>
      <c r="B4061" s="330">
        <v>47065</v>
      </c>
      <c r="C4061" s="334">
        <f t="shared" si="61"/>
        <v>9988640290</v>
      </c>
      <c r="D4061" s="42"/>
      <c r="E4061" s="42"/>
      <c r="F4061" s="247">
        <v>449778104</v>
      </c>
      <c r="G4061" s="337">
        <v>586209284</v>
      </c>
      <c r="H4061" s="330">
        <v>44446</v>
      </c>
      <c r="I4061" s="330"/>
      <c r="K4061" s="42"/>
      <c r="L4061" s="42"/>
      <c r="M4061" s="328"/>
      <c r="N4061" s="328"/>
      <c r="O4061" s="42"/>
    </row>
    <row r="4062" spans="1:15">
      <c r="A4062" s="42"/>
      <c r="B4062" s="330">
        <v>47066</v>
      </c>
      <c r="C4062" s="334">
        <f t="shared" si="61"/>
        <v>10298173832</v>
      </c>
      <c r="D4062" s="42"/>
      <c r="E4062" s="42"/>
      <c r="F4062" s="247">
        <v>759311646</v>
      </c>
      <c r="G4062" s="337">
        <v>586348761</v>
      </c>
      <c r="H4062" s="330">
        <v>45958</v>
      </c>
      <c r="I4062" s="330"/>
      <c r="K4062" s="42"/>
      <c r="L4062" s="42"/>
      <c r="M4062" s="328"/>
      <c r="N4062" s="328"/>
      <c r="O4062" s="42"/>
    </row>
    <row r="4063" spans="1:15">
      <c r="A4063" s="42"/>
      <c r="B4063" s="330">
        <v>47067</v>
      </c>
      <c r="C4063" s="334">
        <f t="shared" si="61"/>
        <v>10350804254</v>
      </c>
      <c r="D4063" s="42"/>
      <c r="E4063" s="42"/>
      <c r="F4063" s="247">
        <v>811942068</v>
      </c>
      <c r="G4063" s="337">
        <v>586386657</v>
      </c>
      <c r="H4063" s="330">
        <v>44350</v>
      </c>
      <c r="I4063" s="330"/>
      <c r="K4063" s="42"/>
      <c r="L4063" s="42"/>
      <c r="M4063" s="328"/>
      <c r="N4063" s="328"/>
      <c r="O4063" s="42"/>
    </row>
    <row r="4064" spans="1:15">
      <c r="A4064" s="42"/>
      <c r="B4064" s="330">
        <v>47068</v>
      </c>
      <c r="C4064" s="334">
        <f t="shared" ref="C4064:C4127" si="62">F4064+(F$88*28679+98765)+(G$88*6587+87654)+(E$88*9537+76543)+(J$88*5713+4528)</f>
        <v>10024039172</v>
      </c>
      <c r="D4064" s="42"/>
      <c r="E4064" s="42"/>
      <c r="F4064" s="247">
        <v>485176986</v>
      </c>
      <c r="G4064" s="337">
        <v>586401208</v>
      </c>
      <c r="H4064" s="330">
        <v>49969</v>
      </c>
      <c r="I4064" s="330"/>
      <c r="K4064" s="42"/>
      <c r="L4064" s="42"/>
      <c r="M4064" s="328"/>
      <c r="N4064" s="328"/>
      <c r="O4064" s="42"/>
    </row>
    <row r="4065" spans="1:15">
      <c r="A4065" s="42"/>
      <c r="B4065" s="330">
        <v>47069</v>
      </c>
      <c r="C4065" s="334">
        <f t="shared" si="62"/>
        <v>10455231512</v>
      </c>
      <c r="D4065" s="42"/>
      <c r="E4065" s="42"/>
      <c r="F4065" s="247">
        <v>916369326</v>
      </c>
      <c r="G4065" s="337">
        <v>586550569</v>
      </c>
      <c r="H4065" s="330">
        <v>45436</v>
      </c>
      <c r="I4065" s="330"/>
      <c r="K4065" s="42"/>
      <c r="L4065" s="42"/>
      <c r="M4065" s="328"/>
      <c r="N4065" s="328"/>
      <c r="O4065" s="42"/>
    </row>
    <row r="4066" spans="1:15">
      <c r="A4066" s="42"/>
      <c r="B4066" s="330">
        <v>47070</v>
      </c>
      <c r="C4066" s="334">
        <f t="shared" si="62"/>
        <v>9729000006</v>
      </c>
      <c r="D4066" s="42"/>
      <c r="E4066" s="42"/>
      <c r="F4066" s="247">
        <v>190137820</v>
      </c>
      <c r="G4066" s="337">
        <v>586712185</v>
      </c>
      <c r="H4066" s="330">
        <v>50087</v>
      </c>
      <c r="I4066" s="330"/>
      <c r="K4066" s="42"/>
      <c r="L4066" s="42"/>
      <c r="M4066" s="328"/>
      <c r="N4066" s="328"/>
      <c r="O4066" s="42"/>
    </row>
    <row r="4067" spans="1:15">
      <c r="A4067" s="42"/>
      <c r="B4067" s="330">
        <v>47071</v>
      </c>
      <c r="C4067" s="334">
        <f t="shared" si="62"/>
        <v>9665243147</v>
      </c>
      <c r="D4067" s="42"/>
      <c r="E4067" s="42"/>
      <c r="F4067" s="247">
        <v>126380961</v>
      </c>
      <c r="G4067" s="337">
        <v>586988493</v>
      </c>
      <c r="H4067" s="330">
        <v>46952</v>
      </c>
      <c r="I4067" s="330"/>
      <c r="K4067" s="42"/>
      <c r="L4067" s="42"/>
      <c r="M4067" s="328"/>
      <c r="N4067" s="328"/>
      <c r="O4067" s="42"/>
    </row>
    <row r="4068" spans="1:15">
      <c r="A4068" s="42"/>
      <c r="B4068" s="330">
        <v>47072</v>
      </c>
      <c r="C4068" s="334">
        <f t="shared" si="62"/>
        <v>10491743937</v>
      </c>
      <c r="D4068" s="42"/>
      <c r="E4068" s="42"/>
      <c r="F4068" s="247">
        <v>952881751</v>
      </c>
      <c r="G4068" s="337">
        <v>586989240</v>
      </c>
      <c r="H4068" s="330">
        <v>46642</v>
      </c>
      <c r="I4068" s="330"/>
      <c r="K4068" s="42"/>
      <c r="L4068" s="42"/>
      <c r="M4068" s="328"/>
      <c r="N4068" s="328"/>
      <c r="O4068" s="42"/>
    </row>
    <row r="4069" spans="1:15">
      <c r="A4069" s="42"/>
      <c r="B4069" s="330">
        <v>47073</v>
      </c>
      <c r="C4069" s="334">
        <f t="shared" si="62"/>
        <v>10157246538</v>
      </c>
      <c r="D4069" s="42"/>
      <c r="E4069" s="42"/>
      <c r="F4069" s="247">
        <v>618384352</v>
      </c>
      <c r="G4069" s="337">
        <v>586995532</v>
      </c>
      <c r="H4069" s="330">
        <v>45649</v>
      </c>
      <c r="I4069" s="330"/>
      <c r="K4069" s="42"/>
      <c r="L4069" s="42"/>
      <c r="M4069" s="328"/>
      <c r="N4069" s="328"/>
      <c r="O4069" s="42"/>
    </row>
    <row r="4070" spans="1:15">
      <c r="A4070" s="42"/>
      <c r="B4070" s="330">
        <v>47074</v>
      </c>
      <c r="C4070" s="334">
        <f t="shared" si="62"/>
        <v>9948648631</v>
      </c>
      <c r="D4070" s="42"/>
      <c r="E4070" s="42"/>
      <c r="F4070" s="247">
        <v>409786445</v>
      </c>
      <c r="G4070" s="337">
        <v>587119569</v>
      </c>
      <c r="H4070" s="330">
        <v>47101</v>
      </c>
      <c r="I4070" s="330"/>
      <c r="K4070" s="42"/>
      <c r="L4070" s="42"/>
      <c r="M4070" s="328"/>
      <c r="N4070" s="328"/>
      <c r="O4070" s="42"/>
    </row>
    <row r="4071" spans="1:15">
      <c r="A4071" s="42"/>
      <c r="B4071" s="330">
        <v>47075</v>
      </c>
      <c r="C4071" s="334">
        <f t="shared" si="62"/>
        <v>10136191871</v>
      </c>
      <c r="D4071" s="42"/>
      <c r="E4071" s="42"/>
      <c r="F4071" s="247">
        <v>597329685</v>
      </c>
      <c r="G4071" s="337">
        <v>587210898</v>
      </c>
      <c r="H4071" s="330">
        <v>49467</v>
      </c>
      <c r="I4071" s="330"/>
      <c r="K4071" s="42"/>
      <c r="L4071" s="42"/>
      <c r="M4071" s="328"/>
      <c r="N4071" s="328"/>
      <c r="O4071" s="42"/>
    </row>
    <row r="4072" spans="1:15">
      <c r="A4072" s="42"/>
      <c r="B4072" s="330">
        <v>47076</v>
      </c>
      <c r="C4072" s="334">
        <f t="shared" si="62"/>
        <v>10420599835</v>
      </c>
      <c r="D4072" s="42"/>
      <c r="E4072" s="42"/>
      <c r="F4072" s="247">
        <v>881737649</v>
      </c>
      <c r="G4072" s="337">
        <v>587658374</v>
      </c>
      <c r="H4072" s="330">
        <v>47378</v>
      </c>
      <c r="I4072" s="330"/>
      <c r="K4072" s="42"/>
      <c r="L4072" s="42"/>
      <c r="M4072" s="328"/>
      <c r="N4072" s="328"/>
      <c r="O4072" s="42"/>
    </row>
    <row r="4073" spans="1:15">
      <c r="A4073" s="42"/>
      <c r="B4073" s="330">
        <v>47077</v>
      </c>
      <c r="C4073" s="334">
        <f t="shared" si="62"/>
        <v>10172772884</v>
      </c>
      <c r="D4073" s="42"/>
      <c r="E4073" s="42"/>
      <c r="F4073" s="247">
        <v>633910698</v>
      </c>
      <c r="G4073" s="337">
        <v>587776966</v>
      </c>
      <c r="H4073" s="330">
        <v>47532</v>
      </c>
      <c r="I4073" s="330"/>
      <c r="K4073" s="42"/>
      <c r="L4073" s="42"/>
      <c r="M4073" s="328"/>
      <c r="N4073" s="328"/>
      <c r="O4073" s="42"/>
    </row>
    <row r="4074" spans="1:15">
      <c r="A4074" s="42"/>
      <c r="B4074" s="330">
        <v>47078</v>
      </c>
      <c r="C4074" s="334">
        <f t="shared" si="62"/>
        <v>10137671663</v>
      </c>
      <c r="D4074" s="42"/>
      <c r="E4074" s="42"/>
      <c r="F4074" s="247">
        <v>598809477</v>
      </c>
      <c r="G4074" s="337">
        <v>587861810</v>
      </c>
      <c r="H4074" s="330">
        <v>43807</v>
      </c>
      <c r="I4074" s="330"/>
      <c r="K4074" s="42"/>
      <c r="L4074" s="42"/>
      <c r="M4074" s="328"/>
      <c r="N4074" s="328"/>
      <c r="O4074" s="42"/>
    </row>
    <row r="4075" spans="1:15">
      <c r="A4075" s="42"/>
      <c r="B4075" s="330">
        <v>47079</v>
      </c>
      <c r="C4075" s="334">
        <f t="shared" si="62"/>
        <v>10468772751</v>
      </c>
      <c r="D4075" s="42"/>
      <c r="E4075" s="42"/>
      <c r="F4075" s="247">
        <v>929910565</v>
      </c>
      <c r="G4075" s="337">
        <v>588044270</v>
      </c>
      <c r="H4075" s="330">
        <v>49602</v>
      </c>
      <c r="I4075" s="330"/>
      <c r="K4075" s="42"/>
      <c r="L4075" s="42"/>
      <c r="M4075" s="328"/>
      <c r="N4075" s="328"/>
      <c r="O4075" s="42"/>
    </row>
    <row r="4076" spans="1:15">
      <c r="A4076" s="42"/>
      <c r="B4076" s="330">
        <v>47080</v>
      </c>
      <c r="C4076" s="334">
        <f t="shared" si="62"/>
        <v>10022866792</v>
      </c>
      <c r="D4076" s="42"/>
      <c r="E4076" s="42"/>
      <c r="F4076" s="247">
        <v>484004606</v>
      </c>
      <c r="G4076" s="337">
        <v>588102158</v>
      </c>
      <c r="H4076" s="330">
        <v>47275</v>
      </c>
      <c r="I4076" s="330"/>
      <c r="K4076" s="42"/>
      <c r="L4076" s="42"/>
      <c r="M4076" s="328"/>
      <c r="N4076" s="328"/>
      <c r="O4076" s="42"/>
    </row>
    <row r="4077" spans="1:15">
      <c r="A4077" s="42"/>
      <c r="B4077" s="330">
        <v>47081</v>
      </c>
      <c r="C4077" s="334">
        <f t="shared" si="62"/>
        <v>9869876334</v>
      </c>
      <c r="D4077" s="42"/>
      <c r="E4077" s="42"/>
      <c r="F4077" s="247">
        <v>331014148</v>
      </c>
      <c r="G4077" s="337">
        <v>588447402</v>
      </c>
      <c r="H4077" s="330">
        <v>49658</v>
      </c>
      <c r="I4077" s="330"/>
      <c r="K4077" s="42"/>
      <c r="L4077" s="42"/>
      <c r="M4077" s="328"/>
      <c r="N4077" s="328"/>
      <c r="O4077" s="42"/>
    </row>
    <row r="4078" spans="1:15">
      <c r="A4078" s="42"/>
      <c r="B4078" s="330">
        <v>47082</v>
      </c>
      <c r="C4078" s="334">
        <f t="shared" si="62"/>
        <v>9816073942</v>
      </c>
      <c r="D4078" s="42"/>
      <c r="E4078" s="42"/>
      <c r="F4078" s="247">
        <v>277211756</v>
      </c>
      <c r="G4078" s="337">
        <v>588495438</v>
      </c>
      <c r="H4078" s="330">
        <v>49568</v>
      </c>
      <c r="I4078" s="330"/>
      <c r="K4078" s="42"/>
      <c r="L4078" s="42"/>
      <c r="M4078" s="328"/>
      <c r="N4078" s="328"/>
      <c r="O4078" s="42"/>
    </row>
    <row r="4079" spans="1:15">
      <c r="A4079" s="42"/>
      <c r="B4079" s="330">
        <v>47083</v>
      </c>
      <c r="C4079" s="334">
        <f t="shared" si="62"/>
        <v>9852152874</v>
      </c>
      <c r="D4079" s="42"/>
      <c r="E4079" s="42"/>
      <c r="F4079" s="247">
        <v>313290688</v>
      </c>
      <c r="G4079" s="337">
        <v>588864597</v>
      </c>
      <c r="H4079" s="330">
        <v>48001</v>
      </c>
      <c r="I4079" s="330"/>
      <c r="K4079" s="42"/>
      <c r="L4079" s="42"/>
      <c r="M4079" s="328"/>
      <c r="N4079" s="328"/>
      <c r="O4079" s="42"/>
    </row>
    <row r="4080" spans="1:15">
      <c r="A4080" s="42"/>
      <c r="B4080" s="330">
        <v>47084</v>
      </c>
      <c r="C4080" s="334">
        <f t="shared" si="62"/>
        <v>10273340425</v>
      </c>
      <c r="D4080" s="42"/>
      <c r="E4080" s="42"/>
      <c r="F4080" s="247">
        <v>734478239</v>
      </c>
      <c r="G4080" s="337">
        <v>588941774</v>
      </c>
      <c r="H4080" s="330">
        <v>48800</v>
      </c>
      <c r="I4080" s="330"/>
      <c r="K4080" s="42"/>
      <c r="L4080" s="42"/>
      <c r="M4080" s="328"/>
      <c r="N4080" s="328"/>
      <c r="O4080" s="42"/>
    </row>
    <row r="4081" spans="1:15">
      <c r="A4081" s="42"/>
      <c r="B4081" s="330">
        <v>47085</v>
      </c>
      <c r="C4081" s="334">
        <f t="shared" si="62"/>
        <v>10193318292</v>
      </c>
      <c r="D4081" s="42"/>
      <c r="E4081" s="42"/>
      <c r="F4081" s="247">
        <v>654456106</v>
      </c>
      <c r="G4081" s="337">
        <v>588981381</v>
      </c>
      <c r="H4081" s="330">
        <v>46781</v>
      </c>
      <c r="I4081" s="330"/>
      <c r="K4081" s="42"/>
      <c r="L4081" s="42"/>
      <c r="M4081" s="328"/>
      <c r="N4081" s="328"/>
      <c r="O4081" s="42"/>
    </row>
    <row r="4082" spans="1:15">
      <c r="A4082" s="42"/>
      <c r="B4082" s="330">
        <v>47086</v>
      </c>
      <c r="C4082" s="334">
        <f t="shared" si="62"/>
        <v>10280091806</v>
      </c>
      <c r="D4082" s="42"/>
      <c r="E4082" s="42"/>
      <c r="F4082" s="247">
        <v>741229620</v>
      </c>
      <c r="G4082" s="337">
        <v>589179055</v>
      </c>
      <c r="H4082" s="330">
        <v>47707</v>
      </c>
      <c r="I4082" s="330"/>
      <c r="K4082" s="42"/>
      <c r="L4082" s="42"/>
      <c r="M4082" s="328"/>
      <c r="N4082" s="328"/>
      <c r="O4082" s="42"/>
    </row>
    <row r="4083" spans="1:15">
      <c r="A4083" s="42"/>
      <c r="B4083" s="330">
        <v>47087</v>
      </c>
      <c r="C4083" s="334">
        <f t="shared" si="62"/>
        <v>10258554301</v>
      </c>
      <c r="D4083" s="42"/>
      <c r="E4083" s="42"/>
      <c r="F4083" s="247">
        <v>719692115</v>
      </c>
      <c r="G4083" s="337">
        <v>589238897</v>
      </c>
      <c r="H4083" s="330">
        <v>45374</v>
      </c>
      <c r="I4083" s="330"/>
      <c r="K4083" s="42"/>
      <c r="L4083" s="42"/>
      <c r="M4083" s="328"/>
      <c r="N4083" s="328"/>
      <c r="O4083" s="42"/>
    </row>
    <row r="4084" spans="1:15">
      <c r="A4084" s="42"/>
      <c r="B4084" s="330">
        <v>47088</v>
      </c>
      <c r="C4084" s="334">
        <f t="shared" si="62"/>
        <v>10407357815</v>
      </c>
      <c r="D4084" s="42"/>
      <c r="E4084" s="42"/>
      <c r="F4084" s="247">
        <v>868495629</v>
      </c>
      <c r="G4084" s="337">
        <v>589325598</v>
      </c>
      <c r="H4084" s="330">
        <v>49524</v>
      </c>
      <c r="I4084" s="330"/>
      <c r="K4084" s="42"/>
      <c r="L4084" s="42"/>
      <c r="M4084" s="328"/>
      <c r="N4084" s="328"/>
      <c r="O4084" s="42"/>
    </row>
    <row r="4085" spans="1:15">
      <c r="A4085" s="42"/>
      <c r="B4085" s="330">
        <v>47089</v>
      </c>
      <c r="C4085" s="334">
        <f t="shared" si="62"/>
        <v>10495602167</v>
      </c>
      <c r="D4085" s="42"/>
      <c r="E4085" s="42"/>
      <c r="F4085" s="247">
        <v>956739981</v>
      </c>
      <c r="G4085" s="337">
        <v>589689710</v>
      </c>
      <c r="H4085" s="330">
        <v>50302</v>
      </c>
      <c r="I4085" s="330"/>
      <c r="K4085" s="42"/>
      <c r="L4085" s="42"/>
      <c r="M4085" s="328"/>
      <c r="N4085" s="328"/>
      <c r="O4085" s="42"/>
    </row>
    <row r="4086" spans="1:15">
      <c r="A4086" s="42"/>
      <c r="B4086" s="330">
        <v>47090</v>
      </c>
      <c r="C4086" s="334">
        <f t="shared" si="62"/>
        <v>9938221440</v>
      </c>
      <c r="D4086" s="42"/>
      <c r="E4086" s="42"/>
      <c r="F4086" s="247">
        <v>399359254</v>
      </c>
      <c r="G4086" s="337">
        <v>589887379</v>
      </c>
      <c r="H4086" s="330">
        <v>43884</v>
      </c>
      <c r="I4086" s="330"/>
      <c r="K4086" s="42"/>
      <c r="L4086" s="42"/>
      <c r="M4086" s="328"/>
      <c r="N4086" s="328"/>
      <c r="O4086" s="42"/>
    </row>
    <row r="4087" spans="1:15">
      <c r="A4087" s="42"/>
      <c r="B4087" s="330">
        <v>47091</v>
      </c>
      <c r="C4087" s="334">
        <f t="shared" si="62"/>
        <v>10109594413</v>
      </c>
      <c r="D4087" s="42"/>
      <c r="E4087" s="42"/>
      <c r="F4087" s="247">
        <v>570732227</v>
      </c>
      <c r="G4087" s="337">
        <v>589896895</v>
      </c>
      <c r="H4087" s="330">
        <v>49267</v>
      </c>
      <c r="I4087" s="330"/>
      <c r="K4087" s="42"/>
      <c r="L4087" s="42"/>
      <c r="M4087" s="328"/>
      <c r="N4087" s="328"/>
      <c r="O4087" s="42"/>
    </row>
    <row r="4088" spans="1:15">
      <c r="A4088" s="42"/>
      <c r="B4088" s="330">
        <v>47092</v>
      </c>
      <c r="C4088" s="334">
        <f t="shared" si="62"/>
        <v>10243971900</v>
      </c>
      <c r="D4088" s="42"/>
      <c r="E4088" s="42"/>
      <c r="F4088" s="247">
        <v>705109714</v>
      </c>
      <c r="G4088" s="337">
        <v>590034660</v>
      </c>
      <c r="H4088" s="330">
        <v>46909</v>
      </c>
      <c r="I4088" s="330"/>
      <c r="K4088" s="42"/>
      <c r="L4088" s="42"/>
      <c r="M4088" s="328"/>
      <c r="N4088" s="328"/>
      <c r="O4088" s="42"/>
    </row>
    <row r="4089" spans="1:15">
      <c r="A4089" s="42"/>
      <c r="B4089" s="330">
        <v>47093</v>
      </c>
      <c r="C4089" s="334">
        <f t="shared" si="62"/>
        <v>10286813385</v>
      </c>
      <c r="D4089" s="42"/>
      <c r="E4089" s="42"/>
      <c r="F4089" s="247">
        <v>747951199</v>
      </c>
      <c r="G4089" s="337">
        <v>590092567</v>
      </c>
      <c r="H4089" s="330">
        <v>48571</v>
      </c>
      <c r="I4089" s="330"/>
      <c r="K4089" s="42"/>
      <c r="L4089" s="42"/>
      <c r="M4089" s="328"/>
      <c r="N4089" s="328"/>
      <c r="O4089" s="42"/>
    </row>
    <row r="4090" spans="1:15">
      <c r="A4090" s="42"/>
      <c r="B4090" s="330">
        <v>47094</v>
      </c>
      <c r="C4090" s="334">
        <f t="shared" si="62"/>
        <v>9887073204</v>
      </c>
      <c r="D4090" s="42"/>
      <c r="E4090" s="42"/>
      <c r="F4090" s="247">
        <v>348211018</v>
      </c>
      <c r="G4090" s="337">
        <v>590203724</v>
      </c>
      <c r="H4090" s="330">
        <v>47198</v>
      </c>
      <c r="I4090" s="330"/>
      <c r="K4090" s="42"/>
      <c r="L4090" s="42"/>
      <c r="M4090" s="328"/>
      <c r="N4090" s="328"/>
      <c r="O4090" s="42"/>
    </row>
    <row r="4091" spans="1:15">
      <c r="A4091" s="42"/>
      <c r="B4091" s="330">
        <v>47095</v>
      </c>
      <c r="C4091" s="334">
        <f t="shared" si="62"/>
        <v>9747729584</v>
      </c>
      <c r="D4091" s="42"/>
      <c r="E4091" s="42"/>
      <c r="F4091" s="247">
        <v>208867398</v>
      </c>
      <c r="G4091" s="337">
        <v>590472794</v>
      </c>
      <c r="H4091" s="330">
        <v>48744</v>
      </c>
      <c r="I4091" s="330"/>
      <c r="K4091" s="42"/>
      <c r="L4091" s="42"/>
      <c r="M4091" s="328"/>
      <c r="N4091" s="328"/>
      <c r="O4091" s="42"/>
    </row>
    <row r="4092" spans="1:15">
      <c r="A4092" s="42"/>
      <c r="B4092" s="330">
        <v>47096</v>
      </c>
      <c r="C4092" s="334">
        <f t="shared" si="62"/>
        <v>9698129796</v>
      </c>
      <c r="D4092" s="42"/>
      <c r="E4092" s="42"/>
      <c r="F4092" s="247">
        <v>159267610</v>
      </c>
      <c r="G4092" s="337">
        <v>590819109</v>
      </c>
      <c r="H4092" s="330">
        <v>50199</v>
      </c>
      <c r="I4092" s="330"/>
      <c r="K4092" s="42"/>
      <c r="L4092" s="42"/>
      <c r="M4092" s="328"/>
      <c r="N4092" s="328"/>
      <c r="O4092" s="42"/>
    </row>
    <row r="4093" spans="1:15">
      <c r="A4093" s="42"/>
      <c r="B4093" s="330">
        <v>47097</v>
      </c>
      <c r="C4093" s="334">
        <f t="shared" si="62"/>
        <v>10158300364</v>
      </c>
      <c r="D4093" s="42"/>
      <c r="E4093" s="42"/>
      <c r="F4093" s="247">
        <v>619438178</v>
      </c>
      <c r="G4093" s="337">
        <v>590887115</v>
      </c>
      <c r="H4093" s="330">
        <v>46172</v>
      </c>
      <c r="I4093" s="330"/>
      <c r="K4093" s="42"/>
      <c r="L4093" s="42"/>
      <c r="M4093" s="328"/>
      <c r="N4093" s="328"/>
      <c r="O4093" s="42"/>
    </row>
    <row r="4094" spans="1:15">
      <c r="A4094" s="42"/>
      <c r="B4094" s="330">
        <v>47098</v>
      </c>
      <c r="C4094" s="334">
        <f t="shared" si="62"/>
        <v>10019579215</v>
      </c>
      <c r="D4094" s="42"/>
      <c r="E4094" s="42"/>
      <c r="F4094" s="247">
        <v>480717029</v>
      </c>
      <c r="G4094" s="337">
        <v>591189133</v>
      </c>
      <c r="H4094" s="330">
        <v>47623</v>
      </c>
      <c r="I4094" s="330"/>
      <c r="K4094" s="42"/>
      <c r="L4094" s="42"/>
      <c r="M4094" s="328"/>
      <c r="N4094" s="328"/>
      <c r="O4094" s="42"/>
    </row>
    <row r="4095" spans="1:15">
      <c r="A4095" s="42"/>
      <c r="B4095" s="330">
        <v>47099</v>
      </c>
      <c r="C4095" s="334">
        <f t="shared" si="62"/>
        <v>9855551557</v>
      </c>
      <c r="D4095" s="42"/>
      <c r="E4095" s="42"/>
      <c r="F4095" s="247">
        <v>316689371</v>
      </c>
      <c r="G4095" s="337">
        <v>591330452</v>
      </c>
      <c r="H4095" s="330">
        <v>50229</v>
      </c>
      <c r="I4095" s="330"/>
      <c r="K4095" s="42"/>
      <c r="L4095" s="42"/>
      <c r="M4095" s="328"/>
      <c r="N4095" s="328"/>
      <c r="O4095" s="42"/>
    </row>
    <row r="4096" spans="1:15">
      <c r="A4096" s="42"/>
      <c r="B4096" s="330">
        <v>47100</v>
      </c>
      <c r="C4096" s="334">
        <f t="shared" si="62"/>
        <v>9732719795</v>
      </c>
      <c r="D4096" s="42"/>
      <c r="E4096" s="42"/>
      <c r="F4096" s="247">
        <v>193857609</v>
      </c>
      <c r="G4096" s="337">
        <v>591400659</v>
      </c>
      <c r="H4096" s="330">
        <v>43559</v>
      </c>
      <c r="I4096" s="330"/>
      <c r="K4096" s="42"/>
      <c r="L4096" s="42"/>
      <c r="M4096" s="328"/>
      <c r="N4096" s="328"/>
      <c r="O4096" s="42"/>
    </row>
    <row r="4097" spans="1:15">
      <c r="A4097" s="42"/>
      <c r="B4097" s="330">
        <v>47101</v>
      </c>
      <c r="C4097" s="334">
        <f t="shared" si="62"/>
        <v>10125981755</v>
      </c>
      <c r="D4097" s="42"/>
      <c r="E4097" s="42"/>
      <c r="F4097" s="247">
        <v>587119569</v>
      </c>
      <c r="G4097" s="337">
        <v>591434313</v>
      </c>
      <c r="H4097" s="330">
        <v>47836</v>
      </c>
      <c r="I4097" s="330"/>
      <c r="K4097" s="42"/>
      <c r="L4097" s="42"/>
      <c r="M4097" s="328"/>
      <c r="N4097" s="328"/>
      <c r="O4097" s="42"/>
    </row>
    <row r="4098" spans="1:15">
      <c r="A4098" s="42"/>
      <c r="B4098" s="330">
        <v>47102</v>
      </c>
      <c r="C4098" s="334">
        <f t="shared" si="62"/>
        <v>10481617114</v>
      </c>
      <c r="D4098" s="42"/>
      <c r="E4098" s="42"/>
      <c r="F4098" s="247">
        <v>942754928</v>
      </c>
      <c r="G4098" s="337">
        <v>591475085</v>
      </c>
      <c r="H4098" s="330">
        <v>49258</v>
      </c>
      <c r="I4098" s="330"/>
      <c r="K4098" s="42"/>
      <c r="L4098" s="42"/>
      <c r="M4098" s="328"/>
      <c r="N4098" s="328"/>
      <c r="O4098" s="42"/>
    </row>
    <row r="4099" spans="1:15">
      <c r="A4099" s="42"/>
      <c r="B4099" s="330">
        <v>47103</v>
      </c>
      <c r="C4099" s="334">
        <f t="shared" si="62"/>
        <v>9852495181</v>
      </c>
      <c r="D4099" s="42"/>
      <c r="E4099" s="42"/>
      <c r="F4099" s="247">
        <v>313632995</v>
      </c>
      <c r="G4099" s="337">
        <v>591630752</v>
      </c>
      <c r="H4099" s="330">
        <v>45420</v>
      </c>
      <c r="I4099" s="330"/>
      <c r="K4099" s="42"/>
      <c r="L4099" s="42"/>
      <c r="M4099" s="328"/>
      <c r="N4099" s="328"/>
      <c r="O4099" s="42"/>
    </row>
    <row r="4100" spans="1:15">
      <c r="A4100" s="42"/>
      <c r="B4100" s="330">
        <v>47104</v>
      </c>
      <c r="C4100" s="334">
        <f t="shared" si="62"/>
        <v>10074896074</v>
      </c>
      <c r="D4100" s="42"/>
      <c r="E4100" s="42"/>
      <c r="F4100" s="247">
        <v>536033888</v>
      </c>
      <c r="G4100" s="337">
        <v>592064506</v>
      </c>
      <c r="H4100" s="330">
        <v>43230</v>
      </c>
      <c r="I4100" s="330"/>
      <c r="K4100" s="42"/>
      <c r="L4100" s="42"/>
      <c r="M4100" s="328"/>
      <c r="N4100" s="328"/>
      <c r="O4100" s="42"/>
    </row>
    <row r="4101" spans="1:15">
      <c r="A4101" s="42"/>
      <c r="B4101" s="330">
        <v>47105</v>
      </c>
      <c r="C4101" s="334">
        <f t="shared" si="62"/>
        <v>9777944378</v>
      </c>
      <c r="D4101" s="42"/>
      <c r="E4101" s="42"/>
      <c r="F4101" s="247">
        <v>239082192</v>
      </c>
      <c r="G4101" s="337">
        <v>592145570</v>
      </c>
      <c r="H4101" s="330">
        <v>44358</v>
      </c>
      <c r="I4101" s="330"/>
      <c r="K4101" s="42"/>
      <c r="L4101" s="42"/>
      <c r="M4101" s="328"/>
      <c r="N4101" s="328"/>
      <c r="O4101" s="42"/>
    </row>
    <row r="4102" spans="1:15">
      <c r="A4102" s="42"/>
      <c r="B4102" s="330">
        <v>47106</v>
      </c>
      <c r="C4102" s="334">
        <f t="shared" si="62"/>
        <v>10417278757</v>
      </c>
      <c r="D4102" s="42"/>
      <c r="E4102" s="42"/>
      <c r="F4102" s="247">
        <v>878416571</v>
      </c>
      <c r="G4102" s="337">
        <v>592264689</v>
      </c>
      <c r="H4102" s="330">
        <v>44387</v>
      </c>
      <c r="I4102" s="330"/>
      <c r="K4102" s="42"/>
      <c r="L4102" s="42"/>
      <c r="M4102" s="328"/>
      <c r="N4102" s="328"/>
      <c r="O4102" s="42"/>
    </row>
    <row r="4103" spans="1:15">
      <c r="A4103" s="42"/>
      <c r="B4103" s="330">
        <v>47107</v>
      </c>
      <c r="C4103" s="334">
        <f t="shared" si="62"/>
        <v>10076662115</v>
      </c>
      <c r="D4103" s="42"/>
      <c r="E4103" s="42"/>
      <c r="F4103" s="247">
        <v>537799929</v>
      </c>
      <c r="G4103" s="337">
        <v>592428732</v>
      </c>
      <c r="H4103" s="330">
        <v>46816</v>
      </c>
      <c r="I4103" s="330"/>
      <c r="K4103" s="42"/>
      <c r="L4103" s="42"/>
      <c r="M4103" s="328"/>
      <c r="N4103" s="328"/>
      <c r="O4103" s="42"/>
    </row>
    <row r="4104" spans="1:15">
      <c r="A4104" s="42"/>
      <c r="B4104" s="330">
        <v>47108</v>
      </c>
      <c r="C4104" s="334">
        <f t="shared" si="62"/>
        <v>9665899357</v>
      </c>
      <c r="D4104" s="42"/>
      <c r="E4104" s="42"/>
      <c r="F4104" s="247">
        <v>127037171</v>
      </c>
      <c r="G4104" s="337">
        <v>592471571</v>
      </c>
      <c r="H4104" s="330">
        <v>47977</v>
      </c>
      <c r="I4104" s="330"/>
      <c r="K4104" s="42"/>
      <c r="L4104" s="42"/>
      <c r="M4104" s="328"/>
      <c r="N4104" s="328"/>
      <c r="O4104" s="42"/>
    </row>
    <row r="4105" spans="1:15">
      <c r="A4105" s="42"/>
      <c r="B4105" s="330">
        <v>47109</v>
      </c>
      <c r="C4105" s="334">
        <f t="shared" si="62"/>
        <v>10134170242</v>
      </c>
      <c r="D4105" s="42"/>
      <c r="E4105" s="42"/>
      <c r="F4105" s="247">
        <v>595308056</v>
      </c>
      <c r="G4105" s="337">
        <v>592511893</v>
      </c>
      <c r="H4105" s="330">
        <v>43528</v>
      </c>
      <c r="I4105" s="330"/>
      <c r="K4105" s="42"/>
      <c r="L4105" s="42"/>
      <c r="M4105" s="328"/>
      <c r="N4105" s="328"/>
      <c r="O4105" s="42"/>
    </row>
    <row r="4106" spans="1:15">
      <c r="A4106" s="42"/>
      <c r="B4106" s="330">
        <v>47110</v>
      </c>
      <c r="C4106" s="334">
        <f t="shared" si="62"/>
        <v>10058337435</v>
      </c>
      <c r="D4106" s="42"/>
      <c r="E4106" s="42"/>
      <c r="F4106" s="247">
        <v>519475249</v>
      </c>
      <c r="G4106" s="337">
        <v>592594017</v>
      </c>
      <c r="H4106" s="330">
        <v>49368</v>
      </c>
      <c r="I4106" s="330"/>
      <c r="K4106" s="42"/>
      <c r="L4106" s="42"/>
      <c r="M4106" s="328"/>
      <c r="N4106" s="328"/>
      <c r="O4106" s="42"/>
    </row>
    <row r="4107" spans="1:15">
      <c r="A4107" s="42"/>
      <c r="B4107" s="330">
        <v>47111</v>
      </c>
      <c r="C4107" s="334">
        <f t="shared" si="62"/>
        <v>9870545304</v>
      </c>
      <c r="D4107" s="42"/>
      <c r="E4107" s="42"/>
      <c r="F4107" s="247">
        <v>331683118</v>
      </c>
      <c r="G4107" s="337">
        <v>592825524</v>
      </c>
      <c r="H4107" s="330">
        <v>48432</v>
      </c>
      <c r="I4107" s="330"/>
      <c r="K4107" s="42"/>
      <c r="L4107" s="42"/>
      <c r="M4107" s="328"/>
      <c r="N4107" s="328"/>
      <c r="O4107" s="42"/>
    </row>
    <row r="4108" spans="1:15">
      <c r="A4108" s="42"/>
      <c r="B4108" s="330">
        <v>47112</v>
      </c>
      <c r="C4108" s="334">
        <f t="shared" si="62"/>
        <v>9647418712</v>
      </c>
      <c r="D4108" s="42"/>
      <c r="E4108" s="42"/>
      <c r="F4108" s="247">
        <v>108556526</v>
      </c>
      <c r="G4108" s="337">
        <v>592898250</v>
      </c>
      <c r="H4108" s="330">
        <v>45581</v>
      </c>
      <c r="I4108" s="330"/>
      <c r="K4108" s="42"/>
      <c r="L4108" s="42"/>
      <c r="M4108" s="328"/>
      <c r="N4108" s="328"/>
      <c r="O4108" s="42"/>
    </row>
    <row r="4109" spans="1:15">
      <c r="A4109" s="42"/>
      <c r="B4109" s="330">
        <v>47113</v>
      </c>
      <c r="C4109" s="334">
        <f t="shared" si="62"/>
        <v>9725002554</v>
      </c>
      <c r="D4109" s="42"/>
      <c r="E4109" s="42"/>
      <c r="F4109" s="247">
        <v>186140368</v>
      </c>
      <c r="G4109" s="337">
        <v>592967609</v>
      </c>
      <c r="H4109" s="330">
        <v>45499</v>
      </c>
      <c r="I4109" s="330"/>
      <c r="K4109" s="42"/>
      <c r="L4109" s="42"/>
      <c r="M4109" s="328"/>
      <c r="N4109" s="328"/>
      <c r="O4109" s="42"/>
    </row>
    <row r="4110" spans="1:15">
      <c r="A4110" s="42"/>
      <c r="B4110" s="330">
        <v>47114</v>
      </c>
      <c r="C4110" s="334">
        <f t="shared" si="62"/>
        <v>10274286367</v>
      </c>
      <c r="D4110" s="42"/>
      <c r="E4110" s="42"/>
      <c r="F4110" s="247">
        <v>735424181</v>
      </c>
      <c r="G4110" s="337">
        <v>593243575</v>
      </c>
      <c r="H4110" s="330">
        <v>45780</v>
      </c>
      <c r="I4110" s="330"/>
      <c r="K4110" s="42"/>
      <c r="L4110" s="42"/>
      <c r="M4110" s="328"/>
      <c r="N4110" s="328"/>
      <c r="O4110" s="42"/>
    </row>
    <row r="4111" spans="1:15">
      <c r="A4111" s="42"/>
      <c r="B4111" s="330">
        <v>47115</v>
      </c>
      <c r="C4111" s="334">
        <f t="shared" si="62"/>
        <v>9821758826</v>
      </c>
      <c r="D4111" s="42"/>
      <c r="E4111" s="42"/>
      <c r="F4111" s="247">
        <v>282896640</v>
      </c>
      <c r="G4111" s="337">
        <v>593298660</v>
      </c>
      <c r="H4111" s="330">
        <v>46759</v>
      </c>
      <c r="I4111" s="330"/>
      <c r="K4111" s="42"/>
      <c r="L4111" s="42"/>
      <c r="M4111" s="328"/>
      <c r="N4111" s="328"/>
      <c r="O4111" s="42"/>
    </row>
    <row r="4112" spans="1:15">
      <c r="A4112" s="42"/>
      <c r="B4112" s="330">
        <v>47116</v>
      </c>
      <c r="C4112" s="334">
        <f t="shared" si="62"/>
        <v>10063040893</v>
      </c>
      <c r="D4112" s="42"/>
      <c r="E4112" s="42"/>
      <c r="F4112" s="247">
        <v>524178707</v>
      </c>
      <c r="G4112" s="337">
        <v>593464957</v>
      </c>
      <c r="H4112" s="330">
        <v>44495</v>
      </c>
      <c r="I4112" s="330"/>
      <c r="K4112" s="42"/>
      <c r="L4112" s="42"/>
      <c r="M4112" s="328"/>
      <c r="N4112" s="328"/>
      <c r="O4112" s="42"/>
    </row>
    <row r="4113" spans="1:15">
      <c r="A4113" s="42"/>
      <c r="B4113" s="330">
        <v>47117</v>
      </c>
      <c r="C4113" s="334">
        <f t="shared" si="62"/>
        <v>10453526644</v>
      </c>
      <c r="D4113" s="42"/>
      <c r="E4113" s="42"/>
      <c r="F4113" s="247">
        <v>914664458</v>
      </c>
      <c r="G4113" s="337">
        <v>593467630</v>
      </c>
      <c r="H4113" s="330">
        <v>43537</v>
      </c>
      <c r="I4113" s="330"/>
      <c r="K4113" s="42"/>
      <c r="L4113" s="42"/>
      <c r="M4113" s="328"/>
      <c r="N4113" s="328"/>
      <c r="O4113" s="42"/>
    </row>
    <row r="4114" spans="1:15">
      <c r="A4114" s="42"/>
      <c r="B4114" s="330">
        <v>47118</v>
      </c>
      <c r="C4114" s="334">
        <f t="shared" si="62"/>
        <v>10406543399</v>
      </c>
      <c r="D4114" s="42"/>
      <c r="E4114" s="42"/>
      <c r="F4114" s="247">
        <v>867681213</v>
      </c>
      <c r="G4114" s="337">
        <v>593865659</v>
      </c>
      <c r="H4114" s="330">
        <v>45912</v>
      </c>
      <c r="I4114" s="330"/>
      <c r="K4114" s="42"/>
      <c r="L4114" s="42"/>
      <c r="M4114" s="328"/>
      <c r="N4114" s="328"/>
      <c r="O4114" s="42"/>
    </row>
    <row r="4115" spans="1:15">
      <c r="A4115" s="42"/>
      <c r="B4115" s="330">
        <v>47119</v>
      </c>
      <c r="C4115" s="334">
        <f t="shared" si="62"/>
        <v>10261556637</v>
      </c>
      <c r="D4115" s="42"/>
      <c r="E4115" s="42"/>
      <c r="F4115" s="247">
        <v>722694451</v>
      </c>
      <c r="G4115" s="337">
        <v>593900677</v>
      </c>
      <c r="H4115" s="330">
        <v>48958</v>
      </c>
      <c r="I4115" s="330"/>
      <c r="K4115" s="42"/>
      <c r="L4115" s="42"/>
      <c r="M4115" s="328"/>
      <c r="N4115" s="328"/>
      <c r="O4115" s="42"/>
    </row>
    <row r="4116" spans="1:15">
      <c r="A4116" s="42"/>
      <c r="B4116" s="330">
        <v>47120</v>
      </c>
      <c r="C4116" s="334">
        <f t="shared" si="62"/>
        <v>10076443069</v>
      </c>
      <c r="D4116" s="42"/>
      <c r="E4116" s="42"/>
      <c r="F4116" s="247">
        <v>537580883</v>
      </c>
      <c r="G4116" s="337">
        <v>593923710</v>
      </c>
      <c r="H4116" s="330">
        <v>44655</v>
      </c>
      <c r="I4116" s="330"/>
      <c r="K4116" s="42"/>
      <c r="L4116" s="42"/>
      <c r="M4116" s="328"/>
      <c r="N4116" s="328"/>
      <c r="O4116" s="42"/>
    </row>
    <row r="4117" spans="1:15">
      <c r="A4117" s="42"/>
      <c r="B4117" s="330">
        <v>47121</v>
      </c>
      <c r="C4117" s="334">
        <f t="shared" si="62"/>
        <v>9936706490</v>
      </c>
      <c r="D4117" s="42"/>
      <c r="E4117" s="42"/>
      <c r="F4117" s="247">
        <v>397844304</v>
      </c>
      <c r="G4117" s="337">
        <v>594165174</v>
      </c>
      <c r="H4117" s="330">
        <v>49291</v>
      </c>
      <c r="I4117" s="330"/>
      <c r="K4117" s="42"/>
      <c r="L4117" s="42"/>
      <c r="M4117" s="328"/>
      <c r="N4117" s="328"/>
      <c r="O4117" s="42"/>
    </row>
    <row r="4118" spans="1:15">
      <c r="A4118" s="42"/>
      <c r="B4118" s="330">
        <v>47122</v>
      </c>
      <c r="C4118" s="334">
        <f t="shared" si="62"/>
        <v>10021899130</v>
      </c>
      <c r="D4118" s="42"/>
      <c r="E4118" s="42"/>
      <c r="F4118" s="247">
        <v>483036944</v>
      </c>
      <c r="G4118" s="337">
        <v>594169423</v>
      </c>
      <c r="H4118" s="330">
        <v>48398</v>
      </c>
      <c r="I4118" s="330"/>
      <c r="K4118" s="42"/>
      <c r="L4118" s="42"/>
      <c r="M4118" s="328"/>
      <c r="N4118" s="328"/>
      <c r="O4118" s="42"/>
    </row>
    <row r="4119" spans="1:15">
      <c r="A4119" s="42"/>
      <c r="B4119" s="330">
        <v>47123</v>
      </c>
      <c r="C4119" s="334">
        <f t="shared" si="62"/>
        <v>9910908284</v>
      </c>
      <c r="D4119" s="42"/>
      <c r="E4119" s="42"/>
      <c r="F4119" s="247">
        <v>372046098</v>
      </c>
      <c r="G4119" s="337">
        <v>594404934</v>
      </c>
      <c r="H4119" s="330">
        <v>45078</v>
      </c>
      <c r="I4119" s="330"/>
      <c r="K4119" s="42"/>
      <c r="L4119" s="42"/>
      <c r="M4119" s="328"/>
      <c r="N4119" s="328"/>
      <c r="O4119" s="42"/>
    </row>
    <row r="4120" spans="1:15">
      <c r="A4120" s="42"/>
      <c r="B4120" s="330">
        <v>47124</v>
      </c>
      <c r="C4120" s="334">
        <f t="shared" si="62"/>
        <v>9978484132</v>
      </c>
      <c r="D4120" s="42"/>
      <c r="E4120" s="42"/>
      <c r="F4120" s="247">
        <v>439621946</v>
      </c>
      <c r="G4120" s="337">
        <v>594449133</v>
      </c>
      <c r="H4120" s="330">
        <v>48471</v>
      </c>
      <c r="I4120" s="330"/>
      <c r="K4120" s="42"/>
      <c r="L4120" s="42"/>
      <c r="M4120" s="328"/>
      <c r="N4120" s="328"/>
      <c r="O4120" s="42"/>
    </row>
    <row r="4121" spans="1:15">
      <c r="A4121" s="42"/>
      <c r="B4121" s="330">
        <v>47125</v>
      </c>
      <c r="C4121" s="334">
        <f t="shared" si="62"/>
        <v>10020062877</v>
      </c>
      <c r="D4121" s="42"/>
      <c r="E4121" s="42"/>
      <c r="F4121" s="247">
        <v>481200691</v>
      </c>
      <c r="G4121" s="337">
        <v>594514418</v>
      </c>
      <c r="H4121" s="330">
        <v>45774</v>
      </c>
      <c r="I4121" s="330"/>
      <c r="K4121" s="42"/>
      <c r="L4121" s="42"/>
      <c r="M4121" s="328"/>
      <c r="N4121" s="328"/>
      <c r="O4121" s="42"/>
    </row>
    <row r="4122" spans="1:15">
      <c r="A4122" s="42"/>
      <c r="B4122" s="330">
        <v>47126</v>
      </c>
      <c r="C4122" s="334">
        <f t="shared" si="62"/>
        <v>10141609174</v>
      </c>
      <c r="D4122" s="42"/>
      <c r="E4122" s="42"/>
      <c r="F4122" s="247">
        <v>602746988</v>
      </c>
      <c r="G4122" s="337">
        <v>594719650</v>
      </c>
      <c r="H4122" s="330">
        <v>43854</v>
      </c>
      <c r="I4122" s="330"/>
      <c r="K4122" s="42"/>
      <c r="L4122" s="42"/>
      <c r="M4122" s="328"/>
      <c r="N4122" s="328"/>
      <c r="O4122" s="42"/>
    </row>
    <row r="4123" spans="1:15">
      <c r="A4123" s="42"/>
      <c r="B4123" s="330">
        <v>47127</v>
      </c>
      <c r="C4123" s="334">
        <f t="shared" si="62"/>
        <v>10317209725</v>
      </c>
      <c r="D4123" s="42"/>
      <c r="E4123" s="42"/>
      <c r="F4123" s="247">
        <v>778347539</v>
      </c>
      <c r="G4123" s="337">
        <v>594761978</v>
      </c>
      <c r="H4123" s="330">
        <v>48616</v>
      </c>
      <c r="I4123" s="330"/>
      <c r="K4123" s="42"/>
      <c r="L4123" s="42"/>
      <c r="M4123" s="328"/>
      <c r="N4123" s="328"/>
      <c r="O4123" s="42"/>
    </row>
    <row r="4124" spans="1:15">
      <c r="A4124" s="42"/>
      <c r="B4124" s="330">
        <v>47128</v>
      </c>
      <c r="C4124" s="334">
        <f t="shared" si="62"/>
        <v>10162583398</v>
      </c>
      <c r="D4124" s="42"/>
      <c r="E4124" s="42"/>
      <c r="F4124" s="247">
        <v>623721212</v>
      </c>
      <c r="G4124" s="337">
        <v>594764884</v>
      </c>
      <c r="H4124" s="330">
        <v>48966</v>
      </c>
      <c r="I4124" s="330"/>
      <c r="K4124" s="42"/>
      <c r="L4124" s="42"/>
      <c r="M4124" s="328"/>
      <c r="N4124" s="328"/>
      <c r="O4124" s="42"/>
    </row>
    <row r="4125" spans="1:15">
      <c r="A4125" s="42"/>
      <c r="B4125" s="330">
        <v>47129</v>
      </c>
      <c r="C4125" s="334">
        <f t="shared" si="62"/>
        <v>10034101099</v>
      </c>
      <c r="D4125" s="42"/>
      <c r="E4125" s="42"/>
      <c r="F4125" s="247">
        <v>495238913</v>
      </c>
      <c r="G4125" s="337">
        <v>595002209</v>
      </c>
      <c r="H4125" s="330">
        <v>47168</v>
      </c>
      <c r="I4125" s="330"/>
      <c r="K4125" s="42"/>
      <c r="L4125" s="42"/>
      <c r="M4125" s="328"/>
      <c r="N4125" s="328"/>
      <c r="O4125" s="42"/>
    </row>
    <row r="4126" spans="1:15">
      <c r="A4126" s="42"/>
      <c r="B4126" s="330">
        <v>47130</v>
      </c>
      <c r="C4126" s="334">
        <f t="shared" si="62"/>
        <v>10530083243</v>
      </c>
      <c r="D4126" s="42"/>
      <c r="E4126" s="42"/>
      <c r="F4126" s="247">
        <v>991221057</v>
      </c>
      <c r="G4126" s="337">
        <v>595308056</v>
      </c>
      <c r="H4126" s="330">
        <v>47109</v>
      </c>
      <c r="I4126" s="330"/>
      <c r="K4126" s="42"/>
      <c r="L4126" s="42"/>
      <c r="M4126" s="328"/>
      <c r="N4126" s="328"/>
      <c r="O4126" s="42"/>
    </row>
    <row r="4127" spans="1:15">
      <c r="A4127" s="42"/>
      <c r="B4127" s="330">
        <v>47131</v>
      </c>
      <c r="C4127" s="334">
        <f t="shared" si="62"/>
        <v>10307331032</v>
      </c>
      <c r="D4127" s="42"/>
      <c r="E4127" s="42"/>
      <c r="F4127" s="247">
        <v>768468846</v>
      </c>
      <c r="G4127" s="337">
        <v>595318788</v>
      </c>
      <c r="H4127" s="330">
        <v>43184</v>
      </c>
      <c r="I4127" s="330"/>
      <c r="K4127" s="42"/>
      <c r="L4127" s="42"/>
      <c r="M4127" s="328"/>
      <c r="N4127" s="328"/>
      <c r="O4127" s="42"/>
    </row>
    <row r="4128" spans="1:15">
      <c r="A4128" s="42"/>
      <c r="B4128" s="330">
        <v>47132</v>
      </c>
      <c r="C4128" s="334">
        <f t="shared" ref="C4128:C4191" si="63">F4128+(F$88*28679+98765)+(G$88*6587+87654)+(E$88*9537+76543)+(J$88*5713+4528)</f>
        <v>10320171672</v>
      </c>
      <c r="D4128" s="42"/>
      <c r="E4128" s="42"/>
      <c r="F4128" s="247">
        <v>781309486</v>
      </c>
      <c r="G4128" s="337">
        <v>595621755</v>
      </c>
      <c r="H4128" s="330">
        <v>46138</v>
      </c>
      <c r="I4128" s="330"/>
      <c r="K4128" s="42"/>
      <c r="L4128" s="42"/>
      <c r="M4128" s="328"/>
      <c r="N4128" s="328"/>
      <c r="O4128" s="42"/>
    </row>
    <row r="4129" spans="1:15">
      <c r="A4129" s="42"/>
      <c r="B4129" s="330">
        <v>47133</v>
      </c>
      <c r="C4129" s="334">
        <f t="shared" si="63"/>
        <v>10227088841</v>
      </c>
      <c r="D4129" s="42"/>
      <c r="E4129" s="42"/>
      <c r="F4129" s="247">
        <v>688226655</v>
      </c>
      <c r="G4129" s="337">
        <v>595654856</v>
      </c>
      <c r="H4129" s="330">
        <v>46222</v>
      </c>
      <c r="I4129" s="330"/>
      <c r="K4129" s="42"/>
      <c r="L4129" s="42"/>
      <c r="M4129" s="328"/>
      <c r="N4129" s="328"/>
      <c r="O4129" s="42"/>
    </row>
    <row r="4130" spans="1:15">
      <c r="A4130" s="42"/>
      <c r="B4130" s="330">
        <v>47134</v>
      </c>
      <c r="C4130" s="334">
        <f t="shared" si="63"/>
        <v>10101507491</v>
      </c>
      <c r="D4130" s="42"/>
      <c r="E4130" s="42"/>
      <c r="F4130" s="247">
        <v>562645305</v>
      </c>
      <c r="G4130" s="337">
        <v>595676736</v>
      </c>
      <c r="H4130" s="330">
        <v>43468</v>
      </c>
      <c r="I4130" s="330"/>
      <c r="K4130" s="42"/>
      <c r="L4130" s="42"/>
      <c r="M4130" s="328"/>
      <c r="N4130" s="328"/>
      <c r="O4130" s="42"/>
    </row>
    <row r="4131" spans="1:15">
      <c r="A4131" s="42"/>
      <c r="B4131" s="330">
        <v>47135</v>
      </c>
      <c r="C4131" s="334">
        <f t="shared" si="63"/>
        <v>10532409140</v>
      </c>
      <c r="D4131" s="42"/>
      <c r="E4131" s="42"/>
      <c r="F4131" s="247">
        <v>993546954</v>
      </c>
      <c r="G4131" s="337">
        <v>595782866</v>
      </c>
      <c r="H4131" s="330">
        <v>48022</v>
      </c>
      <c r="I4131" s="330"/>
      <c r="K4131" s="42"/>
      <c r="L4131" s="42"/>
      <c r="M4131" s="328"/>
      <c r="N4131" s="328"/>
      <c r="O4131" s="42"/>
    </row>
    <row r="4132" spans="1:15">
      <c r="A4132" s="42"/>
      <c r="B4132" s="330">
        <v>47136</v>
      </c>
      <c r="C4132" s="334">
        <f t="shared" si="63"/>
        <v>9928935273</v>
      </c>
      <c r="D4132" s="42"/>
      <c r="E4132" s="42"/>
      <c r="F4132" s="247">
        <v>390073087</v>
      </c>
      <c r="G4132" s="337">
        <v>595796920</v>
      </c>
      <c r="H4132" s="330">
        <v>49108</v>
      </c>
      <c r="I4132" s="330"/>
      <c r="K4132" s="42"/>
      <c r="L4132" s="42"/>
      <c r="M4132" s="328"/>
      <c r="N4132" s="328"/>
      <c r="O4132" s="42"/>
    </row>
    <row r="4133" spans="1:15">
      <c r="A4133" s="42"/>
      <c r="B4133" s="330">
        <v>47137</v>
      </c>
      <c r="C4133" s="334">
        <f t="shared" si="63"/>
        <v>10339305936</v>
      </c>
      <c r="D4133" s="42"/>
      <c r="E4133" s="42"/>
      <c r="F4133" s="247">
        <v>800443750</v>
      </c>
      <c r="G4133" s="337">
        <v>595799583</v>
      </c>
      <c r="H4133" s="330">
        <v>48715</v>
      </c>
      <c r="I4133" s="330"/>
      <c r="K4133" s="42"/>
      <c r="L4133" s="42"/>
      <c r="M4133" s="328"/>
      <c r="N4133" s="328"/>
      <c r="O4133" s="42"/>
    </row>
    <row r="4134" spans="1:15">
      <c r="A4134" s="42"/>
      <c r="B4134" s="330">
        <v>47138</v>
      </c>
      <c r="C4134" s="334">
        <f t="shared" si="63"/>
        <v>10531273400</v>
      </c>
      <c r="D4134" s="42"/>
      <c r="E4134" s="42"/>
      <c r="F4134" s="247">
        <v>992411214</v>
      </c>
      <c r="G4134" s="337">
        <v>595920465</v>
      </c>
      <c r="H4134" s="330">
        <v>45292</v>
      </c>
      <c r="I4134" s="330"/>
      <c r="K4134" s="42"/>
      <c r="L4134" s="42"/>
      <c r="M4134" s="328"/>
      <c r="N4134" s="328"/>
      <c r="O4134" s="42"/>
    </row>
    <row r="4135" spans="1:15">
      <c r="A4135" s="42"/>
      <c r="B4135" s="330">
        <v>47139</v>
      </c>
      <c r="C4135" s="334">
        <f t="shared" si="63"/>
        <v>9836984515</v>
      </c>
      <c r="D4135" s="42"/>
      <c r="E4135" s="42"/>
      <c r="F4135" s="247">
        <v>298122329</v>
      </c>
      <c r="G4135" s="337">
        <v>595942906</v>
      </c>
      <c r="H4135" s="330">
        <v>50298</v>
      </c>
      <c r="I4135" s="330"/>
      <c r="K4135" s="42"/>
      <c r="L4135" s="42"/>
      <c r="M4135" s="328"/>
      <c r="N4135" s="328"/>
      <c r="O4135" s="42"/>
    </row>
    <row r="4136" spans="1:15">
      <c r="A4136" s="42"/>
      <c r="B4136" s="330">
        <v>47140</v>
      </c>
      <c r="C4136" s="334">
        <f t="shared" si="63"/>
        <v>10397087046</v>
      </c>
      <c r="D4136" s="42"/>
      <c r="E4136" s="42"/>
      <c r="F4136" s="247">
        <v>858224860</v>
      </c>
      <c r="G4136" s="337">
        <v>596181306</v>
      </c>
      <c r="H4136" s="330">
        <v>44242</v>
      </c>
      <c r="I4136" s="330"/>
      <c r="K4136" s="42"/>
      <c r="L4136" s="42"/>
      <c r="M4136" s="328"/>
      <c r="N4136" s="328"/>
      <c r="O4136" s="42"/>
    </row>
    <row r="4137" spans="1:15">
      <c r="A4137" s="42"/>
      <c r="B4137" s="330">
        <v>47141</v>
      </c>
      <c r="C4137" s="334">
        <f t="shared" si="63"/>
        <v>9640982403</v>
      </c>
      <c r="D4137" s="42"/>
      <c r="E4137" s="42"/>
      <c r="F4137" s="247">
        <v>102120217</v>
      </c>
      <c r="G4137" s="337">
        <v>596194749</v>
      </c>
      <c r="H4137" s="330">
        <v>44363</v>
      </c>
      <c r="I4137" s="330"/>
      <c r="K4137" s="42"/>
      <c r="L4137" s="42"/>
      <c r="M4137" s="328"/>
      <c r="N4137" s="328"/>
      <c r="O4137" s="42"/>
    </row>
    <row r="4138" spans="1:15">
      <c r="A4138" s="42"/>
      <c r="B4138" s="330">
        <v>47142</v>
      </c>
      <c r="C4138" s="334">
        <f t="shared" si="63"/>
        <v>9722992193</v>
      </c>
      <c r="D4138" s="42"/>
      <c r="E4138" s="42"/>
      <c r="F4138" s="247">
        <v>184130007</v>
      </c>
      <c r="G4138" s="337">
        <v>596228874</v>
      </c>
      <c r="H4138" s="330">
        <v>43109</v>
      </c>
      <c r="I4138" s="330"/>
      <c r="K4138" s="42"/>
      <c r="L4138" s="42"/>
      <c r="M4138" s="328"/>
      <c r="N4138" s="328"/>
      <c r="O4138" s="42"/>
    </row>
    <row r="4139" spans="1:15">
      <c r="A4139" s="42"/>
      <c r="B4139" s="330">
        <v>47143</v>
      </c>
      <c r="C4139" s="334">
        <f t="shared" si="63"/>
        <v>10401929333</v>
      </c>
      <c r="D4139" s="42"/>
      <c r="E4139" s="42"/>
      <c r="F4139" s="247">
        <v>863067147</v>
      </c>
      <c r="G4139" s="337">
        <v>596325268</v>
      </c>
      <c r="H4139" s="330">
        <v>47564</v>
      </c>
      <c r="I4139" s="330"/>
      <c r="K4139" s="42"/>
      <c r="L4139" s="42"/>
      <c r="M4139" s="328"/>
      <c r="N4139" s="328"/>
      <c r="O4139" s="42"/>
    </row>
    <row r="4140" spans="1:15">
      <c r="A4140" s="42"/>
      <c r="B4140" s="330">
        <v>47144</v>
      </c>
      <c r="C4140" s="334">
        <f t="shared" si="63"/>
        <v>9794865999</v>
      </c>
      <c r="D4140" s="42"/>
      <c r="E4140" s="42"/>
      <c r="F4140" s="247">
        <v>256003813</v>
      </c>
      <c r="G4140" s="337">
        <v>596450386</v>
      </c>
      <c r="H4140" s="330">
        <v>44615</v>
      </c>
      <c r="I4140" s="330"/>
      <c r="K4140" s="42"/>
      <c r="L4140" s="42"/>
      <c r="M4140" s="328"/>
      <c r="N4140" s="328"/>
      <c r="O4140" s="42"/>
    </row>
    <row r="4141" spans="1:15">
      <c r="A4141" s="42"/>
      <c r="B4141" s="330">
        <v>47145</v>
      </c>
      <c r="C4141" s="334">
        <f t="shared" si="63"/>
        <v>9669403547</v>
      </c>
      <c r="D4141" s="42"/>
      <c r="E4141" s="42"/>
      <c r="F4141" s="247">
        <v>130541361</v>
      </c>
      <c r="G4141" s="337">
        <v>596556423</v>
      </c>
      <c r="H4141" s="330">
        <v>44874</v>
      </c>
      <c r="I4141" s="330"/>
      <c r="K4141" s="42"/>
      <c r="L4141" s="42"/>
      <c r="M4141" s="328"/>
      <c r="N4141" s="328"/>
      <c r="O4141" s="42"/>
    </row>
    <row r="4142" spans="1:15">
      <c r="A4142" s="42"/>
      <c r="B4142" s="330">
        <v>47146</v>
      </c>
      <c r="C4142" s="334">
        <f t="shared" si="63"/>
        <v>10419480404</v>
      </c>
      <c r="D4142" s="42"/>
      <c r="E4142" s="42"/>
      <c r="F4142" s="247">
        <v>880618218</v>
      </c>
      <c r="G4142" s="337">
        <v>596588151</v>
      </c>
      <c r="H4142" s="330">
        <v>45872</v>
      </c>
      <c r="I4142" s="330"/>
      <c r="K4142" s="42"/>
      <c r="L4142" s="42"/>
      <c r="M4142" s="328"/>
      <c r="N4142" s="328"/>
      <c r="O4142" s="42"/>
    </row>
    <row r="4143" spans="1:15">
      <c r="A4143" s="42"/>
      <c r="B4143" s="330">
        <v>47147</v>
      </c>
      <c r="C4143" s="334">
        <f t="shared" si="63"/>
        <v>9895623107</v>
      </c>
      <c r="D4143" s="42"/>
      <c r="E4143" s="42"/>
      <c r="F4143" s="247">
        <v>356760921</v>
      </c>
      <c r="G4143" s="337">
        <v>596676196</v>
      </c>
      <c r="H4143" s="330">
        <v>44274</v>
      </c>
      <c r="I4143" s="330"/>
      <c r="K4143" s="42"/>
      <c r="L4143" s="42"/>
      <c r="M4143" s="328"/>
      <c r="N4143" s="328"/>
      <c r="O4143" s="42"/>
    </row>
    <row r="4144" spans="1:15">
      <c r="A4144" s="42"/>
      <c r="B4144" s="330">
        <v>47148</v>
      </c>
      <c r="C4144" s="334">
        <f t="shared" si="63"/>
        <v>9906017252</v>
      </c>
      <c r="D4144" s="42"/>
      <c r="E4144" s="42"/>
      <c r="F4144" s="247">
        <v>367155066</v>
      </c>
      <c r="G4144" s="337">
        <v>596724862</v>
      </c>
      <c r="H4144" s="330">
        <v>46484</v>
      </c>
      <c r="I4144" s="330"/>
      <c r="K4144" s="42"/>
      <c r="L4144" s="42"/>
      <c r="M4144" s="328"/>
      <c r="N4144" s="328"/>
      <c r="O4144" s="42"/>
    </row>
    <row r="4145" spans="1:15">
      <c r="A4145" s="42"/>
      <c r="B4145" s="330">
        <v>47149</v>
      </c>
      <c r="C4145" s="334">
        <f t="shared" si="63"/>
        <v>10184354673</v>
      </c>
      <c r="D4145" s="42"/>
      <c r="E4145" s="42"/>
      <c r="F4145" s="247">
        <v>645492487</v>
      </c>
      <c r="G4145" s="337">
        <v>596733391</v>
      </c>
      <c r="H4145" s="330">
        <v>49200</v>
      </c>
      <c r="I4145" s="330"/>
      <c r="K4145" s="42"/>
      <c r="L4145" s="42"/>
      <c r="M4145" s="328"/>
      <c r="N4145" s="328"/>
      <c r="O4145" s="42"/>
    </row>
    <row r="4146" spans="1:15">
      <c r="A4146" s="42"/>
      <c r="B4146" s="330">
        <v>47150</v>
      </c>
      <c r="C4146" s="334">
        <f t="shared" si="63"/>
        <v>10355415703</v>
      </c>
      <c r="D4146" s="42"/>
      <c r="E4146" s="42"/>
      <c r="F4146" s="247">
        <v>816553517</v>
      </c>
      <c r="G4146" s="337">
        <v>596760287</v>
      </c>
      <c r="H4146" s="330">
        <v>48913</v>
      </c>
      <c r="I4146" s="330"/>
      <c r="K4146" s="42"/>
      <c r="L4146" s="42"/>
      <c r="M4146" s="328"/>
      <c r="N4146" s="328"/>
      <c r="O4146" s="42"/>
    </row>
    <row r="4147" spans="1:15">
      <c r="A4147" s="42"/>
      <c r="B4147" s="330">
        <v>47151</v>
      </c>
      <c r="C4147" s="334">
        <f t="shared" si="63"/>
        <v>10025095754</v>
      </c>
      <c r="D4147" s="42"/>
      <c r="E4147" s="42"/>
      <c r="F4147" s="247">
        <v>486233568</v>
      </c>
      <c r="G4147" s="337">
        <v>596909418</v>
      </c>
      <c r="H4147" s="330">
        <v>46150</v>
      </c>
      <c r="I4147" s="330"/>
      <c r="K4147" s="42"/>
      <c r="L4147" s="42"/>
      <c r="M4147" s="328"/>
      <c r="N4147" s="328"/>
      <c r="O4147" s="42"/>
    </row>
    <row r="4148" spans="1:15">
      <c r="A4148" s="42"/>
      <c r="B4148" s="330">
        <v>47152</v>
      </c>
      <c r="C4148" s="334">
        <f t="shared" si="63"/>
        <v>9937807967</v>
      </c>
      <c r="D4148" s="42"/>
      <c r="E4148" s="42"/>
      <c r="F4148" s="247">
        <v>398945781</v>
      </c>
      <c r="G4148" s="337">
        <v>597149271</v>
      </c>
      <c r="H4148" s="330">
        <v>44831</v>
      </c>
      <c r="I4148" s="330"/>
      <c r="K4148" s="42"/>
      <c r="L4148" s="42"/>
      <c r="M4148" s="328"/>
      <c r="N4148" s="328"/>
      <c r="O4148" s="42"/>
    </row>
    <row r="4149" spans="1:15">
      <c r="A4149" s="42"/>
      <c r="B4149" s="330">
        <v>47153</v>
      </c>
      <c r="C4149" s="334">
        <f t="shared" si="63"/>
        <v>9844520240</v>
      </c>
      <c r="D4149" s="42"/>
      <c r="E4149" s="42"/>
      <c r="F4149" s="247">
        <v>305658054</v>
      </c>
      <c r="G4149" s="337">
        <v>597212922</v>
      </c>
      <c r="H4149" s="330">
        <v>46334</v>
      </c>
      <c r="I4149" s="330"/>
      <c r="K4149" s="42"/>
      <c r="L4149" s="42"/>
      <c r="M4149" s="328"/>
      <c r="N4149" s="328"/>
      <c r="O4149" s="42"/>
    </row>
    <row r="4150" spans="1:15">
      <c r="A4150" s="42"/>
      <c r="B4150" s="330">
        <v>47154</v>
      </c>
      <c r="C4150" s="334">
        <f t="shared" si="63"/>
        <v>10414928179</v>
      </c>
      <c r="D4150" s="42"/>
      <c r="E4150" s="42"/>
      <c r="F4150" s="247">
        <v>876065993</v>
      </c>
      <c r="G4150" s="337">
        <v>597329685</v>
      </c>
      <c r="H4150" s="330">
        <v>47075</v>
      </c>
      <c r="I4150" s="330"/>
      <c r="K4150" s="42"/>
      <c r="L4150" s="42"/>
      <c r="M4150" s="328"/>
      <c r="N4150" s="328"/>
      <c r="O4150" s="42"/>
    </row>
    <row r="4151" spans="1:15">
      <c r="A4151" s="42"/>
      <c r="B4151" s="330">
        <v>47155</v>
      </c>
      <c r="C4151" s="334">
        <f t="shared" si="63"/>
        <v>9679597459</v>
      </c>
      <c r="D4151" s="42"/>
      <c r="E4151" s="42"/>
      <c r="F4151" s="247">
        <v>140735273</v>
      </c>
      <c r="G4151" s="337">
        <v>597611205</v>
      </c>
      <c r="H4151" s="330">
        <v>47853</v>
      </c>
      <c r="I4151" s="330"/>
      <c r="K4151" s="42"/>
      <c r="L4151" s="42"/>
      <c r="M4151" s="328"/>
      <c r="N4151" s="328"/>
      <c r="O4151" s="42"/>
    </row>
    <row r="4152" spans="1:15">
      <c r="A4152" s="42"/>
      <c r="B4152" s="330">
        <v>47156</v>
      </c>
      <c r="C4152" s="334">
        <f t="shared" si="63"/>
        <v>10281034763</v>
      </c>
      <c r="D4152" s="42"/>
      <c r="E4152" s="42"/>
      <c r="F4152" s="247">
        <v>742172577</v>
      </c>
      <c r="G4152" s="337">
        <v>597686720</v>
      </c>
      <c r="H4152" s="330">
        <v>43113</v>
      </c>
      <c r="I4152" s="330"/>
      <c r="K4152" s="42"/>
      <c r="L4152" s="42"/>
      <c r="M4152" s="328"/>
      <c r="N4152" s="328"/>
      <c r="O4152" s="42"/>
    </row>
    <row r="4153" spans="1:15">
      <c r="A4153" s="42"/>
      <c r="B4153" s="330">
        <v>47157</v>
      </c>
      <c r="C4153" s="334">
        <f t="shared" si="63"/>
        <v>9820042451</v>
      </c>
      <c r="D4153" s="42"/>
      <c r="E4153" s="42"/>
      <c r="F4153" s="247">
        <v>281180265</v>
      </c>
      <c r="G4153" s="337">
        <v>597992411</v>
      </c>
      <c r="H4153" s="330">
        <v>46821</v>
      </c>
      <c r="I4153" s="330"/>
      <c r="K4153" s="42"/>
      <c r="L4153" s="42"/>
      <c r="M4153" s="328"/>
      <c r="N4153" s="328"/>
      <c r="O4153" s="42"/>
    </row>
    <row r="4154" spans="1:15">
      <c r="A4154" s="42"/>
      <c r="B4154" s="330">
        <v>47158</v>
      </c>
      <c r="C4154" s="334">
        <f t="shared" si="63"/>
        <v>9639514396</v>
      </c>
      <c r="D4154" s="42"/>
      <c r="E4154" s="42"/>
      <c r="F4154" s="247">
        <v>100652210</v>
      </c>
      <c r="G4154" s="337">
        <v>598129106</v>
      </c>
      <c r="H4154" s="330">
        <v>46649</v>
      </c>
      <c r="I4154" s="330"/>
      <c r="K4154" s="42"/>
      <c r="L4154" s="42"/>
      <c r="M4154" s="328"/>
      <c r="N4154" s="328"/>
      <c r="O4154" s="42"/>
    </row>
    <row r="4155" spans="1:15">
      <c r="A4155" s="42"/>
      <c r="B4155" s="330">
        <v>47159</v>
      </c>
      <c r="C4155" s="334">
        <f t="shared" si="63"/>
        <v>10503176384</v>
      </c>
      <c r="D4155" s="42"/>
      <c r="E4155" s="42"/>
      <c r="F4155" s="247">
        <v>964314198</v>
      </c>
      <c r="G4155" s="337">
        <v>598189697</v>
      </c>
      <c r="H4155" s="330">
        <v>46481</v>
      </c>
      <c r="I4155" s="330"/>
      <c r="K4155" s="42"/>
      <c r="L4155" s="42"/>
      <c r="M4155" s="328"/>
      <c r="N4155" s="328"/>
      <c r="O4155" s="42"/>
    </row>
    <row r="4156" spans="1:15">
      <c r="A4156" s="42"/>
      <c r="B4156" s="330">
        <v>47160</v>
      </c>
      <c r="C4156" s="334">
        <f t="shared" si="63"/>
        <v>10512758174</v>
      </c>
      <c r="D4156" s="42"/>
      <c r="E4156" s="42"/>
      <c r="F4156" s="247">
        <v>973895988</v>
      </c>
      <c r="G4156" s="337">
        <v>598272644</v>
      </c>
      <c r="H4156" s="330">
        <v>49463</v>
      </c>
      <c r="I4156" s="330"/>
      <c r="K4156" s="42"/>
      <c r="L4156" s="42"/>
      <c r="M4156" s="328"/>
      <c r="N4156" s="328"/>
      <c r="O4156" s="42"/>
    </row>
    <row r="4157" spans="1:15">
      <c r="A4157" s="42"/>
      <c r="B4157" s="330">
        <v>47161</v>
      </c>
      <c r="C4157" s="334">
        <f t="shared" si="63"/>
        <v>9768027175</v>
      </c>
      <c r="D4157" s="42"/>
      <c r="E4157" s="42"/>
      <c r="F4157" s="247">
        <v>229164989</v>
      </c>
      <c r="G4157" s="337">
        <v>598371924</v>
      </c>
      <c r="H4157" s="330">
        <v>45399</v>
      </c>
      <c r="I4157" s="330"/>
      <c r="K4157" s="42"/>
      <c r="L4157" s="42"/>
      <c r="M4157" s="328"/>
      <c r="N4157" s="328"/>
      <c r="O4157" s="42"/>
    </row>
    <row r="4158" spans="1:15">
      <c r="A4158" s="42"/>
      <c r="B4158" s="330">
        <v>47162</v>
      </c>
      <c r="C4158" s="334">
        <f t="shared" si="63"/>
        <v>10161870588</v>
      </c>
      <c r="D4158" s="42"/>
      <c r="E4158" s="42"/>
      <c r="F4158" s="247">
        <v>623008402</v>
      </c>
      <c r="G4158" s="337">
        <v>598395655</v>
      </c>
      <c r="H4158" s="330">
        <v>43681</v>
      </c>
      <c r="I4158" s="330"/>
      <c r="K4158" s="42"/>
      <c r="L4158" s="42"/>
      <c r="M4158" s="328"/>
      <c r="N4158" s="328"/>
      <c r="O4158" s="42"/>
    </row>
    <row r="4159" spans="1:15">
      <c r="A4159" s="42"/>
      <c r="B4159" s="330">
        <v>47163</v>
      </c>
      <c r="C4159" s="334">
        <f t="shared" si="63"/>
        <v>10169552092</v>
      </c>
      <c r="D4159" s="42"/>
      <c r="E4159" s="42"/>
      <c r="F4159" s="247">
        <v>630689906</v>
      </c>
      <c r="G4159" s="337">
        <v>598471180</v>
      </c>
      <c r="H4159" s="330">
        <v>45548</v>
      </c>
      <c r="I4159" s="330"/>
      <c r="K4159" s="42"/>
      <c r="L4159" s="42"/>
      <c r="M4159" s="328"/>
      <c r="N4159" s="328"/>
      <c r="O4159" s="42"/>
    </row>
    <row r="4160" spans="1:15">
      <c r="A4160" s="42"/>
      <c r="B4160" s="330">
        <v>47164</v>
      </c>
      <c r="C4160" s="334">
        <f t="shared" si="63"/>
        <v>9685009119</v>
      </c>
      <c r="D4160" s="42"/>
      <c r="E4160" s="42"/>
      <c r="F4160" s="247">
        <v>146146933</v>
      </c>
      <c r="G4160" s="337">
        <v>598485726</v>
      </c>
      <c r="H4160" s="330">
        <v>43851</v>
      </c>
      <c r="I4160" s="330"/>
      <c r="K4160" s="42"/>
      <c r="L4160" s="42"/>
      <c r="M4160" s="328"/>
      <c r="N4160" s="328"/>
      <c r="O4160" s="42"/>
    </row>
    <row r="4161" spans="1:15">
      <c r="A4161" s="42"/>
      <c r="B4161" s="330">
        <v>47165</v>
      </c>
      <c r="C4161" s="334">
        <f t="shared" si="63"/>
        <v>9754666614</v>
      </c>
      <c r="D4161" s="42"/>
      <c r="E4161" s="42"/>
      <c r="F4161" s="247">
        <v>215804428</v>
      </c>
      <c r="G4161" s="337">
        <v>598508918</v>
      </c>
      <c r="H4161" s="330">
        <v>49907</v>
      </c>
      <c r="I4161" s="330"/>
      <c r="K4161" s="42"/>
      <c r="L4161" s="42"/>
      <c r="M4161" s="328"/>
      <c r="N4161" s="328"/>
      <c r="O4161" s="42"/>
    </row>
    <row r="4162" spans="1:15">
      <c r="A4162" s="42"/>
      <c r="B4162" s="330">
        <v>47166</v>
      </c>
      <c r="C4162" s="334">
        <f t="shared" si="63"/>
        <v>10256785854</v>
      </c>
      <c r="D4162" s="42"/>
      <c r="E4162" s="42"/>
      <c r="F4162" s="247">
        <v>717923668</v>
      </c>
      <c r="G4162" s="337">
        <v>598687938</v>
      </c>
      <c r="H4162" s="330">
        <v>46594</v>
      </c>
      <c r="I4162" s="330"/>
      <c r="K4162" s="42"/>
      <c r="L4162" s="42"/>
      <c r="M4162" s="328"/>
      <c r="N4162" s="328"/>
      <c r="O4162" s="42"/>
    </row>
    <row r="4163" spans="1:15">
      <c r="A4163" s="42"/>
      <c r="B4163" s="330">
        <v>47167</v>
      </c>
      <c r="C4163" s="334">
        <f t="shared" si="63"/>
        <v>10044699255</v>
      </c>
      <c r="D4163" s="42"/>
      <c r="E4163" s="42"/>
      <c r="F4163" s="247">
        <v>505837069</v>
      </c>
      <c r="G4163" s="337">
        <v>598748977</v>
      </c>
      <c r="H4163" s="330">
        <v>44738</v>
      </c>
      <c r="I4163" s="330"/>
      <c r="K4163" s="42"/>
      <c r="L4163" s="42"/>
      <c r="M4163" s="328"/>
      <c r="N4163" s="328"/>
      <c r="O4163" s="42"/>
    </row>
    <row r="4164" spans="1:15">
      <c r="A4164" s="42"/>
      <c r="B4164" s="330">
        <v>47168</v>
      </c>
      <c r="C4164" s="334">
        <f t="shared" si="63"/>
        <v>10133864395</v>
      </c>
      <c r="D4164" s="42"/>
      <c r="E4164" s="42"/>
      <c r="F4164" s="247">
        <v>595002209</v>
      </c>
      <c r="G4164" s="337">
        <v>598809477</v>
      </c>
      <c r="H4164" s="330">
        <v>47078</v>
      </c>
      <c r="I4164" s="330"/>
      <c r="K4164" s="42"/>
      <c r="L4164" s="42"/>
      <c r="M4164" s="328"/>
      <c r="N4164" s="328"/>
      <c r="O4164" s="42"/>
    </row>
    <row r="4165" spans="1:15">
      <c r="A4165" s="42"/>
      <c r="B4165" s="330">
        <v>47169</v>
      </c>
      <c r="C4165" s="334">
        <f t="shared" si="63"/>
        <v>10424571867</v>
      </c>
      <c r="D4165" s="42"/>
      <c r="E4165" s="42"/>
      <c r="F4165" s="247">
        <v>885709681</v>
      </c>
      <c r="G4165" s="337">
        <v>598898853</v>
      </c>
      <c r="H4165" s="330">
        <v>45998</v>
      </c>
      <c r="I4165" s="330"/>
      <c r="K4165" s="42"/>
      <c r="L4165" s="42"/>
      <c r="M4165" s="328"/>
      <c r="N4165" s="328"/>
      <c r="O4165" s="42"/>
    </row>
    <row r="4166" spans="1:15">
      <c r="A4166" s="42"/>
      <c r="B4166" s="330">
        <v>47170</v>
      </c>
      <c r="C4166" s="334">
        <f t="shared" si="63"/>
        <v>9743541763</v>
      </c>
      <c r="D4166" s="42"/>
      <c r="E4166" s="42"/>
      <c r="F4166" s="247">
        <v>204679577</v>
      </c>
      <c r="G4166" s="337">
        <v>598943710</v>
      </c>
      <c r="H4166" s="330">
        <v>44396</v>
      </c>
      <c r="I4166" s="330"/>
      <c r="K4166" s="42"/>
      <c r="L4166" s="42"/>
      <c r="M4166" s="328"/>
      <c r="N4166" s="328"/>
      <c r="O4166" s="42"/>
    </row>
    <row r="4167" spans="1:15">
      <c r="A4167" s="42"/>
      <c r="B4167" s="330">
        <v>47171</v>
      </c>
      <c r="C4167" s="334">
        <f t="shared" si="63"/>
        <v>9733458100</v>
      </c>
      <c r="D4167" s="42"/>
      <c r="E4167" s="42"/>
      <c r="F4167" s="247">
        <v>194595914</v>
      </c>
      <c r="G4167" s="337">
        <v>598948645</v>
      </c>
      <c r="H4167" s="330">
        <v>44418</v>
      </c>
      <c r="I4167" s="330"/>
      <c r="K4167" s="42"/>
      <c r="L4167" s="42"/>
      <c r="M4167" s="328"/>
      <c r="N4167" s="328"/>
      <c r="O4167" s="42"/>
    </row>
    <row r="4168" spans="1:15">
      <c r="A4168" s="42"/>
      <c r="B4168" s="330">
        <v>47172</v>
      </c>
      <c r="C4168" s="334">
        <f t="shared" si="63"/>
        <v>10365064274</v>
      </c>
      <c r="D4168" s="42"/>
      <c r="E4168" s="42"/>
      <c r="F4168" s="247">
        <v>826202088</v>
      </c>
      <c r="G4168" s="337">
        <v>599035311</v>
      </c>
      <c r="H4168" s="330">
        <v>44796</v>
      </c>
      <c r="I4168" s="330"/>
      <c r="K4168" s="42"/>
      <c r="L4168" s="42"/>
      <c r="M4168" s="328"/>
      <c r="N4168" s="328"/>
      <c r="O4168" s="42"/>
    </row>
    <row r="4169" spans="1:15">
      <c r="A4169" s="42"/>
      <c r="B4169" s="330">
        <v>47173</v>
      </c>
      <c r="C4169" s="334">
        <f t="shared" si="63"/>
        <v>10401488017</v>
      </c>
      <c r="D4169" s="42"/>
      <c r="E4169" s="42"/>
      <c r="F4169" s="247">
        <v>862625831</v>
      </c>
      <c r="G4169" s="337">
        <v>599448024</v>
      </c>
      <c r="H4169" s="330">
        <v>46616</v>
      </c>
      <c r="I4169" s="330"/>
      <c r="K4169" s="42"/>
      <c r="L4169" s="42"/>
      <c r="M4169" s="328"/>
      <c r="N4169" s="328"/>
      <c r="O4169" s="42"/>
    </row>
    <row r="4170" spans="1:15">
      <c r="A4170" s="42"/>
      <c r="B4170" s="330">
        <v>47174</v>
      </c>
      <c r="C4170" s="334">
        <f t="shared" si="63"/>
        <v>10066102813</v>
      </c>
      <c r="D4170" s="42"/>
      <c r="E4170" s="42"/>
      <c r="F4170" s="247">
        <v>527240627</v>
      </c>
      <c r="G4170" s="337">
        <v>599450577</v>
      </c>
      <c r="H4170" s="330">
        <v>46165</v>
      </c>
      <c r="I4170" s="330"/>
      <c r="K4170" s="42"/>
      <c r="L4170" s="42"/>
      <c r="M4170" s="328"/>
      <c r="N4170" s="328"/>
      <c r="O4170" s="42"/>
    </row>
    <row r="4171" spans="1:15">
      <c r="A4171" s="42"/>
      <c r="B4171" s="330">
        <v>47175</v>
      </c>
      <c r="C4171" s="334">
        <f t="shared" si="63"/>
        <v>10389457482</v>
      </c>
      <c r="D4171" s="42"/>
      <c r="E4171" s="42"/>
      <c r="F4171" s="247">
        <v>850595296</v>
      </c>
      <c r="G4171" s="337">
        <v>599465329</v>
      </c>
      <c r="H4171" s="330">
        <v>48040</v>
      </c>
      <c r="I4171" s="330"/>
      <c r="K4171" s="42"/>
      <c r="L4171" s="42"/>
      <c r="M4171" s="328"/>
      <c r="N4171" s="328"/>
      <c r="O4171" s="42"/>
    </row>
    <row r="4172" spans="1:15">
      <c r="A4172" s="42"/>
      <c r="B4172" s="330">
        <v>47176</v>
      </c>
      <c r="C4172" s="334">
        <f t="shared" si="63"/>
        <v>10428663515</v>
      </c>
      <c r="D4172" s="42"/>
      <c r="E4172" s="42"/>
      <c r="F4172" s="247">
        <v>889801329</v>
      </c>
      <c r="G4172" s="337">
        <v>599525446</v>
      </c>
      <c r="H4172" s="330">
        <v>44383</v>
      </c>
      <c r="I4172" s="330"/>
      <c r="K4172" s="42"/>
      <c r="L4172" s="42"/>
      <c r="M4172" s="328"/>
      <c r="N4172" s="328"/>
      <c r="O4172" s="42"/>
    </row>
    <row r="4173" spans="1:15">
      <c r="A4173" s="42"/>
      <c r="B4173" s="330">
        <v>47177</v>
      </c>
      <c r="C4173" s="334">
        <f t="shared" si="63"/>
        <v>9663782661</v>
      </c>
      <c r="D4173" s="42"/>
      <c r="E4173" s="42"/>
      <c r="F4173" s="247">
        <v>124920475</v>
      </c>
      <c r="G4173" s="337">
        <v>599541932</v>
      </c>
      <c r="H4173" s="330">
        <v>47003</v>
      </c>
      <c r="I4173" s="330"/>
      <c r="K4173" s="42"/>
      <c r="L4173" s="42"/>
      <c r="M4173" s="328"/>
      <c r="N4173" s="328"/>
      <c r="O4173" s="42"/>
    </row>
    <row r="4174" spans="1:15">
      <c r="A4174" s="42"/>
      <c r="B4174" s="330">
        <v>47178</v>
      </c>
      <c r="C4174" s="334">
        <f t="shared" si="63"/>
        <v>9861149861</v>
      </c>
      <c r="D4174" s="42"/>
      <c r="E4174" s="42"/>
      <c r="F4174" s="247">
        <v>322287675</v>
      </c>
      <c r="G4174" s="337">
        <v>599572442</v>
      </c>
      <c r="H4174" s="330">
        <v>43035</v>
      </c>
      <c r="I4174" s="330"/>
      <c r="K4174" s="42"/>
      <c r="L4174" s="42"/>
      <c r="M4174" s="328"/>
      <c r="N4174" s="328"/>
      <c r="O4174" s="42"/>
    </row>
    <row r="4175" spans="1:15">
      <c r="A4175" s="42"/>
      <c r="B4175" s="330">
        <v>47179</v>
      </c>
      <c r="C4175" s="334">
        <f t="shared" si="63"/>
        <v>10096187610</v>
      </c>
      <c r="D4175" s="42"/>
      <c r="E4175" s="42"/>
      <c r="F4175" s="247">
        <v>557325424</v>
      </c>
      <c r="G4175" s="337">
        <v>599737498</v>
      </c>
      <c r="H4175" s="330">
        <v>47293</v>
      </c>
      <c r="I4175" s="330"/>
      <c r="K4175" s="42"/>
      <c r="L4175" s="42"/>
      <c r="M4175" s="328"/>
      <c r="N4175" s="328"/>
      <c r="O4175" s="42"/>
    </row>
    <row r="4176" spans="1:15">
      <c r="A4176" s="42"/>
      <c r="B4176" s="330">
        <v>47180</v>
      </c>
      <c r="C4176" s="334">
        <f t="shared" si="63"/>
        <v>10480907937</v>
      </c>
      <c r="D4176" s="42"/>
      <c r="E4176" s="42"/>
      <c r="F4176" s="247">
        <v>942045751</v>
      </c>
      <c r="G4176" s="337">
        <v>599795421</v>
      </c>
      <c r="H4176" s="330">
        <v>45989</v>
      </c>
      <c r="I4176" s="330"/>
      <c r="K4176" s="42"/>
      <c r="L4176" s="42"/>
      <c r="M4176" s="328"/>
      <c r="N4176" s="328"/>
      <c r="O4176" s="42"/>
    </row>
    <row r="4177" spans="1:15">
      <c r="A4177" s="42"/>
      <c r="B4177" s="330">
        <v>47181</v>
      </c>
      <c r="C4177" s="334">
        <f t="shared" si="63"/>
        <v>10163109808</v>
      </c>
      <c r="D4177" s="42"/>
      <c r="E4177" s="42"/>
      <c r="F4177" s="247">
        <v>624247622</v>
      </c>
      <c r="G4177" s="337">
        <v>599882469</v>
      </c>
      <c r="H4177" s="330">
        <v>48360</v>
      </c>
      <c r="I4177" s="330"/>
      <c r="K4177" s="42"/>
      <c r="L4177" s="42"/>
      <c r="M4177" s="328"/>
      <c r="N4177" s="328"/>
      <c r="O4177" s="42"/>
    </row>
    <row r="4178" spans="1:15">
      <c r="A4178" s="42"/>
      <c r="B4178" s="330">
        <v>47182</v>
      </c>
      <c r="C4178" s="334">
        <f t="shared" si="63"/>
        <v>9655920533</v>
      </c>
      <c r="D4178" s="42"/>
      <c r="E4178" s="42"/>
      <c r="F4178" s="247">
        <v>117058347</v>
      </c>
      <c r="G4178" s="337">
        <v>600038512</v>
      </c>
      <c r="H4178" s="330">
        <v>49332</v>
      </c>
      <c r="I4178" s="330"/>
      <c r="K4178" s="42"/>
      <c r="L4178" s="42"/>
      <c r="M4178" s="328"/>
      <c r="N4178" s="328"/>
      <c r="O4178" s="42"/>
    </row>
    <row r="4179" spans="1:15">
      <c r="A4179" s="42"/>
      <c r="B4179" s="330">
        <v>47183</v>
      </c>
      <c r="C4179" s="334">
        <f t="shared" si="63"/>
        <v>10340981359</v>
      </c>
      <c r="D4179" s="42"/>
      <c r="E4179" s="42"/>
      <c r="F4179" s="247">
        <v>802119173</v>
      </c>
      <c r="G4179" s="337">
        <v>600256130</v>
      </c>
      <c r="H4179" s="330">
        <v>48574</v>
      </c>
      <c r="I4179" s="330"/>
      <c r="K4179" s="42"/>
      <c r="L4179" s="42"/>
      <c r="M4179" s="328"/>
      <c r="N4179" s="328"/>
      <c r="O4179" s="42"/>
    </row>
    <row r="4180" spans="1:15">
      <c r="A4180" s="42"/>
      <c r="B4180" s="330">
        <v>47184</v>
      </c>
      <c r="C4180" s="334">
        <f t="shared" si="63"/>
        <v>10055056382</v>
      </c>
      <c r="D4180" s="42"/>
      <c r="E4180" s="42"/>
      <c r="F4180" s="247">
        <v>516194196</v>
      </c>
      <c r="G4180" s="337">
        <v>600347016</v>
      </c>
      <c r="H4180" s="330">
        <v>47399</v>
      </c>
      <c r="I4180" s="330"/>
      <c r="K4180" s="42"/>
      <c r="L4180" s="42"/>
      <c r="M4180" s="328"/>
      <c r="N4180" s="328"/>
      <c r="O4180" s="42"/>
    </row>
    <row r="4181" spans="1:15">
      <c r="A4181" s="42"/>
      <c r="B4181" s="330">
        <v>47185</v>
      </c>
      <c r="C4181" s="334">
        <f t="shared" si="63"/>
        <v>9933050943</v>
      </c>
      <c r="D4181" s="42"/>
      <c r="E4181" s="42"/>
      <c r="F4181" s="247">
        <v>394188757</v>
      </c>
      <c r="G4181" s="337">
        <v>600605822</v>
      </c>
      <c r="H4181" s="330">
        <v>50010</v>
      </c>
      <c r="I4181" s="330"/>
      <c r="K4181" s="42"/>
      <c r="L4181" s="42"/>
      <c r="M4181" s="328"/>
      <c r="N4181" s="328"/>
      <c r="O4181" s="42"/>
    </row>
    <row r="4182" spans="1:15">
      <c r="A4182" s="42"/>
      <c r="B4182" s="330">
        <v>47186</v>
      </c>
      <c r="C4182" s="334">
        <f t="shared" si="63"/>
        <v>10451606358</v>
      </c>
      <c r="D4182" s="42"/>
      <c r="E4182" s="42"/>
      <c r="F4182" s="247">
        <v>912744172</v>
      </c>
      <c r="G4182" s="337">
        <v>600654227</v>
      </c>
      <c r="H4182" s="330">
        <v>44379</v>
      </c>
      <c r="I4182" s="330"/>
      <c r="K4182" s="42"/>
      <c r="L4182" s="42"/>
      <c r="M4182" s="328"/>
      <c r="N4182" s="328"/>
      <c r="O4182" s="42"/>
    </row>
    <row r="4183" spans="1:15">
      <c r="A4183" s="42"/>
      <c r="B4183" s="330">
        <v>47187</v>
      </c>
      <c r="C4183" s="334">
        <f t="shared" si="63"/>
        <v>10262315514</v>
      </c>
      <c r="D4183" s="42"/>
      <c r="E4183" s="42"/>
      <c r="F4183" s="247">
        <v>723453328</v>
      </c>
      <c r="G4183" s="337">
        <v>600717877</v>
      </c>
      <c r="H4183" s="330">
        <v>49546</v>
      </c>
      <c r="I4183" s="330"/>
      <c r="K4183" s="42"/>
      <c r="L4183" s="42"/>
      <c r="M4183" s="328"/>
      <c r="N4183" s="328"/>
      <c r="O4183" s="42"/>
    </row>
    <row r="4184" spans="1:15">
      <c r="A4184" s="42"/>
      <c r="B4184" s="330">
        <v>47188</v>
      </c>
      <c r="C4184" s="334">
        <f t="shared" si="63"/>
        <v>10051911084</v>
      </c>
      <c r="D4184" s="42"/>
      <c r="E4184" s="42"/>
      <c r="F4184" s="247">
        <v>513048898</v>
      </c>
      <c r="G4184" s="337">
        <v>600770216</v>
      </c>
      <c r="H4184" s="330">
        <v>46532</v>
      </c>
      <c r="I4184" s="330"/>
      <c r="K4184" s="42"/>
      <c r="L4184" s="42"/>
      <c r="M4184" s="328"/>
      <c r="N4184" s="328"/>
      <c r="O4184" s="42"/>
    </row>
    <row r="4185" spans="1:15">
      <c r="A4185" s="42"/>
      <c r="B4185" s="330">
        <v>47189</v>
      </c>
      <c r="C4185" s="334">
        <f t="shared" si="63"/>
        <v>10365873744</v>
      </c>
      <c r="D4185" s="42"/>
      <c r="E4185" s="42"/>
      <c r="F4185" s="247">
        <v>827011558</v>
      </c>
      <c r="G4185" s="337">
        <v>600879348</v>
      </c>
      <c r="H4185" s="330">
        <v>47505</v>
      </c>
      <c r="I4185" s="330"/>
      <c r="K4185" s="42"/>
      <c r="L4185" s="42"/>
      <c r="M4185" s="328"/>
      <c r="N4185" s="328"/>
      <c r="O4185" s="42"/>
    </row>
    <row r="4186" spans="1:15">
      <c r="A4186" s="42"/>
      <c r="B4186" s="330">
        <v>47190</v>
      </c>
      <c r="C4186" s="334">
        <f t="shared" si="63"/>
        <v>9995634510</v>
      </c>
      <c r="D4186" s="42"/>
      <c r="E4186" s="42"/>
      <c r="F4186" s="247">
        <v>456772324</v>
      </c>
      <c r="G4186" s="337">
        <v>600884587</v>
      </c>
      <c r="H4186" s="330">
        <v>49533</v>
      </c>
      <c r="I4186" s="330"/>
      <c r="K4186" s="42"/>
      <c r="L4186" s="42"/>
      <c r="M4186" s="328"/>
      <c r="N4186" s="328"/>
      <c r="O4186" s="42"/>
    </row>
    <row r="4187" spans="1:15">
      <c r="A4187" s="42"/>
      <c r="B4187" s="330">
        <v>47191</v>
      </c>
      <c r="C4187" s="334">
        <f t="shared" si="63"/>
        <v>10266854104</v>
      </c>
      <c r="D4187" s="42"/>
      <c r="E4187" s="42"/>
      <c r="F4187" s="247">
        <v>727991918</v>
      </c>
      <c r="G4187" s="337">
        <v>600899939</v>
      </c>
      <c r="H4187" s="330">
        <v>48234</v>
      </c>
      <c r="I4187" s="330"/>
      <c r="K4187" s="42"/>
      <c r="L4187" s="42"/>
      <c r="M4187" s="328"/>
      <c r="N4187" s="328"/>
      <c r="O4187" s="42"/>
    </row>
    <row r="4188" spans="1:15">
      <c r="A4188" s="42"/>
      <c r="B4188" s="330">
        <v>47192</v>
      </c>
      <c r="C4188" s="334">
        <f t="shared" si="63"/>
        <v>9805381177</v>
      </c>
      <c r="D4188" s="42"/>
      <c r="E4188" s="42"/>
      <c r="F4188" s="247">
        <v>266518991</v>
      </c>
      <c r="G4188" s="337">
        <v>601017339</v>
      </c>
      <c r="H4188" s="330">
        <v>48618</v>
      </c>
      <c r="I4188" s="330"/>
      <c r="K4188" s="42"/>
      <c r="L4188" s="42"/>
      <c r="M4188" s="328"/>
      <c r="N4188" s="328"/>
      <c r="O4188" s="42"/>
    </row>
    <row r="4189" spans="1:15">
      <c r="A4189" s="42"/>
      <c r="B4189" s="330">
        <v>47193</v>
      </c>
      <c r="C4189" s="334">
        <f t="shared" si="63"/>
        <v>9730735305</v>
      </c>
      <c r="D4189" s="42"/>
      <c r="E4189" s="42"/>
      <c r="F4189" s="247">
        <v>191873119</v>
      </c>
      <c r="G4189" s="337">
        <v>601022476</v>
      </c>
      <c r="H4189" s="330">
        <v>49165</v>
      </c>
      <c r="I4189" s="330"/>
      <c r="K4189" s="42"/>
      <c r="L4189" s="42"/>
      <c r="M4189" s="328"/>
      <c r="N4189" s="328"/>
      <c r="O4189" s="42"/>
    </row>
    <row r="4190" spans="1:15">
      <c r="A4190" s="42"/>
      <c r="B4190" s="330">
        <v>47194</v>
      </c>
      <c r="C4190" s="334">
        <f t="shared" si="63"/>
        <v>10413187350</v>
      </c>
      <c r="D4190" s="42"/>
      <c r="E4190" s="42"/>
      <c r="F4190" s="247">
        <v>874325164</v>
      </c>
      <c r="G4190" s="337">
        <v>601033225</v>
      </c>
      <c r="H4190" s="330">
        <v>45421</v>
      </c>
      <c r="I4190" s="330"/>
      <c r="K4190" s="42"/>
      <c r="L4190" s="42"/>
      <c r="M4190" s="328"/>
      <c r="N4190" s="328"/>
      <c r="O4190" s="42"/>
    </row>
    <row r="4191" spans="1:15">
      <c r="A4191" s="42"/>
      <c r="B4191" s="330">
        <v>47195</v>
      </c>
      <c r="C4191" s="334">
        <f t="shared" si="63"/>
        <v>10425464157</v>
      </c>
      <c r="D4191" s="42"/>
      <c r="E4191" s="42"/>
      <c r="F4191" s="247">
        <v>886601971</v>
      </c>
      <c r="G4191" s="337">
        <v>601118714</v>
      </c>
      <c r="H4191" s="330">
        <v>44255</v>
      </c>
      <c r="I4191" s="330"/>
      <c r="K4191" s="42"/>
      <c r="L4191" s="42"/>
      <c r="M4191" s="328"/>
      <c r="N4191" s="328"/>
      <c r="O4191" s="42"/>
    </row>
    <row r="4192" spans="1:15">
      <c r="A4192" s="42"/>
      <c r="B4192" s="330">
        <v>47196</v>
      </c>
      <c r="C4192" s="334">
        <f t="shared" ref="C4192:C4255" si="64">F4192+(F$88*28679+98765)+(G$88*6587+87654)+(E$88*9537+76543)+(J$88*5713+4528)</f>
        <v>9863851930</v>
      </c>
      <c r="D4192" s="42"/>
      <c r="E4192" s="42"/>
      <c r="F4192" s="247">
        <v>324989744</v>
      </c>
      <c r="G4192" s="337">
        <v>601175398</v>
      </c>
      <c r="H4192" s="330">
        <v>43360</v>
      </c>
      <c r="I4192" s="330"/>
      <c r="K4192" s="42"/>
      <c r="L4192" s="42"/>
      <c r="M4192" s="328"/>
      <c r="N4192" s="328"/>
      <c r="O4192" s="42"/>
    </row>
    <row r="4193" spans="1:15">
      <c r="A4193" s="42"/>
      <c r="B4193" s="330">
        <v>47197</v>
      </c>
      <c r="C4193" s="334">
        <f t="shared" si="64"/>
        <v>9946047617</v>
      </c>
      <c r="D4193" s="42"/>
      <c r="E4193" s="42"/>
      <c r="F4193" s="247">
        <v>407185431</v>
      </c>
      <c r="G4193" s="337">
        <v>601220095</v>
      </c>
      <c r="H4193" s="330">
        <v>49052</v>
      </c>
      <c r="I4193" s="330"/>
      <c r="K4193" s="42"/>
      <c r="L4193" s="42"/>
      <c r="M4193" s="328"/>
      <c r="N4193" s="328"/>
      <c r="O4193" s="42"/>
    </row>
    <row r="4194" spans="1:15">
      <c r="A4194" s="42"/>
      <c r="B4194" s="330">
        <v>47198</v>
      </c>
      <c r="C4194" s="334">
        <f t="shared" si="64"/>
        <v>10129065910</v>
      </c>
      <c r="D4194" s="42"/>
      <c r="E4194" s="42"/>
      <c r="F4194" s="247">
        <v>590203724</v>
      </c>
      <c r="G4194" s="337">
        <v>601347054</v>
      </c>
      <c r="H4194" s="330">
        <v>43462</v>
      </c>
      <c r="I4194" s="330"/>
      <c r="K4194" s="42"/>
      <c r="L4194" s="42"/>
      <c r="M4194" s="328"/>
      <c r="N4194" s="328"/>
      <c r="O4194" s="42"/>
    </row>
    <row r="4195" spans="1:15">
      <c r="A4195" s="42"/>
      <c r="B4195" s="330">
        <v>47199</v>
      </c>
      <c r="C4195" s="334">
        <f t="shared" si="64"/>
        <v>10484873139</v>
      </c>
      <c r="D4195" s="42"/>
      <c r="E4195" s="42"/>
      <c r="F4195" s="247">
        <v>946010953</v>
      </c>
      <c r="G4195" s="337">
        <v>601398547</v>
      </c>
      <c r="H4195" s="330">
        <v>49805</v>
      </c>
      <c r="I4195" s="330"/>
      <c r="K4195" s="42"/>
      <c r="L4195" s="42"/>
      <c r="M4195" s="328"/>
      <c r="N4195" s="328"/>
      <c r="O4195" s="42"/>
    </row>
    <row r="4196" spans="1:15">
      <c r="A4196" s="42"/>
      <c r="B4196" s="330">
        <v>47200</v>
      </c>
      <c r="C4196" s="334">
        <f t="shared" si="64"/>
        <v>10314786648</v>
      </c>
      <c r="D4196" s="42"/>
      <c r="E4196" s="42"/>
      <c r="F4196" s="247">
        <v>775924462</v>
      </c>
      <c r="G4196" s="337">
        <v>601461704</v>
      </c>
      <c r="H4196" s="330">
        <v>45776</v>
      </c>
      <c r="I4196" s="330"/>
      <c r="K4196" s="42"/>
      <c r="L4196" s="42"/>
      <c r="M4196" s="328"/>
      <c r="N4196" s="328"/>
      <c r="O4196" s="42"/>
    </row>
    <row r="4197" spans="1:15">
      <c r="A4197" s="42"/>
      <c r="B4197" s="330">
        <v>47201</v>
      </c>
      <c r="C4197" s="334">
        <f t="shared" si="64"/>
        <v>9901334665</v>
      </c>
      <c r="D4197" s="42"/>
      <c r="E4197" s="42"/>
      <c r="F4197" s="247">
        <v>362472479</v>
      </c>
      <c r="G4197" s="337">
        <v>601508356</v>
      </c>
      <c r="H4197" s="330">
        <v>43060</v>
      </c>
      <c r="I4197" s="330"/>
      <c r="K4197" s="42"/>
      <c r="L4197" s="42"/>
      <c r="M4197" s="328"/>
      <c r="N4197" s="328"/>
      <c r="O4197" s="42"/>
    </row>
    <row r="4198" spans="1:15">
      <c r="A4198" s="42"/>
      <c r="B4198" s="330">
        <v>47202</v>
      </c>
      <c r="C4198" s="334">
        <f t="shared" si="64"/>
        <v>10300711634</v>
      </c>
      <c r="D4198" s="42"/>
      <c r="E4198" s="42"/>
      <c r="F4198" s="247">
        <v>761849448</v>
      </c>
      <c r="G4198" s="337">
        <v>601532058</v>
      </c>
      <c r="H4198" s="330">
        <v>46224</v>
      </c>
      <c r="I4198" s="330"/>
      <c r="K4198" s="42"/>
      <c r="L4198" s="42"/>
      <c r="M4198" s="328"/>
      <c r="N4198" s="328"/>
      <c r="O4198" s="42"/>
    </row>
    <row r="4199" spans="1:15">
      <c r="A4199" s="42"/>
      <c r="B4199" s="330">
        <v>47203</v>
      </c>
      <c r="C4199" s="334">
        <f t="shared" si="64"/>
        <v>9973453125</v>
      </c>
      <c r="D4199" s="42"/>
      <c r="E4199" s="42"/>
      <c r="F4199" s="247">
        <v>434590939</v>
      </c>
      <c r="G4199" s="337">
        <v>601701253</v>
      </c>
      <c r="H4199" s="330">
        <v>43597</v>
      </c>
      <c r="I4199" s="330"/>
      <c r="K4199" s="42"/>
      <c r="L4199" s="42"/>
      <c r="M4199" s="328"/>
      <c r="N4199" s="328"/>
      <c r="O4199" s="42"/>
    </row>
    <row r="4200" spans="1:15">
      <c r="A4200" s="42"/>
      <c r="B4200" s="330">
        <v>47204</v>
      </c>
      <c r="C4200" s="334">
        <f t="shared" si="64"/>
        <v>10437172725</v>
      </c>
      <c r="D4200" s="42"/>
      <c r="E4200" s="42"/>
      <c r="F4200" s="247">
        <v>898310539</v>
      </c>
      <c r="G4200" s="337">
        <v>601704489</v>
      </c>
      <c r="H4200" s="330">
        <v>44550</v>
      </c>
      <c r="I4200" s="330"/>
      <c r="K4200" s="42"/>
      <c r="L4200" s="42"/>
      <c r="M4200" s="328"/>
      <c r="N4200" s="328"/>
      <c r="O4200" s="42"/>
    </row>
    <row r="4201" spans="1:15">
      <c r="A4201" s="42"/>
      <c r="B4201" s="330">
        <v>47205</v>
      </c>
      <c r="C4201" s="334">
        <f t="shared" si="64"/>
        <v>10496501602</v>
      </c>
      <c r="D4201" s="42"/>
      <c r="E4201" s="42"/>
      <c r="F4201" s="247">
        <v>957639416</v>
      </c>
      <c r="G4201" s="337">
        <v>601773471</v>
      </c>
      <c r="H4201" s="330">
        <v>45281</v>
      </c>
      <c r="I4201" s="330"/>
      <c r="K4201" s="42"/>
      <c r="L4201" s="42"/>
      <c r="M4201" s="328"/>
      <c r="N4201" s="328"/>
      <c r="O4201" s="42"/>
    </row>
    <row r="4202" spans="1:15">
      <c r="A4202" s="42"/>
      <c r="B4202" s="330">
        <v>47206</v>
      </c>
      <c r="C4202" s="334">
        <f t="shared" si="64"/>
        <v>10296250095</v>
      </c>
      <c r="D4202" s="42"/>
      <c r="E4202" s="42"/>
      <c r="F4202" s="247">
        <v>757387909</v>
      </c>
      <c r="G4202" s="337">
        <v>601871919</v>
      </c>
      <c r="H4202" s="330">
        <v>47295</v>
      </c>
      <c r="I4202" s="330"/>
      <c r="K4202" s="42"/>
      <c r="L4202" s="42"/>
      <c r="M4202" s="328"/>
      <c r="N4202" s="328"/>
      <c r="O4202" s="42"/>
    </row>
    <row r="4203" spans="1:15">
      <c r="A4203" s="42"/>
      <c r="B4203" s="330">
        <v>47207</v>
      </c>
      <c r="C4203" s="334">
        <f t="shared" si="64"/>
        <v>10431245583</v>
      </c>
      <c r="D4203" s="42"/>
      <c r="E4203" s="42"/>
      <c r="F4203" s="247">
        <v>892383397</v>
      </c>
      <c r="G4203" s="337">
        <v>601991225</v>
      </c>
      <c r="H4203" s="330">
        <v>44830</v>
      </c>
      <c r="I4203" s="330"/>
      <c r="K4203" s="42"/>
      <c r="L4203" s="42"/>
      <c r="M4203" s="328"/>
      <c r="N4203" s="328"/>
      <c r="O4203" s="42"/>
    </row>
    <row r="4204" spans="1:15">
      <c r="A4204" s="42"/>
      <c r="B4204" s="330">
        <v>47208</v>
      </c>
      <c r="C4204" s="334">
        <f t="shared" si="64"/>
        <v>10506945933</v>
      </c>
      <c r="D4204" s="42"/>
      <c r="E4204" s="42"/>
      <c r="F4204" s="247">
        <v>968083747</v>
      </c>
      <c r="G4204" s="337">
        <v>602055350</v>
      </c>
      <c r="H4204" s="330">
        <v>43377</v>
      </c>
      <c r="I4204" s="330"/>
      <c r="K4204" s="42"/>
      <c r="L4204" s="42"/>
      <c r="M4204" s="328"/>
      <c r="N4204" s="328"/>
      <c r="O4204" s="42"/>
    </row>
    <row r="4205" spans="1:15">
      <c r="A4205" s="42"/>
      <c r="B4205" s="330">
        <v>47209</v>
      </c>
      <c r="C4205" s="334">
        <f t="shared" si="64"/>
        <v>9953696885</v>
      </c>
      <c r="D4205" s="42"/>
      <c r="E4205" s="42"/>
      <c r="F4205" s="247">
        <v>414834699</v>
      </c>
      <c r="G4205" s="337">
        <v>602099490</v>
      </c>
      <c r="H4205" s="330">
        <v>50264</v>
      </c>
      <c r="I4205" s="330"/>
      <c r="K4205" s="42"/>
      <c r="L4205" s="42"/>
      <c r="M4205" s="328"/>
      <c r="N4205" s="328"/>
      <c r="O4205" s="42"/>
    </row>
    <row r="4206" spans="1:15">
      <c r="A4206" s="42"/>
      <c r="B4206" s="330">
        <v>47210</v>
      </c>
      <c r="C4206" s="334">
        <f t="shared" si="64"/>
        <v>10225780818</v>
      </c>
      <c r="D4206" s="42"/>
      <c r="E4206" s="42"/>
      <c r="F4206" s="247">
        <v>686918632</v>
      </c>
      <c r="G4206" s="337">
        <v>602214560</v>
      </c>
      <c r="H4206" s="330">
        <v>49863</v>
      </c>
      <c r="I4206" s="330"/>
      <c r="K4206" s="42"/>
      <c r="L4206" s="42"/>
      <c r="M4206" s="328"/>
      <c r="N4206" s="328"/>
      <c r="O4206" s="42"/>
    </row>
    <row r="4207" spans="1:15">
      <c r="A4207" s="42"/>
      <c r="B4207" s="330">
        <v>47211</v>
      </c>
      <c r="C4207" s="334">
        <f t="shared" si="64"/>
        <v>9730460254</v>
      </c>
      <c r="D4207" s="42"/>
      <c r="E4207" s="42"/>
      <c r="F4207" s="247">
        <v>191598068</v>
      </c>
      <c r="G4207" s="337">
        <v>602248915</v>
      </c>
      <c r="H4207" s="330">
        <v>43372</v>
      </c>
      <c r="I4207" s="330"/>
      <c r="K4207" s="42"/>
      <c r="L4207" s="42"/>
      <c r="M4207" s="328"/>
      <c r="N4207" s="328"/>
      <c r="O4207" s="42"/>
    </row>
    <row r="4208" spans="1:15">
      <c r="A4208" s="42"/>
      <c r="B4208" s="330">
        <v>47212</v>
      </c>
      <c r="C4208" s="334">
        <f t="shared" si="64"/>
        <v>10367867681</v>
      </c>
      <c r="D4208" s="42"/>
      <c r="E4208" s="42"/>
      <c r="F4208" s="247">
        <v>829005495</v>
      </c>
      <c r="G4208" s="337">
        <v>602436729</v>
      </c>
      <c r="H4208" s="330">
        <v>45939</v>
      </c>
      <c r="I4208" s="330"/>
      <c r="K4208" s="42"/>
      <c r="L4208" s="42"/>
      <c r="M4208" s="328"/>
      <c r="N4208" s="328"/>
      <c r="O4208" s="42"/>
    </row>
    <row r="4209" spans="1:15">
      <c r="A4209" s="42"/>
      <c r="B4209" s="330">
        <v>47213</v>
      </c>
      <c r="C4209" s="334">
        <f t="shared" si="64"/>
        <v>9684887283</v>
      </c>
      <c r="D4209" s="42"/>
      <c r="E4209" s="42"/>
      <c r="F4209" s="247">
        <v>146025097</v>
      </c>
      <c r="G4209" s="337">
        <v>602517637</v>
      </c>
      <c r="H4209" s="330">
        <v>43027</v>
      </c>
      <c r="I4209" s="330"/>
      <c r="K4209" s="42"/>
      <c r="L4209" s="42"/>
      <c r="M4209" s="328"/>
      <c r="N4209" s="328"/>
      <c r="O4209" s="42"/>
    </row>
    <row r="4210" spans="1:15">
      <c r="A4210" s="42"/>
      <c r="B4210" s="330">
        <v>47214</v>
      </c>
      <c r="C4210" s="334">
        <f t="shared" si="64"/>
        <v>10497331015</v>
      </c>
      <c r="D4210" s="42"/>
      <c r="E4210" s="42"/>
      <c r="F4210" s="247">
        <v>958468829</v>
      </c>
      <c r="G4210" s="337">
        <v>602553942</v>
      </c>
      <c r="H4210" s="330">
        <v>43493</v>
      </c>
      <c r="I4210" s="330"/>
      <c r="K4210" s="42"/>
      <c r="L4210" s="42"/>
      <c r="M4210" s="328"/>
      <c r="N4210" s="328"/>
      <c r="O4210" s="42"/>
    </row>
    <row r="4211" spans="1:15">
      <c r="A4211" s="42"/>
      <c r="B4211" s="330">
        <v>47215</v>
      </c>
      <c r="C4211" s="334">
        <f t="shared" si="64"/>
        <v>10500290055</v>
      </c>
      <c r="D4211" s="42"/>
      <c r="E4211" s="42"/>
      <c r="F4211" s="247">
        <v>961427869</v>
      </c>
      <c r="G4211" s="337">
        <v>602566541</v>
      </c>
      <c r="H4211" s="330">
        <v>48910</v>
      </c>
      <c r="I4211" s="330"/>
      <c r="K4211" s="42"/>
      <c r="L4211" s="42"/>
      <c r="M4211" s="328"/>
      <c r="N4211" s="328"/>
      <c r="O4211" s="42"/>
    </row>
    <row r="4212" spans="1:15">
      <c r="A4212" s="42"/>
      <c r="B4212" s="330">
        <v>47216</v>
      </c>
      <c r="C4212" s="334">
        <f t="shared" si="64"/>
        <v>10381673346</v>
      </c>
      <c r="D4212" s="42"/>
      <c r="E4212" s="42"/>
      <c r="F4212" s="247">
        <v>842811160</v>
      </c>
      <c r="G4212" s="337">
        <v>602628237</v>
      </c>
      <c r="H4212" s="330">
        <v>43123</v>
      </c>
      <c r="I4212" s="330"/>
      <c r="K4212" s="42"/>
      <c r="L4212" s="42"/>
      <c r="M4212" s="328"/>
      <c r="N4212" s="328"/>
      <c r="O4212" s="42"/>
    </row>
    <row r="4213" spans="1:15">
      <c r="A4213" s="42"/>
      <c r="B4213" s="330">
        <v>47217</v>
      </c>
      <c r="C4213" s="334">
        <f t="shared" si="64"/>
        <v>10055062693</v>
      </c>
      <c r="D4213" s="42"/>
      <c r="E4213" s="42"/>
      <c r="F4213" s="247">
        <v>516200507</v>
      </c>
      <c r="G4213" s="337">
        <v>602693798</v>
      </c>
      <c r="H4213" s="330">
        <v>48421</v>
      </c>
      <c r="I4213" s="330"/>
      <c r="K4213" s="42"/>
      <c r="L4213" s="42"/>
      <c r="M4213" s="328"/>
      <c r="N4213" s="328"/>
      <c r="O4213" s="42"/>
    </row>
    <row r="4214" spans="1:15">
      <c r="A4214" s="42"/>
      <c r="B4214" s="330">
        <v>47218</v>
      </c>
      <c r="C4214" s="334">
        <f t="shared" si="64"/>
        <v>9949890784</v>
      </c>
      <c r="D4214" s="42"/>
      <c r="E4214" s="42"/>
      <c r="F4214" s="247">
        <v>411028598</v>
      </c>
      <c r="G4214" s="337">
        <v>602708593</v>
      </c>
      <c r="H4214" s="330">
        <v>44543</v>
      </c>
      <c r="I4214" s="330"/>
      <c r="K4214" s="42"/>
      <c r="L4214" s="42"/>
      <c r="M4214" s="328"/>
      <c r="N4214" s="328"/>
      <c r="O4214" s="42"/>
    </row>
    <row r="4215" spans="1:15">
      <c r="A4215" s="42"/>
      <c r="B4215" s="330">
        <v>47219</v>
      </c>
      <c r="C4215" s="334">
        <f t="shared" si="64"/>
        <v>9811987404</v>
      </c>
      <c r="D4215" s="42"/>
      <c r="E4215" s="42"/>
      <c r="F4215" s="247">
        <v>273125218</v>
      </c>
      <c r="G4215" s="337">
        <v>602746988</v>
      </c>
      <c r="H4215" s="330">
        <v>47126</v>
      </c>
      <c r="I4215" s="330"/>
      <c r="K4215" s="42"/>
      <c r="L4215" s="42"/>
      <c r="M4215" s="328"/>
      <c r="N4215" s="328"/>
      <c r="O4215" s="42"/>
    </row>
    <row r="4216" spans="1:15">
      <c r="A4216" s="42"/>
      <c r="B4216" s="330">
        <v>47220</v>
      </c>
      <c r="C4216" s="334">
        <f t="shared" si="64"/>
        <v>10536336018</v>
      </c>
      <c r="D4216" s="42"/>
      <c r="E4216" s="42"/>
      <c r="F4216" s="247">
        <v>997473832</v>
      </c>
      <c r="G4216" s="337">
        <v>602756165</v>
      </c>
      <c r="H4216" s="330">
        <v>48284</v>
      </c>
      <c r="I4216" s="330"/>
      <c r="K4216" s="42"/>
      <c r="L4216" s="42"/>
      <c r="M4216" s="328"/>
      <c r="N4216" s="328"/>
      <c r="O4216" s="42"/>
    </row>
    <row r="4217" spans="1:15">
      <c r="A4217" s="42"/>
      <c r="B4217" s="330">
        <v>47221</v>
      </c>
      <c r="C4217" s="334">
        <f t="shared" si="64"/>
        <v>9849550615</v>
      </c>
      <c r="D4217" s="42"/>
      <c r="E4217" s="42"/>
      <c r="F4217" s="247">
        <v>310688429</v>
      </c>
      <c r="G4217" s="337">
        <v>602791978</v>
      </c>
      <c r="H4217" s="330">
        <v>46702</v>
      </c>
      <c r="I4217" s="330"/>
      <c r="K4217" s="42"/>
      <c r="L4217" s="42"/>
      <c r="M4217" s="328"/>
      <c r="N4217" s="328"/>
      <c r="O4217" s="42"/>
    </row>
    <row r="4218" spans="1:15">
      <c r="A4218" s="42"/>
      <c r="B4218" s="330">
        <v>47222</v>
      </c>
      <c r="C4218" s="334">
        <f t="shared" si="64"/>
        <v>10453060330</v>
      </c>
      <c r="D4218" s="42"/>
      <c r="E4218" s="42"/>
      <c r="F4218" s="247">
        <v>914198144</v>
      </c>
      <c r="G4218" s="337">
        <v>602987313</v>
      </c>
      <c r="H4218" s="330">
        <v>49676</v>
      </c>
      <c r="I4218" s="330"/>
      <c r="K4218" s="42"/>
      <c r="L4218" s="42"/>
      <c r="M4218" s="328"/>
      <c r="N4218" s="328"/>
      <c r="O4218" s="42"/>
    </row>
    <row r="4219" spans="1:15">
      <c r="A4219" s="42"/>
      <c r="B4219" s="330">
        <v>47223</v>
      </c>
      <c r="C4219" s="334">
        <f t="shared" si="64"/>
        <v>10496878029</v>
      </c>
      <c r="D4219" s="42"/>
      <c r="E4219" s="42"/>
      <c r="F4219" s="247">
        <v>958015843</v>
      </c>
      <c r="G4219" s="337">
        <v>602993437</v>
      </c>
      <c r="H4219" s="330">
        <v>46132</v>
      </c>
      <c r="I4219" s="330"/>
      <c r="K4219" s="42"/>
      <c r="L4219" s="42"/>
      <c r="M4219" s="328"/>
      <c r="N4219" s="328"/>
      <c r="O4219" s="42"/>
    </row>
    <row r="4220" spans="1:15">
      <c r="A4220" s="42"/>
      <c r="B4220" s="330">
        <v>47224</v>
      </c>
      <c r="C4220" s="334">
        <f t="shared" si="64"/>
        <v>9891010506</v>
      </c>
      <c r="D4220" s="42"/>
      <c r="E4220" s="42"/>
      <c r="F4220" s="247">
        <v>352148320</v>
      </c>
      <c r="G4220" s="337">
        <v>603101579</v>
      </c>
      <c r="H4220" s="330">
        <v>44572</v>
      </c>
      <c r="I4220" s="330"/>
      <c r="K4220" s="42"/>
      <c r="L4220" s="42"/>
      <c r="M4220" s="328"/>
      <c r="N4220" s="328"/>
      <c r="O4220" s="42"/>
    </row>
    <row r="4221" spans="1:15">
      <c r="A4221" s="42"/>
      <c r="B4221" s="330">
        <v>47225</v>
      </c>
      <c r="C4221" s="334">
        <f t="shared" si="64"/>
        <v>10158657971</v>
      </c>
      <c r="D4221" s="42"/>
      <c r="E4221" s="42"/>
      <c r="F4221" s="247">
        <v>619795785</v>
      </c>
      <c r="G4221" s="337">
        <v>603200986</v>
      </c>
      <c r="H4221" s="330">
        <v>43390</v>
      </c>
      <c r="I4221" s="330"/>
      <c r="K4221" s="42"/>
      <c r="L4221" s="42"/>
      <c r="M4221" s="328"/>
      <c r="N4221" s="328"/>
      <c r="O4221" s="42"/>
    </row>
    <row r="4222" spans="1:15">
      <c r="A4222" s="42"/>
      <c r="B4222" s="330">
        <v>47226</v>
      </c>
      <c r="C4222" s="334">
        <f t="shared" si="64"/>
        <v>10429381759</v>
      </c>
      <c r="D4222" s="42"/>
      <c r="E4222" s="42"/>
      <c r="F4222" s="247">
        <v>890519573</v>
      </c>
      <c r="G4222" s="337">
        <v>603241978</v>
      </c>
      <c r="H4222" s="330">
        <v>48992</v>
      </c>
      <c r="I4222" s="330"/>
      <c r="K4222" s="42"/>
      <c r="L4222" s="42"/>
      <c r="M4222" s="328"/>
      <c r="N4222" s="328"/>
      <c r="O4222" s="42"/>
    </row>
    <row r="4223" spans="1:15">
      <c r="A4223" s="42"/>
      <c r="B4223" s="330">
        <v>47227</v>
      </c>
      <c r="C4223" s="334">
        <f t="shared" si="64"/>
        <v>9770315867</v>
      </c>
      <c r="D4223" s="42"/>
      <c r="E4223" s="42"/>
      <c r="F4223" s="247">
        <v>231453681</v>
      </c>
      <c r="G4223" s="337">
        <v>603244839</v>
      </c>
      <c r="H4223" s="330">
        <v>44777</v>
      </c>
      <c r="I4223" s="330"/>
      <c r="K4223" s="42"/>
      <c r="L4223" s="42"/>
      <c r="M4223" s="328"/>
      <c r="N4223" s="328"/>
      <c r="O4223" s="42"/>
    </row>
    <row r="4224" spans="1:15">
      <c r="A4224" s="42"/>
      <c r="B4224" s="330">
        <v>47228</v>
      </c>
      <c r="C4224" s="334">
        <f t="shared" si="64"/>
        <v>10352315536</v>
      </c>
      <c r="D4224" s="42"/>
      <c r="E4224" s="42"/>
      <c r="F4224" s="247">
        <v>813453350</v>
      </c>
      <c r="G4224" s="337">
        <v>603290710</v>
      </c>
      <c r="H4224" s="330">
        <v>43463</v>
      </c>
      <c r="I4224" s="330"/>
      <c r="K4224" s="42"/>
      <c r="L4224" s="42"/>
      <c r="M4224" s="328"/>
      <c r="N4224" s="328"/>
      <c r="O4224" s="42"/>
    </row>
    <row r="4225" spans="1:15">
      <c r="A4225" s="42"/>
      <c r="B4225" s="330">
        <v>47229</v>
      </c>
      <c r="C4225" s="334">
        <f t="shared" si="64"/>
        <v>10377689244</v>
      </c>
      <c r="D4225" s="42"/>
      <c r="E4225" s="42"/>
      <c r="F4225" s="247">
        <v>838827058</v>
      </c>
      <c r="G4225" s="337">
        <v>603293730</v>
      </c>
      <c r="H4225" s="330">
        <v>45771</v>
      </c>
      <c r="I4225" s="330"/>
      <c r="K4225" s="42"/>
      <c r="L4225" s="42"/>
      <c r="M4225" s="328"/>
      <c r="N4225" s="328"/>
      <c r="O4225" s="42"/>
    </row>
    <row r="4226" spans="1:15">
      <c r="A4226" s="42"/>
      <c r="B4226" s="330">
        <v>47230</v>
      </c>
      <c r="C4226" s="334">
        <f t="shared" si="64"/>
        <v>9822674187</v>
      </c>
      <c r="D4226" s="42"/>
      <c r="E4226" s="42"/>
      <c r="F4226" s="247">
        <v>283812001</v>
      </c>
      <c r="G4226" s="337">
        <v>603311056</v>
      </c>
      <c r="H4226" s="330">
        <v>46769</v>
      </c>
      <c r="I4226" s="330"/>
      <c r="K4226" s="42"/>
      <c r="L4226" s="42"/>
      <c r="M4226" s="328"/>
      <c r="N4226" s="328"/>
      <c r="O4226" s="42"/>
    </row>
    <row r="4227" spans="1:15">
      <c r="A4227" s="42"/>
      <c r="B4227" s="330">
        <v>47231</v>
      </c>
      <c r="C4227" s="334">
        <f t="shared" si="64"/>
        <v>10522655569</v>
      </c>
      <c r="D4227" s="42"/>
      <c r="E4227" s="42"/>
      <c r="F4227" s="247">
        <v>983793383</v>
      </c>
      <c r="G4227" s="337">
        <v>603397642</v>
      </c>
      <c r="H4227" s="330">
        <v>46580</v>
      </c>
      <c r="I4227" s="330"/>
      <c r="K4227" s="42"/>
      <c r="L4227" s="42"/>
      <c r="M4227" s="328"/>
      <c r="N4227" s="328"/>
      <c r="O4227" s="42"/>
    </row>
    <row r="4228" spans="1:15">
      <c r="A4228" s="42"/>
      <c r="B4228" s="330">
        <v>47232</v>
      </c>
      <c r="C4228" s="334">
        <f t="shared" si="64"/>
        <v>10411073376</v>
      </c>
      <c r="D4228" s="42"/>
      <c r="E4228" s="42"/>
      <c r="F4228" s="247">
        <v>872211190</v>
      </c>
      <c r="G4228" s="337">
        <v>603406634</v>
      </c>
      <c r="H4228" s="330">
        <v>49935</v>
      </c>
      <c r="I4228" s="330"/>
      <c r="K4228" s="42"/>
      <c r="L4228" s="42"/>
      <c r="M4228" s="328"/>
      <c r="N4228" s="328"/>
      <c r="O4228" s="42"/>
    </row>
    <row r="4229" spans="1:15">
      <c r="A4229" s="42"/>
      <c r="B4229" s="330">
        <v>47233</v>
      </c>
      <c r="C4229" s="334">
        <f t="shared" si="64"/>
        <v>9664809944</v>
      </c>
      <c r="D4229" s="42"/>
      <c r="E4229" s="42"/>
      <c r="F4229" s="247">
        <v>125947758</v>
      </c>
      <c r="G4229" s="337">
        <v>603476177</v>
      </c>
      <c r="H4229" s="330">
        <v>44348</v>
      </c>
      <c r="I4229" s="330"/>
      <c r="K4229" s="42"/>
      <c r="L4229" s="42"/>
      <c r="M4229" s="328"/>
      <c r="N4229" s="328"/>
      <c r="O4229" s="42"/>
    </row>
    <row r="4230" spans="1:15">
      <c r="A4230" s="42"/>
      <c r="B4230" s="330">
        <v>47234</v>
      </c>
      <c r="C4230" s="334">
        <f t="shared" si="64"/>
        <v>9772192505</v>
      </c>
      <c r="D4230" s="42"/>
      <c r="E4230" s="42"/>
      <c r="F4230" s="247">
        <v>233330319</v>
      </c>
      <c r="G4230" s="337">
        <v>603582190</v>
      </c>
      <c r="H4230" s="330">
        <v>45895</v>
      </c>
      <c r="I4230" s="330"/>
      <c r="K4230" s="42"/>
      <c r="L4230" s="42"/>
      <c r="M4230" s="328"/>
      <c r="N4230" s="328"/>
      <c r="O4230" s="42"/>
    </row>
    <row r="4231" spans="1:15">
      <c r="A4231" s="42"/>
      <c r="B4231" s="330">
        <v>47235</v>
      </c>
      <c r="C4231" s="334">
        <f t="shared" si="64"/>
        <v>10201395329</v>
      </c>
      <c r="D4231" s="42"/>
      <c r="E4231" s="42"/>
      <c r="F4231" s="247">
        <v>662533143</v>
      </c>
      <c r="G4231" s="337">
        <v>603613128</v>
      </c>
      <c r="H4231" s="330">
        <v>49845</v>
      </c>
      <c r="I4231" s="330"/>
      <c r="K4231" s="42"/>
      <c r="L4231" s="42"/>
      <c r="M4231" s="328"/>
      <c r="N4231" s="328"/>
      <c r="O4231" s="42"/>
    </row>
    <row r="4232" spans="1:15">
      <c r="A4232" s="42"/>
      <c r="B4232" s="330">
        <v>47236</v>
      </c>
      <c r="C4232" s="334">
        <f t="shared" si="64"/>
        <v>10275409532</v>
      </c>
      <c r="D4232" s="42"/>
      <c r="E4232" s="42"/>
      <c r="F4232" s="247">
        <v>736547346</v>
      </c>
      <c r="G4232" s="337">
        <v>603621362</v>
      </c>
      <c r="H4232" s="330">
        <v>49743</v>
      </c>
      <c r="I4232" s="330"/>
      <c r="K4232" s="42"/>
      <c r="L4232" s="42"/>
      <c r="M4232" s="328"/>
      <c r="N4232" s="328"/>
      <c r="O4232" s="42"/>
    </row>
    <row r="4233" spans="1:15">
      <c r="A4233" s="42"/>
      <c r="B4233" s="330">
        <v>47237</v>
      </c>
      <c r="C4233" s="334">
        <f t="shared" si="64"/>
        <v>10055359110</v>
      </c>
      <c r="D4233" s="42"/>
      <c r="E4233" s="42"/>
      <c r="F4233" s="247">
        <v>516496924</v>
      </c>
      <c r="G4233" s="337">
        <v>603685697</v>
      </c>
      <c r="H4233" s="330">
        <v>48073</v>
      </c>
      <c r="I4233" s="330"/>
      <c r="K4233" s="42"/>
      <c r="L4233" s="42"/>
      <c r="M4233" s="328"/>
      <c r="N4233" s="328"/>
      <c r="O4233" s="42"/>
    </row>
    <row r="4234" spans="1:15">
      <c r="A4234" s="42"/>
      <c r="B4234" s="330">
        <v>47238</v>
      </c>
      <c r="C4234" s="334">
        <f t="shared" si="64"/>
        <v>10333043886</v>
      </c>
      <c r="D4234" s="42"/>
      <c r="E4234" s="42"/>
      <c r="F4234" s="247">
        <v>794181700</v>
      </c>
      <c r="G4234" s="337">
        <v>603795651</v>
      </c>
      <c r="H4234" s="330">
        <v>44613</v>
      </c>
      <c r="I4234" s="330"/>
      <c r="K4234" s="42"/>
      <c r="L4234" s="42"/>
      <c r="M4234" s="328"/>
      <c r="N4234" s="328"/>
      <c r="O4234" s="42"/>
    </row>
    <row r="4235" spans="1:15">
      <c r="A4235" s="42"/>
      <c r="B4235" s="330">
        <v>47239</v>
      </c>
      <c r="C4235" s="334">
        <f t="shared" si="64"/>
        <v>9875632680</v>
      </c>
      <c r="D4235" s="42"/>
      <c r="E4235" s="42"/>
      <c r="F4235" s="247">
        <v>336770494</v>
      </c>
      <c r="G4235" s="337">
        <v>603895162</v>
      </c>
      <c r="H4235" s="330">
        <v>45222</v>
      </c>
      <c r="I4235" s="330"/>
      <c r="K4235" s="42"/>
      <c r="L4235" s="42"/>
      <c r="M4235" s="328"/>
      <c r="N4235" s="328"/>
      <c r="O4235" s="42"/>
    </row>
    <row r="4236" spans="1:15">
      <c r="A4236" s="42"/>
      <c r="B4236" s="330">
        <v>47240</v>
      </c>
      <c r="C4236" s="334">
        <f t="shared" si="64"/>
        <v>9744142018</v>
      </c>
      <c r="D4236" s="42"/>
      <c r="E4236" s="42"/>
      <c r="F4236" s="247">
        <v>205279832</v>
      </c>
      <c r="G4236" s="337">
        <v>603968536</v>
      </c>
      <c r="H4236" s="330">
        <v>43772</v>
      </c>
      <c r="I4236" s="330"/>
      <c r="K4236" s="42"/>
      <c r="L4236" s="42"/>
      <c r="M4236" s="328"/>
      <c r="N4236" s="328"/>
      <c r="O4236" s="42"/>
    </row>
    <row r="4237" spans="1:15">
      <c r="A4237" s="42"/>
      <c r="B4237" s="330">
        <v>47241</v>
      </c>
      <c r="C4237" s="334">
        <f t="shared" si="64"/>
        <v>9718634561</v>
      </c>
      <c r="D4237" s="42"/>
      <c r="E4237" s="42"/>
      <c r="F4237" s="247">
        <v>179772375</v>
      </c>
      <c r="G4237" s="337">
        <v>604443424</v>
      </c>
      <c r="H4237" s="330">
        <v>45926</v>
      </c>
      <c r="I4237" s="330"/>
      <c r="K4237" s="42"/>
      <c r="L4237" s="42"/>
      <c r="M4237" s="328"/>
      <c r="N4237" s="328"/>
      <c r="O4237" s="42"/>
    </row>
    <row r="4238" spans="1:15">
      <c r="A4238" s="42"/>
      <c r="B4238" s="330">
        <v>47242</v>
      </c>
      <c r="C4238" s="334">
        <f t="shared" si="64"/>
        <v>9805336297</v>
      </c>
      <c r="D4238" s="42"/>
      <c r="E4238" s="42"/>
      <c r="F4238" s="247">
        <v>266474111</v>
      </c>
      <c r="G4238" s="337">
        <v>604518733</v>
      </c>
      <c r="H4238" s="330">
        <v>50062</v>
      </c>
      <c r="I4238" s="330"/>
      <c r="K4238" s="42"/>
      <c r="L4238" s="42"/>
      <c r="M4238" s="328"/>
      <c r="N4238" s="328"/>
      <c r="O4238" s="42"/>
    </row>
    <row r="4239" spans="1:15">
      <c r="A4239" s="42"/>
      <c r="B4239" s="330">
        <v>47243</v>
      </c>
      <c r="C4239" s="334">
        <f t="shared" si="64"/>
        <v>10527001658</v>
      </c>
      <c r="D4239" s="42"/>
      <c r="E4239" s="42"/>
      <c r="F4239" s="247">
        <v>988139472</v>
      </c>
      <c r="G4239" s="337">
        <v>604728860</v>
      </c>
      <c r="H4239" s="330">
        <v>48989</v>
      </c>
      <c r="I4239" s="330"/>
      <c r="K4239" s="42"/>
      <c r="L4239" s="42"/>
      <c r="M4239" s="328"/>
      <c r="N4239" s="328"/>
      <c r="O4239" s="42"/>
    </row>
    <row r="4240" spans="1:15">
      <c r="A4240" s="42"/>
      <c r="B4240" s="330">
        <v>47244</v>
      </c>
      <c r="C4240" s="334">
        <f t="shared" si="64"/>
        <v>10353033205</v>
      </c>
      <c r="D4240" s="42"/>
      <c r="E4240" s="42"/>
      <c r="F4240" s="247">
        <v>814171019</v>
      </c>
      <c r="G4240" s="337">
        <v>604792611</v>
      </c>
      <c r="H4240" s="330">
        <v>49378</v>
      </c>
      <c r="I4240" s="330"/>
      <c r="K4240" s="42"/>
      <c r="L4240" s="42"/>
      <c r="M4240" s="328"/>
      <c r="N4240" s="328"/>
      <c r="O4240" s="42"/>
    </row>
    <row r="4241" spans="1:15">
      <c r="A4241" s="42"/>
      <c r="B4241" s="330">
        <v>47245</v>
      </c>
      <c r="C4241" s="334">
        <f t="shared" si="64"/>
        <v>9870290153</v>
      </c>
      <c r="D4241" s="42"/>
      <c r="E4241" s="42"/>
      <c r="F4241" s="247">
        <v>331427967</v>
      </c>
      <c r="G4241" s="337">
        <v>604936054</v>
      </c>
      <c r="H4241" s="330">
        <v>47762</v>
      </c>
      <c r="I4241" s="330"/>
      <c r="K4241" s="42"/>
      <c r="L4241" s="42"/>
      <c r="M4241" s="328"/>
      <c r="N4241" s="328"/>
      <c r="O4241" s="42"/>
    </row>
    <row r="4242" spans="1:15">
      <c r="A4242" s="42"/>
      <c r="B4242" s="330">
        <v>47246</v>
      </c>
      <c r="C4242" s="334">
        <f t="shared" si="64"/>
        <v>9999010710</v>
      </c>
      <c r="D4242" s="42"/>
      <c r="E4242" s="42"/>
      <c r="F4242" s="247">
        <v>460148524</v>
      </c>
      <c r="G4242" s="337">
        <v>605176423</v>
      </c>
      <c r="H4242" s="330">
        <v>45723</v>
      </c>
      <c r="I4242" s="330"/>
      <c r="K4242" s="42"/>
      <c r="L4242" s="42"/>
      <c r="M4242" s="328"/>
      <c r="N4242" s="328"/>
      <c r="O4242" s="42"/>
    </row>
    <row r="4243" spans="1:15">
      <c r="A4243" s="42"/>
      <c r="B4243" s="330">
        <v>47247</v>
      </c>
      <c r="C4243" s="334">
        <f t="shared" si="64"/>
        <v>10485974398</v>
      </c>
      <c r="D4243" s="42"/>
      <c r="E4243" s="42"/>
      <c r="F4243" s="247">
        <v>947112212</v>
      </c>
      <c r="G4243" s="337">
        <v>605272341</v>
      </c>
      <c r="H4243" s="330">
        <v>46573</v>
      </c>
      <c r="I4243" s="330"/>
      <c r="K4243" s="42"/>
      <c r="L4243" s="42"/>
      <c r="M4243" s="328"/>
      <c r="N4243" s="328"/>
      <c r="O4243" s="42"/>
    </row>
    <row r="4244" spans="1:15">
      <c r="A4244" s="42"/>
      <c r="B4244" s="330">
        <v>47248</v>
      </c>
      <c r="C4244" s="334">
        <f t="shared" si="64"/>
        <v>10154231464</v>
      </c>
      <c r="D4244" s="42"/>
      <c r="E4244" s="42"/>
      <c r="F4244" s="247">
        <v>615369278</v>
      </c>
      <c r="G4244" s="337">
        <v>605363554</v>
      </c>
      <c r="H4244" s="330">
        <v>49729</v>
      </c>
      <c r="I4244" s="330"/>
      <c r="K4244" s="42"/>
      <c r="L4244" s="42"/>
      <c r="M4244" s="328"/>
      <c r="N4244" s="328"/>
      <c r="O4244" s="42"/>
    </row>
    <row r="4245" spans="1:15">
      <c r="A4245" s="42"/>
      <c r="B4245" s="330">
        <v>47249</v>
      </c>
      <c r="C4245" s="334">
        <f t="shared" si="64"/>
        <v>9695000290</v>
      </c>
      <c r="D4245" s="42"/>
      <c r="E4245" s="42"/>
      <c r="F4245" s="247">
        <v>156138104</v>
      </c>
      <c r="G4245" s="337">
        <v>605393305</v>
      </c>
      <c r="H4245" s="330">
        <v>50088</v>
      </c>
      <c r="I4245" s="330"/>
      <c r="K4245" s="42"/>
      <c r="L4245" s="42"/>
      <c r="M4245" s="328"/>
      <c r="N4245" s="328"/>
      <c r="O4245" s="42"/>
    </row>
    <row r="4246" spans="1:15">
      <c r="A4246" s="42"/>
      <c r="B4246" s="330">
        <v>47250</v>
      </c>
      <c r="C4246" s="334">
        <f t="shared" si="64"/>
        <v>10293881119</v>
      </c>
      <c r="D4246" s="42"/>
      <c r="E4246" s="42"/>
      <c r="F4246" s="247">
        <v>755018933</v>
      </c>
      <c r="G4246" s="337">
        <v>605751575</v>
      </c>
      <c r="H4246" s="330">
        <v>50343</v>
      </c>
      <c r="I4246" s="330"/>
      <c r="K4246" s="42"/>
      <c r="L4246" s="42"/>
      <c r="M4246" s="328"/>
      <c r="N4246" s="328"/>
      <c r="O4246" s="42"/>
    </row>
    <row r="4247" spans="1:15">
      <c r="A4247" s="42"/>
      <c r="B4247" s="330">
        <v>47251</v>
      </c>
      <c r="C4247" s="334">
        <f t="shared" si="64"/>
        <v>10296596025</v>
      </c>
      <c r="D4247" s="42"/>
      <c r="E4247" s="42"/>
      <c r="F4247" s="247">
        <v>757733839</v>
      </c>
      <c r="G4247" s="337">
        <v>605778019</v>
      </c>
      <c r="H4247" s="330">
        <v>50170</v>
      </c>
      <c r="I4247" s="330"/>
      <c r="K4247" s="42"/>
      <c r="L4247" s="42"/>
      <c r="M4247" s="328"/>
      <c r="N4247" s="328"/>
      <c r="O4247" s="42"/>
    </row>
    <row r="4248" spans="1:15">
      <c r="A4248" s="42"/>
      <c r="B4248" s="330">
        <v>47252</v>
      </c>
      <c r="C4248" s="334">
        <f t="shared" si="64"/>
        <v>9658820252</v>
      </c>
      <c r="D4248" s="42"/>
      <c r="E4248" s="42"/>
      <c r="F4248" s="247">
        <v>119958066</v>
      </c>
      <c r="G4248" s="337">
        <v>605795105</v>
      </c>
      <c r="H4248" s="330">
        <v>46867</v>
      </c>
      <c r="I4248" s="330"/>
      <c r="K4248" s="42"/>
      <c r="L4248" s="42"/>
      <c r="M4248" s="328"/>
      <c r="N4248" s="328"/>
      <c r="O4248" s="42"/>
    </row>
    <row r="4249" spans="1:15">
      <c r="A4249" s="42"/>
      <c r="B4249" s="330">
        <v>47253</v>
      </c>
      <c r="C4249" s="334">
        <f t="shared" si="64"/>
        <v>10393991901</v>
      </c>
      <c r="D4249" s="42"/>
      <c r="E4249" s="42"/>
      <c r="F4249" s="247">
        <v>855129715</v>
      </c>
      <c r="G4249" s="337">
        <v>606051989</v>
      </c>
      <c r="H4249" s="330">
        <v>48020</v>
      </c>
      <c r="I4249" s="330"/>
      <c r="K4249" s="42"/>
      <c r="L4249" s="42"/>
      <c r="M4249" s="328"/>
      <c r="N4249" s="328"/>
      <c r="O4249" s="42"/>
    </row>
    <row r="4250" spans="1:15">
      <c r="A4250" s="42"/>
      <c r="B4250" s="330">
        <v>47254</v>
      </c>
      <c r="C4250" s="334">
        <f t="shared" si="64"/>
        <v>10178103335</v>
      </c>
      <c r="D4250" s="42"/>
      <c r="E4250" s="42"/>
      <c r="F4250" s="247">
        <v>639241149</v>
      </c>
      <c r="G4250" s="337">
        <v>606064918</v>
      </c>
      <c r="H4250" s="330">
        <v>46556</v>
      </c>
      <c r="I4250" s="330"/>
      <c r="K4250" s="42"/>
      <c r="L4250" s="42"/>
      <c r="M4250" s="328"/>
      <c r="N4250" s="328"/>
      <c r="O4250" s="42"/>
    </row>
    <row r="4251" spans="1:15">
      <c r="A4251" s="42"/>
      <c r="B4251" s="330">
        <v>47255</v>
      </c>
      <c r="C4251" s="334">
        <f t="shared" si="64"/>
        <v>9762831469</v>
      </c>
      <c r="D4251" s="42"/>
      <c r="E4251" s="42"/>
      <c r="F4251" s="247">
        <v>223969283</v>
      </c>
      <c r="G4251" s="337">
        <v>606067340</v>
      </c>
      <c r="H4251" s="330">
        <v>49038</v>
      </c>
      <c r="I4251" s="330"/>
      <c r="K4251" s="42"/>
      <c r="L4251" s="42"/>
      <c r="M4251" s="328"/>
      <c r="N4251" s="328"/>
      <c r="O4251" s="42"/>
    </row>
    <row r="4252" spans="1:15">
      <c r="A4252" s="42"/>
      <c r="B4252" s="330">
        <v>47256</v>
      </c>
      <c r="C4252" s="334">
        <f t="shared" si="64"/>
        <v>10300193928</v>
      </c>
      <c r="D4252" s="42"/>
      <c r="E4252" s="42"/>
      <c r="F4252" s="247">
        <v>761331742</v>
      </c>
      <c r="G4252" s="337">
        <v>606098636</v>
      </c>
      <c r="H4252" s="330">
        <v>44003</v>
      </c>
      <c r="I4252" s="330"/>
      <c r="K4252" s="42"/>
      <c r="L4252" s="42"/>
      <c r="M4252" s="328"/>
      <c r="N4252" s="328"/>
      <c r="O4252" s="42"/>
    </row>
    <row r="4253" spans="1:15">
      <c r="A4253" s="42"/>
      <c r="B4253" s="330">
        <v>47257</v>
      </c>
      <c r="C4253" s="334">
        <f t="shared" si="64"/>
        <v>10247376093</v>
      </c>
      <c r="D4253" s="42"/>
      <c r="E4253" s="42"/>
      <c r="F4253" s="247">
        <v>708513907</v>
      </c>
      <c r="G4253" s="337">
        <v>606144270</v>
      </c>
      <c r="H4253" s="330">
        <v>46006</v>
      </c>
      <c r="I4253" s="330"/>
      <c r="K4253" s="42"/>
      <c r="L4253" s="42"/>
      <c r="M4253" s="328"/>
      <c r="N4253" s="328"/>
      <c r="O4253" s="42"/>
    </row>
    <row r="4254" spans="1:15">
      <c r="A4254" s="42"/>
      <c r="B4254" s="330">
        <v>47258</v>
      </c>
      <c r="C4254" s="334">
        <f t="shared" si="64"/>
        <v>9752732794</v>
      </c>
      <c r="D4254" s="42"/>
      <c r="E4254" s="42"/>
      <c r="F4254" s="247">
        <v>213870608</v>
      </c>
      <c r="G4254" s="337">
        <v>606240499</v>
      </c>
      <c r="H4254" s="330">
        <v>46820</v>
      </c>
      <c r="I4254" s="330"/>
      <c r="K4254" s="42"/>
      <c r="L4254" s="42"/>
      <c r="M4254" s="328"/>
      <c r="N4254" s="328"/>
      <c r="O4254" s="42"/>
    </row>
    <row r="4255" spans="1:15">
      <c r="A4255" s="42"/>
      <c r="B4255" s="330">
        <v>47259</v>
      </c>
      <c r="C4255" s="334">
        <f t="shared" si="64"/>
        <v>10515432930</v>
      </c>
      <c r="D4255" s="42"/>
      <c r="E4255" s="42"/>
      <c r="F4255" s="247">
        <v>976570744</v>
      </c>
      <c r="G4255" s="337">
        <v>606336297</v>
      </c>
      <c r="H4255" s="330">
        <v>48884</v>
      </c>
      <c r="I4255" s="330"/>
      <c r="K4255" s="42"/>
      <c r="L4255" s="42"/>
      <c r="M4255" s="328"/>
      <c r="N4255" s="328"/>
      <c r="O4255" s="42"/>
    </row>
    <row r="4256" spans="1:15">
      <c r="A4256" s="42"/>
      <c r="B4256" s="330">
        <v>47260</v>
      </c>
      <c r="C4256" s="334">
        <f t="shared" ref="C4256:C4319" si="65">F4256+(F$88*28679+98765)+(G$88*6587+87654)+(E$88*9537+76543)+(J$88*5713+4528)</f>
        <v>10248196533</v>
      </c>
      <c r="D4256" s="42"/>
      <c r="E4256" s="42"/>
      <c r="F4256" s="247">
        <v>709334347</v>
      </c>
      <c r="G4256" s="337">
        <v>606366578</v>
      </c>
      <c r="H4256" s="330">
        <v>43716</v>
      </c>
      <c r="I4256" s="330"/>
      <c r="K4256" s="42"/>
      <c r="L4256" s="42"/>
      <c r="M4256" s="328"/>
      <c r="N4256" s="328"/>
      <c r="O4256" s="42"/>
    </row>
    <row r="4257" spans="1:15">
      <c r="A4257" s="42"/>
      <c r="B4257" s="330">
        <v>47261</v>
      </c>
      <c r="C4257" s="334">
        <f t="shared" si="65"/>
        <v>10366906349</v>
      </c>
      <c r="D4257" s="42"/>
      <c r="E4257" s="42"/>
      <c r="F4257" s="247">
        <v>828044163</v>
      </c>
      <c r="G4257" s="337">
        <v>606625258</v>
      </c>
      <c r="H4257" s="330">
        <v>44569</v>
      </c>
      <c r="I4257" s="330"/>
      <c r="K4257" s="42"/>
      <c r="L4257" s="42"/>
      <c r="M4257" s="328"/>
      <c r="N4257" s="328"/>
      <c r="O4257" s="42"/>
    </row>
    <row r="4258" spans="1:15">
      <c r="A4258" s="42"/>
      <c r="B4258" s="330">
        <v>47262</v>
      </c>
      <c r="C4258" s="334">
        <f t="shared" si="65"/>
        <v>10229555500</v>
      </c>
      <c r="D4258" s="42"/>
      <c r="E4258" s="42"/>
      <c r="F4258" s="247">
        <v>690693314</v>
      </c>
      <c r="G4258" s="337">
        <v>606692719</v>
      </c>
      <c r="H4258" s="330">
        <v>48362</v>
      </c>
      <c r="I4258" s="330"/>
      <c r="K4258" s="42"/>
      <c r="L4258" s="42"/>
      <c r="M4258" s="328"/>
      <c r="N4258" s="328"/>
      <c r="O4258" s="42"/>
    </row>
    <row r="4259" spans="1:15">
      <c r="A4259" s="42"/>
      <c r="B4259" s="330">
        <v>47263</v>
      </c>
      <c r="C4259" s="334">
        <f t="shared" si="65"/>
        <v>10019129606</v>
      </c>
      <c r="D4259" s="42"/>
      <c r="E4259" s="42"/>
      <c r="F4259" s="247">
        <v>480267420</v>
      </c>
      <c r="G4259" s="337">
        <v>606766900</v>
      </c>
      <c r="H4259" s="330">
        <v>48297</v>
      </c>
      <c r="I4259" s="330"/>
      <c r="K4259" s="42"/>
      <c r="L4259" s="42"/>
      <c r="M4259" s="328"/>
      <c r="N4259" s="328"/>
      <c r="O4259" s="42"/>
    </row>
    <row r="4260" spans="1:15">
      <c r="A4260" s="42"/>
      <c r="B4260" s="330">
        <v>47264</v>
      </c>
      <c r="C4260" s="334">
        <f t="shared" si="65"/>
        <v>10198524916</v>
      </c>
      <c r="D4260" s="42"/>
      <c r="E4260" s="42"/>
      <c r="F4260" s="247">
        <v>659662730</v>
      </c>
      <c r="G4260" s="337">
        <v>606768414</v>
      </c>
      <c r="H4260" s="330">
        <v>43011</v>
      </c>
      <c r="I4260" s="330"/>
      <c r="K4260" s="42"/>
      <c r="L4260" s="42"/>
      <c r="M4260" s="328"/>
      <c r="N4260" s="328"/>
      <c r="O4260" s="42"/>
    </row>
    <row r="4261" spans="1:15">
      <c r="A4261" s="42"/>
      <c r="B4261" s="330">
        <v>47265</v>
      </c>
      <c r="C4261" s="334">
        <f t="shared" si="65"/>
        <v>9767199138</v>
      </c>
      <c r="D4261" s="42"/>
      <c r="E4261" s="42"/>
      <c r="F4261" s="247">
        <v>228336952</v>
      </c>
      <c r="G4261" s="337">
        <v>606904320</v>
      </c>
      <c r="H4261" s="330">
        <v>48314</v>
      </c>
      <c r="I4261" s="330"/>
      <c r="K4261" s="42"/>
      <c r="L4261" s="42"/>
      <c r="M4261" s="328"/>
      <c r="N4261" s="328"/>
      <c r="O4261" s="42"/>
    </row>
    <row r="4262" spans="1:15">
      <c r="A4262" s="42"/>
      <c r="B4262" s="330">
        <v>47266</v>
      </c>
      <c r="C4262" s="334">
        <f t="shared" si="65"/>
        <v>9741624361</v>
      </c>
      <c r="D4262" s="42"/>
      <c r="E4262" s="42"/>
      <c r="F4262" s="247">
        <v>202762175</v>
      </c>
      <c r="G4262" s="337">
        <v>606930962</v>
      </c>
      <c r="H4262" s="330">
        <v>47983</v>
      </c>
      <c r="I4262" s="330"/>
      <c r="K4262" s="42"/>
      <c r="L4262" s="42"/>
      <c r="M4262" s="328"/>
      <c r="N4262" s="328"/>
      <c r="O4262" s="42"/>
    </row>
    <row r="4263" spans="1:15">
      <c r="A4263" s="42"/>
      <c r="B4263" s="330">
        <v>47267</v>
      </c>
      <c r="C4263" s="334">
        <f t="shared" si="65"/>
        <v>10209759347</v>
      </c>
      <c r="D4263" s="42"/>
      <c r="E4263" s="42"/>
      <c r="F4263" s="247">
        <v>670897161</v>
      </c>
      <c r="G4263" s="337">
        <v>606959160</v>
      </c>
      <c r="H4263" s="330">
        <v>47595</v>
      </c>
      <c r="I4263" s="330"/>
      <c r="K4263" s="42"/>
      <c r="L4263" s="42"/>
      <c r="M4263" s="328"/>
      <c r="N4263" s="328"/>
      <c r="O4263" s="42"/>
    </row>
    <row r="4264" spans="1:15">
      <c r="A4264" s="42"/>
      <c r="B4264" s="330">
        <v>47268</v>
      </c>
      <c r="C4264" s="334">
        <f t="shared" si="65"/>
        <v>10174150261</v>
      </c>
      <c r="D4264" s="42"/>
      <c r="E4264" s="42"/>
      <c r="F4264" s="247">
        <v>635288075</v>
      </c>
      <c r="G4264" s="337">
        <v>606982850</v>
      </c>
      <c r="H4264" s="330">
        <v>49313</v>
      </c>
      <c r="I4264" s="330"/>
      <c r="K4264" s="42"/>
      <c r="L4264" s="42"/>
      <c r="M4264" s="328"/>
      <c r="N4264" s="328"/>
      <c r="O4264" s="42"/>
    </row>
    <row r="4265" spans="1:15">
      <c r="A4265" s="42"/>
      <c r="B4265" s="330">
        <v>47269</v>
      </c>
      <c r="C4265" s="334">
        <f t="shared" si="65"/>
        <v>10445036930</v>
      </c>
      <c r="D4265" s="42"/>
      <c r="E4265" s="42"/>
      <c r="F4265" s="247">
        <v>906174744</v>
      </c>
      <c r="G4265" s="337">
        <v>607160946</v>
      </c>
      <c r="H4265" s="330">
        <v>45098</v>
      </c>
      <c r="I4265" s="330"/>
      <c r="K4265" s="42"/>
      <c r="L4265" s="42"/>
      <c r="M4265" s="328"/>
      <c r="N4265" s="328"/>
      <c r="O4265" s="42"/>
    </row>
    <row r="4266" spans="1:15">
      <c r="A4266" s="42"/>
      <c r="B4266" s="330">
        <v>47270</v>
      </c>
      <c r="C4266" s="334">
        <f t="shared" si="65"/>
        <v>9689598048</v>
      </c>
      <c r="D4266" s="42"/>
      <c r="E4266" s="42"/>
      <c r="F4266" s="247">
        <v>150735862</v>
      </c>
      <c r="G4266" s="337">
        <v>607163534</v>
      </c>
      <c r="H4266" s="330">
        <v>45498</v>
      </c>
      <c r="I4266" s="330"/>
      <c r="K4266" s="42"/>
      <c r="L4266" s="42"/>
      <c r="M4266" s="328"/>
      <c r="N4266" s="328"/>
      <c r="O4266" s="42"/>
    </row>
    <row r="4267" spans="1:15">
      <c r="A4267" s="42"/>
      <c r="B4267" s="330">
        <v>47271</v>
      </c>
      <c r="C4267" s="334">
        <f t="shared" si="65"/>
        <v>10193985328</v>
      </c>
      <c r="D4267" s="42"/>
      <c r="E4267" s="42"/>
      <c r="F4267" s="247">
        <v>655123142</v>
      </c>
      <c r="G4267" s="337">
        <v>607283282</v>
      </c>
      <c r="H4267" s="330">
        <v>44213</v>
      </c>
      <c r="I4267" s="330"/>
      <c r="K4267" s="42"/>
      <c r="L4267" s="42"/>
      <c r="M4267" s="328"/>
      <c r="N4267" s="328"/>
      <c r="O4267" s="42"/>
    </row>
    <row r="4268" spans="1:15">
      <c r="A4268" s="42"/>
      <c r="B4268" s="330">
        <v>47272</v>
      </c>
      <c r="C4268" s="334">
        <f t="shared" si="65"/>
        <v>10207747249</v>
      </c>
      <c r="D4268" s="42"/>
      <c r="E4268" s="42"/>
      <c r="F4268" s="247">
        <v>668885063</v>
      </c>
      <c r="G4268" s="337">
        <v>607498979</v>
      </c>
      <c r="H4268" s="330">
        <v>48569</v>
      </c>
      <c r="I4268" s="330"/>
      <c r="K4268" s="42"/>
      <c r="L4268" s="42"/>
      <c r="M4268" s="328"/>
      <c r="N4268" s="328"/>
      <c r="O4268" s="42"/>
    </row>
    <row r="4269" spans="1:15">
      <c r="A4269" s="42"/>
      <c r="B4269" s="330">
        <v>47273</v>
      </c>
      <c r="C4269" s="334">
        <f t="shared" si="65"/>
        <v>9755121735</v>
      </c>
      <c r="D4269" s="42"/>
      <c r="E4269" s="42"/>
      <c r="F4269" s="247">
        <v>216259549</v>
      </c>
      <c r="G4269" s="337">
        <v>607558782</v>
      </c>
      <c r="H4269" s="330">
        <v>47930</v>
      </c>
      <c r="I4269" s="330"/>
      <c r="K4269" s="42"/>
      <c r="L4269" s="42"/>
      <c r="M4269" s="328"/>
      <c r="N4269" s="328"/>
      <c r="O4269" s="42"/>
    </row>
    <row r="4270" spans="1:15">
      <c r="A4270" s="42"/>
      <c r="B4270" s="330">
        <v>47274</v>
      </c>
      <c r="C4270" s="334">
        <f t="shared" si="65"/>
        <v>10151583591</v>
      </c>
      <c r="D4270" s="42"/>
      <c r="E4270" s="42"/>
      <c r="F4270" s="247">
        <v>612721405</v>
      </c>
      <c r="G4270" s="337">
        <v>607581486</v>
      </c>
      <c r="H4270" s="330">
        <v>46790</v>
      </c>
      <c r="I4270" s="330"/>
      <c r="K4270" s="42"/>
      <c r="L4270" s="42"/>
      <c r="M4270" s="328"/>
      <c r="N4270" s="328"/>
      <c r="O4270" s="42"/>
    </row>
    <row r="4271" spans="1:15">
      <c r="A4271" s="42"/>
      <c r="B4271" s="330">
        <v>47275</v>
      </c>
      <c r="C4271" s="334">
        <f t="shared" si="65"/>
        <v>10126964344</v>
      </c>
      <c r="D4271" s="42"/>
      <c r="E4271" s="42"/>
      <c r="F4271" s="247">
        <v>588102158</v>
      </c>
      <c r="G4271" s="337">
        <v>607696679</v>
      </c>
      <c r="H4271" s="330">
        <v>43561</v>
      </c>
      <c r="I4271" s="330"/>
      <c r="K4271" s="42"/>
      <c r="L4271" s="42"/>
      <c r="M4271" s="328"/>
      <c r="N4271" s="328"/>
      <c r="O4271" s="42"/>
    </row>
    <row r="4272" spans="1:15">
      <c r="A4272" s="42"/>
      <c r="B4272" s="330">
        <v>47276</v>
      </c>
      <c r="C4272" s="334">
        <f t="shared" si="65"/>
        <v>10058712784</v>
      </c>
      <c r="D4272" s="42"/>
      <c r="E4272" s="42"/>
      <c r="F4272" s="247">
        <v>519850598</v>
      </c>
      <c r="G4272" s="337">
        <v>608106391</v>
      </c>
      <c r="H4272" s="330">
        <v>44178</v>
      </c>
      <c r="I4272" s="330"/>
      <c r="K4272" s="42"/>
      <c r="L4272" s="42"/>
      <c r="M4272" s="328"/>
      <c r="N4272" s="328"/>
      <c r="O4272" s="42"/>
    </row>
    <row r="4273" spans="1:15">
      <c r="A4273" s="42"/>
      <c r="B4273" s="330">
        <v>47277</v>
      </c>
      <c r="C4273" s="334">
        <f t="shared" si="65"/>
        <v>10421595339</v>
      </c>
      <c r="D4273" s="42"/>
      <c r="E4273" s="42"/>
      <c r="F4273" s="247">
        <v>882733153</v>
      </c>
      <c r="G4273" s="337">
        <v>608176699</v>
      </c>
      <c r="H4273" s="330">
        <v>46931</v>
      </c>
      <c r="I4273" s="330"/>
      <c r="K4273" s="42"/>
      <c r="L4273" s="42"/>
      <c r="M4273" s="328"/>
      <c r="N4273" s="328"/>
      <c r="O4273" s="42"/>
    </row>
    <row r="4274" spans="1:15">
      <c r="A4274" s="42"/>
      <c r="B4274" s="330">
        <v>47278</v>
      </c>
      <c r="C4274" s="334">
        <f t="shared" si="65"/>
        <v>9688764763</v>
      </c>
      <c r="D4274" s="42"/>
      <c r="E4274" s="42"/>
      <c r="F4274" s="247">
        <v>149902577</v>
      </c>
      <c r="G4274" s="337">
        <v>608191257</v>
      </c>
      <c r="H4274" s="330">
        <v>46268</v>
      </c>
      <c r="I4274" s="330"/>
      <c r="K4274" s="42"/>
      <c r="L4274" s="42"/>
      <c r="M4274" s="328"/>
      <c r="N4274" s="328"/>
      <c r="O4274" s="42"/>
    </row>
    <row r="4275" spans="1:15">
      <c r="A4275" s="42"/>
      <c r="B4275" s="330">
        <v>47279</v>
      </c>
      <c r="C4275" s="334">
        <f t="shared" si="65"/>
        <v>10041912740</v>
      </c>
      <c r="D4275" s="42"/>
      <c r="E4275" s="42"/>
      <c r="F4275" s="247">
        <v>503050554</v>
      </c>
      <c r="G4275" s="337">
        <v>608250335</v>
      </c>
      <c r="H4275" s="330">
        <v>43500</v>
      </c>
      <c r="I4275" s="330"/>
      <c r="K4275" s="42"/>
      <c r="L4275" s="42"/>
      <c r="M4275" s="328"/>
      <c r="N4275" s="328"/>
      <c r="O4275" s="42"/>
    </row>
    <row r="4276" spans="1:15">
      <c r="A4276" s="42"/>
      <c r="B4276" s="330">
        <v>47280</v>
      </c>
      <c r="C4276" s="334">
        <f t="shared" si="65"/>
        <v>10198299737</v>
      </c>
      <c r="D4276" s="42"/>
      <c r="E4276" s="42"/>
      <c r="F4276" s="247">
        <v>659437551</v>
      </c>
      <c r="G4276" s="337">
        <v>608293046</v>
      </c>
      <c r="H4276" s="330">
        <v>44714</v>
      </c>
      <c r="I4276" s="330"/>
      <c r="K4276" s="42"/>
      <c r="L4276" s="42"/>
      <c r="M4276" s="328"/>
      <c r="N4276" s="328"/>
      <c r="O4276" s="42"/>
    </row>
    <row r="4277" spans="1:15">
      <c r="A4277" s="42"/>
      <c r="B4277" s="330">
        <v>47281</v>
      </c>
      <c r="C4277" s="334">
        <f t="shared" si="65"/>
        <v>10149718166</v>
      </c>
      <c r="D4277" s="42"/>
      <c r="E4277" s="42"/>
      <c r="F4277" s="247">
        <v>610855980</v>
      </c>
      <c r="G4277" s="337">
        <v>608380477</v>
      </c>
      <c r="H4277" s="330">
        <v>47619</v>
      </c>
      <c r="I4277" s="330"/>
      <c r="K4277" s="42"/>
      <c r="L4277" s="42"/>
      <c r="M4277" s="328"/>
      <c r="N4277" s="328"/>
      <c r="O4277" s="42"/>
    </row>
    <row r="4278" spans="1:15">
      <c r="A4278" s="42"/>
      <c r="B4278" s="330">
        <v>47282</v>
      </c>
      <c r="C4278" s="334">
        <f t="shared" si="65"/>
        <v>9895307676</v>
      </c>
      <c r="D4278" s="42"/>
      <c r="E4278" s="42"/>
      <c r="F4278" s="247">
        <v>356445490</v>
      </c>
      <c r="G4278" s="337">
        <v>608461150</v>
      </c>
      <c r="H4278" s="330">
        <v>47961</v>
      </c>
      <c r="I4278" s="330"/>
      <c r="K4278" s="42"/>
      <c r="L4278" s="42"/>
      <c r="M4278" s="328"/>
      <c r="N4278" s="328"/>
      <c r="O4278" s="42"/>
    </row>
    <row r="4279" spans="1:15">
      <c r="A4279" s="42"/>
      <c r="B4279" s="330">
        <v>47283</v>
      </c>
      <c r="C4279" s="334">
        <f t="shared" si="65"/>
        <v>10266271422</v>
      </c>
      <c r="D4279" s="42"/>
      <c r="E4279" s="42"/>
      <c r="F4279" s="247">
        <v>727409236</v>
      </c>
      <c r="G4279" s="337">
        <v>608574108</v>
      </c>
      <c r="H4279" s="330">
        <v>46993</v>
      </c>
      <c r="I4279" s="330"/>
      <c r="K4279" s="42"/>
      <c r="L4279" s="42"/>
      <c r="M4279" s="328"/>
      <c r="N4279" s="328"/>
      <c r="O4279" s="42"/>
    </row>
    <row r="4280" spans="1:15">
      <c r="A4280" s="42"/>
      <c r="B4280" s="330">
        <v>47284</v>
      </c>
      <c r="C4280" s="334">
        <f t="shared" si="65"/>
        <v>10019543454</v>
      </c>
      <c r="D4280" s="42"/>
      <c r="E4280" s="42"/>
      <c r="F4280" s="247">
        <v>480681268</v>
      </c>
      <c r="G4280" s="337">
        <v>608601966</v>
      </c>
      <c r="H4280" s="330">
        <v>44746</v>
      </c>
      <c r="I4280" s="330"/>
      <c r="K4280" s="42"/>
      <c r="L4280" s="42"/>
      <c r="M4280" s="328"/>
      <c r="N4280" s="328"/>
      <c r="O4280" s="42"/>
    </row>
    <row r="4281" spans="1:15">
      <c r="A4281" s="42"/>
      <c r="B4281" s="330">
        <v>47285</v>
      </c>
      <c r="C4281" s="334">
        <f t="shared" si="65"/>
        <v>9906057705</v>
      </c>
      <c r="D4281" s="42"/>
      <c r="E4281" s="42"/>
      <c r="F4281" s="247">
        <v>367195519</v>
      </c>
      <c r="G4281" s="337">
        <v>608791332</v>
      </c>
      <c r="H4281" s="330">
        <v>49185</v>
      </c>
      <c r="I4281" s="330"/>
      <c r="K4281" s="42"/>
      <c r="L4281" s="42"/>
      <c r="M4281" s="328"/>
      <c r="N4281" s="328"/>
      <c r="O4281" s="42"/>
    </row>
    <row r="4282" spans="1:15">
      <c r="A4282" s="42"/>
      <c r="B4282" s="330">
        <v>47286</v>
      </c>
      <c r="C4282" s="334">
        <f t="shared" si="65"/>
        <v>10436961967</v>
      </c>
      <c r="D4282" s="42"/>
      <c r="E4282" s="42"/>
      <c r="F4282" s="247">
        <v>898099781</v>
      </c>
      <c r="G4282" s="337">
        <v>608887364</v>
      </c>
      <c r="H4282" s="330">
        <v>46305</v>
      </c>
      <c r="I4282" s="330"/>
      <c r="K4282" s="42"/>
      <c r="L4282" s="42"/>
      <c r="M4282" s="328"/>
      <c r="N4282" s="328"/>
      <c r="O4282" s="42"/>
    </row>
    <row r="4283" spans="1:15">
      <c r="A4283" s="42"/>
      <c r="B4283" s="330">
        <v>47287</v>
      </c>
      <c r="C4283" s="334">
        <f t="shared" si="65"/>
        <v>9757217579</v>
      </c>
      <c r="D4283" s="42"/>
      <c r="E4283" s="42"/>
      <c r="F4283" s="247">
        <v>218355393</v>
      </c>
      <c r="G4283" s="337">
        <v>608920123</v>
      </c>
      <c r="H4283" s="330">
        <v>46140</v>
      </c>
      <c r="I4283" s="330"/>
      <c r="K4283" s="42"/>
      <c r="L4283" s="42"/>
      <c r="M4283" s="328"/>
      <c r="N4283" s="328"/>
      <c r="O4283" s="42"/>
    </row>
    <row r="4284" spans="1:15">
      <c r="A4284" s="42"/>
      <c r="B4284" s="330">
        <v>47288</v>
      </c>
      <c r="C4284" s="334">
        <f t="shared" si="65"/>
        <v>9931630148</v>
      </c>
      <c r="D4284" s="42"/>
      <c r="E4284" s="42"/>
      <c r="F4284" s="247">
        <v>392767962</v>
      </c>
      <c r="G4284" s="337">
        <v>608973399</v>
      </c>
      <c r="H4284" s="330">
        <v>48929</v>
      </c>
      <c r="I4284" s="330"/>
      <c r="K4284" s="42"/>
      <c r="L4284" s="42"/>
      <c r="M4284" s="328"/>
      <c r="N4284" s="328"/>
      <c r="O4284" s="42"/>
    </row>
    <row r="4285" spans="1:15">
      <c r="A4285" s="42"/>
      <c r="B4285" s="330">
        <v>47289</v>
      </c>
      <c r="C4285" s="334">
        <f t="shared" si="65"/>
        <v>9762388018</v>
      </c>
      <c r="D4285" s="42"/>
      <c r="E4285" s="42"/>
      <c r="F4285" s="247">
        <v>223525832</v>
      </c>
      <c r="G4285" s="337">
        <v>609178090</v>
      </c>
      <c r="H4285" s="330">
        <v>45616</v>
      </c>
      <c r="I4285" s="330"/>
      <c r="K4285" s="42"/>
      <c r="L4285" s="42"/>
      <c r="M4285" s="328"/>
      <c r="N4285" s="328"/>
      <c r="O4285" s="42"/>
    </row>
    <row r="4286" spans="1:15">
      <c r="A4286" s="42"/>
      <c r="B4286" s="330">
        <v>47290</v>
      </c>
      <c r="C4286" s="334">
        <f t="shared" si="65"/>
        <v>10233925367</v>
      </c>
      <c r="D4286" s="42"/>
      <c r="E4286" s="42"/>
      <c r="F4286" s="247">
        <v>695063181</v>
      </c>
      <c r="G4286" s="337">
        <v>609328247</v>
      </c>
      <c r="H4286" s="330">
        <v>45956</v>
      </c>
      <c r="I4286" s="330"/>
      <c r="K4286" s="42"/>
      <c r="L4286" s="42"/>
      <c r="M4286" s="328"/>
      <c r="N4286" s="328"/>
      <c r="O4286" s="42"/>
    </row>
    <row r="4287" spans="1:15">
      <c r="A4287" s="42"/>
      <c r="B4287" s="330">
        <v>47291</v>
      </c>
      <c r="C4287" s="334">
        <f t="shared" si="65"/>
        <v>9825149658</v>
      </c>
      <c r="D4287" s="42"/>
      <c r="E4287" s="42"/>
      <c r="F4287" s="247">
        <v>286287472</v>
      </c>
      <c r="G4287" s="337">
        <v>609360284</v>
      </c>
      <c r="H4287" s="330">
        <v>43577</v>
      </c>
      <c r="I4287" s="330"/>
      <c r="K4287" s="42"/>
      <c r="L4287" s="42"/>
      <c r="M4287" s="328"/>
      <c r="N4287" s="328"/>
      <c r="O4287" s="42"/>
    </row>
    <row r="4288" spans="1:15">
      <c r="A4288" s="42"/>
      <c r="B4288" s="330">
        <v>47292</v>
      </c>
      <c r="C4288" s="334">
        <f t="shared" si="65"/>
        <v>10280627775</v>
      </c>
      <c r="D4288" s="42"/>
      <c r="E4288" s="42"/>
      <c r="F4288" s="247">
        <v>741765589</v>
      </c>
      <c r="G4288" s="337">
        <v>609880495</v>
      </c>
      <c r="H4288" s="330">
        <v>49056</v>
      </c>
      <c r="I4288" s="330"/>
      <c r="K4288" s="42"/>
      <c r="L4288" s="42"/>
      <c r="M4288" s="328"/>
      <c r="N4288" s="328"/>
      <c r="O4288" s="42"/>
    </row>
    <row r="4289" spans="1:15">
      <c r="A4289" s="42"/>
      <c r="B4289" s="330">
        <v>47293</v>
      </c>
      <c r="C4289" s="334">
        <f t="shared" si="65"/>
        <v>10138599684</v>
      </c>
      <c r="D4289" s="42"/>
      <c r="E4289" s="42"/>
      <c r="F4289" s="247">
        <v>599737498</v>
      </c>
      <c r="G4289" s="337">
        <v>610074645</v>
      </c>
      <c r="H4289" s="330">
        <v>46865</v>
      </c>
      <c r="I4289" s="330"/>
      <c r="K4289" s="42"/>
      <c r="L4289" s="42"/>
      <c r="M4289" s="328"/>
      <c r="N4289" s="328"/>
      <c r="O4289" s="42"/>
    </row>
    <row r="4290" spans="1:15">
      <c r="A4290" s="42"/>
      <c r="B4290" s="330">
        <v>47294</v>
      </c>
      <c r="C4290" s="334">
        <f t="shared" si="65"/>
        <v>10009451047</v>
      </c>
      <c r="D4290" s="42"/>
      <c r="E4290" s="42"/>
      <c r="F4290" s="247">
        <v>470588861</v>
      </c>
      <c r="G4290" s="337">
        <v>610478720</v>
      </c>
      <c r="H4290" s="330">
        <v>46687</v>
      </c>
      <c r="I4290" s="330"/>
      <c r="K4290" s="42"/>
      <c r="L4290" s="42"/>
      <c r="M4290" s="328"/>
      <c r="N4290" s="328"/>
      <c r="O4290" s="42"/>
    </row>
    <row r="4291" spans="1:15">
      <c r="A4291" s="42"/>
      <c r="B4291" s="330">
        <v>47295</v>
      </c>
      <c r="C4291" s="334">
        <f t="shared" si="65"/>
        <v>10140734105</v>
      </c>
      <c r="D4291" s="42"/>
      <c r="E4291" s="42"/>
      <c r="F4291" s="247">
        <v>601871919</v>
      </c>
      <c r="G4291" s="337">
        <v>610505779</v>
      </c>
      <c r="H4291" s="330">
        <v>48753</v>
      </c>
      <c r="I4291" s="330"/>
      <c r="K4291" s="42"/>
      <c r="L4291" s="42"/>
      <c r="M4291" s="328"/>
      <c r="N4291" s="328"/>
      <c r="O4291" s="42"/>
    </row>
    <row r="4292" spans="1:15">
      <c r="A4292" s="42"/>
      <c r="B4292" s="330">
        <v>47296</v>
      </c>
      <c r="C4292" s="334">
        <f t="shared" si="65"/>
        <v>10383057249</v>
      </c>
      <c r="D4292" s="42"/>
      <c r="E4292" s="42"/>
      <c r="F4292" s="247">
        <v>844195063</v>
      </c>
      <c r="G4292" s="337">
        <v>610788419</v>
      </c>
      <c r="H4292" s="330">
        <v>46467</v>
      </c>
      <c r="I4292" s="330"/>
      <c r="K4292" s="42"/>
      <c r="L4292" s="42"/>
      <c r="M4292" s="328"/>
      <c r="N4292" s="328"/>
      <c r="O4292" s="42"/>
    </row>
    <row r="4293" spans="1:15">
      <c r="A4293" s="42"/>
      <c r="B4293" s="330">
        <v>47297</v>
      </c>
      <c r="C4293" s="334">
        <f t="shared" si="65"/>
        <v>10009283332</v>
      </c>
      <c r="D4293" s="42"/>
      <c r="E4293" s="42"/>
      <c r="F4293" s="247">
        <v>470421146</v>
      </c>
      <c r="G4293" s="337">
        <v>610819473</v>
      </c>
      <c r="H4293" s="330">
        <v>45727</v>
      </c>
      <c r="I4293" s="330"/>
      <c r="K4293" s="42"/>
      <c r="L4293" s="42"/>
      <c r="M4293" s="328"/>
      <c r="N4293" s="328"/>
      <c r="O4293" s="42"/>
    </row>
    <row r="4294" spans="1:15">
      <c r="A4294" s="42"/>
      <c r="B4294" s="330">
        <v>47298</v>
      </c>
      <c r="C4294" s="334">
        <f t="shared" si="65"/>
        <v>9874736956</v>
      </c>
      <c r="D4294" s="42"/>
      <c r="E4294" s="42"/>
      <c r="F4294" s="247">
        <v>335874770</v>
      </c>
      <c r="G4294" s="337">
        <v>610855980</v>
      </c>
      <c r="H4294" s="330">
        <v>47281</v>
      </c>
      <c r="I4294" s="330"/>
      <c r="K4294" s="42"/>
      <c r="L4294" s="42"/>
      <c r="M4294" s="328"/>
      <c r="N4294" s="328"/>
      <c r="O4294" s="42"/>
    </row>
    <row r="4295" spans="1:15">
      <c r="A4295" s="42"/>
      <c r="B4295" s="330">
        <v>47299</v>
      </c>
      <c r="C4295" s="334">
        <f t="shared" si="65"/>
        <v>10053169231</v>
      </c>
      <c r="D4295" s="42"/>
      <c r="E4295" s="42"/>
      <c r="F4295" s="247">
        <v>514307045</v>
      </c>
      <c r="G4295" s="337">
        <v>610928809</v>
      </c>
      <c r="H4295" s="330">
        <v>44173</v>
      </c>
      <c r="I4295" s="330"/>
      <c r="K4295" s="42"/>
      <c r="L4295" s="42"/>
      <c r="M4295" s="328"/>
      <c r="N4295" s="328"/>
      <c r="O4295" s="42"/>
    </row>
    <row r="4296" spans="1:15">
      <c r="A4296" s="42"/>
      <c r="B4296" s="330">
        <v>47300</v>
      </c>
      <c r="C4296" s="334">
        <f t="shared" si="65"/>
        <v>9946937349</v>
      </c>
      <c r="D4296" s="42"/>
      <c r="E4296" s="42"/>
      <c r="F4296" s="247">
        <v>408075163</v>
      </c>
      <c r="G4296" s="337">
        <v>611235149</v>
      </c>
      <c r="H4296" s="330">
        <v>49279</v>
      </c>
      <c r="I4296" s="330"/>
      <c r="K4296" s="42"/>
      <c r="L4296" s="42"/>
      <c r="M4296" s="328"/>
      <c r="N4296" s="328"/>
      <c r="O4296" s="42"/>
    </row>
    <row r="4297" spans="1:15">
      <c r="A4297" s="42"/>
      <c r="B4297" s="330">
        <v>47301</v>
      </c>
      <c r="C4297" s="334">
        <f t="shared" si="65"/>
        <v>9722902490</v>
      </c>
      <c r="D4297" s="42"/>
      <c r="E4297" s="42"/>
      <c r="F4297" s="247">
        <v>184040304</v>
      </c>
      <c r="G4297" s="337">
        <v>611275837</v>
      </c>
      <c r="H4297" s="330">
        <v>47726</v>
      </c>
      <c r="I4297" s="330"/>
      <c r="K4297" s="42"/>
      <c r="L4297" s="42"/>
      <c r="M4297" s="328"/>
      <c r="N4297" s="328"/>
      <c r="O4297" s="42"/>
    </row>
    <row r="4298" spans="1:15">
      <c r="A4298" s="42"/>
      <c r="B4298" s="330">
        <v>47302</v>
      </c>
      <c r="C4298" s="334">
        <f t="shared" si="65"/>
        <v>9701726998</v>
      </c>
      <c r="D4298" s="42"/>
      <c r="E4298" s="42"/>
      <c r="F4298" s="247">
        <v>162864812</v>
      </c>
      <c r="G4298" s="337">
        <v>611331730</v>
      </c>
      <c r="H4298" s="330">
        <v>45818</v>
      </c>
      <c r="I4298" s="330"/>
      <c r="K4298" s="42"/>
      <c r="L4298" s="42"/>
      <c r="M4298" s="328"/>
      <c r="N4298" s="328"/>
      <c r="O4298" s="42"/>
    </row>
    <row r="4299" spans="1:15">
      <c r="A4299" s="42"/>
      <c r="B4299" s="330">
        <v>47303</v>
      </c>
      <c r="C4299" s="334">
        <f t="shared" si="65"/>
        <v>10203277132</v>
      </c>
      <c r="D4299" s="42"/>
      <c r="E4299" s="42"/>
      <c r="F4299" s="247">
        <v>664414946</v>
      </c>
      <c r="G4299" s="337">
        <v>611434769</v>
      </c>
      <c r="H4299" s="330">
        <v>46563</v>
      </c>
      <c r="I4299" s="330"/>
      <c r="K4299" s="42"/>
      <c r="L4299" s="42"/>
      <c r="M4299" s="328"/>
      <c r="N4299" s="328"/>
      <c r="O4299" s="42"/>
    </row>
    <row r="4300" spans="1:15">
      <c r="A4300" s="42"/>
      <c r="B4300" s="330">
        <v>47304</v>
      </c>
      <c r="C4300" s="334">
        <f t="shared" si="65"/>
        <v>10187365606</v>
      </c>
      <c r="D4300" s="42"/>
      <c r="E4300" s="42"/>
      <c r="F4300" s="247">
        <v>648503420</v>
      </c>
      <c r="G4300" s="337">
        <v>611445102</v>
      </c>
      <c r="H4300" s="330">
        <v>45746</v>
      </c>
      <c r="I4300" s="330"/>
      <c r="K4300" s="42"/>
      <c r="L4300" s="42"/>
      <c r="M4300" s="328"/>
      <c r="N4300" s="328"/>
      <c r="O4300" s="42"/>
    </row>
    <row r="4301" spans="1:15">
      <c r="A4301" s="42"/>
      <c r="B4301" s="330">
        <v>47305</v>
      </c>
      <c r="C4301" s="334">
        <f t="shared" si="65"/>
        <v>9837783386</v>
      </c>
      <c r="D4301" s="42"/>
      <c r="E4301" s="42"/>
      <c r="F4301" s="247">
        <v>298921200</v>
      </c>
      <c r="G4301" s="337">
        <v>611447752</v>
      </c>
      <c r="H4301" s="330">
        <v>45183</v>
      </c>
      <c r="I4301" s="330"/>
      <c r="K4301" s="42"/>
      <c r="L4301" s="42"/>
      <c r="M4301" s="328"/>
      <c r="N4301" s="328"/>
      <c r="O4301" s="42"/>
    </row>
    <row r="4302" spans="1:15">
      <c r="A4302" s="42"/>
      <c r="B4302" s="330">
        <v>47306</v>
      </c>
      <c r="C4302" s="334">
        <f t="shared" si="65"/>
        <v>10429572811</v>
      </c>
      <c r="D4302" s="42"/>
      <c r="E4302" s="42"/>
      <c r="F4302" s="247">
        <v>890710625</v>
      </c>
      <c r="G4302" s="337">
        <v>611480651</v>
      </c>
      <c r="H4302" s="330">
        <v>43418</v>
      </c>
      <c r="I4302" s="330"/>
      <c r="K4302" s="42"/>
      <c r="L4302" s="42"/>
      <c r="M4302" s="328"/>
      <c r="N4302" s="328"/>
      <c r="O4302" s="42"/>
    </row>
    <row r="4303" spans="1:15">
      <c r="A4303" s="42"/>
      <c r="B4303" s="330">
        <v>47307</v>
      </c>
      <c r="C4303" s="334">
        <f t="shared" si="65"/>
        <v>10058340547</v>
      </c>
      <c r="D4303" s="42"/>
      <c r="E4303" s="42"/>
      <c r="F4303" s="247">
        <v>519478361</v>
      </c>
      <c r="G4303" s="337">
        <v>611640992</v>
      </c>
      <c r="H4303" s="330">
        <v>43654</v>
      </c>
      <c r="I4303" s="330"/>
      <c r="K4303" s="42"/>
      <c r="L4303" s="42"/>
      <c r="M4303" s="328"/>
      <c r="N4303" s="328"/>
      <c r="O4303" s="42"/>
    </row>
    <row r="4304" spans="1:15">
      <c r="A4304" s="42"/>
      <c r="B4304" s="330">
        <v>47308</v>
      </c>
      <c r="C4304" s="334">
        <f t="shared" si="65"/>
        <v>10257031204</v>
      </c>
      <c r="D4304" s="42"/>
      <c r="E4304" s="42"/>
      <c r="F4304" s="247">
        <v>718169018</v>
      </c>
      <c r="G4304" s="337">
        <v>611753933</v>
      </c>
      <c r="H4304" s="330">
        <v>49141</v>
      </c>
      <c r="I4304" s="330"/>
      <c r="K4304" s="42"/>
      <c r="L4304" s="42"/>
      <c r="M4304" s="328"/>
      <c r="N4304" s="328"/>
      <c r="O4304" s="42"/>
    </row>
    <row r="4305" spans="1:15">
      <c r="A4305" s="42"/>
      <c r="B4305" s="330">
        <v>47309</v>
      </c>
      <c r="C4305" s="334">
        <f t="shared" si="65"/>
        <v>10480693591</v>
      </c>
      <c r="D4305" s="42"/>
      <c r="E4305" s="42"/>
      <c r="F4305" s="247">
        <v>941831405</v>
      </c>
      <c r="G4305" s="337">
        <v>611828727</v>
      </c>
      <c r="H4305" s="330">
        <v>45391</v>
      </c>
      <c r="I4305" s="330"/>
      <c r="K4305" s="42"/>
      <c r="L4305" s="42"/>
      <c r="M4305" s="328"/>
      <c r="N4305" s="328"/>
      <c r="O4305" s="42"/>
    </row>
    <row r="4306" spans="1:15">
      <c r="A4306" s="42"/>
      <c r="B4306" s="330">
        <v>47310</v>
      </c>
      <c r="C4306" s="334">
        <f t="shared" si="65"/>
        <v>10330868132</v>
      </c>
      <c r="D4306" s="42"/>
      <c r="E4306" s="42"/>
      <c r="F4306" s="247">
        <v>792005946</v>
      </c>
      <c r="G4306" s="337">
        <v>611934868</v>
      </c>
      <c r="H4306" s="330">
        <v>48494</v>
      </c>
      <c r="I4306" s="330"/>
      <c r="K4306" s="42"/>
      <c r="L4306" s="42"/>
      <c r="M4306" s="328"/>
      <c r="N4306" s="328"/>
      <c r="O4306" s="42"/>
    </row>
    <row r="4307" spans="1:15">
      <c r="A4307" s="42"/>
      <c r="B4307" s="330">
        <v>47311</v>
      </c>
      <c r="C4307" s="334">
        <f t="shared" si="65"/>
        <v>10027105504</v>
      </c>
      <c r="D4307" s="42"/>
      <c r="E4307" s="42"/>
      <c r="F4307" s="247">
        <v>488243318</v>
      </c>
      <c r="G4307" s="337">
        <v>611941583</v>
      </c>
      <c r="H4307" s="330">
        <v>50168</v>
      </c>
      <c r="I4307" s="330"/>
      <c r="K4307" s="42"/>
      <c r="L4307" s="42"/>
      <c r="M4307" s="328"/>
      <c r="N4307" s="328"/>
      <c r="O4307" s="42"/>
    </row>
    <row r="4308" spans="1:15">
      <c r="A4308" s="42"/>
      <c r="B4308" s="330">
        <v>47312</v>
      </c>
      <c r="C4308" s="334">
        <f t="shared" si="65"/>
        <v>10331339115</v>
      </c>
      <c r="D4308" s="42"/>
      <c r="E4308" s="42"/>
      <c r="F4308" s="247">
        <v>792476929</v>
      </c>
      <c r="G4308" s="337">
        <v>612024620</v>
      </c>
      <c r="H4308" s="330">
        <v>47783</v>
      </c>
      <c r="I4308" s="330"/>
      <c r="K4308" s="42"/>
      <c r="L4308" s="42"/>
      <c r="M4308" s="328"/>
      <c r="N4308" s="328"/>
      <c r="O4308" s="42"/>
    </row>
    <row r="4309" spans="1:15">
      <c r="A4309" s="42"/>
      <c r="B4309" s="330">
        <v>47313</v>
      </c>
      <c r="C4309" s="334">
        <f t="shared" si="65"/>
        <v>10004928359</v>
      </c>
      <c r="D4309" s="42"/>
      <c r="E4309" s="42"/>
      <c r="F4309" s="247">
        <v>466066173</v>
      </c>
      <c r="G4309" s="337">
        <v>612069430</v>
      </c>
      <c r="H4309" s="330">
        <v>46562</v>
      </c>
      <c r="I4309" s="330"/>
      <c r="K4309" s="42"/>
      <c r="L4309" s="42"/>
      <c r="M4309" s="328"/>
      <c r="N4309" s="328"/>
      <c r="O4309" s="42"/>
    </row>
    <row r="4310" spans="1:15">
      <c r="A4310" s="42"/>
      <c r="B4310" s="330">
        <v>47314</v>
      </c>
      <c r="C4310" s="334">
        <f t="shared" si="65"/>
        <v>9882212291</v>
      </c>
      <c r="D4310" s="42"/>
      <c r="E4310" s="42"/>
      <c r="F4310" s="247">
        <v>343350105</v>
      </c>
      <c r="G4310" s="337">
        <v>612144395</v>
      </c>
      <c r="H4310" s="330">
        <v>45884</v>
      </c>
      <c r="I4310" s="330"/>
      <c r="K4310" s="42"/>
      <c r="L4310" s="42"/>
      <c r="M4310" s="328"/>
      <c r="N4310" s="328"/>
      <c r="O4310" s="42"/>
    </row>
    <row r="4311" spans="1:15">
      <c r="A4311" s="42"/>
      <c r="B4311" s="330">
        <v>47315</v>
      </c>
      <c r="C4311" s="334">
        <f t="shared" si="65"/>
        <v>10357892682</v>
      </c>
      <c r="D4311" s="42"/>
      <c r="E4311" s="42"/>
      <c r="F4311" s="247">
        <v>819030496</v>
      </c>
      <c r="G4311" s="337">
        <v>612225818</v>
      </c>
      <c r="H4311" s="330">
        <v>49249</v>
      </c>
      <c r="I4311" s="330"/>
      <c r="K4311" s="42"/>
      <c r="L4311" s="42"/>
      <c r="M4311" s="328"/>
      <c r="N4311" s="328"/>
      <c r="O4311" s="42"/>
    </row>
    <row r="4312" spans="1:15">
      <c r="A4312" s="42"/>
      <c r="B4312" s="330">
        <v>47316</v>
      </c>
      <c r="C4312" s="334">
        <f t="shared" si="65"/>
        <v>9932648362</v>
      </c>
      <c r="D4312" s="42"/>
      <c r="E4312" s="42"/>
      <c r="F4312" s="247">
        <v>393786176</v>
      </c>
      <c r="G4312" s="337">
        <v>612284512</v>
      </c>
      <c r="H4312" s="330">
        <v>46632</v>
      </c>
      <c r="I4312" s="330"/>
      <c r="K4312" s="42"/>
      <c r="L4312" s="42"/>
      <c r="M4312" s="328"/>
      <c r="N4312" s="328"/>
      <c r="O4312" s="42"/>
    </row>
    <row r="4313" spans="1:15">
      <c r="A4313" s="42"/>
      <c r="B4313" s="330">
        <v>47317</v>
      </c>
      <c r="C4313" s="334">
        <f t="shared" si="65"/>
        <v>10218555709</v>
      </c>
      <c r="D4313" s="42"/>
      <c r="E4313" s="42"/>
      <c r="F4313" s="247">
        <v>679693523</v>
      </c>
      <c r="G4313" s="337">
        <v>612527087</v>
      </c>
      <c r="H4313" s="330">
        <v>46850</v>
      </c>
      <c r="I4313" s="330"/>
      <c r="K4313" s="42"/>
      <c r="L4313" s="42"/>
      <c r="M4313" s="328"/>
      <c r="N4313" s="328"/>
      <c r="O4313" s="42"/>
    </row>
    <row r="4314" spans="1:15">
      <c r="A4314" s="42"/>
      <c r="B4314" s="330">
        <v>47318</v>
      </c>
      <c r="C4314" s="334">
        <f t="shared" si="65"/>
        <v>10020956342</v>
      </c>
      <c r="D4314" s="42"/>
      <c r="E4314" s="42"/>
      <c r="F4314" s="247">
        <v>482094156</v>
      </c>
      <c r="G4314" s="337">
        <v>612721405</v>
      </c>
      <c r="H4314" s="330">
        <v>47274</v>
      </c>
      <c r="I4314" s="330"/>
      <c r="K4314" s="42"/>
      <c r="L4314" s="42"/>
      <c r="M4314" s="328"/>
      <c r="N4314" s="328"/>
      <c r="O4314" s="42"/>
    </row>
    <row r="4315" spans="1:15">
      <c r="A4315" s="42"/>
      <c r="B4315" s="330">
        <v>47319</v>
      </c>
      <c r="C4315" s="334">
        <f t="shared" si="65"/>
        <v>10367883716</v>
      </c>
      <c r="D4315" s="42"/>
      <c r="E4315" s="42"/>
      <c r="F4315" s="247">
        <v>829021530</v>
      </c>
      <c r="G4315" s="337">
        <v>613227579</v>
      </c>
      <c r="H4315" s="330">
        <v>45516</v>
      </c>
      <c r="I4315" s="330"/>
      <c r="K4315" s="42"/>
      <c r="L4315" s="42"/>
      <c r="M4315" s="328"/>
      <c r="N4315" s="328"/>
      <c r="O4315" s="42"/>
    </row>
    <row r="4316" spans="1:15">
      <c r="A4316" s="42"/>
      <c r="B4316" s="330">
        <v>47320</v>
      </c>
      <c r="C4316" s="334">
        <f t="shared" si="65"/>
        <v>10251429520</v>
      </c>
      <c r="D4316" s="42"/>
      <c r="E4316" s="42"/>
      <c r="F4316" s="247">
        <v>712567334</v>
      </c>
      <c r="G4316" s="337">
        <v>613393810</v>
      </c>
      <c r="H4316" s="330">
        <v>48549</v>
      </c>
      <c r="I4316" s="330"/>
      <c r="K4316" s="42"/>
      <c r="L4316" s="42"/>
      <c r="M4316" s="328"/>
      <c r="N4316" s="328"/>
      <c r="O4316" s="42"/>
    </row>
    <row r="4317" spans="1:15">
      <c r="A4317" s="42"/>
      <c r="B4317" s="330">
        <v>47321</v>
      </c>
      <c r="C4317" s="334">
        <f t="shared" si="65"/>
        <v>10355101350</v>
      </c>
      <c r="D4317" s="42"/>
      <c r="E4317" s="42"/>
      <c r="F4317" s="247">
        <v>816239164</v>
      </c>
      <c r="G4317" s="337">
        <v>613428758</v>
      </c>
      <c r="H4317" s="330">
        <v>43296</v>
      </c>
      <c r="I4317" s="330"/>
      <c r="K4317" s="42"/>
      <c r="L4317" s="42"/>
      <c r="M4317" s="328"/>
      <c r="N4317" s="328"/>
      <c r="O4317" s="42"/>
    </row>
    <row r="4318" spans="1:15">
      <c r="A4318" s="42"/>
      <c r="B4318" s="330">
        <v>47322</v>
      </c>
      <c r="C4318" s="334">
        <f t="shared" si="65"/>
        <v>9670644655</v>
      </c>
      <c r="D4318" s="42"/>
      <c r="E4318" s="42"/>
      <c r="F4318" s="247">
        <v>131782469</v>
      </c>
      <c r="G4318" s="337">
        <v>613432909</v>
      </c>
      <c r="H4318" s="330">
        <v>48684</v>
      </c>
      <c r="I4318" s="330"/>
      <c r="K4318" s="42"/>
      <c r="L4318" s="42"/>
      <c r="M4318" s="328"/>
      <c r="N4318" s="328"/>
      <c r="O4318" s="42"/>
    </row>
    <row r="4319" spans="1:15">
      <c r="A4319" s="42"/>
      <c r="B4319" s="330">
        <v>47323</v>
      </c>
      <c r="C4319" s="334">
        <f t="shared" si="65"/>
        <v>9651952484</v>
      </c>
      <c r="D4319" s="42"/>
      <c r="E4319" s="42"/>
      <c r="F4319" s="247">
        <v>113090298</v>
      </c>
      <c r="G4319" s="337">
        <v>613456020</v>
      </c>
      <c r="H4319" s="330">
        <v>48388</v>
      </c>
      <c r="I4319" s="330"/>
      <c r="K4319" s="42"/>
      <c r="L4319" s="42"/>
      <c r="M4319" s="328"/>
      <c r="N4319" s="328"/>
      <c r="O4319" s="42"/>
    </row>
    <row r="4320" spans="1:15">
      <c r="A4320" s="42"/>
      <c r="B4320" s="330">
        <v>47324</v>
      </c>
      <c r="C4320" s="334">
        <f t="shared" ref="C4320:C4383" si="66">F4320+(F$88*28679+98765)+(G$88*6587+87654)+(E$88*9537+76543)+(J$88*5713+4528)</f>
        <v>10392096118</v>
      </c>
      <c r="D4320" s="42"/>
      <c r="E4320" s="42"/>
      <c r="F4320" s="247">
        <v>853233932</v>
      </c>
      <c r="G4320" s="337">
        <v>613476555</v>
      </c>
      <c r="H4320" s="330">
        <v>44530</v>
      </c>
      <c r="I4320" s="330"/>
      <c r="K4320" s="42"/>
      <c r="L4320" s="42"/>
      <c r="M4320" s="328"/>
      <c r="N4320" s="328"/>
      <c r="O4320" s="42"/>
    </row>
    <row r="4321" spans="1:15">
      <c r="A4321" s="42"/>
      <c r="B4321" s="330">
        <v>47325</v>
      </c>
      <c r="C4321" s="334">
        <f t="shared" si="66"/>
        <v>9716695550</v>
      </c>
      <c r="D4321" s="42"/>
      <c r="E4321" s="42"/>
      <c r="F4321" s="247">
        <v>177833364</v>
      </c>
      <c r="G4321" s="337">
        <v>613515964</v>
      </c>
      <c r="H4321" s="330">
        <v>48153</v>
      </c>
      <c r="I4321" s="330"/>
      <c r="K4321" s="42"/>
      <c r="L4321" s="42"/>
      <c r="M4321" s="328"/>
      <c r="N4321" s="328"/>
      <c r="O4321" s="42"/>
    </row>
    <row r="4322" spans="1:15">
      <c r="A4322" s="42"/>
      <c r="B4322" s="330">
        <v>47326</v>
      </c>
      <c r="C4322" s="334">
        <f t="shared" si="66"/>
        <v>10506748191</v>
      </c>
      <c r="D4322" s="42"/>
      <c r="E4322" s="42"/>
      <c r="F4322" s="247">
        <v>967886005</v>
      </c>
      <c r="G4322" s="337">
        <v>613567217</v>
      </c>
      <c r="H4322" s="330">
        <v>46654</v>
      </c>
      <c r="I4322" s="330"/>
      <c r="K4322" s="42"/>
      <c r="L4322" s="42"/>
      <c r="M4322" s="328"/>
      <c r="N4322" s="328"/>
      <c r="O4322" s="42"/>
    </row>
    <row r="4323" spans="1:15">
      <c r="A4323" s="42"/>
      <c r="B4323" s="330">
        <v>47327</v>
      </c>
      <c r="C4323" s="334">
        <f t="shared" si="66"/>
        <v>10373802673</v>
      </c>
      <c r="D4323" s="42"/>
      <c r="E4323" s="42"/>
      <c r="F4323" s="247">
        <v>834940487</v>
      </c>
      <c r="G4323" s="337">
        <v>613599693</v>
      </c>
      <c r="H4323" s="330">
        <v>49049</v>
      </c>
      <c r="I4323" s="330"/>
      <c r="K4323" s="42"/>
      <c r="L4323" s="42"/>
      <c r="M4323" s="328"/>
      <c r="N4323" s="328"/>
      <c r="O4323" s="42"/>
    </row>
    <row r="4324" spans="1:15">
      <c r="A4324" s="42"/>
      <c r="B4324" s="330">
        <v>47328</v>
      </c>
      <c r="C4324" s="334">
        <f t="shared" si="66"/>
        <v>10447503464</v>
      </c>
      <c r="D4324" s="42"/>
      <c r="E4324" s="42"/>
      <c r="F4324" s="247">
        <v>908641278</v>
      </c>
      <c r="G4324" s="337">
        <v>613878757</v>
      </c>
      <c r="H4324" s="330">
        <v>46903</v>
      </c>
      <c r="I4324" s="330"/>
      <c r="K4324" s="42"/>
      <c r="L4324" s="42"/>
      <c r="M4324" s="328"/>
      <c r="N4324" s="328"/>
      <c r="O4324" s="42"/>
    </row>
    <row r="4325" spans="1:15">
      <c r="A4325" s="42"/>
      <c r="B4325" s="330">
        <v>47329</v>
      </c>
      <c r="C4325" s="334">
        <f t="shared" si="66"/>
        <v>10315399532</v>
      </c>
      <c r="D4325" s="42"/>
      <c r="E4325" s="42"/>
      <c r="F4325" s="247">
        <v>776537346</v>
      </c>
      <c r="G4325" s="337">
        <v>613908101</v>
      </c>
      <c r="H4325" s="330">
        <v>43566</v>
      </c>
      <c r="I4325" s="330"/>
      <c r="K4325" s="42"/>
      <c r="L4325" s="42"/>
      <c r="M4325" s="328"/>
      <c r="N4325" s="328"/>
      <c r="O4325" s="42"/>
    </row>
    <row r="4326" spans="1:15">
      <c r="A4326" s="42"/>
      <c r="B4326" s="330">
        <v>47330</v>
      </c>
      <c r="C4326" s="334">
        <f t="shared" si="66"/>
        <v>10415598368</v>
      </c>
      <c r="D4326" s="42"/>
      <c r="E4326" s="42"/>
      <c r="F4326" s="247">
        <v>876736182</v>
      </c>
      <c r="G4326" s="337">
        <v>613926085</v>
      </c>
      <c r="H4326" s="330">
        <v>46541</v>
      </c>
      <c r="I4326" s="330"/>
      <c r="K4326" s="42"/>
      <c r="L4326" s="42"/>
      <c r="M4326" s="328"/>
      <c r="N4326" s="328"/>
      <c r="O4326" s="42"/>
    </row>
    <row r="4327" spans="1:15">
      <c r="A4327" s="42"/>
      <c r="B4327" s="330">
        <v>47331</v>
      </c>
      <c r="C4327" s="334">
        <f t="shared" si="66"/>
        <v>10076031474</v>
      </c>
      <c r="D4327" s="42"/>
      <c r="E4327" s="42"/>
      <c r="F4327" s="247">
        <v>537169288</v>
      </c>
      <c r="G4327" s="337">
        <v>614151763</v>
      </c>
      <c r="H4327" s="330">
        <v>45179</v>
      </c>
      <c r="I4327" s="330"/>
      <c r="K4327" s="42"/>
      <c r="L4327" s="42"/>
      <c r="M4327" s="328"/>
      <c r="N4327" s="328"/>
      <c r="O4327" s="42"/>
    </row>
    <row r="4328" spans="1:15">
      <c r="A4328" s="42"/>
      <c r="B4328" s="330">
        <v>47332</v>
      </c>
      <c r="C4328" s="334">
        <f t="shared" si="66"/>
        <v>10215372303</v>
      </c>
      <c r="D4328" s="42"/>
      <c r="E4328" s="42"/>
      <c r="F4328" s="247">
        <v>676510117</v>
      </c>
      <c r="G4328" s="337">
        <v>614345892</v>
      </c>
      <c r="H4328" s="330">
        <v>44163</v>
      </c>
      <c r="I4328" s="330"/>
      <c r="K4328" s="42"/>
      <c r="L4328" s="42"/>
      <c r="M4328" s="328"/>
      <c r="N4328" s="328"/>
      <c r="O4328" s="42"/>
    </row>
    <row r="4329" spans="1:15">
      <c r="A4329" s="42"/>
      <c r="B4329" s="330">
        <v>47333</v>
      </c>
      <c r="C4329" s="334">
        <f t="shared" si="66"/>
        <v>9739639585</v>
      </c>
      <c r="D4329" s="42"/>
      <c r="E4329" s="42"/>
      <c r="F4329" s="247">
        <v>200777399</v>
      </c>
      <c r="G4329" s="337">
        <v>614465132</v>
      </c>
      <c r="H4329" s="330">
        <v>45549</v>
      </c>
      <c r="I4329" s="330"/>
      <c r="K4329" s="42"/>
      <c r="L4329" s="42"/>
      <c r="M4329" s="328"/>
      <c r="N4329" s="328"/>
      <c r="O4329" s="42"/>
    </row>
    <row r="4330" spans="1:15">
      <c r="A4330" s="42"/>
      <c r="B4330" s="330">
        <v>47334</v>
      </c>
      <c r="C4330" s="334">
        <f t="shared" si="66"/>
        <v>9855917054</v>
      </c>
      <c r="D4330" s="42"/>
      <c r="E4330" s="42"/>
      <c r="F4330" s="247">
        <v>317054868</v>
      </c>
      <c r="G4330" s="337">
        <v>614480799</v>
      </c>
      <c r="H4330" s="330">
        <v>48037</v>
      </c>
      <c r="I4330" s="330"/>
      <c r="K4330" s="42"/>
      <c r="L4330" s="42"/>
      <c r="M4330" s="328"/>
      <c r="N4330" s="328"/>
      <c r="O4330" s="42"/>
    </row>
    <row r="4331" spans="1:15">
      <c r="A4331" s="42"/>
      <c r="B4331" s="330">
        <v>47335</v>
      </c>
      <c r="C4331" s="334">
        <f t="shared" si="66"/>
        <v>10399613729</v>
      </c>
      <c r="D4331" s="42"/>
      <c r="E4331" s="42"/>
      <c r="F4331" s="247">
        <v>860751543</v>
      </c>
      <c r="G4331" s="337">
        <v>614622251</v>
      </c>
      <c r="H4331" s="330">
        <v>45596</v>
      </c>
      <c r="I4331" s="330"/>
      <c r="K4331" s="42"/>
      <c r="L4331" s="42"/>
      <c r="M4331" s="328"/>
      <c r="N4331" s="328"/>
      <c r="O4331" s="42"/>
    </row>
    <row r="4332" spans="1:15">
      <c r="A4332" s="42"/>
      <c r="B4332" s="330">
        <v>47336</v>
      </c>
      <c r="C4332" s="334">
        <f t="shared" si="66"/>
        <v>9805471761</v>
      </c>
      <c r="D4332" s="42"/>
      <c r="E4332" s="42"/>
      <c r="F4332" s="247">
        <v>266609575</v>
      </c>
      <c r="G4332" s="337">
        <v>615174202</v>
      </c>
      <c r="H4332" s="330">
        <v>46190</v>
      </c>
      <c r="I4332" s="330"/>
      <c r="K4332" s="42"/>
      <c r="L4332" s="42"/>
      <c r="M4332" s="328"/>
      <c r="N4332" s="328"/>
      <c r="O4332" s="42"/>
    </row>
    <row r="4333" spans="1:15">
      <c r="A4333" s="42"/>
      <c r="B4333" s="330">
        <v>47337</v>
      </c>
      <c r="C4333" s="334">
        <f t="shared" si="66"/>
        <v>9797597156</v>
      </c>
      <c r="D4333" s="42"/>
      <c r="E4333" s="42"/>
      <c r="F4333" s="247">
        <v>258734970</v>
      </c>
      <c r="G4333" s="337">
        <v>615369278</v>
      </c>
      <c r="H4333" s="330">
        <v>47248</v>
      </c>
      <c r="I4333" s="330"/>
      <c r="K4333" s="42"/>
      <c r="L4333" s="42"/>
      <c r="M4333" s="328"/>
      <c r="N4333" s="328"/>
      <c r="O4333" s="42"/>
    </row>
    <row r="4334" spans="1:15">
      <c r="A4334" s="42"/>
      <c r="B4334" s="330">
        <v>47338</v>
      </c>
      <c r="C4334" s="334">
        <f t="shared" si="66"/>
        <v>9908607579</v>
      </c>
      <c r="D4334" s="42"/>
      <c r="E4334" s="42"/>
      <c r="F4334" s="247">
        <v>369745393</v>
      </c>
      <c r="G4334" s="337">
        <v>615418656</v>
      </c>
      <c r="H4334" s="330">
        <v>50377</v>
      </c>
      <c r="I4334" s="330"/>
      <c r="K4334" s="42"/>
      <c r="L4334" s="42"/>
      <c r="M4334" s="328"/>
      <c r="N4334" s="328"/>
      <c r="O4334" s="42"/>
    </row>
    <row r="4335" spans="1:15">
      <c r="A4335" s="42"/>
      <c r="B4335" s="330">
        <v>47339</v>
      </c>
      <c r="C4335" s="334">
        <f t="shared" si="66"/>
        <v>10254507821</v>
      </c>
      <c r="D4335" s="42"/>
      <c r="E4335" s="42"/>
      <c r="F4335" s="247">
        <v>715645635</v>
      </c>
      <c r="G4335" s="337">
        <v>615461333</v>
      </c>
      <c r="H4335" s="330">
        <v>45389</v>
      </c>
      <c r="I4335" s="330"/>
      <c r="K4335" s="42"/>
      <c r="L4335" s="42"/>
      <c r="M4335" s="328"/>
      <c r="N4335" s="328"/>
      <c r="O4335" s="42"/>
    </row>
    <row r="4336" spans="1:15">
      <c r="A4336" s="42"/>
      <c r="B4336" s="330">
        <v>47340</v>
      </c>
      <c r="C4336" s="334">
        <f t="shared" si="66"/>
        <v>10174022899</v>
      </c>
      <c r="D4336" s="42"/>
      <c r="E4336" s="42"/>
      <c r="F4336" s="247">
        <v>635160713</v>
      </c>
      <c r="G4336" s="337">
        <v>615567862</v>
      </c>
      <c r="H4336" s="330">
        <v>44246</v>
      </c>
      <c r="I4336" s="330"/>
      <c r="K4336" s="42"/>
      <c r="L4336" s="42"/>
      <c r="M4336" s="328"/>
      <c r="N4336" s="328"/>
      <c r="O4336" s="42"/>
    </row>
    <row r="4337" spans="1:15">
      <c r="A4337" s="42"/>
      <c r="B4337" s="330">
        <v>47341</v>
      </c>
      <c r="C4337" s="334">
        <f t="shared" si="66"/>
        <v>10236148034</v>
      </c>
      <c r="D4337" s="42"/>
      <c r="E4337" s="42"/>
      <c r="F4337" s="247">
        <v>697285848</v>
      </c>
      <c r="G4337" s="337">
        <v>615604491</v>
      </c>
      <c r="H4337" s="330">
        <v>50340</v>
      </c>
      <c r="I4337" s="330"/>
      <c r="K4337" s="42"/>
      <c r="L4337" s="42"/>
      <c r="M4337" s="328"/>
      <c r="N4337" s="328"/>
      <c r="O4337" s="42"/>
    </row>
    <row r="4338" spans="1:15">
      <c r="A4338" s="42"/>
      <c r="B4338" s="330">
        <v>47342</v>
      </c>
      <c r="C4338" s="334">
        <f t="shared" si="66"/>
        <v>10495705634</v>
      </c>
      <c r="D4338" s="42"/>
      <c r="E4338" s="42"/>
      <c r="F4338" s="247">
        <v>956843448</v>
      </c>
      <c r="G4338" s="337">
        <v>615616706</v>
      </c>
      <c r="H4338" s="330">
        <v>44229</v>
      </c>
      <c r="I4338" s="330"/>
      <c r="K4338" s="42"/>
      <c r="L4338" s="42"/>
      <c r="M4338" s="328"/>
      <c r="N4338" s="328"/>
      <c r="O4338" s="42"/>
    </row>
    <row r="4339" spans="1:15">
      <c r="A4339" s="42"/>
      <c r="B4339" s="330">
        <v>47343</v>
      </c>
      <c r="C4339" s="334">
        <f t="shared" si="66"/>
        <v>10455642917</v>
      </c>
      <c r="D4339" s="42"/>
      <c r="E4339" s="42"/>
      <c r="F4339" s="247">
        <v>916780731</v>
      </c>
      <c r="G4339" s="337">
        <v>615651732</v>
      </c>
      <c r="H4339" s="330">
        <v>49338</v>
      </c>
      <c r="I4339" s="330"/>
      <c r="K4339" s="42"/>
      <c r="L4339" s="42"/>
      <c r="M4339" s="328"/>
      <c r="N4339" s="328"/>
      <c r="O4339" s="42"/>
    </row>
    <row r="4340" spans="1:15">
      <c r="A4340" s="42"/>
      <c r="B4340" s="330">
        <v>47344</v>
      </c>
      <c r="C4340" s="334">
        <f t="shared" si="66"/>
        <v>10480355492</v>
      </c>
      <c r="D4340" s="42"/>
      <c r="E4340" s="42"/>
      <c r="F4340" s="247">
        <v>941493306</v>
      </c>
      <c r="G4340" s="337">
        <v>615692055</v>
      </c>
      <c r="H4340" s="330">
        <v>46092</v>
      </c>
      <c r="I4340" s="330"/>
      <c r="K4340" s="42"/>
      <c r="L4340" s="42"/>
      <c r="M4340" s="328"/>
      <c r="N4340" s="328"/>
      <c r="O4340" s="42"/>
    </row>
    <row r="4341" spans="1:15">
      <c r="A4341" s="42"/>
      <c r="B4341" s="330">
        <v>47345</v>
      </c>
      <c r="C4341" s="334">
        <f t="shared" si="66"/>
        <v>10058533227</v>
      </c>
      <c r="D4341" s="42"/>
      <c r="E4341" s="42"/>
      <c r="F4341" s="247">
        <v>519671041</v>
      </c>
      <c r="G4341" s="337">
        <v>615908939</v>
      </c>
      <c r="H4341" s="330">
        <v>45712</v>
      </c>
      <c r="I4341" s="330"/>
      <c r="K4341" s="42"/>
      <c r="L4341" s="42"/>
      <c r="M4341" s="328"/>
      <c r="N4341" s="328"/>
      <c r="O4341" s="42"/>
    </row>
    <row r="4342" spans="1:15">
      <c r="A4342" s="42"/>
      <c r="B4342" s="330">
        <v>47346</v>
      </c>
      <c r="C4342" s="334">
        <f t="shared" si="66"/>
        <v>10079065043</v>
      </c>
      <c r="D4342" s="42"/>
      <c r="E4342" s="42"/>
      <c r="F4342" s="247">
        <v>540202857</v>
      </c>
      <c r="G4342" s="337">
        <v>616391788</v>
      </c>
      <c r="H4342" s="330">
        <v>48230</v>
      </c>
      <c r="I4342" s="330"/>
      <c r="K4342" s="42"/>
      <c r="L4342" s="42"/>
      <c r="M4342" s="328"/>
      <c r="N4342" s="328"/>
      <c r="O4342" s="42"/>
    </row>
    <row r="4343" spans="1:15">
      <c r="A4343" s="42"/>
      <c r="B4343" s="330">
        <v>47347</v>
      </c>
      <c r="C4343" s="334">
        <f t="shared" si="66"/>
        <v>9812152494</v>
      </c>
      <c r="D4343" s="42"/>
      <c r="E4343" s="42"/>
      <c r="F4343" s="247">
        <v>273290308</v>
      </c>
      <c r="G4343" s="337">
        <v>616468991</v>
      </c>
      <c r="H4343" s="330">
        <v>47729</v>
      </c>
      <c r="I4343" s="330"/>
      <c r="K4343" s="42"/>
      <c r="L4343" s="42"/>
      <c r="M4343" s="328"/>
      <c r="N4343" s="328"/>
      <c r="O4343" s="42"/>
    </row>
    <row r="4344" spans="1:15">
      <c r="A4344" s="42"/>
      <c r="B4344" s="330">
        <v>47348</v>
      </c>
      <c r="C4344" s="334">
        <f t="shared" si="66"/>
        <v>10203581943</v>
      </c>
      <c r="D4344" s="42"/>
      <c r="E4344" s="42"/>
      <c r="F4344" s="247">
        <v>664719757</v>
      </c>
      <c r="G4344" s="337">
        <v>616497352</v>
      </c>
      <c r="H4344" s="330">
        <v>47483</v>
      </c>
      <c r="I4344" s="330"/>
      <c r="K4344" s="42"/>
      <c r="L4344" s="42"/>
      <c r="M4344" s="328"/>
      <c r="N4344" s="328"/>
      <c r="O4344" s="42"/>
    </row>
    <row r="4345" spans="1:15">
      <c r="A4345" s="42"/>
      <c r="B4345" s="330">
        <v>47349</v>
      </c>
      <c r="C4345" s="334">
        <f t="shared" si="66"/>
        <v>10101538837</v>
      </c>
      <c r="D4345" s="42"/>
      <c r="E4345" s="42"/>
      <c r="F4345" s="247">
        <v>562676651</v>
      </c>
      <c r="G4345" s="337">
        <v>616994178</v>
      </c>
      <c r="H4345" s="330">
        <v>43679</v>
      </c>
      <c r="I4345" s="330"/>
      <c r="K4345" s="42"/>
      <c r="L4345" s="42"/>
      <c r="M4345" s="328"/>
      <c r="N4345" s="328"/>
      <c r="O4345" s="42"/>
    </row>
    <row r="4346" spans="1:15">
      <c r="A4346" s="42"/>
      <c r="B4346" s="330">
        <v>47350</v>
      </c>
      <c r="C4346" s="334">
        <f t="shared" si="66"/>
        <v>10459061370</v>
      </c>
      <c r="D4346" s="42"/>
      <c r="E4346" s="42"/>
      <c r="F4346" s="247">
        <v>920199184</v>
      </c>
      <c r="G4346" s="337">
        <v>617003218</v>
      </c>
      <c r="H4346" s="330">
        <v>43590</v>
      </c>
      <c r="I4346" s="330"/>
      <c r="K4346" s="42"/>
      <c r="L4346" s="42"/>
      <c r="M4346" s="328"/>
      <c r="N4346" s="328"/>
      <c r="O4346" s="42"/>
    </row>
    <row r="4347" spans="1:15">
      <c r="A4347" s="42"/>
      <c r="B4347" s="330">
        <v>47351</v>
      </c>
      <c r="C4347" s="334">
        <f t="shared" si="66"/>
        <v>9831632635</v>
      </c>
      <c r="D4347" s="42"/>
      <c r="E4347" s="42"/>
      <c r="F4347" s="247">
        <v>292770449</v>
      </c>
      <c r="G4347" s="337">
        <v>617027057</v>
      </c>
      <c r="H4347" s="330">
        <v>48928</v>
      </c>
      <c r="I4347" s="330"/>
      <c r="K4347" s="42"/>
      <c r="L4347" s="42"/>
      <c r="M4347" s="328"/>
      <c r="N4347" s="328"/>
      <c r="O4347" s="42"/>
    </row>
    <row r="4348" spans="1:15">
      <c r="A4348" s="42"/>
      <c r="B4348" s="330">
        <v>47352</v>
      </c>
      <c r="C4348" s="334">
        <f t="shared" si="66"/>
        <v>9682897130</v>
      </c>
      <c r="D4348" s="42"/>
      <c r="E4348" s="42"/>
      <c r="F4348" s="247">
        <v>144034944</v>
      </c>
      <c r="G4348" s="337">
        <v>617119684</v>
      </c>
      <c r="H4348" s="330">
        <v>45695</v>
      </c>
      <c r="I4348" s="330"/>
      <c r="K4348" s="42"/>
      <c r="L4348" s="42"/>
      <c r="M4348" s="328"/>
      <c r="N4348" s="328"/>
      <c r="O4348" s="42"/>
    </row>
    <row r="4349" spans="1:15">
      <c r="A4349" s="42"/>
      <c r="B4349" s="330">
        <v>47353</v>
      </c>
      <c r="C4349" s="334">
        <f t="shared" si="66"/>
        <v>9705620294</v>
      </c>
      <c r="D4349" s="42"/>
      <c r="E4349" s="42"/>
      <c r="F4349" s="247">
        <v>166758108</v>
      </c>
      <c r="G4349" s="337">
        <v>617144919</v>
      </c>
      <c r="H4349" s="330">
        <v>45751</v>
      </c>
      <c r="I4349" s="330"/>
      <c r="K4349" s="42"/>
      <c r="L4349" s="42"/>
      <c r="M4349" s="328"/>
      <c r="N4349" s="328"/>
      <c r="O4349" s="42"/>
    </row>
    <row r="4350" spans="1:15">
      <c r="A4350" s="42"/>
      <c r="B4350" s="330">
        <v>47354</v>
      </c>
      <c r="C4350" s="334">
        <f t="shared" si="66"/>
        <v>10032636764</v>
      </c>
      <c r="D4350" s="42"/>
      <c r="E4350" s="42"/>
      <c r="F4350" s="247">
        <v>493774578</v>
      </c>
      <c r="G4350" s="337">
        <v>617333167</v>
      </c>
      <c r="H4350" s="330">
        <v>44354</v>
      </c>
      <c r="I4350" s="330"/>
      <c r="K4350" s="42"/>
      <c r="L4350" s="42"/>
      <c r="M4350" s="328"/>
      <c r="N4350" s="328"/>
      <c r="O4350" s="42"/>
    </row>
    <row r="4351" spans="1:15">
      <c r="A4351" s="42"/>
      <c r="B4351" s="330">
        <v>47355</v>
      </c>
      <c r="C4351" s="334">
        <f t="shared" si="66"/>
        <v>10385272544</v>
      </c>
      <c r="D4351" s="42"/>
      <c r="E4351" s="42"/>
      <c r="F4351" s="247">
        <v>846410358</v>
      </c>
      <c r="G4351" s="337">
        <v>617379469</v>
      </c>
      <c r="H4351" s="330">
        <v>44819</v>
      </c>
      <c r="I4351" s="330"/>
      <c r="K4351" s="42"/>
      <c r="L4351" s="42"/>
      <c r="M4351" s="328"/>
      <c r="N4351" s="328"/>
      <c r="O4351" s="42"/>
    </row>
    <row r="4352" spans="1:15">
      <c r="A4352" s="42"/>
      <c r="B4352" s="330">
        <v>47356</v>
      </c>
      <c r="C4352" s="334">
        <f t="shared" si="66"/>
        <v>10493000876</v>
      </c>
      <c r="D4352" s="42"/>
      <c r="E4352" s="42"/>
      <c r="F4352" s="247">
        <v>954138690</v>
      </c>
      <c r="G4352" s="337">
        <v>617778804</v>
      </c>
      <c r="H4352" s="330">
        <v>46566</v>
      </c>
      <c r="I4352" s="330"/>
      <c r="K4352" s="42"/>
      <c r="L4352" s="42"/>
      <c r="M4352" s="328"/>
      <c r="N4352" s="328"/>
      <c r="O4352" s="42"/>
    </row>
    <row r="4353" spans="1:15">
      <c r="A4353" s="42"/>
      <c r="B4353" s="330">
        <v>47357</v>
      </c>
      <c r="C4353" s="334">
        <f t="shared" si="66"/>
        <v>10276593236</v>
      </c>
      <c r="D4353" s="42"/>
      <c r="E4353" s="42"/>
      <c r="F4353" s="247">
        <v>737731050</v>
      </c>
      <c r="G4353" s="337">
        <v>617789460</v>
      </c>
      <c r="H4353" s="330">
        <v>46782</v>
      </c>
      <c r="I4353" s="330"/>
      <c r="K4353" s="42"/>
      <c r="L4353" s="42"/>
      <c r="M4353" s="328"/>
      <c r="N4353" s="328"/>
      <c r="O4353" s="42"/>
    </row>
    <row r="4354" spans="1:15">
      <c r="A4354" s="42"/>
      <c r="B4354" s="330">
        <v>47358</v>
      </c>
      <c r="C4354" s="334">
        <f t="shared" si="66"/>
        <v>10048807253</v>
      </c>
      <c r="D4354" s="42"/>
      <c r="E4354" s="42"/>
      <c r="F4354" s="247">
        <v>509945067</v>
      </c>
      <c r="G4354" s="337">
        <v>618004499</v>
      </c>
      <c r="H4354" s="330">
        <v>45922</v>
      </c>
      <c r="I4354" s="330"/>
      <c r="K4354" s="42"/>
      <c r="L4354" s="42"/>
      <c r="M4354" s="328"/>
      <c r="N4354" s="328"/>
      <c r="O4354" s="42"/>
    </row>
    <row r="4355" spans="1:15">
      <c r="A4355" s="42"/>
      <c r="B4355" s="330">
        <v>47359</v>
      </c>
      <c r="C4355" s="334">
        <f t="shared" si="66"/>
        <v>10407190417</v>
      </c>
      <c r="D4355" s="42"/>
      <c r="E4355" s="42"/>
      <c r="F4355" s="247">
        <v>868328231</v>
      </c>
      <c r="G4355" s="337">
        <v>618019860</v>
      </c>
      <c r="H4355" s="330">
        <v>48110</v>
      </c>
      <c r="I4355" s="330"/>
      <c r="K4355" s="42"/>
      <c r="L4355" s="42"/>
      <c r="M4355" s="328"/>
      <c r="N4355" s="328"/>
      <c r="O4355" s="42"/>
    </row>
    <row r="4356" spans="1:15">
      <c r="A4356" s="42"/>
      <c r="B4356" s="330">
        <v>47360</v>
      </c>
      <c r="C4356" s="334">
        <f t="shared" si="66"/>
        <v>9836661010</v>
      </c>
      <c r="D4356" s="42"/>
      <c r="E4356" s="42"/>
      <c r="F4356" s="247">
        <v>297798824</v>
      </c>
      <c r="G4356" s="337">
        <v>618118905</v>
      </c>
      <c r="H4356" s="330">
        <v>50019</v>
      </c>
      <c r="I4356" s="330"/>
      <c r="K4356" s="42"/>
      <c r="L4356" s="42"/>
      <c r="M4356" s="328"/>
      <c r="N4356" s="328"/>
      <c r="O4356" s="42"/>
    </row>
    <row r="4357" spans="1:15">
      <c r="A4357" s="42"/>
      <c r="B4357" s="330">
        <v>47361</v>
      </c>
      <c r="C4357" s="334">
        <f t="shared" si="66"/>
        <v>9882863892</v>
      </c>
      <c r="D4357" s="42"/>
      <c r="E4357" s="42"/>
      <c r="F4357" s="247">
        <v>344001706</v>
      </c>
      <c r="G4357" s="337">
        <v>618322435</v>
      </c>
      <c r="H4357" s="330">
        <v>43112</v>
      </c>
      <c r="I4357" s="330"/>
      <c r="K4357" s="42"/>
      <c r="L4357" s="42"/>
      <c r="M4357" s="328"/>
      <c r="N4357" s="328"/>
      <c r="O4357" s="42"/>
    </row>
    <row r="4358" spans="1:15">
      <c r="A4358" s="42"/>
      <c r="B4358" s="330">
        <v>47362</v>
      </c>
      <c r="C4358" s="334">
        <f t="shared" si="66"/>
        <v>9872856205</v>
      </c>
      <c r="D4358" s="42"/>
      <c r="E4358" s="42"/>
      <c r="F4358" s="247">
        <v>333994019</v>
      </c>
      <c r="G4358" s="337">
        <v>618384352</v>
      </c>
      <c r="H4358" s="330">
        <v>47073</v>
      </c>
      <c r="I4358" s="330"/>
      <c r="K4358" s="42"/>
      <c r="L4358" s="42"/>
      <c r="M4358" s="328"/>
      <c r="N4358" s="328"/>
      <c r="O4358" s="42"/>
    </row>
    <row r="4359" spans="1:15">
      <c r="A4359" s="42"/>
      <c r="B4359" s="330">
        <v>47363</v>
      </c>
      <c r="C4359" s="334">
        <f t="shared" si="66"/>
        <v>9924765494</v>
      </c>
      <c r="D4359" s="42"/>
      <c r="E4359" s="42"/>
      <c r="F4359" s="247">
        <v>385903308</v>
      </c>
      <c r="G4359" s="337">
        <v>618708529</v>
      </c>
      <c r="H4359" s="330">
        <v>48097</v>
      </c>
      <c r="I4359" s="330"/>
      <c r="K4359" s="42"/>
      <c r="L4359" s="42"/>
      <c r="M4359" s="328"/>
      <c r="N4359" s="328"/>
      <c r="O4359" s="42"/>
    </row>
    <row r="4360" spans="1:15">
      <c r="A4360" s="42"/>
      <c r="B4360" s="330">
        <v>47364</v>
      </c>
      <c r="C4360" s="334">
        <f t="shared" si="66"/>
        <v>10364429197</v>
      </c>
      <c r="D4360" s="42"/>
      <c r="E4360" s="42"/>
      <c r="F4360" s="247">
        <v>825567011</v>
      </c>
      <c r="G4360" s="337">
        <v>619046818</v>
      </c>
      <c r="H4360" s="330">
        <v>45914</v>
      </c>
      <c r="I4360" s="330"/>
      <c r="K4360" s="42"/>
      <c r="L4360" s="42"/>
      <c r="M4360" s="328"/>
      <c r="N4360" s="328"/>
      <c r="O4360" s="42"/>
    </row>
    <row r="4361" spans="1:15">
      <c r="A4361" s="42"/>
      <c r="B4361" s="330">
        <v>47365</v>
      </c>
      <c r="C4361" s="334">
        <f t="shared" si="66"/>
        <v>10370318438</v>
      </c>
      <c r="D4361" s="42"/>
      <c r="E4361" s="42"/>
      <c r="F4361" s="247">
        <v>831456252</v>
      </c>
      <c r="G4361" s="337">
        <v>619438178</v>
      </c>
      <c r="H4361" s="330">
        <v>47097</v>
      </c>
      <c r="I4361" s="330"/>
      <c r="K4361" s="42"/>
      <c r="L4361" s="42"/>
      <c r="M4361" s="328"/>
      <c r="N4361" s="328"/>
      <c r="O4361" s="42"/>
    </row>
    <row r="4362" spans="1:15">
      <c r="A4362" s="42"/>
      <c r="B4362" s="330">
        <v>47366</v>
      </c>
      <c r="C4362" s="334">
        <f t="shared" si="66"/>
        <v>10062564455</v>
      </c>
      <c r="D4362" s="42"/>
      <c r="E4362" s="42"/>
      <c r="F4362" s="247">
        <v>523702269</v>
      </c>
      <c r="G4362" s="337">
        <v>619446308</v>
      </c>
      <c r="H4362" s="330">
        <v>43086</v>
      </c>
      <c r="I4362" s="330"/>
      <c r="K4362" s="42"/>
      <c r="L4362" s="42"/>
      <c r="M4362" s="328"/>
      <c r="N4362" s="328"/>
      <c r="O4362" s="42"/>
    </row>
    <row r="4363" spans="1:15">
      <c r="A4363" s="42"/>
      <c r="B4363" s="330">
        <v>47367</v>
      </c>
      <c r="C4363" s="334">
        <f t="shared" si="66"/>
        <v>9873401822</v>
      </c>
      <c r="D4363" s="42"/>
      <c r="E4363" s="42"/>
      <c r="F4363" s="247">
        <v>334539636</v>
      </c>
      <c r="G4363" s="337">
        <v>619458601</v>
      </c>
      <c r="H4363" s="330">
        <v>48886</v>
      </c>
      <c r="I4363" s="330"/>
      <c r="K4363" s="42"/>
      <c r="L4363" s="42"/>
      <c r="M4363" s="328"/>
      <c r="N4363" s="328"/>
      <c r="O4363" s="42"/>
    </row>
    <row r="4364" spans="1:15">
      <c r="A4364" s="42"/>
      <c r="B4364" s="330">
        <v>47368</v>
      </c>
      <c r="C4364" s="334">
        <f t="shared" si="66"/>
        <v>9920329888</v>
      </c>
      <c r="D4364" s="42"/>
      <c r="E4364" s="42"/>
      <c r="F4364" s="247">
        <v>381467702</v>
      </c>
      <c r="G4364" s="337">
        <v>619669337</v>
      </c>
      <c r="H4364" s="330">
        <v>49826</v>
      </c>
      <c r="I4364" s="330"/>
      <c r="K4364" s="42"/>
      <c r="L4364" s="42"/>
      <c r="M4364" s="328"/>
      <c r="N4364" s="328"/>
      <c r="O4364" s="42"/>
    </row>
    <row r="4365" spans="1:15">
      <c r="A4365" s="42"/>
      <c r="B4365" s="330">
        <v>47369</v>
      </c>
      <c r="C4365" s="334">
        <f t="shared" si="66"/>
        <v>9737355317</v>
      </c>
      <c r="D4365" s="42"/>
      <c r="E4365" s="42"/>
      <c r="F4365" s="247">
        <v>198493131</v>
      </c>
      <c r="G4365" s="337">
        <v>619775224</v>
      </c>
      <c r="H4365" s="330">
        <v>48067</v>
      </c>
      <c r="I4365" s="330"/>
      <c r="K4365" s="42"/>
      <c r="L4365" s="42"/>
      <c r="M4365" s="328"/>
      <c r="N4365" s="328"/>
      <c r="O4365" s="42"/>
    </row>
    <row r="4366" spans="1:15">
      <c r="A4366" s="42"/>
      <c r="B4366" s="330">
        <v>47370</v>
      </c>
      <c r="C4366" s="334">
        <f t="shared" si="66"/>
        <v>9951659609</v>
      </c>
      <c r="D4366" s="42"/>
      <c r="E4366" s="42"/>
      <c r="F4366" s="247">
        <v>412797423</v>
      </c>
      <c r="G4366" s="337">
        <v>619795785</v>
      </c>
      <c r="H4366" s="330">
        <v>47225</v>
      </c>
      <c r="I4366" s="330"/>
      <c r="K4366" s="42"/>
      <c r="L4366" s="42"/>
      <c r="M4366" s="328"/>
      <c r="N4366" s="328"/>
      <c r="O4366" s="42"/>
    </row>
    <row r="4367" spans="1:15">
      <c r="A4367" s="42"/>
      <c r="B4367" s="330">
        <v>47371</v>
      </c>
      <c r="C4367" s="334">
        <f t="shared" si="66"/>
        <v>9919261896</v>
      </c>
      <c r="D4367" s="42"/>
      <c r="E4367" s="42"/>
      <c r="F4367" s="247">
        <v>380399710</v>
      </c>
      <c r="G4367" s="337">
        <v>619870592</v>
      </c>
      <c r="H4367" s="330">
        <v>44425</v>
      </c>
      <c r="I4367" s="330"/>
      <c r="K4367" s="42"/>
      <c r="L4367" s="42"/>
      <c r="M4367" s="328"/>
      <c r="N4367" s="328"/>
      <c r="O4367" s="42"/>
    </row>
    <row r="4368" spans="1:15">
      <c r="A4368" s="42"/>
      <c r="B4368" s="330">
        <v>47372</v>
      </c>
      <c r="C4368" s="334">
        <f t="shared" si="66"/>
        <v>10363800660</v>
      </c>
      <c r="D4368" s="42"/>
      <c r="E4368" s="42"/>
      <c r="F4368" s="247">
        <v>824938474</v>
      </c>
      <c r="G4368" s="337">
        <v>619961403</v>
      </c>
      <c r="H4368" s="330">
        <v>43146</v>
      </c>
      <c r="I4368" s="330"/>
      <c r="K4368" s="42"/>
      <c r="L4368" s="42"/>
      <c r="M4368" s="328"/>
      <c r="N4368" s="328"/>
      <c r="O4368" s="42"/>
    </row>
    <row r="4369" spans="1:15">
      <c r="A4369" s="42"/>
      <c r="B4369" s="330">
        <v>47373</v>
      </c>
      <c r="C4369" s="334">
        <f t="shared" si="66"/>
        <v>10003536727</v>
      </c>
      <c r="D4369" s="42"/>
      <c r="E4369" s="42"/>
      <c r="F4369" s="247">
        <v>464674541</v>
      </c>
      <c r="G4369" s="337">
        <v>620282785</v>
      </c>
      <c r="H4369" s="330">
        <v>43938</v>
      </c>
      <c r="I4369" s="330"/>
      <c r="K4369" s="42"/>
      <c r="L4369" s="42"/>
      <c r="M4369" s="328"/>
      <c r="N4369" s="328"/>
      <c r="O4369" s="42"/>
    </row>
    <row r="4370" spans="1:15">
      <c r="A4370" s="42"/>
      <c r="B4370" s="330">
        <v>47374</v>
      </c>
      <c r="C4370" s="334">
        <f t="shared" si="66"/>
        <v>9710520617</v>
      </c>
      <c r="D4370" s="42"/>
      <c r="E4370" s="42"/>
      <c r="F4370" s="247">
        <v>171658431</v>
      </c>
      <c r="G4370" s="337">
        <v>620733725</v>
      </c>
      <c r="H4370" s="330">
        <v>49478</v>
      </c>
      <c r="I4370" s="330"/>
      <c r="K4370" s="42"/>
      <c r="L4370" s="42"/>
      <c r="M4370" s="328"/>
      <c r="N4370" s="328"/>
      <c r="O4370" s="42"/>
    </row>
    <row r="4371" spans="1:15">
      <c r="A4371" s="42"/>
      <c r="B4371" s="330">
        <v>47375</v>
      </c>
      <c r="C4371" s="334">
        <f t="shared" si="66"/>
        <v>9712624992</v>
      </c>
      <c r="D4371" s="42"/>
      <c r="E4371" s="42"/>
      <c r="F4371" s="247">
        <v>173762806</v>
      </c>
      <c r="G4371" s="337">
        <v>620787701</v>
      </c>
      <c r="H4371" s="330">
        <v>50282</v>
      </c>
      <c r="I4371" s="330"/>
      <c r="K4371" s="42"/>
      <c r="L4371" s="42"/>
      <c r="M4371" s="328"/>
      <c r="N4371" s="328"/>
      <c r="O4371" s="42"/>
    </row>
    <row r="4372" spans="1:15">
      <c r="A4372" s="42"/>
      <c r="B4372" s="330">
        <v>47376</v>
      </c>
      <c r="C4372" s="334">
        <f t="shared" si="66"/>
        <v>9943250586</v>
      </c>
      <c r="D4372" s="42"/>
      <c r="E4372" s="42"/>
      <c r="F4372" s="247">
        <v>404388400</v>
      </c>
      <c r="G4372" s="337">
        <v>621059844</v>
      </c>
      <c r="H4372" s="330">
        <v>43182</v>
      </c>
      <c r="I4372" s="330"/>
      <c r="K4372" s="42"/>
      <c r="L4372" s="42"/>
      <c r="M4372" s="328"/>
      <c r="N4372" s="328"/>
      <c r="O4372" s="42"/>
    </row>
    <row r="4373" spans="1:15">
      <c r="A4373" s="42"/>
      <c r="B4373" s="330">
        <v>47377</v>
      </c>
      <c r="C4373" s="334">
        <f t="shared" si="66"/>
        <v>9854065857</v>
      </c>
      <c r="D4373" s="42"/>
      <c r="E4373" s="42"/>
      <c r="F4373" s="247">
        <v>315203671</v>
      </c>
      <c r="G4373" s="337">
        <v>621104607</v>
      </c>
      <c r="H4373" s="330">
        <v>49777</v>
      </c>
      <c r="I4373" s="330"/>
      <c r="K4373" s="42"/>
      <c r="L4373" s="42"/>
      <c r="M4373" s="328"/>
      <c r="N4373" s="328"/>
      <c r="O4373" s="42"/>
    </row>
    <row r="4374" spans="1:15">
      <c r="A4374" s="42"/>
      <c r="B4374" s="330">
        <v>47378</v>
      </c>
      <c r="C4374" s="334">
        <f t="shared" si="66"/>
        <v>10126520560</v>
      </c>
      <c r="D4374" s="42"/>
      <c r="E4374" s="42"/>
      <c r="F4374" s="247">
        <v>587658374</v>
      </c>
      <c r="G4374" s="337">
        <v>621479469</v>
      </c>
      <c r="H4374" s="330">
        <v>47059</v>
      </c>
      <c r="I4374" s="330"/>
      <c r="K4374" s="42"/>
      <c r="L4374" s="42"/>
      <c r="M4374" s="328"/>
      <c r="N4374" s="328"/>
      <c r="O4374" s="42"/>
    </row>
    <row r="4375" spans="1:15">
      <c r="A4375" s="42"/>
      <c r="B4375" s="330">
        <v>47379</v>
      </c>
      <c r="C4375" s="334">
        <f t="shared" si="66"/>
        <v>9820233517</v>
      </c>
      <c r="D4375" s="42"/>
      <c r="E4375" s="42"/>
      <c r="F4375" s="247">
        <v>281371331</v>
      </c>
      <c r="G4375" s="337">
        <v>621722060</v>
      </c>
      <c r="H4375" s="330">
        <v>45909</v>
      </c>
      <c r="I4375" s="330"/>
      <c r="K4375" s="42"/>
      <c r="L4375" s="42"/>
      <c r="M4375" s="328"/>
      <c r="N4375" s="328"/>
      <c r="O4375" s="42"/>
    </row>
    <row r="4376" spans="1:15">
      <c r="A4376" s="42"/>
      <c r="B4376" s="330">
        <v>47380</v>
      </c>
      <c r="C4376" s="334">
        <f t="shared" si="66"/>
        <v>9675788302</v>
      </c>
      <c r="D4376" s="42"/>
      <c r="E4376" s="42"/>
      <c r="F4376" s="247">
        <v>136926116</v>
      </c>
      <c r="G4376" s="337">
        <v>621748488</v>
      </c>
      <c r="H4376" s="330">
        <v>45852</v>
      </c>
      <c r="I4376" s="330"/>
      <c r="K4376" s="42"/>
      <c r="L4376" s="42"/>
      <c r="M4376" s="328"/>
      <c r="N4376" s="328"/>
      <c r="O4376" s="42"/>
    </row>
    <row r="4377" spans="1:15">
      <c r="A4377" s="42"/>
      <c r="B4377" s="330">
        <v>47381</v>
      </c>
      <c r="C4377" s="334">
        <f t="shared" si="66"/>
        <v>10439551313</v>
      </c>
      <c r="D4377" s="42"/>
      <c r="E4377" s="42"/>
      <c r="F4377" s="247">
        <v>900689127</v>
      </c>
      <c r="G4377" s="337">
        <v>621859836</v>
      </c>
      <c r="H4377" s="330">
        <v>46908</v>
      </c>
      <c r="I4377" s="330"/>
      <c r="K4377" s="42"/>
      <c r="L4377" s="42"/>
      <c r="M4377" s="328"/>
      <c r="N4377" s="328"/>
      <c r="O4377" s="42"/>
    </row>
    <row r="4378" spans="1:15">
      <c r="A4378" s="42"/>
      <c r="B4378" s="330">
        <v>47382</v>
      </c>
      <c r="C4378" s="334">
        <f t="shared" si="66"/>
        <v>10032685338</v>
      </c>
      <c r="D4378" s="42"/>
      <c r="E4378" s="42"/>
      <c r="F4378" s="247">
        <v>493823152</v>
      </c>
      <c r="G4378" s="337">
        <v>622059454</v>
      </c>
      <c r="H4378" s="330">
        <v>45870</v>
      </c>
      <c r="I4378" s="330"/>
      <c r="K4378" s="42"/>
      <c r="L4378" s="42"/>
      <c r="M4378" s="328"/>
      <c r="N4378" s="328"/>
      <c r="O4378" s="42"/>
    </row>
    <row r="4379" spans="1:15">
      <c r="A4379" s="42"/>
      <c r="B4379" s="330">
        <v>47383</v>
      </c>
      <c r="C4379" s="334">
        <f t="shared" si="66"/>
        <v>10416318535</v>
      </c>
      <c r="D4379" s="42"/>
      <c r="E4379" s="42"/>
      <c r="F4379" s="247">
        <v>877456349</v>
      </c>
      <c r="G4379" s="337">
        <v>622236986</v>
      </c>
      <c r="H4379" s="330">
        <v>49468</v>
      </c>
      <c r="I4379" s="330"/>
      <c r="K4379" s="42"/>
      <c r="L4379" s="42"/>
      <c r="M4379" s="328"/>
      <c r="N4379" s="328"/>
      <c r="O4379" s="42"/>
    </row>
    <row r="4380" spans="1:15">
      <c r="A4380" s="42"/>
      <c r="B4380" s="330">
        <v>47384</v>
      </c>
      <c r="C4380" s="334">
        <f t="shared" si="66"/>
        <v>10462124535</v>
      </c>
      <c r="D4380" s="42"/>
      <c r="E4380" s="42"/>
      <c r="F4380" s="247">
        <v>923262349</v>
      </c>
      <c r="G4380" s="337">
        <v>622532183</v>
      </c>
      <c r="H4380" s="330">
        <v>43397</v>
      </c>
      <c r="I4380" s="330"/>
      <c r="K4380" s="42"/>
      <c r="L4380" s="42"/>
      <c r="M4380" s="328"/>
      <c r="N4380" s="328"/>
      <c r="O4380" s="42"/>
    </row>
    <row r="4381" spans="1:15">
      <c r="A4381" s="42"/>
      <c r="B4381" s="330">
        <v>47385</v>
      </c>
      <c r="C4381" s="334">
        <f t="shared" si="66"/>
        <v>10464711495</v>
      </c>
      <c r="D4381" s="42"/>
      <c r="E4381" s="42"/>
      <c r="F4381" s="247">
        <v>925849309</v>
      </c>
      <c r="G4381" s="337">
        <v>622596335</v>
      </c>
      <c r="H4381" s="330">
        <v>50004</v>
      </c>
      <c r="I4381" s="330"/>
      <c r="K4381" s="42"/>
      <c r="L4381" s="42"/>
      <c r="M4381" s="328"/>
      <c r="N4381" s="328"/>
      <c r="O4381" s="42"/>
    </row>
    <row r="4382" spans="1:15">
      <c r="A4382" s="42"/>
      <c r="B4382" s="330">
        <v>47386</v>
      </c>
      <c r="C4382" s="334">
        <f t="shared" si="66"/>
        <v>10492328762</v>
      </c>
      <c r="D4382" s="42"/>
      <c r="E4382" s="42"/>
      <c r="F4382" s="247">
        <v>953466576</v>
      </c>
      <c r="G4382" s="337">
        <v>622645335</v>
      </c>
      <c r="H4382" s="330">
        <v>46482</v>
      </c>
      <c r="I4382" s="330"/>
      <c r="K4382" s="42"/>
      <c r="L4382" s="42"/>
      <c r="M4382" s="328"/>
      <c r="N4382" s="328"/>
      <c r="O4382" s="42"/>
    </row>
    <row r="4383" spans="1:15">
      <c r="A4383" s="42"/>
      <c r="B4383" s="330">
        <v>47387</v>
      </c>
      <c r="C4383" s="334">
        <f t="shared" si="66"/>
        <v>10194579247</v>
      </c>
      <c r="D4383" s="42"/>
      <c r="E4383" s="42"/>
      <c r="F4383" s="247">
        <v>655717061</v>
      </c>
      <c r="G4383" s="337">
        <v>622713637</v>
      </c>
      <c r="H4383" s="330">
        <v>49071</v>
      </c>
      <c r="I4383" s="330"/>
      <c r="K4383" s="42"/>
      <c r="L4383" s="42"/>
      <c r="M4383" s="328"/>
      <c r="N4383" s="328"/>
      <c r="O4383" s="42"/>
    </row>
    <row r="4384" spans="1:15">
      <c r="A4384" s="42"/>
      <c r="B4384" s="330">
        <v>47388</v>
      </c>
      <c r="C4384" s="334">
        <f t="shared" ref="C4384:C4447" si="67">F4384+(F$88*28679+98765)+(G$88*6587+87654)+(E$88*9537+76543)+(J$88*5713+4528)</f>
        <v>9879975945</v>
      </c>
      <c r="D4384" s="42"/>
      <c r="E4384" s="42"/>
      <c r="F4384" s="247">
        <v>341113759</v>
      </c>
      <c r="G4384" s="337">
        <v>622870047</v>
      </c>
      <c r="H4384" s="330">
        <v>47915</v>
      </c>
      <c r="I4384" s="330"/>
      <c r="K4384" s="42"/>
      <c r="L4384" s="42"/>
      <c r="M4384" s="328"/>
      <c r="N4384" s="328"/>
      <c r="O4384" s="42"/>
    </row>
    <row r="4385" spans="1:15">
      <c r="A4385" s="42"/>
      <c r="B4385" s="330">
        <v>47389</v>
      </c>
      <c r="C4385" s="334">
        <f t="shared" si="67"/>
        <v>10098983400</v>
      </c>
      <c r="D4385" s="42"/>
      <c r="E4385" s="42"/>
      <c r="F4385" s="247">
        <v>560121214</v>
      </c>
      <c r="G4385" s="337">
        <v>623008402</v>
      </c>
      <c r="H4385" s="330">
        <v>47162</v>
      </c>
      <c r="I4385" s="330"/>
      <c r="K4385" s="42"/>
      <c r="L4385" s="42"/>
      <c r="M4385" s="328"/>
      <c r="N4385" s="328"/>
      <c r="O4385" s="42"/>
    </row>
    <row r="4386" spans="1:15">
      <c r="A4386" s="42"/>
      <c r="B4386" s="330">
        <v>47390</v>
      </c>
      <c r="C4386" s="334">
        <f t="shared" si="67"/>
        <v>9972002053</v>
      </c>
      <c r="D4386" s="42"/>
      <c r="E4386" s="42"/>
      <c r="F4386" s="247">
        <v>433139867</v>
      </c>
      <c r="G4386" s="337">
        <v>623206656</v>
      </c>
      <c r="H4386" s="330">
        <v>46409</v>
      </c>
      <c r="I4386" s="330"/>
      <c r="K4386" s="42"/>
      <c r="L4386" s="42"/>
      <c r="M4386" s="328"/>
      <c r="N4386" s="328"/>
      <c r="O4386" s="42"/>
    </row>
    <row r="4387" spans="1:15">
      <c r="A4387" s="42"/>
      <c r="B4387" s="330">
        <v>47391</v>
      </c>
      <c r="C4387" s="334">
        <f t="shared" si="67"/>
        <v>10452729713</v>
      </c>
      <c r="D4387" s="42"/>
      <c r="E4387" s="42"/>
      <c r="F4387" s="247">
        <v>913867527</v>
      </c>
      <c r="G4387" s="337">
        <v>623303846</v>
      </c>
      <c r="H4387" s="330">
        <v>47765</v>
      </c>
      <c r="I4387" s="330"/>
      <c r="K4387" s="42"/>
      <c r="L4387" s="42"/>
      <c r="M4387" s="328"/>
      <c r="N4387" s="328"/>
      <c r="O4387" s="42"/>
    </row>
    <row r="4388" spans="1:15">
      <c r="A4388" s="42"/>
      <c r="B4388" s="330">
        <v>47392</v>
      </c>
      <c r="C4388" s="334">
        <f t="shared" si="67"/>
        <v>10257740710</v>
      </c>
      <c r="D4388" s="42"/>
      <c r="E4388" s="42"/>
      <c r="F4388" s="247">
        <v>718878524</v>
      </c>
      <c r="G4388" s="337">
        <v>623401218</v>
      </c>
      <c r="H4388" s="330">
        <v>44327</v>
      </c>
      <c r="I4388" s="330"/>
      <c r="K4388" s="42"/>
      <c r="L4388" s="42"/>
      <c r="M4388" s="328"/>
      <c r="N4388" s="328"/>
      <c r="O4388" s="42"/>
    </row>
    <row r="4389" spans="1:15">
      <c r="A4389" s="42"/>
      <c r="B4389" s="330">
        <v>47393</v>
      </c>
      <c r="C4389" s="334">
        <f t="shared" si="67"/>
        <v>10091597531</v>
      </c>
      <c r="D4389" s="42"/>
      <c r="E4389" s="42"/>
      <c r="F4389" s="247">
        <v>552735345</v>
      </c>
      <c r="G4389" s="337">
        <v>623499901</v>
      </c>
      <c r="H4389" s="330">
        <v>49339</v>
      </c>
      <c r="I4389" s="330"/>
      <c r="K4389" s="42"/>
      <c r="L4389" s="42"/>
      <c r="M4389" s="328"/>
      <c r="N4389" s="328"/>
      <c r="O4389" s="42"/>
    </row>
    <row r="4390" spans="1:15">
      <c r="A4390" s="42"/>
      <c r="B4390" s="330">
        <v>47394</v>
      </c>
      <c r="C4390" s="334">
        <f t="shared" si="67"/>
        <v>9971895314</v>
      </c>
      <c r="D4390" s="42"/>
      <c r="E4390" s="42"/>
      <c r="F4390" s="247">
        <v>433033128</v>
      </c>
      <c r="G4390" s="337">
        <v>623594192</v>
      </c>
      <c r="H4390" s="330">
        <v>44218</v>
      </c>
      <c r="I4390" s="330"/>
      <c r="K4390" s="42"/>
      <c r="L4390" s="42"/>
      <c r="M4390" s="328"/>
      <c r="N4390" s="328"/>
      <c r="O4390" s="42"/>
    </row>
    <row r="4391" spans="1:15">
      <c r="A4391" s="42"/>
      <c r="B4391" s="330">
        <v>47395</v>
      </c>
      <c r="C4391" s="334">
        <f t="shared" si="67"/>
        <v>10503927446</v>
      </c>
      <c r="D4391" s="42"/>
      <c r="E4391" s="42"/>
      <c r="F4391" s="247">
        <v>965065260</v>
      </c>
      <c r="G4391" s="337">
        <v>623721212</v>
      </c>
      <c r="H4391" s="330">
        <v>47128</v>
      </c>
      <c r="I4391" s="330"/>
      <c r="K4391" s="42"/>
      <c r="L4391" s="42"/>
      <c r="M4391" s="328"/>
      <c r="N4391" s="328"/>
      <c r="O4391" s="42"/>
    </row>
    <row r="4392" spans="1:15">
      <c r="A4392" s="42"/>
      <c r="B4392" s="330">
        <v>47396</v>
      </c>
      <c r="C4392" s="334">
        <f t="shared" si="67"/>
        <v>10311403819</v>
      </c>
      <c r="D4392" s="42"/>
      <c r="E4392" s="42"/>
      <c r="F4392" s="247">
        <v>772541633</v>
      </c>
      <c r="G4392" s="337">
        <v>623905334</v>
      </c>
      <c r="H4392" s="330">
        <v>46012</v>
      </c>
      <c r="I4392" s="330"/>
      <c r="K4392" s="42"/>
      <c r="L4392" s="42"/>
      <c r="M4392" s="328"/>
      <c r="N4392" s="328"/>
      <c r="O4392" s="42"/>
    </row>
    <row r="4393" spans="1:15">
      <c r="A4393" s="42"/>
      <c r="B4393" s="330">
        <v>47397</v>
      </c>
      <c r="C4393" s="334">
        <f t="shared" si="67"/>
        <v>10349155304</v>
      </c>
      <c r="D4393" s="42"/>
      <c r="E4393" s="42"/>
      <c r="F4393" s="247">
        <v>810293118</v>
      </c>
      <c r="G4393" s="337">
        <v>624018286</v>
      </c>
      <c r="H4393" s="330">
        <v>43893</v>
      </c>
      <c r="I4393" s="330"/>
      <c r="K4393" s="42"/>
      <c r="L4393" s="42"/>
      <c r="M4393" s="328"/>
      <c r="N4393" s="328"/>
      <c r="O4393" s="42"/>
    </row>
    <row r="4394" spans="1:15">
      <c r="A4394" s="42"/>
      <c r="B4394" s="330">
        <v>47398</v>
      </c>
      <c r="C4394" s="334">
        <f t="shared" si="67"/>
        <v>10430849324</v>
      </c>
      <c r="D4394" s="42"/>
      <c r="E4394" s="42"/>
      <c r="F4394" s="247">
        <v>891987138</v>
      </c>
      <c r="G4394" s="337">
        <v>624087944</v>
      </c>
      <c r="H4394" s="330">
        <v>44594</v>
      </c>
      <c r="I4394" s="330"/>
      <c r="K4394" s="42"/>
      <c r="L4394" s="42"/>
      <c r="M4394" s="328"/>
      <c r="N4394" s="328"/>
      <c r="O4394" s="42"/>
    </row>
    <row r="4395" spans="1:15">
      <c r="A4395" s="42"/>
      <c r="B4395" s="330">
        <v>47399</v>
      </c>
      <c r="C4395" s="334">
        <f t="shared" si="67"/>
        <v>10139209202</v>
      </c>
      <c r="D4395" s="42"/>
      <c r="E4395" s="42"/>
      <c r="F4395" s="247">
        <v>600347016</v>
      </c>
      <c r="G4395" s="337">
        <v>624247622</v>
      </c>
      <c r="H4395" s="330">
        <v>47181</v>
      </c>
      <c r="I4395" s="330"/>
      <c r="K4395" s="42"/>
      <c r="L4395" s="42"/>
      <c r="M4395" s="328"/>
      <c r="N4395" s="328"/>
      <c r="O4395" s="42"/>
    </row>
    <row r="4396" spans="1:15">
      <c r="A4396" s="42"/>
      <c r="B4396" s="330">
        <v>47400</v>
      </c>
      <c r="C4396" s="334">
        <f t="shared" si="67"/>
        <v>9994607661</v>
      </c>
      <c r="D4396" s="42"/>
      <c r="E4396" s="42"/>
      <c r="F4396" s="247">
        <v>455745475</v>
      </c>
      <c r="G4396" s="337">
        <v>624399450</v>
      </c>
      <c r="H4396" s="330">
        <v>47828</v>
      </c>
      <c r="I4396" s="330"/>
      <c r="K4396" s="42"/>
      <c r="L4396" s="42"/>
      <c r="M4396" s="328"/>
      <c r="N4396" s="328"/>
      <c r="O4396" s="42"/>
    </row>
    <row r="4397" spans="1:15">
      <c r="A4397" s="42"/>
      <c r="B4397" s="330">
        <v>47401</v>
      </c>
      <c r="C4397" s="334">
        <f t="shared" si="67"/>
        <v>10410050678</v>
      </c>
      <c r="D4397" s="42"/>
      <c r="E4397" s="42"/>
      <c r="F4397" s="247">
        <v>871188492</v>
      </c>
      <c r="G4397" s="337">
        <v>624511445</v>
      </c>
      <c r="H4397" s="330">
        <v>43078</v>
      </c>
      <c r="I4397" s="330"/>
      <c r="K4397" s="42"/>
      <c r="L4397" s="42"/>
      <c r="M4397" s="328"/>
      <c r="N4397" s="328"/>
      <c r="O4397" s="42"/>
    </row>
    <row r="4398" spans="1:15">
      <c r="A4398" s="42"/>
      <c r="B4398" s="330">
        <v>47402</v>
      </c>
      <c r="C4398" s="334">
        <f t="shared" si="67"/>
        <v>10258399811</v>
      </c>
      <c r="D4398" s="42"/>
      <c r="E4398" s="42"/>
      <c r="F4398" s="247">
        <v>719537625</v>
      </c>
      <c r="G4398" s="337">
        <v>624868066</v>
      </c>
      <c r="H4398" s="330">
        <v>48961</v>
      </c>
      <c r="I4398" s="330"/>
      <c r="K4398" s="42"/>
      <c r="L4398" s="42"/>
      <c r="M4398" s="328"/>
      <c r="N4398" s="328"/>
      <c r="O4398" s="42"/>
    </row>
    <row r="4399" spans="1:15">
      <c r="A4399" s="42"/>
      <c r="B4399" s="330">
        <v>47403</v>
      </c>
      <c r="C4399" s="334">
        <f t="shared" si="67"/>
        <v>10282538829</v>
      </c>
      <c r="D4399" s="42"/>
      <c r="E4399" s="42"/>
      <c r="F4399" s="247">
        <v>743676643</v>
      </c>
      <c r="G4399" s="337">
        <v>624934312</v>
      </c>
      <c r="H4399" s="330">
        <v>43572</v>
      </c>
      <c r="I4399" s="330"/>
      <c r="K4399" s="42"/>
      <c r="L4399" s="42"/>
      <c r="M4399" s="328"/>
      <c r="N4399" s="328"/>
      <c r="O4399" s="42"/>
    </row>
    <row r="4400" spans="1:15">
      <c r="A4400" s="42"/>
      <c r="B4400" s="330">
        <v>47404</v>
      </c>
      <c r="C4400" s="334">
        <f t="shared" si="67"/>
        <v>9812850890</v>
      </c>
      <c r="D4400" s="42"/>
      <c r="E4400" s="42"/>
      <c r="F4400" s="247">
        <v>273988704</v>
      </c>
      <c r="G4400" s="337">
        <v>625282360</v>
      </c>
      <c r="H4400" s="330">
        <v>48336</v>
      </c>
      <c r="I4400" s="330"/>
      <c r="K4400" s="42"/>
      <c r="L4400" s="42"/>
      <c r="M4400" s="328"/>
      <c r="N4400" s="328"/>
      <c r="O4400" s="42"/>
    </row>
    <row r="4401" spans="1:15">
      <c r="A4401" s="42"/>
      <c r="B4401" s="330">
        <v>47405</v>
      </c>
      <c r="C4401" s="334">
        <f t="shared" si="67"/>
        <v>10069248415</v>
      </c>
      <c r="D4401" s="42"/>
      <c r="E4401" s="42"/>
      <c r="F4401" s="247">
        <v>530386229</v>
      </c>
      <c r="G4401" s="337">
        <v>625522997</v>
      </c>
      <c r="H4401" s="330">
        <v>44166</v>
      </c>
      <c r="I4401" s="330"/>
      <c r="K4401" s="42"/>
      <c r="L4401" s="42"/>
      <c r="M4401" s="328"/>
      <c r="N4401" s="328"/>
      <c r="O4401" s="42"/>
    </row>
    <row r="4402" spans="1:15">
      <c r="A4402" s="42"/>
      <c r="B4402" s="330">
        <v>47406</v>
      </c>
      <c r="C4402" s="334">
        <f t="shared" si="67"/>
        <v>10207933261</v>
      </c>
      <c r="D4402" s="42"/>
      <c r="E4402" s="42"/>
      <c r="F4402" s="247">
        <v>669071075</v>
      </c>
      <c r="G4402" s="337">
        <v>625536380</v>
      </c>
      <c r="H4402" s="330">
        <v>45509</v>
      </c>
      <c r="I4402" s="330"/>
      <c r="K4402" s="42"/>
      <c r="L4402" s="42"/>
      <c r="M4402" s="328"/>
      <c r="N4402" s="328"/>
      <c r="O4402" s="42"/>
    </row>
    <row r="4403" spans="1:15">
      <c r="A4403" s="42"/>
      <c r="B4403" s="330">
        <v>47407</v>
      </c>
      <c r="C4403" s="334">
        <f t="shared" si="67"/>
        <v>9810006709</v>
      </c>
      <c r="D4403" s="42"/>
      <c r="E4403" s="42"/>
      <c r="F4403" s="247">
        <v>271144523</v>
      </c>
      <c r="G4403" s="337">
        <v>625593334</v>
      </c>
      <c r="H4403" s="330">
        <v>48473</v>
      </c>
      <c r="I4403" s="330"/>
      <c r="K4403" s="42"/>
      <c r="L4403" s="42"/>
      <c r="M4403" s="328"/>
      <c r="N4403" s="328"/>
      <c r="O4403" s="42"/>
    </row>
    <row r="4404" spans="1:15">
      <c r="A4404" s="42"/>
      <c r="B4404" s="330">
        <v>47408</v>
      </c>
      <c r="C4404" s="334">
        <f t="shared" si="67"/>
        <v>9751929360</v>
      </c>
      <c r="D4404" s="42"/>
      <c r="E4404" s="42"/>
      <c r="F4404" s="247">
        <v>213067174</v>
      </c>
      <c r="G4404" s="337">
        <v>625805964</v>
      </c>
      <c r="H4404" s="330">
        <v>47834</v>
      </c>
      <c r="I4404" s="330"/>
      <c r="K4404" s="42"/>
      <c r="L4404" s="42"/>
      <c r="M4404" s="328"/>
      <c r="N4404" s="328"/>
      <c r="O4404" s="42"/>
    </row>
    <row r="4405" spans="1:15">
      <c r="A4405" s="42"/>
      <c r="B4405" s="330">
        <v>47409</v>
      </c>
      <c r="C4405" s="334">
        <f t="shared" si="67"/>
        <v>10006915339</v>
      </c>
      <c r="D4405" s="42"/>
      <c r="E4405" s="42"/>
      <c r="F4405" s="247">
        <v>468053153</v>
      </c>
      <c r="G4405" s="337">
        <v>625953399</v>
      </c>
      <c r="H4405" s="330">
        <v>44810</v>
      </c>
      <c r="I4405" s="330"/>
      <c r="K4405" s="42"/>
      <c r="L4405" s="42"/>
      <c r="M4405" s="328"/>
      <c r="N4405" s="328"/>
      <c r="O4405" s="42"/>
    </row>
    <row r="4406" spans="1:15">
      <c r="A4406" s="42"/>
      <c r="B4406" s="330">
        <v>47410</v>
      </c>
      <c r="C4406" s="334">
        <f t="shared" si="67"/>
        <v>9857811237</v>
      </c>
      <c r="D4406" s="42"/>
      <c r="E4406" s="42"/>
      <c r="F4406" s="247">
        <v>318949051</v>
      </c>
      <c r="G4406" s="337">
        <v>626046057</v>
      </c>
      <c r="H4406" s="330">
        <v>46622</v>
      </c>
      <c r="I4406" s="330"/>
      <c r="K4406" s="42"/>
      <c r="L4406" s="42"/>
      <c r="M4406" s="328"/>
      <c r="N4406" s="328"/>
      <c r="O4406" s="42"/>
    </row>
    <row r="4407" spans="1:15">
      <c r="A4407" s="42"/>
      <c r="B4407" s="330">
        <v>47411</v>
      </c>
      <c r="C4407" s="334">
        <f t="shared" si="67"/>
        <v>9909265061</v>
      </c>
      <c r="D4407" s="42"/>
      <c r="E4407" s="42"/>
      <c r="F4407" s="247">
        <v>370402875</v>
      </c>
      <c r="G4407" s="337">
        <v>626195367</v>
      </c>
      <c r="H4407" s="330">
        <v>49032</v>
      </c>
      <c r="I4407" s="330"/>
      <c r="K4407" s="42"/>
      <c r="L4407" s="42"/>
      <c r="M4407" s="328"/>
      <c r="N4407" s="328"/>
      <c r="O4407" s="42"/>
    </row>
    <row r="4408" spans="1:15">
      <c r="A4408" s="42"/>
      <c r="B4408" s="330">
        <v>47412</v>
      </c>
      <c r="C4408" s="334">
        <f t="shared" si="67"/>
        <v>9889532810</v>
      </c>
      <c r="D4408" s="42"/>
      <c r="E4408" s="42"/>
      <c r="F4408" s="247">
        <v>350670624</v>
      </c>
      <c r="G4408" s="337">
        <v>626255015</v>
      </c>
      <c r="H4408" s="330">
        <v>50305</v>
      </c>
      <c r="I4408" s="330"/>
      <c r="K4408" s="42"/>
      <c r="L4408" s="42"/>
      <c r="M4408" s="328"/>
      <c r="N4408" s="328"/>
      <c r="O4408" s="42"/>
    </row>
    <row r="4409" spans="1:15">
      <c r="A4409" s="42"/>
      <c r="B4409" s="330">
        <v>47413</v>
      </c>
      <c r="C4409" s="334">
        <f t="shared" si="67"/>
        <v>9680374018</v>
      </c>
      <c r="D4409" s="42"/>
      <c r="E4409" s="42"/>
      <c r="F4409" s="247">
        <v>141511832</v>
      </c>
      <c r="G4409" s="337">
        <v>626314719</v>
      </c>
      <c r="H4409" s="330">
        <v>49625</v>
      </c>
      <c r="I4409" s="330"/>
      <c r="K4409" s="42"/>
      <c r="L4409" s="42"/>
      <c r="M4409" s="328"/>
      <c r="N4409" s="328"/>
      <c r="O4409" s="42"/>
    </row>
    <row r="4410" spans="1:15">
      <c r="A4410" s="42"/>
      <c r="B4410" s="330">
        <v>47414</v>
      </c>
      <c r="C4410" s="334">
        <f t="shared" si="67"/>
        <v>9905001908</v>
      </c>
      <c r="D4410" s="42"/>
      <c r="E4410" s="42"/>
      <c r="F4410" s="247">
        <v>366139722</v>
      </c>
      <c r="G4410" s="337">
        <v>626452484</v>
      </c>
      <c r="H4410" s="330">
        <v>45634</v>
      </c>
      <c r="I4410" s="330"/>
      <c r="K4410" s="42"/>
      <c r="L4410" s="42"/>
      <c r="M4410" s="328"/>
      <c r="N4410" s="328"/>
      <c r="O4410" s="42"/>
    </row>
    <row r="4411" spans="1:15">
      <c r="A4411" s="42"/>
      <c r="B4411" s="330">
        <v>47415</v>
      </c>
      <c r="C4411" s="334">
        <f t="shared" si="67"/>
        <v>9654606134</v>
      </c>
      <c r="D4411" s="42"/>
      <c r="E4411" s="42"/>
      <c r="F4411" s="247">
        <v>115743948</v>
      </c>
      <c r="G4411" s="337">
        <v>626556985</v>
      </c>
      <c r="H4411" s="330">
        <v>45747</v>
      </c>
      <c r="I4411" s="330"/>
      <c r="K4411" s="42"/>
      <c r="L4411" s="42"/>
      <c r="M4411" s="328"/>
      <c r="N4411" s="328"/>
      <c r="O4411" s="42"/>
    </row>
    <row r="4412" spans="1:15">
      <c r="A4412" s="42"/>
      <c r="B4412" s="330">
        <v>47416</v>
      </c>
      <c r="C4412" s="334">
        <f t="shared" si="67"/>
        <v>9913732951</v>
      </c>
      <c r="D4412" s="42"/>
      <c r="E4412" s="42"/>
      <c r="F4412" s="247">
        <v>374870765</v>
      </c>
      <c r="G4412" s="337">
        <v>626789724</v>
      </c>
      <c r="H4412" s="330">
        <v>44045</v>
      </c>
      <c r="I4412" s="330"/>
      <c r="K4412" s="42"/>
      <c r="L4412" s="42"/>
      <c r="M4412" s="328"/>
      <c r="N4412" s="328"/>
      <c r="O4412" s="42"/>
    </row>
    <row r="4413" spans="1:15">
      <c r="A4413" s="42"/>
      <c r="B4413" s="330">
        <v>47417</v>
      </c>
      <c r="C4413" s="334">
        <f t="shared" si="67"/>
        <v>9818496272</v>
      </c>
      <c r="D4413" s="42"/>
      <c r="E4413" s="42"/>
      <c r="F4413" s="247">
        <v>279634086</v>
      </c>
      <c r="G4413" s="337">
        <v>626810281</v>
      </c>
      <c r="H4413" s="330">
        <v>50341</v>
      </c>
      <c r="I4413" s="330"/>
      <c r="K4413" s="42"/>
      <c r="L4413" s="42"/>
      <c r="M4413" s="328"/>
      <c r="N4413" s="328"/>
      <c r="O4413" s="42"/>
    </row>
    <row r="4414" spans="1:15">
      <c r="A4414" s="42"/>
      <c r="B4414" s="330">
        <v>47418</v>
      </c>
      <c r="C4414" s="334">
        <f t="shared" si="67"/>
        <v>9994385622</v>
      </c>
      <c r="D4414" s="42"/>
      <c r="E4414" s="42"/>
      <c r="F4414" s="247">
        <v>455523436</v>
      </c>
      <c r="G4414" s="337">
        <v>626818878</v>
      </c>
      <c r="H4414" s="330">
        <v>46260</v>
      </c>
      <c r="I4414" s="330"/>
      <c r="K4414" s="42"/>
      <c r="L4414" s="42"/>
      <c r="M4414" s="328"/>
      <c r="N4414" s="328"/>
      <c r="O4414" s="42"/>
    </row>
    <row r="4415" spans="1:15">
      <c r="A4415" s="42"/>
      <c r="B4415" s="330">
        <v>47419</v>
      </c>
      <c r="C4415" s="334">
        <f t="shared" si="67"/>
        <v>9801293667</v>
      </c>
      <c r="D4415" s="42"/>
      <c r="E4415" s="42"/>
      <c r="F4415" s="247">
        <v>262431481</v>
      </c>
      <c r="G4415" s="337">
        <v>627065351</v>
      </c>
      <c r="H4415" s="330">
        <v>48279</v>
      </c>
      <c r="I4415" s="330"/>
      <c r="K4415" s="42"/>
      <c r="L4415" s="42"/>
      <c r="M4415" s="328"/>
      <c r="N4415" s="328"/>
      <c r="O4415" s="42"/>
    </row>
    <row r="4416" spans="1:15">
      <c r="A4416" s="42"/>
      <c r="B4416" s="330">
        <v>47420</v>
      </c>
      <c r="C4416" s="334">
        <f t="shared" si="67"/>
        <v>10501510343</v>
      </c>
      <c r="D4416" s="42"/>
      <c r="E4416" s="42"/>
      <c r="F4416" s="247">
        <v>962648157</v>
      </c>
      <c r="G4416" s="337">
        <v>627169974</v>
      </c>
      <c r="H4416" s="330">
        <v>44571</v>
      </c>
      <c r="I4416" s="330"/>
      <c r="K4416" s="42"/>
      <c r="L4416" s="42"/>
      <c r="M4416" s="328"/>
      <c r="N4416" s="328"/>
      <c r="O4416" s="42"/>
    </row>
    <row r="4417" spans="1:15">
      <c r="A4417" s="42"/>
      <c r="B4417" s="330">
        <v>47421</v>
      </c>
      <c r="C4417" s="334">
        <f t="shared" si="67"/>
        <v>9969567271</v>
      </c>
      <c r="D4417" s="42"/>
      <c r="E4417" s="42"/>
      <c r="F4417" s="247">
        <v>430705085</v>
      </c>
      <c r="G4417" s="337">
        <v>627206822</v>
      </c>
      <c r="H4417" s="330">
        <v>43054</v>
      </c>
      <c r="I4417" s="330"/>
      <c r="K4417" s="42"/>
      <c r="L4417" s="42"/>
      <c r="M4417" s="328"/>
      <c r="N4417" s="328"/>
      <c r="O4417" s="42"/>
    </row>
    <row r="4418" spans="1:15">
      <c r="A4418" s="42"/>
      <c r="B4418" s="330">
        <v>47422</v>
      </c>
      <c r="C4418" s="334">
        <f t="shared" si="67"/>
        <v>10453943977</v>
      </c>
      <c r="D4418" s="42"/>
      <c r="E4418" s="42"/>
      <c r="F4418" s="247">
        <v>915081791</v>
      </c>
      <c r="G4418" s="337">
        <v>627207746</v>
      </c>
      <c r="H4418" s="330">
        <v>43149</v>
      </c>
      <c r="I4418" s="330"/>
      <c r="K4418" s="42"/>
      <c r="L4418" s="42"/>
      <c r="M4418" s="328"/>
      <c r="N4418" s="328"/>
      <c r="O4418" s="42"/>
    </row>
    <row r="4419" spans="1:15">
      <c r="A4419" s="42"/>
      <c r="B4419" s="330">
        <v>47423</v>
      </c>
      <c r="C4419" s="334">
        <f t="shared" si="67"/>
        <v>10360380217</v>
      </c>
      <c r="D4419" s="42"/>
      <c r="E4419" s="42"/>
      <c r="F4419" s="247">
        <v>821518031</v>
      </c>
      <c r="G4419" s="337">
        <v>627356278</v>
      </c>
      <c r="H4419" s="330">
        <v>45396</v>
      </c>
      <c r="I4419" s="330"/>
      <c r="K4419" s="42"/>
      <c r="L4419" s="42"/>
      <c r="M4419" s="328"/>
      <c r="N4419" s="328"/>
      <c r="O4419" s="42"/>
    </row>
    <row r="4420" spans="1:15">
      <c r="A4420" s="42"/>
      <c r="B4420" s="330">
        <v>47424</v>
      </c>
      <c r="C4420" s="334">
        <f t="shared" si="67"/>
        <v>10283589473</v>
      </c>
      <c r="D4420" s="42"/>
      <c r="E4420" s="42"/>
      <c r="F4420" s="247">
        <v>744727287</v>
      </c>
      <c r="G4420" s="337">
        <v>627871658</v>
      </c>
      <c r="H4420" s="330">
        <v>50274</v>
      </c>
      <c r="I4420" s="330"/>
      <c r="K4420" s="42"/>
      <c r="L4420" s="42"/>
      <c r="M4420" s="328"/>
      <c r="N4420" s="328"/>
      <c r="O4420" s="42"/>
    </row>
    <row r="4421" spans="1:15">
      <c r="A4421" s="42"/>
      <c r="B4421" s="330">
        <v>47425</v>
      </c>
      <c r="C4421" s="334">
        <f t="shared" si="67"/>
        <v>10505473110</v>
      </c>
      <c r="D4421" s="42"/>
      <c r="E4421" s="42"/>
      <c r="F4421" s="247">
        <v>966610924</v>
      </c>
      <c r="G4421" s="337">
        <v>628077234</v>
      </c>
      <c r="H4421" s="330">
        <v>43992</v>
      </c>
      <c r="I4421" s="330"/>
      <c r="K4421" s="42"/>
      <c r="L4421" s="42"/>
      <c r="M4421" s="328"/>
      <c r="N4421" s="328"/>
      <c r="O4421" s="42"/>
    </row>
    <row r="4422" spans="1:15">
      <c r="A4422" s="42"/>
      <c r="B4422" s="330">
        <v>47426</v>
      </c>
      <c r="C4422" s="334">
        <f t="shared" si="67"/>
        <v>10009087486</v>
      </c>
      <c r="D4422" s="42"/>
      <c r="E4422" s="42"/>
      <c r="F4422" s="247">
        <v>470225300</v>
      </c>
      <c r="G4422" s="337">
        <v>628102615</v>
      </c>
      <c r="H4422" s="330">
        <v>46170</v>
      </c>
      <c r="I4422" s="330"/>
      <c r="K4422" s="42"/>
      <c r="L4422" s="42"/>
      <c r="M4422" s="328"/>
      <c r="N4422" s="328"/>
      <c r="O4422" s="42"/>
    </row>
    <row r="4423" spans="1:15">
      <c r="A4423" s="42"/>
      <c r="B4423" s="330">
        <v>47427</v>
      </c>
      <c r="C4423" s="334">
        <f t="shared" si="67"/>
        <v>10041147735</v>
      </c>
      <c r="D4423" s="42"/>
      <c r="E4423" s="42"/>
      <c r="F4423" s="247">
        <v>502285549</v>
      </c>
      <c r="G4423" s="337">
        <v>628132487</v>
      </c>
      <c r="H4423" s="330">
        <v>50399</v>
      </c>
      <c r="I4423" s="330"/>
      <c r="K4423" s="42"/>
      <c r="L4423" s="42"/>
      <c r="M4423" s="328"/>
      <c r="N4423" s="328"/>
      <c r="O4423" s="42"/>
    </row>
    <row r="4424" spans="1:15">
      <c r="A4424" s="42"/>
      <c r="B4424" s="330">
        <v>47428</v>
      </c>
      <c r="C4424" s="334">
        <f t="shared" si="67"/>
        <v>10394189765</v>
      </c>
      <c r="D4424" s="42"/>
      <c r="E4424" s="42"/>
      <c r="F4424" s="247">
        <v>855327579</v>
      </c>
      <c r="G4424" s="337">
        <v>628299001</v>
      </c>
      <c r="H4424" s="330">
        <v>44747</v>
      </c>
      <c r="I4424" s="330"/>
      <c r="K4424" s="42"/>
      <c r="L4424" s="42"/>
      <c r="M4424" s="328"/>
      <c r="N4424" s="328"/>
      <c r="O4424" s="42"/>
    </row>
    <row r="4425" spans="1:15">
      <c r="A4425" s="42"/>
      <c r="B4425" s="330">
        <v>47429</v>
      </c>
      <c r="C4425" s="334">
        <f t="shared" si="67"/>
        <v>9667313683</v>
      </c>
      <c r="D4425" s="42"/>
      <c r="E4425" s="42"/>
      <c r="F4425" s="247">
        <v>128451497</v>
      </c>
      <c r="G4425" s="337">
        <v>628317636</v>
      </c>
      <c r="H4425" s="330">
        <v>43041</v>
      </c>
      <c r="I4425" s="330"/>
      <c r="K4425" s="42"/>
      <c r="L4425" s="42"/>
      <c r="M4425" s="328"/>
      <c r="N4425" s="328"/>
      <c r="O4425" s="42"/>
    </row>
    <row r="4426" spans="1:15">
      <c r="A4426" s="42"/>
      <c r="B4426" s="330">
        <v>47430</v>
      </c>
      <c r="C4426" s="334">
        <f t="shared" si="67"/>
        <v>10389958853</v>
      </c>
      <c r="D4426" s="42"/>
      <c r="E4426" s="42"/>
      <c r="F4426" s="247">
        <v>851096667</v>
      </c>
      <c r="G4426" s="337">
        <v>628694280</v>
      </c>
      <c r="H4426" s="330">
        <v>49649</v>
      </c>
      <c r="I4426" s="330"/>
      <c r="K4426" s="42"/>
      <c r="L4426" s="42"/>
      <c r="M4426" s="328"/>
      <c r="N4426" s="328"/>
      <c r="O4426" s="42"/>
    </row>
    <row r="4427" spans="1:15">
      <c r="A4427" s="42"/>
      <c r="B4427" s="330">
        <v>47431</v>
      </c>
      <c r="C4427" s="334">
        <f t="shared" si="67"/>
        <v>9886082475</v>
      </c>
      <c r="D4427" s="42"/>
      <c r="E4427" s="42"/>
      <c r="F4427" s="247">
        <v>347220289</v>
      </c>
      <c r="G4427" s="337">
        <v>628735132</v>
      </c>
      <c r="H4427" s="330">
        <v>44968</v>
      </c>
      <c r="I4427" s="330"/>
      <c r="K4427" s="42"/>
      <c r="L4427" s="42"/>
      <c r="M4427" s="328"/>
      <c r="N4427" s="328"/>
      <c r="O4427" s="42"/>
    </row>
    <row r="4428" spans="1:15">
      <c r="A4428" s="42"/>
      <c r="B4428" s="330">
        <v>47432</v>
      </c>
      <c r="C4428" s="334">
        <f t="shared" si="67"/>
        <v>10251519175</v>
      </c>
      <c r="D4428" s="42"/>
      <c r="E4428" s="42"/>
      <c r="F4428" s="247">
        <v>712656989</v>
      </c>
      <c r="G4428" s="337">
        <v>628894793</v>
      </c>
      <c r="H4428" s="330">
        <v>43915</v>
      </c>
      <c r="I4428" s="330"/>
      <c r="K4428" s="42"/>
      <c r="L4428" s="42"/>
      <c r="M4428" s="328"/>
      <c r="N4428" s="328"/>
      <c r="O4428" s="42"/>
    </row>
    <row r="4429" spans="1:15">
      <c r="A4429" s="42"/>
      <c r="B4429" s="330">
        <v>47433</v>
      </c>
      <c r="C4429" s="334">
        <f t="shared" si="67"/>
        <v>9646647865</v>
      </c>
      <c r="D4429" s="42"/>
      <c r="E4429" s="42"/>
      <c r="F4429" s="247">
        <v>107785679</v>
      </c>
      <c r="G4429" s="337">
        <v>628923269</v>
      </c>
      <c r="H4429" s="330">
        <v>50162</v>
      </c>
      <c r="I4429" s="330"/>
      <c r="K4429" s="42"/>
      <c r="L4429" s="42"/>
      <c r="M4429" s="328"/>
      <c r="N4429" s="328"/>
      <c r="O4429" s="42"/>
    </row>
    <row r="4430" spans="1:15">
      <c r="A4430" s="42"/>
      <c r="B4430" s="330">
        <v>47434</v>
      </c>
      <c r="C4430" s="334">
        <f t="shared" si="67"/>
        <v>10242766716</v>
      </c>
      <c r="D4430" s="42"/>
      <c r="E4430" s="42"/>
      <c r="F4430" s="247">
        <v>703904530</v>
      </c>
      <c r="G4430" s="337">
        <v>629027522</v>
      </c>
      <c r="H4430" s="330">
        <v>43612</v>
      </c>
      <c r="I4430" s="330"/>
      <c r="K4430" s="42"/>
      <c r="L4430" s="42"/>
      <c r="M4430" s="328"/>
      <c r="N4430" s="328"/>
      <c r="O4430" s="42"/>
    </row>
    <row r="4431" spans="1:15">
      <c r="A4431" s="42"/>
      <c r="B4431" s="330">
        <v>47435</v>
      </c>
      <c r="C4431" s="334">
        <f t="shared" si="67"/>
        <v>9784623468</v>
      </c>
      <c r="D4431" s="42"/>
      <c r="E4431" s="42"/>
      <c r="F4431" s="247">
        <v>245761282</v>
      </c>
      <c r="G4431" s="337">
        <v>629062758</v>
      </c>
      <c r="H4431" s="330">
        <v>46297</v>
      </c>
      <c r="I4431" s="330"/>
      <c r="K4431" s="42"/>
      <c r="L4431" s="42"/>
      <c r="M4431" s="328"/>
      <c r="N4431" s="328"/>
      <c r="O4431" s="42"/>
    </row>
    <row r="4432" spans="1:15">
      <c r="A4432" s="42"/>
      <c r="B4432" s="330">
        <v>47436</v>
      </c>
      <c r="C4432" s="334">
        <f t="shared" si="67"/>
        <v>10232279043</v>
      </c>
      <c r="D4432" s="42"/>
      <c r="E4432" s="42"/>
      <c r="F4432" s="247">
        <v>693416857</v>
      </c>
      <c r="G4432" s="337">
        <v>629069518</v>
      </c>
      <c r="H4432" s="330">
        <v>48079</v>
      </c>
      <c r="I4432" s="330"/>
      <c r="K4432" s="42"/>
      <c r="L4432" s="42"/>
      <c r="M4432" s="328"/>
      <c r="N4432" s="328"/>
      <c r="O4432" s="42"/>
    </row>
    <row r="4433" spans="1:15">
      <c r="A4433" s="42"/>
      <c r="B4433" s="330">
        <v>47437</v>
      </c>
      <c r="C4433" s="334">
        <f t="shared" si="67"/>
        <v>9728005664</v>
      </c>
      <c r="D4433" s="42"/>
      <c r="E4433" s="42"/>
      <c r="F4433" s="247">
        <v>189143478</v>
      </c>
      <c r="G4433" s="337">
        <v>629592757</v>
      </c>
      <c r="H4433" s="330">
        <v>45403</v>
      </c>
      <c r="I4433" s="330"/>
      <c r="K4433" s="42"/>
      <c r="L4433" s="42"/>
      <c r="M4433" s="328"/>
      <c r="N4433" s="328"/>
      <c r="O4433" s="42"/>
    </row>
    <row r="4434" spans="1:15">
      <c r="A4434" s="42"/>
      <c r="B4434" s="330">
        <v>47438</v>
      </c>
      <c r="C4434" s="334">
        <f t="shared" si="67"/>
        <v>9732373034</v>
      </c>
      <c r="D4434" s="42"/>
      <c r="E4434" s="42"/>
      <c r="F4434" s="247">
        <v>193510848</v>
      </c>
      <c r="G4434" s="337">
        <v>629594548</v>
      </c>
      <c r="H4434" s="330">
        <v>50398</v>
      </c>
      <c r="I4434" s="330"/>
      <c r="K4434" s="42"/>
      <c r="L4434" s="42"/>
      <c r="M4434" s="328"/>
      <c r="N4434" s="328"/>
      <c r="O4434" s="42"/>
    </row>
    <row r="4435" spans="1:15">
      <c r="A4435" s="42"/>
      <c r="B4435" s="330">
        <v>47439</v>
      </c>
      <c r="C4435" s="334">
        <f t="shared" si="67"/>
        <v>10209836538</v>
      </c>
      <c r="D4435" s="42"/>
      <c r="E4435" s="42"/>
      <c r="F4435" s="247">
        <v>670974352</v>
      </c>
      <c r="G4435" s="337">
        <v>629756000</v>
      </c>
      <c r="H4435" s="330">
        <v>47023</v>
      </c>
      <c r="I4435" s="330"/>
      <c r="K4435" s="42"/>
      <c r="L4435" s="42"/>
      <c r="M4435" s="328"/>
      <c r="N4435" s="328"/>
      <c r="O4435" s="42"/>
    </row>
    <row r="4436" spans="1:15">
      <c r="A4436" s="42"/>
      <c r="B4436" s="330">
        <v>47440</v>
      </c>
      <c r="C4436" s="334">
        <f t="shared" si="67"/>
        <v>10029208444</v>
      </c>
      <c r="D4436" s="42"/>
      <c r="E4436" s="42"/>
      <c r="F4436" s="247">
        <v>490346258</v>
      </c>
      <c r="G4436" s="337">
        <v>629872897</v>
      </c>
      <c r="H4436" s="330">
        <v>43781</v>
      </c>
      <c r="I4436" s="330"/>
      <c r="K4436" s="42"/>
      <c r="L4436" s="42"/>
      <c r="M4436" s="328"/>
      <c r="N4436" s="328"/>
      <c r="O4436" s="42"/>
    </row>
    <row r="4437" spans="1:15">
      <c r="A4437" s="42"/>
      <c r="B4437" s="330">
        <v>47441</v>
      </c>
      <c r="C4437" s="334">
        <f t="shared" si="67"/>
        <v>10240341605</v>
      </c>
      <c r="D4437" s="42"/>
      <c r="E4437" s="42"/>
      <c r="F4437" s="247">
        <v>701479419</v>
      </c>
      <c r="G4437" s="337">
        <v>629977985</v>
      </c>
      <c r="H4437" s="330">
        <v>45668</v>
      </c>
      <c r="I4437" s="330"/>
      <c r="K4437" s="42"/>
      <c r="L4437" s="42"/>
      <c r="M4437" s="328"/>
      <c r="N4437" s="328"/>
      <c r="O4437" s="42"/>
    </row>
    <row r="4438" spans="1:15">
      <c r="A4438" s="42"/>
      <c r="B4438" s="330">
        <v>47442</v>
      </c>
      <c r="C4438" s="334">
        <f t="shared" si="67"/>
        <v>10193032650</v>
      </c>
      <c r="D4438" s="42"/>
      <c r="E4438" s="42"/>
      <c r="F4438" s="247">
        <v>654170464</v>
      </c>
      <c r="G4438" s="337">
        <v>630304760</v>
      </c>
      <c r="H4438" s="330">
        <v>49065</v>
      </c>
      <c r="I4438" s="330"/>
      <c r="K4438" s="42"/>
      <c r="L4438" s="42"/>
      <c r="M4438" s="328"/>
      <c r="N4438" s="328"/>
      <c r="O4438" s="42"/>
    </row>
    <row r="4439" spans="1:15">
      <c r="A4439" s="42"/>
      <c r="B4439" s="330">
        <v>47443</v>
      </c>
      <c r="C4439" s="334">
        <f t="shared" si="67"/>
        <v>9780521489</v>
      </c>
      <c r="D4439" s="42"/>
      <c r="E4439" s="42"/>
      <c r="F4439" s="247">
        <v>241659303</v>
      </c>
      <c r="G4439" s="337">
        <v>630382140</v>
      </c>
      <c r="H4439" s="330">
        <v>49736</v>
      </c>
      <c r="I4439" s="330"/>
      <c r="K4439" s="42"/>
      <c r="L4439" s="42"/>
      <c r="M4439" s="328"/>
      <c r="N4439" s="328"/>
      <c r="O4439" s="42"/>
    </row>
    <row r="4440" spans="1:15">
      <c r="A4440" s="42"/>
      <c r="B4440" s="330">
        <v>47444</v>
      </c>
      <c r="C4440" s="334">
        <f t="shared" si="67"/>
        <v>10277428527</v>
      </c>
      <c r="D4440" s="42"/>
      <c r="E4440" s="42"/>
      <c r="F4440" s="247">
        <v>738566341</v>
      </c>
      <c r="G4440" s="337">
        <v>630489290</v>
      </c>
      <c r="H4440" s="330">
        <v>43589</v>
      </c>
      <c r="I4440" s="330"/>
      <c r="K4440" s="42"/>
      <c r="L4440" s="42"/>
      <c r="M4440" s="328"/>
      <c r="N4440" s="328"/>
      <c r="O4440" s="42"/>
    </row>
    <row r="4441" spans="1:15">
      <c r="A4441" s="42"/>
      <c r="B4441" s="330">
        <v>47445</v>
      </c>
      <c r="C4441" s="334">
        <f t="shared" si="67"/>
        <v>10314315094</v>
      </c>
      <c r="D4441" s="42"/>
      <c r="E4441" s="42"/>
      <c r="F4441" s="247">
        <v>775452908</v>
      </c>
      <c r="G4441" s="337">
        <v>630575893</v>
      </c>
      <c r="H4441" s="330">
        <v>45793</v>
      </c>
      <c r="I4441" s="330"/>
      <c r="K4441" s="42"/>
      <c r="L4441" s="42"/>
      <c r="M4441" s="328"/>
      <c r="N4441" s="328"/>
      <c r="O4441" s="42"/>
    </row>
    <row r="4442" spans="1:15">
      <c r="A4442" s="42"/>
      <c r="B4442" s="330">
        <v>47446</v>
      </c>
      <c r="C4442" s="334">
        <f t="shared" si="67"/>
        <v>9657751037</v>
      </c>
      <c r="D4442" s="42"/>
      <c r="E4442" s="42"/>
      <c r="F4442" s="247">
        <v>118888851</v>
      </c>
      <c r="G4442" s="337">
        <v>630581608</v>
      </c>
      <c r="H4442" s="330">
        <v>43642</v>
      </c>
      <c r="I4442" s="330"/>
      <c r="K4442" s="42"/>
      <c r="L4442" s="42"/>
      <c r="M4442" s="328"/>
      <c r="N4442" s="328"/>
      <c r="O4442" s="42"/>
    </row>
    <row r="4443" spans="1:15">
      <c r="A4443" s="42"/>
      <c r="B4443" s="330">
        <v>47447</v>
      </c>
      <c r="C4443" s="334">
        <f t="shared" si="67"/>
        <v>10057278802</v>
      </c>
      <c r="D4443" s="42"/>
      <c r="E4443" s="42"/>
      <c r="F4443" s="247">
        <v>518416616</v>
      </c>
      <c r="G4443" s="337">
        <v>630689906</v>
      </c>
      <c r="H4443" s="330">
        <v>47163</v>
      </c>
      <c r="I4443" s="330"/>
      <c r="K4443" s="42"/>
      <c r="L4443" s="42"/>
      <c r="M4443" s="328"/>
      <c r="N4443" s="328"/>
      <c r="O4443" s="42"/>
    </row>
    <row r="4444" spans="1:15">
      <c r="A4444" s="42"/>
      <c r="B4444" s="330">
        <v>47448</v>
      </c>
      <c r="C4444" s="334">
        <f t="shared" si="67"/>
        <v>9942397037</v>
      </c>
      <c r="D4444" s="42"/>
      <c r="E4444" s="42"/>
      <c r="F4444" s="247">
        <v>403534851</v>
      </c>
      <c r="G4444" s="337">
        <v>630947496</v>
      </c>
      <c r="H4444" s="330">
        <v>45994</v>
      </c>
      <c r="I4444" s="330"/>
      <c r="K4444" s="42"/>
      <c r="L4444" s="42"/>
      <c r="M4444" s="328"/>
      <c r="N4444" s="328"/>
      <c r="O4444" s="42"/>
    </row>
    <row r="4445" spans="1:15">
      <c r="A4445" s="42"/>
      <c r="B4445" s="330">
        <v>47449</v>
      </c>
      <c r="C4445" s="334">
        <f t="shared" si="67"/>
        <v>10266789802</v>
      </c>
      <c r="D4445" s="42"/>
      <c r="E4445" s="42"/>
      <c r="F4445" s="247">
        <v>727927616</v>
      </c>
      <c r="G4445" s="337">
        <v>631237705</v>
      </c>
      <c r="H4445" s="330">
        <v>45554</v>
      </c>
      <c r="I4445" s="330"/>
      <c r="K4445" s="42"/>
      <c r="L4445" s="42"/>
      <c r="M4445" s="328"/>
      <c r="N4445" s="328"/>
      <c r="O4445" s="42"/>
    </row>
    <row r="4446" spans="1:15">
      <c r="A4446" s="42"/>
      <c r="B4446" s="330">
        <v>47450</v>
      </c>
      <c r="C4446" s="334">
        <f t="shared" si="67"/>
        <v>10240480856</v>
      </c>
      <c r="D4446" s="42"/>
      <c r="E4446" s="42"/>
      <c r="F4446" s="247">
        <v>701618670</v>
      </c>
      <c r="G4446" s="337">
        <v>631328081</v>
      </c>
      <c r="H4446" s="330">
        <v>46156</v>
      </c>
      <c r="I4446" s="330"/>
      <c r="K4446" s="42"/>
      <c r="L4446" s="42"/>
      <c r="M4446" s="328"/>
      <c r="N4446" s="328"/>
      <c r="O4446" s="42"/>
    </row>
    <row r="4447" spans="1:15">
      <c r="A4447" s="42"/>
      <c r="B4447" s="330">
        <v>47451</v>
      </c>
      <c r="C4447" s="334">
        <f t="shared" si="67"/>
        <v>10279401296</v>
      </c>
      <c r="D4447" s="42"/>
      <c r="E4447" s="42"/>
      <c r="F4447" s="247">
        <v>740539110</v>
      </c>
      <c r="G4447" s="337">
        <v>631543902</v>
      </c>
      <c r="H4447" s="330">
        <v>47032</v>
      </c>
      <c r="I4447" s="330"/>
      <c r="K4447" s="42"/>
      <c r="L4447" s="42"/>
      <c r="M4447" s="328"/>
      <c r="N4447" s="328"/>
      <c r="O4447" s="42"/>
    </row>
    <row r="4448" spans="1:15">
      <c r="A4448" s="42"/>
      <c r="B4448" s="330">
        <v>47452</v>
      </c>
      <c r="C4448" s="334">
        <f t="shared" ref="C4448:C4511" si="68">F4448+(F$88*28679+98765)+(G$88*6587+87654)+(E$88*9537+76543)+(J$88*5713+4528)</f>
        <v>9647336485</v>
      </c>
      <c r="D4448" s="42"/>
      <c r="E4448" s="42"/>
      <c r="F4448" s="247">
        <v>108474299</v>
      </c>
      <c r="G4448" s="337">
        <v>631780131</v>
      </c>
      <c r="H4448" s="330">
        <v>46793</v>
      </c>
      <c r="I4448" s="330"/>
      <c r="K4448" s="42"/>
      <c r="L4448" s="42"/>
      <c r="M4448" s="328"/>
      <c r="N4448" s="328"/>
      <c r="O4448" s="42"/>
    </row>
    <row r="4449" spans="1:15">
      <c r="A4449" s="42"/>
      <c r="B4449" s="330">
        <v>47453</v>
      </c>
      <c r="C4449" s="334">
        <f t="shared" si="68"/>
        <v>9691408322</v>
      </c>
      <c r="D4449" s="42"/>
      <c r="E4449" s="42"/>
      <c r="F4449" s="247">
        <v>152546136</v>
      </c>
      <c r="G4449" s="337">
        <v>631896267</v>
      </c>
      <c r="H4449" s="330">
        <v>48160</v>
      </c>
      <c r="I4449" s="330"/>
      <c r="K4449" s="42"/>
      <c r="L4449" s="42"/>
      <c r="M4449" s="328"/>
      <c r="N4449" s="328"/>
      <c r="O4449" s="42"/>
    </row>
    <row r="4450" spans="1:15">
      <c r="A4450" s="42"/>
      <c r="B4450" s="330">
        <v>47454</v>
      </c>
      <c r="C4450" s="334">
        <f t="shared" si="68"/>
        <v>10502762592</v>
      </c>
      <c r="D4450" s="42"/>
      <c r="E4450" s="42"/>
      <c r="F4450" s="247">
        <v>963900406</v>
      </c>
      <c r="G4450" s="337">
        <v>632344007</v>
      </c>
      <c r="H4450" s="330">
        <v>50195</v>
      </c>
      <c r="I4450" s="330"/>
      <c r="K4450" s="42"/>
      <c r="L4450" s="42"/>
      <c r="M4450" s="328"/>
      <c r="N4450" s="328"/>
      <c r="O4450" s="42"/>
    </row>
    <row r="4451" spans="1:15">
      <c r="A4451" s="42"/>
      <c r="B4451" s="330">
        <v>47455</v>
      </c>
      <c r="C4451" s="334">
        <f t="shared" si="68"/>
        <v>9947692874</v>
      </c>
      <c r="D4451" s="42"/>
      <c r="E4451" s="42"/>
      <c r="F4451" s="247">
        <v>408830688</v>
      </c>
      <c r="G4451" s="337">
        <v>632464088</v>
      </c>
      <c r="H4451" s="330">
        <v>47019</v>
      </c>
      <c r="I4451" s="330"/>
      <c r="K4451" s="42"/>
      <c r="L4451" s="42"/>
      <c r="M4451" s="328"/>
      <c r="N4451" s="328"/>
      <c r="O4451" s="42"/>
    </row>
    <row r="4452" spans="1:15">
      <c r="A4452" s="42"/>
      <c r="B4452" s="330">
        <v>47456</v>
      </c>
      <c r="C4452" s="334">
        <f t="shared" si="68"/>
        <v>10318092731</v>
      </c>
      <c r="D4452" s="42"/>
      <c r="E4452" s="42"/>
      <c r="F4452" s="247">
        <v>779230545</v>
      </c>
      <c r="G4452" s="337">
        <v>632613299</v>
      </c>
      <c r="H4452" s="330">
        <v>44513</v>
      </c>
      <c r="I4452" s="330"/>
      <c r="K4452" s="42"/>
      <c r="L4452" s="42"/>
      <c r="M4452" s="328"/>
      <c r="N4452" s="328"/>
      <c r="O4452" s="42"/>
    </row>
    <row r="4453" spans="1:15">
      <c r="A4453" s="42"/>
      <c r="B4453" s="330">
        <v>47457</v>
      </c>
      <c r="C4453" s="334">
        <f t="shared" si="68"/>
        <v>9793815603</v>
      </c>
      <c r="D4453" s="42"/>
      <c r="E4453" s="42"/>
      <c r="F4453" s="247">
        <v>254953417</v>
      </c>
      <c r="G4453" s="337">
        <v>632980547</v>
      </c>
      <c r="H4453" s="330">
        <v>45676</v>
      </c>
      <c r="I4453" s="330"/>
      <c r="K4453" s="42"/>
      <c r="L4453" s="42"/>
      <c r="M4453" s="328"/>
      <c r="N4453" s="328"/>
      <c r="O4453" s="42"/>
    </row>
    <row r="4454" spans="1:15">
      <c r="A4454" s="42"/>
      <c r="B4454" s="330">
        <v>47458</v>
      </c>
      <c r="C4454" s="334">
        <f t="shared" si="68"/>
        <v>10409728471</v>
      </c>
      <c r="D4454" s="42"/>
      <c r="E4454" s="42"/>
      <c r="F4454" s="247">
        <v>870866285</v>
      </c>
      <c r="G4454" s="337">
        <v>633162611</v>
      </c>
      <c r="H4454" s="330">
        <v>46058</v>
      </c>
      <c r="I4454" s="330"/>
      <c r="K4454" s="42"/>
      <c r="L4454" s="42"/>
      <c r="M4454" s="328"/>
      <c r="N4454" s="328"/>
      <c r="O4454" s="42"/>
    </row>
    <row r="4455" spans="1:15">
      <c r="A4455" s="42"/>
      <c r="B4455" s="330">
        <v>47459</v>
      </c>
      <c r="C4455" s="334">
        <f t="shared" si="68"/>
        <v>10446132092</v>
      </c>
      <c r="D4455" s="42"/>
      <c r="E4455" s="42"/>
      <c r="F4455" s="247">
        <v>907269906</v>
      </c>
      <c r="G4455" s="337">
        <v>633275365</v>
      </c>
      <c r="H4455" s="330">
        <v>44417</v>
      </c>
      <c r="I4455" s="330"/>
      <c r="K4455" s="42"/>
      <c r="L4455" s="42"/>
      <c r="M4455" s="328"/>
      <c r="N4455" s="328"/>
      <c r="O4455" s="42"/>
    </row>
    <row r="4456" spans="1:15">
      <c r="A4456" s="42"/>
      <c r="B4456" s="330">
        <v>47460</v>
      </c>
      <c r="C4456" s="334">
        <f t="shared" si="68"/>
        <v>9782391346</v>
      </c>
      <c r="D4456" s="42"/>
      <c r="E4456" s="42"/>
      <c r="F4456" s="247">
        <v>243529160</v>
      </c>
      <c r="G4456" s="337">
        <v>633414874</v>
      </c>
      <c r="H4456" s="330">
        <v>45929</v>
      </c>
      <c r="I4456" s="330"/>
      <c r="K4456" s="42"/>
      <c r="L4456" s="42"/>
      <c r="M4456" s="328"/>
      <c r="N4456" s="328"/>
      <c r="O4456" s="42"/>
    </row>
    <row r="4457" spans="1:15">
      <c r="A4457" s="42"/>
      <c r="B4457" s="330">
        <v>47461</v>
      </c>
      <c r="C4457" s="334">
        <f t="shared" si="68"/>
        <v>9856741979</v>
      </c>
      <c r="D4457" s="42"/>
      <c r="E4457" s="42"/>
      <c r="F4457" s="247">
        <v>317879793</v>
      </c>
      <c r="G4457" s="337">
        <v>633427950</v>
      </c>
      <c r="H4457" s="330">
        <v>44639</v>
      </c>
      <c r="I4457" s="330"/>
      <c r="K4457" s="42"/>
      <c r="L4457" s="42"/>
      <c r="M4457" s="328"/>
      <c r="N4457" s="328"/>
      <c r="O4457" s="42"/>
    </row>
    <row r="4458" spans="1:15">
      <c r="A4458" s="42"/>
      <c r="B4458" s="330">
        <v>47462</v>
      </c>
      <c r="C4458" s="334">
        <f t="shared" si="68"/>
        <v>10364238735</v>
      </c>
      <c r="D4458" s="42"/>
      <c r="E4458" s="42"/>
      <c r="F4458" s="247">
        <v>825376549</v>
      </c>
      <c r="G4458" s="337">
        <v>633670957</v>
      </c>
      <c r="H4458" s="330">
        <v>44207</v>
      </c>
      <c r="I4458" s="330"/>
      <c r="K4458" s="42"/>
      <c r="L4458" s="42"/>
      <c r="M4458" s="328"/>
      <c r="N4458" s="328"/>
      <c r="O4458" s="42"/>
    </row>
    <row r="4459" spans="1:15">
      <c r="A4459" s="42"/>
      <c r="B4459" s="330">
        <v>47463</v>
      </c>
      <c r="C4459" s="334">
        <f t="shared" si="68"/>
        <v>10425473078</v>
      </c>
      <c r="D4459" s="42"/>
      <c r="E4459" s="42"/>
      <c r="F4459" s="247">
        <v>886610892</v>
      </c>
      <c r="G4459" s="337">
        <v>633696182</v>
      </c>
      <c r="H4459" s="330">
        <v>46586</v>
      </c>
      <c r="I4459" s="330"/>
      <c r="K4459" s="42"/>
      <c r="L4459" s="42"/>
      <c r="M4459" s="328"/>
      <c r="N4459" s="328"/>
      <c r="O4459" s="42"/>
    </row>
    <row r="4460" spans="1:15">
      <c r="A4460" s="42"/>
      <c r="B4460" s="330">
        <v>47464</v>
      </c>
      <c r="C4460" s="334">
        <f t="shared" si="68"/>
        <v>10038217901</v>
      </c>
      <c r="D4460" s="42"/>
      <c r="E4460" s="42"/>
      <c r="F4460" s="247">
        <v>499355715</v>
      </c>
      <c r="G4460" s="337">
        <v>633859747</v>
      </c>
      <c r="H4460" s="330">
        <v>49912</v>
      </c>
      <c r="I4460" s="330"/>
      <c r="K4460" s="42"/>
      <c r="L4460" s="42"/>
      <c r="M4460" s="328"/>
      <c r="N4460" s="328"/>
      <c r="O4460" s="42"/>
    </row>
    <row r="4461" spans="1:15">
      <c r="A4461" s="42"/>
      <c r="B4461" s="330">
        <v>47465</v>
      </c>
      <c r="C4461" s="334">
        <f t="shared" si="68"/>
        <v>10535102212</v>
      </c>
      <c r="D4461" s="42"/>
      <c r="E4461" s="42"/>
      <c r="F4461" s="247">
        <v>996240026</v>
      </c>
      <c r="G4461" s="337">
        <v>633910698</v>
      </c>
      <c r="H4461" s="330">
        <v>47077</v>
      </c>
      <c r="I4461" s="330"/>
      <c r="K4461" s="42"/>
      <c r="L4461" s="42"/>
      <c r="M4461" s="328"/>
      <c r="N4461" s="328"/>
      <c r="O4461" s="42"/>
    </row>
    <row r="4462" spans="1:15">
      <c r="A4462" s="42"/>
      <c r="B4462" s="330">
        <v>47466</v>
      </c>
      <c r="C4462" s="334">
        <f t="shared" si="68"/>
        <v>9835618622</v>
      </c>
      <c r="D4462" s="42"/>
      <c r="E4462" s="42"/>
      <c r="F4462" s="247">
        <v>296756436</v>
      </c>
      <c r="G4462" s="337">
        <v>634328343</v>
      </c>
      <c r="H4462" s="330">
        <v>44636</v>
      </c>
      <c r="I4462" s="330"/>
      <c r="K4462" s="42"/>
      <c r="L4462" s="42"/>
      <c r="M4462" s="328"/>
      <c r="N4462" s="328"/>
      <c r="O4462" s="42"/>
    </row>
    <row r="4463" spans="1:15">
      <c r="A4463" s="42"/>
      <c r="B4463" s="330">
        <v>47467</v>
      </c>
      <c r="C4463" s="334">
        <f t="shared" si="68"/>
        <v>10268630973</v>
      </c>
      <c r="D4463" s="42"/>
      <c r="E4463" s="42"/>
      <c r="F4463" s="247">
        <v>729768787</v>
      </c>
      <c r="G4463" s="337">
        <v>634349200</v>
      </c>
      <c r="H4463" s="330">
        <v>48942</v>
      </c>
      <c r="I4463" s="330"/>
      <c r="K4463" s="42"/>
      <c r="L4463" s="42"/>
      <c r="M4463" s="328"/>
      <c r="N4463" s="328"/>
      <c r="O4463" s="42"/>
    </row>
    <row r="4464" spans="1:15">
      <c r="A4464" s="42"/>
      <c r="B4464" s="330">
        <v>47468</v>
      </c>
      <c r="C4464" s="334">
        <f t="shared" si="68"/>
        <v>10537395086</v>
      </c>
      <c r="D4464" s="42"/>
      <c r="E4464" s="42"/>
      <c r="F4464" s="247">
        <v>998532900</v>
      </c>
      <c r="G4464" s="337">
        <v>634384954</v>
      </c>
      <c r="H4464" s="330">
        <v>43017</v>
      </c>
      <c r="I4464" s="330"/>
      <c r="K4464" s="42"/>
      <c r="L4464" s="42"/>
      <c r="M4464" s="328"/>
      <c r="N4464" s="328"/>
      <c r="O4464" s="42"/>
    </row>
    <row r="4465" spans="1:15">
      <c r="A4465" s="42"/>
      <c r="B4465" s="330">
        <v>47469</v>
      </c>
      <c r="C4465" s="334">
        <f t="shared" si="68"/>
        <v>9867780619</v>
      </c>
      <c r="D4465" s="42"/>
      <c r="E4465" s="42"/>
      <c r="F4465" s="247">
        <v>328918433</v>
      </c>
      <c r="G4465" s="337">
        <v>634399223</v>
      </c>
      <c r="H4465" s="330">
        <v>46847</v>
      </c>
      <c r="I4465" s="330"/>
      <c r="K4465" s="42"/>
      <c r="L4465" s="42"/>
      <c r="M4465" s="328"/>
      <c r="N4465" s="328"/>
      <c r="O4465" s="42"/>
    </row>
    <row r="4466" spans="1:15">
      <c r="A4466" s="42"/>
      <c r="B4466" s="330">
        <v>47470</v>
      </c>
      <c r="C4466" s="334">
        <f t="shared" si="68"/>
        <v>9942764323</v>
      </c>
      <c r="D4466" s="42"/>
      <c r="E4466" s="42"/>
      <c r="F4466" s="247">
        <v>403902137</v>
      </c>
      <c r="G4466" s="337">
        <v>634473232</v>
      </c>
      <c r="H4466" s="330">
        <v>46127</v>
      </c>
      <c r="I4466" s="330"/>
      <c r="K4466" s="42"/>
      <c r="L4466" s="42"/>
      <c r="M4466" s="328"/>
      <c r="N4466" s="328"/>
      <c r="O4466" s="42"/>
    </row>
    <row r="4467" spans="1:15">
      <c r="A4467" s="42"/>
      <c r="B4467" s="330">
        <v>47471</v>
      </c>
      <c r="C4467" s="334">
        <f t="shared" si="68"/>
        <v>10338632090</v>
      </c>
      <c r="D4467" s="42"/>
      <c r="E4467" s="42"/>
      <c r="F4467" s="247">
        <v>799769904</v>
      </c>
      <c r="G4467" s="337">
        <v>634499361</v>
      </c>
      <c r="H4467" s="330">
        <v>46712</v>
      </c>
      <c r="I4467" s="330"/>
      <c r="K4467" s="42"/>
      <c r="L4467" s="42"/>
      <c r="M4467" s="328"/>
      <c r="N4467" s="328"/>
      <c r="O4467" s="42"/>
    </row>
    <row r="4468" spans="1:15">
      <c r="A4468" s="42"/>
      <c r="B4468" s="330">
        <v>47472</v>
      </c>
      <c r="C4468" s="334">
        <f t="shared" si="68"/>
        <v>10192034181</v>
      </c>
      <c r="D4468" s="42"/>
      <c r="E4468" s="42"/>
      <c r="F4468" s="247">
        <v>653171995</v>
      </c>
      <c r="G4468" s="337">
        <v>634586068</v>
      </c>
      <c r="H4468" s="330">
        <v>43621</v>
      </c>
      <c r="I4468" s="330"/>
      <c r="K4468" s="42"/>
      <c r="L4468" s="42"/>
      <c r="M4468" s="328"/>
      <c r="N4468" s="328"/>
      <c r="O4468" s="42"/>
    </row>
    <row r="4469" spans="1:15">
      <c r="A4469" s="42"/>
      <c r="B4469" s="330">
        <v>47473</v>
      </c>
      <c r="C4469" s="334">
        <f t="shared" si="68"/>
        <v>10319541422</v>
      </c>
      <c r="D4469" s="42"/>
      <c r="E4469" s="42"/>
      <c r="F4469" s="247">
        <v>780679236</v>
      </c>
      <c r="G4469" s="337">
        <v>634728834</v>
      </c>
      <c r="H4469" s="330">
        <v>44412</v>
      </c>
      <c r="I4469" s="330"/>
      <c r="K4469" s="42"/>
      <c r="L4469" s="42"/>
      <c r="M4469" s="328"/>
      <c r="N4469" s="328"/>
      <c r="O4469" s="42"/>
    </row>
    <row r="4470" spans="1:15">
      <c r="A4470" s="42"/>
      <c r="B4470" s="330">
        <v>47474</v>
      </c>
      <c r="C4470" s="334">
        <f t="shared" si="68"/>
        <v>10287501887</v>
      </c>
      <c r="D4470" s="42"/>
      <c r="E4470" s="42"/>
      <c r="F4470" s="247">
        <v>748639701</v>
      </c>
      <c r="G4470" s="337">
        <v>634742704</v>
      </c>
      <c r="H4470" s="330">
        <v>43353</v>
      </c>
      <c r="I4470" s="330"/>
      <c r="K4470" s="42"/>
      <c r="L4470" s="42"/>
      <c r="M4470" s="328"/>
      <c r="N4470" s="328"/>
      <c r="O4470" s="42"/>
    </row>
    <row r="4471" spans="1:15">
      <c r="A4471" s="42"/>
      <c r="B4471" s="330">
        <v>47475</v>
      </c>
      <c r="C4471" s="334">
        <f t="shared" si="68"/>
        <v>10451083845</v>
      </c>
      <c r="D4471" s="42"/>
      <c r="E4471" s="42"/>
      <c r="F4471" s="247">
        <v>912221659</v>
      </c>
      <c r="G4471" s="337">
        <v>634922002</v>
      </c>
      <c r="H4471" s="330">
        <v>46570</v>
      </c>
      <c r="I4471" s="330"/>
      <c r="K4471" s="42"/>
      <c r="L4471" s="42"/>
      <c r="M4471" s="328"/>
      <c r="N4471" s="328"/>
      <c r="O4471" s="42"/>
    </row>
    <row r="4472" spans="1:15">
      <c r="A4472" s="42"/>
      <c r="B4472" s="330">
        <v>47476</v>
      </c>
      <c r="C4472" s="334">
        <f t="shared" si="68"/>
        <v>10080752169</v>
      </c>
      <c r="D4472" s="42"/>
      <c r="E4472" s="42"/>
      <c r="F4472" s="247">
        <v>541889983</v>
      </c>
      <c r="G4472" s="337">
        <v>635013487</v>
      </c>
      <c r="H4472" s="330">
        <v>43393</v>
      </c>
      <c r="I4472" s="330"/>
      <c r="K4472" s="42"/>
      <c r="L4472" s="42"/>
      <c r="M4472" s="328"/>
      <c r="N4472" s="328"/>
      <c r="O4472" s="42"/>
    </row>
    <row r="4473" spans="1:15">
      <c r="A4473" s="42"/>
      <c r="B4473" s="330">
        <v>47477</v>
      </c>
      <c r="C4473" s="334">
        <f t="shared" si="68"/>
        <v>10346662999</v>
      </c>
      <c r="D4473" s="42"/>
      <c r="E4473" s="42"/>
      <c r="F4473" s="247">
        <v>807800813</v>
      </c>
      <c r="G4473" s="337">
        <v>635044237</v>
      </c>
      <c r="H4473" s="330">
        <v>46106</v>
      </c>
      <c r="I4473" s="330"/>
      <c r="K4473" s="42"/>
      <c r="L4473" s="42"/>
      <c r="M4473" s="328"/>
      <c r="N4473" s="328"/>
      <c r="O4473" s="42"/>
    </row>
    <row r="4474" spans="1:15">
      <c r="A4474" s="42"/>
      <c r="B4474" s="330">
        <v>47478</v>
      </c>
      <c r="C4474" s="334">
        <f t="shared" si="68"/>
        <v>10464167783</v>
      </c>
      <c r="D4474" s="42"/>
      <c r="E4474" s="42"/>
      <c r="F4474" s="247">
        <v>925305597</v>
      </c>
      <c r="G4474" s="337">
        <v>635160713</v>
      </c>
      <c r="H4474" s="330">
        <v>47340</v>
      </c>
      <c r="I4474" s="330"/>
      <c r="K4474" s="42"/>
      <c r="L4474" s="42"/>
      <c r="M4474" s="328"/>
      <c r="N4474" s="328"/>
      <c r="O4474" s="42"/>
    </row>
    <row r="4475" spans="1:15">
      <c r="A4475" s="42"/>
      <c r="B4475" s="330">
        <v>47479</v>
      </c>
      <c r="C4475" s="334">
        <f t="shared" si="68"/>
        <v>10494635185</v>
      </c>
      <c r="D4475" s="42"/>
      <c r="E4475" s="42"/>
      <c r="F4475" s="247">
        <v>955772999</v>
      </c>
      <c r="G4475" s="337">
        <v>635288075</v>
      </c>
      <c r="H4475" s="330">
        <v>47268</v>
      </c>
      <c r="I4475" s="330"/>
      <c r="K4475" s="42"/>
      <c r="L4475" s="42"/>
      <c r="M4475" s="328"/>
      <c r="N4475" s="328"/>
      <c r="O4475" s="42"/>
    </row>
    <row r="4476" spans="1:15">
      <c r="A4476" s="42"/>
      <c r="B4476" s="330">
        <v>47480</v>
      </c>
      <c r="C4476" s="334">
        <f t="shared" si="68"/>
        <v>10273700287</v>
      </c>
      <c r="D4476" s="42"/>
      <c r="E4476" s="42"/>
      <c r="F4476" s="247">
        <v>734838101</v>
      </c>
      <c r="G4476" s="337">
        <v>635629359</v>
      </c>
      <c r="H4476" s="330">
        <v>49672</v>
      </c>
      <c r="I4476" s="330"/>
      <c r="K4476" s="42"/>
      <c r="L4476" s="42"/>
      <c r="M4476" s="328"/>
      <c r="N4476" s="328"/>
      <c r="O4476" s="42"/>
    </row>
    <row r="4477" spans="1:15">
      <c r="A4477" s="42"/>
      <c r="B4477" s="330">
        <v>47481</v>
      </c>
      <c r="C4477" s="334">
        <f t="shared" si="68"/>
        <v>10078734130</v>
      </c>
      <c r="D4477" s="42"/>
      <c r="E4477" s="42"/>
      <c r="F4477" s="247">
        <v>539871944</v>
      </c>
      <c r="G4477" s="337">
        <v>635683072</v>
      </c>
      <c r="H4477" s="330">
        <v>50197</v>
      </c>
      <c r="I4477" s="330"/>
      <c r="K4477" s="42"/>
      <c r="L4477" s="42"/>
      <c r="M4477" s="328"/>
      <c r="N4477" s="328"/>
      <c r="O4477" s="42"/>
    </row>
    <row r="4478" spans="1:15">
      <c r="A4478" s="42"/>
      <c r="B4478" s="330">
        <v>47482</v>
      </c>
      <c r="C4478" s="334">
        <f t="shared" si="68"/>
        <v>9776578705</v>
      </c>
      <c r="D4478" s="42"/>
      <c r="E4478" s="42"/>
      <c r="F4478" s="247">
        <v>237716519</v>
      </c>
      <c r="G4478" s="337">
        <v>635717198</v>
      </c>
      <c r="H4478" s="330">
        <v>46462</v>
      </c>
      <c r="I4478" s="330"/>
      <c r="K4478" s="42"/>
      <c r="L4478" s="42"/>
      <c r="M4478" s="328"/>
      <c r="N4478" s="328"/>
      <c r="O4478" s="42"/>
    </row>
    <row r="4479" spans="1:15">
      <c r="A4479" s="42"/>
      <c r="B4479" s="330">
        <v>47483</v>
      </c>
      <c r="C4479" s="334">
        <f t="shared" si="68"/>
        <v>10155359538</v>
      </c>
      <c r="D4479" s="42"/>
      <c r="E4479" s="42"/>
      <c r="F4479" s="247">
        <v>616497352</v>
      </c>
      <c r="G4479" s="337">
        <v>635763128</v>
      </c>
      <c r="H4479" s="330">
        <v>45344</v>
      </c>
      <c r="I4479" s="330"/>
      <c r="K4479" s="42"/>
      <c r="L4479" s="42"/>
      <c r="M4479" s="328"/>
      <c r="N4479" s="328"/>
      <c r="O4479" s="42"/>
    </row>
    <row r="4480" spans="1:15">
      <c r="A4480" s="42"/>
      <c r="B4480" s="330">
        <v>47484</v>
      </c>
      <c r="C4480" s="334">
        <f t="shared" si="68"/>
        <v>9806190606</v>
      </c>
      <c r="D4480" s="42"/>
      <c r="E4480" s="42"/>
      <c r="F4480" s="247">
        <v>267328420</v>
      </c>
      <c r="G4480" s="337">
        <v>635830649</v>
      </c>
      <c r="H4480" s="330">
        <v>44157</v>
      </c>
      <c r="I4480" s="330"/>
      <c r="K4480" s="42"/>
      <c r="L4480" s="42"/>
      <c r="M4480" s="328"/>
      <c r="N4480" s="328"/>
      <c r="O4480" s="42"/>
    </row>
    <row r="4481" spans="1:15">
      <c r="A4481" s="42"/>
      <c r="B4481" s="330">
        <v>47485</v>
      </c>
      <c r="C4481" s="334">
        <f t="shared" si="68"/>
        <v>9717867185</v>
      </c>
      <c r="D4481" s="42"/>
      <c r="E4481" s="42"/>
      <c r="F4481" s="247">
        <v>179004999</v>
      </c>
      <c r="G4481" s="337">
        <v>635917183</v>
      </c>
      <c r="H4481" s="330">
        <v>45533</v>
      </c>
      <c r="I4481" s="330"/>
      <c r="K4481" s="42"/>
      <c r="L4481" s="42"/>
      <c r="M4481" s="328"/>
      <c r="N4481" s="328"/>
      <c r="O4481" s="42"/>
    </row>
    <row r="4482" spans="1:15">
      <c r="A4482" s="42"/>
      <c r="B4482" s="330">
        <v>47486</v>
      </c>
      <c r="C4482" s="334">
        <f t="shared" si="68"/>
        <v>10232623841</v>
      </c>
      <c r="D4482" s="42"/>
      <c r="E4482" s="42"/>
      <c r="F4482" s="247">
        <v>693761655</v>
      </c>
      <c r="G4482" s="337">
        <v>635939629</v>
      </c>
      <c r="H4482" s="330">
        <v>45602</v>
      </c>
      <c r="I4482" s="330"/>
      <c r="K4482" s="42"/>
      <c r="L4482" s="42"/>
      <c r="M4482" s="328"/>
      <c r="N4482" s="328"/>
      <c r="O4482" s="42"/>
    </row>
    <row r="4483" spans="1:15">
      <c r="A4483" s="42"/>
      <c r="B4483" s="330">
        <v>47487</v>
      </c>
      <c r="C4483" s="334">
        <f t="shared" si="68"/>
        <v>9980632289</v>
      </c>
      <c r="D4483" s="42"/>
      <c r="E4483" s="42"/>
      <c r="F4483" s="247">
        <v>441770103</v>
      </c>
      <c r="G4483" s="337">
        <v>636038266</v>
      </c>
      <c r="H4483" s="330">
        <v>48861</v>
      </c>
      <c r="I4483" s="330"/>
      <c r="K4483" s="42"/>
      <c r="L4483" s="42"/>
      <c r="M4483" s="328"/>
      <c r="N4483" s="328"/>
      <c r="O4483" s="42"/>
    </row>
    <row r="4484" spans="1:15">
      <c r="A4484" s="42"/>
      <c r="B4484" s="330">
        <v>47488</v>
      </c>
      <c r="C4484" s="334">
        <f t="shared" si="68"/>
        <v>10227145134</v>
      </c>
      <c r="D4484" s="42"/>
      <c r="E4484" s="42"/>
      <c r="F4484" s="247">
        <v>688282948</v>
      </c>
      <c r="G4484" s="337">
        <v>636120930</v>
      </c>
      <c r="H4484" s="330">
        <v>45551</v>
      </c>
      <c r="I4484" s="330"/>
      <c r="K4484" s="42"/>
      <c r="L4484" s="42"/>
      <c r="M4484" s="328"/>
      <c r="N4484" s="328"/>
      <c r="O4484" s="42"/>
    </row>
    <row r="4485" spans="1:15">
      <c r="A4485" s="42"/>
      <c r="B4485" s="330">
        <v>47489</v>
      </c>
      <c r="C4485" s="334">
        <f t="shared" si="68"/>
        <v>9938920784</v>
      </c>
      <c r="D4485" s="42"/>
      <c r="E4485" s="42"/>
      <c r="F4485" s="247">
        <v>400058598</v>
      </c>
      <c r="G4485" s="337">
        <v>636358163</v>
      </c>
      <c r="H4485" s="330">
        <v>48996</v>
      </c>
      <c r="I4485" s="330"/>
      <c r="K4485" s="42"/>
      <c r="L4485" s="42"/>
      <c r="M4485" s="328"/>
      <c r="N4485" s="328"/>
      <c r="O4485" s="42"/>
    </row>
    <row r="4486" spans="1:15">
      <c r="A4486" s="42"/>
      <c r="B4486" s="330">
        <v>47490</v>
      </c>
      <c r="C4486" s="334">
        <f t="shared" si="68"/>
        <v>9654578070</v>
      </c>
      <c r="D4486" s="42"/>
      <c r="E4486" s="42"/>
      <c r="F4486" s="247">
        <v>115715884</v>
      </c>
      <c r="G4486" s="337">
        <v>636400833</v>
      </c>
      <c r="H4486" s="330">
        <v>50323</v>
      </c>
      <c r="I4486" s="330"/>
      <c r="K4486" s="42"/>
      <c r="L4486" s="42"/>
      <c r="M4486" s="328"/>
      <c r="N4486" s="328"/>
      <c r="O4486" s="42"/>
    </row>
    <row r="4487" spans="1:15">
      <c r="A4487" s="42"/>
      <c r="B4487" s="330">
        <v>47491</v>
      </c>
      <c r="C4487" s="334">
        <f t="shared" si="68"/>
        <v>9710677981</v>
      </c>
      <c r="D4487" s="42"/>
      <c r="E4487" s="42"/>
      <c r="F4487" s="247">
        <v>171815795</v>
      </c>
      <c r="G4487" s="337">
        <v>636462055</v>
      </c>
      <c r="H4487" s="330">
        <v>48010</v>
      </c>
      <c r="I4487" s="330"/>
      <c r="K4487" s="42"/>
      <c r="L4487" s="42"/>
      <c r="M4487" s="328"/>
      <c r="N4487" s="328"/>
      <c r="O4487" s="42"/>
    </row>
    <row r="4488" spans="1:15">
      <c r="A4488" s="42"/>
      <c r="B4488" s="330">
        <v>47492</v>
      </c>
      <c r="C4488" s="334">
        <f t="shared" si="68"/>
        <v>9964274895</v>
      </c>
      <c r="D4488" s="42"/>
      <c r="E4488" s="42"/>
      <c r="F4488" s="247">
        <v>425412709</v>
      </c>
      <c r="G4488" s="337">
        <v>636805620</v>
      </c>
      <c r="H4488" s="330">
        <v>45195</v>
      </c>
      <c r="I4488" s="330"/>
      <c r="K4488" s="42"/>
      <c r="L4488" s="42"/>
      <c r="M4488" s="328"/>
      <c r="N4488" s="328"/>
      <c r="O4488" s="42"/>
    </row>
    <row r="4489" spans="1:15">
      <c r="A4489" s="42"/>
      <c r="B4489" s="330">
        <v>47493</v>
      </c>
      <c r="C4489" s="334">
        <f t="shared" si="68"/>
        <v>9749137370</v>
      </c>
      <c r="D4489" s="42"/>
      <c r="E4489" s="42"/>
      <c r="F4489" s="247">
        <v>210275184</v>
      </c>
      <c r="G4489" s="337">
        <v>636843127</v>
      </c>
      <c r="H4489" s="330">
        <v>47635</v>
      </c>
      <c r="I4489" s="330"/>
      <c r="K4489" s="42"/>
      <c r="L4489" s="42"/>
      <c r="M4489" s="328"/>
      <c r="N4489" s="328"/>
      <c r="O4489" s="42"/>
    </row>
    <row r="4490" spans="1:15">
      <c r="A4490" s="42"/>
      <c r="B4490" s="330">
        <v>47494</v>
      </c>
      <c r="C4490" s="334">
        <f t="shared" si="68"/>
        <v>9942071783</v>
      </c>
      <c r="D4490" s="42"/>
      <c r="E4490" s="42"/>
      <c r="F4490" s="247">
        <v>403209597</v>
      </c>
      <c r="G4490" s="337">
        <v>636877993</v>
      </c>
      <c r="H4490" s="330">
        <v>44042</v>
      </c>
      <c r="I4490" s="330"/>
      <c r="K4490" s="42"/>
      <c r="L4490" s="42"/>
      <c r="M4490" s="328"/>
      <c r="N4490" s="328"/>
      <c r="O4490" s="42"/>
    </row>
    <row r="4491" spans="1:15">
      <c r="A4491" s="42"/>
      <c r="B4491" s="330">
        <v>47495</v>
      </c>
      <c r="C4491" s="334">
        <f t="shared" si="68"/>
        <v>10334978669</v>
      </c>
      <c r="D4491" s="42"/>
      <c r="E4491" s="42"/>
      <c r="F4491" s="247">
        <v>796116483</v>
      </c>
      <c r="G4491" s="337">
        <v>637077686</v>
      </c>
      <c r="H4491" s="330">
        <v>44198</v>
      </c>
      <c r="I4491" s="330"/>
      <c r="K4491" s="42"/>
      <c r="L4491" s="42"/>
      <c r="M4491" s="328"/>
      <c r="N4491" s="328"/>
      <c r="O4491" s="42"/>
    </row>
    <row r="4492" spans="1:15">
      <c r="A4492" s="42"/>
      <c r="B4492" s="330">
        <v>47496</v>
      </c>
      <c r="C4492" s="334">
        <f t="shared" si="68"/>
        <v>10437115444</v>
      </c>
      <c r="D4492" s="42"/>
      <c r="E4492" s="42"/>
      <c r="F4492" s="247">
        <v>898253258</v>
      </c>
      <c r="G4492" s="337">
        <v>637162911</v>
      </c>
      <c r="H4492" s="330">
        <v>44145</v>
      </c>
      <c r="I4492" s="330"/>
      <c r="K4492" s="42"/>
      <c r="L4492" s="42"/>
      <c r="M4492" s="328"/>
      <c r="N4492" s="328"/>
      <c r="O4492" s="42"/>
    </row>
    <row r="4493" spans="1:15">
      <c r="A4493" s="42"/>
      <c r="B4493" s="330">
        <v>47497</v>
      </c>
      <c r="C4493" s="334">
        <f t="shared" si="68"/>
        <v>9701315061</v>
      </c>
      <c r="D4493" s="42"/>
      <c r="E4493" s="42"/>
      <c r="F4493" s="247">
        <v>162452875</v>
      </c>
      <c r="G4493" s="337">
        <v>637254690</v>
      </c>
      <c r="H4493" s="330">
        <v>47639</v>
      </c>
      <c r="I4493" s="330"/>
      <c r="K4493" s="42"/>
      <c r="L4493" s="42"/>
      <c r="M4493" s="328"/>
      <c r="N4493" s="328"/>
      <c r="O4493" s="42"/>
    </row>
    <row r="4494" spans="1:15">
      <c r="A4494" s="42"/>
      <c r="B4494" s="330">
        <v>47498</v>
      </c>
      <c r="C4494" s="334">
        <f t="shared" si="68"/>
        <v>10526419580</v>
      </c>
      <c r="D4494" s="42"/>
      <c r="E4494" s="42"/>
      <c r="F4494" s="247">
        <v>987557394</v>
      </c>
      <c r="G4494" s="337">
        <v>637280348</v>
      </c>
      <c r="H4494" s="330">
        <v>44231</v>
      </c>
      <c r="I4494" s="330"/>
      <c r="K4494" s="42"/>
      <c r="L4494" s="42"/>
      <c r="M4494" s="328"/>
      <c r="N4494" s="328"/>
      <c r="O4494" s="42"/>
    </row>
    <row r="4495" spans="1:15">
      <c r="A4495" s="42"/>
      <c r="B4495" s="330">
        <v>47499</v>
      </c>
      <c r="C4495" s="334">
        <f t="shared" si="68"/>
        <v>10249244412</v>
      </c>
      <c r="D4495" s="42"/>
      <c r="E4495" s="42"/>
      <c r="F4495" s="247">
        <v>710382226</v>
      </c>
      <c r="G4495" s="337">
        <v>637315283</v>
      </c>
      <c r="H4495" s="330">
        <v>48418</v>
      </c>
      <c r="I4495" s="330"/>
      <c r="K4495" s="42"/>
      <c r="L4495" s="42"/>
      <c r="M4495" s="328"/>
      <c r="N4495" s="328"/>
      <c r="O4495" s="42"/>
    </row>
    <row r="4496" spans="1:15">
      <c r="A4496" s="42"/>
      <c r="B4496" s="330">
        <v>47500</v>
      </c>
      <c r="C4496" s="334">
        <f t="shared" si="68"/>
        <v>10110529478</v>
      </c>
      <c r="D4496" s="42"/>
      <c r="E4496" s="42"/>
      <c r="F4496" s="247">
        <v>571667292</v>
      </c>
      <c r="G4496" s="337">
        <v>637493712</v>
      </c>
      <c r="H4496" s="330">
        <v>49589</v>
      </c>
      <c r="I4496" s="330"/>
      <c r="K4496" s="42"/>
      <c r="L4496" s="42"/>
      <c r="M4496" s="328"/>
      <c r="N4496" s="328"/>
      <c r="O4496" s="42"/>
    </row>
    <row r="4497" spans="1:15">
      <c r="A4497" s="42"/>
      <c r="B4497" s="330">
        <v>47501</v>
      </c>
      <c r="C4497" s="334">
        <f t="shared" si="68"/>
        <v>10102067954</v>
      </c>
      <c r="D4497" s="42"/>
      <c r="E4497" s="42"/>
      <c r="F4497" s="247">
        <v>563205768</v>
      </c>
      <c r="G4497" s="337">
        <v>637526314</v>
      </c>
      <c r="H4497" s="330">
        <v>46830</v>
      </c>
      <c r="I4497" s="330"/>
      <c r="K4497" s="42"/>
      <c r="L4497" s="42"/>
      <c r="M4497" s="328"/>
      <c r="N4497" s="328"/>
      <c r="O4497" s="42"/>
    </row>
    <row r="4498" spans="1:15">
      <c r="A4498" s="42"/>
      <c r="B4498" s="330">
        <v>47502</v>
      </c>
      <c r="C4498" s="334">
        <f t="shared" si="68"/>
        <v>9918697392</v>
      </c>
      <c r="D4498" s="42"/>
      <c r="E4498" s="42"/>
      <c r="F4498" s="247">
        <v>379835206</v>
      </c>
      <c r="G4498" s="337">
        <v>637551547</v>
      </c>
      <c r="H4498" s="330">
        <v>46238</v>
      </c>
      <c r="I4498" s="330"/>
      <c r="K4498" s="42"/>
      <c r="L4498" s="42"/>
      <c r="M4498" s="328"/>
      <c r="N4498" s="328"/>
      <c r="O4498" s="42"/>
    </row>
    <row r="4499" spans="1:15">
      <c r="A4499" s="42"/>
      <c r="B4499" s="330">
        <v>47503</v>
      </c>
      <c r="C4499" s="334">
        <f t="shared" si="68"/>
        <v>10395005093</v>
      </c>
      <c r="D4499" s="42"/>
      <c r="E4499" s="42"/>
      <c r="F4499" s="247">
        <v>856142907</v>
      </c>
      <c r="G4499" s="337">
        <v>637639942</v>
      </c>
      <c r="H4499" s="330">
        <v>46196</v>
      </c>
      <c r="I4499" s="330"/>
      <c r="K4499" s="42"/>
      <c r="L4499" s="42"/>
      <c r="M4499" s="328"/>
      <c r="N4499" s="328"/>
      <c r="O4499" s="42"/>
    </row>
    <row r="4500" spans="1:15">
      <c r="A4500" s="42"/>
      <c r="B4500" s="330">
        <v>47504</v>
      </c>
      <c r="C4500" s="334">
        <f t="shared" si="68"/>
        <v>10384487424</v>
      </c>
      <c r="D4500" s="42"/>
      <c r="E4500" s="42"/>
      <c r="F4500" s="247">
        <v>845625238</v>
      </c>
      <c r="G4500" s="337">
        <v>637817040</v>
      </c>
      <c r="H4500" s="330">
        <v>45840</v>
      </c>
      <c r="I4500" s="330"/>
      <c r="K4500" s="42"/>
      <c r="L4500" s="42"/>
      <c r="M4500" s="328"/>
      <c r="N4500" s="328"/>
      <c r="O4500" s="42"/>
    </row>
    <row r="4501" spans="1:15">
      <c r="A4501" s="42"/>
      <c r="B4501" s="330">
        <v>47505</v>
      </c>
      <c r="C4501" s="334">
        <f t="shared" si="68"/>
        <v>10139741534</v>
      </c>
      <c r="D4501" s="42"/>
      <c r="E4501" s="42"/>
      <c r="F4501" s="247">
        <v>600879348</v>
      </c>
      <c r="G4501" s="337">
        <v>637962204</v>
      </c>
      <c r="H4501" s="330">
        <v>47554</v>
      </c>
      <c r="I4501" s="330"/>
      <c r="K4501" s="42"/>
      <c r="L4501" s="42"/>
      <c r="M4501" s="328"/>
      <c r="N4501" s="328"/>
      <c r="O4501" s="42"/>
    </row>
    <row r="4502" spans="1:15">
      <c r="A4502" s="42"/>
      <c r="B4502" s="330">
        <v>47506</v>
      </c>
      <c r="C4502" s="334">
        <f t="shared" si="68"/>
        <v>10378189044</v>
      </c>
      <c r="D4502" s="42"/>
      <c r="E4502" s="42"/>
      <c r="F4502" s="247">
        <v>839326858</v>
      </c>
      <c r="G4502" s="337">
        <v>638228849</v>
      </c>
      <c r="H4502" s="330">
        <v>46617</v>
      </c>
      <c r="I4502" s="330"/>
      <c r="K4502" s="42"/>
      <c r="L4502" s="42"/>
      <c r="M4502" s="328"/>
      <c r="N4502" s="328"/>
      <c r="O4502" s="42"/>
    </row>
    <row r="4503" spans="1:15">
      <c r="A4503" s="42"/>
      <c r="B4503" s="330">
        <v>47507</v>
      </c>
      <c r="C4503" s="334">
        <f t="shared" si="68"/>
        <v>10007557351</v>
      </c>
      <c r="D4503" s="42"/>
      <c r="E4503" s="42"/>
      <c r="F4503" s="247">
        <v>468695165</v>
      </c>
      <c r="G4503" s="337">
        <v>638237349</v>
      </c>
      <c r="H4503" s="330">
        <v>50243</v>
      </c>
      <c r="I4503" s="330"/>
      <c r="K4503" s="42"/>
      <c r="L4503" s="42"/>
      <c r="M4503" s="328"/>
      <c r="N4503" s="328"/>
      <c r="O4503" s="42"/>
    </row>
    <row r="4504" spans="1:15">
      <c r="A4504" s="42"/>
      <c r="B4504" s="330">
        <v>47508</v>
      </c>
      <c r="C4504" s="334">
        <f t="shared" si="68"/>
        <v>10498023626</v>
      </c>
      <c r="D4504" s="42"/>
      <c r="E4504" s="42"/>
      <c r="F4504" s="247">
        <v>959161440</v>
      </c>
      <c r="G4504" s="337">
        <v>638265508</v>
      </c>
      <c r="H4504" s="330">
        <v>48585</v>
      </c>
      <c r="I4504" s="330"/>
      <c r="K4504" s="42"/>
      <c r="L4504" s="42"/>
      <c r="M4504" s="328"/>
      <c r="N4504" s="328"/>
      <c r="O4504" s="42"/>
    </row>
    <row r="4505" spans="1:15">
      <c r="A4505" s="42"/>
      <c r="B4505" s="330">
        <v>47509</v>
      </c>
      <c r="C4505" s="334">
        <f t="shared" si="68"/>
        <v>10026480881</v>
      </c>
      <c r="D4505" s="42"/>
      <c r="E4505" s="42"/>
      <c r="F4505" s="247">
        <v>487618695</v>
      </c>
      <c r="G4505" s="337">
        <v>638485096</v>
      </c>
      <c r="H4505" s="330">
        <v>46765</v>
      </c>
      <c r="I4505" s="330"/>
      <c r="K4505" s="42"/>
      <c r="L4505" s="42"/>
      <c r="M4505" s="328"/>
      <c r="N4505" s="328"/>
      <c r="O4505" s="42"/>
    </row>
    <row r="4506" spans="1:15">
      <c r="A4506" s="42"/>
      <c r="B4506" s="330">
        <v>47510</v>
      </c>
      <c r="C4506" s="334">
        <f t="shared" si="68"/>
        <v>10184987954</v>
      </c>
      <c r="D4506" s="42"/>
      <c r="E4506" s="42"/>
      <c r="F4506" s="247">
        <v>646125768</v>
      </c>
      <c r="G4506" s="337">
        <v>638546742</v>
      </c>
      <c r="H4506" s="330">
        <v>43076</v>
      </c>
      <c r="I4506" s="330"/>
      <c r="K4506" s="42"/>
      <c r="L4506" s="42"/>
      <c r="M4506" s="328"/>
      <c r="N4506" s="328"/>
      <c r="O4506" s="42"/>
    </row>
    <row r="4507" spans="1:15">
      <c r="A4507" s="42"/>
      <c r="B4507" s="330">
        <v>47511</v>
      </c>
      <c r="C4507" s="334">
        <f t="shared" si="68"/>
        <v>9740494087</v>
      </c>
      <c r="D4507" s="42"/>
      <c r="E4507" s="42"/>
      <c r="F4507" s="247">
        <v>201631901</v>
      </c>
      <c r="G4507" s="337">
        <v>638631568</v>
      </c>
      <c r="H4507" s="330">
        <v>46316</v>
      </c>
      <c r="I4507" s="330"/>
      <c r="K4507" s="42"/>
      <c r="L4507" s="42"/>
      <c r="M4507" s="328"/>
      <c r="N4507" s="328"/>
      <c r="O4507" s="42"/>
    </row>
    <row r="4508" spans="1:15">
      <c r="A4508" s="42"/>
      <c r="B4508" s="330">
        <v>47512</v>
      </c>
      <c r="C4508" s="334">
        <f t="shared" si="68"/>
        <v>10329199141</v>
      </c>
      <c r="D4508" s="42"/>
      <c r="E4508" s="42"/>
      <c r="F4508" s="247">
        <v>790336955</v>
      </c>
      <c r="G4508" s="337">
        <v>638640059</v>
      </c>
      <c r="H4508" s="330">
        <v>47824</v>
      </c>
      <c r="I4508" s="330"/>
      <c r="K4508" s="42"/>
      <c r="L4508" s="42"/>
      <c r="M4508" s="328"/>
      <c r="N4508" s="328"/>
      <c r="O4508" s="42"/>
    </row>
    <row r="4509" spans="1:15">
      <c r="A4509" s="42"/>
      <c r="B4509" s="330">
        <v>47513</v>
      </c>
      <c r="C4509" s="334">
        <f t="shared" si="68"/>
        <v>9826930823</v>
      </c>
      <c r="D4509" s="42"/>
      <c r="E4509" s="42"/>
      <c r="F4509" s="247">
        <v>288068637</v>
      </c>
      <c r="G4509" s="337">
        <v>638969119</v>
      </c>
      <c r="H4509" s="330">
        <v>46007</v>
      </c>
      <c r="I4509" s="330"/>
      <c r="K4509" s="42"/>
      <c r="L4509" s="42"/>
      <c r="M4509" s="328"/>
      <c r="N4509" s="328"/>
      <c r="O4509" s="42"/>
    </row>
    <row r="4510" spans="1:15">
      <c r="A4510" s="42"/>
      <c r="B4510" s="330">
        <v>47514</v>
      </c>
      <c r="C4510" s="334">
        <f t="shared" si="68"/>
        <v>9826554813</v>
      </c>
      <c r="D4510" s="42"/>
      <c r="E4510" s="42"/>
      <c r="F4510" s="247">
        <v>287692627</v>
      </c>
      <c r="G4510" s="337">
        <v>639016452</v>
      </c>
      <c r="H4510" s="330">
        <v>49350</v>
      </c>
      <c r="I4510" s="330"/>
      <c r="K4510" s="42"/>
      <c r="L4510" s="42"/>
      <c r="M4510" s="328"/>
      <c r="N4510" s="328"/>
      <c r="O4510" s="42"/>
    </row>
    <row r="4511" spans="1:15">
      <c r="A4511" s="42"/>
      <c r="B4511" s="330">
        <v>47515</v>
      </c>
      <c r="C4511" s="334">
        <f t="shared" si="68"/>
        <v>10240664141</v>
      </c>
      <c r="D4511" s="42"/>
      <c r="E4511" s="42"/>
      <c r="F4511" s="247">
        <v>701801955</v>
      </c>
      <c r="G4511" s="337">
        <v>639069443</v>
      </c>
      <c r="H4511" s="330">
        <v>48489</v>
      </c>
      <c r="I4511" s="330"/>
      <c r="K4511" s="42"/>
      <c r="L4511" s="42"/>
      <c r="M4511" s="328"/>
      <c r="N4511" s="328"/>
      <c r="O4511" s="42"/>
    </row>
    <row r="4512" spans="1:15">
      <c r="A4512" s="42"/>
      <c r="B4512" s="330">
        <v>47516</v>
      </c>
      <c r="C4512" s="334">
        <f t="shared" ref="C4512:C4575" si="69">F4512+(F$88*28679+98765)+(G$88*6587+87654)+(E$88*9537+76543)+(J$88*5713+4528)</f>
        <v>9868867083</v>
      </c>
      <c r="D4512" s="42"/>
      <c r="E4512" s="42"/>
      <c r="F4512" s="247">
        <v>330004897</v>
      </c>
      <c r="G4512" s="337">
        <v>639202984</v>
      </c>
      <c r="H4512" s="330">
        <v>43707</v>
      </c>
      <c r="I4512" s="330"/>
      <c r="K4512" s="42"/>
      <c r="L4512" s="42"/>
      <c r="M4512" s="328"/>
      <c r="N4512" s="328"/>
      <c r="O4512" s="42"/>
    </row>
    <row r="4513" spans="1:15">
      <c r="A4513" s="42"/>
      <c r="B4513" s="330">
        <v>47517</v>
      </c>
      <c r="C4513" s="334">
        <f t="shared" si="69"/>
        <v>10367074293</v>
      </c>
      <c r="D4513" s="42"/>
      <c r="E4513" s="42"/>
      <c r="F4513" s="247">
        <v>828212107</v>
      </c>
      <c r="G4513" s="337">
        <v>639241149</v>
      </c>
      <c r="H4513" s="330">
        <v>47254</v>
      </c>
      <c r="I4513" s="330"/>
      <c r="K4513" s="42"/>
      <c r="L4513" s="42"/>
      <c r="M4513" s="328"/>
      <c r="N4513" s="328"/>
      <c r="O4513" s="42"/>
    </row>
    <row r="4514" spans="1:15">
      <c r="A4514" s="42"/>
      <c r="B4514" s="330">
        <v>47518</v>
      </c>
      <c r="C4514" s="334">
        <f t="shared" si="69"/>
        <v>10376109770</v>
      </c>
      <c r="D4514" s="42"/>
      <c r="E4514" s="42"/>
      <c r="F4514" s="247">
        <v>837247584</v>
      </c>
      <c r="G4514" s="337">
        <v>639283272</v>
      </c>
      <c r="H4514" s="330">
        <v>48710</v>
      </c>
      <c r="I4514" s="330"/>
      <c r="K4514" s="42"/>
      <c r="L4514" s="42"/>
      <c r="M4514" s="328"/>
      <c r="N4514" s="328"/>
      <c r="O4514" s="42"/>
    </row>
    <row r="4515" spans="1:15">
      <c r="A4515" s="42"/>
      <c r="B4515" s="330">
        <v>47519</v>
      </c>
      <c r="C4515" s="334">
        <f t="shared" si="69"/>
        <v>10026214597</v>
      </c>
      <c r="D4515" s="42"/>
      <c r="E4515" s="42"/>
      <c r="F4515" s="247">
        <v>487352411</v>
      </c>
      <c r="G4515" s="337">
        <v>639285964</v>
      </c>
      <c r="H4515" s="330">
        <v>49386</v>
      </c>
      <c r="I4515" s="330"/>
      <c r="K4515" s="42"/>
      <c r="L4515" s="42"/>
      <c r="M4515" s="328"/>
      <c r="N4515" s="328"/>
      <c r="O4515" s="42"/>
    </row>
    <row r="4516" spans="1:15">
      <c r="A4516" s="42"/>
      <c r="B4516" s="330">
        <v>47520</v>
      </c>
      <c r="C4516" s="334">
        <f t="shared" si="69"/>
        <v>9761111853</v>
      </c>
      <c r="D4516" s="42"/>
      <c r="E4516" s="42"/>
      <c r="F4516" s="247">
        <v>222249667</v>
      </c>
      <c r="G4516" s="337">
        <v>639345314</v>
      </c>
      <c r="H4516" s="330">
        <v>43795</v>
      </c>
      <c r="I4516" s="330"/>
      <c r="K4516" s="42"/>
      <c r="L4516" s="42"/>
      <c r="M4516" s="328"/>
      <c r="N4516" s="328"/>
      <c r="O4516" s="42"/>
    </row>
    <row r="4517" spans="1:15">
      <c r="A4517" s="42"/>
      <c r="B4517" s="330">
        <v>47521</v>
      </c>
      <c r="C4517" s="334">
        <f t="shared" si="69"/>
        <v>9842416604</v>
      </c>
      <c r="D4517" s="42"/>
      <c r="E4517" s="42"/>
      <c r="F4517" s="247">
        <v>303554418</v>
      </c>
      <c r="G4517" s="337">
        <v>639433011</v>
      </c>
      <c r="H4517" s="330">
        <v>43613</v>
      </c>
      <c r="I4517" s="330"/>
      <c r="K4517" s="42"/>
      <c r="L4517" s="42"/>
      <c r="M4517" s="328"/>
      <c r="N4517" s="328"/>
      <c r="O4517" s="42"/>
    </row>
    <row r="4518" spans="1:15">
      <c r="A4518" s="42"/>
      <c r="B4518" s="330">
        <v>47522</v>
      </c>
      <c r="C4518" s="334">
        <f t="shared" si="69"/>
        <v>9901144818</v>
      </c>
      <c r="D4518" s="42"/>
      <c r="E4518" s="42"/>
      <c r="F4518" s="247">
        <v>362282632</v>
      </c>
      <c r="G4518" s="337">
        <v>639479040</v>
      </c>
      <c r="H4518" s="330">
        <v>45343</v>
      </c>
      <c r="I4518" s="330"/>
      <c r="K4518" s="42"/>
      <c r="L4518" s="42"/>
      <c r="M4518" s="328"/>
      <c r="N4518" s="328"/>
      <c r="O4518" s="42"/>
    </row>
    <row r="4519" spans="1:15">
      <c r="A4519" s="42"/>
      <c r="B4519" s="330">
        <v>47523</v>
      </c>
      <c r="C4519" s="334">
        <f t="shared" si="69"/>
        <v>9747496758</v>
      </c>
      <c r="D4519" s="42"/>
      <c r="E4519" s="42"/>
      <c r="F4519" s="247">
        <v>208634572</v>
      </c>
      <c r="G4519" s="337">
        <v>639562264</v>
      </c>
      <c r="H4519" s="330">
        <v>49915</v>
      </c>
      <c r="I4519" s="330"/>
      <c r="K4519" s="42"/>
      <c r="L4519" s="42"/>
      <c r="M4519" s="328"/>
      <c r="N4519" s="328"/>
      <c r="O4519" s="42"/>
    </row>
    <row r="4520" spans="1:15">
      <c r="A4520" s="42"/>
      <c r="B4520" s="330">
        <v>47524</v>
      </c>
      <c r="C4520" s="334">
        <f t="shared" si="69"/>
        <v>10064634510</v>
      </c>
      <c r="D4520" s="42"/>
      <c r="E4520" s="42"/>
      <c r="F4520" s="247">
        <v>525772324</v>
      </c>
      <c r="G4520" s="337">
        <v>640249049</v>
      </c>
      <c r="H4520" s="330">
        <v>48445</v>
      </c>
      <c r="I4520" s="330"/>
      <c r="K4520" s="42"/>
      <c r="L4520" s="42"/>
      <c r="M4520" s="328"/>
      <c r="N4520" s="328"/>
      <c r="O4520" s="42"/>
    </row>
    <row r="4521" spans="1:15">
      <c r="A4521" s="42"/>
      <c r="B4521" s="330">
        <v>47525</v>
      </c>
      <c r="C4521" s="334">
        <f t="shared" si="69"/>
        <v>9942536112</v>
      </c>
      <c r="D4521" s="42"/>
      <c r="E4521" s="42"/>
      <c r="F4521" s="247">
        <v>403673926</v>
      </c>
      <c r="G4521" s="337">
        <v>640511206</v>
      </c>
      <c r="H4521" s="330">
        <v>47602</v>
      </c>
      <c r="I4521" s="330"/>
      <c r="K4521" s="42"/>
      <c r="L4521" s="42"/>
      <c r="M4521" s="328"/>
      <c r="N4521" s="328"/>
      <c r="O4521" s="42"/>
    </row>
    <row r="4522" spans="1:15">
      <c r="A4522" s="42"/>
      <c r="B4522" s="330">
        <v>47526</v>
      </c>
      <c r="C4522" s="334">
        <f t="shared" si="69"/>
        <v>9653122791</v>
      </c>
      <c r="D4522" s="42"/>
      <c r="E4522" s="42"/>
      <c r="F4522" s="247">
        <v>114260605</v>
      </c>
      <c r="G4522" s="337">
        <v>640824811</v>
      </c>
      <c r="H4522" s="330">
        <v>45910</v>
      </c>
      <c r="I4522" s="330"/>
      <c r="K4522" s="42"/>
      <c r="L4522" s="42"/>
      <c r="M4522" s="328"/>
      <c r="N4522" s="328"/>
      <c r="O4522" s="42"/>
    </row>
    <row r="4523" spans="1:15">
      <c r="A4523" s="42"/>
      <c r="B4523" s="330">
        <v>47527</v>
      </c>
      <c r="C4523" s="334">
        <f t="shared" si="69"/>
        <v>9745738574</v>
      </c>
      <c r="D4523" s="42"/>
      <c r="E4523" s="42"/>
      <c r="F4523" s="247">
        <v>206876388</v>
      </c>
      <c r="G4523" s="337">
        <v>640909716</v>
      </c>
      <c r="H4523" s="330">
        <v>49718</v>
      </c>
      <c r="I4523" s="330"/>
      <c r="K4523" s="42"/>
      <c r="L4523" s="42"/>
      <c r="M4523" s="328"/>
      <c r="N4523" s="328"/>
      <c r="O4523" s="42"/>
    </row>
    <row r="4524" spans="1:15">
      <c r="A4524" s="42"/>
      <c r="B4524" s="330">
        <v>47528</v>
      </c>
      <c r="C4524" s="334">
        <f t="shared" si="69"/>
        <v>9665210460</v>
      </c>
      <c r="D4524" s="42"/>
      <c r="E4524" s="42"/>
      <c r="F4524" s="247">
        <v>126348274</v>
      </c>
      <c r="G4524" s="337">
        <v>641025978</v>
      </c>
      <c r="H4524" s="330">
        <v>48623</v>
      </c>
      <c r="I4524" s="330"/>
      <c r="K4524" s="42"/>
      <c r="L4524" s="42"/>
      <c r="M4524" s="328"/>
      <c r="N4524" s="328"/>
      <c r="O4524" s="42"/>
    </row>
    <row r="4525" spans="1:15">
      <c r="A4525" s="42"/>
      <c r="B4525" s="330">
        <v>47529</v>
      </c>
      <c r="C4525" s="334">
        <f t="shared" si="69"/>
        <v>10526903678</v>
      </c>
      <c r="D4525" s="42"/>
      <c r="E4525" s="42"/>
      <c r="F4525" s="247">
        <v>988041492</v>
      </c>
      <c r="G4525" s="337">
        <v>641272876</v>
      </c>
      <c r="H4525" s="330">
        <v>50152</v>
      </c>
      <c r="I4525" s="330"/>
      <c r="K4525" s="42"/>
      <c r="L4525" s="42"/>
      <c r="M4525" s="328"/>
      <c r="N4525" s="328"/>
      <c r="O4525" s="42"/>
    </row>
    <row r="4526" spans="1:15">
      <c r="A4526" s="42"/>
      <c r="B4526" s="330">
        <v>47530</v>
      </c>
      <c r="C4526" s="334">
        <f t="shared" si="69"/>
        <v>10306645723</v>
      </c>
      <c r="D4526" s="42"/>
      <c r="E4526" s="42"/>
      <c r="F4526" s="247">
        <v>767783537</v>
      </c>
      <c r="G4526" s="337">
        <v>641328618</v>
      </c>
      <c r="H4526" s="330">
        <v>45813</v>
      </c>
      <c r="I4526" s="330"/>
      <c r="K4526" s="42"/>
      <c r="L4526" s="42"/>
      <c r="M4526" s="328"/>
      <c r="N4526" s="328"/>
      <c r="O4526" s="42"/>
    </row>
    <row r="4527" spans="1:15">
      <c r="A4527" s="42"/>
      <c r="B4527" s="330">
        <v>47531</v>
      </c>
      <c r="C4527" s="334">
        <f t="shared" si="69"/>
        <v>10456500517</v>
      </c>
      <c r="D4527" s="42"/>
      <c r="E4527" s="42"/>
      <c r="F4527" s="247">
        <v>917638331</v>
      </c>
      <c r="G4527" s="337">
        <v>641429482</v>
      </c>
      <c r="H4527" s="330">
        <v>49825</v>
      </c>
      <c r="I4527" s="330"/>
      <c r="K4527" s="42"/>
      <c r="L4527" s="42"/>
      <c r="M4527" s="328"/>
      <c r="N4527" s="328"/>
      <c r="O4527" s="42"/>
    </row>
    <row r="4528" spans="1:15">
      <c r="A4528" s="42"/>
      <c r="B4528" s="330">
        <v>47532</v>
      </c>
      <c r="C4528" s="334">
        <f t="shared" si="69"/>
        <v>10126639152</v>
      </c>
      <c r="D4528" s="42"/>
      <c r="E4528" s="42"/>
      <c r="F4528" s="247">
        <v>587776966</v>
      </c>
      <c r="G4528" s="337">
        <v>641573026</v>
      </c>
      <c r="H4528" s="330">
        <v>46082</v>
      </c>
      <c r="I4528" s="330"/>
      <c r="K4528" s="42"/>
      <c r="L4528" s="42"/>
      <c r="M4528" s="328"/>
      <c r="N4528" s="328"/>
      <c r="O4528" s="42"/>
    </row>
    <row r="4529" spans="1:15">
      <c r="A4529" s="42"/>
      <c r="B4529" s="330">
        <v>47533</v>
      </c>
      <c r="C4529" s="334">
        <f t="shared" si="69"/>
        <v>10205497331</v>
      </c>
      <c r="D4529" s="42"/>
      <c r="E4529" s="42"/>
      <c r="F4529" s="247">
        <v>666635145</v>
      </c>
      <c r="G4529" s="337">
        <v>641901677</v>
      </c>
      <c r="H4529" s="330">
        <v>45946</v>
      </c>
      <c r="I4529" s="330"/>
      <c r="K4529" s="42"/>
      <c r="L4529" s="42"/>
      <c r="M4529" s="328"/>
      <c r="N4529" s="328"/>
      <c r="O4529" s="42"/>
    </row>
    <row r="4530" spans="1:15">
      <c r="A4530" s="42"/>
      <c r="B4530" s="330">
        <v>47534</v>
      </c>
      <c r="C4530" s="334">
        <f t="shared" si="69"/>
        <v>10034807319</v>
      </c>
      <c r="D4530" s="42"/>
      <c r="E4530" s="42"/>
      <c r="F4530" s="247">
        <v>495945133</v>
      </c>
      <c r="G4530" s="337">
        <v>642091220</v>
      </c>
      <c r="H4530" s="330">
        <v>48135</v>
      </c>
      <c r="I4530" s="330"/>
      <c r="K4530" s="42"/>
      <c r="L4530" s="42"/>
      <c r="M4530" s="328"/>
      <c r="N4530" s="328"/>
      <c r="O4530" s="42"/>
    </row>
    <row r="4531" spans="1:15">
      <c r="A4531" s="42"/>
      <c r="B4531" s="330">
        <v>47535</v>
      </c>
      <c r="C4531" s="334">
        <f t="shared" si="69"/>
        <v>10518572703</v>
      </c>
      <c r="D4531" s="42"/>
      <c r="E4531" s="42"/>
      <c r="F4531" s="247">
        <v>979710517</v>
      </c>
      <c r="G4531" s="337">
        <v>642135976</v>
      </c>
      <c r="H4531" s="330">
        <v>45278</v>
      </c>
      <c r="I4531" s="330"/>
      <c r="K4531" s="42"/>
      <c r="L4531" s="42"/>
      <c r="M4531" s="328"/>
      <c r="N4531" s="328"/>
      <c r="O4531" s="42"/>
    </row>
    <row r="4532" spans="1:15">
      <c r="A4532" s="42"/>
      <c r="B4532" s="330">
        <v>47536</v>
      </c>
      <c r="C4532" s="334">
        <f t="shared" si="69"/>
        <v>9787793793</v>
      </c>
      <c r="D4532" s="42"/>
      <c r="E4532" s="42"/>
      <c r="F4532" s="247">
        <v>248931607</v>
      </c>
      <c r="G4532" s="337">
        <v>642395839</v>
      </c>
      <c r="H4532" s="330">
        <v>45936</v>
      </c>
      <c r="I4532" s="330"/>
      <c r="K4532" s="42"/>
      <c r="L4532" s="42"/>
      <c r="M4532" s="328"/>
      <c r="N4532" s="328"/>
      <c r="O4532" s="42"/>
    </row>
    <row r="4533" spans="1:15">
      <c r="A4533" s="42"/>
      <c r="B4533" s="330">
        <v>47537</v>
      </c>
      <c r="C4533" s="334">
        <f t="shared" si="69"/>
        <v>10104978759</v>
      </c>
      <c r="D4533" s="42"/>
      <c r="E4533" s="42"/>
      <c r="F4533" s="247">
        <v>566116573</v>
      </c>
      <c r="G4533" s="337">
        <v>642431427</v>
      </c>
      <c r="H4533" s="330">
        <v>43330</v>
      </c>
      <c r="I4533" s="330"/>
      <c r="K4533" s="42"/>
      <c r="L4533" s="42"/>
      <c r="M4533" s="328"/>
      <c r="N4533" s="328"/>
      <c r="O4533" s="42"/>
    </row>
    <row r="4534" spans="1:15">
      <c r="A4534" s="42"/>
      <c r="B4534" s="330">
        <v>47538</v>
      </c>
      <c r="C4534" s="334">
        <f t="shared" si="69"/>
        <v>10527046022</v>
      </c>
      <c r="D4534" s="42"/>
      <c r="E4534" s="42"/>
      <c r="F4534" s="247">
        <v>988183836</v>
      </c>
      <c r="G4534" s="337">
        <v>642772510</v>
      </c>
      <c r="H4534" s="330">
        <v>45625</v>
      </c>
      <c r="I4534" s="330"/>
      <c r="K4534" s="42"/>
      <c r="L4534" s="42"/>
      <c r="M4534" s="328"/>
      <c r="N4534" s="328"/>
      <c r="O4534" s="42"/>
    </row>
    <row r="4535" spans="1:15">
      <c r="A4535" s="42"/>
      <c r="B4535" s="330">
        <v>47539</v>
      </c>
      <c r="C4535" s="334">
        <f t="shared" si="69"/>
        <v>10057523019</v>
      </c>
      <c r="D4535" s="42"/>
      <c r="E4535" s="42"/>
      <c r="F4535" s="247">
        <v>518660833</v>
      </c>
      <c r="G4535" s="337">
        <v>643065299</v>
      </c>
      <c r="H4535" s="330">
        <v>50393</v>
      </c>
      <c r="I4535" s="330"/>
      <c r="K4535" s="42"/>
      <c r="L4535" s="42"/>
      <c r="M4535" s="328"/>
      <c r="N4535" s="328"/>
      <c r="O4535" s="42"/>
    </row>
    <row r="4536" spans="1:15">
      <c r="A4536" s="42"/>
      <c r="B4536" s="330">
        <v>47540</v>
      </c>
      <c r="C4536" s="334">
        <f t="shared" si="69"/>
        <v>10107129510</v>
      </c>
      <c r="D4536" s="42"/>
      <c r="E4536" s="42"/>
      <c r="F4536" s="247">
        <v>568267324</v>
      </c>
      <c r="G4536" s="337">
        <v>643252205</v>
      </c>
      <c r="H4536" s="330">
        <v>45457</v>
      </c>
      <c r="I4536" s="330"/>
      <c r="K4536" s="42"/>
      <c r="L4536" s="42"/>
      <c r="M4536" s="328"/>
      <c r="N4536" s="328"/>
      <c r="O4536" s="42"/>
    </row>
    <row r="4537" spans="1:15">
      <c r="A4537" s="42"/>
      <c r="B4537" s="330">
        <v>47541</v>
      </c>
      <c r="C4537" s="334">
        <f t="shared" si="69"/>
        <v>9667079000</v>
      </c>
      <c r="D4537" s="42"/>
      <c r="E4537" s="42"/>
      <c r="F4537" s="247">
        <v>128216814</v>
      </c>
      <c r="G4537" s="337">
        <v>643253394</v>
      </c>
      <c r="H4537" s="330">
        <v>45151</v>
      </c>
      <c r="I4537" s="330"/>
      <c r="K4537" s="42"/>
      <c r="L4537" s="42"/>
      <c r="M4537" s="328"/>
      <c r="N4537" s="328"/>
      <c r="O4537" s="42"/>
    </row>
    <row r="4538" spans="1:15">
      <c r="A4538" s="42"/>
      <c r="B4538" s="330">
        <v>47542</v>
      </c>
      <c r="C4538" s="334">
        <f t="shared" si="69"/>
        <v>9879088471</v>
      </c>
      <c r="D4538" s="42"/>
      <c r="E4538" s="42"/>
      <c r="F4538" s="247">
        <v>340226285</v>
      </c>
      <c r="G4538" s="337">
        <v>643509691</v>
      </c>
      <c r="H4538" s="330">
        <v>49905</v>
      </c>
      <c r="I4538" s="330"/>
      <c r="K4538" s="42"/>
      <c r="L4538" s="42"/>
      <c r="M4538" s="328"/>
      <c r="N4538" s="328"/>
      <c r="O4538" s="42"/>
    </row>
    <row r="4539" spans="1:15">
      <c r="A4539" s="42"/>
      <c r="B4539" s="330">
        <v>47543</v>
      </c>
      <c r="C4539" s="334">
        <f t="shared" si="69"/>
        <v>10523478165</v>
      </c>
      <c r="D4539" s="42"/>
      <c r="E4539" s="42"/>
      <c r="F4539" s="247">
        <v>984615979</v>
      </c>
      <c r="G4539" s="337">
        <v>643520323</v>
      </c>
      <c r="H4539" s="330">
        <v>45661</v>
      </c>
      <c r="I4539" s="330"/>
      <c r="K4539" s="42"/>
      <c r="L4539" s="42"/>
      <c r="M4539" s="328"/>
      <c r="N4539" s="328"/>
      <c r="O4539" s="42"/>
    </row>
    <row r="4540" spans="1:15">
      <c r="A4540" s="42"/>
      <c r="B4540" s="330">
        <v>47544</v>
      </c>
      <c r="C4540" s="334">
        <f t="shared" si="69"/>
        <v>9699792836</v>
      </c>
      <c r="D4540" s="42"/>
      <c r="E4540" s="42"/>
      <c r="F4540" s="247">
        <v>160930650</v>
      </c>
      <c r="G4540" s="337">
        <v>643635743</v>
      </c>
      <c r="H4540" s="330">
        <v>48648</v>
      </c>
      <c r="I4540" s="330"/>
      <c r="K4540" s="42"/>
      <c r="L4540" s="42"/>
      <c r="M4540" s="328"/>
      <c r="N4540" s="328"/>
      <c r="O4540" s="42"/>
    </row>
    <row r="4541" spans="1:15">
      <c r="A4541" s="42"/>
      <c r="B4541" s="330">
        <v>47545</v>
      </c>
      <c r="C4541" s="334">
        <f t="shared" si="69"/>
        <v>10518703718</v>
      </c>
      <c r="D4541" s="42"/>
      <c r="E4541" s="42"/>
      <c r="F4541" s="247">
        <v>979841532</v>
      </c>
      <c r="G4541" s="337">
        <v>643795536</v>
      </c>
      <c r="H4541" s="330">
        <v>49821</v>
      </c>
      <c r="I4541" s="330"/>
      <c r="K4541" s="42"/>
      <c r="L4541" s="42"/>
      <c r="M4541" s="328"/>
      <c r="N4541" s="328"/>
      <c r="O4541" s="42"/>
    </row>
    <row r="4542" spans="1:15">
      <c r="A4542" s="42"/>
      <c r="B4542" s="330">
        <v>47546</v>
      </c>
      <c r="C4542" s="334">
        <f t="shared" si="69"/>
        <v>10046280976</v>
      </c>
      <c r="D4542" s="42"/>
      <c r="E4542" s="42"/>
      <c r="F4542" s="247">
        <v>507418790</v>
      </c>
      <c r="G4542" s="337">
        <v>643809299</v>
      </c>
      <c r="H4542" s="330">
        <v>46547</v>
      </c>
      <c r="I4542" s="330"/>
      <c r="K4542" s="42"/>
      <c r="L4542" s="42"/>
      <c r="M4542" s="328"/>
      <c r="N4542" s="328"/>
      <c r="O4542" s="42"/>
    </row>
    <row r="4543" spans="1:15">
      <c r="A4543" s="42"/>
      <c r="B4543" s="330">
        <v>47547</v>
      </c>
      <c r="C4543" s="334">
        <f t="shared" si="69"/>
        <v>10529446931</v>
      </c>
      <c r="D4543" s="42"/>
      <c r="E4543" s="42"/>
      <c r="F4543" s="247">
        <v>990584745</v>
      </c>
      <c r="G4543" s="337">
        <v>643961544</v>
      </c>
      <c r="H4543" s="330">
        <v>43277</v>
      </c>
      <c r="I4543" s="330"/>
      <c r="K4543" s="42"/>
      <c r="L4543" s="42"/>
      <c r="M4543" s="328"/>
      <c r="N4543" s="328"/>
      <c r="O4543" s="42"/>
    </row>
    <row r="4544" spans="1:15">
      <c r="A4544" s="42"/>
      <c r="B4544" s="330">
        <v>47548</v>
      </c>
      <c r="C4544" s="334">
        <f t="shared" si="69"/>
        <v>10237555490</v>
      </c>
      <c r="D4544" s="42"/>
      <c r="E4544" s="42"/>
      <c r="F4544" s="247">
        <v>698693304</v>
      </c>
      <c r="G4544" s="337">
        <v>643961650</v>
      </c>
      <c r="H4544" s="330">
        <v>47875</v>
      </c>
      <c r="I4544" s="330"/>
      <c r="K4544" s="42"/>
      <c r="L4544" s="42"/>
      <c r="M4544" s="328"/>
      <c r="N4544" s="328"/>
      <c r="O4544" s="42"/>
    </row>
    <row r="4545" spans="1:15">
      <c r="A4545" s="42"/>
      <c r="B4545" s="330">
        <v>47549</v>
      </c>
      <c r="C4545" s="334">
        <f t="shared" si="69"/>
        <v>10528013891</v>
      </c>
      <c r="D4545" s="42"/>
      <c r="E4545" s="42"/>
      <c r="F4545" s="247">
        <v>989151705</v>
      </c>
      <c r="G4545" s="337">
        <v>643978578</v>
      </c>
      <c r="H4545" s="330">
        <v>48718</v>
      </c>
      <c r="I4545" s="330"/>
      <c r="K4545" s="42"/>
      <c r="L4545" s="42"/>
      <c r="M4545" s="328"/>
      <c r="N4545" s="328"/>
      <c r="O4545" s="42"/>
    </row>
    <row r="4546" spans="1:15">
      <c r="A4546" s="42"/>
      <c r="B4546" s="330">
        <v>47550</v>
      </c>
      <c r="C4546" s="334">
        <f t="shared" si="69"/>
        <v>10061909158</v>
      </c>
      <c r="D4546" s="42"/>
      <c r="E4546" s="42"/>
      <c r="F4546" s="247">
        <v>523046972</v>
      </c>
      <c r="G4546" s="337">
        <v>644394506</v>
      </c>
      <c r="H4546" s="330">
        <v>44295</v>
      </c>
      <c r="I4546" s="330"/>
      <c r="K4546" s="42"/>
      <c r="L4546" s="42"/>
      <c r="M4546" s="328"/>
      <c r="N4546" s="328"/>
      <c r="O4546" s="42"/>
    </row>
    <row r="4547" spans="1:15">
      <c r="A4547" s="42"/>
      <c r="B4547" s="330">
        <v>47551</v>
      </c>
      <c r="C4547" s="334">
        <f t="shared" si="69"/>
        <v>10114040184</v>
      </c>
      <c r="D4547" s="42"/>
      <c r="E4547" s="42"/>
      <c r="F4547" s="247">
        <v>575177998</v>
      </c>
      <c r="G4547" s="337">
        <v>644437325</v>
      </c>
      <c r="H4547" s="330">
        <v>44652</v>
      </c>
      <c r="I4547" s="330"/>
      <c r="K4547" s="42"/>
      <c r="L4547" s="42"/>
      <c r="M4547" s="328"/>
      <c r="N4547" s="328"/>
      <c r="O4547" s="42"/>
    </row>
    <row r="4548" spans="1:15">
      <c r="A4548" s="42"/>
      <c r="B4548" s="330">
        <v>47552</v>
      </c>
      <c r="C4548" s="334">
        <f t="shared" si="69"/>
        <v>9717769623</v>
      </c>
      <c r="D4548" s="42"/>
      <c r="E4548" s="42"/>
      <c r="F4548" s="247">
        <v>178907437</v>
      </c>
      <c r="G4548" s="337">
        <v>644642009</v>
      </c>
      <c r="H4548" s="330">
        <v>49261</v>
      </c>
      <c r="I4548" s="330"/>
      <c r="K4548" s="42"/>
      <c r="L4548" s="42"/>
      <c r="M4548" s="328"/>
      <c r="N4548" s="328"/>
      <c r="O4548" s="42"/>
    </row>
    <row r="4549" spans="1:15">
      <c r="A4549" s="42"/>
      <c r="B4549" s="330">
        <v>47553</v>
      </c>
      <c r="C4549" s="334">
        <f t="shared" si="69"/>
        <v>10095415302</v>
      </c>
      <c r="D4549" s="42"/>
      <c r="E4549" s="42"/>
      <c r="F4549" s="247">
        <v>556553116</v>
      </c>
      <c r="G4549" s="337">
        <v>644693081</v>
      </c>
      <c r="H4549" s="330">
        <v>48873</v>
      </c>
      <c r="I4549" s="330"/>
      <c r="K4549" s="42"/>
      <c r="L4549" s="42"/>
      <c r="M4549" s="328"/>
      <c r="N4549" s="328"/>
      <c r="O4549" s="42"/>
    </row>
    <row r="4550" spans="1:15">
      <c r="A4550" s="42"/>
      <c r="B4550" s="330">
        <v>47554</v>
      </c>
      <c r="C4550" s="334">
        <f t="shared" si="69"/>
        <v>10176824390</v>
      </c>
      <c r="D4550" s="42"/>
      <c r="E4550" s="42"/>
      <c r="F4550" s="247">
        <v>637962204</v>
      </c>
      <c r="G4550" s="337">
        <v>644715101</v>
      </c>
      <c r="H4550" s="330">
        <v>43193</v>
      </c>
      <c r="I4550" s="330"/>
      <c r="K4550" s="42"/>
      <c r="L4550" s="42"/>
      <c r="M4550" s="328"/>
      <c r="N4550" s="328"/>
      <c r="O4550" s="42"/>
    </row>
    <row r="4551" spans="1:15">
      <c r="A4551" s="42"/>
      <c r="B4551" s="330">
        <v>47555</v>
      </c>
      <c r="C4551" s="334">
        <f t="shared" si="69"/>
        <v>10107283658</v>
      </c>
      <c r="D4551" s="42"/>
      <c r="E4551" s="42"/>
      <c r="F4551" s="247">
        <v>568421472</v>
      </c>
      <c r="G4551" s="337">
        <v>644770994</v>
      </c>
      <c r="H4551" s="330">
        <v>43354</v>
      </c>
      <c r="I4551" s="330"/>
      <c r="K4551" s="42"/>
      <c r="L4551" s="42"/>
      <c r="M4551" s="328"/>
      <c r="N4551" s="328"/>
      <c r="O4551" s="42"/>
    </row>
    <row r="4552" spans="1:15">
      <c r="A4552" s="42"/>
      <c r="B4552" s="330">
        <v>47556</v>
      </c>
      <c r="C4552" s="334">
        <f t="shared" si="69"/>
        <v>10071334361</v>
      </c>
      <c r="D4552" s="42"/>
      <c r="E4552" s="42"/>
      <c r="F4552" s="247">
        <v>532472175</v>
      </c>
      <c r="G4552" s="337">
        <v>644814525</v>
      </c>
      <c r="H4552" s="330">
        <v>45584</v>
      </c>
      <c r="I4552" s="330"/>
      <c r="K4552" s="42"/>
      <c r="L4552" s="42"/>
      <c r="M4552" s="328"/>
      <c r="N4552" s="328"/>
      <c r="O4552" s="42"/>
    </row>
    <row r="4553" spans="1:15">
      <c r="A4553" s="42"/>
      <c r="B4553" s="330">
        <v>47557</v>
      </c>
      <c r="C4553" s="334">
        <f t="shared" si="69"/>
        <v>10223235738</v>
      </c>
      <c r="D4553" s="42"/>
      <c r="E4553" s="42"/>
      <c r="F4553" s="247">
        <v>684373552</v>
      </c>
      <c r="G4553" s="337">
        <v>644956959</v>
      </c>
      <c r="H4553" s="330">
        <v>47953</v>
      </c>
      <c r="I4553" s="330"/>
      <c r="K4553" s="42"/>
      <c r="L4553" s="42"/>
      <c r="M4553" s="328"/>
      <c r="N4553" s="328"/>
      <c r="O4553" s="42"/>
    </row>
    <row r="4554" spans="1:15">
      <c r="A4554" s="42"/>
      <c r="B4554" s="330">
        <v>47558</v>
      </c>
      <c r="C4554" s="334">
        <f t="shared" si="69"/>
        <v>10458554593</v>
      </c>
      <c r="D4554" s="42"/>
      <c r="E4554" s="42"/>
      <c r="F4554" s="247">
        <v>919692407</v>
      </c>
      <c r="G4554" s="337">
        <v>645143395</v>
      </c>
      <c r="H4554" s="330">
        <v>46516</v>
      </c>
      <c r="I4554" s="330"/>
      <c r="K4554" s="42"/>
      <c r="L4554" s="42"/>
      <c r="M4554" s="328"/>
      <c r="N4554" s="328"/>
      <c r="O4554" s="42"/>
    </row>
    <row r="4555" spans="1:15">
      <c r="A4555" s="42"/>
      <c r="B4555" s="330">
        <v>47559</v>
      </c>
      <c r="C4555" s="334">
        <f t="shared" si="69"/>
        <v>9812884197</v>
      </c>
      <c r="D4555" s="42"/>
      <c r="E4555" s="42"/>
      <c r="F4555" s="247">
        <v>274022011</v>
      </c>
      <c r="G4555" s="337">
        <v>645492487</v>
      </c>
      <c r="H4555" s="330">
        <v>47149</v>
      </c>
      <c r="I4555" s="330"/>
      <c r="K4555" s="42"/>
      <c r="L4555" s="42"/>
      <c r="M4555" s="328"/>
      <c r="N4555" s="328"/>
      <c r="O4555" s="42"/>
    </row>
    <row r="4556" spans="1:15">
      <c r="A4556" s="42"/>
      <c r="B4556" s="330">
        <v>47560</v>
      </c>
      <c r="C4556" s="334">
        <f t="shared" si="69"/>
        <v>10332458584</v>
      </c>
      <c r="D4556" s="42"/>
      <c r="E4556" s="42"/>
      <c r="F4556" s="247">
        <v>793596398</v>
      </c>
      <c r="G4556" s="337">
        <v>645512799</v>
      </c>
      <c r="H4556" s="330">
        <v>43153</v>
      </c>
      <c r="I4556" s="330"/>
      <c r="K4556" s="42"/>
      <c r="L4556" s="42"/>
      <c r="M4556" s="328"/>
      <c r="N4556" s="328"/>
      <c r="O4556" s="42"/>
    </row>
    <row r="4557" spans="1:15">
      <c r="A4557" s="42"/>
      <c r="B4557" s="330">
        <v>47561</v>
      </c>
      <c r="C4557" s="334">
        <f t="shared" si="69"/>
        <v>9787042668</v>
      </c>
      <c r="D4557" s="42"/>
      <c r="E4557" s="42"/>
      <c r="F4557" s="247">
        <v>248180482</v>
      </c>
      <c r="G4557" s="337">
        <v>645581832</v>
      </c>
      <c r="H4557" s="330">
        <v>43871</v>
      </c>
      <c r="I4557" s="330"/>
      <c r="K4557" s="42"/>
      <c r="L4557" s="42"/>
      <c r="M4557" s="328"/>
      <c r="N4557" s="328"/>
      <c r="O4557" s="42"/>
    </row>
    <row r="4558" spans="1:15">
      <c r="A4558" s="42"/>
      <c r="B4558" s="330">
        <v>47562</v>
      </c>
      <c r="C4558" s="334">
        <f t="shared" si="69"/>
        <v>10088486318</v>
      </c>
      <c r="D4558" s="42"/>
      <c r="E4558" s="42"/>
      <c r="F4558" s="247">
        <v>549624132</v>
      </c>
      <c r="G4558" s="337">
        <v>646013212</v>
      </c>
      <c r="H4558" s="330">
        <v>47675</v>
      </c>
      <c r="I4558" s="330"/>
      <c r="K4558" s="42"/>
      <c r="L4558" s="42"/>
      <c r="M4558" s="328"/>
      <c r="N4558" s="328"/>
      <c r="O4558" s="42"/>
    </row>
    <row r="4559" spans="1:15">
      <c r="A4559" s="42"/>
      <c r="B4559" s="330">
        <v>47563</v>
      </c>
      <c r="C4559" s="334">
        <f t="shared" si="69"/>
        <v>10412412889</v>
      </c>
      <c r="D4559" s="42"/>
      <c r="E4559" s="42"/>
      <c r="F4559" s="247">
        <v>873550703</v>
      </c>
      <c r="G4559" s="337">
        <v>646125768</v>
      </c>
      <c r="H4559" s="330">
        <v>47510</v>
      </c>
      <c r="I4559" s="330"/>
      <c r="K4559" s="42"/>
      <c r="L4559" s="42"/>
      <c r="M4559" s="328"/>
      <c r="N4559" s="328"/>
      <c r="O4559" s="42"/>
    </row>
    <row r="4560" spans="1:15">
      <c r="A4560" s="42"/>
      <c r="B4560" s="330">
        <v>47564</v>
      </c>
      <c r="C4560" s="334">
        <f t="shared" si="69"/>
        <v>10135187454</v>
      </c>
      <c r="D4560" s="42"/>
      <c r="E4560" s="42"/>
      <c r="F4560" s="247">
        <v>596325268</v>
      </c>
      <c r="G4560" s="337">
        <v>646132257</v>
      </c>
      <c r="H4560" s="330">
        <v>45955</v>
      </c>
      <c r="I4560" s="330"/>
      <c r="K4560" s="42"/>
      <c r="L4560" s="42"/>
      <c r="M4560" s="328"/>
      <c r="N4560" s="328"/>
      <c r="O4560" s="42"/>
    </row>
    <row r="4561" spans="1:15">
      <c r="A4561" s="42"/>
      <c r="B4561" s="330">
        <v>47565</v>
      </c>
      <c r="C4561" s="334">
        <f t="shared" si="69"/>
        <v>10032033870</v>
      </c>
      <c r="D4561" s="42"/>
      <c r="E4561" s="42"/>
      <c r="F4561" s="247">
        <v>493171684</v>
      </c>
      <c r="G4561" s="337">
        <v>646210882</v>
      </c>
      <c r="H4561" s="330">
        <v>47567</v>
      </c>
      <c r="I4561" s="330"/>
      <c r="K4561" s="42"/>
      <c r="L4561" s="42"/>
      <c r="M4561" s="328"/>
      <c r="N4561" s="328"/>
      <c r="O4561" s="42"/>
    </row>
    <row r="4562" spans="1:15">
      <c r="A4562" s="42"/>
      <c r="B4562" s="330">
        <v>47566</v>
      </c>
      <c r="C4562" s="334">
        <f t="shared" si="69"/>
        <v>10376025609</v>
      </c>
      <c r="D4562" s="42"/>
      <c r="E4562" s="42"/>
      <c r="F4562" s="247">
        <v>837163423</v>
      </c>
      <c r="G4562" s="337">
        <v>646453093</v>
      </c>
      <c r="H4562" s="330">
        <v>43901</v>
      </c>
      <c r="I4562" s="330"/>
      <c r="K4562" s="42"/>
      <c r="L4562" s="42"/>
      <c r="M4562" s="328"/>
      <c r="N4562" s="328"/>
      <c r="O4562" s="42"/>
    </row>
    <row r="4563" spans="1:15">
      <c r="A4563" s="42"/>
      <c r="B4563" s="330">
        <v>47567</v>
      </c>
      <c r="C4563" s="334">
        <f t="shared" si="69"/>
        <v>10185073068</v>
      </c>
      <c r="D4563" s="42"/>
      <c r="E4563" s="42"/>
      <c r="F4563" s="247">
        <v>646210882</v>
      </c>
      <c r="G4563" s="337">
        <v>646548240</v>
      </c>
      <c r="H4563" s="330">
        <v>43970</v>
      </c>
      <c r="I4563" s="330"/>
      <c r="K4563" s="42"/>
      <c r="L4563" s="42"/>
      <c r="M4563" s="328"/>
      <c r="N4563" s="328"/>
      <c r="O4563" s="42"/>
    </row>
    <row r="4564" spans="1:15">
      <c r="A4564" s="42"/>
      <c r="B4564" s="330">
        <v>47568</v>
      </c>
      <c r="C4564" s="334">
        <f t="shared" si="69"/>
        <v>9922324656</v>
      </c>
      <c r="D4564" s="42"/>
      <c r="E4564" s="42"/>
      <c r="F4564" s="247">
        <v>383462470</v>
      </c>
      <c r="G4564" s="337">
        <v>646849713</v>
      </c>
      <c r="H4564" s="330">
        <v>46354</v>
      </c>
      <c r="I4564" s="330"/>
      <c r="K4564" s="42"/>
      <c r="L4564" s="42"/>
      <c r="M4564" s="328"/>
      <c r="N4564" s="328"/>
      <c r="O4564" s="42"/>
    </row>
    <row r="4565" spans="1:15">
      <c r="A4565" s="42"/>
      <c r="B4565" s="330">
        <v>47569</v>
      </c>
      <c r="C4565" s="334">
        <f t="shared" si="69"/>
        <v>9721853941</v>
      </c>
      <c r="D4565" s="42"/>
      <c r="E4565" s="42"/>
      <c r="F4565" s="247">
        <v>182991755</v>
      </c>
      <c r="G4565" s="337">
        <v>646936148</v>
      </c>
      <c r="H4565" s="330">
        <v>47785</v>
      </c>
      <c r="I4565" s="330"/>
      <c r="K4565" s="42"/>
      <c r="L4565" s="42"/>
      <c r="M4565" s="328"/>
      <c r="N4565" s="328"/>
      <c r="O4565" s="42"/>
    </row>
    <row r="4566" spans="1:15">
      <c r="A4566" s="42"/>
      <c r="B4566" s="330">
        <v>47570</v>
      </c>
      <c r="C4566" s="334">
        <f t="shared" si="69"/>
        <v>10065880173</v>
      </c>
      <c r="D4566" s="42"/>
      <c r="E4566" s="42"/>
      <c r="F4566" s="247">
        <v>527017987</v>
      </c>
      <c r="G4566" s="337">
        <v>647265589</v>
      </c>
      <c r="H4566" s="330">
        <v>45784</v>
      </c>
      <c r="I4566" s="330"/>
      <c r="K4566" s="42"/>
      <c r="L4566" s="42"/>
      <c r="M4566" s="328"/>
      <c r="N4566" s="328"/>
      <c r="O4566" s="42"/>
    </row>
    <row r="4567" spans="1:15">
      <c r="A4567" s="42"/>
      <c r="B4567" s="330">
        <v>47571</v>
      </c>
      <c r="C4567" s="334">
        <f t="shared" si="69"/>
        <v>9785209319</v>
      </c>
      <c r="D4567" s="42"/>
      <c r="E4567" s="42"/>
      <c r="F4567" s="247">
        <v>246347133</v>
      </c>
      <c r="G4567" s="337">
        <v>647290347</v>
      </c>
      <c r="H4567" s="330">
        <v>43288</v>
      </c>
      <c r="I4567" s="330"/>
      <c r="K4567" s="42"/>
      <c r="L4567" s="42"/>
      <c r="M4567" s="328"/>
      <c r="N4567" s="328"/>
      <c r="O4567" s="42"/>
    </row>
    <row r="4568" spans="1:15">
      <c r="A4568" s="42"/>
      <c r="B4568" s="330">
        <v>47572</v>
      </c>
      <c r="C4568" s="334">
        <f t="shared" si="69"/>
        <v>9836584067</v>
      </c>
      <c r="D4568" s="42"/>
      <c r="E4568" s="42"/>
      <c r="F4568" s="247">
        <v>297721881</v>
      </c>
      <c r="G4568" s="337">
        <v>647331341</v>
      </c>
      <c r="H4568" s="330">
        <v>46602</v>
      </c>
      <c r="I4568" s="330"/>
      <c r="K4568" s="42"/>
      <c r="L4568" s="42"/>
      <c r="M4568" s="328"/>
      <c r="N4568" s="328"/>
      <c r="O4568" s="42"/>
    </row>
    <row r="4569" spans="1:15">
      <c r="A4569" s="42"/>
      <c r="B4569" s="330">
        <v>47573</v>
      </c>
      <c r="C4569" s="334">
        <f t="shared" si="69"/>
        <v>10240348025</v>
      </c>
      <c r="D4569" s="42"/>
      <c r="E4569" s="42"/>
      <c r="F4569" s="247">
        <v>701485839</v>
      </c>
      <c r="G4569" s="337">
        <v>647347607</v>
      </c>
      <c r="H4569" s="330">
        <v>43776</v>
      </c>
      <c r="I4569" s="330"/>
      <c r="K4569" s="42"/>
      <c r="L4569" s="42"/>
      <c r="M4569" s="328"/>
      <c r="N4569" s="328"/>
      <c r="O4569" s="42"/>
    </row>
    <row r="4570" spans="1:15">
      <c r="A4570" s="42"/>
      <c r="B4570" s="330">
        <v>47574</v>
      </c>
      <c r="C4570" s="334">
        <f t="shared" si="69"/>
        <v>9863809126</v>
      </c>
      <c r="D4570" s="42"/>
      <c r="E4570" s="42"/>
      <c r="F4570" s="247">
        <v>324946940</v>
      </c>
      <c r="G4570" s="337">
        <v>647803997</v>
      </c>
      <c r="H4570" s="330">
        <v>43749</v>
      </c>
      <c r="I4570" s="330"/>
      <c r="K4570" s="42"/>
      <c r="L4570" s="42"/>
      <c r="M4570" s="328"/>
      <c r="N4570" s="328"/>
      <c r="O4570" s="42"/>
    </row>
    <row r="4571" spans="1:15">
      <c r="A4571" s="42"/>
      <c r="B4571" s="330">
        <v>47575</v>
      </c>
      <c r="C4571" s="334">
        <f t="shared" si="69"/>
        <v>10521635338</v>
      </c>
      <c r="D4571" s="42"/>
      <c r="E4571" s="42"/>
      <c r="F4571" s="247">
        <v>982773152</v>
      </c>
      <c r="G4571" s="337">
        <v>647976830</v>
      </c>
      <c r="H4571" s="330">
        <v>49211</v>
      </c>
      <c r="I4571" s="330"/>
      <c r="K4571" s="42"/>
      <c r="L4571" s="42"/>
      <c r="M4571" s="328"/>
      <c r="N4571" s="328"/>
      <c r="O4571" s="42"/>
    </row>
    <row r="4572" spans="1:15">
      <c r="A4572" s="42"/>
      <c r="B4572" s="330">
        <v>47576</v>
      </c>
      <c r="C4572" s="334">
        <f t="shared" si="69"/>
        <v>10381372202</v>
      </c>
      <c r="D4572" s="42"/>
      <c r="E4572" s="42"/>
      <c r="F4572" s="247">
        <v>842510016</v>
      </c>
      <c r="G4572" s="337">
        <v>648168581</v>
      </c>
      <c r="H4572" s="330">
        <v>46143</v>
      </c>
      <c r="I4572" s="330"/>
      <c r="K4572" s="42"/>
      <c r="L4572" s="42"/>
      <c r="M4572" s="328"/>
      <c r="N4572" s="328"/>
      <c r="O4572" s="42"/>
    </row>
    <row r="4573" spans="1:15">
      <c r="A4573" s="42"/>
      <c r="B4573" s="330">
        <v>47577</v>
      </c>
      <c r="C4573" s="334">
        <f t="shared" si="69"/>
        <v>10420977042</v>
      </c>
      <c r="D4573" s="42"/>
      <c r="E4573" s="42"/>
      <c r="F4573" s="247">
        <v>882114856</v>
      </c>
      <c r="G4573" s="337">
        <v>648349863</v>
      </c>
      <c r="H4573" s="330">
        <v>45593</v>
      </c>
      <c r="I4573" s="330"/>
      <c r="K4573" s="42"/>
      <c r="L4573" s="42"/>
      <c r="M4573" s="328"/>
      <c r="N4573" s="328"/>
      <c r="O4573" s="42"/>
    </row>
    <row r="4574" spans="1:15">
      <c r="A4574" s="42"/>
      <c r="B4574" s="330">
        <v>47578</v>
      </c>
      <c r="C4574" s="334">
        <f t="shared" si="69"/>
        <v>10430745230</v>
      </c>
      <c r="D4574" s="42"/>
      <c r="E4574" s="42"/>
      <c r="F4574" s="247">
        <v>891883044</v>
      </c>
      <c r="G4574" s="337">
        <v>648381554</v>
      </c>
      <c r="H4574" s="330">
        <v>43680</v>
      </c>
      <c r="I4574" s="330"/>
      <c r="K4574" s="42"/>
      <c r="L4574" s="42"/>
      <c r="M4574" s="328"/>
      <c r="N4574" s="328"/>
      <c r="O4574" s="42"/>
    </row>
    <row r="4575" spans="1:15">
      <c r="A4575" s="42"/>
      <c r="B4575" s="330">
        <v>47579</v>
      </c>
      <c r="C4575" s="334">
        <f t="shared" si="69"/>
        <v>9805834204</v>
      </c>
      <c r="D4575" s="42"/>
      <c r="E4575" s="42"/>
      <c r="F4575" s="247">
        <v>266972018</v>
      </c>
      <c r="G4575" s="337">
        <v>648473660</v>
      </c>
      <c r="H4575" s="330">
        <v>46575</v>
      </c>
      <c r="I4575" s="330"/>
      <c r="K4575" s="42"/>
      <c r="L4575" s="42"/>
      <c r="M4575" s="328"/>
      <c r="N4575" s="328"/>
      <c r="O4575" s="42"/>
    </row>
    <row r="4576" spans="1:15">
      <c r="A4576" s="42"/>
      <c r="B4576" s="330">
        <v>47580</v>
      </c>
      <c r="C4576" s="334">
        <f t="shared" ref="C4576:C4639" si="70">F4576+(F$88*28679+98765)+(G$88*6587+87654)+(E$88*9537+76543)+(J$88*5713+4528)</f>
        <v>10018380586</v>
      </c>
      <c r="D4576" s="42"/>
      <c r="E4576" s="42"/>
      <c r="F4576" s="247">
        <v>479518400</v>
      </c>
      <c r="G4576" s="337">
        <v>648503420</v>
      </c>
      <c r="H4576" s="330">
        <v>47304</v>
      </c>
      <c r="I4576" s="330"/>
      <c r="K4576" s="42"/>
      <c r="L4576" s="42"/>
      <c r="M4576" s="328"/>
      <c r="N4576" s="328"/>
      <c r="O4576" s="42"/>
    </row>
    <row r="4577" spans="1:15">
      <c r="A4577" s="42"/>
      <c r="B4577" s="330">
        <v>47581</v>
      </c>
      <c r="C4577" s="334">
        <f t="shared" si="70"/>
        <v>9750298618</v>
      </c>
      <c r="D4577" s="42"/>
      <c r="E4577" s="42"/>
      <c r="F4577" s="247">
        <v>211436432</v>
      </c>
      <c r="G4577" s="337">
        <v>648527422</v>
      </c>
      <c r="H4577" s="330">
        <v>48561</v>
      </c>
      <c r="I4577" s="330"/>
      <c r="K4577" s="42"/>
      <c r="L4577" s="42"/>
      <c r="M4577" s="328"/>
      <c r="N4577" s="328"/>
      <c r="O4577" s="42"/>
    </row>
    <row r="4578" spans="1:15">
      <c r="A4578" s="42"/>
      <c r="B4578" s="330">
        <v>47582</v>
      </c>
      <c r="C4578" s="334">
        <f t="shared" si="70"/>
        <v>10005563664</v>
      </c>
      <c r="D4578" s="42"/>
      <c r="E4578" s="42"/>
      <c r="F4578" s="247">
        <v>466701478</v>
      </c>
      <c r="G4578" s="337">
        <v>648844190</v>
      </c>
      <c r="H4578" s="330">
        <v>48208</v>
      </c>
      <c r="I4578" s="330"/>
      <c r="K4578" s="42"/>
      <c r="L4578" s="42"/>
      <c r="M4578" s="328"/>
      <c r="N4578" s="328"/>
      <c r="O4578" s="42"/>
    </row>
    <row r="4579" spans="1:15">
      <c r="A4579" s="42"/>
      <c r="B4579" s="330">
        <v>47583</v>
      </c>
      <c r="C4579" s="334">
        <f t="shared" si="70"/>
        <v>9757796407</v>
      </c>
      <c r="D4579" s="42"/>
      <c r="E4579" s="42"/>
      <c r="F4579" s="247">
        <v>218934221</v>
      </c>
      <c r="G4579" s="337">
        <v>648912671</v>
      </c>
      <c r="H4579" s="330">
        <v>49434</v>
      </c>
      <c r="I4579" s="330"/>
      <c r="K4579" s="42"/>
      <c r="L4579" s="42"/>
      <c r="M4579" s="328"/>
      <c r="N4579" s="328"/>
      <c r="O4579" s="42"/>
    </row>
    <row r="4580" spans="1:15">
      <c r="A4580" s="42"/>
      <c r="B4580" s="330">
        <v>47584</v>
      </c>
      <c r="C4580" s="334">
        <f t="shared" si="70"/>
        <v>9971109751</v>
      </c>
      <c r="D4580" s="42"/>
      <c r="E4580" s="42"/>
      <c r="F4580" s="247">
        <v>432247565</v>
      </c>
      <c r="G4580" s="337">
        <v>649259501</v>
      </c>
      <c r="H4580" s="330">
        <v>45577</v>
      </c>
      <c r="I4580" s="330"/>
      <c r="K4580" s="42"/>
      <c r="L4580" s="42"/>
      <c r="M4580" s="328"/>
      <c r="N4580" s="328"/>
      <c r="O4580" s="42"/>
    </row>
    <row r="4581" spans="1:15">
      <c r="A4581" s="42"/>
      <c r="B4581" s="330">
        <v>47585</v>
      </c>
      <c r="C4581" s="334">
        <f t="shared" si="70"/>
        <v>10505732877</v>
      </c>
      <c r="D4581" s="42"/>
      <c r="E4581" s="42"/>
      <c r="F4581" s="247">
        <v>966870691</v>
      </c>
      <c r="G4581" s="337">
        <v>649315993</v>
      </c>
      <c r="H4581" s="330">
        <v>44381</v>
      </c>
      <c r="I4581" s="330"/>
      <c r="K4581" s="42"/>
      <c r="L4581" s="42"/>
      <c r="M4581" s="328"/>
      <c r="N4581" s="328"/>
      <c r="O4581" s="42"/>
    </row>
    <row r="4582" spans="1:15">
      <c r="A4582" s="42"/>
      <c r="B4582" s="330">
        <v>47586</v>
      </c>
      <c r="C4582" s="334">
        <f t="shared" si="70"/>
        <v>10065747889</v>
      </c>
      <c r="D4582" s="42"/>
      <c r="E4582" s="42"/>
      <c r="F4582" s="247">
        <v>526885703</v>
      </c>
      <c r="G4582" s="337">
        <v>649397961</v>
      </c>
      <c r="H4582" s="330">
        <v>46915</v>
      </c>
      <c r="I4582" s="330"/>
      <c r="K4582" s="42"/>
      <c r="L4582" s="42"/>
      <c r="M4582" s="328"/>
      <c r="N4582" s="328"/>
      <c r="O4582" s="42"/>
    </row>
    <row r="4583" spans="1:15">
      <c r="A4583" s="42"/>
      <c r="B4583" s="330">
        <v>47587</v>
      </c>
      <c r="C4583" s="334">
        <f t="shared" si="70"/>
        <v>10217416712</v>
      </c>
      <c r="D4583" s="42"/>
      <c r="E4583" s="42"/>
      <c r="F4583" s="247">
        <v>678554526</v>
      </c>
      <c r="G4583" s="337">
        <v>649542365</v>
      </c>
      <c r="H4583" s="330">
        <v>45951</v>
      </c>
      <c r="I4583" s="330"/>
      <c r="K4583" s="42"/>
      <c r="L4583" s="42"/>
      <c r="M4583" s="328"/>
      <c r="N4583" s="328"/>
      <c r="O4583" s="42"/>
    </row>
    <row r="4584" spans="1:15">
      <c r="A4584" s="42"/>
      <c r="B4584" s="330">
        <v>47588</v>
      </c>
      <c r="C4584" s="334">
        <f t="shared" si="70"/>
        <v>10299448502</v>
      </c>
      <c r="D4584" s="42"/>
      <c r="E4584" s="42"/>
      <c r="F4584" s="247">
        <v>760586316</v>
      </c>
      <c r="G4584" s="337">
        <v>649594452</v>
      </c>
      <c r="H4584" s="330">
        <v>47838</v>
      </c>
      <c r="I4584" s="330"/>
      <c r="K4584" s="42"/>
      <c r="L4584" s="42"/>
      <c r="M4584" s="328"/>
      <c r="N4584" s="328"/>
      <c r="O4584" s="42"/>
    </row>
    <row r="4585" spans="1:15">
      <c r="A4585" s="42"/>
      <c r="B4585" s="330">
        <v>47589</v>
      </c>
      <c r="C4585" s="334">
        <f t="shared" si="70"/>
        <v>9703045972</v>
      </c>
      <c r="D4585" s="42"/>
      <c r="E4585" s="42"/>
      <c r="F4585" s="247">
        <v>164183786</v>
      </c>
      <c r="G4585" s="337">
        <v>649605059</v>
      </c>
      <c r="H4585" s="330">
        <v>46044</v>
      </c>
      <c r="I4585" s="330"/>
      <c r="K4585" s="42"/>
      <c r="L4585" s="42"/>
      <c r="M4585" s="328"/>
      <c r="N4585" s="328"/>
      <c r="O4585" s="42"/>
    </row>
    <row r="4586" spans="1:15">
      <c r="A4586" s="42"/>
      <c r="B4586" s="330">
        <v>47590</v>
      </c>
      <c r="C4586" s="334">
        <f t="shared" si="70"/>
        <v>9663539897</v>
      </c>
      <c r="D4586" s="42"/>
      <c r="E4586" s="42"/>
      <c r="F4586" s="247">
        <v>124677711</v>
      </c>
      <c r="G4586" s="337">
        <v>649820144</v>
      </c>
      <c r="H4586" s="330">
        <v>47725</v>
      </c>
      <c r="I4586" s="330"/>
      <c r="K4586" s="42"/>
      <c r="L4586" s="42"/>
      <c r="M4586" s="328"/>
      <c r="N4586" s="328"/>
      <c r="O4586" s="42"/>
    </row>
    <row r="4587" spans="1:15">
      <c r="A4587" s="42"/>
      <c r="B4587" s="330">
        <v>47591</v>
      </c>
      <c r="C4587" s="334">
        <f t="shared" si="70"/>
        <v>10193564332</v>
      </c>
      <c r="D4587" s="42"/>
      <c r="E4587" s="42"/>
      <c r="F4587" s="247">
        <v>654702146</v>
      </c>
      <c r="G4587" s="337">
        <v>650088940</v>
      </c>
      <c r="H4587" s="330">
        <v>48662</v>
      </c>
      <c r="I4587" s="330"/>
      <c r="K4587" s="42"/>
      <c r="L4587" s="42"/>
      <c r="M4587" s="328"/>
      <c r="N4587" s="328"/>
      <c r="O4587" s="42"/>
    </row>
    <row r="4588" spans="1:15">
      <c r="A4588" s="42"/>
      <c r="B4588" s="330">
        <v>47592</v>
      </c>
      <c r="C4588" s="334">
        <f t="shared" si="70"/>
        <v>10230913843</v>
      </c>
      <c r="D4588" s="42"/>
      <c r="E4588" s="42"/>
      <c r="F4588" s="247">
        <v>692051657</v>
      </c>
      <c r="G4588" s="337">
        <v>650359656</v>
      </c>
      <c r="H4588" s="330">
        <v>49251</v>
      </c>
      <c r="I4588" s="330"/>
      <c r="K4588" s="42"/>
      <c r="L4588" s="42"/>
      <c r="M4588" s="328"/>
      <c r="N4588" s="328"/>
      <c r="O4588" s="42"/>
    </row>
    <row r="4589" spans="1:15">
      <c r="A4589" s="42"/>
      <c r="B4589" s="330">
        <v>47593</v>
      </c>
      <c r="C4589" s="334">
        <f t="shared" si="70"/>
        <v>10210805762</v>
      </c>
      <c r="D4589" s="42"/>
      <c r="E4589" s="42"/>
      <c r="F4589" s="247">
        <v>671943576</v>
      </c>
      <c r="G4589" s="337">
        <v>650457255</v>
      </c>
      <c r="H4589" s="330">
        <v>49066</v>
      </c>
      <c r="I4589" s="330"/>
      <c r="K4589" s="42"/>
      <c r="L4589" s="42"/>
      <c r="M4589" s="328"/>
      <c r="N4589" s="328"/>
      <c r="O4589" s="42"/>
    </row>
    <row r="4590" spans="1:15">
      <c r="A4590" s="42"/>
      <c r="B4590" s="330">
        <v>47594</v>
      </c>
      <c r="C4590" s="334">
        <f t="shared" si="70"/>
        <v>10535800983</v>
      </c>
      <c r="D4590" s="42"/>
      <c r="E4590" s="42"/>
      <c r="F4590" s="247">
        <v>996938797</v>
      </c>
      <c r="G4590" s="337">
        <v>650564942</v>
      </c>
      <c r="H4590" s="330">
        <v>49226</v>
      </c>
      <c r="I4590" s="330"/>
      <c r="K4590" s="42"/>
      <c r="L4590" s="42"/>
      <c r="M4590" s="328"/>
      <c r="N4590" s="328"/>
      <c r="O4590" s="42"/>
    </row>
    <row r="4591" spans="1:15">
      <c r="A4591" s="42"/>
      <c r="B4591" s="330">
        <v>47595</v>
      </c>
      <c r="C4591" s="334">
        <f t="shared" si="70"/>
        <v>10145821346</v>
      </c>
      <c r="D4591" s="42"/>
      <c r="E4591" s="42"/>
      <c r="F4591" s="247">
        <v>606959160</v>
      </c>
      <c r="G4591" s="337">
        <v>650677076</v>
      </c>
      <c r="H4591" s="330">
        <v>49188</v>
      </c>
      <c r="I4591" s="330"/>
      <c r="K4591" s="42"/>
      <c r="L4591" s="42"/>
      <c r="M4591" s="328"/>
      <c r="N4591" s="328"/>
      <c r="O4591" s="42"/>
    </row>
    <row r="4592" spans="1:15">
      <c r="A4592" s="42"/>
      <c r="B4592" s="330">
        <v>47596</v>
      </c>
      <c r="C4592" s="334">
        <f t="shared" si="70"/>
        <v>10413732218</v>
      </c>
      <c r="D4592" s="42"/>
      <c r="E4592" s="42"/>
      <c r="F4592" s="247">
        <v>874870032</v>
      </c>
      <c r="G4592" s="337">
        <v>650768553</v>
      </c>
      <c r="H4592" s="330">
        <v>46976</v>
      </c>
      <c r="I4592" s="330"/>
      <c r="K4592" s="42"/>
      <c r="L4592" s="42"/>
      <c r="M4592" s="328"/>
      <c r="N4592" s="328"/>
      <c r="O4592" s="42"/>
    </row>
    <row r="4593" spans="1:15">
      <c r="A4593" s="42"/>
      <c r="B4593" s="330">
        <v>47597</v>
      </c>
      <c r="C4593" s="334">
        <f t="shared" si="70"/>
        <v>9847515539</v>
      </c>
      <c r="D4593" s="42"/>
      <c r="E4593" s="42"/>
      <c r="F4593" s="247">
        <v>308653353</v>
      </c>
      <c r="G4593" s="337">
        <v>650836079</v>
      </c>
      <c r="H4593" s="330">
        <v>43090</v>
      </c>
      <c r="I4593" s="330"/>
      <c r="K4593" s="42"/>
      <c r="L4593" s="42"/>
      <c r="M4593" s="328"/>
      <c r="N4593" s="328"/>
      <c r="O4593" s="42"/>
    </row>
    <row r="4594" spans="1:15">
      <c r="A4594" s="42"/>
      <c r="B4594" s="330">
        <v>47598</v>
      </c>
      <c r="C4594" s="334">
        <f t="shared" si="70"/>
        <v>10323474115</v>
      </c>
      <c r="D4594" s="42"/>
      <c r="E4594" s="42"/>
      <c r="F4594" s="247">
        <v>784611929</v>
      </c>
      <c r="G4594" s="337">
        <v>650869601</v>
      </c>
      <c r="H4594" s="330">
        <v>47975</v>
      </c>
      <c r="I4594" s="330"/>
      <c r="K4594" s="42"/>
      <c r="L4594" s="42"/>
      <c r="M4594" s="328"/>
      <c r="N4594" s="328"/>
      <c r="O4594" s="42"/>
    </row>
    <row r="4595" spans="1:15">
      <c r="A4595" s="42"/>
      <c r="B4595" s="330">
        <v>47599</v>
      </c>
      <c r="C4595" s="334">
        <f t="shared" si="70"/>
        <v>10030254751</v>
      </c>
      <c r="D4595" s="42"/>
      <c r="E4595" s="42"/>
      <c r="F4595" s="247">
        <v>491392565</v>
      </c>
      <c r="G4595" s="337">
        <v>650878314</v>
      </c>
      <c r="H4595" s="330">
        <v>48727</v>
      </c>
      <c r="I4595" s="330"/>
      <c r="K4595" s="42"/>
      <c r="L4595" s="42"/>
      <c r="M4595" s="328"/>
      <c r="N4595" s="328"/>
      <c r="O4595" s="42"/>
    </row>
    <row r="4596" spans="1:15">
      <c r="A4596" s="42"/>
      <c r="B4596" s="330">
        <v>47600</v>
      </c>
      <c r="C4596" s="334">
        <f t="shared" si="70"/>
        <v>9642583677</v>
      </c>
      <c r="D4596" s="42"/>
      <c r="E4596" s="42"/>
      <c r="F4596" s="247">
        <v>103721491</v>
      </c>
      <c r="G4596" s="337">
        <v>650923401</v>
      </c>
      <c r="H4596" s="330">
        <v>46131</v>
      </c>
      <c r="I4596" s="330"/>
      <c r="K4596" s="42"/>
      <c r="L4596" s="42"/>
      <c r="M4596" s="328"/>
      <c r="N4596" s="328"/>
      <c r="O4596" s="42"/>
    </row>
    <row r="4597" spans="1:15">
      <c r="A4597" s="42"/>
      <c r="B4597" s="330">
        <v>47601</v>
      </c>
      <c r="C4597" s="334">
        <f t="shared" si="70"/>
        <v>9709356338</v>
      </c>
      <c r="D4597" s="42"/>
      <c r="E4597" s="42"/>
      <c r="F4597" s="247">
        <v>170494152</v>
      </c>
      <c r="G4597" s="337">
        <v>650971311</v>
      </c>
      <c r="H4597" s="330">
        <v>45355</v>
      </c>
      <c r="I4597" s="330"/>
      <c r="K4597" s="42"/>
      <c r="L4597" s="42"/>
      <c r="M4597" s="328"/>
      <c r="N4597" s="328"/>
      <c r="O4597" s="42"/>
    </row>
    <row r="4598" spans="1:15">
      <c r="A4598" s="42"/>
      <c r="B4598" s="330">
        <v>47602</v>
      </c>
      <c r="C4598" s="334">
        <f t="shared" si="70"/>
        <v>10179373392</v>
      </c>
      <c r="D4598" s="42"/>
      <c r="E4598" s="42"/>
      <c r="F4598" s="247">
        <v>640511206</v>
      </c>
      <c r="G4598" s="337">
        <v>651225912</v>
      </c>
      <c r="H4598" s="330">
        <v>44920</v>
      </c>
      <c r="I4598" s="330"/>
      <c r="K4598" s="42"/>
      <c r="L4598" s="42"/>
      <c r="M4598" s="328"/>
      <c r="N4598" s="328"/>
      <c r="O4598" s="42"/>
    </row>
    <row r="4599" spans="1:15">
      <c r="A4599" s="42"/>
      <c r="B4599" s="330">
        <v>47603</v>
      </c>
      <c r="C4599" s="334">
        <f t="shared" si="70"/>
        <v>10369876306</v>
      </c>
      <c r="D4599" s="42"/>
      <c r="E4599" s="42"/>
      <c r="F4599" s="247">
        <v>831014120</v>
      </c>
      <c r="G4599" s="337">
        <v>651465671</v>
      </c>
      <c r="H4599" s="330">
        <v>46042</v>
      </c>
      <c r="I4599" s="330"/>
      <c r="K4599" s="42"/>
      <c r="L4599" s="42"/>
      <c r="M4599" s="328"/>
      <c r="N4599" s="328"/>
      <c r="O4599" s="42"/>
    </row>
    <row r="4600" spans="1:15">
      <c r="A4600" s="42"/>
      <c r="B4600" s="330">
        <v>47604</v>
      </c>
      <c r="C4600" s="334">
        <f t="shared" si="70"/>
        <v>10277094989</v>
      </c>
      <c r="D4600" s="42"/>
      <c r="E4600" s="42"/>
      <c r="F4600" s="247">
        <v>738232803</v>
      </c>
      <c r="G4600" s="337">
        <v>651532317</v>
      </c>
      <c r="H4600" s="330">
        <v>45977</v>
      </c>
      <c r="I4600" s="330"/>
      <c r="K4600" s="42"/>
      <c r="L4600" s="42"/>
      <c r="M4600" s="328"/>
      <c r="N4600" s="328"/>
      <c r="O4600" s="42"/>
    </row>
    <row r="4601" spans="1:15">
      <c r="A4601" s="42"/>
      <c r="B4601" s="330">
        <v>47605</v>
      </c>
      <c r="C4601" s="334">
        <f t="shared" si="70"/>
        <v>9951504866</v>
      </c>
      <c r="D4601" s="42"/>
      <c r="E4601" s="42"/>
      <c r="F4601" s="247">
        <v>412642680</v>
      </c>
      <c r="G4601" s="337">
        <v>651613215</v>
      </c>
      <c r="H4601" s="330">
        <v>43279</v>
      </c>
      <c r="I4601" s="330"/>
      <c r="K4601" s="42"/>
      <c r="L4601" s="42"/>
      <c r="M4601" s="328"/>
      <c r="N4601" s="328"/>
      <c r="O4601" s="42"/>
    </row>
    <row r="4602" spans="1:15">
      <c r="A4602" s="42"/>
      <c r="B4602" s="330">
        <v>47606</v>
      </c>
      <c r="C4602" s="334">
        <f t="shared" si="70"/>
        <v>10451252533</v>
      </c>
      <c r="D4602" s="42"/>
      <c r="E4602" s="42"/>
      <c r="F4602" s="247">
        <v>912390347</v>
      </c>
      <c r="G4602" s="337">
        <v>651721717</v>
      </c>
      <c r="H4602" s="330">
        <v>43765</v>
      </c>
      <c r="I4602" s="330"/>
      <c r="K4602" s="42"/>
      <c r="L4602" s="42"/>
      <c r="M4602" s="328"/>
      <c r="N4602" s="328"/>
      <c r="O4602" s="42"/>
    </row>
    <row r="4603" spans="1:15">
      <c r="A4603" s="42"/>
      <c r="B4603" s="330">
        <v>47607</v>
      </c>
      <c r="C4603" s="334">
        <f t="shared" si="70"/>
        <v>10302571367</v>
      </c>
      <c r="D4603" s="42"/>
      <c r="E4603" s="42"/>
      <c r="F4603" s="247">
        <v>763709181</v>
      </c>
      <c r="G4603" s="337">
        <v>651721971</v>
      </c>
      <c r="H4603" s="330">
        <v>47849</v>
      </c>
      <c r="I4603" s="330"/>
      <c r="K4603" s="42"/>
      <c r="L4603" s="42"/>
      <c r="M4603" s="328"/>
      <c r="N4603" s="328"/>
      <c r="O4603" s="42"/>
    </row>
    <row r="4604" spans="1:15">
      <c r="A4604" s="42"/>
      <c r="B4604" s="330">
        <v>47608</v>
      </c>
      <c r="C4604" s="334">
        <f t="shared" si="70"/>
        <v>10420505297</v>
      </c>
      <c r="D4604" s="42"/>
      <c r="E4604" s="42"/>
      <c r="F4604" s="247">
        <v>881643111</v>
      </c>
      <c r="G4604" s="337">
        <v>652113654</v>
      </c>
      <c r="H4604" s="330">
        <v>45205</v>
      </c>
      <c r="I4604" s="330"/>
      <c r="K4604" s="42"/>
      <c r="L4604" s="42"/>
      <c r="M4604" s="328"/>
      <c r="N4604" s="328"/>
      <c r="O4604" s="42"/>
    </row>
    <row r="4605" spans="1:15">
      <c r="A4605" s="42"/>
      <c r="B4605" s="330">
        <v>47609</v>
      </c>
      <c r="C4605" s="334">
        <f t="shared" si="70"/>
        <v>9847275965</v>
      </c>
      <c r="D4605" s="42"/>
      <c r="E4605" s="42"/>
      <c r="F4605" s="247">
        <v>308413779</v>
      </c>
      <c r="G4605" s="337">
        <v>652149832</v>
      </c>
      <c r="H4605" s="330">
        <v>47759</v>
      </c>
      <c r="I4605" s="330"/>
      <c r="K4605" s="42"/>
      <c r="L4605" s="42"/>
      <c r="M4605" s="328"/>
      <c r="N4605" s="328"/>
      <c r="O4605" s="42"/>
    </row>
    <row r="4606" spans="1:15">
      <c r="A4606" s="42"/>
      <c r="B4606" s="330">
        <v>47610</v>
      </c>
      <c r="C4606" s="334">
        <f t="shared" si="70"/>
        <v>9849535102</v>
      </c>
      <c r="D4606" s="42"/>
      <c r="E4606" s="42"/>
      <c r="F4606" s="247">
        <v>310672916</v>
      </c>
      <c r="G4606" s="337">
        <v>652222697</v>
      </c>
      <c r="H4606" s="330">
        <v>43503</v>
      </c>
      <c r="I4606" s="330"/>
      <c r="K4606" s="42"/>
      <c r="L4606" s="42"/>
      <c r="M4606" s="328"/>
      <c r="N4606" s="328"/>
      <c r="O4606" s="42"/>
    </row>
    <row r="4607" spans="1:15">
      <c r="A4607" s="42"/>
      <c r="B4607" s="330">
        <v>47611</v>
      </c>
      <c r="C4607" s="334">
        <f t="shared" si="70"/>
        <v>10078763684</v>
      </c>
      <c r="D4607" s="42"/>
      <c r="E4607" s="42"/>
      <c r="F4607" s="247">
        <v>539901498</v>
      </c>
      <c r="G4607" s="337">
        <v>652289321</v>
      </c>
      <c r="H4607" s="330">
        <v>49635</v>
      </c>
      <c r="I4607" s="330"/>
      <c r="K4607" s="42"/>
      <c r="L4607" s="42"/>
      <c r="M4607" s="328"/>
      <c r="N4607" s="328"/>
      <c r="O4607" s="42"/>
    </row>
    <row r="4608" spans="1:15">
      <c r="A4608" s="42"/>
      <c r="B4608" s="330">
        <v>47612</v>
      </c>
      <c r="C4608" s="334">
        <f t="shared" si="70"/>
        <v>10323704402</v>
      </c>
      <c r="D4608" s="42"/>
      <c r="E4608" s="42"/>
      <c r="F4608" s="247">
        <v>784842216</v>
      </c>
      <c r="G4608" s="337">
        <v>652309571</v>
      </c>
      <c r="H4608" s="330">
        <v>44478</v>
      </c>
      <c r="I4608" s="330"/>
      <c r="K4608" s="42"/>
      <c r="L4608" s="42"/>
      <c r="M4608" s="328"/>
      <c r="N4608" s="328"/>
      <c r="O4608" s="42"/>
    </row>
    <row r="4609" spans="1:15">
      <c r="A4609" s="42"/>
      <c r="B4609" s="330">
        <v>47613</v>
      </c>
      <c r="C4609" s="334">
        <f t="shared" si="70"/>
        <v>9785818854</v>
      </c>
      <c r="D4609" s="42"/>
      <c r="E4609" s="42"/>
      <c r="F4609" s="247">
        <v>246956668</v>
      </c>
      <c r="G4609" s="337">
        <v>652341242</v>
      </c>
      <c r="H4609" s="330">
        <v>46802</v>
      </c>
      <c r="I4609" s="330"/>
      <c r="K4609" s="42"/>
      <c r="L4609" s="42"/>
      <c r="M4609" s="328"/>
      <c r="N4609" s="328"/>
      <c r="O4609" s="42"/>
    </row>
    <row r="4610" spans="1:15">
      <c r="A4610" s="42"/>
      <c r="B4610" s="330">
        <v>47614</v>
      </c>
      <c r="C4610" s="334">
        <f t="shared" si="70"/>
        <v>10516607663</v>
      </c>
      <c r="D4610" s="42"/>
      <c r="E4610" s="42"/>
      <c r="F4610" s="247">
        <v>977745477</v>
      </c>
      <c r="G4610" s="337">
        <v>652653526</v>
      </c>
      <c r="H4610" s="330">
        <v>48207</v>
      </c>
      <c r="I4610" s="330"/>
      <c r="K4610" s="42"/>
      <c r="L4610" s="42"/>
      <c r="M4610" s="328"/>
      <c r="N4610" s="328"/>
      <c r="O4610" s="42"/>
    </row>
    <row r="4611" spans="1:15">
      <c r="A4611" s="42"/>
      <c r="B4611" s="330">
        <v>47615</v>
      </c>
      <c r="C4611" s="334">
        <f t="shared" si="70"/>
        <v>10367815955</v>
      </c>
      <c r="D4611" s="42"/>
      <c r="E4611" s="42"/>
      <c r="F4611" s="247">
        <v>828953769</v>
      </c>
      <c r="G4611" s="337">
        <v>652711304</v>
      </c>
      <c r="H4611" s="330">
        <v>47685</v>
      </c>
      <c r="I4611" s="330"/>
      <c r="K4611" s="42"/>
      <c r="L4611" s="42"/>
      <c r="M4611" s="328"/>
      <c r="N4611" s="328"/>
      <c r="O4611" s="42"/>
    </row>
    <row r="4612" spans="1:15">
      <c r="A4612" s="42"/>
      <c r="B4612" s="330">
        <v>47616</v>
      </c>
      <c r="C4612" s="334">
        <f t="shared" si="70"/>
        <v>9639851354</v>
      </c>
      <c r="D4612" s="42"/>
      <c r="E4612" s="42"/>
      <c r="F4612" s="247">
        <v>100989168</v>
      </c>
      <c r="G4612" s="337">
        <v>652711559</v>
      </c>
      <c r="H4612" s="330">
        <v>45595</v>
      </c>
      <c r="I4612" s="330"/>
      <c r="K4612" s="42"/>
      <c r="L4612" s="42"/>
      <c r="M4612" s="328"/>
      <c r="N4612" s="328"/>
      <c r="O4612" s="42"/>
    </row>
    <row r="4613" spans="1:15">
      <c r="A4613" s="42"/>
      <c r="B4613" s="330">
        <v>47617</v>
      </c>
      <c r="C4613" s="334">
        <f t="shared" si="70"/>
        <v>9930145362</v>
      </c>
      <c r="D4613" s="42"/>
      <c r="E4613" s="42"/>
      <c r="F4613" s="247">
        <v>391283176</v>
      </c>
      <c r="G4613" s="337">
        <v>652719128</v>
      </c>
      <c r="H4613" s="330">
        <v>44431</v>
      </c>
      <c r="I4613" s="330"/>
      <c r="K4613" s="42"/>
      <c r="L4613" s="42"/>
      <c r="M4613" s="328"/>
      <c r="N4613" s="328"/>
      <c r="O4613" s="42"/>
    </row>
    <row r="4614" spans="1:15">
      <c r="A4614" s="42"/>
      <c r="B4614" s="330">
        <v>47618</v>
      </c>
      <c r="C4614" s="334">
        <f t="shared" si="70"/>
        <v>9854234701</v>
      </c>
      <c r="D4614" s="42"/>
      <c r="E4614" s="42"/>
      <c r="F4614" s="247">
        <v>315372515</v>
      </c>
      <c r="G4614" s="337">
        <v>652939527</v>
      </c>
      <c r="H4614" s="330">
        <v>50063</v>
      </c>
      <c r="I4614" s="330"/>
      <c r="K4614" s="42"/>
      <c r="L4614" s="42"/>
      <c r="M4614" s="328"/>
      <c r="N4614" s="328"/>
      <c r="O4614" s="42"/>
    </row>
    <row r="4615" spans="1:15">
      <c r="A4615" s="42"/>
      <c r="B4615" s="330">
        <v>47619</v>
      </c>
      <c r="C4615" s="334">
        <f t="shared" si="70"/>
        <v>10147242663</v>
      </c>
      <c r="D4615" s="42"/>
      <c r="E4615" s="42"/>
      <c r="F4615" s="247">
        <v>608380477</v>
      </c>
      <c r="G4615" s="337">
        <v>652997664</v>
      </c>
      <c r="H4615" s="330">
        <v>50064</v>
      </c>
      <c r="I4615" s="330"/>
      <c r="K4615" s="42"/>
      <c r="L4615" s="42"/>
      <c r="M4615" s="328"/>
      <c r="N4615" s="328"/>
      <c r="O4615" s="42"/>
    </row>
    <row r="4616" spans="1:15">
      <c r="A4616" s="42"/>
      <c r="B4616" s="330">
        <v>47620</v>
      </c>
      <c r="C4616" s="334">
        <f t="shared" si="70"/>
        <v>9794527120</v>
      </c>
      <c r="D4616" s="42"/>
      <c r="E4616" s="42"/>
      <c r="F4616" s="247">
        <v>255664934</v>
      </c>
      <c r="G4616" s="337">
        <v>653171995</v>
      </c>
      <c r="H4616" s="330">
        <v>47472</v>
      </c>
      <c r="I4616" s="330"/>
      <c r="K4616" s="42"/>
      <c r="L4616" s="42"/>
      <c r="M4616" s="328"/>
      <c r="N4616" s="328"/>
      <c r="O4616" s="42"/>
    </row>
    <row r="4617" spans="1:15">
      <c r="A4617" s="42"/>
      <c r="B4617" s="330">
        <v>47621</v>
      </c>
      <c r="C4617" s="334">
        <f t="shared" si="70"/>
        <v>10244683875</v>
      </c>
      <c r="D4617" s="42"/>
      <c r="E4617" s="42"/>
      <c r="F4617" s="247">
        <v>705821689</v>
      </c>
      <c r="G4617" s="337">
        <v>653683183</v>
      </c>
      <c r="H4617" s="330">
        <v>45077</v>
      </c>
      <c r="I4617" s="330"/>
      <c r="K4617" s="42"/>
      <c r="L4617" s="42"/>
      <c r="M4617" s="328"/>
      <c r="N4617" s="328"/>
      <c r="O4617" s="42"/>
    </row>
    <row r="4618" spans="1:15">
      <c r="A4618" s="42"/>
      <c r="B4618" s="330">
        <v>47622</v>
      </c>
      <c r="C4618" s="334">
        <f t="shared" si="70"/>
        <v>10481815085</v>
      </c>
      <c r="D4618" s="42"/>
      <c r="E4618" s="42"/>
      <c r="F4618" s="247">
        <v>942952899</v>
      </c>
      <c r="G4618" s="337">
        <v>653714003</v>
      </c>
      <c r="H4618" s="330">
        <v>46595</v>
      </c>
      <c r="I4618" s="330"/>
      <c r="K4618" s="42"/>
      <c r="L4618" s="42"/>
      <c r="M4618" s="328"/>
      <c r="N4618" s="328"/>
      <c r="O4618" s="42"/>
    </row>
    <row r="4619" spans="1:15">
      <c r="A4619" s="42"/>
      <c r="B4619" s="330">
        <v>47623</v>
      </c>
      <c r="C4619" s="334">
        <f t="shared" si="70"/>
        <v>10130051319</v>
      </c>
      <c r="D4619" s="42"/>
      <c r="E4619" s="42"/>
      <c r="F4619" s="247">
        <v>591189133</v>
      </c>
      <c r="G4619" s="337">
        <v>653945515</v>
      </c>
      <c r="H4619" s="330">
        <v>44951</v>
      </c>
      <c r="I4619" s="330"/>
      <c r="K4619" s="42"/>
      <c r="L4619" s="42"/>
      <c r="M4619" s="328"/>
      <c r="N4619" s="328"/>
      <c r="O4619" s="42"/>
    </row>
    <row r="4620" spans="1:15">
      <c r="A4620" s="42"/>
      <c r="B4620" s="330">
        <v>47624</v>
      </c>
      <c r="C4620" s="334">
        <f t="shared" si="70"/>
        <v>9919926061</v>
      </c>
      <c r="D4620" s="42"/>
      <c r="E4620" s="42"/>
      <c r="F4620" s="247">
        <v>381063875</v>
      </c>
      <c r="G4620" s="337">
        <v>654029953</v>
      </c>
      <c r="H4620" s="330">
        <v>49360</v>
      </c>
      <c r="I4620" s="330"/>
      <c r="K4620" s="42"/>
      <c r="L4620" s="42"/>
      <c r="M4620" s="328"/>
      <c r="N4620" s="328"/>
      <c r="O4620" s="42"/>
    </row>
    <row r="4621" spans="1:15">
      <c r="A4621" s="42"/>
      <c r="B4621" s="330">
        <v>47625</v>
      </c>
      <c r="C4621" s="334">
        <f t="shared" si="70"/>
        <v>9972868833</v>
      </c>
      <c r="D4621" s="42"/>
      <c r="E4621" s="42"/>
      <c r="F4621" s="247">
        <v>434006647</v>
      </c>
      <c r="G4621" s="337">
        <v>654138811</v>
      </c>
      <c r="H4621" s="330">
        <v>50280</v>
      </c>
      <c r="I4621" s="330"/>
      <c r="K4621" s="42"/>
      <c r="L4621" s="42"/>
      <c r="M4621" s="328"/>
      <c r="N4621" s="328"/>
      <c r="O4621" s="42"/>
    </row>
    <row r="4622" spans="1:15">
      <c r="A4622" s="42"/>
      <c r="B4622" s="330">
        <v>47626</v>
      </c>
      <c r="C4622" s="334">
        <f t="shared" si="70"/>
        <v>9991607701</v>
      </c>
      <c r="D4622" s="42"/>
      <c r="E4622" s="42"/>
      <c r="F4622" s="247">
        <v>452745515</v>
      </c>
      <c r="G4622" s="337">
        <v>654170464</v>
      </c>
      <c r="H4622" s="330">
        <v>47442</v>
      </c>
      <c r="I4622" s="330"/>
      <c r="K4622" s="42"/>
      <c r="L4622" s="42"/>
      <c r="M4622" s="328"/>
      <c r="N4622" s="328"/>
      <c r="O4622" s="42"/>
    </row>
    <row r="4623" spans="1:15">
      <c r="A4623" s="42"/>
      <c r="B4623" s="330">
        <v>47627</v>
      </c>
      <c r="C4623" s="334">
        <f t="shared" si="70"/>
        <v>10328469137</v>
      </c>
      <c r="D4623" s="42"/>
      <c r="E4623" s="42"/>
      <c r="F4623" s="247">
        <v>789606951</v>
      </c>
      <c r="G4623" s="337">
        <v>654253174</v>
      </c>
      <c r="H4623" s="330">
        <v>49315</v>
      </c>
      <c r="I4623" s="330"/>
      <c r="K4623" s="42"/>
      <c r="L4623" s="42"/>
      <c r="M4623" s="328"/>
      <c r="N4623" s="328"/>
      <c r="O4623" s="42"/>
    </row>
    <row r="4624" spans="1:15">
      <c r="A4624" s="42"/>
      <c r="B4624" s="330">
        <v>47628</v>
      </c>
      <c r="C4624" s="334">
        <f t="shared" si="70"/>
        <v>9805910396</v>
      </c>
      <c r="D4624" s="42"/>
      <c r="E4624" s="42"/>
      <c r="F4624" s="247">
        <v>267048210</v>
      </c>
      <c r="G4624" s="337">
        <v>654330672</v>
      </c>
      <c r="H4624" s="330">
        <v>45118</v>
      </c>
      <c r="I4624" s="330"/>
      <c r="K4624" s="42"/>
      <c r="L4624" s="42"/>
      <c r="M4624" s="328"/>
      <c r="N4624" s="328"/>
      <c r="O4624" s="42"/>
    </row>
    <row r="4625" spans="1:15">
      <c r="A4625" s="42"/>
      <c r="B4625" s="330">
        <v>47629</v>
      </c>
      <c r="C4625" s="334">
        <f t="shared" si="70"/>
        <v>10233439109</v>
      </c>
      <c r="D4625" s="42"/>
      <c r="E4625" s="42"/>
      <c r="F4625" s="247">
        <v>694576923</v>
      </c>
      <c r="G4625" s="337">
        <v>654456106</v>
      </c>
      <c r="H4625" s="330">
        <v>47085</v>
      </c>
      <c r="I4625" s="330"/>
      <c r="K4625" s="42"/>
      <c r="L4625" s="42"/>
      <c r="M4625" s="328"/>
      <c r="N4625" s="328"/>
      <c r="O4625" s="42"/>
    </row>
    <row r="4626" spans="1:15">
      <c r="A4626" s="42"/>
      <c r="B4626" s="330">
        <v>47630</v>
      </c>
      <c r="C4626" s="334">
        <f t="shared" si="70"/>
        <v>10453290292</v>
      </c>
      <c r="D4626" s="42"/>
      <c r="E4626" s="42"/>
      <c r="F4626" s="247">
        <v>914428106</v>
      </c>
      <c r="G4626" s="337">
        <v>654507596</v>
      </c>
      <c r="H4626" s="330">
        <v>46934</v>
      </c>
      <c r="I4626" s="330"/>
      <c r="K4626" s="42"/>
      <c r="L4626" s="42"/>
      <c r="M4626" s="328"/>
      <c r="N4626" s="328"/>
      <c r="O4626" s="42"/>
    </row>
    <row r="4627" spans="1:15">
      <c r="A4627" s="42"/>
      <c r="B4627" s="330">
        <v>47631</v>
      </c>
      <c r="C4627" s="334">
        <f t="shared" si="70"/>
        <v>9946653096</v>
      </c>
      <c r="D4627" s="42"/>
      <c r="E4627" s="42"/>
      <c r="F4627" s="247">
        <v>407790910</v>
      </c>
      <c r="G4627" s="337">
        <v>654589296</v>
      </c>
      <c r="H4627" s="330">
        <v>47752</v>
      </c>
      <c r="I4627" s="330"/>
      <c r="K4627" s="42"/>
      <c r="L4627" s="42"/>
      <c r="M4627" s="328"/>
      <c r="N4627" s="328"/>
      <c r="O4627" s="42"/>
    </row>
    <row r="4628" spans="1:15">
      <c r="A4628" s="42"/>
      <c r="B4628" s="330">
        <v>47632</v>
      </c>
      <c r="C4628" s="334">
        <f t="shared" si="70"/>
        <v>9676638914</v>
      </c>
      <c r="D4628" s="42"/>
      <c r="E4628" s="42"/>
      <c r="F4628" s="247">
        <v>137776728</v>
      </c>
      <c r="G4628" s="337">
        <v>654592109</v>
      </c>
      <c r="H4628" s="330">
        <v>46876</v>
      </c>
      <c r="I4628" s="330"/>
      <c r="K4628" s="42"/>
      <c r="L4628" s="42"/>
      <c r="M4628" s="328"/>
      <c r="N4628" s="328"/>
      <c r="O4628" s="42"/>
    </row>
    <row r="4629" spans="1:15">
      <c r="A4629" s="42"/>
      <c r="B4629" s="330">
        <v>47633</v>
      </c>
      <c r="C4629" s="334">
        <f t="shared" si="70"/>
        <v>9667359798</v>
      </c>
      <c r="D4629" s="42"/>
      <c r="E4629" s="42"/>
      <c r="F4629" s="247">
        <v>128497612</v>
      </c>
      <c r="G4629" s="337">
        <v>654603793</v>
      </c>
      <c r="H4629" s="330">
        <v>49959</v>
      </c>
      <c r="I4629" s="330"/>
      <c r="K4629" s="42"/>
      <c r="L4629" s="42"/>
      <c r="M4629" s="328"/>
      <c r="N4629" s="328"/>
      <c r="O4629" s="42"/>
    </row>
    <row r="4630" spans="1:15">
      <c r="A4630" s="42"/>
      <c r="B4630" s="330">
        <v>47634</v>
      </c>
      <c r="C4630" s="334">
        <f t="shared" si="70"/>
        <v>10268640268</v>
      </c>
      <c r="D4630" s="42"/>
      <c r="E4630" s="42"/>
      <c r="F4630" s="247">
        <v>729778082</v>
      </c>
      <c r="G4630" s="337">
        <v>654702146</v>
      </c>
      <c r="H4630" s="330">
        <v>47591</v>
      </c>
      <c r="I4630" s="330"/>
      <c r="K4630" s="42"/>
      <c r="L4630" s="42"/>
      <c r="M4630" s="328"/>
      <c r="N4630" s="328"/>
      <c r="O4630" s="42"/>
    </row>
    <row r="4631" spans="1:15">
      <c r="A4631" s="42"/>
      <c r="B4631" s="330">
        <v>47635</v>
      </c>
      <c r="C4631" s="334">
        <f t="shared" si="70"/>
        <v>10175705313</v>
      </c>
      <c r="D4631" s="42"/>
      <c r="E4631" s="42"/>
      <c r="F4631" s="247">
        <v>636843127</v>
      </c>
      <c r="G4631" s="337">
        <v>654732217</v>
      </c>
      <c r="H4631" s="330">
        <v>50309</v>
      </c>
      <c r="I4631" s="330"/>
      <c r="K4631" s="42"/>
      <c r="L4631" s="42"/>
      <c r="M4631" s="328"/>
      <c r="N4631" s="328"/>
      <c r="O4631" s="42"/>
    </row>
    <row r="4632" spans="1:15">
      <c r="A4632" s="42"/>
      <c r="B4632" s="330">
        <v>47636</v>
      </c>
      <c r="C4632" s="334">
        <f t="shared" si="70"/>
        <v>9810357799</v>
      </c>
      <c r="D4632" s="42"/>
      <c r="E4632" s="42"/>
      <c r="F4632" s="247">
        <v>271495613</v>
      </c>
      <c r="G4632" s="337">
        <v>654867419</v>
      </c>
      <c r="H4632" s="330">
        <v>45231</v>
      </c>
      <c r="I4632" s="330"/>
      <c r="K4632" s="42"/>
      <c r="L4632" s="42"/>
      <c r="M4632" s="328"/>
      <c r="N4632" s="328"/>
      <c r="O4632" s="42"/>
    </row>
    <row r="4633" spans="1:15">
      <c r="A4633" s="42"/>
      <c r="B4633" s="330">
        <v>47637</v>
      </c>
      <c r="C4633" s="334">
        <f t="shared" si="70"/>
        <v>10448903556</v>
      </c>
      <c r="D4633" s="42"/>
      <c r="E4633" s="42"/>
      <c r="F4633" s="247">
        <v>910041370</v>
      </c>
      <c r="G4633" s="337">
        <v>655123142</v>
      </c>
      <c r="H4633" s="330">
        <v>47271</v>
      </c>
      <c r="I4633" s="330"/>
      <c r="K4633" s="42"/>
      <c r="L4633" s="42"/>
      <c r="M4633" s="328"/>
      <c r="N4633" s="328"/>
      <c r="O4633" s="42"/>
    </row>
    <row r="4634" spans="1:15">
      <c r="A4634" s="42"/>
      <c r="B4634" s="330">
        <v>47638</v>
      </c>
      <c r="C4634" s="334">
        <f t="shared" si="70"/>
        <v>10115386679</v>
      </c>
      <c r="D4634" s="42"/>
      <c r="E4634" s="42"/>
      <c r="F4634" s="247">
        <v>576524493</v>
      </c>
      <c r="G4634" s="337">
        <v>655191589</v>
      </c>
      <c r="H4634" s="330">
        <v>43918</v>
      </c>
      <c r="I4634" s="330"/>
      <c r="K4634" s="42"/>
      <c r="L4634" s="42"/>
      <c r="M4634" s="328"/>
      <c r="N4634" s="328"/>
      <c r="O4634" s="42"/>
    </row>
    <row r="4635" spans="1:15">
      <c r="A4635" s="42"/>
      <c r="B4635" s="330">
        <v>47639</v>
      </c>
      <c r="C4635" s="334">
        <f t="shared" si="70"/>
        <v>10176116876</v>
      </c>
      <c r="D4635" s="42"/>
      <c r="E4635" s="42"/>
      <c r="F4635" s="247">
        <v>637254690</v>
      </c>
      <c r="G4635" s="337">
        <v>655456277</v>
      </c>
      <c r="H4635" s="330">
        <v>49470</v>
      </c>
      <c r="I4635" s="330"/>
      <c r="K4635" s="42"/>
      <c r="L4635" s="42"/>
      <c r="M4635" s="328"/>
      <c r="N4635" s="328"/>
      <c r="O4635" s="42"/>
    </row>
    <row r="4636" spans="1:15">
      <c r="A4636" s="42"/>
      <c r="B4636" s="330">
        <v>47640</v>
      </c>
      <c r="C4636" s="334">
        <f t="shared" si="70"/>
        <v>9728292389</v>
      </c>
      <c r="D4636" s="42"/>
      <c r="E4636" s="42"/>
      <c r="F4636" s="247">
        <v>189430203</v>
      </c>
      <c r="G4636" s="337">
        <v>655482915</v>
      </c>
      <c r="H4636" s="330">
        <v>48663</v>
      </c>
      <c r="I4636" s="330"/>
      <c r="K4636" s="42"/>
      <c r="L4636" s="42"/>
      <c r="M4636" s="328"/>
      <c r="N4636" s="328"/>
      <c r="O4636" s="42"/>
    </row>
    <row r="4637" spans="1:15">
      <c r="A4637" s="42"/>
      <c r="B4637" s="330">
        <v>47641</v>
      </c>
      <c r="C4637" s="334">
        <f t="shared" si="70"/>
        <v>9844532063</v>
      </c>
      <c r="D4637" s="42"/>
      <c r="E4637" s="42"/>
      <c r="F4637" s="247">
        <v>305669877</v>
      </c>
      <c r="G4637" s="337">
        <v>655717061</v>
      </c>
      <c r="H4637" s="330">
        <v>47387</v>
      </c>
      <c r="I4637" s="330"/>
      <c r="K4637" s="42"/>
      <c r="L4637" s="42"/>
      <c r="M4637" s="328"/>
      <c r="N4637" s="328"/>
      <c r="O4637" s="42"/>
    </row>
    <row r="4638" spans="1:15">
      <c r="A4638" s="42"/>
      <c r="B4638" s="330">
        <v>47642</v>
      </c>
      <c r="C4638" s="334">
        <f t="shared" si="70"/>
        <v>9932915572</v>
      </c>
      <c r="D4638" s="42"/>
      <c r="E4638" s="42"/>
      <c r="F4638" s="247">
        <v>394053386</v>
      </c>
      <c r="G4638" s="337">
        <v>655808483</v>
      </c>
      <c r="H4638" s="330">
        <v>49647</v>
      </c>
      <c r="I4638" s="330"/>
      <c r="K4638" s="42"/>
      <c r="L4638" s="42"/>
      <c r="M4638" s="328"/>
      <c r="N4638" s="328"/>
      <c r="O4638" s="42"/>
    </row>
    <row r="4639" spans="1:15">
      <c r="A4639" s="42"/>
      <c r="B4639" s="330">
        <v>47643</v>
      </c>
      <c r="C4639" s="334">
        <f t="shared" si="70"/>
        <v>9846786810</v>
      </c>
      <c r="D4639" s="42"/>
      <c r="E4639" s="42"/>
      <c r="F4639" s="247">
        <v>307924624</v>
      </c>
      <c r="G4639" s="337">
        <v>655965411</v>
      </c>
      <c r="H4639" s="330">
        <v>44400</v>
      </c>
      <c r="I4639" s="330"/>
      <c r="K4639" s="42"/>
      <c r="L4639" s="42"/>
      <c r="M4639" s="328"/>
      <c r="N4639" s="328"/>
      <c r="O4639" s="42"/>
    </row>
    <row r="4640" spans="1:15">
      <c r="A4640" s="42"/>
      <c r="B4640" s="330">
        <v>47644</v>
      </c>
      <c r="C4640" s="334">
        <f t="shared" ref="C4640:C4703" si="71">F4640+(F$88*28679+98765)+(G$88*6587+87654)+(E$88*9537+76543)+(J$88*5713+4528)</f>
        <v>9933391609</v>
      </c>
      <c r="D4640" s="42"/>
      <c r="E4640" s="42"/>
      <c r="F4640" s="247">
        <v>394529423</v>
      </c>
      <c r="G4640" s="337">
        <v>655973256</v>
      </c>
      <c r="H4640" s="330">
        <v>47748</v>
      </c>
      <c r="I4640" s="330"/>
      <c r="K4640" s="42"/>
      <c r="L4640" s="42"/>
      <c r="M4640" s="328"/>
      <c r="N4640" s="328"/>
      <c r="O4640" s="42"/>
    </row>
    <row r="4641" spans="1:15">
      <c r="A4641" s="42"/>
      <c r="B4641" s="330">
        <v>47645</v>
      </c>
      <c r="C4641" s="334">
        <f t="shared" si="71"/>
        <v>10086473623</v>
      </c>
      <c r="D4641" s="42"/>
      <c r="E4641" s="42"/>
      <c r="F4641" s="247">
        <v>547611437</v>
      </c>
      <c r="G4641" s="337">
        <v>656007906</v>
      </c>
      <c r="H4641" s="330">
        <v>43762</v>
      </c>
      <c r="I4641" s="330"/>
      <c r="K4641" s="42"/>
      <c r="L4641" s="42"/>
      <c r="M4641" s="328"/>
      <c r="N4641" s="328"/>
      <c r="O4641" s="42"/>
    </row>
    <row r="4642" spans="1:15">
      <c r="A4642" s="42"/>
      <c r="B4642" s="330">
        <v>47646</v>
      </c>
      <c r="C4642" s="334">
        <f t="shared" si="71"/>
        <v>10197446836</v>
      </c>
      <c r="D4642" s="42"/>
      <c r="E4642" s="42"/>
      <c r="F4642" s="247">
        <v>658584650</v>
      </c>
      <c r="G4642" s="337">
        <v>656083423</v>
      </c>
      <c r="H4642" s="330">
        <v>49053</v>
      </c>
      <c r="I4642" s="330"/>
      <c r="K4642" s="42"/>
      <c r="L4642" s="42"/>
      <c r="M4642" s="328"/>
      <c r="N4642" s="328"/>
      <c r="O4642" s="42"/>
    </row>
    <row r="4643" spans="1:15">
      <c r="A4643" s="42"/>
      <c r="B4643" s="330">
        <v>47647</v>
      </c>
      <c r="C4643" s="334">
        <f t="shared" si="71"/>
        <v>10399069013</v>
      </c>
      <c r="D4643" s="42"/>
      <c r="E4643" s="42"/>
      <c r="F4643" s="247">
        <v>860206827</v>
      </c>
      <c r="G4643" s="337">
        <v>656151589</v>
      </c>
      <c r="H4643" s="330">
        <v>46552</v>
      </c>
      <c r="I4643" s="330"/>
      <c r="K4643" s="42"/>
      <c r="L4643" s="42"/>
      <c r="M4643" s="328"/>
      <c r="N4643" s="328"/>
      <c r="O4643" s="42"/>
    </row>
    <row r="4644" spans="1:15">
      <c r="A4644" s="42"/>
      <c r="B4644" s="330">
        <v>47648</v>
      </c>
      <c r="C4644" s="334">
        <f t="shared" si="71"/>
        <v>9780147118</v>
      </c>
      <c r="D4644" s="42"/>
      <c r="E4644" s="42"/>
      <c r="F4644" s="247">
        <v>241284932</v>
      </c>
      <c r="G4644" s="337">
        <v>656164694</v>
      </c>
      <c r="H4644" s="330">
        <v>47986</v>
      </c>
      <c r="I4644" s="330"/>
      <c r="K4644" s="42"/>
      <c r="L4644" s="42"/>
      <c r="M4644" s="328"/>
      <c r="N4644" s="328"/>
      <c r="O4644" s="42"/>
    </row>
    <row r="4645" spans="1:15">
      <c r="A4645" s="42"/>
      <c r="B4645" s="330">
        <v>47649</v>
      </c>
      <c r="C4645" s="334">
        <f t="shared" si="71"/>
        <v>10520497892</v>
      </c>
      <c r="D4645" s="42"/>
      <c r="E4645" s="42"/>
      <c r="F4645" s="247">
        <v>981635706</v>
      </c>
      <c r="G4645" s="337">
        <v>656348493</v>
      </c>
      <c r="H4645" s="330">
        <v>43221</v>
      </c>
      <c r="I4645" s="330"/>
      <c r="K4645" s="42"/>
      <c r="L4645" s="42"/>
      <c r="M4645" s="328"/>
      <c r="N4645" s="328"/>
      <c r="O4645" s="42"/>
    </row>
    <row r="4646" spans="1:15">
      <c r="A4646" s="42"/>
      <c r="B4646" s="330">
        <v>47650</v>
      </c>
      <c r="C4646" s="334">
        <f t="shared" si="71"/>
        <v>10522124151</v>
      </c>
      <c r="D4646" s="42"/>
      <c r="E4646" s="42"/>
      <c r="F4646" s="247">
        <v>983261965</v>
      </c>
      <c r="G4646" s="337">
        <v>656442114</v>
      </c>
      <c r="H4646" s="330">
        <v>49280</v>
      </c>
      <c r="I4646" s="330"/>
      <c r="K4646" s="42"/>
      <c r="L4646" s="42"/>
      <c r="M4646" s="328"/>
      <c r="N4646" s="328"/>
      <c r="O4646" s="42"/>
    </row>
    <row r="4647" spans="1:15">
      <c r="A4647" s="42"/>
      <c r="B4647" s="330">
        <v>47651</v>
      </c>
      <c r="C4647" s="334">
        <f t="shared" si="71"/>
        <v>9667124777</v>
      </c>
      <c r="D4647" s="42"/>
      <c r="E4647" s="42"/>
      <c r="F4647" s="247">
        <v>128262591</v>
      </c>
      <c r="G4647" s="337">
        <v>656499778</v>
      </c>
      <c r="H4647" s="330">
        <v>49436</v>
      </c>
      <c r="I4647" s="330"/>
      <c r="K4647" s="42"/>
      <c r="L4647" s="42"/>
      <c r="M4647" s="328"/>
      <c r="N4647" s="328"/>
      <c r="O4647" s="42"/>
    </row>
    <row r="4648" spans="1:15">
      <c r="A4648" s="42"/>
      <c r="B4648" s="330">
        <v>47652</v>
      </c>
      <c r="C4648" s="334">
        <f t="shared" si="71"/>
        <v>9919907477</v>
      </c>
      <c r="D4648" s="42"/>
      <c r="E4648" s="42"/>
      <c r="F4648" s="247">
        <v>381045291</v>
      </c>
      <c r="G4648" s="337">
        <v>656688423</v>
      </c>
      <c r="H4648" s="330">
        <v>44270</v>
      </c>
      <c r="I4648" s="330"/>
      <c r="K4648" s="42"/>
      <c r="L4648" s="42"/>
      <c r="M4648" s="328"/>
      <c r="N4648" s="328"/>
      <c r="O4648" s="42"/>
    </row>
    <row r="4649" spans="1:15">
      <c r="A4649" s="42"/>
      <c r="B4649" s="330">
        <v>47653</v>
      </c>
      <c r="C4649" s="334">
        <f t="shared" si="71"/>
        <v>9926283828</v>
      </c>
      <c r="D4649" s="42"/>
      <c r="E4649" s="42"/>
      <c r="F4649" s="247">
        <v>387421642</v>
      </c>
      <c r="G4649" s="337">
        <v>657048679</v>
      </c>
      <c r="H4649" s="330">
        <v>46077</v>
      </c>
      <c r="I4649" s="330"/>
      <c r="K4649" s="42"/>
      <c r="L4649" s="42"/>
      <c r="M4649" s="328"/>
      <c r="N4649" s="328"/>
      <c r="O4649" s="42"/>
    </row>
    <row r="4650" spans="1:15">
      <c r="A4650" s="42"/>
      <c r="B4650" s="330">
        <v>47654</v>
      </c>
      <c r="C4650" s="334">
        <f t="shared" si="71"/>
        <v>10213413697</v>
      </c>
      <c r="D4650" s="42"/>
      <c r="E4650" s="42"/>
      <c r="F4650" s="247">
        <v>674551511</v>
      </c>
      <c r="G4650" s="337">
        <v>657369743</v>
      </c>
      <c r="H4650" s="330">
        <v>45790</v>
      </c>
      <c r="I4650" s="330"/>
      <c r="K4650" s="42"/>
      <c r="L4650" s="42"/>
      <c r="M4650" s="328"/>
      <c r="N4650" s="328"/>
      <c r="O4650" s="42"/>
    </row>
    <row r="4651" spans="1:15">
      <c r="A4651" s="42"/>
      <c r="B4651" s="330">
        <v>47655</v>
      </c>
      <c r="C4651" s="334">
        <f t="shared" si="71"/>
        <v>10094106789</v>
      </c>
      <c r="D4651" s="42"/>
      <c r="E4651" s="42"/>
      <c r="F4651" s="247">
        <v>555244603</v>
      </c>
      <c r="G4651" s="337">
        <v>658103786</v>
      </c>
      <c r="H4651" s="330">
        <v>48215</v>
      </c>
      <c r="I4651" s="330"/>
      <c r="K4651" s="42"/>
      <c r="L4651" s="42"/>
      <c r="M4651" s="328"/>
      <c r="N4651" s="328"/>
      <c r="O4651" s="42"/>
    </row>
    <row r="4652" spans="1:15">
      <c r="A4652" s="42"/>
      <c r="B4652" s="330">
        <v>47656</v>
      </c>
      <c r="C4652" s="334">
        <f t="shared" si="71"/>
        <v>10535689680</v>
      </c>
      <c r="D4652" s="42"/>
      <c r="E4652" s="42"/>
      <c r="F4652" s="247">
        <v>996827494</v>
      </c>
      <c r="G4652" s="337">
        <v>658151210</v>
      </c>
      <c r="H4652" s="330">
        <v>48554</v>
      </c>
      <c r="I4652" s="330"/>
      <c r="K4652" s="42"/>
      <c r="L4652" s="42"/>
      <c r="M4652" s="328"/>
      <c r="N4652" s="328"/>
      <c r="O4652" s="42"/>
    </row>
    <row r="4653" spans="1:15">
      <c r="A4653" s="42"/>
      <c r="B4653" s="330">
        <v>47657</v>
      </c>
      <c r="C4653" s="334">
        <f t="shared" si="71"/>
        <v>10474260882</v>
      </c>
      <c r="D4653" s="42"/>
      <c r="E4653" s="42"/>
      <c r="F4653" s="247">
        <v>935398696</v>
      </c>
      <c r="G4653" s="337">
        <v>658187449</v>
      </c>
      <c r="H4653" s="330">
        <v>44443</v>
      </c>
      <c r="I4653" s="330"/>
      <c r="K4653" s="42"/>
      <c r="L4653" s="42"/>
      <c r="M4653" s="328"/>
      <c r="N4653" s="328"/>
      <c r="O4653" s="42"/>
    </row>
    <row r="4654" spans="1:15">
      <c r="A4654" s="42"/>
      <c r="B4654" s="330">
        <v>47658</v>
      </c>
      <c r="C4654" s="334">
        <f t="shared" si="71"/>
        <v>9927157595</v>
      </c>
      <c r="D4654" s="42"/>
      <c r="E4654" s="42"/>
      <c r="F4654" s="247">
        <v>388295409</v>
      </c>
      <c r="G4654" s="337">
        <v>658200386</v>
      </c>
      <c r="H4654" s="330">
        <v>50273</v>
      </c>
      <c r="I4654" s="330"/>
      <c r="K4654" s="42"/>
      <c r="L4654" s="42"/>
      <c r="M4654" s="328"/>
      <c r="N4654" s="328"/>
      <c r="O4654" s="42"/>
    </row>
    <row r="4655" spans="1:15">
      <c r="A4655" s="42"/>
      <c r="B4655" s="330">
        <v>47659</v>
      </c>
      <c r="C4655" s="334">
        <f t="shared" si="71"/>
        <v>9897976132</v>
      </c>
      <c r="D4655" s="42"/>
      <c r="E4655" s="42"/>
      <c r="F4655" s="247">
        <v>359113946</v>
      </c>
      <c r="G4655" s="337">
        <v>658330001</v>
      </c>
      <c r="H4655" s="330">
        <v>47911</v>
      </c>
      <c r="I4655" s="330"/>
      <c r="K4655" s="42"/>
      <c r="L4655" s="42"/>
      <c r="M4655" s="328"/>
      <c r="N4655" s="328"/>
      <c r="O4655" s="42"/>
    </row>
    <row r="4656" spans="1:15">
      <c r="A4656" s="42"/>
      <c r="B4656" s="330">
        <v>47660</v>
      </c>
      <c r="C4656" s="334">
        <f t="shared" si="71"/>
        <v>10462644136</v>
      </c>
      <c r="D4656" s="42"/>
      <c r="E4656" s="42"/>
      <c r="F4656" s="247">
        <v>923781950</v>
      </c>
      <c r="G4656" s="337">
        <v>658348344</v>
      </c>
      <c r="H4656" s="330">
        <v>46382</v>
      </c>
      <c r="I4656" s="330"/>
      <c r="K4656" s="42"/>
      <c r="L4656" s="42"/>
      <c r="M4656" s="328"/>
      <c r="N4656" s="328"/>
      <c r="O4656" s="42"/>
    </row>
    <row r="4657" spans="1:15">
      <c r="A4657" s="42"/>
      <c r="B4657" s="330">
        <v>47661</v>
      </c>
      <c r="C4657" s="334">
        <f t="shared" si="71"/>
        <v>9754198238</v>
      </c>
      <c r="D4657" s="42"/>
      <c r="E4657" s="42"/>
      <c r="F4657" s="247">
        <v>215336052</v>
      </c>
      <c r="G4657" s="337">
        <v>658584650</v>
      </c>
      <c r="H4657" s="330">
        <v>47646</v>
      </c>
      <c r="I4657" s="330"/>
      <c r="K4657" s="42"/>
      <c r="L4657" s="42"/>
      <c r="M4657" s="328"/>
      <c r="N4657" s="328"/>
      <c r="O4657" s="42"/>
    </row>
    <row r="4658" spans="1:15">
      <c r="A4658" s="42"/>
      <c r="B4658" s="330">
        <v>47662</v>
      </c>
      <c r="C4658" s="334">
        <f t="shared" si="71"/>
        <v>10248090051</v>
      </c>
      <c r="D4658" s="42"/>
      <c r="E4658" s="42"/>
      <c r="F4658" s="247">
        <v>709227865</v>
      </c>
      <c r="G4658" s="337">
        <v>658690678</v>
      </c>
      <c r="H4658" s="330">
        <v>49726</v>
      </c>
      <c r="I4658" s="330"/>
      <c r="K4658" s="42"/>
      <c r="L4658" s="42"/>
      <c r="M4658" s="328"/>
      <c r="N4658" s="328"/>
      <c r="O4658" s="42"/>
    </row>
    <row r="4659" spans="1:15">
      <c r="A4659" s="42"/>
      <c r="B4659" s="330">
        <v>47663</v>
      </c>
      <c r="C4659" s="334">
        <f t="shared" si="71"/>
        <v>10042058118</v>
      </c>
      <c r="D4659" s="42"/>
      <c r="E4659" s="42"/>
      <c r="F4659" s="247">
        <v>503195932</v>
      </c>
      <c r="G4659" s="337">
        <v>659004714</v>
      </c>
      <c r="H4659" s="330">
        <v>48305</v>
      </c>
      <c r="I4659" s="330"/>
      <c r="K4659" s="42"/>
      <c r="L4659" s="42"/>
      <c r="M4659" s="328"/>
      <c r="N4659" s="328"/>
      <c r="O4659" s="42"/>
    </row>
    <row r="4660" spans="1:15">
      <c r="A4660" s="42"/>
      <c r="B4660" s="330">
        <v>47664</v>
      </c>
      <c r="C4660" s="334">
        <f t="shared" si="71"/>
        <v>9855333302</v>
      </c>
      <c r="D4660" s="42"/>
      <c r="E4660" s="42"/>
      <c r="F4660" s="247">
        <v>316471116</v>
      </c>
      <c r="G4660" s="337">
        <v>659334868</v>
      </c>
      <c r="H4660" s="330">
        <v>49194</v>
      </c>
      <c r="I4660" s="330"/>
      <c r="K4660" s="42"/>
      <c r="L4660" s="42"/>
      <c r="M4660" s="328"/>
      <c r="N4660" s="328"/>
      <c r="O4660" s="42"/>
    </row>
    <row r="4661" spans="1:15">
      <c r="A4661" s="42"/>
      <c r="B4661" s="330">
        <v>47665</v>
      </c>
      <c r="C4661" s="334">
        <f t="shared" si="71"/>
        <v>10425848405</v>
      </c>
      <c r="D4661" s="42"/>
      <c r="E4661" s="42"/>
      <c r="F4661" s="247">
        <v>886986219</v>
      </c>
      <c r="G4661" s="337">
        <v>659384288</v>
      </c>
      <c r="H4661" s="330">
        <v>46349</v>
      </c>
      <c r="I4661" s="330"/>
      <c r="K4661" s="42"/>
      <c r="L4661" s="42"/>
      <c r="M4661" s="328"/>
      <c r="N4661" s="328"/>
      <c r="O4661" s="42"/>
    </row>
    <row r="4662" spans="1:15">
      <c r="A4662" s="42"/>
      <c r="B4662" s="330">
        <v>47666</v>
      </c>
      <c r="C4662" s="334">
        <f t="shared" si="71"/>
        <v>10520706794</v>
      </c>
      <c r="D4662" s="42"/>
      <c r="E4662" s="42"/>
      <c r="F4662" s="247">
        <v>981844608</v>
      </c>
      <c r="G4662" s="337">
        <v>659437551</v>
      </c>
      <c r="H4662" s="330">
        <v>47280</v>
      </c>
      <c r="I4662" s="330"/>
      <c r="K4662" s="42"/>
      <c r="L4662" s="42"/>
      <c r="M4662" s="328"/>
      <c r="N4662" s="328"/>
      <c r="O4662" s="42"/>
    </row>
    <row r="4663" spans="1:15">
      <c r="A4663" s="42"/>
      <c r="B4663" s="330">
        <v>47667</v>
      </c>
      <c r="C4663" s="334">
        <f t="shared" si="71"/>
        <v>9701324312</v>
      </c>
      <c r="D4663" s="42"/>
      <c r="E4663" s="42"/>
      <c r="F4663" s="247">
        <v>162462126</v>
      </c>
      <c r="G4663" s="337">
        <v>659662730</v>
      </c>
      <c r="H4663" s="330">
        <v>47264</v>
      </c>
      <c r="I4663" s="330"/>
      <c r="K4663" s="42"/>
      <c r="L4663" s="42"/>
      <c r="M4663" s="328"/>
      <c r="N4663" s="328"/>
      <c r="O4663" s="42"/>
    </row>
    <row r="4664" spans="1:15">
      <c r="A4664" s="42"/>
      <c r="B4664" s="330">
        <v>47668</v>
      </c>
      <c r="C4664" s="334">
        <f t="shared" si="71"/>
        <v>10021873819</v>
      </c>
      <c r="D4664" s="42"/>
      <c r="E4664" s="42"/>
      <c r="F4664" s="247">
        <v>483011633</v>
      </c>
      <c r="G4664" s="337">
        <v>659882897</v>
      </c>
      <c r="H4664" s="330">
        <v>43748</v>
      </c>
      <c r="I4664" s="330"/>
      <c r="K4664" s="42"/>
      <c r="L4664" s="42"/>
      <c r="M4664" s="328"/>
      <c r="N4664" s="328"/>
      <c r="O4664" s="42"/>
    </row>
    <row r="4665" spans="1:15">
      <c r="A4665" s="42"/>
      <c r="B4665" s="330">
        <v>47669</v>
      </c>
      <c r="C4665" s="334">
        <f t="shared" si="71"/>
        <v>9889434557</v>
      </c>
      <c r="D4665" s="42"/>
      <c r="E4665" s="42"/>
      <c r="F4665" s="247">
        <v>350572371</v>
      </c>
      <c r="G4665" s="337">
        <v>660316301</v>
      </c>
      <c r="H4665" s="330">
        <v>44561</v>
      </c>
      <c r="I4665" s="330"/>
      <c r="K4665" s="42"/>
      <c r="L4665" s="42"/>
      <c r="M4665" s="328"/>
      <c r="N4665" s="328"/>
      <c r="O4665" s="42"/>
    </row>
    <row r="4666" spans="1:15">
      <c r="A4666" s="42"/>
      <c r="B4666" s="330">
        <v>47670</v>
      </c>
      <c r="C4666" s="334">
        <f t="shared" si="71"/>
        <v>10415133237</v>
      </c>
      <c r="D4666" s="42"/>
      <c r="E4666" s="42"/>
      <c r="F4666" s="247">
        <v>876271051</v>
      </c>
      <c r="G4666" s="337">
        <v>660471562</v>
      </c>
      <c r="H4666" s="330">
        <v>48128</v>
      </c>
      <c r="I4666" s="330"/>
      <c r="K4666" s="42"/>
      <c r="L4666" s="42"/>
      <c r="M4666" s="328"/>
      <c r="N4666" s="328"/>
      <c r="O4666" s="42"/>
    </row>
    <row r="4667" spans="1:15">
      <c r="A4667" s="42"/>
      <c r="B4667" s="330">
        <v>47671</v>
      </c>
      <c r="C4667" s="334">
        <f t="shared" si="71"/>
        <v>9746546417</v>
      </c>
      <c r="D4667" s="42"/>
      <c r="E4667" s="42"/>
      <c r="F4667" s="247">
        <v>207684231</v>
      </c>
      <c r="G4667" s="337">
        <v>660554657</v>
      </c>
      <c r="H4667" s="330">
        <v>44612</v>
      </c>
      <c r="I4667" s="330"/>
      <c r="K4667" s="42"/>
      <c r="L4667" s="42"/>
      <c r="M4667" s="328"/>
      <c r="N4667" s="328"/>
      <c r="O4667" s="42"/>
    </row>
    <row r="4668" spans="1:15">
      <c r="A4668" s="42"/>
      <c r="B4668" s="330">
        <v>47672</v>
      </c>
      <c r="C4668" s="334">
        <f t="shared" si="71"/>
        <v>10509536258</v>
      </c>
      <c r="D4668" s="42"/>
      <c r="E4668" s="42"/>
      <c r="F4668" s="247">
        <v>970674072</v>
      </c>
      <c r="G4668" s="337">
        <v>660875009</v>
      </c>
      <c r="H4668" s="330">
        <v>48112</v>
      </c>
      <c r="I4668" s="330"/>
      <c r="K4668" s="42"/>
      <c r="L4668" s="42"/>
      <c r="M4668" s="328"/>
      <c r="N4668" s="328"/>
      <c r="O4668" s="42"/>
    </row>
    <row r="4669" spans="1:15">
      <c r="A4669" s="42"/>
      <c r="B4669" s="330">
        <v>47673</v>
      </c>
      <c r="C4669" s="334">
        <f t="shared" si="71"/>
        <v>10009090652</v>
      </c>
      <c r="D4669" s="42"/>
      <c r="E4669" s="42"/>
      <c r="F4669" s="247">
        <v>470228466</v>
      </c>
      <c r="G4669" s="337">
        <v>661034774</v>
      </c>
      <c r="H4669" s="330">
        <v>48717</v>
      </c>
      <c r="I4669" s="330"/>
      <c r="K4669" s="42"/>
      <c r="L4669" s="42"/>
      <c r="M4669" s="328"/>
      <c r="N4669" s="328"/>
      <c r="O4669" s="42"/>
    </row>
    <row r="4670" spans="1:15">
      <c r="A4670" s="42"/>
      <c r="B4670" s="330">
        <v>47674</v>
      </c>
      <c r="C4670" s="334">
        <f t="shared" si="71"/>
        <v>9889399434</v>
      </c>
      <c r="D4670" s="42"/>
      <c r="E4670" s="42"/>
      <c r="F4670" s="247">
        <v>350537248</v>
      </c>
      <c r="G4670" s="337">
        <v>661044127</v>
      </c>
      <c r="H4670" s="330">
        <v>44034</v>
      </c>
      <c r="I4670" s="330"/>
      <c r="K4670" s="42"/>
      <c r="L4670" s="42"/>
      <c r="M4670" s="328"/>
      <c r="N4670" s="328"/>
      <c r="O4670" s="42"/>
    </row>
    <row r="4671" spans="1:15">
      <c r="A4671" s="42"/>
      <c r="B4671" s="330">
        <v>47675</v>
      </c>
      <c r="C4671" s="334">
        <f t="shared" si="71"/>
        <v>10184875398</v>
      </c>
      <c r="D4671" s="42"/>
      <c r="E4671" s="42"/>
      <c r="F4671" s="247">
        <v>646013212</v>
      </c>
      <c r="G4671" s="337">
        <v>661183747</v>
      </c>
      <c r="H4671" s="330">
        <v>46158</v>
      </c>
      <c r="I4671" s="330"/>
      <c r="K4671" s="42"/>
      <c r="L4671" s="42"/>
      <c r="M4671" s="328"/>
      <c r="N4671" s="328"/>
      <c r="O4671" s="42"/>
    </row>
    <row r="4672" spans="1:15">
      <c r="A4672" s="42"/>
      <c r="B4672" s="330">
        <v>47676</v>
      </c>
      <c r="C4672" s="334">
        <f t="shared" si="71"/>
        <v>10205476589</v>
      </c>
      <c r="D4672" s="42"/>
      <c r="E4672" s="42"/>
      <c r="F4672" s="247">
        <v>666614403</v>
      </c>
      <c r="G4672" s="337">
        <v>661330976</v>
      </c>
      <c r="H4672" s="330">
        <v>50306</v>
      </c>
      <c r="I4672" s="330"/>
      <c r="K4672" s="42"/>
      <c r="L4672" s="42"/>
      <c r="M4672" s="328"/>
      <c r="N4672" s="328"/>
      <c r="O4672" s="42"/>
    </row>
    <row r="4673" spans="1:15">
      <c r="A4673" s="42"/>
      <c r="B4673" s="330">
        <v>47677</v>
      </c>
      <c r="C4673" s="334">
        <f t="shared" si="71"/>
        <v>9940731874</v>
      </c>
      <c r="D4673" s="42"/>
      <c r="E4673" s="42"/>
      <c r="F4673" s="247">
        <v>401869688</v>
      </c>
      <c r="G4673" s="337">
        <v>661428588</v>
      </c>
      <c r="H4673" s="330">
        <v>49057</v>
      </c>
      <c r="I4673" s="330"/>
      <c r="K4673" s="42"/>
      <c r="L4673" s="42"/>
      <c r="M4673" s="328"/>
      <c r="N4673" s="328"/>
      <c r="O4673" s="42"/>
    </row>
    <row r="4674" spans="1:15">
      <c r="A4674" s="42"/>
      <c r="B4674" s="330">
        <v>47678</v>
      </c>
      <c r="C4674" s="334">
        <f t="shared" si="71"/>
        <v>9929207345</v>
      </c>
      <c r="D4674" s="42"/>
      <c r="E4674" s="42"/>
      <c r="F4674" s="247">
        <v>390345159</v>
      </c>
      <c r="G4674" s="337">
        <v>661431389</v>
      </c>
      <c r="H4674" s="330">
        <v>48182</v>
      </c>
      <c r="I4674" s="330"/>
      <c r="K4674" s="42"/>
      <c r="L4674" s="42"/>
      <c r="M4674" s="328"/>
      <c r="N4674" s="328"/>
      <c r="O4674" s="42"/>
    </row>
    <row r="4675" spans="1:15">
      <c r="A4675" s="42"/>
      <c r="B4675" s="330">
        <v>47679</v>
      </c>
      <c r="C4675" s="334">
        <f t="shared" si="71"/>
        <v>10452065785</v>
      </c>
      <c r="D4675" s="42"/>
      <c r="E4675" s="42"/>
      <c r="F4675" s="247">
        <v>913203599</v>
      </c>
      <c r="G4675" s="337">
        <v>661452768</v>
      </c>
      <c r="H4675" s="330">
        <v>48580</v>
      </c>
      <c r="I4675" s="330"/>
      <c r="K4675" s="42"/>
      <c r="L4675" s="42"/>
      <c r="M4675" s="328"/>
      <c r="N4675" s="328"/>
      <c r="O4675" s="42"/>
    </row>
    <row r="4676" spans="1:15">
      <c r="A4676" s="42"/>
      <c r="B4676" s="330">
        <v>47680</v>
      </c>
      <c r="C4676" s="334">
        <f t="shared" si="71"/>
        <v>10107998409</v>
      </c>
      <c r="D4676" s="42"/>
      <c r="E4676" s="42"/>
      <c r="F4676" s="247">
        <v>569136223</v>
      </c>
      <c r="G4676" s="337">
        <v>661517963</v>
      </c>
      <c r="H4676" s="330">
        <v>43455</v>
      </c>
      <c r="I4676" s="330"/>
      <c r="K4676" s="42"/>
      <c r="L4676" s="42"/>
      <c r="M4676" s="328"/>
      <c r="N4676" s="328"/>
      <c r="O4676" s="42"/>
    </row>
    <row r="4677" spans="1:15">
      <c r="A4677" s="42"/>
      <c r="B4677" s="330">
        <v>47681</v>
      </c>
      <c r="C4677" s="334">
        <f t="shared" si="71"/>
        <v>10096670047</v>
      </c>
      <c r="D4677" s="42"/>
      <c r="E4677" s="42"/>
      <c r="F4677" s="247">
        <v>557807861</v>
      </c>
      <c r="G4677" s="337">
        <v>661539019</v>
      </c>
      <c r="H4677" s="330">
        <v>49010</v>
      </c>
      <c r="I4677" s="330"/>
      <c r="K4677" s="42"/>
      <c r="L4677" s="42"/>
      <c r="M4677" s="328"/>
      <c r="N4677" s="328"/>
      <c r="O4677" s="42"/>
    </row>
    <row r="4678" spans="1:15">
      <c r="A4678" s="42"/>
      <c r="B4678" s="330">
        <v>47682</v>
      </c>
      <c r="C4678" s="334">
        <f t="shared" si="71"/>
        <v>10534593035</v>
      </c>
      <c r="D4678" s="42"/>
      <c r="E4678" s="42"/>
      <c r="F4678" s="247">
        <v>995730849</v>
      </c>
      <c r="G4678" s="337">
        <v>661597554</v>
      </c>
      <c r="H4678" s="330">
        <v>43307</v>
      </c>
      <c r="I4678" s="330"/>
      <c r="K4678" s="42"/>
      <c r="L4678" s="42"/>
      <c r="M4678" s="328"/>
      <c r="N4678" s="328"/>
      <c r="O4678" s="42"/>
    </row>
    <row r="4679" spans="1:15">
      <c r="A4679" s="42"/>
      <c r="B4679" s="330">
        <v>47683</v>
      </c>
      <c r="C4679" s="334">
        <f t="shared" si="71"/>
        <v>10112832358</v>
      </c>
      <c r="D4679" s="42"/>
      <c r="E4679" s="42"/>
      <c r="F4679" s="247">
        <v>573970172</v>
      </c>
      <c r="G4679" s="337">
        <v>661684343</v>
      </c>
      <c r="H4679" s="330">
        <v>45340</v>
      </c>
      <c r="I4679" s="330"/>
      <c r="K4679" s="42"/>
      <c r="L4679" s="42"/>
      <c r="M4679" s="328"/>
      <c r="N4679" s="328"/>
      <c r="O4679" s="42"/>
    </row>
    <row r="4680" spans="1:15">
      <c r="A4680" s="42"/>
      <c r="B4680" s="330">
        <v>47684</v>
      </c>
      <c r="C4680" s="334">
        <f t="shared" si="71"/>
        <v>10029482712</v>
      </c>
      <c r="D4680" s="42"/>
      <c r="E4680" s="42"/>
      <c r="F4680" s="247">
        <v>490620526</v>
      </c>
      <c r="G4680" s="337">
        <v>661702077</v>
      </c>
      <c r="H4680" s="330">
        <v>49299</v>
      </c>
      <c r="I4680" s="330"/>
      <c r="K4680" s="42"/>
      <c r="L4680" s="42"/>
      <c r="M4680" s="328"/>
      <c r="N4680" s="328"/>
      <c r="O4680" s="42"/>
    </row>
    <row r="4681" spans="1:15">
      <c r="A4681" s="42"/>
      <c r="B4681" s="330">
        <v>47685</v>
      </c>
      <c r="C4681" s="334">
        <f t="shared" si="71"/>
        <v>10191573490</v>
      </c>
      <c r="D4681" s="42"/>
      <c r="E4681" s="42"/>
      <c r="F4681" s="247">
        <v>652711304</v>
      </c>
      <c r="G4681" s="337">
        <v>661708187</v>
      </c>
      <c r="H4681" s="330">
        <v>48474</v>
      </c>
      <c r="I4681" s="330"/>
      <c r="K4681" s="42"/>
      <c r="L4681" s="42"/>
      <c r="M4681" s="328"/>
      <c r="N4681" s="328"/>
      <c r="O4681" s="42"/>
    </row>
    <row r="4682" spans="1:15">
      <c r="A4682" s="42"/>
      <c r="B4682" s="330">
        <v>47686</v>
      </c>
      <c r="C4682" s="334">
        <f t="shared" si="71"/>
        <v>9725382732</v>
      </c>
      <c r="D4682" s="42"/>
      <c r="E4682" s="42"/>
      <c r="F4682" s="247">
        <v>186520546</v>
      </c>
      <c r="G4682" s="337">
        <v>661729039</v>
      </c>
      <c r="H4682" s="330">
        <v>43382</v>
      </c>
      <c r="I4682" s="330"/>
      <c r="K4682" s="42"/>
      <c r="L4682" s="42"/>
      <c r="M4682" s="328"/>
      <c r="N4682" s="328"/>
      <c r="O4682" s="42"/>
    </row>
    <row r="4683" spans="1:15">
      <c r="A4683" s="42"/>
      <c r="B4683" s="330">
        <v>47687</v>
      </c>
      <c r="C4683" s="334">
        <f t="shared" si="71"/>
        <v>9890197396</v>
      </c>
      <c r="D4683" s="42"/>
      <c r="E4683" s="42"/>
      <c r="F4683" s="247">
        <v>351335210</v>
      </c>
      <c r="G4683" s="337">
        <v>661753048</v>
      </c>
      <c r="H4683" s="330">
        <v>48250</v>
      </c>
      <c r="I4683" s="330"/>
      <c r="K4683" s="42"/>
      <c r="L4683" s="42"/>
      <c r="M4683" s="328"/>
      <c r="N4683" s="328"/>
      <c r="O4683" s="42"/>
    </row>
    <row r="4684" spans="1:15">
      <c r="A4684" s="42"/>
      <c r="B4684" s="330">
        <v>47688</v>
      </c>
      <c r="C4684" s="334">
        <f t="shared" si="71"/>
        <v>9799077968</v>
      </c>
      <c r="D4684" s="42"/>
      <c r="E4684" s="42"/>
      <c r="F4684" s="247">
        <v>260215782</v>
      </c>
      <c r="G4684" s="337">
        <v>662050866</v>
      </c>
      <c r="H4684" s="330">
        <v>46168</v>
      </c>
      <c r="I4684" s="330"/>
      <c r="K4684" s="42"/>
      <c r="L4684" s="42"/>
      <c r="M4684" s="328"/>
      <c r="N4684" s="328"/>
      <c r="O4684" s="42"/>
    </row>
    <row r="4685" spans="1:15">
      <c r="A4685" s="42"/>
      <c r="B4685" s="330">
        <v>47689</v>
      </c>
      <c r="C4685" s="334">
        <f t="shared" si="71"/>
        <v>10208735096</v>
      </c>
      <c r="D4685" s="42"/>
      <c r="E4685" s="42"/>
      <c r="F4685" s="247">
        <v>669872910</v>
      </c>
      <c r="G4685" s="337">
        <v>662140565</v>
      </c>
      <c r="H4685" s="330">
        <v>44577</v>
      </c>
      <c r="I4685" s="330"/>
      <c r="K4685" s="42"/>
      <c r="L4685" s="42"/>
      <c r="M4685" s="328"/>
      <c r="N4685" s="328"/>
      <c r="O4685" s="42"/>
    </row>
    <row r="4686" spans="1:15">
      <c r="A4686" s="42"/>
      <c r="B4686" s="330">
        <v>47690</v>
      </c>
      <c r="C4686" s="334">
        <f t="shared" si="71"/>
        <v>10302709251</v>
      </c>
      <c r="D4686" s="42"/>
      <c r="E4686" s="42"/>
      <c r="F4686" s="247">
        <v>763847065</v>
      </c>
      <c r="G4686" s="337">
        <v>662177616</v>
      </c>
      <c r="H4686" s="330">
        <v>45158</v>
      </c>
      <c r="I4686" s="330"/>
      <c r="K4686" s="42"/>
      <c r="L4686" s="42"/>
      <c r="M4686" s="328"/>
      <c r="N4686" s="328"/>
      <c r="O4686" s="42"/>
    </row>
    <row r="4687" spans="1:15">
      <c r="A4687" s="42"/>
      <c r="B4687" s="330">
        <v>47691</v>
      </c>
      <c r="C4687" s="334">
        <f t="shared" si="71"/>
        <v>9688028389</v>
      </c>
      <c r="D4687" s="42"/>
      <c r="E4687" s="42"/>
      <c r="F4687" s="247">
        <v>149166203</v>
      </c>
      <c r="G4687" s="337">
        <v>662233163</v>
      </c>
      <c r="H4687" s="330">
        <v>46859</v>
      </c>
      <c r="I4687" s="330"/>
      <c r="K4687" s="42"/>
      <c r="L4687" s="42"/>
      <c r="M4687" s="328"/>
      <c r="N4687" s="328"/>
      <c r="O4687" s="42"/>
    </row>
    <row r="4688" spans="1:15">
      <c r="A4688" s="42"/>
      <c r="B4688" s="330">
        <v>47692</v>
      </c>
      <c r="C4688" s="334">
        <f t="shared" si="71"/>
        <v>10301790791</v>
      </c>
      <c r="D4688" s="42"/>
      <c r="E4688" s="42"/>
      <c r="F4688" s="247">
        <v>762928605</v>
      </c>
      <c r="G4688" s="337">
        <v>662279050</v>
      </c>
      <c r="H4688" s="330">
        <v>49965</v>
      </c>
      <c r="I4688" s="330"/>
      <c r="K4688" s="42"/>
      <c r="L4688" s="42"/>
      <c r="M4688" s="328"/>
      <c r="N4688" s="328"/>
      <c r="O4688" s="42"/>
    </row>
    <row r="4689" spans="1:15">
      <c r="A4689" s="42"/>
      <c r="B4689" s="330">
        <v>47693</v>
      </c>
      <c r="C4689" s="334">
        <f t="shared" si="71"/>
        <v>9730765887</v>
      </c>
      <c r="D4689" s="42"/>
      <c r="E4689" s="42"/>
      <c r="F4689" s="247">
        <v>191903701</v>
      </c>
      <c r="G4689" s="337">
        <v>662344320</v>
      </c>
      <c r="H4689" s="330">
        <v>44136</v>
      </c>
      <c r="I4689" s="330"/>
      <c r="K4689" s="42"/>
      <c r="L4689" s="42"/>
      <c r="M4689" s="328"/>
      <c r="N4689" s="328"/>
      <c r="O4689" s="42"/>
    </row>
    <row r="4690" spans="1:15">
      <c r="A4690" s="42"/>
      <c r="B4690" s="330">
        <v>47694</v>
      </c>
      <c r="C4690" s="334">
        <f t="shared" si="71"/>
        <v>9836109794</v>
      </c>
      <c r="D4690" s="42"/>
      <c r="E4690" s="42"/>
      <c r="F4690" s="247">
        <v>297247608</v>
      </c>
      <c r="G4690" s="337">
        <v>662362395</v>
      </c>
      <c r="H4690" s="330">
        <v>47064</v>
      </c>
      <c r="I4690" s="330"/>
      <c r="K4690" s="42"/>
      <c r="L4690" s="42"/>
      <c r="M4690" s="328"/>
      <c r="N4690" s="328"/>
      <c r="O4690" s="42"/>
    </row>
    <row r="4691" spans="1:15">
      <c r="A4691" s="42"/>
      <c r="B4691" s="330">
        <v>47695</v>
      </c>
      <c r="C4691" s="334">
        <f t="shared" si="71"/>
        <v>9926467615</v>
      </c>
      <c r="D4691" s="42"/>
      <c r="E4691" s="42"/>
      <c r="F4691" s="247">
        <v>387605429</v>
      </c>
      <c r="G4691" s="337">
        <v>662441973</v>
      </c>
      <c r="H4691" s="330">
        <v>46175</v>
      </c>
      <c r="I4691" s="330"/>
      <c r="K4691" s="42"/>
      <c r="L4691" s="42"/>
      <c r="M4691" s="328"/>
      <c r="N4691" s="328"/>
      <c r="O4691" s="42"/>
    </row>
    <row r="4692" spans="1:15">
      <c r="A4692" s="42"/>
      <c r="B4692" s="330">
        <v>47696</v>
      </c>
      <c r="C4692" s="334">
        <f t="shared" si="71"/>
        <v>9944821174</v>
      </c>
      <c r="D4692" s="42"/>
      <c r="E4692" s="42"/>
      <c r="F4692" s="247">
        <v>405958988</v>
      </c>
      <c r="G4692" s="337">
        <v>662483172</v>
      </c>
      <c r="H4692" s="330">
        <v>48466</v>
      </c>
      <c r="I4692" s="330"/>
      <c r="K4692" s="42"/>
      <c r="L4692" s="42"/>
      <c r="M4692" s="328"/>
      <c r="N4692" s="328"/>
      <c r="O4692" s="42"/>
    </row>
    <row r="4693" spans="1:15">
      <c r="A4693" s="42"/>
      <c r="B4693" s="330">
        <v>47697</v>
      </c>
      <c r="C4693" s="334">
        <f t="shared" si="71"/>
        <v>10387834028</v>
      </c>
      <c r="D4693" s="42"/>
      <c r="E4693" s="42"/>
      <c r="F4693" s="247">
        <v>848971842</v>
      </c>
      <c r="G4693" s="337">
        <v>662483335</v>
      </c>
      <c r="H4693" s="330">
        <v>46292</v>
      </c>
      <c r="I4693" s="330"/>
      <c r="K4693" s="42"/>
      <c r="L4693" s="42"/>
      <c r="M4693" s="328"/>
      <c r="N4693" s="328"/>
      <c r="O4693" s="42"/>
    </row>
    <row r="4694" spans="1:15">
      <c r="A4694" s="42"/>
      <c r="B4694" s="330">
        <v>47698</v>
      </c>
      <c r="C4694" s="334">
        <f t="shared" si="71"/>
        <v>10292739983</v>
      </c>
      <c r="D4694" s="42"/>
      <c r="E4694" s="42"/>
      <c r="F4694" s="247">
        <v>753877797</v>
      </c>
      <c r="G4694" s="337">
        <v>662533143</v>
      </c>
      <c r="H4694" s="330">
        <v>47235</v>
      </c>
      <c r="I4694" s="330"/>
      <c r="K4694" s="42"/>
      <c r="L4694" s="42"/>
      <c r="M4694" s="328"/>
      <c r="N4694" s="328"/>
      <c r="O4694" s="42"/>
    </row>
    <row r="4695" spans="1:15">
      <c r="A4695" s="42"/>
      <c r="B4695" s="330">
        <v>47699</v>
      </c>
      <c r="C4695" s="334">
        <f t="shared" si="71"/>
        <v>10496679748</v>
      </c>
      <c r="D4695" s="42"/>
      <c r="E4695" s="42"/>
      <c r="F4695" s="247">
        <v>957817562</v>
      </c>
      <c r="G4695" s="337">
        <v>662686585</v>
      </c>
      <c r="H4695" s="330">
        <v>46148</v>
      </c>
      <c r="I4695" s="330"/>
      <c r="K4695" s="42"/>
      <c r="L4695" s="42"/>
      <c r="M4695" s="328"/>
      <c r="N4695" s="328"/>
      <c r="O4695" s="42"/>
    </row>
    <row r="4696" spans="1:15">
      <c r="A4696" s="42"/>
      <c r="B4696" s="330">
        <v>47700</v>
      </c>
      <c r="C4696" s="334">
        <f t="shared" si="71"/>
        <v>10092655150</v>
      </c>
      <c r="D4696" s="42"/>
      <c r="E4696" s="42"/>
      <c r="F4696" s="247">
        <v>553792964</v>
      </c>
      <c r="G4696" s="337">
        <v>662806180</v>
      </c>
      <c r="H4696" s="330">
        <v>48438</v>
      </c>
      <c r="I4696" s="330"/>
      <c r="K4696" s="42"/>
      <c r="L4696" s="42"/>
      <c r="M4696" s="328"/>
      <c r="N4696" s="328"/>
      <c r="O4696" s="42"/>
    </row>
    <row r="4697" spans="1:15">
      <c r="A4697" s="42"/>
      <c r="B4697" s="330">
        <v>47701</v>
      </c>
      <c r="C4697" s="334">
        <f t="shared" si="71"/>
        <v>9925201766</v>
      </c>
      <c r="D4697" s="42"/>
      <c r="E4697" s="42"/>
      <c r="F4697" s="247">
        <v>386339580</v>
      </c>
      <c r="G4697" s="337">
        <v>662931883</v>
      </c>
      <c r="H4697" s="330">
        <v>48919</v>
      </c>
      <c r="I4697" s="330"/>
      <c r="K4697" s="42"/>
      <c r="L4697" s="42"/>
      <c r="M4697" s="328"/>
      <c r="N4697" s="328"/>
      <c r="O4697" s="42"/>
    </row>
    <row r="4698" spans="1:15">
      <c r="A4698" s="42"/>
      <c r="B4698" s="330">
        <v>47702</v>
      </c>
      <c r="C4698" s="334">
        <f t="shared" si="71"/>
        <v>10430270626</v>
      </c>
      <c r="D4698" s="42"/>
      <c r="E4698" s="42"/>
      <c r="F4698" s="247">
        <v>891408440</v>
      </c>
      <c r="G4698" s="337">
        <v>663214329</v>
      </c>
      <c r="H4698" s="330">
        <v>48462</v>
      </c>
      <c r="I4698" s="330"/>
      <c r="K4698" s="42"/>
      <c r="L4698" s="42"/>
      <c r="M4698" s="328"/>
      <c r="N4698" s="328"/>
      <c r="O4698" s="42"/>
    </row>
    <row r="4699" spans="1:15">
      <c r="A4699" s="42"/>
      <c r="B4699" s="330">
        <v>47703</v>
      </c>
      <c r="C4699" s="334">
        <f t="shared" si="71"/>
        <v>10414126850</v>
      </c>
      <c r="D4699" s="42"/>
      <c r="E4699" s="42"/>
      <c r="F4699" s="247">
        <v>875264664</v>
      </c>
      <c r="G4699" s="337">
        <v>663216152</v>
      </c>
      <c r="H4699" s="330">
        <v>46243</v>
      </c>
      <c r="I4699" s="330"/>
      <c r="K4699" s="42"/>
      <c r="L4699" s="42"/>
      <c r="M4699" s="328"/>
      <c r="N4699" s="328"/>
      <c r="O4699" s="42"/>
    </row>
    <row r="4700" spans="1:15">
      <c r="A4700" s="42"/>
      <c r="B4700" s="330">
        <v>47704</v>
      </c>
      <c r="C4700" s="334">
        <f t="shared" si="71"/>
        <v>9926795076</v>
      </c>
      <c r="D4700" s="42"/>
      <c r="E4700" s="42"/>
      <c r="F4700" s="247">
        <v>387932890</v>
      </c>
      <c r="G4700" s="337">
        <v>663369578</v>
      </c>
      <c r="H4700" s="330">
        <v>49106</v>
      </c>
      <c r="I4700" s="330"/>
      <c r="K4700" s="42"/>
      <c r="L4700" s="42"/>
      <c r="M4700" s="328"/>
      <c r="N4700" s="328"/>
      <c r="O4700" s="42"/>
    </row>
    <row r="4701" spans="1:15">
      <c r="A4701" s="42"/>
      <c r="B4701" s="330">
        <v>47705</v>
      </c>
      <c r="C4701" s="334">
        <f t="shared" si="71"/>
        <v>9875742511</v>
      </c>
      <c r="D4701" s="42"/>
      <c r="E4701" s="42"/>
      <c r="F4701" s="247">
        <v>336880325</v>
      </c>
      <c r="G4701" s="337">
        <v>663380649</v>
      </c>
      <c r="H4701" s="330">
        <v>48912</v>
      </c>
      <c r="I4701" s="330"/>
      <c r="K4701" s="42"/>
      <c r="L4701" s="42"/>
      <c r="M4701" s="328"/>
      <c r="N4701" s="328"/>
      <c r="O4701" s="42"/>
    </row>
    <row r="4702" spans="1:15">
      <c r="A4702" s="42"/>
      <c r="B4702" s="330">
        <v>47706</v>
      </c>
      <c r="C4702" s="334">
        <f t="shared" si="71"/>
        <v>10434873948</v>
      </c>
      <c r="D4702" s="42"/>
      <c r="E4702" s="42"/>
      <c r="F4702" s="247">
        <v>896011762</v>
      </c>
      <c r="G4702" s="337">
        <v>663453661</v>
      </c>
      <c r="H4702" s="330">
        <v>45443</v>
      </c>
      <c r="I4702" s="330"/>
      <c r="K4702" s="42"/>
      <c r="L4702" s="42"/>
      <c r="M4702" s="328"/>
      <c r="N4702" s="328"/>
      <c r="O4702" s="42"/>
    </row>
    <row r="4703" spans="1:15">
      <c r="A4703" s="42"/>
      <c r="B4703" s="330">
        <v>47707</v>
      </c>
      <c r="C4703" s="334">
        <f t="shared" si="71"/>
        <v>10128041241</v>
      </c>
      <c r="D4703" s="42"/>
      <c r="E4703" s="42"/>
      <c r="F4703" s="247">
        <v>589179055</v>
      </c>
      <c r="G4703" s="337">
        <v>663542032</v>
      </c>
      <c r="H4703" s="330">
        <v>45954</v>
      </c>
      <c r="I4703" s="330"/>
      <c r="K4703" s="42"/>
      <c r="L4703" s="42"/>
      <c r="M4703" s="328"/>
      <c r="N4703" s="328"/>
      <c r="O4703" s="42"/>
    </row>
    <row r="4704" spans="1:15">
      <c r="A4704" s="42"/>
      <c r="B4704" s="330">
        <v>47708</v>
      </c>
      <c r="C4704" s="334">
        <f t="shared" ref="C4704:C4767" si="72">F4704+(F$88*28679+98765)+(G$88*6587+87654)+(E$88*9537+76543)+(J$88*5713+4528)</f>
        <v>10207232996</v>
      </c>
      <c r="D4704" s="42"/>
      <c r="E4704" s="42"/>
      <c r="F4704" s="247">
        <v>668370810</v>
      </c>
      <c r="G4704" s="337">
        <v>663565395</v>
      </c>
      <c r="H4704" s="330">
        <v>46392</v>
      </c>
      <c r="I4704" s="330"/>
      <c r="K4704" s="42"/>
      <c r="L4704" s="42"/>
      <c r="M4704" s="328"/>
      <c r="N4704" s="328"/>
      <c r="O4704" s="42"/>
    </row>
    <row r="4705" spans="1:15">
      <c r="A4705" s="42"/>
      <c r="B4705" s="330">
        <v>47709</v>
      </c>
      <c r="C4705" s="334">
        <f t="shared" si="72"/>
        <v>10455425467</v>
      </c>
      <c r="D4705" s="42"/>
      <c r="E4705" s="42"/>
      <c r="F4705" s="247">
        <v>916563281</v>
      </c>
      <c r="G4705" s="337">
        <v>663673562</v>
      </c>
      <c r="H4705" s="330">
        <v>49697</v>
      </c>
      <c r="I4705" s="330"/>
      <c r="K4705" s="42"/>
      <c r="L4705" s="42"/>
      <c r="M4705" s="328"/>
      <c r="N4705" s="328"/>
      <c r="O4705" s="42"/>
    </row>
    <row r="4706" spans="1:15">
      <c r="A4706" s="42"/>
      <c r="B4706" s="330">
        <v>47710</v>
      </c>
      <c r="C4706" s="334">
        <f t="shared" si="72"/>
        <v>9925582063</v>
      </c>
      <c r="D4706" s="42"/>
      <c r="E4706" s="42"/>
      <c r="F4706" s="247">
        <v>386719877</v>
      </c>
      <c r="G4706" s="337">
        <v>663729266</v>
      </c>
      <c r="H4706" s="330">
        <v>46686</v>
      </c>
      <c r="I4706" s="330"/>
      <c r="K4706" s="42"/>
      <c r="L4706" s="42"/>
      <c r="M4706" s="328"/>
      <c r="N4706" s="328"/>
      <c r="O4706" s="42"/>
    </row>
    <row r="4707" spans="1:15">
      <c r="A4707" s="42"/>
      <c r="B4707" s="330">
        <v>47711</v>
      </c>
      <c r="C4707" s="334">
        <f t="shared" si="72"/>
        <v>9836443089</v>
      </c>
      <c r="D4707" s="42"/>
      <c r="E4707" s="42"/>
      <c r="F4707" s="247">
        <v>297580903</v>
      </c>
      <c r="G4707" s="337">
        <v>663874175</v>
      </c>
      <c r="H4707" s="330">
        <v>46929</v>
      </c>
      <c r="I4707" s="330"/>
      <c r="K4707" s="42"/>
      <c r="L4707" s="42"/>
      <c r="M4707" s="328"/>
      <c r="N4707" s="328"/>
      <c r="O4707" s="42"/>
    </row>
    <row r="4708" spans="1:15">
      <c r="A4708" s="42"/>
      <c r="B4708" s="330">
        <v>47712</v>
      </c>
      <c r="C4708" s="334">
        <f t="shared" si="72"/>
        <v>10332690811</v>
      </c>
      <c r="D4708" s="42"/>
      <c r="E4708" s="42"/>
      <c r="F4708" s="247">
        <v>793828625</v>
      </c>
      <c r="G4708" s="337">
        <v>663930572</v>
      </c>
      <c r="H4708" s="330">
        <v>49516</v>
      </c>
      <c r="I4708" s="330"/>
      <c r="K4708" s="42"/>
      <c r="L4708" s="42"/>
      <c r="M4708" s="328"/>
      <c r="N4708" s="328"/>
      <c r="O4708" s="42"/>
    </row>
    <row r="4709" spans="1:15">
      <c r="A4709" s="42"/>
      <c r="B4709" s="330">
        <v>47713</v>
      </c>
      <c r="C4709" s="334">
        <f t="shared" si="72"/>
        <v>9789810098</v>
      </c>
      <c r="D4709" s="42"/>
      <c r="E4709" s="42"/>
      <c r="F4709" s="247">
        <v>250947912</v>
      </c>
      <c r="G4709" s="337">
        <v>664084040</v>
      </c>
      <c r="H4709" s="330">
        <v>44005</v>
      </c>
      <c r="I4709" s="330"/>
      <c r="K4709" s="42"/>
      <c r="L4709" s="42"/>
      <c r="M4709" s="328"/>
      <c r="N4709" s="328"/>
      <c r="O4709" s="42"/>
    </row>
    <row r="4710" spans="1:15">
      <c r="A4710" s="42"/>
      <c r="B4710" s="330">
        <v>47714</v>
      </c>
      <c r="C4710" s="334">
        <f t="shared" si="72"/>
        <v>10269103731</v>
      </c>
      <c r="D4710" s="42"/>
      <c r="E4710" s="42"/>
      <c r="F4710" s="247">
        <v>730241545</v>
      </c>
      <c r="G4710" s="337">
        <v>664221251</v>
      </c>
      <c r="H4710" s="330">
        <v>48159</v>
      </c>
      <c r="I4710" s="330"/>
      <c r="K4710" s="42"/>
      <c r="L4710" s="42"/>
      <c r="M4710" s="328"/>
      <c r="N4710" s="328"/>
      <c r="O4710" s="42"/>
    </row>
    <row r="4711" spans="1:15">
      <c r="A4711" s="42"/>
      <c r="B4711" s="330">
        <v>47715</v>
      </c>
      <c r="C4711" s="334">
        <f t="shared" si="72"/>
        <v>9842004776</v>
      </c>
      <c r="D4711" s="42"/>
      <c r="E4711" s="42"/>
      <c r="F4711" s="247">
        <v>303142590</v>
      </c>
      <c r="G4711" s="337">
        <v>664232721</v>
      </c>
      <c r="H4711" s="330">
        <v>49702</v>
      </c>
      <c r="I4711" s="330"/>
      <c r="K4711" s="42"/>
      <c r="L4711" s="42"/>
      <c r="M4711" s="328"/>
      <c r="N4711" s="328"/>
      <c r="O4711" s="42"/>
    </row>
    <row r="4712" spans="1:15">
      <c r="A4712" s="42"/>
      <c r="B4712" s="330">
        <v>47716</v>
      </c>
      <c r="C4712" s="334">
        <f t="shared" si="72"/>
        <v>9694651582</v>
      </c>
      <c r="D4712" s="42"/>
      <c r="E4712" s="42"/>
      <c r="F4712" s="247">
        <v>155789396</v>
      </c>
      <c r="G4712" s="337">
        <v>664301202</v>
      </c>
      <c r="H4712" s="330">
        <v>49580</v>
      </c>
      <c r="I4712" s="330"/>
      <c r="K4712" s="42"/>
      <c r="L4712" s="42"/>
      <c r="M4712" s="328"/>
      <c r="N4712" s="328"/>
      <c r="O4712" s="42"/>
    </row>
    <row r="4713" spans="1:15">
      <c r="A4713" s="42"/>
      <c r="B4713" s="330">
        <v>47717</v>
      </c>
      <c r="C4713" s="334">
        <f t="shared" si="72"/>
        <v>10316627131</v>
      </c>
      <c r="D4713" s="42"/>
      <c r="E4713" s="42"/>
      <c r="F4713" s="247">
        <v>777764945</v>
      </c>
      <c r="G4713" s="337">
        <v>664389204</v>
      </c>
      <c r="H4713" s="330">
        <v>46780</v>
      </c>
      <c r="I4713" s="330"/>
      <c r="K4713" s="42"/>
      <c r="L4713" s="42"/>
      <c r="M4713" s="328"/>
      <c r="N4713" s="328"/>
      <c r="O4713" s="42"/>
    </row>
    <row r="4714" spans="1:15">
      <c r="A4714" s="42"/>
      <c r="B4714" s="330">
        <v>47718</v>
      </c>
      <c r="C4714" s="334">
        <f t="shared" si="72"/>
        <v>10530569126</v>
      </c>
      <c r="D4714" s="42"/>
      <c r="E4714" s="42"/>
      <c r="F4714" s="247">
        <v>991706940</v>
      </c>
      <c r="G4714" s="337">
        <v>664414946</v>
      </c>
      <c r="H4714" s="330">
        <v>47303</v>
      </c>
      <c r="I4714" s="330"/>
      <c r="K4714" s="42"/>
      <c r="L4714" s="42"/>
      <c r="M4714" s="328"/>
      <c r="N4714" s="328"/>
      <c r="O4714" s="42"/>
    </row>
    <row r="4715" spans="1:15">
      <c r="A4715" s="42"/>
      <c r="B4715" s="330">
        <v>47719</v>
      </c>
      <c r="C4715" s="334">
        <f t="shared" si="72"/>
        <v>9654939572</v>
      </c>
      <c r="D4715" s="42"/>
      <c r="E4715" s="42"/>
      <c r="F4715" s="247">
        <v>116077386</v>
      </c>
      <c r="G4715" s="337">
        <v>664520094</v>
      </c>
      <c r="H4715" s="330">
        <v>46400</v>
      </c>
      <c r="I4715" s="330"/>
      <c r="K4715" s="42"/>
      <c r="L4715" s="42"/>
      <c r="M4715" s="328"/>
      <c r="N4715" s="328"/>
      <c r="O4715" s="42"/>
    </row>
    <row r="4716" spans="1:15">
      <c r="A4716" s="42"/>
      <c r="B4716" s="330">
        <v>47720</v>
      </c>
      <c r="C4716" s="334">
        <f t="shared" si="72"/>
        <v>9839232804</v>
      </c>
      <c r="D4716" s="42"/>
      <c r="E4716" s="42"/>
      <c r="F4716" s="247">
        <v>300370618</v>
      </c>
      <c r="G4716" s="337">
        <v>664637009</v>
      </c>
      <c r="H4716" s="330">
        <v>47014</v>
      </c>
      <c r="I4716" s="330"/>
      <c r="K4716" s="42"/>
      <c r="L4716" s="42"/>
      <c r="M4716" s="328"/>
      <c r="N4716" s="328"/>
      <c r="O4716" s="42"/>
    </row>
    <row r="4717" spans="1:15">
      <c r="A4717" s="42"/>
      <c r="B4717" s="330">
        <v>47721</v>
      </c>
      <c r="C4717" s="334">
        <f t="shared" si="72"/>
        <v>10514468540</v>
      </c>
      <c r="D4717" s="42"/>
      <c r="E4717" s="42"/>
      <c r="F4717" s="247">
        <v>975606354</v>
      </c>
      <c r="G4717" s="337">
        <v>664719757</v>
      </c>
      <c r="H4717" s="330">
        <v>47348</v>
      </c>
      <c r="I4717" s="330"/>
      <c r="K4717" s="42"/>
      <c r="L4717" s="42"/>
      <c r="M4717" s="328"/>
      <c r="N4717" s="328"/>
      <c r="O4717" s="42"/>
    </row>
    <row r="4718" spans="1:15">
      <c r="A4718" s="42"/>
      <c r="B4718" s="330">
        <v>47722</v>
      </c>
      <c r="C4718" s="334">
        <f t="shared" si="72"/>
        <v>9657953950</v>
      </c>
      <c r="D4718" s="42"/>
      <c r="E4718" s="42"/>
      <c r="F4718" s="247">
        <v>119091764</v>
      </c>
      <c r="G4718" s="337">
        <v>664755480</v>
      </c>
      <c r="H4718" s="330">
        <v>43710</v>
      </c>
      <c r="I4718" s="330"/>
      <c r="K4718" s="42"/>
      <c r="L4718" s="42"/>
      <c r="M4718" s="328"/>
      <c r="N4718" s="328"/>
      <c r="O4718" s="42"/>
    </row>
    <row r="4719" spans="1:15">
      <c r="A4719" s="42"/>
      <c r="B4719" s="330">
        <v>47723</v>
      </c>
      <c r="C4719" s="334">
        <f t="shared" si="72"/>
        <v>9838240548</v>
      </c>
      <c r="D4719" s="42"/>
      <c r="E4719" s="42"/>
      <c r="F4719" s="247">
        <v>299378362</v>
      </c>
      <c r="G4719" s="337">
        <v>664814294</v>
      </c>
      <c r="H4719" s="330">
        <v>49444</v>
      </c>
      <c r="I4719" s="330"/>
      <c r="K4719" s="42"/>
      <c r="L4719" s="42"/>
      <c r="M4719" s="328"/>
      <c r="N4719" s="328"/>
      <c r="O4719" s="42"/>
    </row>
    <row r="4720" spans="1:15">
      <c r="A4720" s="42"/>
      <c r="B4720" s="330">
        <v>47724</v>
      </c>
      <c r="C4720" s="334">
        <f t="shared" si="72"/>
        <v>9808562194</v>
      </c>
      <c r="D4720" s="42"/>
      <c r="E4720" s="42"/>
      <c r="F4720" s="247">
        <v>269700008</v>
      </c>
      <c r="G4720" s="337">
        <v>664849688</v>
      </c>
      <c r="H4720" s="330">
        <v>45579</v>
      </c>
      <c r="I4720" s="330"/>
      <c r="K4720" s="42"/>
      <c r="L4720" s="42"/>
      <c r="M4720" s="328"/>
      <c r="N4720" s="328"/>
      <c r="O4720" s="42"/>
    </row>
    <row r="4721" spans="1:15">
      <c r="A4721" s="42"/>
      <c r="B4721" s="330">
        <v>47725</v>
      </c>
      <c r="C4721" s="334">
        <f t="shared" si="72"/>
        <v>10188682330</v>
      </c>
      <c r="D4721" s="42"/>
      <c r="E4721" s="42"/>
      <c r="F4721" s="247">
        <v>649820144</v>
      </c>
      <c r="G4721" s="337">
        <v>665008583</v>
      </c>
      <c r="H4721" s="330">
        <v>49501</v>
      </c>
      <c r="I4721" s="330"/>
      <c r="K4721" s="42"/>
      <c r="L4721" s="42"/>
      <c r="M4721" s="328"/>
      <c r="N4721" s="328"/>
      <c r="O4721" s="42"/>
    </row>
    <row r="4722" spans="1:15">
      <c r="A4722" s="42"/>
      <c r="B4722" s="330">
        <v>47726</v>
      </c>
      <c r="C4722" s="334">
        <f t="shared" si="72"/>
        <v>10150138023</v>
      </c>
      <c r="D4722" s="42"/>
      <c r="E4722" s="42"/>
      <c r="F4722" s="247">
        <v>611275837</v>
      </c>
      <c r="G4722" s="337">
        <v>665086333</v>
      </c>
      <c r="H4722" s="330">
        <v>48289</v>
      </c>
      <c r="I4722" s="330"/>
      <c r="K4722" s="42"/>
      <c r="L4722" s="42"/>
      <c r="M4722" s="328"/>
      <c r="N4722" s="328"/>
      <c r="O4722" s="42"/>
    </row>
    <row r="4723" spans="1:15">
      <c r="A4723" s="42"/>
      <c r="B4723" s="330">
        <v>47727</v>
      </c>
      <c r="C4723" s="334">
        <f t="shared" si="72"/>
        <v>9957439015</v>
      </c>
      <c r="D4723" s="42"/>
      <c r="E4723" s="42"/>
      <c r="F4723" s="247">
        <v>418576829</v>
      </c>
      <c r="G4723" s="337">
        <v>665111623</v>
      </c>
      <c r="H4723" s="330">
        <v>46033</v>
      </c>
      <c r="I4723" s="330"/>
      <c r="K4723" s="42"/>
      <c r="L4723" s="42"/>
      <c r="M4723" s="328"/>
      <c r="N4723" s="328"/>
      <c r="O4723" s="42"/>
    </row>
    <row r="4724" spans="1:15">
      <c r="A4724" s="42"/>
      <c r="B4724" s="330">
        <v>47728</v>
      </c>
      <c r="C4724" s="334">
        <f t="shared" si="72"/>
        <v>10381881088</v>
      </c>
      <c r="D4724" s="42"/>
      <c r="E4724" s="42"/>
      <c r="F4724" s="247">
        <v>843018902</v>
      </c>
      <c r="G4724" s="337">
        <v>665353079</v>
      </c>
      <c r="H4724" s="330">
        <v>46888</v>
      </c>
      <c r="I4724" s="330"/>
      <c r="K4724" s="42"/>
      <c r="L4724" s="42"/>
      <c r="M4724" s="328"/>
      <c r="N4724" s="328"/>
      <c r="O4724" s="42"/>
    </row>
    <row r="4725" spans="1:15">
      <c r="A4725" s="42"/>
      <c r="B4725" s="330">
        <v>47729</v>
      </c>
      <c r="C4725" s="334">
        <f t="shared" si="72"/>
        <v>10155331177</v>
      </c>
      <c r="D4725" s="42"/>
      <c r="E4725" s="42"/>
      <c r="F4725" s="247">
        <v>616468991</v>
      </c>
      <c r="G4725" s="337">
        <v>665359559</v>
      </c>
      <c r="H4725" s="330">
        <v>43507</v>
      </c>
      <c r="I4725" s="330"/>
      <c r="K4725" s="42"/>
      <c r="L4725" s="42"/>
      <c r="M4725" s="328"/>
      <c r="N4725" s="328"/>
      <c r="O4725" s="42"/>
    </row>
    <row r="4726" spans="1:15">
      <c r="A4726" s="42"/>
      <c r="B4726" s="330">
        <v>47730</v>
      </c>
      <c r="C4726" s="334">
        <f t="shared" si="72"/>
        <v>10048878234</v>
      </c>
      <c r="D4726" s="42"/>
      <c r="E4726" s="42"/>
      <c r="F4726" s="247">
        <v>510016048</v>
      </c>
      <c r="G4726" s="337">
        <v>665578139</v>
      </c>
      <c r="H4726" s="330">
        <v>47042</v>
      </c>
      <c r="I4726" s="330"/>
      <c r="K4726" s="42"/>
      <c r="L4726" s="42"/>
      <c r="M4726" s="328"/>
      <c r="N4726" s="328"/>
      <c r="O4726" s="42"/>
    </row>
    <row r="4727" spans="1:15">
      <c r="A4727" s="42"/>
      <c r="B4727" s="330">
        <v>47731</v>
      </c>
      <c r="C4727" s="334">
        <f t="shared" si="72"/>
        <v>10223268232</v>
      </c>
      <c r="D4727" s="42"/>
      <c r="E4727" s="42"/>
      <c r="F4727" s="247">
        <v>684406046</v>
      </c>
      <c r="G4727" s="337">
        <v>665750563</v>
      </c>
      <c r="H4727" s="330">
        <v>50021</v>
      </c>
      <c r="I4727" s="330"/>
      <c r="K4727" s="42"/>
      <c r="L4727" s="42"/>
      <c r="M4727" s="328"/>
      <c r="N4727" s="328"/>
      <c r="O4727" s="42"/>
    </row>
    <row r="4728" spans="1:15">
      <c r="A4728" s="42"/>
      <c r="B4728" s="330">
        <v>47732</v>
      </c>
      <c r="C4728" s="334">
        <f t="shared" si="72"/>
        <v>9843977020</v>
      </c>
      <c r="D4728" s="42"/>
      <c r="E4728" s="42"/>
      <c r="F4728" s="247">
        <v>305114834</v>
      </c>
      <c r="G4728" s="337">
        <v>665753218</v>
      </c>
      <c r="H4728" s="330">
        <v>43223</v>
      </c>
      <c r="I4728" s="330"/>
      <c r="K4728" s="42"/>
      <c r="L4728" s="42"/>
      <c r="M4728" s="328"/>
      <c r="N4728" s="328"/>
      <c r="O4728" s="42"/>
    </row>
    <row r="4729" spans="1:15">
      <c r="A4729" s="42"/>
      <c r="B4729" s="330">
        <v>47733</v>
      </c>
      <c r="C4729" s="334">
        <f t="shared" si="72"/>
        <v>10271339226</v>
      </c>
      <c r="D4729" s="42"/>
      <c r="E4729" s="42"/>
      <c r="F4729" s="247">
        <v>732477040</v>
      </c>
      <c r="G4729" s="337">
        <v>666009774</v>
      </c>
      <c r="H4729" s="330">
        <v>43787</v>
      </c>
      <c r="I4729" s="330"/>
      <c r="K4729" s="42"/>
      <c r="L4729" s="42"/>
      <c r="M4729" s="328"/>
      <c r="N4729" s="328"/>
      <c r="O4729" s="42"/>
    </row>
    <row r="4730" spans="1:15">
      <c r="A4730" s="42"/>
      <c r="B4730" s="330">
        <v>47734</v>
      </c>
      <c r="C4730" s="334">
        <f t="shared" si="72"/>
        <v>10216637052</v>
      </c>
      <c r="D4730" s="42"/>
      <c r="E4730" s="42"/>
      <c r="F4730" s="247">
        <v>677774866</v>
      </c>
      <c r="G4730" s="337">
        <v>666132549</v>
      </c>
      <c r="H4730" s="330">
        <v>50403</v>
      </c>
      <c r="I4730" s="330"/>
      <c r="K4730" s="42"/>
      <c r="L4730" s="42"/>
      <c r="M4730" s="328"/>
      <c r="N4730" s="328"/>
      <c r="O4730" s="42"/>
    </row>
    <row r="4731" spans="1:15">
      <c r="A4731" s="42"/>
      <c r="B4731" s="330">
        <v>47735</v>
      </c>
      <c r="C4731" s="334">
        <f t="shared" si="72"/>
        <v>9641534390</v>
      </c>
      <c r="D4731" s="42"/>
      <c r="E4731" s="42"/>
      <c r="F4731" s="247">
        <v>102672204</v>
      </c>
      <c r="G4731" s="337">
        <v>666154765</v>
      </c>
      <c r="H4731" s="330">
        <v>43630</v>
      </c>
      <c r="I4731" s="330"/>
      <c r="K4731" s="42"/>
      <c r="L4731" s="42"/>
      <c r="M4731" s="328"/>
      <c r="N4731" s="328"/>
      <c r="O4731" s="42"/>
    </row>
    <row r="4732" spans="1:15">
      <c r="A4732" s="42"/>
      <c r="B4732" s="330">
        <v>47736</v>
      </c>
      <c r="C4732" s="334">
        <f t="shared" si="72"/>
        <v>10421283029</v>
      </c>
      <c r="D4732" s="42"/>
      <c r="E4732" s="42"/>
      <c r="F4732" s="247">
        <v>882420843</v>
      </c>
      <c r="G4732" s="337">
        <v>666553929</v>
      </c>
      <c r="H4732" s="330">
        <v>45295</v>
      </c>
      <c r="I4732" s="330"/>
      <c r="K4732" s="42"/>
      <c r="L4732" s="42"/>
      <c r="M4732" s="328"/>
      <c r="N4732" s="328"/>
      <c r="O4732" s="42"/>
    </row>
    <row r="4733" spans="1:15">
      <c r="A4733" s="42"/>
      <c r="B4733" s="330">
        <v>47737</v>
      </c>
      <c r="C4733" s="334">
        <f t="shared" si="72"/>
        <v>9747857825</v>
      </c>
      <c r="D4733" s="42"/>
      <c r="E4733" s="42"/>
      <c r="F4733" s="247">
        <v>208995639</v>
      </c>
      <c r="G4733" s="337">
        <v>666614403</v>
      </c>
      <c r="H4733" s="330">
        <v>47676</v>
      </c>
      <c r="I4733" s="330"/>
      <c r="K4733" s="42"/>
      <c r="L4733" s="42"/>
      <c r="M4733" s="328"/>
      <c r="N4733" s="328"/>
      <c r="O4733" s="42"/>
    </row>
    <row r="4734" spans="1:15">
      <c r="A4734" s="42"/>
      <c r="B4734" s="330">
        <v>47738</v>
      </c>
      <c r="C4734" s="334">
        <f t="shared" si="72"/>
        <v>9813976598</v>
      </c>
      <c r="D4734" s="42"/>
      <c r="E4734" s="42"/>
      <c r="F4734" s="247">
        <v>275114412</v>
      </c>
      <c r="G4734" s="337">
        <v>666635145</v>
      </c>
      <c r="H4734" s="330">
        <v>47533</v>
      </c>
      <c r="I4734" s="330"/>
      <c r="K4734" s="42"/>
      <c r="L4734" s="42"/>
      <c r="M4734" s="328"/>
      <c r="N4734" s="328"/>
      <c r="O4734" s="42"/>
    </row>
    <row r="4735" spans="1:15">
      <c r="A4735" s="42"/>
      <c r="B4735" s="330">
        <v>47739</v>
      </c>
      <c r="C4735" s="334">
        <f t="shared" si="72"/>
        <v>9898209847</v>
      </c>
      <c r="D4735" s="42"/>
      <c r="E4735" s="42"/>
      <c r="F4735" s="247">
        <v>359347661</v>
      </c>
      <c r="G4735" s="337">
        <v>666718479</v>
      </c>
      <c r="H4735" s="330">
        <v>46228</v>
      </c>
      <c r="I4735" s="330"/>
      <c r="K4735" s="42"/>
      <c r="L4735" s="42"/>
      <c r="M4735" s="328"/>
      <c r="N4735" s="328"/>
      <c r="O4735" s="42"/>
    </row>
    <row r="4736" spans="1:15">
      <c r="A4736" s="42"/>
      <c r="B4736" s="330">
        <v>47740</v>
      </c>
      <c r="C4736" s="334">
        <f t="shared" si="72"/>
        <v>9704685169</v>
      </c>
      <c r="D4736" s="42"/>
      <c r="E4736" s="42"/>
      <c r="F4736" s="247">
        <v>165822983</v>
      </c>
      <c r="G4736" s="337">
        <v>666799230</v>
      </c>
      <c r="H4736" s="330">
        <v>48725</v>
      </c>
      <c r="I4736" s="330"/>
      <c r="K4736" s="42"/>
      <c r="L4736" s="42"/>
      <c r="M4736" s="328"/>
      <c r="N4736" s="328"/>
      <c r="O4736" s="42"/>
    </row>
    <row r="4737" spans="1:15">
      <c r="A4737" s="42"/>
      <c r="B4737" s="330">
        <v>47741</v>
      </c>
      <c r="C4737" s="334">
        <f t="shared" si="72"/>
        <v>10477430050</v>
      </c>
      <c r="D4737" s="42"/>
      <c r="E4737" s="42"/>
      <c r="F4737" s="247">
        <v>938567864</v>
      </c>
      <c r="G4737" s="337">
        <v>666873309</v>
      </c>
      <c r="H4737" s="330">
        <v>47052</v>
      </c>
      <c r="I4737" s="330"/>
      <c r="K4737" s="42"/>
      <c r="L4737" s="42"/>
      <c r="M4737" s="328"/>
      <c r="N4737" s="328"/>
      <c r="O4737" s="42"/>
    </row>
    <row r="4738" spans="1:15">
      <c r="A4738" s="42"/>
      <c r="B4738" s="330">
        <v>47742</v>
      </c>
      <c r="C4738" s="334">
        <f t="shared" si="72"/>
        <v>9651309030</v>
      </c>
      <c r="D4738" s="42"/>
      <c r="E4738" s="42"/>
      <c r="F4738" s="247">
        <v>112446844</v>
      </c>
      <c r="G4738" s="337">
        <v>667153701</v>
      </c>
      <c r="H4738" s="330">
        <v>44104</v>
      </c>
      <c r="I4738" s="330"/>
      <c r="K4738" s="42"/>
      <c r="L4738" s="42"/>
      <c r="M4738" s="328"/>
      <c r="N4738" s="328"/>
      <c r="O4738" s="42"/>
    </row>
    <row r="4739" spans="1:15">
      <c r="A4739" s="42"/>
      <c r="B4739" s="330">
        <v>47743</v>
      </c>
      <c r="C4739" s="334">
        <f t="shared" si="72"/>
        <v>10490600633</v>
      </c>
      <c r="D4739" s="42"/>
      <c r="E4739" s="42"/>
      <c r="F4739" s="247">
        <v>951738447</v>
      </c>
      <c r="G4739" s="337">
        <v>667174031</v>
      </c>
      <c r="H4739" s="330">
        <v>44616</v>
      </c>
      <c r="I4739" s="330"/>
      <c r="K4739" s="42"/>
      <c r="L4739" s="42"/>
      <c r="M4739" s="328"/>
      <c r="N4739" s="328"/>
      <c r="O4739" s="42"/>
    </row>
    <row r="4740" spans="1:15">
      <c r="A4740" s="42"/>
      <c r="B4740" s="330">
        <v>47744</v>
      </c>
      <c r="C4740" s="334">
        <f t="shared" si="72"/>
        <v>10219665023</v>
      </c>
      <c r="D4740" s="42"/>
      <c r="E4740" s="42"/>
      <c r="F4740" s="247">
        <v>680802837</v>
      </c>
      <c r="G4740" s="337">
        <v>667322795</v>
      </c>
      <c r="H4740" s="330">
        <v>44193</v>
      </c>
      <c r="I4740" s="330"/>
      <c r="K4740" s="42"/>
      <c r="L4740" s="42"/>
      <c r="M4740" s="328"/>
      <c r="N4740" s="328"/>
      <c r="O4740" s="42"/>
    </row>
    <row r="4741" spans="1:15">
      <c r="A4741" s="42"/>
      <c r="B4741" s="330">
        <v>47745</v>
      </c>
      <c r="C4741" s="334">
        <f t="shared" si="72"/>
        <v>10061349748</v>
      </c>
      <c r="D4741" s="42"/>
      <c r="E4741" s="42"/>
      <c r="F4741" s="247">
        <v>522487562</v>
      </c>
      <c r="G4741" s="337">
        <v>667423105</v>
      </c>
      <c r="H4741" s="330">
        <v>43948</v>
      </c>
      <c r="I4741" s="330"/>
      <c r="K4741" s="42"/>
      <c r="L4741" s="42"/>
      <c r="M4741" s="328"/>
      <c r="N4741" s="328"/>
      <c r="O4741" s="42"/>
    </row>
    <row r="4742" spans="1:15">
      <c r="A4742" s="42"/>
      <c r="B4742" s="330">
        <v>47746</v>
      </c>
      <c r="C4742" s="334">
        <f t="shared" si="72"/>
        <v>9988348504</v>
      </c>
      <c r="D4742" s="42"/>
      <c r="E4742" s="42"/>
      <c r="F4742" s="247">
        <v>449486318</v>
      </c>
      <c r="G4742" s="337">
        <v>667424608</v>
      </c>
      <c r="H4742" s="330">
        <v>50265</v>
      </c>
      <c r="I4742" s="330"/>
      <c r="K4742" s="42"/>
      <c r="L4742" s="42"/>
      <c r="M4742" s="328"/>
      <c r="N4742" s="328"/>
      <c r="O4742" s="42"/>
    </row>
    <row r="4743" spans="1:15">
      <c r="A4743" s="42"/>
      <c r="B4743" s="330">
        <v>47747</v>
      </c>
      <c r="C4743" s="334">
        <f t="shared" si="72"/>
        <v>9899788773</v>
      </c>
      <c r="D4743" s="42"/>
      <c r="E4743" s="42"/>
      <c r="F4743" s="247">
        <v>360926587</v>
      </c>
      <c r="G4743" s="337">
        <v>667737944</v>
      </c>
      <c r="H4743" s="330">
        <v>46752</v>
      </c>
      <c r="I4743" s="330"/>
      <c r="K4743" s="42"/>
      <c r="L4743" s="42"/>
      <c r="M4743" s="328"/>
      <c r="N4743" s="328"/>
      <c r="O4743" s="42"/>
    </row>
    <row r="4744" spans="1:15">
      <c r="A4744" s="42"/>
      <c r="B4744" s="330">
        <v>47748</v>
      </c>
      <c r="C4744" s="334">
        <f t="shared" si="72"/>
        <v>10194835442</v>
      </c>
      <c r="D4744" s="42"/>
      <c r="E4744" s="42"/>
      <c r="F4744" s="247">
        <v>655973256</v>
      </c>
      <c r="G4744" s="337">
        <v>667946070</v>
      </c>
      <c r="H4744" s="330">
        <v>45372</v>
      </c>
      <c r="I4744" s="330"/>
      <c r="K4744" s="42"/>
      <c r="L4744" s="42"/>
      <c r="M4744" s="328"/>
      <c r="N4744" s="328"/>
      <c r="O4744" s="42"/>
    </row>
    <row r="4745" spans="1:15">
      <c r="A4745" s="42"/>
      <c r="B4745" s="330">
        <v>47749</v>
      </c>
      <c r="C4745" s="334">
        <f t="shared" si="72"/>
        <v>10111082242</v>
      </c>
      <c r="D4745" s="42"/>
      <c r="E4745" s="42"/>
      <c r="F4745" s="247">
        <v>572220056</v>
      </c>
      <c r="G4745" s="337">
        <v>667997557</v>
      </c>
      <c r="H4745" s="330">
        <v>44510</v>
      </c>
      <c r="I4745" s="330"/>
      <c r="K4745" s="42"/>
      <c r="L4745" s="42"/>
      <c r="M4745" s="328"/>
      <c r="N4745" s="328"/>
      <c r="O4745" s="42"/>
    </row>
    <row r="4746" spans="1:15">
      <c r="A4746" s="42"/>
      <c r="B4746" s="330">
        <v>47750</v>
      </c>
      <c r="C4746" s="334">
        <f t="shared" si="72"/>
        <v>10270480092</v>
      </c>
      <c r="D4746" s="42"/>
      <c r="E4746" s="42"/>
      <c r="F4746" s="247">
        <v>731617906</v>
      </c>
      <c r="G4746" s="337">
        <v>668021025</v>
      </c>
      <c r="H4746" s="330">
        <v>43727</v>
      </c>
      <c r="I4746" s="330"/>
      <c r="K4746" s="42"/>
      <c r="L4746" s="42"/>
      <c r="M4746" s="328"/>
      <c r="N4746" s="328"/>
      <c r="O4746" s="42"/>
    </row>
    <row r="4747" spans="1:15">
      <c r="A4747" s="42"/>
      <c r="B4747" s="330">
        <v>47751</v>
      </c>
      <c r="C4747" s="334">
        <f t="shared" si="72"/>
        <v>10072181445</v>
      </c>
      <c r="D4747" s="42"/>
      <c r="E4747" s="42"/>
      <c r="F4747" s="247">
        <v>533319259</v>
      </c>
      <c r="G4747" s="337">
        <v>668072099</v>
      </c>
      <c r="H4747" s="330">
        <v>43370</v>
      </c>
      <c r="I4747" s="330"/>
      <c r="K4747" s="42"/>
      <c r="L4747" s="42"/>
      <c r="M4747" s="328"/>
      <c r="N4747" s="328"/>
      <c r="O4747" s="42"/>
    </row>
    <row r="4748" spans="1:15">
      <c r="A4748" s="42"/>
      <c r="B4748" s="330">
        <v>47752</v>
      </c>
      <c r="C4748" s="334">
        <f t="shared" si="72"/>
        <v>10193451482</v>
      </c>
      <c r="D4748" s="42"/>
      <c r="E4748" s="42"/>
      <c r="F4748" s="247">
        <v>654589296</v>
      </c>
      <c r="G4748" s="337">
        <v>668110776</v>
      </c>
      <c r="H4748" s="330">
        <v>49055</v>
      </c>
      <c r="I4748" s="330"/>
      <c r="K4748" s="42"/>
      <c r="L4748" s="42"/>
      <c r="M4748" s="328"/>
      <c r="N4748" s="328"/>
      <c r="O4748" s="42"/>
    </row>
    <row r="4749" spans="1:15">
      <c r="A4749" s="42"/>
      <c r="B4749" s="330">
        <v>47753</v>
      </c>
      <c r="C4749" s="334">
        <f t="shared" si="72"/>
        <v>9863826294</v>
      </c>
      <c r="D4749" s="42"/>
      <c r="E4749" s="42"/>
      <c r="F4749" s="247">
        <v>324964108</v>
      </c>
      <c r="G4749" s="337">
        <v>668281300</v>
      </c>
      <c r="H4749" s="330">
        <v>48797</v>
      </c>
      <c r="I4749" s="330"/>
      <c r="K4749" s="42"/>
      <c r="L4749" s="42"/>
      <c r="M4749" s="328"/>
      <c r="N4749" s="328"/>
      <c r="O4749" s="42"/>
    </row>
    <row r="4750" spans="1:15">
      <c r="A4750" s="42"/>
      <c r="B4750" s="330">
        <v>47754</v>
      </c>
      <c r="C4750" s="334">
        <f t="shared" si="72"/>
        <v>9992560513</v>
      </c>
      <c r="D4750" s="42"/>
      <c r="E4750" s="42"/>
      <c r="F4750" s="247">
        <v>453698327</v>
      </c>
      <c r="G4750" s="337">
        <v>668332533</v>
      </c>
      <c r="H4750" s="330">
        <v>43656</v>
      </c>
      <c r="I4750" s="330"/>
      <c r="K4750" s="42"/>
      <c r="L4750" s="42"/>
      <c r="M4750" s="328"/>
      <c r="N4750" s="328"/>
      <c r="O4750" s="42"/>
    </row>
    <row r="4751" spans="1:15">
      <c r="A4751" s="42"/>
      <c r="B4751" s="330">
        <v>47755</v>
      </c>
      <c r="C4751" s="334">
        <f t="shared" si="72"/>
        <v>9675581037</v>
      </c>
      <c r="D4751" s="42"/>
      <c r="E4751" s="42"/>
      <c r="F4751" s="247">
        <v>136718851</v>
      </c>
      <c r="G4751" s="337">
        <v>668370810</v>
      </c>
      <c r="H4751" s="330">
        <v>47708</v>
      </c>
      <c r="I4751" s="330"/>
      <c r="K4751" s="42"/>
      <c r="L4751" s="42"/>
      <c r="M4751" s="328"/>
      <c r="N4751" s="328"/>
      <c r="O4751" s="42"/>
    </row>
    <row r="4752" spans="1:15">
      <c r="A4752" s="42"/>
      <c r="B4752" s="330">
        <v>47756</v>
      </c>
      <c r="C4752" s="334">
        <f t="shared" si="72"/>
        <v>9767021311</v>
      </c>
      <c r="D4752" s="42"/>
      <c r="E4752" s="42"/>
      <c r="F4752" s="247">
        <v>228159125</v>
      </c>
      <c r="G4752" s="337">
        <v>668388114</v>
      </c>
      <c r="H4752" s="330">
        <v>44232</v>
      </c>
      <c r="I4752" s="330"/>
      <c r="K4752" s="42"/>
      <c r="L4752" s="42"/>
      <c r="M4752" s="328"/>
      <c r="N4752" s="328"/>
      <c r="O4752" s="42"/>
    </row>
    <row r="4753" spans="1:15">
      <c r="A4753" s="42"/>
      <c r="B4753" s="330">
        <v>47757</v>
      </c>
      <c r="C4753" s="334">
        <f t="shared" si="72"/>
        <v>9661645385</v>
      </c>
      <c r="D4753" s="42"/>
      <c r="E4753" s="42"/>
      <c r="F4753" s="247">
        <v>122783199</v>
      </c>
      <c r="G4753" s="337">
        <v>668647414</v>
      </c>
      <c r="H4753" s="330">
        <v>48050</v>
      </c>
      <c r="I4753" s="330"/>
      <c r="K4753" s="42"/>
      <c r="L4753" s="42"/>
      <c r="M4753" s="328"/>
      <c r="N4753" s="328"/>
      <c r="O4753" s="42"/>
    </row>
    <row r="4754" spans="1:15">
      <c r="A4754" s="42"/>
      <c r="B4754" s="330">
        <v>47758</v>
      </c>
      <c r="C4754" s="334">
        <f t="shared" si="72"/>
        <v>10022975985</v>
      </c>
      <c r="D4754" s="42"/>
      <c r="E4754" s="42"/>
      <c r="F4754" s="247">
        <v>484113799</v>
      </c>
      <c r="G4754" s="337">
        <v>668810012</v>
      </c>
      <c r="H4754" s="330">
        <v>48229</v>
      </c>
      <c r="I4754" s="330"/>
      <c r="K4754" s="42"/>
      <c r="L4754" s="42"/>
      <c r="M4754" s="328"/>
      <c r="N4754" s="328"/>
      <c r="O4754" s="42"/>
    </row>
    <row r="4755" spans="1:15">
      <c r="A4755" s="42"/>
      <c r="B4755" s="330">
        <v>47759</v>
      </c>
      <c r="C4755" s="334">
        <f t="shared" si="72"/>
        <v>10191012018</v>
      </c>
      <c r="D4755" s="42"/>
      <c r="E4755" s="42"/>
      <c r="F4755" s="247">
        <v>652149832</v>
      </c>
      <c r="G4755" s="337">
        <v>668874120</v>
      </c>
      <c r="H4755" s="330">
        <v>50119</v>
      </c>
      <c r="I4755" s="330"/>
      <c r="K4755" s="42"/>
      <c r="L4755" s="42"/>
      <c r="M4755" s="328"/>
      <c r="N4755" s="328"/>
      <c r="O4755" s="42"/>
    </row>
    <row r="4756" spans="1:15">
      <c r="A4756" s="42"/>
      <c r="B4756" s="330">
        <v>47760</v>
      </c>
      <c r="C4756" s="334">
        <f t="shared" si="72"/>
        <v>10013159539</v>
      </c>
      <c r="D4756" s="42"/>
      <c r="E4756" s="42"/>
      <c r="F4756" s="247">
        <v>474297353</v>
      </c>
      <c r="G4756" s="337">
        <v>668885063</v>
      </c>
      <c r="H4756" s="330">
        <v>47272</v>
      </c>
      <c r="I4756" s="330"/>
      <c r="K4756" s="42"/>
      <c r="L4756" s="42"/>
      <c r="M4756" s="328"/>
      <c r="N4756" s="328"/>
      <c r="O4756" s="42"/>
    </row>
    <row r="4757" spans="1:15">
      <c r="A4757" s="42"/>
      <c r="B4757" s="330">
        <v>47761</v>
      </c>
      <c r="C4757" s="334">
        <f t="shared" si="72"/>
        <v>9924849683</v>
      </c>
      <c r="D4757" s="42"/>
      <c r="E4757" s="42"/>
      <c r="F4757" s="247">
        <v>385987497</v>
      </c>
      <c r="G4757" s="337">
        <v>669071075</v>
      </c>
      <c r="H4757" s="330">
        <v>47406</v>
      </c>
      <c r="I4757" s="330"/>
      <c r="K4757" s="42"/>
      <c r="L4757" s="42"/>
      <c r="M4757" s="328"/>
      <c r="N4757" s="328"/>
      <c r="O4757" s="42"/>
    </row>
    <row r="4758" spans="1:15">
      <c r="A4758" s="42"/>
      <c r="B4758" s="330">
        <v>47762</v>
      </c>
      <c r="C4758" s="334">
        <f t="shared" si="72"/>
        <v>10143798240</v>
      </c>
      <c r="D4758" s="42"/>
      <c r="E4758" s="42"/>
      <c r="F4758" s="247">
        <v>604936054</v>
      </c>
      <c r="G4758" s="337">
        <v>669385534</v>
      </c>
      <c r="H4758" s="330">
        <v>48423</v>
      </c>
      <c r="I4758" s="330"/>
      <c r="K4758" s="42"/>
      <c r="L4758" s="42"/>
      <c r="M4758" s="328"/>
      <c r="N4758" s="328"/>
      <c r="O4758" s="42"/>
    </row>
    <row r="4759" spans="1:15">
      <c r="A4759" s="42"/>
      <c r="B4759" s="330">
        <v>47763</v>
      </c>
      <c r="C4759" s="334">
        <f t="shared" si="72"/>
        <v>10312157429</v>
      </c>
      <c r="D4759" s="42"/>
      <c r="E4759" s="42"/>
      <c r="F4759" s="247">
        <v>773295243</v>
      </c>
      <c r="G4759" s="337">
        <v>669400473</v>
      </c>
      <c r="H4759" s="330">
        <v>48988</v>
      </c>
      <c r="I4759" s="330"/>
      <c r="K4759" s="42"/>
      <c r="L4759" s="42"/>
      <c r="M4759" s="328"/>
      <c r="N4759" s="328"/>
      <c r="O4759" s="42"/>
    </row>
    <row r="4760" spans="1:15">
      <c r="A4760" s="42"/>
      <c r="B4760" s="330">
        <v>47764</v>
      </c>
      <c r="C4760" s="334">
        <f t="shared" si="72"/>
        <v>9939223183</v>
      </c>
      <c r="D4760" s="42"/>
      <c r="E4760" s="42"/>
      <c r="F4760" s="247">
        <v>400360997</v>
      </c>
      <c r="G4760" s="337">
        <v>669404773</v>
      </c>
      <c r="H4760" s="330">
        <v>43304</v>
      </c>
      <c r="I4760" s="330"/>
      <c r="K4760" s="42"/>
      <c r="L4760" s="42"/>
      <c r="M4760" s="328"/>
      <c r="N4760" s="328"/>
      <c r="O4760" s="42"/>
    </row>
    <row r="4761" spans="1:15">
      <c r="A4761" s="42"/>
      <c r="B4761" s="330">
        <v>47765</v>
      </c>
      <c r="C4761" s="334">
        <f t="shared" si="72"/>
        <v>10162166032</v>
      </c>
      <c r="D4761" s="42"/>
      <c r="E4761" s="42"/>
      <c r="F4761" s="247">
        <v>623303846</v>
      </c>
      <c r="G4761" s="337">
        <v>669437188</v>
      </c>
      <c r="H4761" s="330">
        <v>46823</v>
      </c>
      <c r="I4761" s="330"/>
      <c r="K4761" s="42"/>
      <c r="L4761" s="42"/>
      <c r="M4761" s="328"/>
      <c r="N4761" s="328"/>
      <c r="O4761" s="42"/>
    </row>
    <row r="4762" spans="1:15">
      <c r="A4762" s="42"/>
      <c r="B4762" s="330">
        <v>47766</v>
      </c>
      <c r="C4762" s="334">
        <f t="shared" si="72"/>
        <v>9689526164</v>
      </c>
      <c r="D4762" s="42"/>
      <c r="E4762" s="42"/>
      <c r="F4762" s="247">
        <v>150663978</v>
      </c>
      <c r="G4762" s="337">
        <v>669615072</v>
      </c>
      <c r="H4762" s="330">
        <v>47844</v>
      </c>
      <c r="I4762" s="330"/>
      <c r="K4762" s="42"/>
      <c r="L4762" s="42"/>
      <c r="M4762" s="328"/>
      <c r="N4762" s="328"/>
      <c r="O4762" s="42"/>
    </row>
    <row r="4763" spans="1:15">
      <c r="A4763" s="42"/>
      <c r="B4763" s="330">
        <v>47767</v>
      </c>
      <c r="C4763" s="334">
        <f t="shared" si="72"/>
        <v>10337440007</v>
      </c>
      <c r="D4763" s="42"/>
      <c r="E4763" s="42"/>
      <c r="F4763" s="247">
        <v>798577821</v>
      </c>
      <c r="G4763" s="337">
        <v>669631104</v>
      </c>
      <c r="H4763" s="330">
        <v>43506</v>
      </c>
      <c r="I4763" s="330"/>
      <c r="K4763" s="42"/>
      <c r="L4763" s="42"/>
      <c r="M4763" s="328"/>
      <c r="N4763" s="328"/>
      <c r="O4763" s="42"/>
    </row>
    <row r="4764" spans="1:15">
      <c r="A4764" s="42"/>
      <c r="B4764" s="330">
        <v>47768</v>
      </c>
      <c r="C4764" s="334">
        <f t="shared" si="72"/>
        <v>9889380220</v>
      </c>
      <c r="D4764" s="42"/>
      <c r="E4764" s="42"/>
      <c r="F4764" s="247">
        <v>350518034</v>
      </c>
      <c r="G4764" s="337">
        <v>669640412</v>
      </c>
      <c r="H4764" s="330">
        <v>49486</v>
      </c>
      <c r="I4764" s="330"/>
      <c r="K4764" s="42"/>
      <c r="L4764" s="42"/>
      <c r="M4764" s="328"/>
      <c r="N4764" s="328"/>
      <c r="O4764" s="42"/>
    </row>
    <row r="4765" spans="1:15">
      <c r="A4765" s="42"/>
      <c r="B4765" s="330">
        <v>47769</v>
      </c>
      <c r="C4765" s="334">
        <f t="shared" si="72"/>
        <v>10370582369</v>
      </c>
      <c r="D4765" s="42"/>
      <c r="E4765" s="42"/>
      <c r="F4765" s="247">
        <v>831720183</v>
      </c>
      <c r="G4765" s="337">
        <v>669640693</v>
      </c>
      <c r="H4765" s="330">
        <v>46347</v>
      </c>
      <c r="I4765" s="330"/>
      <c r="K4765" s="42"/>
      <c r="L4765" s="42"/>
      <c r="M4765" s="328"/>
      <c r="N4765" s="328"/>
      <c r="O4765" s="42"/>
    </row>
    <row r="4766" spans="1:15">
      <c r="A4766" s="42"/>
      <c r="B4766" s="330">
        <v>47770</v>
      </c>
      <c r="C4766" s="334">
        <f t="shared" si="72"/>
        <v>10534248609</v>
      </c>
      <c r="D4766" s="42"/>
      <c r="E4766" s="42"/>
      <c r="F4766" s="247">
        <v>995386423</v>
      </c>
      <c r="G4766" s="337">
        <v>669700586</v>
      </c>
      <c r="H4766" s="330">
        <v>43880</v>
      </c>
      <c r="I4766" s="330"/>
      <c r="K4766" s="42"/>
      <c r="L4766" s="42"/>
      <c r="M4766" s="328"/>
      <c r="N4766" s="328"/>
      <c r="O4766" s="42"/>
    </row>
    <row r="4767" spans="1:15">
      <c r="A4767" s="42"/>
      <c r="B4767" s="330">
        <v>47771</v>
      </c>
      <c r="C4767" s="334">
        <f t="shared" si="72"/>
        <v>10265649502</v>
      </c>
      <c r="D4767" s="42"/>
      <c r="E4767" s="42"/>
      <c r="F4767" s="247">
        <v>726787316</v>
      </c>
      <c r="G4767" s="337">
        <v>669851099</v>
      </c>
      <c r="H4767" s="330">
        <v>43974</v>
      </c>
      <c r="I4767" s="330"/>
      <c r="K4767" s="42"/>
      <c r="L4767" s="42"/>
      <c r="M4767" s="328"/>
      <c r="N4767" s="328"/>
      <c r="O4767" s="42"/>
    </row>
    <row r="4768" spans="1:15">
      <c r="A4768" s="42"/>
      <c r="B4768" s="330">
        <v>47772</v>
      </c>
      <c r="C4768" s="334">
        <f t="shared" ref="C4768:C4831" si="73">F4768+(F$88*28679+98765)+(G$88*6587+87654)+(E$88*9537+76543)+(J$88*5713+4528)</f>
        <v>10495403421</v>
      </c>
      <c r="D4768" s="42"/>
      <c r="E4768" s="42"/>
      <c r="F4768" s="247">
        <v>956541235</v>
      </c>
      <c r="G4768" s="337">
        <v>669872910</v>
      </c>
      <c r="H4768" s="330">
        <v>47689</v>
      </c>
      <c r="I4768" s="330"/>
      <c r="K4768" s="42"/>
      <c r="L4768" s="42"/>
      <c r="M4768" s="328"/>
      <c r="N4768" s="328"/>
      <c r="O4768" s="42"/>
    </row>
    <row r="4769" spans="1:15">
      <c r="A4769" s="42"/>
      <c r="B4769" s="330">
        <v>47773</v>
      </c>
      <c r="C4769" s="334">
        <f t="shared" si="73"/>
        <v>9687642447</v>
      </c>
      <c r="D4769" s="42"/>
      <c r="E4769" s="42"/>
      <c r="F4769" s="247">
        <v>148780261</v>
      </c>
      <c r="G4769" s="337">
        <v>669875246</v>
      </c>
      <c r="H4769" s="330">
        <v>45715</v>
      </c>
      <c r="I4769" s="330"/>
      <c r="K4769" s="42"/>
      <c r="L4769" s="42"/>
      <c r="M4769" s="328"/>
      <c r="N4769" s="328"/>
      <c r="O4769" s="42"/>
    </row>
    <row r="4770" spans="1:15">
      <c r="A4770" s="42"/>
      <c r="B4770" s="330">
        <v>47774</v>
      </c>
      <c r="C4770" s="334">
        <f t="shared" si="73"/>
        <v>10039524875</v>
      </c>
      <c r="D4770" s="42"/>
      <c r="E4770" s="42"/>
      <c r="F4770" s="247">
        <v>500662689</v>
      </c>
      <c r="G4770" s="337">
        <v>669922626</v>
      </c>
      <c r="H4770" s="330">
        <v>49059</v>
      </c>
      <c r="I4770" s="330"/>
      <c r="K4770" s="42"/>
      <c r="L4770" s="42"/>
      <c r="M4770" s="328"/>
      <c r="N4770" s="328"/>
      <c r="O4770" s="42"/>
    </row>
    <row r="4771" spans="1:15">
      <c r="A4771" s="42"/>
      <c r="B4771" s="330">
        <v>47775</v>
      </c>
      <c r="C4771" s="334">
        <f t="shared" si="73"/>
        <v>10521424689</v>
      </c>
      <c r="D4771" s="42"/>
      <c r="E4771" s="42"/>
      <c r="F4771" s="247">
        <v>982562503</v>
      </c>
      <c r="G4771" s="337">
        <v>670000727</v>
      </c>
      <c r="H4771" s="330">
        <v>46524</v>
      </c>
      <c r="I4771" s="330"/>
      <c r="K4771" s="42"/>
      <c r="L4771" s="42"/>
      <c r="M4771" s="328"/>
      <c r="N4771" s="328"/>
      <c r="O4771" s="42"/>
    </row>
    <row r="4772" spans="1:15">
      <c r="A4772" s="42"/>
      <c r="B4772" s="330">
        <v>47776</v>
      </c>
      <c r="C4772" s="334">
        <f t="shared" si="73"/>
        <v>10260534153</v>
      </c>
      <c r="D4772" s="42"/>
      <c r="E4772" s="42"/>
      <c r="F4772" s="247">
        <v>721671967</v>
      </c>
      <c r="G4772" s="337">
        <v>670261949</v>
      </c>
      <c r="H4772" s="330">
        <v>43825</v>
      </c>
      <c r="I4772" s="330"/>
      <c r="K4772" s="42"/>
      <c r="L4772" s="42"/>
      <c r="M4772" s="328"/>
      <c r="N4772" s="328"/>
      <c r="O4772" s="42"/>
    </row>
    <row r="4773" spans="1:15">
      <c r="A4773" s="42"/>
      <c r="B4773" s="330">
        <v>47777</v>
      </c>
      <c r="C4773" s="334">
        <f t="shared" si="73"/>
        <v>10374956697</v>
      </c>
      <c r="D4773" s="42"/>
      <c r="E4773" s="42"/>
      <c r="F4773" s="247">
        <v>836094511</v>
      </c>
      <c r="G4773" s="337">
        <v>670430813</v>
      </c>
      <c r="H4773" s="330">
        <v>44909</v>
      </c>
      <c r="I4773" s="330"/>
      <c r="K4773" s="42"/>
      <c r="L4773" s="42"/>
      <c r="M4773" s="328"/>
      <c r="N4773" s="328"/>
      <c r="O4773" s="42"/>
    </row>
    <row r="4774" spans="1:15">
      <c r="A4774" s="42"/>
      <c r="B4774" s="330">
        <v>47778</v>
      </c>
      <c r="C4774" s="334">
        <f t="shared" si="73"/>
        <v>9731781702</v>
      </c>
      <c r="D4774" s="42"/>
      <c r="E4774" s="42"/>
      <c r="F4774" s="247">
        <v>192919516</v>
      </c>
      <c r="G4774" s="337">
        <v>670610073</v>
      </c>
      <c r="H4774" s="330">
        <v>43531</v>
      </c>
      <c r="I4774" s="330"/>
      <c r="K4774" s="42"/>
      <c r="L4774" s="42"/>
      <c r="M4774" s="328"/>
      <c r="N4774" s="328"/>
      <c r="O4774" s="42"/>
    </row>
    <row r="4775" spans="1:15">
      <c r="A4775" s="42"/>
      <c r="B4775" s="330">
        <v>47779</v>
      </c>
      <c r="C4775" s="334">
        <f t="shared" si="73"/>
        <v>10356686615</v>
      </c>
      <c r="D4775" s="42"/>
      <c r="E4775" s="42"/>
      <c r="F4775" s="247">
        <v>817824429</v>
      </c>
      <c r="G4775" s="337">
        <v>670872085</v>
      </c>
      <c r="H4775" s="330">
        <v>46990</v>
      </c>
      <c r="I4775" s="330"/>
      <c r="K4775" s="42"/>
      <c r="L4775" s="42"/>
      <c r="M4775" s="328"/>
      <c r="N4775" s="328"/>
      <c r="O4775" s="42"/>
    </row>
    <row r="4776" spans="1:15">
      <c r="A4776" s="42"/>
      <c r="B4776" s="330">
        <v>47780</v>
      </c>
      <c r="C4776" s="334">
        <f t="shared" si="73"/>
        <v>10342930587</v>
      </c>
      <c r="D4776" s="42"/>
      <c r="E4776" s="42"/>
      <c r="F4776" s="247">
        <v>804068401</v>
      </c>
      <c r="G4776" s="337">
        <v>670897161</v>
      </c>
      <c r="H4776" s="330">
        <v>47267</v>
      </c>
      <c r="I4776" s="330"/>
      <c r="K4776" s="42"/>
      <c r="L4776" s="42"/>
      <c r="M4776" s="328"/>
      <c r="N4776" s="328"/>
      <c r="O4776" s="42"/>
    </row>
    <row r="4777" spans="1:15">
      <c r="A4777" s="42"/>
      <c r="B4777" s="330">
        <v>47781</v>
      </c>
      <c r="C4777" s="334">
        <f t="shared" si="73"/>
        <v>9862711283</v>
      </c>
      <c r="D4777" s="42"/>
      <c r="E4777" s="42"/>
      <c r="F4777" s="247">
        <v>323849097</v>
      </c>
      <c r="G4777" s="337">
        <v>670974352</v>
      </c>
      <c r="H4777" s="330">
        <v>47439</v>
      </c>
      <c r="I4777" s="330"/>
      <c r="K4777" s="42"/>
      <c r="L4777" s="42"/>
      <c r="M4777" s="328"/>
      <c r="N4777" s="328"/>
      <c r="O4777" s="42"/>
    </row>
    <row r="4778" spans="1:15">
      <c r="A4778" s="42"/>
      <c r="B4778" s="330">
        <v>47782</v>
      </c>
      <c r="C4778" s="334">
        <f t="shared" si="73"/>
        <v>10076604757</v>
      </c>
      <c r="D4778" s="42"/>
      <c r="E4778" s="42"/>
      <c r="F4778" s="247">
        <v>537742571</v>
      </c>
      <c r="G4778" s="337">
        <v>671080254</v>
      </c>
      <c r="H4778" s="330">
        <v>48914</v>
      </c>
      <c r="I4778" s="330"/>
      <c r="K4778" s="42"/>
      <c r="L4778" s="42"/>
      <c r="M4778" s="328"/>
      <c r="N4778" s="328"/>
      <c r="O4778" s="42"/>
    </row>
    <row r="4779" spans="1:15">
      <c r="A4779" s="42"/>
      <c r="B4779" s="330">
        <v>47783</v>
      </c>
      <c r="C4779" s="334">
        <f t="shared" si="73"/>
        <v>10150886806</v>
      </c>
      <c r="D4779" s="42"/>
      <c r="E4779" s="42"/>
      <c r="F4779" s="247">
        <v>612024620</v>
      </c>
      <c r="G4779" s="337">
        <v>671125789</v>
      </c>
      <c r="H4779" s="330">
        <v>44733</v>
      </c>
      <c r="I4779" s="330"/>
      <c r="K4779" s="42"/>
      <c r="L4779" s="42"/>
      <c r="M4779" s="328"/>
      <c r="N4779" s="328"/>
      <c r="O4779" s="42"/>
    </row>
    <row r="4780" spans="1:15">
      <c r="A4780" s="42"/>
      <c r="B4780" s="330">
        <v>47784</v>
      </c>
      <c r="C4780" s="334">
        <f t="shared" si="73"/>
        <v>10418351001</v>
      </c>
      <c r="D4780" s="42"/>
      <c r="E4780" s="42"/>
      <c r="F4780" s="247">
        <v>879488815</v>
      </c>
      <c r="G4780" s="337">
        <v>671223396</v>
      </c>
      <c r="H4780" s="330">
        <v>45885</v>
      </c>
      <c r="I4780" s="330"/>
      <c r="K4780" s="42"/>
      <c r="L4780" s="42"/>
      <c r="M4780" s="328"/>
      <c r="N4780" s="328"/>
      <c r="O4780" s="42"/>
    </row>
    <row r="4781" spans="1:15">
      <c r="A4781" s="42"/>
      <c r="B4781" s="330">
        <v>47785</v>
      </c>
      <c r="C4781" s="334">
        <f t="shared" si="73"/>
        <v>10185798334</v>
      </c>
      <c r="D4781" s="42"/>
      <c r="E4781" s="42"/>
      <c r="F4781" s="247">
        <v>646936148</v>
      </c>
      <c r="G4781" s="337">
        <v>671514672</v>
      </c>
      <c r="H4781" s="330">
        <v>49015</v>
      </c>
      <c r="I4781" s="330"/>
      <c r="K4781" s="42"/>
      <c r="L4781" s="42"/>
      <c r="M4781" s="328"/>
      <c r="N4781" s="328"/>
      <c r="O4781" s="42"/>
    </row>
    <row r="4782" spans="1:15">
      <c r="A4782" s="42"/>
      <c r="B4782" s="330">
        <v>47786</v>
      </c>
      <c r="C4782" s="334">
        <f t="shared" si="73"/>
        <v>10296624193</v>
      </c>
      <c r="D4782" s="42"/>
      <c r="E4782" s="42"/>
      <c r="F4782" s="247">
        <v>757762007</v>
      </c>
      <c r="G4782" s="337">
        <v>671673522</v>
      </c>
      <c r="H4782" s="330">
        <v>49224</v>
      </c>
      <c r="I4782" s="330"/>
      <c r="K4782" s="42"/>
      <c r="L4782" s="42"/>
      <c r="M4782" s="328"/>
      <c r="N4782" s="328"/>
      <c r="O4782" s="42"/>
    </row>
    <row r="4783" spans="1:15">
      <c r="A4783" s="42"/>
      <c r="B4783" s="330">
        <v>47787</v>
      </c>
      <c r="C4783" s="334">
        <f t="shared" si="73"/>
        <v>9957643859</v>
      </c>
      <c r="D4783" s="42"/>
      <c r="E4783" s="42"/>
      <c r="F4783" s="247">
        <v>418781673</v>
      </c>
      <c r="G4783" s="337">
        <v>671789621</v>
      </c>
      <c r="H4783" s="330">
        <v>49109</v>
      </c>
      <c r="I4783" s="330"/>
      <c r="K4783" s="42"/>
      <c r="L4783" s="42"/>
      <c r="M4783" s="328"/>
      <c r="N4783" s="328"/>
      <c r="O4783" s="42"/>
    </row>
    <row r="4784" spans="1:15">
      <c r="A4784" s="42"/>
      <c r="B4784" s="330">
        <v>47788</v>
      </c>
      <c r="C4784" s="334">
        <f t="shared" si="73"/>
        <v>9704739645</v>
      </c>
      <c r="D4784" s="42"/>
      <c r="E4784" s="42"/>
      <c r="F4784" s="247">
        <v>165877459</v>
      </c>
      <c r="G4784" s="337">
        <v>671883697</v>
      </c>
      <c r="H4784" s="330">
        <v>48277</v>
      </c>
      <c r="I4784" s="330"/>
      <c r="K4784" s="42"/>
      <c r="L4784" s="42"/>
      <c r="M4784" s="328"/>
      <c r="N4784" s="328"/>
      <c r="O4784" s="42"/>
    </row>
    <row r="4785" spans="1:15">
      <c r="A4785" s="42"/>
      <c r="B4785" s="330">
        <v>47789</v>
      </c>
      <c r="C4785" s="334">
        <f t="shared" si="73"/>
        <v>9741234788</v>
      </c>
      <c r="D4785" s="42"/>
      <c r="E4785" s="42"/>
      <c r="F4785" s="247">
        <v>202372602</v>
      </c>
      <c r="G4785" s="337">
        <v>671943576</v>
      </c>
      <c r="H4785" s="330">
        <v>47593</v>
      </c>
      <c r="I4785" s="330"/>
      <c r="K4785" s="42"/>
      <c r="L4785" s="42"/>
      <c r="M4785" s="328"/>
      <c r="N4785" s="328"/>
      <c r="O4785" s="42"/>
    </row>
    <row r="4786" spans="1:15">
      <c r="A4786" s="42"/>
      <c r="B4786" s="330">
        <v>47790</v>
      </c>
      <c r="C4786" s="334">
        <f t="shared" si="73"/>
        <v>9997900442</v>
      </c>
      <c r="D4786" s="42"/>
      <c r="E4786" s="42"/>
      <c r="F4786" s="247">
        <v>459038256</v>
      </c>
      <c r="G4786" s="337">
        <v>671979623</v>
      </c>
      <c r="H4786" s="330">
        <v>45966</v>
      </c>
      <c r="I4786" s="330"/>
      <c r="K4786" s="42"/>
      <c r="L4786" s="42"/>
      <c r="M4786" s="328"/>
      <c r="N4786" s="328"/>
      <c r="O4786" s="42"/>
    </row>
    <row r="4787" spans="1:15">
      <c r="A4787" s="42"/>
      <c r="B4787" s="330">
        <v>47791</v>
      </c>
      <c r="C4787" s="334">
        <f t="shared" si="73"/>
        <v>10416091981</v>
      </c>
      <c r="D4787" s="42"/>
      <c r="E4787" s="42"/>
      <c r="F4787" s="247">
        <v>877229795</v>
      </c>
      <c r="G4787" s="337">
        <v>671979759</v>
      </c>
      <c r="H4787" s="330">
        <v>48626</v>
      </c>
      <c r="I4787" s="330"/>
      <c r="K4787" s="42"/>
      <c r="L4787" s="42"/>
      <c r="M4787" s="328"/>
      <c r="N4787" s="328"/>
      <c r="O4787" s="42"/>
    </row>
    <row r="4788" spans="1:15">
      <c r="A4788" s="42"/>
      <c r="B4788" s="330">
        <v>47792</v>
      </c>
      <c r="C4788" s="334">
        <f t="shared" si="73"/>
        <v>10224033796</v>
      </c>
      <c r="D4788" s="42"/>
      <c r="E4788" s="42"/>
      <c r="F4788" s="247">
        <v>685171610</v>
      </c>
      <c r="G4788" s="337">
        <v>672164295</v>
      </c>
      <c r="H4788" s="330">
        <v>45925</v>
      </c>
      <c r="I4788" s="330"/>
      <c r="K4788" s="42"/>
      <c r="L4788" s="42"/>
      <c r="M4788" s="328"/>
      <c r="N4788" s="328"/>
      <c r="O4788" s="42"/>
    </row>
    <row r="4789" spans="1:15">
      <c r="A4789" s="42"/>
      <c r="B4789" s="330">
        <v>47793</v>
      </c>
      <c r="C4789" s="334">
        <f t="shared" si="73"/>
        <v>9986512488</v>
      </c>
      <c r="D4789" s="42"/>
      <c r="E4789" s="42"/>
      <c r="F4789" s="247">
        <v>447650302</v>
      </c>
      <c r="G4789" s="337">
        <v>672240938</v>
      </c>
      <c r="H4789" s="330">
        <v>48978</v>
      </c>
      <c r="I4789" s="330"/>
      <c r="K4789" s="42"/>
      <c r="L4789" s="42"/>
      <c r="M4789" s="328"/>
      <c r="N4789" s="328"/>
      <c r="O4789" s="42"/>
    </row>
    <row r="4790" spans="1:15">
      <c r="A4790" s="42"/>
      <c r="B4790" s="330">
        <v>47794</v>
      </c>
      <c r="C4790" s="334">
        <f t="shared" si="73"/>
        <v>9712759204</v>
      </c>
      <c r="D4790" s="42"/>
      <c r="E4790" s="42"/>
      <c r="F4790" s="247">
        <v>173897018</v>
      </c>
      <c r="G4790" s="337">
        <v>672340773</v>
      </c>
      <c r="H4790" s="330">
        <v>45585</v>
      </c>
      <c r="I4790" s="330"/>
      <c r="K4790" s="42"/>
      <c r="L4790" s="42"/>
      <c r="M4790" s="328"/>
      <c r="N4790" s="328"/>
      <c r="O4790" s="42"/>
    </row>
    <row r="4791" spans="1:15">
      <c r="A4791" s="42"/>
      <c r="B4791" s="330">
        <v>47795</v>
      </c>
      <c r="C4791" s="334">
        <f t="shared" si="73"/>
        <v>10273275381</v>
      </c>
      <c r="D4791" s="42"/>
      <c r="E4791" s="42"/>
      <c r="F4791" s="247">
        <v>734413195</v>
      </c>
      <c r="G4791" s="337">
        <v>672398705</v>
      </c>
      <c r="H4791" s="330">
        <v>46961</v>
      </c>
      <c r="I4791" s="330"/>
      <c r="K4791" s="42"/>
      <c r="L4791" s="42"/>
      <c r="M4791" s="328"/>
      <c r="N4791" s="328"/>
      <c r="O4791" s="42"/>
    </row>
    <row r="4792" spans="1:15">
      <c r="A4792" s="42"/>
      <c r="B4792" s="330">
        <v>47796</v>
      </c>
      <c r="C4792" s="334">
        <f t="shared" si="73"/>
        <v>10291899099</v>
      </c>
      <c r="D4792" s="42"/>
      <c r="E4792" s="42"/>
      <c r="F4792" s="247">
        <v>753036913</v>
      </c>
      <c r="G4792" s="337">
        <v>672561976</v>
      </c>
      <c r="H4792" s="330">
        <v>44126</v>
      </c>
      <c r="I4792" s="330"/>
      <c r="K4792" s="42"/>
      <c r="L4792" s="42"/>
      <c r="M4792" s="328"/>
      <c r="N4792" s="328"/>
      <c r="O4792" s="42"/>
    </row>
    <row r="4793" spans="1:15">
      <c r="A4793" s="42"/>
      <c r="B4793" s="330">
        <v>47797</v>
      </c>
      <c r="C4793" s="334">
        <f t="shared" si="73"/>
        <v>10327944645</v>
      </c>
      <c r="D4793" s="42"/>
      <c r="E4793" s="42"/>
      <c r="F4793" s="247">
        <v>789082459</v>
      </c>
      <c r="G4793" s="337">
        <v>672598641</v>
      </c>
      <c r="H4793" s="330">
        <v>44403</v>
      </c>
      <c r="I4793" s="330"/>
      <c r="K4793" s="42"/>
      <c r="L4793" s="42"/>
      <c r="M4793" s="328"/>
      <c r="N4793" s="328"/>
      <c r="O4793" s="42"/>
    </row>
    <row r="4794" spans="1:15">
      <c r="A4794" s="42"/>
      <c r="B4794" s="330">
        <v>47798</v>
      </c>
      <c r="C4794" s="334">
        <f t="shared" si="73"/>
        <v>9907243088</v>
      </c>
      <c r="D4794" s="42"/>
      <c r="E4794" s="42"/>
      <c r="F4794" s="247">
        <v>368380902</v>
      </c>
      <c r="G4794" s="337">
        <v>672790673</v>
      </c>
      <c r="H4794" s="330">
        <v>49239</v>
      </c>
      <c r="I4794" s="330"/>
      <c r="K4794" s="42"/>
      <c r="L4794" s="42"/>
      <c r="M4794" s="328"/>
      <c r="N4794" s="328"/>
      <c r="O4794" s="42"/>
    </row>
    <row r="4795" spans="1:15">
      <c r="A4795" s="42"/>
      <c r="B4795" s="330">
        <v>47799</v>
      </c>
      <c r="C4795" s="334">
        <f t="shared" si="73"/>
        <v>9692314465</v>
      </c>
      <c r="D4795" s="42"/>
      <c r="E4795" s="42"/>
      <c r="F4795" s="247">
        <v>153452279</v>
      </c>
      <c r="G4795" s="337">
        <v>672811891</v>
      </c>
      <c r="H4795" s="330">
        <v>43695</v>
      </c>
      <c r="I4795" s="330"/>
      <c r="K4795" s="42"/>
      <c r="L4795" s="42"/>
      <c r="M4795" s="328"/>
      <c r="N4795" s="328"/>
      <c r="O4795" s="42"/>
    </row>
    <row r="4796" spans="1:15">
      <c r="A4796" s="42"/>
      <c r="B4796" s="330">
        <v>47800</v>
      </c>
      <c r="C4796" s="334">
        <f t="shared" si="73"/>
        <v>9704766189</v>
      </c>
      <c r="D4796" s="42"/>
      <c r="E4796" s="42"/>
      <c r="F4796" s="247">
        <v>165904003</v>
      </c>
      <c r="G4796" s="337">
        <v>673255531</v>
      </c>
      <c r="H4796" s="330">
        <v>48134</v>
      </c>
      <c r="I4796" s="330"/>
      <c r="K4796" s="42"/>
      <c r="L4796" s="42"/>
      <c r="M4796" s="328"/>
      <c r="N4796" s="328"/>
      <c r="O4796" s="42"/>
    </row>
    <row r="4797" spans="1:15">
      <c r="A4797" s="42"/>
      <c r="B4797" s="330">
        <v>47801</v>
      </c>
      <c r="C4797" s="334">
        <f t="shared" si="73"/>
        <v>9968269491</v>
      </c>
      <c r="D4797" s="42"/>
      <c r="E4797" s="42"/>
      <c r="F4797" s="247">
        <v>429407305</v>
      </c>
      <c r="G4797" s="337">
        <v>673324657</v>
      </c>
      <c r="H4797" s="330">
        <v>43648</v>
      </c>
      <c r="I4797" s="330"/>
      <c r="K4797" s="42"/>
      <c r="L4797" s="42"/>
      <c r="M4797" s="328"/>
      <c r="N4797" s="328"/>
      <c r="O4797" s="42"/>
    </row>
    <row r="4798" spans="1:15">
      <c r="A4798" s="42"/>
      <c r="B4798" s="330">
        <v>47802</v>
      </c>
      <c r="C4798" s="334">
        <f t="shared" si="73"/>
        <v>10331489638</v>
      </c>
      <c r="D4798" s="42"/>
      <c r="E4798" s="42"/>
      <c r="F4798" s="247">
        <v>792627452</v>
      </c>
      <c r="G4798" s="337">
        <v>673471335</v>
      </c>
      <c r="H4798" s="330">
        <v>49787</v>
      </c>
      <c r="I4798" s="330"/>
      <c r="K4798" s="42"/>
      <c r="L4798" s="42"/>
      <c r="M4798" s="328"/>
      <c r="N4798" s="328"/>
      <c r="O4798" s="42"/>
    </row>
    <row r="4799" spans="1:15">
      <c r="A4799" s="42"/>
      <c r="B4799" s="330">
        <v>47803</v>
      </c>
      <c r="C4799" s="334">
        <f t="shared" si="73"/>
        <v>9928308611</v>
      </c>
      <c r="D4799" s="42"/>
      <c r="E4799" s="42"/>
      <c r="F4799" s="247">
        <v>389446425</v>
      </c>
      <c r="G4799" s="337">
        <v>673518004</v>
      </c>
      <c r="H4799" s="330">
        <v>46164</v>
      </c>
      <c r="I4799" s="330"/>
      <c r="K4799" s="42"/>
      <c r="L4799" s="42"/>
      <c r="M4799" s="328"/>
      <c r="N4799" s="328"/>
      <c r="O4799" s="42"/>
    </row>
    <row r="4800" spans="1:15">
      <c r="A4800" s="42"/>
      <c r="B4800" s="330">
        <v>47804</v>
      </c>
      <c r="C4800" s="334">
        <f t="shared" si="73"/>
        <v>10427915184</v>
      </c>
      <c r="D4800" s="42"/>
      <c r="E4800" s="42"/>
      <c r="F4800" s="247">
        <v>889052998</v>
      </c>
      <c r="G4800" s="337">
        <v>673551382</v>
      </c>
      <c r="H4800" s="330">
        <v>44971</v>
      </c>
      <c r="I4800" s="330"/>
      <c r="K4800" s="42"/>
      <c r="L4800" s="42"/>
      <c r="M4800" s="328"/>
      <c r="N4800" s="328"/>
      <c r="O4800" s="42"/>
    </row>
    <row r="4801" spans="1:15">
      <c r="A4801" s="42"/>
      <c r="B4801" s="330">
        <v>47805</v>
      </c>
      <c r="C4801" s="334">
        <f t="shared" si="73"/>
        <v>9702849998</v>
      </c>
      <c r="D4801" s="42"/>
      <c r="E4801" s="42"/>
      <c r="F4801" s="247">
        <v>163987812</v>
      </c>
      <c r="G4801" s="337">
        <v>673620457</v>
      </c>
      <c r="H4801" s="330">
        <v>44858</v>
      </c>
      <c r="I4801" s="330"/>
      <c r="K4801" s="42"/>
      <c r="L4801" s="42"/>
      <c r="M4801" s="328"/>
      <c r="N4801" s="328"/>
      <c r="O4801" s="42"/>
    </row>
    <row r="4802" spans="1:15">
      <c r="A4802" s="42"/>
      <c r="B4802" s="330">
        <v>47806</v>
      </c>
      <c r="C4802" s="334">
        <f t="shared" si="73"/>
        <v>9757734303</v>
      </c>
      <c r="D4802" s="42"/>
      <c r="E4802" s="42"/>
      <c r="F4802" s="247">
        <v>218872117</v>
      </c>
      <c r="G4802" s="337">
        <v>673855749</v>
      </c>
      <c r="H4802" s="330">
        <v>43714</v>
      </c>
      <c r="I4802" s="330"/>
      <c r="K4802" s="42"/>
      <c r="L4802" s="42"/>
      <c r="M4802" s="328"/>
      <c r="N4802" s="328"/>
      <c r="O4802" s="42"/>
    </row>
    <row r="4803" spans="1:15">
      <c r="A4803" s="42"/>
      <c r="B4803" s="330">
        <v>47807</v>
      </c>
      <c r="C4803" s="334">
        <f t="shared" si="73"/>
        <v>10016490869</v>
      </c>
      <c r="D4803" s="42"/>
      <c r="E4803" s="42"/>
      <c r="F4803" s="247">
        <v>477628683</v>
      </c>
      <c r="G4803" s="337">
        <v>673865979</v>
      </c>
      <c r="H4803" s="330">
        <v>43366</v>
      </c>
      <c r="I4803" s="330"/>
      <c r="K4803" s="42"/>
      <c r="L4803" s="42"/>
      <c r="M4803" s="328"/>
      <c r="N4803" s="328"/>
      <c r="O4803" s="42"/>
    </row>
    <row r="4804" spans="1:15">
      <c r="A4804" s="42"/>
      <c r="B4804" s="330">
        <v>47808</v>
      </c>
      <c r="C4804" s="334">
        <f t="shared" si="73"/>
        <v>9717120590</v>
      </c>
      <c r="D4804" s="42"/>
      <c r="E4804" s="42"/>
      <c r="F4804" s="247">
        <v>178258404</v>
      </c>
      <c r="G4804" s="337">
        <v>674028216</v>
      </c>
      <c r="H4804" s="330">
        <v>46054</v>
      </c>
      <c r="I4804" s="330"/>
      <c r="K4804" s="42"/>
      <c r="L4804" s="42"/>
      <c r="M4804" s="328"/>
      <c r="N4804" s="328"/>
      <c r="O4804" s="42"/>
    </row>
    <row r="4805" spans="1:15">
      <c r="A4805" s="42"/>
      <c r="B4805" s="330">
        <v>47809</v>
      </c>
      <c r="C4805" s="334">
        <f t="shared" si="73"/>
        <v>9775406994</v>
      </c>
      <c r="D4805" s="42"/>
      <c r="E4805" s="42"/>
      <c r="F4805" s="247">
        <v>236544808</v>
      </c>
      <c r="G4805" s="337">
        <v>674063793</v>
      </c>
      <c r="H4805" s="330">
        <v>43914</v>
      </c>
      <c r="I4805" s="330"/>
      <c r="K4805" s="42"/>
      <c r="L4805" s="42"/>
      <c r="M4805" s="328"/>
      <c r="N4805" s="328"/>
      <c r="O4805" s="42"/>
    </row>
    <row r="4806" spans="1:15">
      <c r="A4806" s="42"/>
      <c r="B4806" s="330">
        <v>47810</v>
      </c>
      <c r="C4806" s="334">
        <f t="shared" si="73"/>
        <v>10015765722</v>
      </c>
      <c r="D4806" s="42"/>
      <c r="E4806" s="42"/>
      <c r="F4806" s="247">
        <v>476903536</v>
      </c>
      <c r="G4806" s="337">
        <v>674154484</v>
      </c>
      <c r="H4806" s="330">
        <v>43542</v>
      </c>
      <c r="I4806" s="330"/>
      <c r="K4806" s="42"/>
      <c r="L4806" s="42"/>
      <c r="M4806" s="328"/>
      <c r="N4806" s="328"/>
      <c r="O4806" s="42"/>
    </row>
    <row r="4807" spans="1:15">
      <c r="A4807" s="42"/>
      <c r="B4807" s="330">
        <v>47811</v>
      </c>
      <c r="C4807" s="334">
        <f t="shared" si="73"/>
        <v>9670294021</v>
      </c>
      <c r="D4807" s="42"/>
      <c r="E4807" s="42"/>
      <c r="F4807" s="247">
        <v>131431835</v>
      </c>
      <c r="G4807" s="337">
        <v>674218394</v>
      </c>
      <c r="H4807" s="330">
        <v>44451</v>
      </c>
      <c r="I4807" s="330"/>
      <c r="K4807" s="42"/>
      <c r="L4807" s="42"/>
      <c r="M4807" s="328"/>
      <c r="N4807" s="328"/>
      <c r="O4807" s="42"/>
    </row>
    <row r="4808" spans="1:15">
      <c r="A4808" s="42"/>
      <c r="B4808" s="330">
        <v>47812</v>
      </c>
      <c r="C4808" s="334">
        <f t="shared" si="73"/>
        <v>10282276968</v>
      </c>
      <c r="D4808" s="42"/>
      <c r="E4808" s="42"/>
      <c r="F4808" s="247">
        <v>743414782</v>
      </c>
      <c r="G4808" s="337">
        <v>674363953</v>
      </c>
      <c r="H4808" s="330">
        <v>43295</v>
      </c>
      <c r="I4808" s="330"/>
      <c r="K4808" s="42"/>
      <c r="L4808" s="42"/>
      <c r="M4808" s="328"/>
      <c r="N4808" s="328"/>
      <c r="O4808" s="42"/>
    </row>
    <row r="4809" spans="1:15">
      <c r="A4809" s="42"/>
      <c r="B4809" s="330">
        <v>47813</v>
      </c>
      <c r="C4809" s="334">
        <f t="shared" si="73"/>
        <v>9925766000</v>
      </c>
      <c r="D4809" s="42"/>
      <c r="E4809" s="42"/>
      <c r="F4809" s="247">
        <v>386903814</v>
      </c>
      <c r="G4809" s="337">
        <v>674551511</v>
      </c>
      <c r="H4809" s="330">
        <v>47654</v>
      </c>
      <c r="I4809" s="330"/>
      <c r="K4809" s="42"/>
      <c r="L4809" s="42"/>
      <c r="M4809" s="328"/>
      <c r="N4809" s="328"/>
      <c r="O4809" s="42"/>
    </row>
    <row r="4810" spans="1:15">
      <c r="A4810" s="42"/>
      <c r="B4810" s="330">
        <v>47814</v>
      </c>
      <c r="C4810" s="334">
        <f t="shared" si="73"/>
        <v>9988911152</v>
      </c>
      <c r="D4810" s="42"/>
      <c r="E4810" s="42"/>
      <c r="F4810" s="247">
        <v>450048966</v>
      </c>
      <c r="G4810" s="337">
        <v>674746830</v>
      </c>
      <c r="H4810" s="330">
        <v>43185</v>
      </c>
      <c r="I4810" s="330"/>
      <c r="K4810" s="42"/>
      <c r="L4810" s="42"/>
      <c r="M4810" s="328"/>
      <c r="N4810" s="328"/>
      <c r="O4810" s="42"/>
    </row>
    <row r="4811" spans="1:15">
      <c r="A4811" s="42"/>
      <c r="B4811" s="330">
        <v>47815</v>
      </c>
      <c r="C4811" s="334">
        <f t="shared" si="73"/>
        <v>9864187684</v>
      </c>
      <c r="D4811" s="42"/>
      <c r="E4811" s="42"/>
      <c r="F4811" s="247">
        <v>325325498</v>
      </c>
      <c r="G4811" s="337">
        <v>675409516</v>
      </c>
      <c r="H4811" s="330">
        <v>43786</v>
      </c>
      <c r="I4811" s="330"/>
      <c r="K4811" s="42"/>
      <c r="L4811" s="42"/>
      <c r="M4811" s="328"/>
      <c r="N4811" s="328"/>
      <c r="O4811" s="42"/>
    </row>
    <row r="4812" spans="1:15">
      <c r="A4812" s="42"/>
      <c r="B4812" s="330">
        <v>47816</v>
      </c>
      <c r="C4812" s="334">
        <f t="shared" si="73"/>
        <v>9827803855</v>
      </c>
      <c r="D4812" s="42"/>
      <c r="E4812" s="42"/>
      <c r="F4812" s="247">
        <v>288941669</v>
      </c>
      <c r="G4812" s="337">
        <v>675455736</v>
      </c>
      <c r="H4812" s="330">
        <v>45770</v>
      </c>
      <c r="I4812" s="330"/>
      <c r="K4812" s="42"/>
      <c r="L4812" s="42"/>
      <c r="M4812" s="328"/>
      <c r="N4812" s="328"/>
      <c r="O4812" s="42"/>
    </row>
    <row r="4813" spans="1:15">
      <c r="A4813" s="42"/>
      <c r="B4813" s="330">
        <v>47817</v>
      </c>
      <c r="C4813" s="334">
        <f t="shared" si="73"/>
        <v>10102295184</v>
      </c>
      <c r="D4813" s="42"/>
      <c r="E4813" s="42"/>
      <c r="F4813" s="247">
        <v>563432998</v>
      </c>
      <c r="G4813" s="337">
        <v>675508914</v>
      </c>
      <c r="H4813" s="330">
        <v>43794</v>
      </c>
      <c r="I4813" s="330"/>
      <c r="K4813" s="42"/>
      <c r="L4813" s="42"/>
      <c r="M4813" s="328"/>
      <c r="N4813" s="328"/>
      <c r="O4813" s="42"/>
    </row>
    <row r="4814" spans="1:15">
      <c r="A4814" s="42"/>
      <c r="B4814" s="330">
        <v>47818</v>
      </c>
      <c r="C4814" s="334">
        <f t="shared" si="73"/>
        <v>10041915892</v>
      </c>
      <c r="D4814" s="42"/>
      <c r="E4814" s="42"/>
      <c r="F4814" s="247">
        <v>503053706</v>
      </c>
      <c r="G4814" s="337">
        <v>675676653</v>
      </c>
      <c r="H4814" s="330">
        <v>49326</v>
      </c>
      <c r="I4814" s="330"/>
      <c r="K4814" s="42"/>
      <c r="L4814" s="42"/>
      <c r="M4814" s="328"/>
      <c r="N4814" s="328"/>
      <c r="O4814" s="42"/>
    </row>
    <row r="4815" spans="1:15">
      <c r="A4815" s="42"/>
      <c r="B4815" s="330">
        <v>47819</v>
      </c>
      <c r="C4815" s="334">
        <f t="shared" si="73"/>
        <v>10474694032</v>
      </c>
      <c r="D4815" s="42"/>
      <c r="E4815" s="42"/>
      <c r="F4815" s="247">
        <v>935831846</v>
      </c>
      <c r="G4815" s="337">
        <v>675768812</v>
      </c>
      <c r="H4815" s="330">
        <v>46737</v>
      </c>
      <c r="I4815" s="330"/>
      <c r="K4815" s="42"/>
      <c r="L4815" s="42"/>
      <c r="M4815" s="328"/>
      <c r="N4815" s="328"/>
      <c r="O4815" s="42"/>
    </row>
    <row r="4816" spans="1:15">
      <c r="A4816" s="42"/>
      <c r="B4816" s="330">
        <v>47820</v>
      </c>
      <c r="C4816" s="334">
        <f t="shared" si="73"/>
        <v>10393391246</v>
      </c>
      <c r="D4816" s="42"/>
      <c r="E4816" s="42"/>
      <c r="F4816" s="247">
        <v>854529060</v>
      </c>
      <c r="G4816" s="337">
        <v>676035053</v>
      </c>
      <c r="H4816" s="330">
        <v>43395</v>
      </c>
      <c r="I4816" s="330"/>
      <c r="K4816" s="42"/>
      <c r="L4816" s="42"/>
      <c r="M4816" s="328"/>
      <c r="N4816" s="328"/>
      <c r="O4816" s="42"/>
    </row>
    <row r="4817" spans="1:15">
      <c r="A4817" s="42"/>
      <c r="B4817" s="330">
        <v>47821</v>
      </c>
      <c r="C4817" s="334">
        <f t="shared" si="73"/>
        <v>10331353953</v>
      </c>
      <c r="D4817" s="42"/>
      <c r="E4817" s="42"/>
      <c r="F4817" s="247">
        <v>792491767</v>
      </c>
      <c r="G4817" s="337">
        <v>676388267</v>
      </c>
      <c r="H4817" s="330">
        <v>43248</v>
      </c>
      <c r="I4817" s="330"/>
      <c r="K4817" s="42"/>
      <c r="L4817" s="42"/>
      <c r="M4817" s="328"/>
      <c r="N4817" s="328"/>
      <c r="O4817" s="42"/>
    </row>
    <row r="4818" spans="1:15">
      <c r="A4818" s="42"/>
      <c r="B4818" s="330">
        <v>47822</v>
      </c>
      <c r="C4818" s="334">
        <f t="shared" si="73"/>
        <v>10286144799</v>
      </c>
      <c r="D4818" s="42"/>
      <c r="E4818" s="42"/>
      <c r="F4818" s="247">
        <v>747282613</v>
      </c>
      <c r="G4818" s="337">
        <v>676411531</v>
      </c>
      <c r="H4818" s="330">
        <v>46658</v>
      </c>
      <c r="I4818" s="330"/>
      <c r="K4818" s="42"/>
      <c r="L4818" s="42"/>
      <c r="M4818" s="328"/>
      <c r="N4818" s="328"/>
      <c r="O4818" s="42"/>
    </row>
    <row r="4819" spans="1:15">
      <c r="A4819" s="42"/>
      <c r="B4819" s="330">
        <v>47823</v>
      </c>
      <c r="C4819" s="334">
        <f t="shared" si="73"/>
        <v>9736166600</v>
      </c>
      <c r="D4819" s="42"/>
      <c r="E4819" s="42"/>
      <c r="F4819" s="247">
        <v>197304414</v>
      </c>
      <c r="G4819" s="337">
        <v>676510117</v>
      </c>
      <c r="H4819" s="330">
        <v>47332</v>
      </c>
      <c r="I4819" s="330"/>
      <c r="K4819" s="42"/>
      <c r="L4819" s="42"/>
      <c r="M4819" s="328"/>
      <c r="N4819" s="328"/>
      <c r="O4819" s="42"/>
    </row>
    <row r="4820" spans="1:15">
      <c r="A4820" s="42"/>
      <c r="B4820" s="330">
        <v>47824</v>
      </c>
      <c r="C4820" s="334">
        <f t="shared" si="73"/>
        <v>10177502245</v>
      </c>
      <c r="D4820" s="42"/>
      <c r="E4820" s="42"/>
      <c r="F4820" s="247">
        <v>638640059</v>
      </c>
      <c r="G4820" s="337">
        <v>676522297</v>
      </c>
      <c r="H4820" s="330">
        <v>46590</v>
      </c>
      <c r="I4820" s="330"/>
      <c r="K4820" s="42"/>
      <c r="L4820" s="42"/>
      <c r="M4820" s="328"/>
      <c r="N4820" s="328"/>
      <c r="O4820" s="42"/>
    </row>
    <row r="4821" spans="1:15">
      <c r="A4821" s="42"/>
      <c r="B4821" s="330">
        <v>47825</v>
      </c>
      <c r="C4821" s="334">
        <f t="shared" si="73"/>
        <v>10093930979</v>
      </c>
      <c r="D4821" s="42"/>
      <c r="E4821" s="42"/>
      <c r="F4821" s="247">
        <v>555068793</v>
      </c>
      <c r="G4821" s="337">
        <v>676635007</v>
      </c>
      <c r="H4821" s="330">
        <v>49629</v>
      </c>
      <c r="I4821" s="330"/>
      <c r="K4821" s="42"/>
      <c r="L4821" s="42"/>
      <c r="M4821" s="328"/>
      <c r="N4821" s="328"/>
      <c r="O4821" s="42"/>
    </row>
    <row r="4822" spans="1:15">
      <c r="A4822" s="42"/>
      <c r="B4822" s="330">
        <v>47826</v>
      </c>
      <c r="C4822" s="334">
        <f t="shared" si="73"/>
        <v>10011517503</v>
      </c>
      <c r="D4822" s="42"/>
      <c r="E4822" s="42"/>
      <c r="F4822" s="247">
        <v>472655317</v>
      </c>
      <c r="G4822" s="337">
        <v>677016486</v>
      </c>
      <c r="H4822" s="330">
        <v>46731</v>
      </c>
      <c r="I4822" s="330"/>
      <c r="K4822" s="42"/>
      <c r="L4822" s="42"/>
      <c r="M4822" s="328"/>
      <c r="N4822" s="328"/>
      <c r="O4822" s="42"/>
    </row>
    <row r="4823" spans="1:15">
      <c r="A4823" s="42"/>
      <c r="B4823" s="330">
        <v>47827</v>
      </c>
      <c r="C4823" s="334">
        <f t="shared" si="73"/>
        <v>9713849038</v>
      </c>
      <c r="D4823" s="42"/>
      <c r="E4823" s="42"/>
      <c r="F4823" s="247">
        <v>174986852</v>
      </c>
      <c r="G4823" s="337">
        <v>677139456</v>
      </c>
      <c r="H4823" s="330">
        <v>49432</v>
      </c>
      <c r="I4823" s="330"/>
      <c r="K4823" s="42"/>
      <c r="L4823" s="42"/>
      <c r="M4823" s="328"/>
      <c r="N4823" s="328"/>
      <c r="O4823" s="42"/>
    </row>
    <row r="4824" spans="1:15">
      <c r="A4824" s="42"/>
      <c r="B4824" s="330">
        <v>47828</v>
      </c>
      <c r="C4824" s="334">
        <f t="shared" si="73"/>
        <v>10163261636</v>
      </c>
      <c r="D4824" s="42"/>
      <c r="E4824" s="42"/>
      <c r="F4824" s="247">
        <v>624399450</v>
      </c>
      <c r="G4824" s="337">
        <v>677205098</v>
      </c>
      <c r="H4824" s="330">
        <v>45245</v>
      </c>
      <c r="I4824" s="330"/>
      <c r="K4824" s="42"/>
      <c r="L4824" s="42"/>
      <c r="M4824" s="328"/>
      <c r="N4824" s="328"/>
      <c r="O4824" s="42"/>
    </row>
    <row r="4825" spans="1:15">
      <c r="A4825" s="42"/>
      <c r="B4825" s="330">
        <v>47829</v>
      </c>
      <c r="C4825" s="334">
        <f t="shared" si="73"/>
        <v>10476966384</v>
      </c>
      <c r="D4825" s="42"/>
      <c r="E4825" s="42"/>
      <c r="F4825" s="247">
        <v>938104198</v>
      </c>
      <c r="G4825" s="337">
        <v>677224396</v>
      </c>
      <c r="H4825" s="330">
        <v>50367</v>
      </c>
      <c r="I4825" s="330"/>
      <c r="K4825" s="42"/>
      <c r="L4825" s="42"/>
      <c r="M4825" s="328"/>
      <c r="N4825" s="328"/>
      <c r="O4825" s="42"/>
    </row>
    <row r="4826" spans="1:15">
      <c r="A4826" s="42"/>
      <c r="B4826" s="330">
        <v>47830</v>
      </c>
      <c r="C4826" s="334">
        <f t="shared" si="73"/>
        <v>10434215250</v>
      </c>
      <c r="D4826" s="42"/>
      <c r="E4826" s="42"/>
      <c r="F4826" s="247">
        <v>895353064</v>
      </c>
      <c r="G4826" s="337">
        <v>677267822</v>
      </c>
      <c r="H4826" s="330">
        <v>46249</v>
      </c>
      <c r="I4826" s="330"/>
      <c r="K4826" s="42"/>
      <c r="L4826" s="42"/>
      <c r="M4826" s="328"/>
      <c r="N4826" s="328"/>
      <c r="O4826" s="42"/>
    </row>
    <row r="4827" spans="1:15">
      <c r="A4827" s="42"/>
      <c r="B4827" s="330">
        <v>47831</v>
      </c>
      <c r="C4827" s="334">
        <f t="shared" si="73"/>
        <v>10365928637</v>
      </c>
      <c r="D4827" s="42"/>
      <c r="E4827" s="42"/>
      <c r="F4827" s="247">
        <v>827066451</v>
      </c>
      <c r="G4827" s="337">
        <v>677285857</v>
      </c>
      <c r="H4827" s="330">
        <v>48831</v>
      </c>
      <c r="I4827" s="330"/>
      <c r="K4827" s="42"/>
      <c r="L4827" s="42"/>
      <c r="M4827" s="328"/>
      <c r="N4827" s="328"/>
      <c r="O4827" s="42"/>
    </row>
    <row r="4828" spans="1:15">
      <c r="A4828" s="42"/>
      <c r="B4828" s="330">
        <v>47832</v>
      </c>
      <c r="C4828" s="334">
        <f t="shared" si="73"/>
        <v>9809074699</v>
      </c>
      <c r="D4828" s="42"/>
      <c r="E4828" s="42"/>
      <c r="F4828" s="247">
        <v>270212513</v>
      </c>
      <c r="G4828" s="337">
        <v>677582101</v>
      </c>
      <c r="H4828" s="330">
        <v>45838</v>
      </c>
      <c r="I4828" s="330"/>
      <c r="K4828" s="42"/>
      <c r="L4828" s="42"/>
      <c r="M4828" s="328"/>
      <c r="N4828" s="328"/>
      <c r="O4828" s="42"/>
    </row>
    <row r="4829" spans="1:15">
      <c r="A4829" s="42"/>
      <c r="B4829" s="330">
        <v>47833</v>
      </c>
      <c r="C4829" s="334">
        <f t="shared" si="73"/>
        <v>9824419661</v>
      </c>
      <c r="D4829" s="42"/>
      <c r="E4829" s="42"/>
      <c r="F4829" s="247">
        <v>285557475</v>
      </c>
      <c r="G4829" s="337">
        <v>677597412</v>
      </c>
      <c r="H4829" s="330">
        <v>46871</v>
      </c>
      <c r="I4829" s="330"/>
      <c r="K4829" s="42"/>
      <c r="L4829" s="42"/>
      <c r="M4829" s="328"/>
      <c r="N4829" s="328"/>
      <c r="O4829" s="42"/>
    </row>
    <row r="4830" spans="1:15">
      <c r="A4830" s="42"/>
      <c r="B4830" s="330">
        <v>47834</v>
      </c>
      <c r="C4830" s="334">
        <f t="shared" si="73"/>
        <v>10164668150</v>
      </c>
      <c r="D4830" s="42"/>
      <c r="E4830" s="42"/>
      <c r="F4830" s="247">
        <v>625805964</v>
      </c>
      <c r="G4830" s="337">
        <v>677774866</v>
      </c>
      <c r="H4830" s="330">
        <v>47734</v>
      </c>
      <c r="I4830" s="330"/>
      <c r="K4830" s="42"/>
      <c r="L4830" s="42"/>
      <c r="M4830" s="328"/>
      <c r="N4830" s="328"/>
      <c r="O4830" s="42"/>
    </row>
    <row r="4831" spans="1:15">
      <c r="A4831" s="42"/>
      <c r="B4831" s="330">
        <v>47835</v>
      </c>
      <c r="C4831" s="334">
        <f t="shared" si="73"/>
        <v>10457429675</v>
      </c>
      <c r="D4831" s="42"/>
      <c r="E4831" s="42"/>
      <c r="F4831" s="247">
        <v>918567489</v>
      </c>
      <c r="G4831" s="337">
        <v>678011971</v>
      </c>
      <c r="H4831" s="330">
        <v>43276</v>
      </c>
      <c r="I4831" s="330"/>
      <c r="K4831" s="42"/>
      <c r="L4831" s="42"/>
      <c r="M4831" s="328"/>
      <c r="N4831" s="328"/>
      <c r="O4831" s="42"/>
    </row>
    <row r="4832" spans="1:15">
      <c r="A4832" s="42"/>
      <c r="B4832" s="330">
        <v>47836</v>
      </c>
      <c r="C4832" s="334">
        <f t="shared" ref="C4832:C4895" si="74">F4832+(F$88*28679+98765)+(G$88*6587+87654)+(E$88*9537+76543)+(J$88*5713+4528)</f>
        <v>10130296499</v>
      </c>
      <c r="D4832" s="42"/>
      <c r="E4832" s="42"/>
      <c r="F4832" s="247">
        <v>591434313</v>
      </c>
      <c r="G4832" s="337">
        <v>678046274</v>
      </c>
      <c r="H4832" s="330">
        <v>49164</v>
      </c>
      <c r="I4832" s="330"/>
      <c r="K4832" s="42"/>
      <c r="L4832" s="42"/>
      <c r="M4832" s="328"/>
      <c r="N4832" s="328"/>
      <c r="O4832" s="42"/>
    </row>
    <row r="4833" spans="1:15">
      <c r="A4833" s="42"/>
      <c r="B4833" s="330">
        <v>47837</v>
      </c>
      <c r="C4833" s="334">
        <f t="shared" si="74"/>
        <v>9662513485</v>
      </c>
      <c r="D4833" s="42"/>
      <c r="E4833" s="42"/>
      <c r="F4833" s="247">
        <v>123651299</v>
      </c>
      <c r="G4833" s="337">
        <v>678084680</v>
      </c>
      <c r="H4833" s="330">
        <v>44021</v>
      </c>
      <c r="I4833" s="330"/>
      <c r="K4833" s="42"/>
      <c r="L4833" s="42"/>
      <c r="M4833" s="328"/>
      <c r="N4833" s="328"/>
      <c r="O4833" s="42"/>
    </row>
    <row r="4834" spans="1:15">
      <c r="A4834" s="42"/>
      <c r="B4834" s="330">
        <v>47838</v>
      </c>
      <c r="C4834" s="334">
        <f t="shared" si="74"/>
        <v>10188456638</v>
      </c>
      <c r="D4834" s="42"/>
      <c r="E4834" s="42"/>
      <c r="F4834" s="247">
        <v>649594452</v>
      </c>
      <c r="G4834" s="337">
        <v>678218731</v>
      </c>
      <c r="H4834" s="330">
        <v>49163</v>
      </c>
      <c r="I4834" s="330"/>
      <c r="K4834" s="42"/>
      <c r="L4834" s="42"/>
      <c r="M4834" s="328"/>
      <c r="N4834" s="328"/>
      <c r="O4834" s="42"/>
    </row>
    <row r="4835" spans="1:15">
      <c r="A4835" s="42"/>
      <c r="B4835" s="330">
        <v>47839</v>
      </c>
      <c r="C4835" s="334">
        <f t="shared" si="74"/>
        <v>10284470082</v>
      </c>
      <c r="D4835" s="42"/>
      <c r="E4835" s="42"/>
      <c r="F4835" s="247">
        <v>745607896</v>
      </c>
      <c r="G4835" s="337">
        <v>678309122</v>
      </c>
      <c r="H4835" s="330">
        <v>44465</v>
      </c>
      <c r="I4835" s="330"/>
      <c r="K4835" s="42"/>
      <c r="L4835" s="42"/>
      <c r="M4835" s="328"/>
      <c r="N4835" s="328"/>
      <c r="O4835" s="42"/>
    </row>
    <row r="4836" spans="1:15">
      <c r="A4836" s="42"/>
      <c r="B4836" s="330">
        <v>47840</v>
      </c>
      <c r="C4836" s="334">
        <f t="shared" si="74"/>
        <v>9766112360</v>
      </c>
      <c r="D4836" s="42"/>
      <c r="E4836" s="42"/>
      <c r="F4836" s="247">
        <v>227250174</v>
      </c>
      <c r="G4836" s="337">
        <v>678320227</v>
      </c>
      <c r="H4836" s="330">
        <v>49202</v>
      </c>
      <c r="I4836" s="330"/>
      <c r="K4836" s="42"/>
      <c r="L4836" s="42"/>
      <c r="M4836" s="328"/>
      <c r="N4836" s="328"/>
      <c r="O4836" s="42"/>
    </row>
    <row r="4837" spans="1:15">
      <c r="A4837" s="42"/>
      <c r="B4837" s="330">
        <v>47841</v>
      </c>
      <c r="C4837" s="334">
        <f t="shared" si="74"/>
        <v>10333102171</v>
      </c>
      <c r="D4837" s="42"/>
      <c r="E4837" s="42"/>
      <c r="F4837" s="247">
        <v>794239985</v>
      </c>
      <c r="G4837" s="337">
        <v>678497788</v>
      </c>
      <c r="H4837" s="330">
        <v>48998</v>
      </c>
      <c r="I4837" s="330"/>
      <c r="K4837" s="42"/>
      <c r="L4837" s="42"/>
      <c r="M4837" s="328"/>
      <c r="N4837" s="328"/>
      <c r="O4837" s="42"/>
    </row>
    <row r="4838" spans="1:15">
      <c r="A4838" s="42"/>
      <c r="B4838" s="330">
        <v>47842</v>
      </c>
      <c r="C4838" s="334">
        <f t="shared" si="74"/>
        <v>9906990874</v>
      </c>
      <c r="D4838" s="42"/>
      <c r="E4838" s="42"/>
      <c r="F4838" s="247">
        <v>368128688</v>
      </c>
      <c r="G4838" s="337">
        <v>678550110</v>
      </c>
      <c r="H4838" s="330">
        <v>48688</v>
      </c>
      <c r="I4838" s="330"/>
      <c r="K4838" s="42"/>
      <c r="L4838" s="42"/>
      <c r="M4838" s="328"/>
      <c r="N4838" s="328"/>
      <c r="O4838" s="42"/>
    </row>
    <row r="4839" spans="1:15">
      <c r="A4839" s="42"/>
      <c r="B4839" s="330">
        <v>47843</v>
      </c>
      <c r="C4839" s="334">
        <f t="shared" si="74"/>
        <v>9809255865</v>
      </c>
      <c r="D4839" s="42"/>
      <c r="E4839" s="42"/>
      <c r="F4839" s="247">
        <v>270393679</v>
      </c>
      <c r="G4839" s="337">
        <v>678553822</v>
      </c>
      <c r="H4839" s="330">
        <v>45810</v>
      </c>
      <c r="I4839" s="330"/>
      <c r="K4839" s="42"/>
      <c r="L4839" s="42"/>
      <c r="M4839" s="328"/>
      <c r="N4839" s="328"/>
      <c r="O4839" s="42"/>
    </row>
    <row r="4840" spans="1:15">
      <c r="A4840" s="42"/>
      <c r="B4840" s="330">
        <v>47844</v>
      </c>
      <c r="C4840" s="334">
        <f t="shared" si="74"/>
        <v>10208477258</v>
      </c>
      <c r="D4840" s="42"/>
      <c r="E4840" s="42"/>
      <c r="F4840" s="247">
        <v>669615072</v>
      </c>
      <c r="G4840" s="337">
        <v>678554526</v>
      </c>
      <c r="H4840" s="330">
        <v>47587</v>
      </c>
      <c r="I4840" s="330"/>
      <c r="K4840" s="42"/>
      <c r="L4840" s="42"/>
      <c r="M4840" s="328"/>
      <c r="N4840" s="328"/>
      <c r="O4840" s="42"/>
    </row>
    <row r="4841" spans="1:15">
      <c r="A4841" s="42"/>
      <c r="B4841" s="330">
        <v>47845</v>
      </c>
      <c r="C4841" s="334">
        <f t="shared" si="74"/>
        <v>9806608051</v>
      </c>
      <c r="D4841" s="42"/>
      <c r="E4841" s="42"/>
      <c r="F4841" s="247">
        <v>267745865</v>
      </c>
      <c r="G4841" s="337">
        <v>679049157</v>
      </c>
      <c r="H4841" s="330">
        <v>49858</v>
      </c>
      <c r="I4841" s="330"/>
      <c r="K4841" s="42"/>
      <c r="L4841" s="42"/>
      <c r="M4841" s="328"/>
      <c r="N4841" s="328"/>
      <c r="O4841" s="42"/>
    </row>
    <row r="4842" spans="1:15">
      <c r="A4842" s="42"/>
      <c r="B4842" s="330">
        <v>47846</v>
      </c>
      <c r="C4842" s="334">
        <f t="shared" si="74"/>
        <v>9643099445</v>
      </c>
      <c r="D4842" s="42"/>
      <c r="E4842" s="42"/>
      <c r="F4842" s="247">
        <v>104237259</v>
      </c>
      <c r="G4842" s="337">
        <v>679058255</v>
      </c>
      <c r="H4842" s="330">
        <v>47027</v>
      </c>
      <c r="I4842" s="330"/>
      <c r="K4842" s="42"/>
      <c r="L4842" s="42"/>
      <c r="M4842" s="328"/>
      <c r="N4842" s="328"/>
      <c r="O4842" s="42"/>
    </row>
    <row r="4843" spans="1:15">
      <c r="A4843" s="42"/>
      <c r="B4843" s="330">
        <v>47847</v>
      </c>
      <c r="C4843" s="334">
        <f t="shared" si="74"/>
        <v>9727843802</v>
      </c>
      <c r="D4843" s="42"/>
      <c r="E4843" s="42"/>
      <c r="F4843" s="247">
        <v>188981616</v>
      </c>
      <c r="G4843" s="337">
        <v>679431361</v>
      </c>
      <c r="H4843" s="330">
        <v>43383</v>
      </c>
      <c r="I4843" s="330"/>
      <c r="K4843" s="42"/>
      <c r="L4843" s="42"/>
      <c r="M4843" s="328"/>
      <c r="N4843" s="328"/>
      <c r="O4843" s="42"/>
    </row>
    <row r="4844" spans="1:15">
      <c r="A4844" s="42"/>
      <c r="B4844" s="330">
        <v>47848</v>
      </c>
      <c r="C4844" s="334">
        <f t="shared" si="74"/>
        <v>9750940590</v>
      </c>
      <c r="D4844" s="42"/>
      <c r="E4844" s="42"/>
      <c r="F4844" s="247">
        <v>212078404</v>
      </c>
      <c r="G4844" s="337">
        <v>679668136</v>
      </c>
      <c r="H4844" s="330">
        <v>45612</v>
      </c>
      <c r="I4844" s="330"/>
      <c r="K4844" s="42"/>
      <c r="L4844" s="42"/>
      <c r="M4844" s="328"/>
      <c r="N4844" s="328"/>
      <c r="O4844" s="42"/>
    </row>
    <row r="4845" spans="1:15">
      <c r="A4845" s="42"/>
      <c r="B4845" s="330">
        <v>47849</v>
      </c>
      <c r="C4845" s="334">
        <f t="shared" si="74"/>
        <v>10190584157</v>
      </c>
      <c r="D4845" s="42"/>
      <c r="E4845" s="42"/>
      <c r="F4845" s="247">
        <v>651721971</v>
      </c>
      <c r="G4845" s="337">
        <v>679676940</v>
      </c>
      <c r="H4845" s="330">
        <v>44318</v>
      </c>
      <c r="I4845" s="330"/>
      <c r="K4845" s="42"/>
      <c r="L4845" s="42"/>
      <c r="M4845" s="328"/>
      <c r="N4845" s="328"/>
      <c r="O4845" s="42"/>
    </row>
    <row r="4846" spans="1:15">
      <c r="A4846" s="42"/>
      <c r="B4846" s="330">
        <v>47850</v>
      </c>
      <c r="C4846" s="334">
        <f t="shared" si="74"/>
        <v>9934479620</v>
      </c>
      <c r="D4846" s="42"/>
      <c r="E4846" s="42"/>
      <c r="F4846" s="247">
        <v>395617434</v>
      </c>
      <c r="G4846" s="337">
        <v>679693523</v>
      </c>
      <c r="H4846" s="330">
        <v>47317</v>
      </c>
      <c r="I4846" s="330"/>
      <c r="K4846" s="42"/>
      <c r="L4846" s="42"/>
      <c r="M4846" s="328"/>
      <c r="N4846" s="328"/>
      <c r="O4846" s="42"/>
    </row>
    <row r="4847" spans="1:15">
      <c r="A4847" s="42"/>
      <c r="B4847" s="330">
        <v>47851</v>
      </c>
      <c r="C4847" s="334">
        <f t="shared" si="74"/>
        <v>9958614882</v>
      </c>
      <c r="D4847" s="42"/>
      <c r="E4847" s="42"/>
      <c r="F4847" s="247">
        <v>419752696</v>
      </c>
      <c r="G4847" s="337">
        <v>679706902</v>
      </c>
      <c r="H4847" s="330">
        <v>44887</v>
      </c>
      <c r="I4847" s="330"/>
      <c r="K4847" s="42"/>
      <c r="L4847" s="42"/>
      <c r="M4847" s="328"/>
      <c r="N4847" s="328"/>
      <c r="O4847" s="42"/>
    </row>
    <row r="4848" spans="1:15">
      <c r="A4848" s="42"/>
      <c r="B4848" s="330">
        <v>47852</v>
      </c>
      <c r="C4848" s="334">
        <f t="shared" si="74"/>
        <v>9647610812</v>
      </c>
      <c r="D4848" s="42"/>
      <c r="E4848" s="42"/>
      <c r="F4848" s="247">
        <v>108748626</v>
      </c>
      <c r="G4848" s="337">
        <v>679906089</v>
      </c>
      <c r="H4848" s="330">
        <v>48139</v>
      </c>
      <c r="I4848" s="330"/>
      <c r="K4848" s="42"/>
      <c r="L4848" s="42"/>
      <c r="M4848" s="328"/>
      <c r="N4848" s="328"/>
      <c r="O4848" s="42"/>
    </row>
    <row r="4849" spans="1:15">
      <c r="A4849" s="42"/>
      <c r="B4849" s="330">
        <v>47853</v>
      </c>
      <c r="C4849" s="334">
        <f t="shared" si="74"/>
        <v>10136473391</v>
      </c>
      <c r="D4849" s="42"/>
      <c r="E4849" s="42"/>
      <c r="F4849" s="247">
        <v>597611205</v>
      </c>
      <c r="G4849" s="337">
        <v>679918730</v>
      </c>
      <c r="H4849" s="330">
        <v>46338</v>
      </c>
      <c r="I4849" s="330"/>
      <c r="K4849" s="42"/>
      <c r="L4849" s="42"/>
      <c r="M4849" s="328"/>
      <c r="N4849" s="328"/>
      <c r="O4849" s="42"/>
    </row>
    <row r="4850" spans="1:15">
      <c r="A4850" s="42"/>
      <c r="B4850" s="330">
        <v>47854</v>
      </c>
      <c r="C4850" s="334">
        <f t="shared" si="74"/>
        <v>10506955321</v>
      </c>
      <c r="D4850" s="42"/>
      <c r="E4850" s="42"/>
      <c r="F4850" s="247">
        <v>968093135</v>
      </c>
      <c r="G4850" s="337">
        <v>680119066</v>
      </c>
      <c r="H4850" s="330">
        <v>46072</v>
      </c>
      <c r="I4850" s="330"/>
      <c r="K4850" s="42"/>
      <c r="L4850" s="42"/>
      <c r="M4850" s="328"/>
      <c r="N4850" s="328"/>
      <c r="O4850" s="42"/>
    </row>
    <row r="4851" spans="1:15">
      <c r="A4851" s="42"/>
      <c r="B4851" s="330">
        <v>47855</v>
      </c>
      <c r="C4851" s="334">
        <f t="shared" si="74"/>
        <v>10093645957</v>
      </c>
      <c r="D4851" s="42"/>
      <c r="E4851" s="42"/>
      <c r="F4851" s="247">
        <v>554783771</v>
      </c>
      <c r="G4851" s="337">
        <v>680120107</v>
      </c>
      <c r="H4851" s="330">
        <v>48627</v>
      </c>
      <c r="I4851" s="330"/>
      <c r="K4851" s="42"/>
      <c r="L4851" s="42"/>
      <c r="M4851" s="328"/>
      <c r="N4851" s="328"/>
      <c r="O4851" s="42"/>
    </row>
    <row r="4852" spans="1:15">
      <c r="A4852" s="42"/>
      <c r="B4852" s="330">
        <v>47856</v>
      </c>
      <c r="C4852" s="334">
        <f t="shared" si="74"/>
        <v>9753388202</v>
      </c>
      <c r="D4852" s="42"/>
      <c r="E4852" s="42"/>
      <c r="F4852" s="247">
        <v>214526016</v>
      </c>
      <c r="G4852" s="337">
        <v>680164641</v>
      </c>
      <c r="H4852" s="330">
        <v>45438</v>
      </c>
      <c r="I4852" s="330"/>
      <c r="K4852" s="42"/>
      <c r="L4852" s="42"/>
      <c r="M4852" s="328"/>
      <c r="N4852" s="328"/>
      <c r="O4852" s="42"/>
    </row>
    <row r="4853" spans="1:15">
      <c r="A4853" s="42"/>
      <c r="B4853" s="330">
        <v>47857</v>
      </c>
      <c r="C4853" s="334">
        <f t="shared" si="74"/>
        <v>10284739526</v>
      </c>
      <c r="D4853" s="42"/>
      <c r="E4853" s="42"/>
      <c r="F4853" s="247">
        <v>745877340</v>
      </c>
      <c r="G4853" s="337">
        <v>680198296</v>
      </c>
      <c r="H4853" s="330">
        <v>49851</v>
      </c>
      <c r="I4853" s="330"/>
      <c r="K4853" s="42"/>
      <c r="L4853" s="42"/>
      <c r="M4853" s="328"/>
      <c r="N4853" s="328"/>
      <c r="O4853" s="42"/>
    </row>
    <row r="4854" spans="1:15">
      <c r="A4854" s="42"/>
      <c r="B4854" s="330">
        <v>47858</v>
      </c>
      <c r="C4854" s="334">
        <f t="shared" si="74"/>
        <v>10426574460</v>
      </c>
      <c r="D4854" s="42"/>
      <c r="E4854" s="42"/>
      <c r="F4854" s="247">
        <v>887712274</v>
      </c>
      <c r="G4854" s="337">
        <v>680272261</v>
      </c>
      <c r="H4854" s="330">
        <v>46379</v>
      </c>
      <c r="I4854" s="330"/>
      <c r="K4854" s="42"/>
      <c r="L4854" s="42"/>
      <c r="M4854" s="328"/>
      <c r="N4854" s="328"/>
      <c r="O4854" s="42"/>
    </row>
    <row r="4855" spans="1:15">
      <c r="A4855" s="42"/>
      <c r="B4855" s="330">
        <v>47859</v>
      </c>
      <c r="C4855" s="334">
        <f t="shared" si="74"/>
        <v>9674100505</v>
      </c>
      <c r="D4855" s="42"/>
      <c r="E4855" s="42"/>
      <c r="F4855" s="247">
        <v>135238319</v>
      </c>
      <c r="G4855" s="337">
        <v>680567595</v>
      </c>
      <c r="H4855" s="330">
        <v>44384</v>
      </c>
      <c r="I4855" s="330"/>
      <c r="K4855" s="42"/>
      <c r="L4855" s="42"/>
      <c r="M4855" s="328"/>
      <c r="N4855" s="328"/>
      <c r="O4855" s="42"/>
    </row>
    <row r="4856" spans="1:15">
      <c r="A4856" s="42"/>
      <c r="B4856" s="330">
        <v>47860</v>
      </c>
      <c r="C4856" s="334">
        <f t="shared" si="74"/>
        <v>9837175448</v>
      </c>
      <c r="D4856" s="42"/>
      <c r="E4856" s="42"/>
      <c r="F4856" s="247">
        <v>298313262</v>
      </c>
      <c r="G4856" s="337">
        <v>680625446</v>
      </c>
      <c r="H4856" s="330">
        <v>44289</v>
      </c>
      <c r="I4856" s="330"/>
      <c r="K4856" s="42"/>
      <c r="L4856" s="42"/>
      <c r="M4856" s="328"/>
      <c r="N4856" s="328"/>
      <c r="O4856" s="42"/>
    </row>
    <row r="4857" spans="1:15">
      <c r="A4857" s="42"/>
      <c r="B4857" s="330">
        <v>47861</v>
      </c>
      <c r="C4857" s="334">
        <f t="shared" si="74"/>
        <v>9696650804</v>
      </c>
      <c r="D4857" s="42"/>
      <c r="E4857" s="42"/>
      <c r="F4857" s="247">
        <v>157788618</v>
      </c>
      <c r="G4857" s="337">
        <v>680802837</v>
      </c>
      <c r="H4857" s="330">
        <v>47744</v>
      </c>
      <c r="I4857" s="330"/>
      <c r="K4857" s="42"/>
      <c r="L4857" s="42"/>
      <c r="M4857" s="328"/>
      <c r="N4857" s="328"/>
      <c r="O4857" s="42"/>
    </row>
    <row r="4858" spans="1:15">
      <c r="A4858" s="42"/>
      <c r="B4858" s="330">
        <v>47862</v>
      </c>
      <c r="C4858" s="334">
        <f t="shared" si="74"/>
        <v>9682128806</v>
      </c>
      <c r="D4858" s="42"/>
      <c r="E4858" s="42"/>
      <c r="F4858" s="247">
        <v>143266620</v>
      </c>
      <c r="G4858" s="337">
        <v>680913397</v>
      </c>
      <c r="H4858" s="330">
        <v>43073</v>
      </c>
      <c r="I4858" s="330"/>
      <c r="K4858" s="42"/>
      <c r="L4858" s="42"/>
      <c r="M4858" s="328"/>
      <c r="N4858" s="328"/>
      <c r="O4858" s="42"/>
    </row>
    <row r="4859" spans="1:15">
      <c r="A4859" s="42"/>
      <c r="B4859" s="330">
        <v>47863</v>
      </c>
      <c r="C4859" s="334">
        <f t="shared" si="74"/>
        <v>10048697174</v>
      </c>
      <c r="D4859" s="42"/>
      <c r="E4859" s="42"/>
      <c r="F4859" s="247">
        <v>509834988</v>
      </c>
      <c r="G4859" s="337">
        <v>681041292</v>
      </c>
      <c r="H4859" s="330">
        <v>44693</v>
      </c>
      <c r="I4859" s="330"/>
      <c r="K4859" s="42"/>
      <c r="L4859" s="42"/>
      <c r="M4859" s="328"/>
      <c r="N4859" s="328"/>
      <c r="O4859" s="42"/>
    </row>
    <row r="4860" spans="1:15">
      <c r="A4860" s="42"/>
      <c r="B4860" s="330">
        <v>47864</v>
      </c>
      <c r="C4860" s="334">
        <f t="shared" si="74"/>
        <v>9901713525</v>
      </c>
      <c r="D4860" s="42"/>
      <c r="E4860" s="42"/>
      <c r="F4860" s="247">
        <v>362851339</v>
      </c>
      <c r="G4860" s="337">
        <v>681047623</v>
      </c>
      <c r="H4860" s="330">
        <v>44807</v>
      </c>
      <c r="I4860" s="330"/>
      <c r="K4860" s="42"/>
      <c r="L4860" s="42"/>
      <c r="M4860" s="328"/>
      <c r="N4860" s="328"/>
      <c r="O4860" s="42"/>
    </row>
    <row r="4861" spans="1:15">
      <c r="A4861" s="42"/>
      <c r="B4861" s="330">
        <v>47865</v>
      </c>
      <c r="C4861" s="334">
        <f t="shared" si="74"/>
        <v>10424659857</v>
      </c>
      <c r="D4861" s="42"/>
      <c r="E4861" s="42"/>
      <c r="F4861" s="247">
        <v>885797671</v>
      </c>
      <c r="G4861" s="337">
        <v>681058493</v>
      </c>
      <c r="H4861" s="330">
        <v>46388</v>
      </c>
      <c r="I4861" s="330"/>
      <c r="K4861" s="42"/>
      <c r="L4861" s="42"/>
      <c r="M4861" s="328"/>
      <c r="N4861" s="328"/>
      <c r="O4861" s="42"/>
    </row>
    <row r="4862" spans="1:15">
      <c r="A4862" s="42"/>
      <c r="B4862" s="330">
        <v>47866</v>
      </c>
      <c r="C4862" s="334">
        <f t="shared" si="74"/>
        <v>9821411207</v>
      </c>
      <c r="D4862" s="42"/>
      <c r="E4862" s="42"/>
      <c r="F4862" s="247">
        <v>282549021</v>
      </c>
      <c r="G4862" s="337">
        <v>681183181</v>
      </c>
      <c r="H4862" s="330">
        <v>49793</v>
      </c>
      <c r="I4862" s="330"/>
      <c r="K4862" s="42"/>
      <c r="L4862" s="42"/>
      <c r="M4862" s="328"/>
      <c r="N4862" s="328"/>
      <c r="O4862" s="42"/>
    </row>
    <row r="4863" spans="1:15">
      <c r="A4863" s="42"/>
      <c r="B4863" s="330">
        <v>47867</v>
      </c>
      <c r="C4863" s="334">
        <f t="shared" si="74"/>
        <v>9952326703</v>
      </c>
      <c r="D4863" s="42"/>
      <c r="E4863" s="42"/>
      <c r="F4863" s="247">
        <v>413464517</v>
      </c>
      <c r="G4863" s="337">
        <v>681212536</v>
      </c>
      <c r="H4863" s="330">
        <v>48021</v>
      </c>
      <c r="I4863" s="330"/>
      <c r="K4863" s="42"/>
      <c r="L4863" s="42"/>
      <c r="M4863" s="328"/>
      <c r="N4863" s="328"/>
      <c r="O4863" s="42"/>
    </row>
    <row r="4864" spans="1:15">
      <c r="A4864" s="42"/>
      <c r="B4864" s="330">
        <v>47868</v>
      </c>
      <c r="C4864" s="334">
        <f t="shared" si="74"/>
        <v>9823924879</v>
      </c>
      <c r="D4864" s="42"/>
      <c r="E4864" s="42"/>
      <c r="F4864" s="247">
        <v>285062693</v>
      </c>
      <c r="G4864" s="337">
        <v>681604836</v>
      </c>
      <c r="H4864" s="330">
        <v>44804</v>
      </c>
      <c r="I4864" s="330"/>
      <c r="K4864" s="42"/>
      <c r="L4864" s="42"/>
      <c r="M4864" s="328"/>
      <c r="N4864" s="328"/>
      <c r="O4864" s="42"/>
    </row>
    <row r="4865" spans="1:15">
      <c r="A4865" s="42"/>
      <c r="B4865" s="330">
        <v>47869</v>
      </c>
      <c r="C4865" s="334">
        <f t="shared" si="74"/>
        <v>10107992040</v>
      </c>
      <c r="D4865" s="42"/>
      <c r="E4865" s="42"/>
      <c r="F4865" s="247">
        <v>569129854</v>
      </c>
      <c r="G4865" s="337">
        <v>682319634</v>
      </c>
      <c r="H4865" s="330">
        <v>44969</v>
      </c>
      <c r="I4865" s="330"/>
      <c r="K4865" s="42"/>
      <c r="L4865" s="42"/>
      <c r="M4865" s="328"/>
      <c r="N4865" s="328"/>
      <c r="O4865" s="42"/>
    </row>
    <row r="4866" spans="1:15">
      <c r="A4866" s="42"/>
      <c r="B4866" s="330">
        <v>47870</v>
      </c>
      <c r="C4866" s="334">
        <f t="shared" si="74"/>
        <v>10497911080</v>
      </c>
      <c r="D4866" s="42"/>
      <c r="E4866" s="42"/>
      <c r="F4866" s="247">
        <v>959048894</v>
      </c>
      <c r="G4866" s="337">
        <v>682504484</v>
      </c>
      <c r="H4866" s="330">
        <v>46940</v>
      </c>
      <c r="I4866" s="330"/>
      <c r="K4866" s="42"/>
      <c r="L4866" s="42"/>
      <c r="M4866" s="328"/>
      <c r="N4866" s="328"/>
      <c r="O4866" s="42"/>
    </row>
    <row r="4867" spans="1:15">
      <c r="A4867" s="42"/>
      <c r="B4867" s="330">
        <v>47871</v>
      </c>
      <c r="C4867" s="334">
        <f t="shared" si="74"/>
        <v>9875579665</v>
      </c>
      <c r="D4867" s="42"/>
      <c r="E4867" s="42"/>
      <c r="F4867" s="247">
        <v>336717479</v>
      </c>
      <c r="G4867" s="337">
        <v>682650417</v>
      </c>
      <c r="H4867" s="330">
        <v>48062</v>
      </c>
      <c r="I4867" s="330"/>
      <c r="K4867" s="42"/>
      <c r="L4867" s="42"/>
      <c r="M4867" s="328"/>
      <c r="N4867" s="328"/>
      <c r="O4867" s="42"/>
    </row>
    <row r="4868" spans="1:15">
      <c r="A4868" s="42"/>
      <c r="B4868" s="330">
        <v>47872</v>
      </c>
      <c r="C4868" s="334">
        <f t="shared" si="74"/>
        <v>9913109813</v>
      </c>
      <c r="D4868" s="42"/>
      <c r="E4868" s="42"/>
      <c r="F4868" s="247">
        <v>374247627</v>
      </c>
      <c r="G4868" s="337">
        <v>682671370</v>
      </c>
      <c r="H4868" s="330">
        <v>45963</v>
      </c>
      <c r="I4868" s="330"/>
      <c r="K4868" s="42"/>
      <c r="L4868" s="42"/>
      <c r="M4868" s="328"/>
      <c r="N4868" s="328"/>
      <c r="O4868" s="42"/>
    </row>
    <row r="4869" spans="1:15">
      <c r="A4869" s="42"/>
      <c r="B4869" s="330">
        <v>47873</v>
      </c>
      <c r="C4869" s="334">
        <f t="shared" si="74"/>
        <v>10488594833</v>
      </c>
      <c r="D4869" s="42"/>
      <c r="E4869" s="42"/>
      <c r="F4869" s="247">
        <v>949732647</v>
      </c>
      <c r="G4869" s="337">
        <v>682794220</v>
      </c>
      <c r="H4869" s="330">
        <v>43347</v>
      </c>
      <c r="I4869" s="330"/>
      <c r="K4869" s="42"/>
      <c r="L4869" s="42"/>
      <c r="M4869" s="328"/>
      <c r="N4869" s="328"/>
      <c r="O4869" s="42"/>
    </row>
    <row r="4870" spans="1:15">
      <c r="A4870" s="42"/>
      <c r="B4870" s="330">
        <v>47874</v>
      </c>
      <c r="C4870" s="334">
        <f t="shared" si="74"/>
        <v>10054206371</v>
      </c>
      <c r="D4870" s="42"/>
      <c r="E4870" s="42"/>
      <c r="F4870" s="247">
        <v>515344185</v>
      </c>
      <c r="G4870" s="337">
        <v>682909799</v>
      </c>
      <c r="H4870" s="330">
        <v>48319</v>
      </c>
      <c r="I4870" s="330"/>
      <c r="K4870" s="42"/>
      <c r="L4870" s="42"/>
      <c r="M4870" s="328"/>
      <c r="N4870" s="328"/>
      <c r="O4870" s="42"/>
    </row>
    <row r="4871" spans="1:15">
      <c r="A4871" s="42"/>
      <c r="B4871" s="330">
        <v>47875</v>
      </c>
      <c r="C4871" s="334">
        <f t="shared" si="74"/>
        <v>10182823836</v>
      </c>
      <c r="D4871" s="42"/>
      <c r="E4871" s="42"/>
      <c r="F4871" s="247">
        <v>643961650</v>
      </c>
      <c r="G4871" s="337">
        <v>682982640</v>
      </c>
      <c r="H4871" s="330">
        <v>43533</v>
      </c>
      <c r="I4871" s="330"/>
      <c r="K4871" s="42"/>
      <c r="L4871" s="42"/>
      <c r="M4871" s="328"/>
      <c r="N4871" s="328"/>
      <c r="O4871" s="42"/>
    </row>
    <row r="4872" spans="1:15">
      <c r="A4872" s="42"/>
      <c r="B4872" s="330">
        <v>47876</v>
      </c>
      <c r="C4872" s="334">
        <f t="shared" si="74"/>
        <v>10468280757</v>
      </c>
      <c r="D4872" s="42"/>
      <c r="E4872" s="42"/>
      <c r="F4872" s="247">
        <v>929418571</v>
      </c>
      <c r="G4872" s="337">
        <v>683282049</v>
      </c>
      <c r="H4872" s="330">
        <v>46817</v>
      </c>
      <c r="I4872" s="330"/>
      <c r="K4872" s="42"/>
      <c r="L4872" s="42"/>
      <c r="M4872" s="328"/>
      <c r="N4872" s="328"/>
      <c r="O4872" s="42"/>
    </row>
    <row r="4873" spans="1:15">
      <c r="A4873" s="42"/>
      <c r="B4873" s="330">
        <v>47877</v>
      </c>
      <c r="C4873" s="334">
        <f t="shared" si="74"/>
        <v>10266177338</v>
      </c>
      <c r="D4873" s="42"/>
      <c r="E4873" s="42"/>
      <c r="F4873" s="247">
        <v>727315152</v>
      </c>
      <c r="G4873" s="337">
        <v>683286988</v>
      </c>
      <c r="H4873" s="330">
        <v>43791</v>
      </c>
      <c r="I4873" s="330"/>
      <c r="K4873" s="42"/>
      <c r="L4873" s="42"/>
      <c r="M4873" s="328"/>
      <c r="N4873" s="328"/>
      <c r="O4873" s="42"/>
    </row>
    <row r="4874" spans="1:15">
      <c r="A4874" s="42"/>
      <c r="B4874" s="330">
        <v>47878</v>
      </c>
      <c r="C4874" s="334">
        <f t="shared" si="74"/>
        <v>10311654447</v>
      </c>
      <c r="D4874" s="42"/>
      <c r="E4874" s="42"/>
      <c r="F4874" s="247">
        <v>772792261</v>
      </c>
      <c r="G4874" s="337">
        <v>683350864</v>
      </c>
      <c r="H4874" s="330">
        <v>45975</v>
      </c>
      <c r="I4874" s="330"/>
      <c r="K4874" s="42"/>
      <c r="L4874" s="42"/>
      <c r="M4874" s="328"/>
      <c r="N4874" s="328"/>
      <c r="O4874" s="42"/>
    </row>
    <row r="4875" spans="1:15">
      <c r="A4875" s="42"/>
      <c r="B4875" s="330">
        <v>47879</v>
      </c>
      <c r="C4875" s="334">
        <f t="shared" si="74"/>
        <v>10429276944</v>
      </c>
      <c r="D4875" s="42"/>
      <c r="E4875" s="42"/>
      <c r="F4875" s="247">
        <v>890414758</v>
      </c>
      <c r="G4875" s="337">
        <v>683493233</v>
      </c>
      <c r="H4875" s="330">
        <v>44027</v>
      </c>
      <c r="I4875" s="330"/>
      <c r="K4875" s="42"/>
      <c r="L4875" s="42"/>
      <c r="M4875" s="328"/>
      <c r="N4875" s="328"/>
      <c r="O4875" s="42"/>
    </row>
    <row r="4876" spans="1:15">
      <c r="A4876" s="42"/>
      <c r="B4876" s="330">
        <v>47880</v>
      </c>
      <c r="C4876" s="334">
        <f t="shared" si="74"/>
        <v>9760167397</v>
      </c>
      <c r="D4876" s="42"/>
      <c r="E4876" s="42"/>
      <c r="F4876" s="247">
        <v>221305211</v>
      </c>
      <c r="G4876" s="337">
        <v>683669798</v>
      </c>
      <c r="H4876" s="330">
        <v>45371</v>
      </c>
      <c r="I4876" s="330"/>
      <c r="K4876" s="42"/>
      <c r="L4876" s="42"/>
      <c r="M4876" s="328"/>
      <c r="N4876" s="328"/>
      <c r="O4876" s="42"/>
    </row>
    <row r="4877" spans="1:15">
      <c r="A4877" s="42"/>
      <c r="B4877" s="330">
        <v>47881</v>
      </c>
      <c r="C4877" s="334">
        <f t="shared" si="74"/>
        <v>10334897554</v>
      </c>
      <c r="D4877" s="42"/>
      <c r="E4877" s="42"/>
      <c r="F4877" s="247">
        <v>796035368</v>
      </c>
      <c r="G4877" s="337">
        <v>683758623</v>
      </c>
      <c r="H4877" s="330">
        <v>43457</v>
      </c>
      <c r="I4877" s="330"/>
      <c r="K4877" s="42"/>
      <c r="L4877" s="42"/>
      <c r="M4877" s="328"/>
      <c r="N4877" s="328"/>
      <c r="O4877" s="42"/>
    </row>
    <row r="4878" spans="1:15">
      <c r="A4878" s="42"/>
      <c r="B4878" s="330">
        <v>47882</v>
      </c>
      <c r="C4878" s="334">
        <f t="shared" si="74"/>
        <v>9936852168</v>
      </c>
      <c r="D4878" s="42"/>
      <c r="E4878" s="42"/>
      <c r="F4878" s="247">
        <v>397989982</v>
      </c>
      <c r="G4878" s="337">
        <v>683791243</v>
      </c>
      <c r="H4878" s="330">
        <v>44579</v>
      </c>
      <c r="I4878" s="330"/>
      <c r="K4878" s="42"/>
      <c r="L4878" s="42"/>
      <c r="M4878" s="328"/>
      <c r="N4878" s="328"/>
      <c r="O4878" s="42"/>
    </row>
    <row r="4879" spans="1:15">
      <c r="A4879" s="42"/>
      <c r="B4879" s="330">
        <v>47883</v>
      </c>
      <c r="C4879" s="334">
        <f t="shared" si="74"/>
        <v>9916753290</v>
      </c>
      <c r="D4879" s="42"/>
      <c r="E4879" s="42"/>
      <c r="F4879" s="247">
        <v>377891104</v>
      </c>
      <c r="G4879" s="337">
        <v>683817562</v>
      </c>
      <c r="H4879" s="330">
        <v>50111</v>
      </c>
      <c r="I4879" s="330"/>
      <c r="K4879" s="42"/>
      <c r="L4879" s="42"/>
      <c r="M4879" s="328"/>
      <c r="N4879" s="328"/>
      <c r="O4879" s="42"/>
    </row>
    <row r="4880" spans="1:15">
      <c r="A4880" s="42"/>
      <c r="B4880" s="330">
        <v>47884</v>
      </c>
      <c r="C4880" s="334">
        <f t="shared" si="74"/>
        <v>9807772161</v>
      </c>
      <c r="D4880" s="42"/>
      <c r="E4880" s="42"/>
      <c r="F4880" s="247">
        <v>268909975</v>
      </c>
      <c r="G4880" s="337">
        <v>683846648</v>
      </c>
      <c r="H4880" s="330">
        <v>47987</v>
      </c>
      <c r="I4880" s="330"/>
      <c r="K4880" s="42"/>
      <c r="L4880" s="42"/>
      <c r="M4880" s="328"/>
      <c r="N4880" s="328"/>
      <c r="O4880" s="42"/>
    </row>
    <row r="4881" spans="1:15">
      <c r="A4881" s="42"/>
      <c r="B4881" s="330">
        <v>47885</v>
      </c>
      <c r="C4881" s="334">
        <f t="shared" si="74"/>
        <v>9968923993</v>
      </c>
      <c r="D4881" s="42"/>
      <c r="E4881" s="42"/>
      <c r="F4881" s="247">
        <v>430061807</v>
      </c>
      <c r="G4881" s="337">
        <v>684373552</v>
      </c>
      <c r="H4881" s="330">
        <v>47557</v>
      </c>
      <c r="I4881" s="330"/>
      <c r="K4881" s="42"/>
      <c r="L4881" s="42"/>
      <c r="M4881" s="328"/>
      <c r="N4881" s="328"/>
      <c r="O4881" s="42"/>
    </row>
    <row r="4882" spans="1:15">
      <c r="A4882" s="42"/>
      <c r="B4882" s="330">
        <v>47886</v>
      </c>
      <c r="C4882" s="334">
        <f t="shared" si="74"/>
        <v>10243660800</v>
      </c>
      <c r="D4882" s="42"/>
      <c r="E4882" s="42"/>
      <c r="F4882" s="247">
        <v>704798614</v>
      </c>
      <c r="G4882" s="337">
        <v>684406046</v>
      </c>
      <c r="H4882" s="330">
        <v>47731</v>
      </c>
      <c r="I4882" s="330"/>
      <c r="K4882" s="42"/>
      <c r="L4882" s="42"/>
      <c r="M4882" s="328"/>
      <c r="N4882" s="328"/>
      <c r="O4882" s="42"/>
    </row>
    <row r="4883" spans="1:15">
      <c r="A4883" s="42"/>
      <c r="B4883" s="330">
        <v>47887</v>
      </c>
      <c r="C4883" s="334">
        <f t="shared" si="74"/>
        <v>10532047466</v>
      </c>
      <c r="D4883" s="42"/>
      <c r="E4883" s="42"/>
      <c r="F4883" s="247">
        <v>993185280</v>
      </c>
      <c r="G4883" s="337">
        <v>684601432</v>
      </c>
      <c r="H4883" s="330">
        <v>46913</v>
      </c>
      <c r="I4883" s="330"/>
      <c r="K4883" s="42"/>
      <c r="L4883" s="42"/>
      <c r="M4883" s="328"/>
      <c r="N4883" s="328"/>
      <c r="O4883" s="42"/>
    </row>
    <row r="4884" spans="1:15">
      <c r="A4884" s="42"/>
      <c r="B4884" s="330">
        <v>47888</v>
      </c>
      <c r="C4884" s="334">
        <f t="shared" si="74"/>
        <v>9673698401</v>
      </c>
      <c r="D4884" s="42"/>
      <c r="E4884" s="42"/>
      <c r="F4884" s="247">
        <v>134836215</v>
      </c>
      <c r="G4884" s="337">
        <v>684708558</v>
      </c>
      <c r="H4884" s="330">
        <v>45456</v>
      </c>
      <c r="I4884" s="330"/>
      <c r="K4884" s="42"/>
      <c r="L4884" s="42"/>
      <c r="M4884" s="328"/>
      <c r="N4884" s="328"/>
      <c r="O4884" s="42"/>
    </row>
    <row r="4885" spans="1:15">
      <c r="A4885" s="42"/>
      <c r="B4885" s="330">
        <v>47889</v>
      </c>
      <c r="C4885" s="334">
        <f t="shared" si="74"/>
        <v>9949403322</v>
      </c>
      <c r="D4885" s="42"/>
      <c r="E4885" s="42"/>
      <c r="F4885" s="247">
        <v>410541136</v>
      </c>
      <c r="G4885" s="337">
        <v>684722901</v>
      </c>
      <c r="H4885" s="330">
        <v>43596</v>
      </c>
      <c r="I4885" s="330"/>
      <c r="K4885" s="42"/>
      <c r="L4885" s="42"/>
      <c r="M4885" s="328"/>
      <c r="N4885" s="328"/>
      <c r="O4885" s="42"/>
    </row>
    <row r="4886" spans="1:15">
      <c r="A4886" s="42"/>
      <c r="B4886" s="330">
        <v>47890</v>
      </c>
      <c r="C4886" s="334">
        <f t="shared" si="74"/>
        <v>9792057504</v>
      </c>
      <c r="D4886" s="42"/>
      <c r="E4886" s="42"/>
      <c r="F4886" s="247">
        <v>253195318</v>
      </c>
      <c r="G4886" s="337">
        <v>684801825</v>
      </c>
      <c r="H4886" s="330">
        <v>48316</v>
      </c>
      <c r="I4886" s="330"/>
      <c r="K4886" s="42"/>
      <c r="L4886" s="42"/>
      <c r="M4886" s="328"/>
      <c r="N4886" s="328"/>
      <c r="O4886" s="42"/>
    </row>
    <row r="4887" spans="1:15">
      <c r="A4887" s="42"/>
      <c r="B4887" s="330">
        <v>47891</v>
      </c>
      <c r="C4887" s="334">
        <f t="shared" si="74"/>
        <v>9916575043</v>
      </c>
      <c r="D4887" s="42"/>
      <c r="E4887" s="42"/>
      <c r="F4887" s="247">
        <v>377712857</v>
      </c>
      <c r="G4887" s="337">
        <v>685005235</v>
      </c>
      <c r="H4887" s="330">
        <v>44840</v>
      </c>
      <c r="I4887" s="330"/>
      <c r="K4887" s="42"/>
      <c r="L4887" s="42"/>
      <c r="M4887" s="328"/>
      <c r="N4887" s="328"/>
      <c r="O4887" s="42"/>
    </row>
    <row r="4888" spans="1:15">
      <c r="A4888" s="42"/>
      <c r="B4888" s="330">
        <v>47892</v>
      </c>
      <c r="C4888" s="334">
        <f t="shared" si="74"/>
        <v>10265782651</v>
      </c>
      <c r="D4888" s="42"/>
      <c r="E4888" s="42"/>
      <c r="F4888" s="247">
        <v>726920465</v>
      </c>
      <c r="G4888" s="337">
        <v>685055563</v>
      </c>
      <c r="H4888" s="330">
        <v>50201</v>
      </c>
      <c r="I4888" s="330"/>
      <c r="K4888" s="42"/>
      <c r="L4888" s="42"/>
      <c r="M4888" s="328"/>
      <c r="N4888" s="328"/>
      <c r="O4888" s="42"/>
    </row>
    <row r="4889" spans="1:15">
      <c r="A4889" s="42"/>
      <c r="B4889" s="330">
        <v>47893</v>
      </c>
      <c r="C4889" s="334">
        <f t="shared" si="74"/>
        <v>10075258838</v>
      </c>
      <c r="D4889" s="42"/>
      <c r="E4889" s="42"/>
      <c r="F4889" s="247">
        <v>536396652</v>
      </c>
      <c r="G4889" s="337">
        <v>685171610</v>
      </c>
      <c r="H4889" s="330">
        <v>47792</v>
      </c>
      <c r="I4889" s="330"/>
      <c r="K4889" s="42"/>
      <c r="L4889" s="42"/>
      <c r="M4889" s="328"/>
      <c r="N4889" s="328"/>
      <c r="O4889" s="42"/>
    </row>
    <row r="4890" spans="1:15">
      <c r="A4890" s="42"/>
      <c r="B4890" s="330">
        <v>47894</v>
      </c>
      <c r="C4890" s="334">
        <f t="shared" si="74"/>
        <v>9966306369</v>
      </c>
      <c r="D4890" s="42"/>
      <c r="E4890" s="42"/>
      <c r="F4890" s="247">
        <v>427444183</v>
      </c>
      <c r="G4890" s="337">
        <v>685218662</v>
      </c>
      <c r="H4890" s="330">
        <v>45803</v>
      </c>
      <c r="I4890" s="330"/>
      <c r="K4890" s="42"/>
      <c r="L4890" s="42"/>
      <c r="M4890" s="328"/>
      <c r="N4890" s="328"/>
      <c r="O4890" s="42"/>
    </row>
    <row r="4891" spans="1:15">
      <c r="A4891" s="42"/>
      <c r="B4891" s="330">
        <v>47895</v>
      </c>
      <c r="C4891" s="334">
        <f t="shared" si="74"/>
        <v>10052757891</v>
      </c>
      <c r="D4891" s="42"/>
      <c r="E4891" s="42"/>
      <c r="F4891" s="247">
        <v>513895705</v>
      </c>
      <c r="G4891" s="337">
        <v>685257870</v>
      </c>
      <c r="H4891" s="330">
        <v>46918</v>
      </c>
      <c r="I4891" s="330"/>
      <c r="K4891" s="42"/>
      <c r="L4891" s="42"/>
      <c r="M4891" s="328"/>
      <c r="N4891" s="328"/>
      <c r="O4891" s="42"/>
    </row>
    <row r="4892" spans="1:15">
      <c r="A4892" s="42"/>
      <c r="B4892" s="330">
        <v>47896</v>
      </c>
      <c r="C4892" s="334">
        <f t="shared" si="74"/>
        <v>9844362987</v>
      </c>
      <c r="D4892" s="42"/>
      <c r="E4892" s="42"/>
      <c r="F4892" s="247">
        <v>305500801</v>
      </c>
      <c r="G4892" s="337">
        <v>685451857</v>
      </c>
      <c r="H4892" s="330">
        <v>43951</v>
      </c>
      <c r="I4892" s="330"/>
      <c r="K4892" s="42"/>
      <c r="L4892" s="42"/>
      <c r="M4892" s="328"/>
      <c r="N4892" s="328"/>
      <c r="O4892" s="42"/>
    </row>
    <row r="4893" spans="1:15">
      <c r="A4893" s="42"/>
      <c r="B4893" s="330">
        <v>47897</v>
      </c>
      <c r="C4893" s="334">
        <f t="shared" si="74"/>
        <v>9866411768</v>
      </c>
      <c r="D4893" s="42"/>
      <c r="E4893" s="42"/>
      <c r="F4893" s="247">
        <v>327549582</v>
      </c>
      <c r="G4893" s="337">
        <v>685493102</v>
      </c>
      <c r="H4893" s="330">
        <v>48218</v>
      </c>
      <c r="I4893" s="330"/>
      <c r="K4893" s="42"/>
      <c r="L4893" s="42"/>
      <c r="M4893" s="328"/>
      <c r="N4893" s="328"/>
      <c r="O4893" s="42"/>
    </row>
    <row r="4894" spans="1:15">
      <c r="A4894" s="42"/>
      <c r="B4894" s="330">
        <v>47898</v>
      </c>
      <c r="C4894" s="334">
        <f t="shared" si="74"/>
        <v>9959243901</v>
      </c>
      <c r="D4894" s="42"/>
      <c r="E4894" s="42"/>
      <c r="F4894" s="247">
        <v>420381715</v>
      </c>
      <c r="G4894" s="337">
        <v>685622448</v>
      </c>
      <c r="H4894" s="330">
        <v>44658</v>
      </c>
      <c r="I4894" s="330"/>
      <c r="K4894" s="42"/>
      <c r="L4894" s="42"/>
      <c r="M4894" s="328"/>
      <c r="N4894" s="328"/>
      <c r="O4894" s="42"/>
    </row>
    <row r="4895" spans="1:15">
      <c r="A4895" s="42"/>
      <c r="B4895" s="330">
        <v>47899</v>
      </c>
      <c r="C4895" s="334">
        <f t="shared" si="74"/>
        <v>9905684731</v>
      </c>
      <c r="D4895" s="42"/>
      <c r="E4895" s="42"/>
      <c r="F4895" s="247">
        <v>366822545</v>
      </c>
      <c r="G4895" s="337">
        <v>685649621</v>
      </c>
      <c r="H4895" s="330">
        <v>46860</v>
      </c>
      <c r="I4895" s="330"/>
      <c r="K4895" s="42"/>
      <c r="L4895" s="42"/>
      <c r="M4895" s="328"/>
      <c r="N4895" s="328"/>
      <c r="O4895" s="42"/>
    </row>
    <row r="4896" spans="1:15">
      <c r="A4896" s="42"/>
      <c r="B4896" s="330">
        <v>47900</v>
      </c>
      <c r="C4896" s="334">
        <f t="shared" ref="C4896:C4959" si="75">F4896+(F$88*28679+98765)+(G$88*6587+87654)+(E$88*9537+76543)+(J$88*5713+4528)</f>
        <v>9742894936</v>
      </c>
      <c r="D4896" s="42"/>
      <c r="E4896" s="42"/>
      <c r="F4896" s="247">
        <v>204032750</v>
      </c>
      <c r="G4896" s="337">
        <v>685792621</v>
      </c>
      <c r="H4896" s="330">
        <v>46261</v>
      </c>
      <c r="I4896" s="330"/>
      <c r="K4896" s="42"/>
      <c r="L4896" s="42"/>
      <c r="M4896" s="328"/>
      <c r="N4896" s="328"/>
      <c r="O4896" s="42"/>
    </row>
    <row r="4897" spans="1:15">
      <c r="A4897" s="42"/>
      <c r="B4897" s="330">
        <v>47901</v>
      </c>
      <c r="C4897" s="334">
        <f t="shared" si="75"/>
        <v>10236626864</v>
      </c>
      <c r="D4897" s="42"/>
      <c r="E4897" s="42"/>
      <c r="F4897" s="247">
        <v>697764678</v>
      </c>
      <c r="G4897" s="337">
        <v>686035692</v>
      </c>
      <c r="H4897" s="330">
        <v>47050</v>
      </c>
      <c r="I4897" s="330"/>
      <c r="K4897" s="42"/>
      <c r="L4897" s="42"/>
      <c r="M4897" s="328"/>
      <c r="N4897" s="328"/>
      <c r="O4897" s="42"/>
    </row>
    <row r="4898" spans="1:15">
      <c r="A4898" s="42"/>
      <c r="B4898" s="330">
        <v>47902</v>
      </c>
      <c r="C4898" s="334">
        <f t="shared" si="75"/>
        <v>10317181256</v>
      </c>
      <c r="D4898" s="42"/>
      <c r="E4898" s="42"/>
      <c r="F4898" s="247">
        <v>778319070</v>
      </c>
      <c r="G4898" s="337">
        <v>686068567</v>
      </c>
      <c r="H4898" s="330">
        <v>44593</v>
      </c>
      <c r="I4898" s="330"/>
      <c r="K4898" s="42"/>
      <c r="L4898" s="42"/>
      <c r="M4898" s="328"/>
      <c r="N4898" s="328"/>
      <c r="O4898" s="42"/>
    </row>
    <row r="4899" spans="1:15">
      <c r="A4899" s="42"/>
      <c r="B4899" s="330">
        <v>47903</v>
      </c>
      <c r="C4899" s="334">
        <f t="shared" si="75"/>
        <v>10066717711</v>
      </c>
      <c r="D4899" s="42"/>
      <c r="E4899" s="42"/>
      <c r="F4899" s="247">
        <v>527855525</v>
      </c>
      <c r="G4899" s="337">
        <v>686150892</v>
      </c>
      <c r="H4899" s="330">
        <v>48750</v>
      </c>
      <c r="I4899" s="330"/>
      <c r="K4899" s="42"/>
      <c r="L4899" s="42"/>
      <c r="M4899" s="328"/>
      <c r="N4899" s="328"/>
      <c r="O4899" s="42"/>
    </row>
    <row r="4900" spans="1:15">
      <c r="A4900" s="42"/>
      <c r="B4900" s="330">
        <v>47904</v>
      </c>
      <c r="C4900" s="334">
        <f t="shared" si="75"/>
        <v>10433890104</v>
      </c>
      <c r="D4900" s="42"/>
      <c r="E4900" s="42"/>
      <c r="F4900" s="247">
        <v>895027918</v>
      </c>
      <c r="G4900" s="337">
        <v>686236123</v>
      </c>
      <c r="H4900" s="330">
        <v>49401</v>
      </c>
      <c r="I4900" s="330"/>
      <c r="K4900" s="42"/>
      <c r="L4900" s="42"/>
      <c r="M4900" s="328"/>
      <c r="N4900" s="328"/>
      <c r="O4900" s="42"/>
    </row>
    <row r="4901" spans="1:15">
      <c r="A4901" s="42"/>
      <c r="B4901" s="330">
        <v>47905</v>
      </c>
      <c r="C4901" s="334">
        <f t="shared" si="75"/>
        <v>10099666037</v>
      </c>
      <c r="D4901" s="42"/>
      <c r="E4901" s="42"/>
      <c r="F4901" s="247">
        <v>560803851</v>
      </c>
      <c r="G4901" s="337">
        <v>686461861</v>
      </c>
      <c r="H4901" s="330">
        <v>49673</v>
      </c>
      <c r="I4901" s="330"/>
      <c r="K4901" s="42"/>
      <c r="L4901" s="42"/>
      <c r="M4901" s="328"/>
      <c r="N4901" s="328"/>
      <c r="O4901" s="42"/>
    </row>
    <row r="4902" spans="1:15">
      <c r="A4902" s="42"/>
      <c r="B4902" s="330">
        <v>47906</v>
      </c>
      <c r="C4902" s="334">
        <f t="shared" si="75"/>
        <v>10083143251</v>
      </c>
      <c r="D4902" s="42"/>
      <c r="E4902" s="42"/>
      <c r="F4902" s="247">
        <v>544281065</v>
      </c>
      <c r="G4902" s="337">
        <v>686587908</v>
      </c>
      <c r="H4902" s="330">
        <v>49808</v>
      </c>
      <c r="I4902" s="330"/>
      <c r="K4902" s="42"/>
      <c r="L4902" s="42"/>
      <c r="M4902" s="328"/>
      <c r="N4902" s="328"/>
      <c r="O4902" s="42"/>
    </row>
    <row r="4903" spans="1:15">
      <c r="A4903" s="42"/>
      <c r="B4903" s="330">
        <v>47907</v>
      </c>
      <c r="C4903" s="334">
        <f t="shared" si="75"/>
        <v>10417340243</v>
      </c>
      <c r="D4903" s="42"/>
      <c r="E4903" s="42"/>
      <c r="F4903" s="247">
        <v>878478057</v>
      </c>
      <c r="G4903" s="337">
        <v>686648090</v>
      </c>
      <c r="H4903" s="330">
        <v>48030</v>
      </c>
      <c r="I4903" s="330"/>
      <c r="K4903" s="42"/>
      <c r="L4903" s="42"/>
      <c r="M4903" s="328"/>
      <c r="N4903" s="328"/>
      <c r="O4903" s="42"/>
    </row>
    <row r="4904" spans="1:15">
      <c r="A4904" s="42"/>
      <c r="B4904" s="330">
        <v>47908</v>
      </c>
      <c r="C4904" s="334">
        <f t="shared" si="75"/>
        <v>10392969719</v>
      </c>
      <c r="D4904" s="42"/>
      <c r="E4904" s="42"/>
      <c r="F4904" s="247">
        <v>854107533</v>
      </c>
      <c r="G4904" s="337">
        <v>686756876</v>
      </c>
      <c r="H4904" s="330">
        <v>45742</v>
      </c>
      <c r="I4904" s="330"/>
      <c r="K4904" s="42"/>
      <c r="L4904" s="42"/>
      <c r="M4904" s="328"/>
      <c r="N4904" s="328"/>
      <c r="O4904" s="42"/>
    </row>
    <row r="4905" spans="1:15">
      <c r="A4905" s="42"/>
      <c r="B4905" s="330">
        <v>47909</v>
      </c>
      <c r="C4905" s="334">
        <f t="shared" si="75"/>
        <v>10394141485</v>
      </c>
      <c r="D4905" s="42"/>
      <c r="E4905" s="42"/>
      <c r="F4905" s="247">
        <v>855279299</v>
      </c>
      <c r="G4905" s="337">
        <v>686918632</v>
      </c>
      <c r="H4905" s="330">
        <v>47210</v>
      </c>
      <c r="I4905" s="330"/>
      <c r="K4905" s="42"/>
      <c r="L4905" s="42"/>
      <c r="M4905" s="328"/>
      <c r="N4905" s="328"/>
      <c r="O4905" s="42"/>
    </row>
    <row r="4906" spans="1:15">
      <c r="A4906" s="42"/>
      <c r="B4906" s="330">
        <v>47910</v>
      </c>
      <c r="C4906" s="334">
        <f t="shared" si="75"/>
        <v>9759211394</v>
      </c>
      <c r="D4906" s="42"/>
      <c r="E4906" s="42"/>
      <c r="F4906" s="247">
        <v>220349208</v>
      </c>
      <c r="G4906" s="337">
        <v>687315205</v>
      </c>
      <c r="H4906" s="330">
        <v>46958</v>
      </c>
      <c r="I4906" s="330"/>
      <c r="K4906" s="42"/>
      <c r="L4906" s="42"/>
      <c r="M4906" s="328"/>
      <c r="N4906" s="328"/>
      <c r="O4906" s="42"/>
    </row>
    <row r="4907" spans="1:15">
      <c r="A4907" s="42"/>
      <c r="B4907" s="330">
        <v>47911</v>
      </c>
      <c r="C4907" s="334">
        <f t="shared" si="75"/>
        <v>10197192187</v>
      </c>
      <c r="D4907" s="42"/>
      <c r="E4907" s="42"/>
      <c r="F4907" s="247">
        <v>658330001</v>
      </c>
      <c r="G4907" s="337">
        <v>687502524</v>
      </c>
      <c r="H4907" s="330">
        <v>48308</v>
      </c>
      <c r="I4907" s="330"/>
      <c r="K4907" s="42"/>
      <c r="L4907" s="42"/>
      <c r="M4907" s="328"/>
      <c r="N4907" s="328"/>
      <c r="O4907" s="42"/>
    </row>
    <row r="4908" spans="1:15">
      <c r="A4908" s="42"/>
      <c r="B4908" s="330">
        <v>47912</v>
      </c>
      <c r="C4908" s="334">
        <f t="shared" si="75"/>
        <v>10108908786</v>
      </c>
      <c r="D4908" s="42"/>
      <c r="E4908" s="42"/>
      <c r="F4908" s="247">
        <v>570046600</v>
      </c>
      <c r="G4908" s="337">
        <v>687740904</v>
      </c>
      <c r="H4908" s="330">
        <v>45364</v>
      </c>
      <c r="I4908" s="330"/>
      <c r="K4908" s="42"/>
      <c r="L4908" s="42"/>
      <c r="M4908" s="328"/>
      <c r="N4908" s="328"/>
      <c r="O4908" s="42"/>
    </row>
    <row r="4909" spans="1:15">
      <c r="A4909" s="42"/>
      <c r="B4909" s="330">
        <v>47913</v>
      </c>
      <c r="C4909" s="334">
        <f t="shared" si="75"/>
        <v>9871746526</v>
      </c>
      <c r="D4909" s="42"/>
      <c r="E4909" s="42"/>
      <c r="F4909" s="247">
        <v>332884340</v>
      </c>
      <c r="G4909" s="337">
        <v>687809563</v>
      </c>
      <c r="H4909" s="330">
        <v>43547</v>
      </c>
      <c r="I4909" s="330"/>
      <c r="K4909" s="42"/>
      <c r="L4909" s="42"/>
      <c r="M4909" s="328"/>
      <c r="N4909" s="328"/>
      <c r="O4909" s="42"/>
    </row>
    <row r="4910" spans="1:15">
      <c r="A4910" s="42"/>
      <c r="B4910" s="330">
        <v>47914</v>
      </c>
      <c r="C4910" s="334">
        <f t="shared" si="75"/>
        <v>10522409336</v>
      </c>
      <c r="D4910" s="42"/>
      <c r="E4910" s="42"/>
      <c r="F4910" s="247">
        <v>983547150</v>
      </c>
      <c r="G4910" s="337">
        <v>688226655</v>
      </c>
      <c r="H4910" s="330">
        <v>47133</v>
      </c>
      <c r="I4910" s="330"/>
      <c r="K4910" s="42"/>
      <c r="L4910" s="42"/>
      <c r="M4910" s="328"/>
      <c r="N4910" s="328"/>
      <c r="O4910" s="42"/>
    </row>
    <row r="4911" spans="1:15">
      <c r="A4911" s="42"/>
      <c r="B4911" s="330">
        <v>47915</v>
      </c>
      <c r="C4911" s="334">
        <f t="shared" si="75"/>
        <v>10161732233</v>
      </c>
      <c r="D4911" s="42"/>
      <c r="E4911" s="42"/>
      <c r="F4911" s="247">
        <v>622870047</v>
      </c>
      <c r="G4911" s="337">
        <v>688282948</v>
      </c>
      <c r="H4911" s="330">
        <v>47488</v>
      </c>
      <c r="I4911" s="330"/>
      <c r="K4911" s="42"/>
      <c r="L4911" s="42"/>
      <c r="M4911" s="328"/>
      <c r="N4911" s="328"/>
      <c r="O4911" s="42"/>
    </row>
    <row r="4912" spans="1:15">
      <c r="A4912" s="42"/>
      <c r="B4912" s="330">
        <v>47916</v>
      </c>
      <c r="C4912" s="334">
        <f t="shared" si="75"/>
        <v>9696706717</v>
      </c>
      <c r="D4912" s="42"/>
      <c r="E4912" s="42"/>
      <c r="F4912" s="247">
        <v>157844531</v>
      </c>
      <c r="G4912" s="337">
        <v>688331226</v>
      </c>
      <c r="H4912" s="330">
        <v>45252</v>
      </c>
      <c r="I4912" s="330"/>
      <c r="K4912" s="42"/>
      <c r="L4912" s="42"/>
      <c r="M4912" s="328"/>
      <c r="N4912" s="328"/>
      <c r="O4912" s="42"/>
    </row>
    <row r="4913" spans="1:15">
      <c r="A4913" s="42"/>
      <c r="B4913" s="330">
        <v>47917</v>
      </c>
      <c r="C4913" s="334">
        <f t="shared" si="75"/>
        <v>10121823960</v>
      </c>
      <c r="D4913" s="42"/>
      <c r="E4913" s="42"/>
      <c r="F4913" s="247">
        <v>582961774</v>
      </c>
      <c r="G4913" s="337">
        <v>688364023</v>
      </c>
      <c r="H4913" s="330">
        <v>45997</v>
      </c>
      <c r="I4913" s="330"/>
      <c r="K4913" s="42"/>
      <c r="L4913" s="42"/>
      <c r="M4913" s="328"/>
      <c r="N4913" s="328"/>
      <c r="O4913" s="42"/>
    </row>
    <row r="4914" spans="1:15">
      <c r="A4914" s="42"/>
      <c r="B4914" s="330">
        <v>47918</v>
      </c>
      <c r="C4914" s="334">
        <f t="shared" si="75"/>
        <v>10427664044</v>
      </c>
      <c r="D4914" s="42"/>
      <c r="E4914" s="42"/>
      <c r="F4914" s="247">
        <v>888801858</v>
      </c>
      <c r="G4914" s="337">
        <v>688445527</v>
      </c>
      <c r="H4914" s="330">
        <v>48054</v>
      </c>
      <c r="I4914" s="330"/>
      <c r="K4914" s="42"/>
      <c r="L4914" s="42"/>
      <c r="M4914" s="328"/>
      <c r="N4914" s="328"/>
      <c r="O4914" s="42"/>
    </row>
    <row r="4915" spans="1:15">
      <c r="A4915" s="42"/>
      <c r="B4915" s="330">
        <v>47919</v>
      </c>
      <c r="C4915" s="334">
        <f t="shared" si="75"/>
        <v>9714758919</v>
      </c>
      <c r="D4915" s="42"/>
      <c r="E4915" s="42"/>
      <c r="F4915" s="247">
        <v>175896733</v>
      </c>
      <c r="G4915" s="337">
        <v>688488804</v>
      </c>
      <c r="H4915" s="330">
        <v>48004</v>
      </c>
      <c r="I4915" s="330"/>
      <c r="K4915" s="42"/>
      <c r="L4915" s="42"/>
      <c r="M4915" s="328"/>
      <c r="N4915" s="328"/>
      <c r="O4915" s="42"/>
    </row>
    <row r="4916" spans="1:15">
      <c r="A4916" s="42"/>
      <c r="B4916" s="330">
        <v>47920</v>
      </c>
      <c r="C4916" s="334">
        <f t="shared" si="75"/>
        <v>10522783691</v>
      </c>
      <c r="D4916" s="42"/>
      <c r="E4916" s="42"/>
      <c r="F4916" s="247">
        <v>983921505</v>
      </c>
      <c r="G4916" s="337">
        <v>688704707</v>
      </c>
      <c r="H4916" s="330">
        <v>45367</v>
      </c>
      <c r="I4916" s="330"/>
      <c r="K4916" s="42"/>
      <c r="L4916" s="42"/>
      <c r="M4916" s="328"/>
      <c r="N4916" s="328"/>
      <c r="O4916" s="42"/>
    </row>
    <row r="4917" spans="1:15">
      <c r="A4917" s="42"/>
      <c r="B4917" s="330">
        <v>47921</v>
      </c>
      <c r="C4917" s="334">
        <f t="shared" si="75"/>
        <v>10389909751</v>
      </c>
      <c r="D4917" s="42"/>
      <c r="E4917" s="42"/>
      <c r="F4917" s="247">
        <v>851047565</v>
      </c>
      <c r="G4917" s="337">
        <v>688818608</v>
      </c>
      <c r="H4917" s="330">
        <v>49391</v>
      </c>
      <c r="I4917" s="330"/>
      <c r="K4917" s="42"/>
      <c r="L4917" s="42"/>
      <c r="M4917" s="328"/>
      <c r="N4917" s="328"/>
      <c r="O4917" s="42"/>
    </row>
    <row r="4918" spans="1:15">
      <c r="A4918" s="42"/>
      <c r="B4918" s="330">
        <v>47922</v>
      </c>
      <c r="C4918" s="334">
        <f t="shared" si="75"/>
        <v>9920789285</v>
      </c>
      <c r="D4918" s="42"/>
      <c r="E4918" s="42"/>
      <c r="F4918" s="247">
        <v>381927099</v>
      </c>
      <c r="G4918" s="337">
        <v>688938171</v>
      </c>
      <c r="H4918" s="330">
        <v>49686</v>
      </c>
      <c r="I4918" s="330"/>
      <c r="K4918" s="42"/>
      <c r="L4918" s="42"/>
      <c r="M4918" s="328"/>
      <c r="N4918" s="328"/>
      <c r="O4918" s="42"/>
    </row>
    <row r="4919" spans="1:15">
      <c r="A4919" s="42"/>
      <c r="B4919" s="330">
        <v>47923</v>
      </c>
      <c r="C4919" s="334">
        <f t="shared" si="75"/>
        <v>10044733305</v>
      </c>
      <c r="D4919" s="42"/>
      <c r="E4919" s="42"/>
      <c r="F4919" s="247">
        <v>505871119</v>
      </c>
      <c r="G4919" s="337">
        <v>688967797</v>
      </c>
      <c r="H4919" s="330">
        <v>48120</v>
      </c>
      <c r="I4919" s="330"/>
      <c r="K4919" s="42"/>
      <c r="L4919" s="42"/>
      <c r="M4919" s="328"/>
      <c r="N4919" s="328"/>
      <c r="O4919" s="42"/>
    </row>
    <row r="4920" spans="1:15">
      <c r="A4920" s="42"/>
      <c r="B4920" s="330">
        <v>47924</v>
      </c>
      <c r="C4920" s="334">
        <f t="shared" si="75"/>
        <v>10055996969</v>
      </c>
      <c r="D4920" s="42"/>
      <c r="E4920" s="42"/>
      <c r="F4920" s="247">
        <v>517134783</v>
      </c>
      <c r="G4920" s="337">
        <v>688980865</v>
      </c>
      <c r="H4920" s="330">
        <v>44025</v>
      </c>
      <c r="I4920" s="330"/>
      <c r="K4920" s="42"/>
      <c r="L4920" s="42"/>
      <c r="M4920" s="328"/>
      <c r="N4920" s="328"/>
      <c r="O4920" s="42"/>
    </row>
    <row r="4921" spans="1:15">
      <c r="A4921" s="42"/>
      <c r="B4921" s="330">
        <v>47925</v>
      </c>
      <c r="C4921" s="334">
        <f t="shared" si="75"/>
        <v>10313667018</v>
      </c>
      <c r="D4921" s="42"/>
      <c r="E4921" s="42"/>
      <c r="F4921" s="247">
        <v>774804832</v>
      </c>
      <c r="G4921" s="337">
        <v>689174080</v>
      </c>
      <c r="H4921" s="330">
        <v>48350</v>
      </c>
      <c r="I4921" s="330"/>
      <c r="K4921" s="42"/>
      <c r="L4921" s="42"/>
      <c r="M4921" s="328"/>
      <c r="N4921" s="328"/>
      <c r="O4921" s="42"/>
    </row>
    <row r="4922" spans="1:15">
      <c r="A4922" s="42"/>
      <c r="B4922" s="330">
        <v>47926</v>
      </c>
      <c r="C4922" s="334">
        <f t="shared" si="75"/>
        <v>10399551754</v>
      </c>
      <c r="D4922" s="42"/>
      <c r="E4922" s="42"/>
      <c r="F4922" s="247">
        <v>860689568</v>
      </c>
      <c r="G4922" s="337">
        <v>689176580</v>
      </c>
      <c r="H4922" s="330">
        <v>47955</v>
      </c>
      <c r="I4922" s="330"/>
      <c r="K4922" s="42"/>
      <c r="L4922" s="42"/>
      <c r="M4922" s="328"/>
      <c r="N4922" s="328"/>
      <c r="O4922" s="42"/>
    </row>
    <row r="4923" spans="1:15">
      <c r="A4923" s="42"/>
      <c r="B4923" s="330">
        <v>47927</v>
      </c>
      <c r="C4923" s="334">
        <f t="shared" si="75"/>
        <v>9824340788</v>
      </c>
      <c r="D4923" s="42"/>
      <c r="E4923" s="42"/>
      <c r="F4923" s="247">
        <v>285478602</v>
      </c>
      <c r="G4923" s="337">
        <v>689179827</v>
      </c>
      <c r="H4923" s="330">
        <v>46298</v>
      </c>
      <c r="I4923" s="330"/>
      <c r="K4923" s="42"/>
      <c r="L4923" s="42"/>
      <c r="M4923" s="328"/>
      <c r="N4923" s="328"/>
      <c r="O4923" s="42"/>
    </row>
    <row r="4924" spans="1:15">
      <c r="A4924" s="42"/>
      <c r="B4924" s="330">
        <v>47928</v>
      </c>
      <c r="C4924" s="334">
        <f t="shared" si="75"/>
        <v>9699027447</v>
      </c>
      <c r="D4924" s="42"/>
      <c r="E4924" s="42"/>
      <c r="F4924" s="247">
        <v>160165261</v>
      </c>
      <c r="G4924" s="337">
        <v>689374219</v>
      </c>
      <c r="H4924" s="330">
        <v>46363</v>
      </c>
      <c r="I4924" s="330"/>
      <c r="K4924" s="42"/>
      <c r="L4924" s="42"/>
      <c r="M4924" s="328"/>
      <c r="N4924" s="328"/>
      <c r="O4924" s="42"/>
    </row>
    <row r="4925" spans="1:15">
      <c r="A4925" s="42"/>
      <c r="B4925" s="330">
        <v>47929</v>
      </c>
      <c r="C4925" s="334">
        <f t="shared" si="75"/>
        <v>9746429384</v>
      </c>
      <c r="D4925" s="42"/>
      <c r="E4925" s="42"/>
      <c r="F4925" s="247">
        <v>207567198</v>
      </c>
      <c r="G4925" s="337">
        <v>689613648</v>
      </c>
      <c r="H4925" s="330">
        <v>45713</v>
      </c>
      <c r="I4925" s="330"/>
      <c r="K4925" s="42"/>
      <c r="L4925" s="42"/>
      <c r="M4925" s="328"/>
      <c r="N4925" s="328"/>
      <c r="O4925" s="42"/>
    </row>
    <row r="4926" spans="1:15">
      <c r="A4926" s="42"/>
      <c r="B4926" s="330">
        <v>47930</v>
      </c>
      <c r="C4926" s="334">
        <f t="shared" si="75"/>
        <v>10146420968</v>
      </c>
      <c r="D4926" s="42"/>
      <c r="E4926" s="42"/>
      <c r="F4926" s="247">
        <v>607558782</v>
      </c>
      <c r="G4926" s="337">
        <v>689779060</v>
      </c>
      <c r="H4926" s="330">
        <v>48469</v>
      </c>
      <c r="I4926" s="330"/>
      <c r="K4926" s="42"/>
      <c r="L4926" s="42"/>
      <c r="M4926" s="328"/>
      <c r="N4926" s="328"/>
      <c r="O4926" s="42"/>
    </row>
    <row r="4927" spans="1:15">
      <c r="A4927" s="42"/>
      <c r="B4927" s="330">
        <v>47931</v>
      </c>
      <c r="C4927" s="334">
        <f t="shared" si="75"/>
        <v>10064825865</v>
      </c>
      <c r="D4927" s="42"/>
      <c r="E4927" s="42"/>
      <c r="F4927" s="247">
        <v>525963679</v>
      </c>
      <c r="G4927" s="337">
        <v>689975246</v>
      </c>
      <c r="H4927" s="330">
        <v>46550</v>
      </c>
      <c r="I4927" s="330"/>
      <c r="K4927" s="42"/>
      <c r="L4927" s="42"/>
      <c r="M4927" s="328"/>
      <c r="N4927" s="328"/>
      <c r="O4927" s="42"/>
    </row>
    <row r="4928" spans="1:15">
      <c r="A4928" s="42"/>
      <c r="B4928" s="330">
        <v>47932</v>
      </c>
      <c r="C4928" s="334">
        <f t="shared" si="75"/>
        <v>9746001294</v>
      </c>
      <c r="D4928" s="42"/>
      <c r="E4928" s="42"/>
      <c r="F4928" s="247">
        <v>207139108</v>
      </c>
      <c r="G4928" s="337">
        <v>690162472</v>
      </c>
      <c r="H4928" s="330">
        <v>46441</v>
      </c>
      <c r="I4928" s="330"/>
      <c r="K4928" s="42"/>
      <c r="L4928" s="42"/>
      <c r="M4928" s="328"/>
      <c r="N4928" s="328"/>
      <c r="O4928" s="42"/>
    </row>
    <row r="4929" spans="1:15">
      <c r="A4929" s="42"/>
      <c r="B4929" s="330">
        <v>47933</v>
      </c>
      <c r="C4929" s="334">
        <f t="shared" si="75"/>
        <v>9921522679</v>
      </c>
      <c r="D4929" s="42"/>
      <c r="E4929" s="42"/>
      <c r="F4929" s="247">
        <v>382660493</v>
      </c>
      <c r="G4929" s="337">
        <v>690582167</v>
      </c>
      <c r="H4929" s="330">
        <v>44695</v>
      </c>
      <c r="I4929" s="330"/>
      <c r="K4929" s="42"/>
      <c r="L4929" s="42"/>
      <c r="M4929" s="328"/>
      <c r="N4929" s="328"/>
      <c r="O4929" s="42"/>
    </row>
    <row r="4930" spans="1:15">
      <c r="A4930" s="42"/>
      <c r="B4930" s="330">
        <v>47934</v>
      </c>
      <c r="C4930" s="334">
        <f t="shared" si="75"/>
        <v>10276231046</v>
      </c>
      <c r="D4930" s="42"/>
      <c r="E4930" s="42"/>
      <c r="F4930" s="247">
        <v>737368860</v>
      </c>
      <c r="G4930" s="337">
        <v>690683064</v>
      </c>
      <c r="H4930" s="330">
        <v>45857</v>
      </c>
      <c r="I4930" s="330"/>
      <c r="K4930" s="42"/>
      <c r="L4930" s="42"/>
      <c r="M4930" s="328"/>
      <c r="N4930" s="328"/>
      <c r="O4930" s="42"/>
    </row>
    <row r="4931" spans="1:15">
      <c r="A4931" s="42"/>
      <c r="B4931" s="330">
        <v>47935</v>
      </c>
      <c r="C4931" s="334">
        <f t="shared" si="75"/>
        <v>9748770693</v>
      </c>
      <c r="D4931" s="42"/>
      <c r="E4931" s="42"/>
      <c r="F4931" s="247">
        <v>209908507</v>
      </c>
      <c r="G4931" s="337">
        <v>690690572</v>
      </c>
      <c r="H4931" s="330">
        <v>44924</v>
      </c>
      <c r="I4931" s="330"/>
      <c r="K4931" s="42"/>
      <c r="L4931" s="42"/>
      <c r="M4931" s="328"/>
      <c r="N4931" s="328"/>
      <c r="O4931" s="42"/>
    </row>
    <row r="4932" spans="1:15">
      <c r="A4932" s="42"/>
      <c r="B4932" s="330">
        <v>47936</v>
      </c>
      <c r="C4932" s="334">
        <f t="shared" si="75"/>
        <v>10232821945</v>
      </c>
      <c r="D4932" s="42"/>
      <c r="E4932" s="42"/>
      <c r="F4932" s="247">
        <v>693959759</v>
      </c>
      <c r="G4932" s="337">
        <v>690693314</v>
      </c>
      <c r="H4932" s="330">
        <v>47262</v>
      </c>
      <c r="I4932" s="330"/>
      <c r="K4932" s="42"/>
      <c r="L4932" s="42"/>
      <c r="M4932" s="328"/>
      <c r="N4932" s="328"/>
      <c r="O4932" s="42"/>
    </row>
    <row r="4933" spans="1:15">
      <c r="A4933" s="42"/>
      <c r="B4933" s="330">
        <v>47937</v>
      </c>
      <c r="C4933" s="334">
        <f t="shared" si="75"/>
        <v>10015485152</v>
      </c>
      <c r="D4933" s="42"/>
      <c r="E4933" s="42"/>
      <c r="F4933" s="247">
        <v>476622966</v>
      </c>
      <c r="G4933" s="337">
        <v>690864824</v>
      </c>
      <c r="H4933" s="330">
        <v>43925</v>
      </c>
      <c r="I4933" s="330"/>
      <c r="K4933" s="42"/>
      <c r="L4933" s="42"/>
      <c r="M4933" s="328"/>
      <c r="N4933" s="328"/>
      <c r="O4933" s="42"/>
    </row>
    <row r="4934" spans="1:15">
      <c r="A4934" s="42"/>
      <c r="B4934" s="330">
        <v>47938</v>
      </c>
      <c r="C4934" s="334">
        <f t="shared" si="75"/>
        <v>9737412948</v>
      </c>
      <c r="D4934" s="42"/>
      <c r="E4934" s="42"/>
      <c r="F4934" s="247">
        <v>198550762</v>
      </c>
      <c r="G4934" s="337">
        <v>690966852</v>
      </c>
      <c r="H4934" s="330">
        <v>43919</v>
      </c>
      <c r="I4934" s="330"/>
      <c r="K4934" s="42"/>
      <c r="L4934" s="42"/>
      <c r="M4934" s="328"/>
      <c r="N4934" s="328"/>
      <c r="O4934" s="42"/>
    </row>
    <row r="4935" spans="1:15">
      <c r="A4935" s="42"/>
      <c r="B4935" s="330">
        <v>47939</v>
      </c>
      <c r="C4935" s="334">
        <f t="shared" si="75"/>
        <v>9897911610</v>
      </c>
      <c r="D4935" s="42"/>
      <c r="E4935" s="42"/>
      <c r="F4935" s="247">
        <v>359049424</v>
      </c>
      <c r="G4935" s="337">
        <v>691326729</v>
      </c>
      <c r="H4935" s="330">
        <v>49656</v>
      </c>
      <c r="I4935" s="330"/>
      <c r="K4935" s="42"/>
      <c r="L4935" s="42"/>
      <c r="M4935" s="328"/>
      <c r="N4935" s="328"/>
      <c r="O4935" s="42"/>
    </row>
    <row r="4936" spans="1:15">
      <c r="A4936" s="42"/>
      <c r="B4936" s="330">
        <v>47940</v>
      </c>
      <c r="C4936" s="334">
        <f t="shared" si="75"/>
        <v>9644266387</v>
      </c>
      <c r="D4936" s="42"/>
      <c r="E4936" s="42"/>
      <c r="F4936" s="247">
        <v>105404201</v>
      </c>
      <c r="G4936" s="337">
        <v>691724306</v>
      </c>
      <c r="H4936" s="330">
        <v>46008</v>
      </c>
      <c r="I4936" s="330"/>
      <c r="K4936" s="42"/>
      <c r="L4936" s="42"/>
      <c r="M4936" s="328"/>
      <c r="N4936" s="328"/>
      <c r="O4936" s="42"/>
    </row>
    <row r="4937" spans="1:15">
      <c r="A4937" s="42"/>
      <c r="B4937" s="330">
        <v>47941</v>
      </c>
      <c r="C4937" s="334">
        <f t="shared" si="75"/>
        <v>9994433109</v>
      </c>
      <c r="D4937" s="42"/>
      <c r="E4937" s="42"/>
      <c r="F4937" s="247">
        <v>455570923</v>
      </c>
      <c r="G4937" s="337">
        <v>691727665</v>
      </c>
      <c r="H4937" s="330">
        <v>44669</v>
      </c>
      <c r="I4937" s="330"/>
      <c r="K4937" s="42"/>
      <c r="L4937" s="42"/>
      <c r="M4937" s="328"/>
      <c r="N4937" s="328"/>
      <c r="O4937" s="42"/>
    </row>
    <row r="4938" spans="1:15">
      <c r="A4938" s="42"/>
      <c r="B4938" s="330">
        <v>47942</v>
      </c>
      <c r="C4938" s="334">
        <f t="shared" si="75"/>
        <v>9713726741</v>
      </c>
      <c r="D4938" s="42"/>
      <c r="E4938" s="42"/>
      <c r="F4938" s="247">
        <v>174864555</v>
      </c>
      <c r="G4938" s="337">
        <v>691866555</v>
      </c>
      <c r="H4938" s="330">
        <v>45296</v>
      </c>
      <c r="I4938" s="330"/>
      <c r="K4938" s="42"/>
      <c r="L4938" s="42"/>
      <c r="M4938" s="328"/>
      <c r="N4938" s="328"/>
      <c r="O4938" s="42"/>
    </row>
    <row r="4939" spans="1:15">
      <c r="A4939" s="42"/>
      <c r="B4939" s="330">
        <v>47943</v>
      </c>
      <c r="C4939" s="334">
        <f t="shared" si="75"/>
        <v>9690521721</v>
      </c>
      <c r="D4939" s="42"/>
      <c r="E4939" s="42"/>
      <c r="F4939" s="247">
        <v>151659535</v>
      </c>
      <c r="G4939" s="337">
        <v>691874093</v>
      </c>
      <c r="H4939" s="330">
        <v>46314</v>
      </c>
      <c r="I4939" s="330"/>
      <c r="K4939" s="42"/>
      <c r="L4939" s="42"/>
      <c r="M4939" s="328"/>
      <c r="N4939" s="328"/>
      <c r="O4939" s="42"/>
    </row>
    <row r="4940" spans="1:15">
      <c r="A4940" s="42"/>
      <c r="B4940" s="330">
        <v>47944</v>
      </c>
      <c r="C4940" s="334">
        <f t="shared" si="75"/>
        <v>9996004325</v>
      </c>
      <c r="D4940" s="42"/>
      <c r="E4940" s="42"/>
      <c r="F4940" s="247">
        <v>457142139</v>
      </c>
      <c r="G4940" s="337">
        <v>692009191</v>
      </c>
      <c r="H4940" s="330">
        <v>44131</v>
      </c>
      <c r="I4940" s="330"/>
      <c r="K4940" s="42"/>
      <c r="L4940" s="42"/>
      <c r="M4940" s="328"/>
      <c r="N4940" s="328"/>
      <c r="O4940" s="42"/>
    </row>
    <row r="4941" spans="1:15">
      <c r="A4941" s="42"/>
      <c r="B4941" s="330">
        <v>47945</v>
      </c>
      <c r="C4941" s="334">
        <f t="shared" si="75"/>
        <v>9763917421</v>
      </c>
      <c r="D4941" s="42"/>
      <c r="E4941" s="42"/>
      <c r="F4941" s="247">
        <v>225055235</v>
      </c>
      <c r="G4941" s="337">
        <v>692051657</v>
      </c>
      <c r="H4941" s="330">
        <v>47592</v>
      </c>
      <c r="I4941" s="330"/>
      <c r="K4941" s="42"/>
      <c r="L4941" s="42"/>
      <c r="M4941" s="328"/>
      <c r="N4941" s="328"/>
      <c r="O4941" s="42"/>
    </row>
    <row r="4942" spans="1:15">
      <c r="A4942" s="42"/>
      <c r="B4942" s="330">
        <v>47946</v>
      </c>
      <c r="C4942" s="334">
        <f t="shared" si="75"/>
        <v>10358586292</v>
      </c>
      <c r="D4942" s="42"/>
      <c r="E4942" s="42"/>
      <c r="F4942" s="247">
        <v>819724106</v>
      </c>
      <c r="G4942" s="337">
        <v>692085869</v>
      </c>
      <c r="H4942" s="330">
        <v>45781</v>
      </c>
      <c r="I4942" s="330"/>
      <c r="K4942" s="42"/>
      <c r="L4942" s="42"/>
      <c r="M4942" s="328"/>
      <c r="N4942" s="328"/>
      <c r="O4942" s="42"/>
    </row>
    <row r="4943" spans="1:15">
      <c r="A4943" s="42"/>
      <c r="B4943" s="330">
        <v>47947</v>
      </c>
      <c r="C4943" s="334">
        <f t="shared" si="75"/>
        <v>9667819236</v>
      </c>
      <c r="D4943" s="42"/>
      <c r="E4943" s="42"/>
      <c r="F4943" s="247">
        <v>128957050</v>
      </c>
      <c r="G4943" s="337">
        <v>692242826</v>
      </c>
      <c r="H4943" s="330">
        <v>44194</v>
      </c>
      <c r="I4943" s="330"/>
      <c r="K4943" s="42"/>
      <c r="L4943" s="42"/>
      <c r="M4943" s="328"/>
      <c r="N4943" s="328"/>
      <c r="O4943" s="42"/>
    </row>
    <row r="4944" spans="1:15">
      <c r="A4944" s="42"/>
      <c r="B4944" s="330">
        <v>47948</v>
      </c>
      <c r="C4944" s="334">
        <f t="shared" si="75"/>
        <v>10271405761</v>
      </c>
      <c r="D4944" s="42"/>
      <c r="E4944" s="42"/>
      <c r="F4944" s="247">
        <v>732543575</v>
      </c>
      <c r="G4944" s="337">
        <v>692304950</v>
      </c>
      <c r="H4944" s="330">
        <v>43865</v>
      </c>
      <c r="I4944" s="330"/>
      <c r="K4944" s="42"/>
      <c r="L4944" s="42"/>
      <c r="M4944" s="328"/>
      <c r="N4944" s="328"/>
      <c r="O4944" s="42"/>
    </row>
    <row r="4945" spans="1:15">
      <c r="A4945" s="42"/>
      <c r="B4945" s="330">
        <v>47949</v>
      </c>
      <c r="C4945" s="334">
        <f t="shared" si="75"/>
        <v>9736655533</v>
      </c>
      <c r="D4945" s="42"/>
      <c r="E4945" s="42"/>
      <c r="F4945" s="247">
        <v>197793347</v>
      </c>
      <c r="G4945" s="337">
        <v>692406650</v>
      </c>
      <c r="H4945" s="330">
        <v>45109</v>
      </c>
      <c r="I4945" s="330"/>
      <c r="K4945" s="42"/>
      <c r="L4945" s="42"/>
      <c r="M4945" s="328"/>
      <c r="N4945" s="328"/>
      <c r="O4945" s="42"/>
    </row>
    <row r="4946" spans="1:15">
      <c r="A4946" s="42"/>
      <c r="B4946" s="330">
        <v>47950</v>
      </c>
      <c r="C4946" s="334">
        <f t="shared" si="75"/>
        <v>9911264070</v>
      </c>
      <c r="D4946" s="42"/>
      <c r="E4946" s="42"/>
      <c r="F4946" s="247">
        <v>372401884</v>
      </c>
      <c r="G4946" s="337">
        <v>692689541</v>
      </c>
      <c r="H4946" s="330">
        <v>49966</v>
      </c>
      <c r="I4946" s="330"/>
      <c r="K4946" s="42"/>
      <c r="L4946" s="42"/>
      <c r="M4946" s="328"/>
      <c r="N4946" s="328"/>
      <c r="O4946" s="42"/>
    </row>
    <row r="4947" spans="1:15">
      <c r="A4947" s="42"/>
      <c r="B4947" s="330">
        <v>47951</v>
      </c>
      <c r="C4947" s="334">
        <f t="shared" si="75"/>
        <v>10110952339</v>
      </c>
      <c r="D4947" s="42"/>
      <c r="E4947" s="42"/>
      <c r="F4947" s="247">
        <v>572090153</v>
      </c>
      <c r="G4947" s="337">
        <v>692795083</v>
      </c>
      <c r="H4947" s="330">
        <v>48670</v>
      </c>
      <c r="I4947" s="330"/>
      <c r="K4947" s="42"/>
      <c r="L4947" s="42"/>
      <c r="M4947" s="328"/>
      <c r="N4947" s="328"/>
      <c r="O4947" s="42"/>
    </row>
    <row r="4948" spans="1:15">
      <c r="A4948" s="42"/>
      <c r="B4948" s="330">
        <v>47952</v>
      </c>
      <c r="C4948" s="334">
        <f t="shared" si="75"/>
        <v>10042175719</v>
      </c>
      <c r="D4948" s="42"/>
      <c r="E4948" s="42"/>
      <c r="F4948" s="247">
        <v>503313533</v>
      </c>
      <c r="G4948" s="337">
        <v>692838260</v>
      </c>
      <c r="H4948" s="330">
        <v>49060</v>
      </c>
      <c r="I4948" s="330"/>
      <c r="K4948" s="42"/>
      <c r="L4948" s="42"/>
      <c r="M4948" s="328"/>
      <c r="N4948" s="328"/>
      <c r="O4948" s="42"/>
    </row>
    <row r="4949" spans="1:15">
      <c r="A4949" s="42"/>
      <c r="B4949" s="330">
        <v>47953</v>
      </c>
      <c r="C4949" s="334">
        <f t="shared" si="75"/>
        <v>10183819145</v>
      </c>
      <c r="D4949" s="42"/>
      <c r="E4949" s="42"/>
      <c r="F4949" s="247">
        <v>644956959</v>
      </c>
      <c r="G4949" s="337">
        <v>692883937</v>
      </c>
      <c r="H4949" s="330">
        <v>48512</v>
      </c>
      <c r="I4949" s="330"/>
      <c r="K4949" s="42"/>
      <c r="L4949" s="42"/>
      <c r="M4949" s="328"/>
      <c r="N4949" s="328"/>
      <c r="O4949" s="42"/>
    </row>
    <row r="4950" spans="1:15">
      <c r="A4950" s="42"/>
      <c r="B4950" s="330">
        <v>47954</v>
      </c>
      <c r="C4950" s="334">
        <f t="shared" si="75"/>
        <v>10121929895</v>
      </c>
      <c r="D4950" s="42"/>
      <c r="E4950" s="42"/>
      <c r="F4950" s="247">
        <v>583067709</v>
      </c>
      <c r="G4950" s="337">
        <v>693299722</v>
      </c>
      <c r="H4950" s="330">
        <v>49636</v>
      </c>
      <c r="I4950" s="330"/>
      <c r="K4950" s="42"/>
      <c r="L4950" s="42"/>
      <c r="M4950" s="328"/>
      <c r="N4950" s="328"/>
      <c r="O4950" s="42"/>
    </row>
    <row r="4951" spans="1:15">
      <c r="A4951" s="42"/>
      <c r="B4951" s="330">
        <v>47955</v>
      </c>
      <c r="C4951" s="334">
        <f t="shared" si="75"/>
        <v>10228038766</v>
      </c>
      <c r="D4951" s="42"/>
      <c r="E4951" s="42"/>
      <c r="F4951" s="247">
        <v>689176580</v>
      </c>
      <c r="G4951" s="337">
        <v>693416857</v>
      </c>
      <c r="H4951" s="330">
        <v>47436</v>
      </c>
      <c r="I4951" s="330"/>
      <c r="K4951" s="42"/>
      <c r="L4951" s="42"/>
      <c r="M4951" s="328"/>
      <c r="N4951" s="328"/>
      <c r="O4951" s="42"/>
    </row>
    <row r="4952" spans="1:15">
      <c r="A4952" s="42"/>
      <c r="B4952" s="330">
        <v>47956</v>
      </c>
      <c r="C4952" s="334">
        <f t="shared" si="75"/>
        <v>9665087844</v>
      </c>
      <c r="D4952" s="42"/>
      <c r="E4952" s="42"/>
      <c r="F4952" s="247">
        <v>126225658</v>
      </c>
      <c r="G4952" s="337">
        <v>693555118</v>
      </c>
      <c r="H4952" s="330">
        <v>49145</v>
      </c>
      <c r="I4952" s="330"/>
      <c r="K4952" s="42"/>
      <c r="L4952" s="42"/>
      <c r="M4952" s="328"/>
      <c r="N4952" s="328"/>
      <c r="O4952" s="42"/>
    </row>
    <row r="4953" spans="1:15">
      <c r="A4953" s="42"/>
      <c r="B4953" s="330">
        <v>47957</v>
      </c>
      <c r="C4953" s="334">
        <f t="shared" si="75"/>
        <v>9883745331</v>
      </c>
      <c r="D4953" s="42"/>
      <c r="E4953" s="42"/>
      <c r="F4953" s="247">
        <v>344883145</v>
      </c>
      <c r="G4953" s="337">
        <v>693647999</v>
      </c>
      <c r="H4953" s="330">
        <v>45229</v>
      </c>
      <c r="I4953" s="330"/>
      <c r="K4953" s="42"/>
      <c r="L4953" s="42"/>
      <c r="M4953" s="328"/>
      <c r="N4953" s="328"/>
      <c r="O4953" s="42"/>
    </row>
    <row r="4954" spans="1:15">
      <c r="A4954" s="42"/>
      <c r="B4954" s="330">
        <v>47958</v>
      </c>
      <c r="C4954" s="334">
        <f t="shared" si="75"/>
        <v>9918719711</v>
      </c>
      <c r="D4954" s="42"/>
      <c r="E4954" s="42"/>
      <c r="F4954" s="247">
        <v>379857525</v>
      </c>
      <c r="G4954" s="337">
        <v>693707179</v>
      </c>
      <c r="H4954" s="330">
        <v>44660</v>
      </c>
      <c r="I4954" s="330"/>
      <c r="K4954" s="42"/>
      <c r="L4954" s="42"/>
      <c r="M4954" s="328"/>
      <c r="N4954" s="328"/>
      <c r="O4954" s="42"/>
    </row>
    <row r="4955" spans="1:15">
      <c r="A4955" s="42"/>
      <c r="B4955" s="330">
        <v>47959</v>
      </c>
      <c r="C4955" s="334">
        <f t="shared" si="75"/>
        <v>10329662805</v>
      </c>
      <c r="D4955" s="42"/>
      <c r="E4955" s="42"/>
      <c r="F4955" s="247">
        <v>790800619</v>
      </c>
      <c r="G4955" s="337">
        <v>693761655</v>
      </c>
      <c r="H4955" s="330">
        <v>47486</v>
      </c>
      <c r="I4955" s="330"/>
      <c r="K4955" s="42"/>
      <c r="L4955" s="42"/>
      <c r="M4955" s="328"/>
      <c r="N4955" s="328"/>
      <c r="O4955" s="42"/>
    </row>
    <row r="4956" spans="1:15">
      <c r="A4956" s="42"/>
      <c r="B4956" s="330">
        <v>47960</v>
      </c>
      <c r="C4956" s="334">
        <f t="shared" si="75"/>
        <v>10305435165</v>
      </c>
      <c r="D4956" s="42"/>
      <c r="E4956" s="42"/>
      <c r="F4956" s="247">
        <v>766572979</v>
      </c>
      <c r="G4956" s="337">
        <v>693819829</v>
      </c>
      <c r="H4956" s="330">
        <v>49091</v>
      </c>
      <c r="I4956" s="330"/>
      <c r="K4956" s="42"/>
      <c r="L4956" s="42"/>
      <c r="M4956" s="328"/>
      <c r="N4956" s="328"/>
      <c r="O4956" s="42"/>
    </row>
    <row r="4957" spans="1:15">
      <c r="A4957" s="42"/>
      <c r="B4957" s="330">
        <v>47961</v>
      </c>
      <c r="C4957" s="334">
        <f t="shared" si="75"/>
        <v>10147323336</v>
      </c>
      <c r="D4957" s="42"/>
      <c r="E4957" s="42"/>
      <c r="F4957" s="247">
        <v>608461150</v>
      </c>
      <c r="G4957" s="337">
        <v>693959759</v>
      </c>
      <c r="H4957" s="330">
        <v>47936</v>
      </c>
      <c r="I4957" s="330"/>
      <c r="K4957" s="42"/>
      <c r="L4957" s="42"/>
      <c r="M4957" s="328"/>
      <c r="N4957" s="328"/>
      <c r="O4957" s="42"/>
    </row>
    <row r="4958" spans="1:15">
      <c r="A4958" s="42"/>
      <c r="B4958" s="330">
        <v>47962</v>
      </c>
      <c r="C4958" s="334">
        <f t="shared" si="75"/>
        <v>10412776734</v>
      </c>
      <c r="D4958" s="42"/>
      <c r="E4958" s="42"/>
      <c r="F4958" s="247">
        <v>873914548</v>
      </c>
      <c r="G4958" s="337">
        <v>693976592</v>
      </c>
      <c r="H4958" s="330">
        <v>45605</v>
      </c>
      <c r="I4958" s="330"/>
      <c r="K4958" s="42"/>
      <c r="L4958" s="42"/>
      <c r="M4958" s="328"/>
      <c r="N4958" s="328"/>
      <c r="O4958" s="42"/>
    </row>
    <row r="4959" spans="1:15">
      <c r="A4959" s="42"/>
      <c r="B4959" s="330">
        <v>47963</v>
      </c>
      <c r="C4959" s="334">
        <f t="shared" si="75"/>
        <v>10099248096</v>
      </c>
      <c r="D4959" s="42"/>
      <c r="E4959" s="42"/>
      <c r="F4959" s="247">
        <v>560385910</v>
      </c>
      <c r="G4959" s="337">
        <v>694009159</v>
      </c>
      <c r="H4959" s="330">
        <v>48959</v>
      </c>
      <c r="I4959" s="330"/>
      <c r="K4959" s="42"/>
      <c r="L4959" s="42"/>
      <c r="M4959" s="328"/>
      <c r="N4959" s="328"/>
      <c r="O4959" s="42"/>
    </row>
    <row r="4960" spans="1:15">
      <c r="A4960" s="42"/>
      <c r="B4960" s="330">
        <v>47964</v>
      </c>
      <c r="C4960" s="334">
        <f t="shared" ref="C4960:C5023" si="76">F4960+(F$88*28679+98765)+(G$88*6587+87654)+(E$88*9537+76543)+(J$88*5713+4528)</f>
        <v>10474932956</v>
      </c>
      <c r="D4960" s="42"/>
      <c r="E4960" s="42"/>
      <c r="F4960" s="247">
        <v>936070770</v>
      </c>
      <c r="G4960" s="337">
        <v>694224650</v>
      </c>
      <c r="H4960" s="330">
        <v>48763</v>
      </c>
      <c r="I4960" s="330"/>
      <c r="K4960" s="42"/>
      <c r="L4960" s="42"/>
      <c r="M4960" s="328"/>
      <c r="N4960" s="328"/>
      <c r="O4960" s="42"/>
    </row>
    <row r="4961" spans="1:15">
      <c r="A4961" s="42"/>
      <c r="B4961" s="330">
        <v>47965</v>
      </c>
      <c r="C4961" s="334">
        <f t="shared" si="76"/>
        <v>9929919706</v>
      </c>
      <c r="D4961" s="42"/>
      <c r="E4961" s="42"/>
      <c r="F4961" s="247">
        <v>391057520</v>
      </c>
      <c r="G4961" s="337">
        <v>694271927</v>
      </c>
      <c r="H4961" s="330">
        <v>45626</v>
      </c>
      <c r="I4961" s="330"/>
      <c r="K4961" s="42"/>
      <c r="L4961" s="42"/>
      <c r="M4961" s="328"/>
      <c r="N4961" s="328"/>
      <c r="O4961" s="42"/>
    </row>
    <row r="4962" spans="1:15">
      <c r="A4962" s="42"/>
      <c r="B4962" s="330">
        <v>47966</v>
      </c>
      <c r="C4962" s="334">
        <f t="shared" si="76"/>
        <v>10507930214</v>
      </c>
      <c r="D4962" s="42"/>
      <c r="E4962" s="42"/>
      <c r="F4962" s="247">
        <v>969068028</v>
      </c>
      <c r="G4962" s="337">
        <v>694349190</v>
      </c>
      <c r="H4962" s="330">
        <v>43074</v>
      </c>
      <c r="I4962" s="330"/>
      <c r="K4962" s="42"/>
      <c r="L4962" s="42"/>
      <c r="M4962" s="328"/>
      <c r="N4962" s="328"/>
      <c r="O4962" s="42"/>
    </row>
    <row r="4963" spans="1:15">
      <c r="A4963" s="42"/>
      <c r="B4963" s="330">
        <v>47967</v>
      </c>
      <c r="C4963" s="334">
        <f t="shared" si="76"/>
        <v>10396537396</v>
      </c>
      <c r="D4963" s="42"/>
      <c r="E4963" s="42"/>
      <c r="F4963" s="247">
        <v>857675210</v>
      </c>
      <c r="G4963" s="337">
        <v>694503456</v>
      </c>
      <c r="H4963" s="330">
        <v>49112</v>
      </c>
      <c r="I4963" s="330"/>
      <c r="K4963" s="42"/>
      <c r="L4963" s="42"/>
      <c r="M4963" s="328"/>
      <c r="N4963" s="328"/>
      <c r="O4963" s="42"/>
    </row>
    <row r="4964" spans="1:15">
      <c r="A4964" s="42"/>
      <c r="B4964" s="330">
        <v>47968</v>
      </c>
      <c r="C4964" s="334">
        <f t="shared" si="76"/>
        <v>10249180129</v>
      </c>
      <c r="D4964" s="42"/>
      <c r="E4964" s="42"/>
      <c r="F4964" s="247">
        <v>710317943</v>
      </c>
      <c r="G4964" s="337">
        <v>694576923</v>
      </c>
      <c r="H4964" s="330">
        <v>47629</v>
      </c>
      <c r="I4964" s="330"/>
      <c r="K4964" s="42"/>
      <c r="L4964" s="42"/>
      <c r="M4964" s="328"/>
      <c r="N4964" s="328"/>
      <c r="O4964" s="42"/>
    </row>
    <row r="4965" spans="1:15">
      <c r="A4965" s="42"/>
      <c r="B4965" s="330">
        <v>47969</v>
      </c>
      <c r="C4965" s="334">
        <f t="shared" si="76"/>
        <v>9677048535</v>
      </c>
      <c r="D4965" s="42"/>
      <c r="E4965" s="42"/>
      <c r="F4965" s="247">
        <v>138186349</v>
      </c>
      <c r="G4965" s="337">
        <v>694581035</v>
      </c>
      <c r="H4965" s="330">
        <v>44778</v>
      </c>
      <c r="I4965" s="330"/>
      <c r="K4965" s="42"/>
      <c r="L4965" s="42"/>
      <c r="M4965" s="328"/>
      <c r="N4965" s="328"/>
      <c r="O4965" s="42"/>
    </row>
    <row r="4966" spans="1:15">
      <c r="A4966" s="42"/>
      <c r="B4966" s="330">
        <v>47970</v>
      </c>
      <c r="C4966" s="334">
        <f t="shared" si="76"/>
        <v>10477651835</v>
      </c>
      <c r="D4966" s="42"/>
      <c r="E4966" s="42"/>
      <c r="F4966" s="247">
        <v>938789649</v>
      </c>
      <c r="G4966" s="337">
        <v>694670007</v>
      </c>
      <c r="H4966" s="330">
        <v>47013</v>
      </c>
      <c r="I4966" s="330"/>
      <c r="K4966" s="42"/>
      <c r="L4966" s="42"/>
      <c r="M4966" s="328"/>
      <c r="N4966" s="328"/>
      <c r="O4966" s="42"/>
    </row>
    <row r="4967" spans="1:15">
      <c r="A4967" s="42"/>
      <c r="B4967" s="330">
        <v>47971</v>
      </c>
      <c r="C4967" s="334">
        <f t="shared" si="76"/>
        <v>9971340042</v>
      </c>
      <c r="D4967" s="42"/>
      <c r="E4967" s="42"/>
      <c r="F4967" s="247">
        <v>432477856</v>
      </c>
      <c r="G4967" s="337">
        <v>695063181</v>
      </c>
      <c r="H4967" s="330">
        <v>47290</v>
      </c>
      <c r="I4967" s="330"/>
      <c r="K4967" s="42"/>
      <c r="L4967" s="42"/>
      <c r="M4967" s="328"/>
      <c r="N4967" s="328"/>
      <c r="O4967" s="42"/>
    </row>
    <row r="4968" spans="1:15">
      <c r="A4968" s="42"/>
      <c r="B4968" s="330">
        <v>47972</v>
      </c>
      <c r="C4968" s="334">
        <f t="shared" si="76"/>
        <v>9898170029</v>
      </c>
      <c r="D4968" s="42"/>
      <c r="E4968" s="42"/>
      <c r="F4968" s="247">
        <v>359307843</v>
      </c>
      <c r="G4968" s="337">
        <v>695158349</v>
      </c>
      <c r="H4968" s="330">
        <v>44768</v>
      </c>
      <c r="I4968" s="330"/>
      <c r="K4968" s="42"/>
      <c r="L4968" s="42"/>
      <c r="M4968" s="328"/>
      <c r="N4968" s="328"/>
      <c r="O4968" s="42"/>
    </row>
    <row r="4969" spans="1:15">
      <c r="A4969" s="42"/>
      <c r="B4969" s="330">
        <v>47973</v>
      </c>
      <c r="C4969" s="334">
        <f t="shared" si="76"/>
        <v>9728964882</v>
      </c>
      <c r="D4969" s="42"/>
      <c r="E4969" s="42"/>
      <c r="F4969" s="247">
        <v>190102696</v>
      </c>
      <c r="G4969" s="337">
        <v>695416291</v>
      </c>
      <c r="H4969" s="330">
        <v>46254</v>
      </c>
      <c r="I4969" s="330"/>
      <c r="K4969" s="42"/>
      <c r="L4969" s="42"/>
      <c r="M4969" s="328"/>
      <c r="N4969" s="328"/>
      <c r="O4969" s="42"/>
    </row>
    <row r="4970" spans="1:15">
      <c r="A4970" s="42"/>
      <c r="B4970" s="330">
        <v>47974</v>
      </c>
      <c r="C4970" s="334">
        <f t="shared" si="76"/>
        <v>9685910814</v>
      </c>
      <c r="D4970" s="42"/>
      <c r="E4970" s="42"/>
      <c r="F4970" s="247">
        <v>147048628</v>
      </c>
      <c r="G4970" s="337">
        <v>695684955</v>
      </c>
      <c r="H4970" s="330">
        <v>48742</v>
      </c>
      <c r="I4970" s="330"/>
      <c r="K4970" s="42"/>
      <c r="L4970" s="42"/>
      <c r="M4970" s="328"/>
      <c r="N4970" s="328"/>
      <c r="O4970" s="42"/>
    </row>
    <row r="4971" spans="1:15">
      <c r="A4971" s="42"/>
      <c r="B4971" s="330">
        <v>47975</v>
      </c>
      <c r="C4971" s="334">
        <f t="shared" si="76"/>
        <v>10189731787</v>
      </c>
      <c r="D4971" s="42"/>
      <c r="E4971" s="42"/>
      <c r="F4971" s="247">
        <v>650869601</v>
      </c>
      <c r="G4971" s="337">
        <v>695821555</v>
      </c>
      <c r="H4971" s="330">
        <v>44883</v>
      </c>
      <c r="I4971" s="330"/>
      <c r="K4971" s="42"/>
      <c r="L4971" s="42"/>
      <c r="M4971" s="328"/>
      <c r="N4971" s="328"/>
      <c r="O4971" s="42"/>
    </row>
    <row r="4972" spans="1:15">
      <c r="A4972" s="42"/>
      <c r="B4972" s="330">
        <v>47976</v>
      </c>
      <c r="C4972" s="334">
        <f t="shared" si="76"/>
        <v>10447700925</v>
      </c>
      <c r="D4972" s="42"/>
      <c r="E4972" s="42"/>
      <c r="F4972" s="247">
        <v>908838739</v>
      </c>
      <c r="G4972" s="337">
        <v>695975493</v>
      </c>
      <c r="H4972" s="330">
        <v>43560</v>
      </c>
      <c r="I4972" s="330"/>
      <c r="K4972" s="42"/>
      <c r="L4972" s="42"/>
      <c r="M4972" s="328"/>
      <c r="N4972" s="328"/>
      <c r="O4972" s="42"/>
    </row>
    <row r="4973" spans="1:15">
      <c r="A4973" s="42"/>
      <c r="B4973" s="330">
        <v>47977</v>
      </c>
      <c r="C4973" s="334">
        <f t="shared" si="76"/>
        <v>10131333757</v>
      </c>
      <c r="D4973" s="42"/>
      <c r="E4973" s="42"/>
      <c r="F4973" s="247">
        <v>592471571</v>
      </c>
      <c r="G4973" s="337">
        <v>696343227</v>
      </c>
      <c r="H4973" s="330">
        <v>43657</v>
      </c>
      <c r="I4973" s="330"/>
      <c r="K4973" s="42"/>
      <c r="L4973" s="42"/>
      <c r="M4973" s="328"/>
      <c r="N4973" s="328"/>
      <c r="O4973" s="42"/>
    </row>
    <row r="4974" spans="1:15">
      <c r="A4974" s="42"/>
      <c r="B4974" s="330">
        <v>47978</v>
      </c>
      <c r="C4974" s="334">
        <f t="shared" si="76"/>
        <v>9749745088</v>
      </c>
      <c r="D4974" s="42"/>
      <c r="E4974" s="42"/>
      <c r="F4974" s="247">
        <v>210882902</v>
      </c>
      <c r="G4974" s="337">
        <v>696438829</v>
      </c>
      <c r="H4974" s="330">
        <v>49377</v>
      </c>
      <c r="I4974" s="330"/>
      <c r="K4974" s="42"/>
      <c r="L4974" s="42"/>
      <c r="M4974" s="328"/>
      <c r="N4974" s="328"/>
      <c r="O4974" s="42"/>
    </row>
    <row r="4975" spans="1:15">
      <c r="A4975" s="42"/>
      <c r="B4975" s="330">
        <v>47979</v>
      </c>
      <c r="C4975" s="334">
        <f t="shared" si="76"/>
        <v>10335878991</v>
      </c>
      <c r="D4975" s="42"/>
      <c r="E4975" s="42"/>
      <c r="F4975" s="247">
        <v>797016805</v>
      </c>
      <c r="G4975" s="337">
        <v>696604656</v>
      </c>
      <c r="H4975" s="330">
        <v>50315</v>
      </c>
      <c r="I4975" s="330"/>
      <c r="K4975" s="42"/>
      <c r="L4975" s="42"/>
      <c r="M4975" s="328"/>
      <c r="N4975" s="328"/>
      <c r="O4975" s="42"/>
    </row>
    <row r="4976" spans="1:15">
      <c r="A4976" s="42"/>
      <c r="B4976" s="330">
        <v>47980</v>
      </c>
      <c r="C4976" s="334">
        <f t="shared" si="76"/>
        <v>9785238494</v>
      </c>
      <c r="D4976" s="42"/>
      <c r="E4976" s="42"/>
      <c r="F4976" s="247">
        <v>246376308</v>
      </c>
      <c r="G4976" s="337">
        <v>696614470</v>
      </c>
      <c r="H4976" s="330">
        <v>45642</v>
      </c>
      <c r="I4976" s="330"/>
      <c r="K4976" s="42"/>
      <c r="L4976" s="42"/>
      <c r="M4976" s="328"/>
      <c r="N4976" s="328"/>
      <c r="O4976" s="42"/>
    </row>
    <row r="4977" spans="1:15">
      <c r="A4977" s="42"/>
      <c r="B4977" s="330">
        <v>47981</v>
      </c>
      <c r="C4977" s="334">
        <f t="shared" si="76"/>
        <v>9658279177</v>
      </c>
      <c r="D4977" s="42"/>
      <c r="E4977" s="42"/>
      <c r="F4977" s="247">
        <v>119416991</v>
      </c>
      <c r="G4977" s="337">
        <v>696732458</v>
      </c>
      <c r="H4977" s="330">
        <v>50360</v>
      </c>
      <c r="I4977" s="330"/>
      <c r="K4977" s="42"/>
      <c r="L4977" s="42"/>
      <c r="M4977" s="328"/>
      <c r="N4977" s="328"/>
      <c r="O4977" s="42"/>
    </row>
    <row r="4978" spans="1:15">
      <c r="A4978" s="42"/>
      <c r="B4978" s="330">
        <v>47982</v>
      </c>
      <c r="C4978" s="334">
        <f t="shared" si="76"/>
        <v>9836359300</v>
      </c>
      <c r="D4978" s="42"/>
      <c r="E4978" s="42"/>
      <c r="F4978" s="247">
        <v>297497114</v>
      </c>
      <c r="G4978" s="337">
        <v>696903227</v>
      </c>
      <c r="H4978" s="330">
        <v>46289</v>
      </c>
      <c r="I4978" s="330"/>
      <c r="K4978" s="42"/>
      <c r="L4978" s="42"/>
      <c r="M4978" s="328"/>
      <c r="N4978" s="328"/>
      <c r="O4978" s="42"/>
    </row>
    <row r="4979" spans="1:15">
      <c r="A4979" s="42"/>
      <c r="B4979" s="330">
        <v>47983</v>
      </c>
      <c r="C4979" s="334">
        <f t="shared" si="76"/>
        <v>10145793148</v>
      </c>
      <c r="D4979" s="42"/>
      <c r="E4979" s="42"/>
      <c r="F4979" s="247">
        <v>606930962</v>
      </c>
      <c r="G4979" s="337">
        <v>697285848</v>
      </c>
      <c r="H4979" s="330">
        <v>47341</v>
      </c>
      <c r="I4979" s="330"/>
      <c r="K4979" s="42"/>
      <c r="L4979" s="42"/>
      <c r="M4979" s="328"/>
      <c r="N4979" s="328"/>
      <c r="O4979" s="42"/>
    </row>
    <row r="4980" spans="1:15">
      <c r="A4980" s="42"/>
      <c r="B4980" s="330">
        <v>47984</v>
      </c>
      <c r="C4980" s="334">
        <f t="shared" si="76"/>
        <v>10465843871</v>
      </c>
      <c r="D4980" s="42"/>
      <c r="E4980" s="42"/>
      <c r="F4980" s="247">
        <v>926981685</v>
      </c>
      <c r="G4980" s="337">
        <v>697451680</v>
      </c>
      <c r="H4980" s="330">
        <v>44559</v>
      </c>
      <c r="I4980" s="330"/>
      <c r="K4980" s="42"/>
      <c r="L4980" s="42"/>
      <c r="M4980" s="328"/>
      <c r="N4980" s="328"/>
      <c r="O4980" s="42"/>
    </row>
    <row r="4981" spans="1:15">
      <c r="A4981" s="42"/>
      <c r="B4981" s="330">
        <v>47985</v>
      </c>
      <c r="C4981" s="334">
        <f t="shared" si="76"/>
        <v>9942831718</v>
      </c>
      <c r="D4981" s="42"/>
      <c r="E4981" s="42"/>
      <c r="F4981" s="247">
        <v>403969532</v>
      </c>
      <c r="G4981" s="337">
        <v>697463601</v>
      </c>
      <c r="H4981" s="330">
        <v>48076</v>
      </c>
      <c r="I4981" s="330"/>
      <c r="K4981" s="42"/>
      <c r="L4981" s="42"/>
      <c r="M4981" s="328"/>
      <c r="N4981" s="328"/>
      <c r="O4981" s="42"/>
    </row>
    <row r="4982" spans="1:15">
      <c r="A4982" s="42"/>
      <c r="B4982" s="330">
        <v>47986</v>
      </c>
      <c r="C4982" s="334">
        <f t="shared" si="76"/>
        <v>10195026880</v>
      </c>
      <c r="D4982" s="42"/>
      <c r="E4982" s="42"/>
      <c r="F4982" s="247">
        <v>656164694</v>
      </c>
      <c r="G4982" s="337">
        <v>697471927</v>
      </c>
      <c r="H4982" s="330">
        <v>44477</v>
      </c>
      <c r="I4982" s="330"/>
      <c r="K4982" s="42"/>
      <c r="L4982" s="42"/>
      <c r="M4982" s="328"/>
      <c r="N4982" s="328"/>
      <c r="O4982" s="42"/>
    </row>
    <row r="4983" spans="1:15">
      <c r="A4983" s="42"/>
      <c r="B4983" s="330">
        <v>47987</v>
      </c>
      <c r="C4983" s="334">
        <f t="shared" si="76"/>
        <v>10222708834</v>
      </c>
      <c r="D4983" s="42"/>
      <c r="E4983" s="42"/>
      <c r="F4983" s="247">
        <v>683846648</v>
      </c>
      <c r="G4983" s="337">
        <v>697764678</v>
      </c>
      <c r="H4983" s="330">
        <v>47901</v>
      </c>
      <c r="I4983" s="330"/>
      <c r="K4983" s="42"/>
      <c r="L4983" s="42"/>
      <c r="M4983" s="328"/>
      <c r="N4983" s="328"/>
      <c r="O4983" s="42"/>
    </row>
    <row r="4984" spans="1:15">
      <c r="A4984" s="42"/>
      <c r="B4984" s="330">
        <v>47988</v>
      </c>
      <c r="C4984" s="334">
        <f t="shared" si="76"/>
        <v>10060328105</v>
      </c>
      <c r="D4984" s="42"/>
      <c r="E4984" s="42"/>
      <c r="F4984" s="247">
        <v>521465919</v>
      </c>
      <c r="G4984" s="337">
        <v>697781721</v>
      </c>
      <c r="H4984" s="330">
        <v>49209</v>
      </c>
      <c r="I4984" s="330"/>
      <c r="K4984" s="42"/>
      <c r="L4984" s="42"/>
      <c r="M4984" s="328"/>
      <c r="N4984" s="328"/>
      <c r="O4984" s="42"/>
    </row>
    <row r="4985" spans="1:15">
      <c r="A4985" s="42"/>
      <c r="B4985" s="330">
        <v>47989</v>
      </c>
      <c r="C4985" s="334">
        <f t="shared" si="76"/>
        <v>10445195430</v>
      </c>
      <c r="D4985" s="42"/>
      <c r="E4985" s="42"/>
      <c r="F4985" s="247">
        <v>906333244</v>
      </c>
      <c r="G4985" s="337">
        <v>697943951</v>
      </c>
      <c r="H4985" s="330">
        <v>46240</v>
      </c>
      <c r="I4985" s="330"/>
      <c r="K4985" s="42"/>
      <c r="L4985" s="42"/>
      <c r="M4985" s="328"/>
      <c r="N4985" s="328"/>
      <c r="O4985" s="42"/>
    </row>
    <row r="4986" spans="1:15">
      <c r="A4986" s="42"/>
      <c r="B4986" s="330">
        <v>47990</v>
      </c>
      <c r="C4986" s="334">
        <f t="shared" si="76"/>
        <v>9640714363</v>
      </c>
      <c r="D4986" s="42"/>
      <c r="E4986" s="42"/>
      <c r="F4986" s="247">
        <v>101852177</v>
      </c>
      <c r="G4986" s="337">
        <v>698021771</v>
      </c>
      <c r="H4986" s="330">
        <v>43860</v>
      </c>
      <c r="I4986" s="330"/>
      <c r="K4986" s="42"/>
      <c r="L4986" s="42"/>
      <c r="M4986" s="328"/>
      <c r="N4986" s="328"/>
      <c r="O4986" s="42"/>
    </row>
    <row r="4987" spans="1:15">
      <c r="A4987" s="42"/>
      <c r="B4987" s="330">
        <v>47991</v>
      </c>
      <c r="C4987" s="334">
        <f t="shared" si="76"/>
        <v>9673812677</v>
      </c>
      <c r="D4987" s="42"/>
      <c r="E4987" s="42"/>
      <c r="F4987" s="247">
        <v>134950491</v>
      </c>
      <c r="G4987" s="337">
        <v>698132777</v>
      </c>
      <c r="H4987" s="330">
        <v>44067</v>
      </c>
      <c r="I4987" s="330"/>
      <c r="K4987" s="42"/>
      <c r="L4987" s="42"/>
      <c r="M4987" s="328"/>
      <c r="N4987" s="328"/>
      <c r="O4987" s="42"/>
    </row>
    <row r="4988" spans="1:15">
      <c r="A4988" s="42"/>
      <c r="B4988" s="330">
        <v>47992</v>
      </c>
      <c r="C4988" s="334">
        <f t="shared" si="76"/>
        <v>9890488761</v>
      </c>
      <c r="D4988" s="42"/>
      <c r="E4988" s="42"/>
      <c r="F4988" s="247">
        <v>351626575</v>
      </c>
      <c r="G4988" s="337">
        <v>698517413</v>
      </c>
      <c r="H4988" s="330">
        <v>50320</v>
      </c>
      <c r="I4988" s="330"/>
      <c r="K4988" s="42"/>
      <c r="L4988" s="42"/>
      <c r="M4988" s="328"/>
      <c r="N4988" s="328"/>
      <c r="O4988" s="42"/>
    </row>
    <row r="4989" spans="1:15">
      <c r="A4989" s="42"/>
      <c r="B4989" s="330">
        <v>47993</v>
      </c>
      <c r="C4989" s="334">
        <f t="shared" si="76"/>
        <v>9991439475</v>
      </c>
      <c r="D4989" s="42"/>
      <c r="E4989" s="42"/>
      <c r="F4989" s="247">
        <v>452577289</v>
      </c>
      <c r="G4989" s="337">
        <v>698556277</v>
      </c>
      <c r="H4989" s="330">
        <v>46824</v>
      </c>
      <c r="I4989" s="330"/>
      <c r="K4989" s="42"/>
      <c r="L4989" s="42"/>
      <c r="M4989" s="328"/>
      <c r="N4989" s="328"/>
      <c r="O4989" s="42"/>
    </row>
    <row r="4990" spans="1:15">
      <c r="A4990" s="42"/>
      <c r="B4990" s="330">
        <v>47994</v>
      </c>
      <c r="C4990" s="334">
        <f t="shared" si="76"/>
        <v>9735498665</v>
      </c>
      <c r="D4990" s="42"/>
      <c r="E4990" s="42"/>
      <c r="F4990" s="247">
        <v>196636479</v>
      </c>
      <c r="G4990" s="337">
        <v>698558624</v>
      </c>
      <c r="H4990" s="330">
        <v>43541</v>
      </c>
      <c r="I4990" s="330"/>
      <c r="K4990" s="42"/>
      <c r="L4990" s="42"/>
      <c r="M4990" s="328"/>
      <c r="N4990" s="328"/>
      <c r="O4990" s="42"/>
    </row>
    <row r="4991" spans="1:15">
      <c r="A4991" s="42"/>
      <c r="B4991" s="330">
        <v>47995</v>
      </c>
      <c r="C4991" s="334">
        <f t="shared" si="76"/>
        <v>10351154767</v>
      </c>
      <c r="D4991" s="42"/>
      <c r="E4991" s="42"/>
      <c r="F4991" s="247">
        <v>812292581</v>
      </c>
      <c r="G4991" s="337">
        <v>698693304</v>
      </c>
      <c r="H4991" s="330">
        <v>47548</v>
      </c>
      <c r="I4991" s="330"/>
      <c r="K4991" s="42"/>
      <c r="L4991" s="42"/>
      <c r="M4991" s="328"/>
      <c r="N4991" s="328"/>
      <c r="O4991" s="42"/>
    </row>
    <row r="4992" spans="1:15">
      <c r="A4992" s="42"/>
      <c r="B4992" s="330">
        <v>47996</v>
      </c>
      <c r="C4992" s="334">
        <f t="shared" si="76"/>
        <v>10335873983</v>
      </c>
      <c r="D4992" s="42"/>
      <c r="E4992" s="42"/>
      <c r="F4992" s="247">
        <v>797011797</v>
      </c>
      <c r="G4992" s="337">
        <v>698768045</v>
      </c>
      <c r="H4992" s="330">
        <v>49124</v>
      </c>
      <c r="I4992" s="330"/>
      <c r="K4992" s="42"/>
      <c r="L4992" s="42"/>
      <c r="M4992" s="328"/>
      <c r="N4992" s="328"/>
      <c r="O4992" s="42"/>
    </row>
    <row r="4993" spans="1:15">
      <c r="A4993" s="42"/>
      <c r="B4993" s="330">
        <v>47997</v>
      </c>
      <c r="C4993" s="334">
        <f t="shared" si="76"/>
        <v>9872552922</v>
      </c>
      <c r="D4993" s="42"/>
      <c r="E4993" s="42"/>
      <c r="F4993" s="247">
        <v>333690736</v>
      </c>
      <c r="G4993" s="337">
        <v>699054027</v>
      </c>
      <c r="H4993" s="330">
        <v>49844</v>
      </c>
      <c r="I4993" s="330"/>
      <c r="K4993" s="42"/>
      <c r="L4993" s="42"/>
      <c r="M4993" s="328"/>
      <c r="N4993" s="328"/>
      <c r="O4993" s="42"/>
    </row>
    <row r="4994" spans="1:15">
      <c r="A4994" s="42"/>
      <c r="B4994" s="330">
        <v>47998</v>
      </c>
      <c r="C4994" s="334">
        <f t="shared" si="76"/>
        <v>10407531942</v>
      </c>
      <c r="D4994" s="42"/>
      <c r="E4994" s="42"/>
      <c r="F4994" s="247">
        <v>868669756</v>
      </c>
      <c r="G4994" s="337">
        <v>699096876</v>
      </c>
      <c r="H4994" s="330">
        <v>44151</v>
      </c>
      <c r="I4994" s="330"/>
      <c r="K4994" s="42"/>
      <c r="L4994" s="42"/>
      <c r="M4994" s="328"/>
      <c r="N4994" s="328"/>
      <c r="O4994" s="42"/>
    </row>
    <row r="4995" spans="1:15">
      <c r="A4995" s="42"/>
      <c r="B4995" s="330">
        <v>47999</v>
      </c>
      <c r="C4995" s="334">
        <f t="shared" si="76"/>
        <v>10041071821</v>
      </c>
      <c r="D4995" s="42"/>
      <c r="E4995" s="42"/>
      <c r="F4995" s="247">
        <v>502209635</v>
      </c>
      <c r="G4995" s="337">
        <v>699130303</v>
      </c>
      <c r="H4995" s="330">
        <v>44588</v>
      </c>
      <c r="I4995" s="330"/>
      <c r="K4995" s="42"/>
      <c r="L4995" s="42"/>
      <c r="M4995" s="328"/>
      <c r="N4995" s="328"/>
      <c r="O4995" s="42"/>
    </row>
    <row r="4996" spans="1:15">
      <c r="A4996" s="42"/>
      <c r="B4996" s="330">
        <v>48000</v>
      </c>
      <c r="C4996" s="334">
        <f t="shared" si="76"/>
        <v>9852360978</v>
      </c>
      <c r="D4996" s="42"/>
      <c r="E4996" s="42"/>
      <c r="F4996" s="247">
        <v>313498792</v>
      </c>
      <c r="G4996" s="337">
        <v>699502800</v>
      </c>
      <c r="H4996" s="330">
        <v>43830</v>
      </c>
      <c r="I4996" s="330"/>
      <c r="K4996" s="42"/>
      <c r="L4996" s="42"/>
      <c r="M4996" s="328"/>
      <c r="N4996" s="328"/>
      <c r="O4996" s="42"/>
    </row>
    <row r="4997" spans="1:15">
      <c r="A4997" s="42"/>
      <c r="B4997" s="330">
        <v>48001</v>
      </c>
      <c r="C4997" s="334">
        <f t="shared" si="76"/>
        <v>10127726783</v>
      </c>
      <c r="D4997" s="42"/>
      <c r="E4997" s="42"/>
      <c r="F4997" s="247">
        <v>588864597</v>
      </c>
      <c r="G4997" s="337">
        <v>700645027</v>
      </c>
      <c r="H4997" s="330">
        <v>46410</v>
      </c>
      <c r="I4997" s="330"/>
      <c r="K4997" s="42"/>
      <c r="L4997" s="42"/>
      <c r="M4997" s="328"/>
      <c r="N4997" s="328"/>
      <c r="O4997" s="42"/>
    </row>
    <row r="4998" spans="1:15">
      <c r="A4998" s="42"/>
      <c r="B4998" s="330">
        <v>48002</v>
      </c>
      <c r="C4998" s="334">
        <f t="shared" si="76"/>
        <v>10313363965</v>
      </c>
      <c r="D4998" s="42"/>
      <c r="E4998" s="42"/>
      <c r="F4998" s="247">
        <v>774501779</v>
      </c>
      <c r="G4998" s="337">
        <v>700902965</v>
      </c>
      <c r="H4998" s="330">
        <v>50137</v>
      </c>
      <c r="I4998" s="330"/>
      <c r="K4998" s="42"/>
      <c r="L4998" s="42"/>
      <c r="M4998" s="328"/>
      <c r="N4998" s="328"/>
      <c r="O4998" s="42"/>
    </row>
    <row r="4999" spans="1:15">
      <c r="A4999" s="42"/>
      <c r="B4999" s="330">
        <v>48003</v>
      </c>
      <c r="C4999" s="334">
        <f t="shared" si="76"/>
        <v>9940155701</v>
      </c>
      <c r="D4999" s="42"/>
      <c r="E4999" s="42"/>
      <c r="F4999" s="247">
        <v>401293515</v>
      </c>
      <c r="G4999" s="337">
        <v>700971624</v>
      </c>
      <c r="H4999" s="330">
        <v>45155</v>
      </c>
      <c r="I4999" s="330"/>
      <c r="K4999" s="42"/>
      <c r="L4999" s="42"/>
      <c r="M4999" s="328"/>
      <c r="N4999" s="328"/>
      <c r="O4999" s="42"/>
    </row>
    <row r="5000" spans="1:15">
      <c r="A5000" s="42"/>
      <c r="B5000" s="330">
        <v>48004</v>
      </c>
      <c r="C5000" s="334">
        <f t="shared" si="76"/>
        <v>10227350990</v>
      </c>
      <c r="D5000" s="42"/>
      <c r="E5000" s="42"/>
      <c r="F5000" s="247">
        <v>688488804</v>
      </c>
      <c r="G5000" s="337">
        <v>701171644</v>
      </c>
      <c r="H5000" s="330">
        <v>45319</v>
      </c>
      <c r="I5000" s="330"/>
      <c r="K5000" s="42"/>
      <c r="L5000" s="42"/>
      <c r="M5000" s="328"/>
      <c r="N5000" s="328"/>
      <c r="O5000" s="42"/>
    </row>
    <row r="5001" spans="1:15">
      <c r="A5001" s="42"/>
      <c r="B5001" s="330">
        <v>48005</v>
      </c>
      <c r="C5001" s="334">
        <f t="shared" si="76"/>
        <v>10100014942</v>
      </c>
      <c r="D5001" s="42"/>
      <c r="E5001" s="42"/>
      <c r="F5001" s="247">
        <v>561152756</v>
      </c>
      <c r="G5001" s="337">
        <v>701479419</v>
      </c>
      <c r="H5001" s="330">
        <v>47441</v>
      </c>
      <c r="I5001" s="330"/>
      <c r="K5001" s="42"/>
      <c r="L5001" s="42"/>
      <c r="M5001" s="328"/>
      <c r="N5001" s="328"/>
      <c r="O5001" s="42"/>
    </row>
    <row r="5002" spans="1:15">
      <c r="A5002" s="42"/>
      <c r="B5002" s="330">
        <v>48006</v>
      </c>
      <c r="C5002" s="334">
        <f t="shared" si="76"/>
        <v>10457271916</v>
      </c>
      <c r="D5002" s="42"/>
      <c r="E5002" s="42"/>
      <c r="F5002" s="247">
        <v>918409730</v>
      </c>
      <c r="G5002" s="337">
        <v>701485839</v>
      </c>
      <c r="H5002" s="330">
        <v>47573</v>
      </c>
      <c r="I5002" s="330"/>
      <c r="K5002" s="42"/>
      <c r="L5002" s="42"/>
      <c r="M5002" s="328"/>
      <c r="N5002" s="328"/>
      <c r="O5002" s="42"/>
    </row>
    <row r="5003" spans="1:15">
      <c r="A5003" s="42"/>
      <c r="B5003" s="330">
        <v>48007</v>
      </c>
      <c r="C5003" s="334">
        <f t="shared" si="76"/>
        <v>10305605326</v>
      </c>
      <c r="D5003" s="42"/>
      <c r="E5003" s="42"/>
      <c r="F5003" s="247">
        <v>766743140</v>
      </c>
      <c r="G5003" s="337">
        <v>701506384</v>
      </c>
      <c r="H5003" s="330">
        <v>48429</v>
      </c>
      <c r="I5003" s="330"/>
      <c r="K5003" s="42"/>
      <c r="L5003" s="42"/>
      <c r="M5003" s="328"/>
      <c r="N5003" s="328"/>
      <c r="O5003" s="42"/>
    </row>
    <row r="5004" spans="1:15">
      <c r="A5004" s="42"/>
      <c r="B5004" s="330">
        <v>48008</v>
      </c>
      <c r="C5004" s="334">
        <f t="shared" si="76"/>
        <v>10296322130</v>
      </c>
      <c r="D5004" s="42"/>
      <c r="E5004" s="42"/>
      <c r="F5004" s="247">
        <v>757459944</v>
      </c>
      <c r="G5004" s="337">
        <v>701521372</v>
      </c>
      <c r="H5004" s="330">
        <v>43663</v>
      </c>
      <c r="I5004" s="330"/>
      <c r="K5004" s="42"/>
      <c r="L5004" s="42"/>
      <c r="M5004" s="328"/>
      <c r="N5004" s="328"/>
      <c r="O5004" s="42"/>
    </row>
    <row r="5005" spans="1:15">
      <c r="A5005" s="42"/>
      <c r="B5005" s="330">
        <v>48009</v>
      </c>
      <c r="C5005" s="334">
        <f t="shared" si="76"/>
        <v>10015107853</v>
      </c>
      <c r="D5005" s="42"/>
      <c r="E5005" s="42"/>
      <c r="F5005" s="247">
        <v>476245667</v>
      </c>
      <c r="G5005" s="337">
        <v>701618670</v>
      </c>
      <c r="H5005" s="330">
        <v>47450</v>
      </c>
      <c r="I5005" s="330"/>
      <c r="K5005" s="42"/>
      <c r="L5005" s="42"/>
      <c r="M5005" s="328"/>
      <c r="N5005" s="328"/>
      <c r="O5005" s="42"/>
    </row>
    <row r="5006" spans="1:15">
      <c r="A5006" s="42"/>
      <c r="B5006" s="330">
        <v>48010</v>
      </c>
      <c r="C5006" s="334">
        <f t="shared" si="76"/>
        <v>10175324241</v>
      </c>
      <c r="D5006" s="42"/>
      <c r="E5006" s="42"/>
      <c r="F5006" s="247">
        <v>636462055</v>
      </c>
      <c r="G5006" s="337">
        <v>701755426</v>
      </c>
      <c r="H5006" s="330">
        <v>48968</v>
      </c>
      <c r="I5006" s="330"/>
      <c r="K5006" s="42"/>
      <c r="L5006" s="42"/>
      <c r="M5006" s="328"/>
      <c r="N5006" s="328"/>
      <c r="O5006" s="42"/>
    </row>
    <row r="5007" spans="1:15">
      <c r="A5007" s="42"/>
      <c r="B5007" s="330">
        <v>48011</v>
      </c>
      <c r="C5007" s="334">
        <f t="shared" si="76"/>
        <v>9672080344</v>
      </c>
      <c r="D5007" s="42"/>
      <c r="E5007" s="42"/>
      <c r="F5007" s="247">
        <v>133218158</v>
      </c>
      <c r="G5007" s="337">
        <v>701801955</v>
      </c>
      <c r="H5007" s="330">
        <v>47515</v>
      </c>
      <c r="I5007" s="330"/>
      <c r="K5007" s="42"/>
      <c r="L5007" s="42"/>
      <c r="M5007" s="328"/>
      <c r="N5007" s="328"/>
      <c r="O5007" s="42"/>
    </row>
    <row r="5008" spans="1:15">
      <c r="A5008" s="42"/>
      <c r="B5008" s="330">
        <v>48012</v>
      </c>
      <c r="C5008" s="334">
        <f t="shared" si="76"/>
        <v>9652221898</v>
      </c>
      <c r="D5008" s="42"/>
      <c r="E5008" s="42"/>
      <c r="F5008" s="247">
        <v>113359712</v>
      </c>
      <c r="G5008" s="337">
        <v>701971637</v>
      </c>
      <c r="H5008" s="330">
        <v>44094</v>
      </c>
      <c r="I5008" s="330"/>
      <c r="K5008" s="42"/>
      <c r="L5008" s="42"/>
      <c r="M5008" s="328"/>
      <c r="N5008" s="328"/>
      <c r="O5008" s="42"/>
    </row>
    <row r="5009" spans="1:15">
      <c r="A5009" s="42"/>
      <c r="B5009" s="330">
        <v>48013</v>
      </c>
      <c r="C5009" s="334">
        <f t="shared" si="76"/>
        <v>10447102747</v>
      </c>
      <c r="D5009" s="42"/>
      <c r="E5009" s="42"/>
      <c r="F5009" s="247">
        <v>908240561</v>
      </c>
      <c r="G5009" s="337">
        <v>701989870</v>
      </c>
      <c r="H5009" s="330">
        <v>49235</v>
      </c>
      <c r="I5009" s="330"/>
      <c r="K5009" s="42"/>
      <c r="L5009" s="42"/>
      <c r="M5009" s="328"/>
      <c r="N5009" s="328"/>
      <c r="O5009" s="42"/>
    </row>
    <row r="5010" spans="1:15">
      <c r="A5010" s="42"/>
      <c r="B5010" s="330">
        <v>48014</v>
      </c>
      <c r="C5010" s="334">
        <f t="shared" si="76"/>
        <v>10300849504</v>
      </c>
      <c r="D5010" s="42"/>
      <c r="E5010" s="42"/>
      <c r="F5010" s="247">
        <v>761987318</v>
      </c>
      <c r="G5010" s="337">
        <v>702157242</v>
      </c>
      <c r="H5010" s="330">
        <v>49371</v>
      </c>
      <c r="I5010" s="330"/>
      <c r="K5010" s="42"/>
      <c r="L5010" s="42"/>
      <c r="M5010" s="328"/>
      <c r="N5010" s="328"/>
      <c r="O5010" s="42"/>
    </row>
    <row r="5011" spans="1:15">
      <c r="A5011" s="42"/>
      <c r="B5011" s="330">
        <v>48015</v>
      </c>
      <c r="C5011" s="334">
        <f t="shared" si="76"/>
        <v>9691256592</v>
      </c>
      <c r="D5011" s="42"/>
      <c r="E5011" s="42"/>
      <c r="F5011" s="247">
        <v>152394406</v>
      </c>
      <c r="G5011" s="337">
        <v>702159336</v>
      </c>
      <c r="H5011" s="330">
        <v>45363</v>
      </c>
      <c r="I5011" s="330"/>
      <c r="K5011" s="42"/>
      <c r="L5011" s="42"/>
      <c r="M5011" s="328"/>
      <c r="N5011" s="328"/>
      <c r="O5011" s="42"/>
    </row>
    <row r="5012" spans="1:15">
      <c r="A5012" s="42"/>
      <c r="B5012" s="330">
        <v>48016</v>
      </c>
      <c r="C5012" s="334">
        <f t="shared" si="76"/>
        <v>10333879978</v>
      </c>
      <c r="D5012" s="42"/>
      <c r="E5012" s="42"/>
      <c r="F5012" s="247">
        <v>795017792</v>
      </c>
      <c r="G5012" s="337">
        <v>702460419</v>
      </c>
      <c r="H5012" s="330">
        <v>46304</v>
      </c>
      <c r="I5012" s="330"/>
      <c r="K5012" s="42"/>
      <c r="L5012" s="42"/>
      <c r="M5012" s="328"/>
      <c r="N5012" s="328"/>
      <c r="O5012" s="42"/>
    </row>
    <row r="5013" spans="1:15">
      <c r="A5013" s="42"/>
      <c r="B5013" s="330">
        <v>48017</v>
      </c>
      <c r="C5013" s="334">
        <f t="shared" si="76"/>
        <v>9743551998</v>
      </c>
      <c r="D5013" s="42"/>
      <c r="E5013" s="42"/>
      <c r="F5013" s="247">
        <v>204689812</v>
      </c>
      <c r="G5013" s="337">
        <v>702619627</v>
      </c>
      <c r="H5013" s="330">
        <v>44521</v>
      </c>
      <c r="I5013" s="330"/>
      <c r="K5013" s="42"/>
      <c r="L5013" s="42"/>
      <c r="M5013" s="328"/>
      <c r="N5013" s="328"/>
      <c r="O5013" s="42"/>
    </row>
    <row r="5014" spans="1:15">
      <c r="A5014" s="42"/>
      <c r="B5014" s="330">
        <v>48018</v>
      </c>
      <c r="C5014" s="334">
        <f t="shared" si="76"/>
        <v>10335504998</v>
      </c>
      <c r="D5014" s="42"/>
      <c r="E5014" s="42"/>
      <c r="F5014" s="247">
        <v>796642812</v>
      </c>
      <c r="G5014" s="337">
        <v>702754257</v>
      </c>
      <c r="H5014" s="330">
        <v>46709</v>
      </c>
      <c r="I5014" s="330"/>
      <c r="K5014" s="42"/>
      <c r="L5014" s="42"/>
      <c r="M5014" s="328"/>
      <c r="N5014" s="328"/>
      <c r="O5014" s="42"/>
    </row>
    <row r="5015" spans="1:15">
      <c r="A5015" s="42"/>
      <c r="B5015" s="330">
        <v>48019</v>
      </c>
      <c r="C5015" s="334">
        <f t="shared" si="76"/>
        <v>10118462132</v>
      </c>
      <c r="D5015" s="42"/>
      <c r="E5015" s="42"/>
      <c r="F5015" s="247">
        <v>579599946</v>
      </c>
      <c r="G5015" s="337">
        <v>702827889</v>
      </c>
      <c r="H5015" s="330">
        <v>46489</v>
      </c>
      <c r="I5015" s="330"/>
      <c r="K5015" s="42"/>
      <c r="L5015" s="42"/>
      <c r="M5015" s="328"/>
      <c r="N5015" s="328"/>
      <c r="O5015" s="42"/>
    </row>
    <row r="5016" spans="1:15">
      <c r="A5016" s="42"/>
      <c r="B5016" s="330">
        <v>48020</v>
      </c>
      <c r="C5016" s="334">
        <f t="shared" si="76"/>
        <v>10144914175</v>
      </c>
      <c r="D5016" s="42"/>
      <c r="E5016" s="42"/>
      <c r="F5016" s="247">
        <v>606051989</v>
      </c>
      <c r="G5016" s="337">
        <v>703106052</v>
      </c>
      <c r="H5016" s="330">
        <v>48113</v>
      </c>
      <c r="I5016" s="330"/>
      <c r="K5016" s="42"/>
      <c r="L5016" s="42"/>
      <c r="M5016" s="328"/>
      <c r="N5016" s="328"/>
      <c r="O5016" s="42"/>
    </row>
    <row r="5017" spans="1:15">
      <c r="A5017" s="42"/>
      <c r="B5017" s="330">
        <v>48021</v>
      </c>
      <c r="C5017" s="334">
        <f t="shared" si="76"/>
        <v>10220074722</v>
      </c>
      <c r="D5017" s="42"/>
      <c r="E5017" s="42"/>
      <c r="F5017" s="247">
        <v>681212536</v>
      </c>
      <c r="G5017" s="337">
        <v>703148831</v>
      </c>
      <c r="H5017" s="330">
        <v>45475</v>
      </c>
      <c r="I5017" s="330"/>
      <c r="K5017" s="42"/>
      <c r="L5017" s="42"/>
      <c r="M5017" s="328"/>
      <c r="N5017" s="328"/>
      <c r="O5017" s="42"/>
    </row>
    <row r="5018" spans="1:15">
      <c r="A5018" s="42"/>
      <c r="B5018" s="330">
        <v>48022</v>
      </c>
      <c r="C5018" s="334">
        <f t="shared" si="76"/>
        <v>10134645052</v>
      </c>
      <c r="D5018" s="42"/>
      <c r="E5018" s="42"/>
      <c r="F5018" s="247">
        <v>595782866</v>
      </c>
      <c r="G5018" s="337">
        <v>703228303</v>
      </c>
      <c r="H5018" s="330">
        <v>44767</v>
      </c>
      <c r="I5018" s="330"/>
      <c r="K5018" s="42"/>
      <c r="L5018" s="42"/>
      <c r="M5018" s="328"/>
      <c r="N5018" s="328"/>
      <c r="O5018" s="42"/>
    </row>
    <row r="5019" spans="1:15">
      <c r="A5019" s="42"/>
      <c r="B5019" s="330">
        <v>48023</v>
      </c>
      <c r="C5019" s="334">
        <f t="shared" si="76"/>
        <v>10355978923</v>
      </c>
      <c r="D5019" s="42"/>
      <c r="E5019" s="42"/>
      <c r="F5019" s="247">
        <v>817116737</v>
      </c>
      <c r="G5019" s="337">
        <v>703283881</v>
      </c>
      <c r="H5019" s="330">
        <v>48930</v>
      </c>
      <c r="I5019" s="330"/>
      <c r="K5019" s="42"/>
      <c r="L5019" s="42"/>
      <c r="M5019" s="328"/>
      <c r="N5019" s="328"/>
      <c r="O5019" s="42"/>
    </row>
    <row r="5020" spans="1:15">
      <c r="A5020" s="42"/>
      <c r="B5020" s="330">
        <v>48024</v>
      </c>
      <c r="C5020" s="334">
        <f t="shared" si="76"/>
        <v>10363678565</v>
      </c>
      <c r="D5020" s="42"/>
      <c r="E5020" s="42"/>
      <c r="F5020" s="247">
        <v>824816379</v>
      </c>
      <c r="G5020" s="337">
        <v>703346396</v>
      </c>
      <c r="H5020" s="330">
        <v>43260</v>
      </c>
      <c r="I5020" s="330"/>
      <c r="K5020" s="42"/>
      <c r="L5020" s="42"/>
      <c r="M5020" s="328"/>
      <c r="N5020" s="328"/>
      <c r="O5020" s="42"/>
    </row>
    <row r="5021" spans="1:15">
      <c r="A5021" s="42"/>
      <c r="B5021" s="330">
        <v>48025</v>
      </c>
      <c r="C5021" s="334">
        <f t="shared" si="76"/>
        <v>9866558586</v>
      </c>
      <c r="D5021" s="42"/>
      <c r="E5021" s="42"/>
      <c r="F5021" s="247">
        <v>327696400</v>
      </c>
      <c r="G5021" s="337">
        <v>703626851</v>
      </c>
      <c r="H5021" s="330">
        <v>46174</v>
      </c>
      <c r="I5021" s="330"/>
      <c r="K5021" s="42"/>
      <c r="L5021" s="42"/>
      <c r="M5021" s="328"/>
      <c r="N5021" s="328"/>
      <c r="O5021" s="42"/>
    </row>
    <row r="5022" spans="1:15">
      <c r="A5022" s="42"/>
      <c r="B5022" s="330">
        <v>48026</v>
      </c>
      <c r="C5022" s="334">
        <f t="shared" si="76"/>
        <v>10086499809</v>
      </c>
      <c r="D5022" s="42"/>
      <c r="E5022" s="42"/>
      <c r="F5022" s="247">
        <v>547637623</v>
      </c>
      <c r="G5022" s="337">
        <v>703860498</v>
      </c>
      <c r="H5022" s="330">
        <v>50346</v>
      </c>
      <c r="I5022" s="330"/>
      <c r="K5022" s="42"/>
      <c r="L5022" s="42"/>
      <c r="M5022" s="328"/>
      <c r="N5022" s="328"/>
      <c r="O5022" s="42"/>
    </row>
    <row r="5023" spans="1:15">
      <c r="A5023" s="42"/>
      <c r="B5023" s="330">
        <v>48027</v>
      </c>
      <c r="C5023" s="334">
        <f t="shared" si="76"/>
        <v>9850195791</v>
      </c>
      <c r="D5023" s="42"/>
      <c r="E5023" s="42"/>
      <c r="F5023" s="247">
        <v>311333605</v>
      </c>
      <c r="G5023" s="337">
        <v>703904530</v>
      </c>
      <c r="H5023" s="330">
        <v>47434</v>
      </c>
      <c r="I5023" s="330"/>
      <c r="K5023" s="42"/>
      <c r="L5023" s="42"/>
      <c r="M5023" s="328"/>
      <c r="N5023" s="328"/>
      <c r="O5023" s="42"/>
    </row>
    <row r="5024" spans="1:15">
      <c r="A5024" s="42"/>
      <c r="B5024" s="330">
        <v>48028</v>
      </c>
      <c r="C5024" s="334">
        <f t="shared" ref="C5024:C5087" si="77">F5024+(F$88*28679+98765)+(G$88*6587+87654)+(E$88*9537+76543)+(J$88*5713+4528)</f>
        <v>10434045191</v>
      </c>
      <c r="D5024" s="42"/>
      <c r="E5024" s="42"/>
      <c r="F5024" s="247">
        <v>895183005</v>
      </c>
      <c r="G5024" s="337">
        <v>704302203</v>
      </c>
      <c r="H5024" s="330">
        <v>47004</v>
      </c>
      <c r="I5024" s="330"/>
      <c r="K5024" s="42"/>
      <c r="L5024" s="42"/>
      <c r="M5024" s="328"/>
      <c r="N5024" s="328"/>
      <c r="O5024" s="42"/>
    </row>
    <row r="5025" spans="1:15">
      <c r="A5025" s="42"/>
      <c r="B5025" s="330">
        <v>48029</v>
      </c>
      <c r="C5025" s="334">
        <f t="shared" si="77"/>
        <v>10497979703</v>
      </c>
      <c r="D5025" s="42"/>
      <c r="E5025" s="42"/>
      <c r="F5025" s="247">
        <v>959117517</v>
      </c>
      <c r="G5025" s="337">
        <v>704601438</v>
      </c>
      <c r="H5025" s="330">
        <v>47002</v>
      </c>
      <c r="I5025" s="330"/>
      <c r="K5025" s="42"/>
      <c r="L5025" s="42"/>
      <c r="M5025" s="328"/>
      <c r="N5025" s="328"/>
      <c r="O5025" s="42"/>
    </row>
    <row r="5026" spans="1:15">
      <c r="A5026" s="42"/>
      <c r="B5026" s="330">
        <v>48030</v>
      </c>
      <c r="C5026" s="334">
        <f t="shared" si="77"/>
        <v>10225510276</v>
      </c>
      <c r="D5026" s="42"/>
      <c r="E5026" s="42"/>
      <c r="F5026" s="247">
        <v>686648090</v>
      </c>
      <c r="G5026" s="337">
        <v>704701854</v>
      </c>
      <c r="H5026" s="330">
        <v>49640</v>
      </c>
      <c r="I5026" s="330"/>
      <c r="K5026" s="42"/>
      <c r="L5026" s="42"/>
      <c r="M5026" s="328"/>
      <c r="N5026" s="328"/>
      <c r="O5026" s="42"/>
    </row>
    <row r="5027" spans="1:15">
      <c r="A5027" s="42"/>
      <c r="B5027" s="330">
        <v>48031</v>
      </c>
      <c r="C5027" s="334">
        <f t="shared" si="77"/>
        <v>10511021598</v>
      </c>
      <c r="D5027" s="42"/>
      <c r="E5027" s="42"/>
      <c r="F5027" s="247">
        <v>972159412</v>
      </c>
      <c r="G5027" s="337">
        <v>704798614</v>
      </c>
      <c r="H5027" s="330">
        <v>47886</v>
      </c>
      <c r="I5027" s="330"/>
      <c r="K5027" s="42"/>
      <c r="L5027" s="42"/>
      <c r="M5027" s="328"/>
      <c r="N5027" s="328"/>
      <c r="O5027" s="42"/>
    </row>
    <row r="5028" spans="1:15">
      <c r="A5028" s="42"/>
      <c r="B5028" s="330">
        <v>48032</v>
      </c>
      <c r="C5028" s="334">
        <f t="shared" si="77"/>
        <v>10287515686</v>
      </c>
      <c r="D5028" s="42"/>
      <c r="E5028" s="42"/>
      <c r="F5028" s="247">
        <v>748653500</v>
      </c>
      <c r="G5028" s="337">
        <v>705109714</v>
      </c>
      <c r="H5028" s="330">
        <v>47092</v>
      </c>
      <c r="I5028" s="330"/>
      <c r="K5028" s="42"/>
      <c r="L5028" s="42"/>
      <c r="M5028" s="328"/>
      <c r="N5028" s="328"/>
      <c r="O5028" s="42"/>
    </row>
    <row r="5029" spans="1:15">
      <c r="A5029" s="42"/>
      <c r="B5029" s="330">
        <v>48033</v>
      </c>
      <c r="C5029" s="334">
        <f t="shared" si="77"/>
        <v>10515169045</v>
      </c>
      <c r="D5029" s="42"/>
      <c r="E5029" s="42"/>
      <c r="F5029" s="247">
        <v>976306859</v>
      </c>
      <c r="G5029" s="337">
        <v>705148579</v>
      </c>
      <c r="H5029" s="330">
        <v>43152</v>
      </c>
      <c r="I5029" s="330"/>
      <c r="K5029" s="42"/>
      <c r="L5029" s="42"/>
      <c r="M5029" s="328"/>
      <c r="N5029" s="328"/>
      <c r="O5029" s="42"/>
    </row>
    <row r="5030" spans="1:15">
      <c r="A5030" s="42"/>
      <c r="B5030" s="330">
        <v>48034</v>
      </c>
      <c r="C5030" s="334">
        <f t="shared" si="77"/>
        <v>9765146627</v>
      </c>
      <c r="D5030" s="42"/>
      <c r="E5030" s="42"/>
      <c r="F5030" s="247">
        <v>226284441</v>
      </c>
      <c r="G5030" s="337">
        <v>705167534</v>
      </c>
      <c r="H5030" s="330">
        <v>45938</v>
      </c>
      <c r="I5030" s="330"/>
      <c r="K5030" s="42"/>
      <c r="L5030" s="42"/>
      <c r="M5030" s="328"/>
      <c r="N5030" s="328"/>
      <c r="O5030" s="42"/>
    </row>
    <row r="5031" spans="1:15">
      <c r="A5031" s="42"/>
      <c r="B5031" s="330">
        <v>48035</v>
      </c>
      <c r="C5031" s="334">
        <f t="shared" si="77"/>
        <v>10031059963</v>
      </c>
      <c r="D5031" s="42"/>
      <c r="E5031" s="42"/>
      <c r="F5031" s="247">
        <v>492197777</v>
      </c>
      <c r="G5031" s="337">
        <v>705170600</v>
      </c>
      <c r="H5031" s="330">
        <v>43241</v>
      </c>
      <c r="I5031" s="330"/>
      <c r="K5031" s="42"/>
      <c r="L5031" s="42"/>
      <c r="M5031" s="328"/>
      <c r="N5031" s="328"/>
      <c r="O5031" s="42"/>
    </row>
    <row r="5032" spans="1:15">
      <c r="A5032" s="42"/>
      <c r="B5032" s="330">
        <v>48036</v>
      </c>
      <c r="C5032" s="334">
        <f t="shared" si="77"/>
        <v>9900287776</v>
      </c>
      <c r="D5032" s="42"/>
      <c r="E5032" s="42"/>
      <c r="F5032" s="247">
        <v>361425590</v>
      </c>
      <c r="G5032" s="337">
        <v>705394117</v>
      </c>
      <c r="H5032" s="330">
        <v>43691</v>
      </c>
      <c r="I5032" s="330"/>
      <c r="K5032" s="42"/>
      <c r="L5032" s="42"/>
      <c r="M5032" s="328"/>
      <c r="N5032" s="328"/>
      <c r="O5032" s="42"/>
    </row>
    <row r="5033" spans="1:15">
      <c r="A5033" s="42"/>
      <c r="B5033" s="330">
        <v>48037</v>
      </c>
      <c r="C5033" s="334">
        <f t="shared" si="77"/>
        <v>10153342985</v>
      </c>
      <c r="D5033" s="42"/>
      <c r="E5033" s="42"/>
      <c r="F5033" s="247">
        <v>614480799</v>
      </c>
      <c r="G5033" s="337">
        <v>705672493</v>
      </c>
      <c r="H5033" s="330">
        <v>47040</v>
      </c>
      <c r="I5033" s="330"/>
      <c r="K5033" s="42"/>
      <c r="L5033" s="42"/>
      <c r="M5033" s="328"/>
      <c r="N5033" s="328"/>
      <c r="O5033" s="42"/>
    </row>
    <row r="5034" spans="1:15">
      <c r="A5034" s="42"/>
      <c r="B5034" s="330">
        <v>48038</v>
      </c>
      <c r="C5034" s="334">
        <f t="shared" si="77"/>
        <v>9927364647</v>
      </c>
      <c r="D5034" s="42"/>
      <c r="E5034" s="42"/>
      <c r="F5034" s="247">
        <v>388502461</v>
      </c>
      <c r="G5034" s="337">
        <v>705734829</v>
      </c>
      <c r="H5034" s="330">
        <v>46081</v>
      </c>
      <c r="I5034" s="330"/>
      <c r="K5034" s="42"/>
      <c r="L5034" s="42"/>
      <c r="M5034" s="328"/>
      <c r="N5034" s="328"/>
      <c r="O5034" s="42"/>
    </row>
    <row r="5035" spans="1:15">
      <c r="A5035" s="42"/>
      <c r="B5035" s="330">
        <v>48039</v>
      </c>
      <c r="C5035" s="334">
        <f t="shared" si="77"/>
        <v>10096007738</v>
      </c>
      <c r="D5035" s="42"/>
      <c r="E5035" s="42"/>
      <c r="F5035" s="247">
        <v>557145552</v>
      </c>
      <c r="G5035" s="337">
        <v>705821689</v>
      </c>
      <c r="H5035" s="330">
        <v>47621</v>
      </c>
      <c r="I5035" s="330"/>
      <c r="K5035" s="42"/>
      <c r="L5035" s="42"/>
      <c r="M5035" s="328"/>
      <c r="N5035" s="328"/>
      <c r="O5035" s="42"/>
    </row>
    <row r="5036" spans="1:15">
      <c r="A5036" s="42"/>
      <c r="B5036" s="330">
        <v>48040</v>
      </c>
      <c r="C5036" s="334">
        <f t="shared" si="77"/>
        <v>10138327515</v>
      </c>
      <c r="D5036" s="42"/>
      <c r="E5036" s="42"/>
      <c r="F5036" s="247">
        <v>599465329</v>
      </c>
      <c r="G5036" s="337">
        <v>705888692</v>
      </c>
      <c r="H5036" s="330">
        <v>50300</v>
      </c>
      <c r="I5036" s="330"/>
      <c r="K5036" s="42"/>
      <c r="L5036" s="42"/>
      <c r="M5036" s="328"/>
      <c r="N5036" s="328"/>
      <c r="O5036" s="42"/>
    </row>
    <row r="5037" spans="1:15">
      <c r="A5037" s="42"/>
      <c r="B5037" s="330">
        <v>48041</v>
      </c>
      <c r="C5037" s="334">
        <f t="shared" si="77"/>
        <v>10413259655</v>
      </c>
      <c r="D5037" s="42"/>
      <c r="E5037" s="42"/>
      <c r="F5037" s="247">
        <v>874397469</v>
      </c>
      <c r="G5037" s="337">
        <v>706260632</v>
      </c>
      <c r="H5037" s="330">
        <v>49454</v>
      </c>
      <c r="I5037" s="330"/>
      <c r="K5037" s="42"/>
      <c r="L5037" s="42"/>
      <c r="M5037" s="328"/>
      <c r="N5037" s="328"/>
      <c r="O5037" s="42"/>
    </row>
    <row r="5038" spans="1:15">
      <c r="A5038" s="42"/>
      <c r="B5038" s="330">
        <v>48042</v>
      </c>
      <c r="C5038" s="334">
        <f t="shared" si="77"/>
        <v>10470098946</v>
      </c>
      <c r="D5038" s="42"/>
      <c r="E5038" s="42"/>
      <c r="F5038" s="247">
        <v>931236760</v>
      </c>
      <c r="G5038" s="337">
        <v>706435169</v>
      </c>
      <c r="H5038" s="330">
        <v>43130</v>
      </c>
      <c r="I5038" s="330"/>
      <c r="K5038" s="42"/>
      <c r="L5038" s="42"/>
      <c r="M5038" s="328"/>
      <c r="N5038" s="328"/>
      <c r="O5038" s="42"/>
    </row>
    <row r="5039" spans="1:15">
      <c r="A5039" s="42"/>
      <c r="B5039" s="330">
        <v>48043</v>
      </c>
      <c r="C5039" s="334">
        <f t="shared" si="77"/>
        <v>10527821828</v>
      </c>
      <c r="D5039" s="42"/>
      <c r="E5039" s="42"/>
      <c r="F5039" s="247">
        <v>988959642</v>
      </c>
      <c r="G5039" s="337">
        <v>706628572</v>
      </c>
      <c r="H5039" s="330">
        <v>43045</v>
      </c>
      <c r="I5039" s="330"/>
      <c r="K5039" s="42"/>
      <c r="L5039" s="42"/>
      <c r="M5039" s="328"/>
      <c r="N5039" s="328"/>
      <c r="O5039" s="42"/>
    </row>
    <row r="5040" spans="1:15">
      <c r="A5040" s="42"/>
      <c r="B5040" s="330">
        <v>48044</v>
      </c>
      <c r="C5040" s="334">
        <f t="shared" si="77"/>
        <v>9794113743</v>
      </c>
      <c r="D5040" s="42"/>
      <c r="E5040" s="42"/>
      <c r="F5040" s="247">
        <v>255251557</v>
      </c>
      <c r="G5040" s="337">
        <v>706737489</v>
      </c>
      <c r="H5040" s="330">
        <v>48541</v>
      </c>
      <c r="I5040" s="330"/>
      <c r="K5040" s="42"/>
      <c r="L5040" s="42"/>
      <c r="M5040" s="328"/>
      <c r="N5040" s="328"/>
      <c r="O5040" s="42"/>
    </row>
    <row r="5041" spans="1:15">
      <c r="A5041" s="42"/>
      <c r="B5041" s="330">
        <v>48045</v>
      </c>
      <c r="C5041" s="334">
        <f t="shared" si="77"/>
        <v>9746040105</v>
      </c>
      <c r="D5041" s="42"/>
      <c r="E5041" s="42"/>
      <c r="F5041" s="247">
        <v>207177919</v>
      </c>
      <c r="G5041" s="337">
        <v>706887287</v>
      </c>
      <c r="H5041" s="330">
        <v>46936</v>
      </c>
      <c r="I5041" s="330"/>
      <c r="K5041" s="42"/>
      <c r="L5041" s="42"/>
      <c r="M5041" s="328"/>
      <c r="N5041" s="328"/>
      <c r="O5041" s="42"/>
    </row>
    <row r="5042" spans="1:15">
      <c r="A5042" s="42"/>
      <c r="B5042" s="330">
        <v>48046</v>
      </c>
      <c r="C5042" s="334">
        <f t="shared" si="77"/>
        <v>10452308538</v>
      </c>
      <c r="D5042" s="42"/>
      <c r="E5042" s="42"/>
      <c r="F5042" s="247">
        <v>913446352</v>
      </c>
      <c r="G5042" s="337">
        <v>706887718</v>
      </c>
      <c r="H5042" s="330">
        <v>43509</v>
      </c>
      <c r="I5042" s="330"/>
      <c r="K5042" s="42"/>
      <c r="L5042" s="42"/>
      <c r="M5042" s="328"/>
      <c r="N5042" s="328"/>
      <c r="O5042" s="42"/>
    </row>
    <row r="5043" spans="1:15">
      <c r="A5043" s="42"/>
      <c r="B5043" s="330">
        <v>48047</v>
      </c>
      <c r="C5043" s="334">
        <f t="shared" si="77"/>
        <v>10121693342</v>
      </c>
      <c r="D5043" s="42"/>
      <c r="E5043" s="42"/>
      <c r="F5043" s="247">
        <v>582831156</v>
      </c>
      <c r="G5043" s="337">
        <v>707316955</v>
      </c>
      <c r="H5043" s="330">
        <v>44069</v>
      </c>
      <c r="I5043" s="330"/>
      <c r="K5043" s="42"/>
      <c r="L5043" s="42"/>
      <c r="M5043" s="328"/>
      <c r="N5043" s="328"/>
      <c r="O5043" s="42"/>
    </row>
    <row r="5044" spans="1:15">
      <c r="A5044" s="42"/>
      <c r="B5044" s="330">
        <v>48048</v>
      </c>
      <c r="C5044" s="334">
        <f t="shared" si="77"/>
        <v>10456311783</v>
      </c>
      <c r="D5044" s="42"/>
      <c r="E5044" s="42"/>
      <c r="F5044" s="247">
        <v>917449597</v>
      </c>
      <c r="G5044" s="337">
        <v>707627513</v>
      </c>
      <c r="H5044" s="330">
        <v>45735</v>
      </c>
      <c r="I5044" s="330"/>
      <c r="K5044" s="42"/>
      <c r="L5044" s="42"/>
      <c r="M5044" s="328"/>
      <c r="N5044" s="328"/>
      <c r="O5044" s="42"/>
    </row>
    <row r="5045" spans="1:15">
      <c r="A5045" s="42"/>
      <c r="B5045" s="330">
        <v>48049</v>
      </c>
      <c r="C5045" s="334">
        <f t="shared" si="77"/>
        <v>10502209555</v>
      </c>
      <c r="D5045" s="42"/>
      <c r="E5045" s="42"/>
      <c r="F5045" s="247">
        <v>963347369</v>
      </c>
      <c r="G5045" s="337">
        <v>707725219</v>
      </c>
      <c r="H5045" s="330">
        <v>48427</v>
      </c>
      <c r="I5045" s="330"/>
      <c r="K5045" s="42"/>
      <c r="L5045" s="42"/>
      <c r="M5045" s="328"/>
      <c r="N5045" s="328"/>
      <c r="O5045" s="42"/>
    </row>
    <row r="5046" spans="1:15">
      <c r="A5046" s="42"/>
      <c r="B5046" s="330">
        <v>48050</v>
      </c>
      <c r="C5046" s="334">
        <f t="shared" si="77"/>
        <v>10207509600</v>
      </c>
      <c r="D5046" s="42"/>
      <c r="E5046" s="42"/>
      <c r="F5046" s="247">
        <v>668647414</v>
      </c>
      <c r="G5046" s="337">
        <v>707850402</v>
      </c>
      <c r="H5046" s="330">
        <v>46336</v>
      </c>
      <c r="I5046" s="330"/>
      <c r="K5046" s="42"/>
      <c r="L5046" s="42"/>
      <c r="M5046" s="328"/>
      <c r="N5046" s="328"/>
      <c r="O5046" s="42"/>
    </row>
    <row r="5047" spans="1:15">
      <c r="A5047" s="42"/>
      <c r="B5047" s="330">
        <v>48051</v>
      </c>
      <c r="C5047" s="334">
        <f t="shared" si="77"/>
        <v>10074945335</v>
      </c>
      <c r="D5047" s="42"/>
      <c r="E5047" s="42"/>
      <c r="F5047" s="247">
        <v>536083149</v>
      </c>
      <c r="G5047" s="337">
        <v>707864656</v>
      </c>
      <c r="H5047" s="330">
        <v>45152</v>
      </c>
      <c r="I5047" s="330"/>
      <c r="K5047" s="42"/>
      <c r="L5047" s="42"/>
      <c r="M5047" s="328"/>
      <c r="N5047" s="328"/>
      <c r="O5047" s="42"/>
    </row>
    <row r="5048" spans="1:15">
      <c r="A5048" s="42"/>
      <c r="B5048" s="330">
        <v>48052</v>
      </c>
      <c r="C5048" s="334">
        <f t="shared" si="77"/>
        <v>10358676547</v>
      </c>
      <c r="D5048" s="42"/>
      <c r="E5048" s="42"/>
      <c r="F5048" s="247">
        <v>819814361</v>
      </c>
      <c r="G5048" s="337">
        <v>707902438</v>
      </c>
      <c r="H5048" s="330">
        <v>43346</v>
      </c>
      <c r="I5048" s="330"/>
      <c r="K5048" s="42"/>
      <c r="L5048" s="42"/>
      <c r="M5048" s="328"/>
      <c r="N5048" s="328"/>
      <c r="O5048" s="42"/>
    </row>
    <row r="5049" spans="1:15">
      <c r="A5049" s="42"/>
      <c r="B5049" s="330">
        <v>48053</v>
      </c>
      <c r="C5049" s="334">
        <f t="shared" si="77"/>
        <v>9658918958</v>
      </c>
      <c r="D5049" s="42"/>
      <c r="E5049" s="42"/>
      <c r="F5049" s="247">
        <v>120056772</v>
      </c>
      <c r="G5049" s="337">
        <v>707940666</v>
      </c>
      <c r="H5049" s="330">
        <v>49310</v>
      </c>
      <c r="I5049" s="330"/>
      <c r="K5049" s="42"/>
      <c r="L5049" s="42"/>
      <c r="M5049" s="328"/>
      <c r="N5049" s="328"/>
      <c r="O5049" s="42"/>
    </row>
    <row r="5050" spans="1:15">
      <c r="A5050" s="42"/>
      <c r="B5050" s="330">
        <v>48054</v>
      </c>
      <c r="C5050" s="334">
        <f t="shared" si="77"/>
        <v>10227307713</v>
      </c>
      <c r="D5050" s="42"/>
      <c r="E5050" s="42"/>
      <c r="F5050" s="247">
        <v>688445527</v>
      </c>
      <c r="G5050" s="337">
        <v>707952455</v>
      </c>
      <c r="H5050" s="330">
        <v>46192</v>
      </c>
      <c r="I5050" s="330"/>
      <c r="K5050" s="42"/>
      <c r="L5050" s="42"/>
      <c r="M5050" s="328"/>
      <c r="N5050" s="328"/>
      <c r="O5050" s="42"/>
    </row>
    <row r="5051" spans="1:15">
      <c r="A5051" s="42"/>
      <c r="B5051" s="330">
        <v>48055</v>
      </c>
      <c r="C5051" s="334">
        <f t="shared" si="77"/>
        <v>10332915489</v>
      </c>
      <c r="D5051" s="42"/>
      <c r="E5051" s="42"/>
      <c r="F5051" s="247">
        <v>794053303</v>
      </c>
      <c r="G5051" s="337">
        <v>708217106</v>
      </c>
      <c r="H5051" s="330">
        <v>43911</v>
      </c>
      <c r="I5051" s="330"/>
      <c r="K5051" s="42"/>
      <c r="L5051" s="42"/>
      <c r="M5051" s="328"/>
      <c r="N5051" s="328"/>
      <c r="O5051" s="42"/>
    </row>
    <row r="5052" spans="1:15">
      <c r="A5052" s="42"/>
      <c r="B5052" s="330">
        <v>48056</v>
      </c>
      <c r="C5052" s="334">
        <f t="shared" si="77"/>
        <v>10504367244</v>
      </c>
      <c r="D5052" s="42"/>
      <c r="E5052" s="42"/>
      <c r="F5052" s="247">
        <v>965505058</v>
      </c>
      <c r="G5052" s="337">
        <v>708513907</v>
      </c>
      <c r="H5052" s="330">
        <v>47257</v>
      </c>
      <c r="I5052" s="330"/>
      <c r="K5052" s="42"/>
      <c r="L5052" s="42"/>
      <c r="M5052" s="328"/>
      <c r="N5052" s="328"/>
      <c r="O5052" s="42"/>
    </row>
    <row r="5053" spans="1:15">
      <c r="A5053" s="42"/>
      <c r="B5053" s="330">
        <v>48057</v>
      </c>
      <c r="C5053" s="334">
        <f t="shared" si="77"/>
        <v>10455978958</v>
      </c>
      <c r="D5053" s="42"/>
      <c r="E5053" s="42"/>
      <c r="F5053" s="247">
        <v>917116772</v>
      </c>
      <c r="G5053" s="337">
        <v>709227865</v>
      </c>
      <c r="H5053" s="330">
        <v>47662</v>
      </c>
      <c r="I5053" s="330"/>
      <c r="K5053" s="42"/>
      <c r="L5053" s="42"/>
      <c r="M5053" s="328"/>
      <c r="N5053" s="328"/>
      <c r="O5053" s="42"/>
    </row>
    <row r="5054" spans="1:15">
      <c r="A5054" s="42"/>
      <c r="B5054" s="330">
        <v>48058</v>
      </c>
      <c r="C5054" s="334">
        <f t="shared" si="77"/>
        <v>10338213177</v>
      </c>
      <c r="D5054" s="42"/>
      <c r="E5054" s="42"/>
      <c r="F5054" s="247">
        <v>799350991</v>
      </c>
      <c r="G5054" s="337">
        <v>709296391</v>
      </c>
      <c r="H5054" s="330">
        <v>44905</v>
      </c>
      <c r="I5054" s="330"/>
      <c r="K5054" s="42"/>
      <c r="L5054" s="42"/>
      <c r="M5054" s="328"/>
      <c r="N5054" s="328"/>
      <c r="O5054" s="42"/>
    </row>
    <row r="5055" spans="1:15">
      <c r="A5055" s="42"/>
      <c r="B5055" s="330">
        <v>48059</v>
      </c>
      <c r="C5055" s="334">
        <f t="shared" si="77"/>
        <v>10507326743</v>
      </c>
      <c r="D5055" s="42"/>
      <c r="E5055" s="42"/>
      <c r="F5055" s="247">
        <v>968464557</v>
      </c>
      <c r="G5055" s="337">
        <v>709334347</v>
      </c>
      <c r="H5055" s="330">
        <v>47260</v>
      </c>
      <c r="I5055" s="330"/>
      <c r="K5055" s="42"/>
      <c r="L5055" s="42"/>
      <c r="M5055" s="328"/>
      <c r="N5055" s="328"/>
      <c r="O5055" s="42"/>
    </row>
    <row r="5056" spans="1:15">
      <c r="A5056" s="42"/>
      <c r="B5056" s="330">
        <v>48060</v>
      </c>
      <c r="C5056" s="334">
        <f t="shared" si="77"/>
        <v>10272593474</v>
      </c>
      <c r="D5056" s="42"/>
      <c r="E5056" s="42"/>
      <c r="F5056" s="247">
        <v>733731288</v>
      </c>
      <c r="G5056" s="337">
        <v>709382437</v>
      </c>
      <c r="H5056" s="330">
        <v>48593</v>
      </c>
      <c r="I5056" s="330"/>
      <c r="K5056" s="42"/>
      <c r="L5056" s="42"/>
      <c r="M5056" s="328"/>
      <c r="N5056" s="328"/>
      <c r="O5056" s="42"/>
    </row>
    <row r="5057" spans="1:15">
      <c r="A5057" s="42"/>
      <c r="B5057" s="330">
        <v>48061</v>
      </c>
      <c r="C5057" s="334">
        <f t="shared" si="77"/>
        <v>10347485336</v>
      </c>
      <c r="D5057" s="42"/>
      <c r="E5057" s="42"/>
      <c r="F5057" s="247">
        <v>808623150</v>
      </c>
      <c r="G5057" s="337">
        <v>709439611</v>
      </c>
      <c r="H5057" s="330">
        <v>48263</v>
      </c>
      <c r="I5057" s="330"/>
      <c r="K5057" s="42"/>
      <c r="L5057" s="42"/>
      <c r="M5057" s="328"/>
      <c r="N5057" s="328"/>
      <c r="O5057" s="42"/>
    </row>
    <row r="5058" spans="1:15">
      <c r="A5058" s="42"/>
      <c r="B5058" s="330">
        <v>48062</v>
      </c>
      <c r="C5058" s="334">
        <f t="shared" si="77"/>
        <v>10221512603</v>
      </c>
      <c r="D5058" s="42"/>
      <c r="E5058" s="42"/>
      <c r="F5058" s="247">
        <v>682650417</v>
      </c>
      <c r="G5058" s="337">
        <v>709585352</v>
      </c>
      <c r="H5058" s="330">
        <v>43425</v>
      </c>
      <c r="I5058" s="330"/>
      <c r="K5058" s="42"/>
      <c r="L5058" s="42"/>
      <c r="M5058" s="328"/>
      <c r="N5058" s="328"/>
      <c r="O5058" s="42"/>
    </row>
    <row r="5059" spans="1:15">
      <c r="A5059" s="42"/>
      <c r="B5059" s="330">
        <v>48063</v>
      </c>
      <c r="C5059" s="334">
        <f t="shared" si="77"/>
        <v>10321791194</v>
      </c>
      <c r="D5059" s="42"/>
      <c r="E5059" s="42"/>
      <c r="F5059" s="247">
        <v>782929008</v>
      </c>
      <c r="G5059" s="337">
        <v>709802771</v>
      </c>
      <c r="H5059" s="330">
        <v>45900</v>
      </c>
      <c r="I5059" s="330"/>
      <c r="K5059" s="42"/>
      <c r="L5059" s="42"/>
      <c r="M5059" s="328"/>
      <c r="N5059" s="328"/>
      <c r="O5059" s="42"/>
    </row>
    <row r="5060" spans="1:15">
      <c r="A5060" s="42"/>
      <c r="B5060" s="330">
        <v>48064</v>
      </c>
      <c r="C5060" s="334">
        <f t="shared" si="77"/>
        <v>10528282005</v>
      </c>
      <c r="D5060" s="42"/>
      <c r="E5060" s="42"/>
      <c r="F5060" s="247">
        <v>989419819</v>
      </c>
      <c r="G5060" s="337">
        <v>709886515</v>
      </c>
      <c r="H5060" s="330">
        <v>45076</v>
      </c>
      <c r="I5060" s="330"/>
      <c r="K5060" s="42"/>
      <c r="L5060" s="42"/>
      <c r="M5060" s="328"/>
      <c r="N5060" s="328"/>
      <c r="O5060" s="42"/>
    </row>
    <row r="5061" spans="1:15">
      <c r="A5061" s="42"/>
      <c r="B5061" s="330">
        <v>48065</v>
      </c>
      <c r="C5061" s="334">
        <f t="shared" si="77"/>
        <v>9760608177</v>
      </c>
      <c r="D5061" s="42"/>
      <c r="E5061" s="42"/>
      <c r="F5061" s="247">
        <v>221745991</v>
      </c>
      <c r="G5061" s="337">
        <v>709899809</v>
      </c>
      <c r="H5061" s="330">
        <v>44899</v>
      </c>
      <c r="I5061" s="330"/>
      <c r="K5061" s="42"/>
      <c r="L5061" s="42"/>
      <c r="M5061" s="328"/>
      <c r="N5061" s="328"/>
      <c r="O5061" s="42"/>
    </row>
    <row r="5062" spans="1:15">
      <c r="A5062" s="42"/>
      <c r="B5062" s="330">
        <v>48066</v>
      </c>
      <c r="C5062" s="334">
        <f t="shared" si="77"/>
        <v>10509393600</v>
      </c>
      <c r="D5062" s="42"/>
      <c r="E5062" s="42"/>
      <c r="F5062" s="247">
        <v>970531414</v>
      </c>
      <c r="G5062" s="337">
        <v>710038836</v>
      </c>
      <c r="H5062" s="330">
        <v>46200</v>
      </c>
      <c r="I5062" s="330"/>
      <c r="K5062" s="42"/>
      <c r="L5062" s="42"/>
      <c r="M5062" s="328"/>
      <c r="N5062" s="328"/>
      <c r="O5062" s="42"/>
    </row>
    <row r="5063" spans="1:15">
      <c r="A5063" s="42"/>
      <c r="B5063" s="330">
        <v>48067</v>
      </c>
      <c r="C5063" s="334">
        <f t="shared" si="77"/>
        <v>10158637410</v>
      </c>
      <c r="D5063" s="42"/>
      <c r="E5063" s="42"/>
      <c r="F5063" s="247">
        <v>619775224</v>
      </c>
      <c r="G5063" s="337">
        <v>710070564</v>
      </c>
      <c r="H5063" s="330">
        <v>48353</v>
      </c>
      <c r="I5063" s="330"/>
      <c r="K5063" s="42"/>
      <c r="L5063" s="42"/>
      <c r="M5063" s="328"/>
      <c r="N5063" s="328"/>
      <c r="O5063" s="42"/>
    </row>
    <row r="5064" spans="1:15">
      <c r="A5064" s="42"/>
      <c r="B5064" s="330">
        <v>48068</v>
      </c>
      <c r="C5064" s="334">
        <f t="shared" si="77"/>
        <v>9654865091</v>
      </c>
      <c r="D5064" s="42"/>
      <c r="E5064" s="42"/>
      <c r="F5064" s="247">
        <v>116002905</v>
      </c>
      <c r="G5064" s="337">
        <v>710122453</v>
      </c>
      <c r="H5064" s="330">
        <v>44480</v>
      </c>
      <c r="I5064" s="330"/>
      <c r="K5064" s="42"/>
      <c r="L5064" s="42"/>
      <c r="M5064" s="328"/>
      <c r="N5064" s="328"/>
      <c r="O5064" s="42"/>
    </row>
    <row r="5065" spans="1:15">
      <c r="A5065" s="42"/>
      <c r="B5065" s="330">
        <v>48069</v>
      </c>
      <c r="C5065" s="334">
        <f t="shared" si="77"/>
        <v>9674758618</v>
      </c>
      <c r="D5065" s="42"/>
      <c r="E5065" s="42"/>
      <c r="F5065" s="247">
        <v>135896432</v>
      </c>
      <c r="G5065" s="337">
        <v>710226855</v>
      </c>
      <c r="H5065" s="330">
        <v>48467</v>
      </c>
      <c r="I5065" s="330"/>
      <c r="K5065" s="42"/>
      <c r="L5065" s="42"/>
      <c r="M5065" s="328"/>
      <c r="N5065" s="328"/>
      <c r="O5065" s="42"/>
    </row>
    <row r="5066" spans="1:15">
      <c r="A5066" s="42"/>
      <c r="B5066" s="330">
        <v>48070</v>
      </c>
      <c r="C5066" s="334">
        <f t="shared" si="77"/>
        <v>10405498654</v>
      </c>
      <c r="D5066" s="42"/>
      <c r="E5066" s="42"/>
      <c r="F5066" s="247">
        <v>866636468</v>
      </c>
      <c r="G5066" s="337">
        <v>710317943</v>
      </c>
      <c r="H5066" s="330">
        <v>47968</v>
      </c>
      <c r="I5066" s="330"/>
      <c r="K5066" s="42"/>
      <c r="L5066" s="42"/>
      <c r="M5066" s="328"/>
      <c r="N5066" s="328"/>
      <c r="O5066" s="42"/>
    </row>
    <row r="5067" spans="1:15">
      <c r="A5067" s="42"/>
      <c r="B5067" s="330">
        <v>48071</v>
      </c>
      <c r="C5067" s="334">
        <f t="shared" si="77"/>
        <v>9695166328</v>
      </c>
      <c r="D5067" s="42"/>
      <c r="E5067" s="42"/>
      <c r="F5067" s="247">
        <v>156304142</v>
      </c>
      <c r="G5067" s="337">
        <v>710369717</v>
      </c>
      <c r="H5067" s="330">
        <v>46838</v>
      </c>
      <c r="I5067" s="330"/>
      <c r="K5067" s="42"/>
      <c r="L5067" s="42"/>
      <c r="M5067" s="328"/>
      <c r="N5067" s="328"/>
      <c r="O5067" s="42"/>
    </row>
    <row r="5068" spans="1:15">
      <c r="A5068" s="42"/>
      <c r="B5068" s="330">
        <v>48072</v>
      </c>
      <c r="C5068" s="334">
        <f t="shared" si="77"/>
        <v>10486739188</v>
      </c>
      <c r="D5068" s="42"/>
      <c r="E5068" s="42"/>
      <c r="F5068" s="247">
        <v>947877002</v>
      </c>
      <c r="G5068" s="337">
        <v>710382226</v>
      </c>
      <c r="H5068" s="330">
        <v>47499</v>
      </c>
      <c r="I5068" s="330"/>
      <c r="K5068" s="42"/>
      <c r="L5068" s="42"/>
      <c r="M5068" s="328"/>
      <c r="N5068" s="328"/>
      <c r="O5068" s="42"/>
    </row>
    <row r="5069" spans="1:15">
      <c r="A5069" s="42"/>
      <c r="B5069" s="330">
        <v>48073</v>
      </c>
      <c r="C5069" s="334">
        <f t="shared" si="77"/>
        <v>10142547883</v>
      </c>
      <c r="D5069" s="42"/>
      <c r="E5069" s="42"/>
      <c r="F5069" s="247">
        <v>603685697</v>
      </c>
      <c r="G5069" s="337">
        <v>710561148</v>
      </c>
      <c r="H5069" s="330">
        <v>43729</v>
      </c>
      <c r="I5069" s="330"/>
      <c r="K5069" s="42"/>
      <c r="L5069" s="42"/>
      <c r="M5069" s="328"/>
      <c r="N5069" s="328"/>
      <c r="O5069" s="42"/>
    </row>
    <row r="5070" spans="1:15">
      <c r="A5070" s="42"/>
      <c r="B5070" s="330">
        <v>48074</v>
      </c>
      <c r="C5070" s="334">
        <f t="shared" si="77"/>
        <v>10452537397</v>
      </c>
      <c r="D5070" s="42"/>
      <c r="E5070" s="42"/>
      <c r="F5070" s="247">
        <v>913675211</v>
      </c>
      <c r="G5070" s="337">
        <v>710759034</v>
      </c>
      <c r="H5070" s="330">
        <v>48708</v>
      </c>
      <c r="I5070" s="330"/>
      <c r="K5070" s="42"/>
      <c r="L5070" s="42"/>
      <c r="M5070" s="328"/>
      <c r="N5070" s="328"/>
      <c r="O5070" s="42"/>
    </row>
    <row r="5071" spans="1:15">
      <c r="A5071" s="42"/>
      <c r="B5071" s="330">
        <v>48075</v>
      </c>
      <c r="C5071" s="334">
        <f t="shared" si="77"/>
        <v>9686590136</v>
      </c>
      <c r="D5071" s="42"/>
      <c r="E5071" s="42"/>
      <c r="F5071" s="247">
        <v>147727950</v>
      </c>
      <c r="G5071" s="337">
        <v>711279207</v>
      </c>
      <c r="H5071" s="330">
        <v>48303</v>
      </c>
      <c r="I5071" s="330"/>
      <c r="K5071" s="42"/>
      <c r="L5071" s="42"/>
      <c r="M5071" s="328"/>
      <c r="N5071" s="328"/>
      <c r="O5071" s="42"/>
    </row>
    <row r="5072" spans="1:15">
      <c r="A5072" s="42"/>
      <c r="B5072" s="330">
        <v>48076</v>
      </c>
      <c r="C5072" s="334">
        <f t="shared" si="77"/>
        <v>10236325787</v>
      </c>
      <c r="D5072" s="42"/>
      <c r="E5072" s="42"/>
      <c r="F5072" s="247">
        <v>697463601</v>
      </c>
      <c r="G5072" s="337">
        <v>711456072</v>
      </c>
      <c r="H5072" s="330">
        <v>44455</v>
      </c>
      <c r="I5072" s="330"/>
      <c r="K5072" s="42"/>
      <c r="L5072" s="42"/>
      <c r="M5072" s="328"/>
      <c r="N5072" s="328"/>
      <c r="O5072" s="42"/>
    </row>
    <row r="5073" spans="1:15">
      <c r="A5073" s="42"/>
      <c r="B5073" s="330">
        <v>48077</v>
      </c>
      <c r="C5073" s="334">
        <f t="shared" si="77"/>
        <v>10259092750</v>
      </c>
      <c r="D5073" s="42"/>
      <c r="E5073" s="42"/>
      <c r="F5073" s="247">
        <v>720230564</v>
      </c>
      <c r="G5073" s="337">
        <v>711635786</v>
      </c>
      <c r="H5073" s="330">
        <v>45607</v>
      </c>
      <c r="I5073" s="330"/>
      <c r="K5073" s="42"/>
      <c r="L5073" s="42"/>
      <c r="M5073" s="328"/>
      <c r="N5073" s="328"/>
      <c r="O5073" s="42"/>
    </row>
    <row r="5074" spans="1:15">
      <c r="A5074" s="42"/>
      <c r="B5074" s="330">
        <v>48078</v>
      </c>
      <c r="C5074" s="334">
        <f t="shared" si="77"/>
        <v>9920511906</v>
      </c>
      <c r="D5074" s="42"/>
      <c r="E5074" s="42"/>
      <c r="F5074" s="247">
        <v>381649720</v>
      </c>
      <c r="G5074" s="337">
        <v>711901835</v>
      </c>
      <c r="H5074" s="330">
        <v>44534</v>
      </c>
      <c r="I5074" s="330"/>
      <c r="K5074" s="42"/>
      <c r="L5074" s="42"/>
      <c r="M5074" s="328"/>
      <c r="N5074" s="328"/>
      <c r="O5074" s="42"/>
    </row>
    <row r="5075" spans="1:15">
      <c r="A5075" s="42"/>
      <c r="B5075" s="330">
        <v>48079</v>
      </c>
      <c r="C5075" s="334">
        <f t="shared" si="77"/>
        <v>10167931704</v>
      </c>
      <c r="D5075" s="42"/>
      <c r="E5075" s="42"/>
      <c r="F5075" s="247">
        <v>629069518</v>
      </c>
      <c r="G5075" s="337">
        <v>712013607</v>
      </c>
      <c r="H5075" s="330">
        <v>44783</v>
      </c>
      <c r="I5075" s="330"/>
      <c r="K5075" s="42"/>
      <c r="L5075" s="42"/>
      <c r="M5075" s="328"/>
      <c r="N5075" s="328"/>
      <c r="O5075" s="42"/>
    </row>
    <row r="5076" spans="1:15">
      <c r="A5076" s="42"/>
      <c r="B5076" s="330">
        <v>48080</v>
      </c>
      <c r="C5076" s="334">
        <f t="shared" si="77"/>
        <v>9746470335</v>
      </c>
      <c r="D5076" s="42"/>
      <c r="E5076" s="42"/>
      <c r="F5076" s="247">
        <v>207608149</v>
      </c>
      <c r="G5076" s="337">
        <v>712196381</v>
      </c>
      <c r="H5076" s="330">
        <v>49738</v>
      </c>
      <c r="I5076" s="330"/>
      <c r="K5076" s="42"/>
      <c r="L5076" s="42"/>
      <c r="M5076" s="328"/>
      <c r="N5076" s="328"/>
      <c r="O5076" s="42"/>
    </row>
    <row r="5077" spans="1:15">
      <c r="A5077" s="42"/>
      <c r="B5077" s="330">
        <v>48081</v>
      </c>
      <c r="C5077" s="334">
        <f t="shared" si="77"/>
        <v>10471499478</v>
      </c>
      <c r="D5077" s="42"/>
      <c r="E5077" s="42"/>
      <c r="F5077" s="247">
        <v>932637292</v>
      </c>
      <c r="G5077" s="337">
        <v>712225415</v>
      </c>
      <c r="H5077" s="330">
        <v>43213</v>
      </c>
      <c r="I5077" s="330"/>
      <c r="K5077" s="42"/>
      <c r="L5077" s="42"/>
      <c r="M5077" s="328"/>
      <c r="N5077" s="328"/>
      <c r="O5077" s="42"/>
    </row>
    <row r="5078" spans="1:15">
      <c r="A5078" s="42"/>
      <c r="B5078" s="330">
        <v>48082</v>
      </c>
      <c r="C5078" s="334">
        <f t="shared" si="77"/>
        <v>9877880794</v>
      </c>
      <c r="D5078" s="42"/>
      <c r="E5078" s="42"/>
      <c r="F5078" s="247">
        <v>339018608</v>
      </c>
      <c r="G5078" s="337">
        <v>712453189</v>
      </c>
      <c r="H5078" s="330">
        <v>49711</v>
      </c>
      <c r="I5078" s="330"/>
      <c r="K5078" s="42"/>
      <c r="L5078" s="42"/>
      <c r="M5078" s="328"/>
      <c r="N5078" s="328"/>
      <c r="O5078" s="42"/>
    </row>
    <row r="5079" spans="1:15">
      <c r="A5079" s="42"/>
      <c r="B5079" s="330">
        <v>48083</v>
      </c>
      <c r="C5079" s="334">
        <f t="shared" si="77"/>
        <v>10452804789</v>
      </c>
      <c r="D5079" s="42"/>
      <c r="E5079" s="42"/>
      <c r="F5079" s="247">
        <v>913942603</v>
      </c>
      <c r="G5079" s="337">
        <v>712567334</v>
      </c>
      <c r="H5079" s="330">
        <v>47320</v>
      </c>
      <c r="I5079" s="330"/>
      <c r="K5079" s="42"/>
      <c r="L5079" s="42"/>
      <c r="M5079" s="328"/>
      <c r="N5079" s="328"/>
      <c r="O5079" s="42"/>
    </row>
    <row r="5080" spans="1:15">
      <c r="A5080" s="42"/>
      <c r="B5080" s="330">
        <v>48084</v>
      </c>
      <c r="C5080" s="334">
        <f t="shared" si="77"/>
        <v>9983950312</v>
      </c>
      <c r="D5080" s="42"/>
      <c r="E5080" s="42"/>
      <c r="F5080" s="247">
        <v>445088126</v>
      </c>
      <c r="G5080" s="337">
        <v>712656989</v>
      </c>
      <c r="H5080" s="330">
        <v>47432</v>
      </c>
      <c r="I5080" s="330"/>
      <c r="K5080" s="42"/>
      <c r="L5080" s="42"/>
      <c r="M5080" s="328"/>
      <c r="N5080" s="328"/>
      <c r="O5080" s="42"/>
    </row>
    <row r="5081" spans="1:15">
      <c r="A5081" s="42"/>
      <c r="B5081" s="330">
        <v>48085</v>
      </c>
      <c r="C5081" s="334">
        <f t="shared" si="77"/>
        <v>9681668388</v>
      </c>
      <c r="D5081" s="42"/>
      <c r="E5081" s="42"/>
      <c r="F5081" s="247">
        <v>142806202</v>
      </c>
      <c r="G5081" s="337">
        <v>712864752</v>
      </c>
      <c r="H5081" s="330">
        <v>50357</v>
      </c>
      <c r="I5081" s="330"/>
      <c r="K5081" s="42"/>
      <c r="L5081" s="42"/>
      <c r="M5081" s="328"/>
      <c r="N5081" s="328"/>
      <c r="O5081" s="42"/>
    </row>
    <row r="5082" spans="1:15">
      <c r="A5082" s="42"/>
      <c r="B5082" s="330">
        <v>48086</v>
      </c>
      <c r="C5082" s="334">
        <f t="shared" si="77"/>
        <v>9770264411</v>
      </c>
      <c r="D5082" s="42"/>
      <c r="E5082" s="42"/>
      <c r="F5082" s="247">
        <v>231402225</v>
      </c>
      <c r="G5082" s="337">
        <v>712931222</v>
      </c>
      <c r="H5082" s="330">
        <v>48888</v>
      </c>
      <c r="I5082" s="330"/>
      <c r="K5082" s="42"/>
      <c r="L5082" s="42"/>
      <c r="M5082" s="328"/>
      <c r="N5082" s="328"/>
      <c r="O5082" s="42"/>
    </row>
    <row r="5083" spans="1:15">
      <c r="A5083" s="42"/>
      <c r="B5083" s="330">
        <v>48087</v>
      </c>
      <c r="C5083" s="334">
        <f t="shared" si="77"/>
        <v>10290542390</v>
      </c>
      <c r="D5083" s="42"/>
      <c r="E5083" s="42"/>
      <c r="F5083" s="247">
        <v>751680204</v>
      </c>
      <c r="G5083" s="337">
        <v>713083817</v>
      </c>
      <c r="H5083" s="330">
        <v>49293</v>
      </c>
      <c r="I5083" s="330"/>
      <c r="K5083" s="42"/>
      <c r="L5083" s="42"/>
      <c r="M5083" s="328"/>
      <c r="N5083" s="328"/>
      <c r="O5083" s="42"/>
    </row>
    <row r="5084" spans="1:15">
      <c r="A5084" s="42"/>
      <c r="B5084" s="330">
        <v>48088</v>
      </c>
      <c r="C5084" s="334">
        <f t="shared" si="77"/>
        <v>10042377370</v>
      </c>
      <c r="D5084" s="42"/>
      <c r="E5084" s="42"/>
      <c r="F5084" s="247">
        <v>503515184</v>
      </c>
      <c r="G5084" s="337">
        <v>713171643</v>
      </c>
      <c r="H5084" s="330">
        <v>48454</v>
      </c>
      <c r="I5084" s="330"/>
      <c r="K5084" s="42"/>
      <c r="L5084" s="42"/>
      <c r="M5084" s="328"/>
      <c r="N5084" s="328"/>
      <c r="O5084" s="42"/>
    </row>
    <row r="5085" spans="1:15">
      <c r="A5085" s="42"/>
      <c r="B5085" s="330">
        <v>48089</v>
      </c>
      <c r="C5085" s="334">
        <f t="shared" si="77"/>
        <v>9814428763</v>
      </c>
      <c r="D5085" s="42"/>
      <c r="E5085" s="42"/>
      <c r="F5085" s="247">
        <v>275566577</v>
      </c>
      <c r="G5085" s="337">
        <v>713176639</v>
      </c>
      <c r="H5085" s="330">
        <v>49945</v>
      </c>
      <c r="I5085" s="330"/>
      <c r="K5085" s="42"/>
      <c r="L5085" s="42"/>
      <c r="M5085" s="328"/>
      <c r="N5085" s="328"/>
      <c r="O5085" s="42"/>
    </row>
    <row r="5086" spans="1:15">
      <c r="A5086" s="42"/>
      <c r="B5086" s="330">
        <v>48090</v>
      </c>
      <c r="C5086" s="334">
        <f t="shared" si="77"/>
        <v>9853441082</v>
      </c>
      <c r="D5086" s="42"/>
      <c r="E5086" s="42"/>
      <c r="F5086" s="247">
        <v>314578896</v>
      </c>
      <c r="G5086" s="337">
        <v>713239994</v>
      </c>
      <c r="H5086" s="330">
        <v>50255</v>
      </c>
      <c r="I5086" s="330"/>
      <c r="K5086" s="42"/>
      <c r="L5086" s="42"/>
      <c r="M5086" s="328"/>
      <c r="N5086" s="328"/>
      <c r="O5086" s="42"/>
    </row>
    <row r="5087" spans="1:15">
      <c r="A5087" s="42"/>
      <c r="B5087" s="330">
        <v>48091</v>
      </c>
      <c r="C5087" s="334">
        <f t="shared" si="77"/>
        <v>10463419553</v>
      </c>
      <c r="D5087" s="42"/>
      <c r="E5087" s="42"/>
      <c r="F5087" s="247">
        <v>924557367</v>
      </c>
      <c r="G5087" s="337">
        <v>713646128</v>
      </c>
      <c r="H5087" s="330">
        <v>43636</v>
      </c>
      <c r="I5087" s="330"/>
      <c r="K5087" s="42"/>
      <c r="L5087" s="42"/>
      <c r="M5087" s="328"/>
      <c r="N5087" s="328"/>
      <c r="O5087" s="42"/>
    </row>
    <row r="5088" spans="1:15">
      <c r="A5088" s="42"/>
      <c r="B5088" s="330">
        <v>48092</v>
      </c>
      <c r="C5088" s="334">
        <f t="shared" ref="C5088:C5151" si="78">F5088+(F$88*28679+98765)+(G$88*6587+87654)+(E$88*9537+76543)+(J$88*5713+4528)</f>
        <v>10279486766</v>
      </c>
      <c r="D5088" s="42"/>
      <c r="E5088" s="42"/>
      <c r="F5088" s="247">
        <v>740624580</v>
      </c>
      <c r="G5088" s="337">
        <v>713657535</v>
      </c>
      <c r="H5088" s="330">
        <v>49404</v>
      </c>
      <c r="I5088" s="330"/>
      <c r="K5088" s="42"/>
      <c r="L5088" s="42"/>
      <c r="M5088" s="328"/>
      <c r="N5088" s="328"/>
      <c r="O5088" s="42"/>
    </row>
    <row r="5089" spans="1:15">
      <c r="A5089" s="42"/>
      <c r="B5089" s="330">
        <v>48093</v>
      </c>
      <c r="C5089" s="334">
        <f t="shared" si="78"/>
        <v>9684351184</v>
      </c>
      <c r="D5089" s="42"/>
      <c r="E5089" s="42"/>
      <c r="F5089" s="247">
        <v>145488998</v>
      </c>
      <c r="G5089" s="337">
        <v>713772032</v>
      </c>
      <c r="H5089" s="330">
        <v>49297</v>
      </c>
      <c r="I5089" s="330"/>
      <c r="K5089" s="42"/>
      <c r="L5089" s="42"/>
      <c r="M5089" s="328"/>
      <c r="N5089" s="328"/>
      <c r="O5089" s="42"/>
    </row>
    <row r="5090" spans="1:15">
      <c r="A5090" s="42"/>
      <c r="B5090" s="330">
        <v>48094</v>
      </c>
      <c r="C5090" s="334">
        <f t="shared" si="78"/>
        <v>9694215715</v>
      </c>
      <c r="D5090" s="42"/>
      <c r="E5090" s="42"/>
      <c r="F5090" s="247">
        <v>155353529</v>
      </c>
      <c r="G5090" s="337">
        <v>713896853</v>
      </c>
      <c r="H5090" s="330">
        <v>43837</v>
      </c>
      <c r="I5090" s="330"/>
      <c r="K5090" s="42"/>
      <c r="L5090" s="42"/>
      <c r="M5090" s="328"/>
      <c r="N5090" s="328"/>
      <c r="O5090" s="42"/>
    </row>
    <row r="5091" spans="1:15">
      <c r="A5091" s="42"/>
      <c r="B5091" s="330">
        <v>48095</v>
      </c>
      <c r="C5091" s="334">
        <f t="shared" si="78"/>
        <v>10282150481</v>
      </c>
      <c r="D5091" s="42"/>
      <c r="E5091" s="42"/>
      <c r="F5091" s="247">
        <v>743288295</v>
      </c>
      <c r="G5091" s="337">
        <v>713981294</v>
      </c>
      <c r="H5091" s="330">
        <v>49962</v>
      </c>
      <c r="I5091" s="330"/>
      <c r="K5091" s="42"/>
      <c r="L5091" s="42"/>
      <c r="M5091" s="328"/>
      <c r="N5091" s="328"/>
      <c r="O5091" s="42"/>
    </row>
    <row r="5092" spans="1:15">
      <c r="A5092" s="42"/>
      <c r="B5092" s="330">
        <v>48096</v>
      </c>
      <c r="C5092" s="334">
        <f t="shared" si="78"/>
        <v>10395024051</v>
      </c>
      <c r="D5092" s="42"/>
      <c r="E5092" s="42"/>
      <c r="F5092" s="247">
        <v>856161865</v>
      </c>
      <c r="G5092" s="337">
        <v>714046554</v>
      </c>
      <c r="H5092" s="330">
        <v>48971</v>
      </c>
      <c r="I5092" s="330"/>
      <c r="K5092" s="42"/>
      <c r="L5092" s="42"/>
      <c r="M5092" s="328"/>
      <c r="N5092" s="328"/>
      <c r="O5092" s="42"/>
    </row>
    <row r="5093" spans="1:15">
      <c r="A5093" s="42"/>
      <c r="B5093" s="330">
        <v>48097</v>
      </c>
      <c r="C5093" s="334">
        <f t="shared" si="78"/>
        <v>10157570715</v>
      </c>
      <c r="D5093" s="42"/>
      <c r="E5093" s="42"/>
      <c r="F5093" s="247">
        <v>618708529</v>
      </c>
      <c r="G5093" s="337">
        <v>714089380</v>
      </c>
      <c r="H5093" s="330">
        <v>48435</v>
      </c>
      <c r="I5093" s="330"/>
      <c r="K5093" s="42"/>
      <c r="L5093" s="42"/>
      <c r="M5093" s="328"/>
      <c r="N5093" s="328"/>
      <c r="O5093" s="42"/>
    </row>
    <row r="5094" spans="1:15">
      <c r="A5094" s="42"/>
      <c r="B5094" s="330">
        <v>48098</v>
      </c>
      <c r="C5094" s="334">
        <f t="shared" si="78"/>
        <v>9854900060</v>
      </c>
      <c r="D5094" s="42"/>
      <c r="E5094" s="42"/>
      <c r="F5094" s="247">
        <v>316037874</v>
      </c>
      <c r="G5094" s="337">
        <v>714449281</v>
      </c>
      <c r="H5094" s="330">
        <v>45660</v>
      </c>
      <c r="I5094" s="330"/>
      <c r="K5094" s="42"/>
      <c r="L5094" s="42"/>
      <c r="M5094" s="328"/>
      <c r="N5094" s="328"/>
      <c r="O5094" s="42"/>
    </row>
    <row r="5095" spans="1:15">
      <c r="A5095" s="42"/>
      <c r="B5095" s="330">
        <v>48099</v>
      </c>
      <c r="C5095" s="334">
        <f t="shared" si="78"/>
        <v>10316244025</v>
      </c>
      <c r="D5095" s="42"/>
      <c r="E5095" s="42"/>
      <c r="F5095" s="247">
        <v>777381839</v>
      </c>
      <c r="G5095" s="337">
        <v>714564644</v>
      </c>
      <c r="H5095" s="330">
        <v>46135</v>
      </c>
      <c r="I5095" s="330"/>
      <c r="K5095" s="42"/>
      <c r="L5095" s="42"/>
      <c r="M5095" s="328"/>
      <c r="N5095" s="328"/>
      <c r="O5095" s="42"/>
    </row>
    <row r="5096" spans="1:15">
      <c r="A5096" s="42"/>
      <c r="B5096" s="330">
        <v>48100</v>
      </c>
      <c r="C5096" s="334">
        <f t="shared" si="78"/>
        <v>10297712017</v>
      </c>
      <c r="D5096" s="42"/>
      <c r="E5096" s="42"/>
      <c r="F5096" s="247">
        <v>758849831</v>
      </c>
      <c r="G5096" s="337">
        <v>714685529</v>
      </c>
      <c r="H5096" s="330">
        <v>49868</v>
      </c>
      <c r="I5096" s="330"/>
      <c r="K5096" s="42"/>
      <c r="L5096" s="42"/>
      <c r="M5096" s="328"/>
      <c r="N5096" s="328"/>
      <c r="O5096" s="42"/>
    </row>
    <row r="5097" spans="1:15">
      <c r="A5097" s="42"/>
      <c r="B5097" s="330">
        <v>48101</v>
      </c>
      <c r="C5097" s="334">
        <f t="shared" si="78"/>
        <v>10486884641</v>
      </c>
      <c r="D5097" s="42"/>
      <c r="E5097" s="42"/>
      <c r="F5097" s="247">
        <v>948022455</v>
      </c>
      <c r="G5097" s="337">
        <v>714989902</v>
      </c>
      <c r="H5097" s="330">
        <v>46313</v>
      </c>
      <c r="I5097" s="330"/>
      <c r="K5097" s="42"/>
      <c r="L5097" s="42"/>
      <c r="M5097" s="328"/>
      <c r="N5097" s="328"/>
      <c r="O5097" s="42"/>
    </row>
    <row r="5098" spans="1:15">
      <c r="A5098" s="42"/>
      <c r="B5098" s="330">
        <v>48102</v>
      </c>
      <c r="C5098" s="334">
        <f t="shared" si="78"/>
        <v>10291763655</v>
      </c>
      <c r="D5098" s="42"/>
      <c r="E5098" s="42"/>
      <c r="F5098" s="247">
        <v>752901469</v>
      </c>
      <c r="G5098" s="337">
        <v>715211688</v>
      </c>
      <c r="H5098" s="330">
        <v>48338</v>
      </c>
      <c r="I5098" s="330"/>
      <c r="K5098" s="42"/>
      <c r="L5098" s="42"/>
      <c r="M5098" s="328"/>
      <c r="N5098" s="328"/>
      <c r="O5098" s="42"/>
    </row>
    <row r="5099" spans="1:15">
      <c r="A5099" s="42"/>
      <c r="B5099" s="330">
        <v>48103</v>
      </c>
      <c r="C5099" s="334">
        <f t="shared" si="78"/>
        <v>10034747828</v>
      </c>
      <c r="D5099" s="42"/>
      <c r="E5099" s="42"/>
      <c r="F5099" s="247">
        <v>495885642</v>
      </c>
      <c r="G5099" s="337">
        <v>715645635</v>
      </c>
      <c r="H5099" s="330">
        <v>47339</v>
      </c>
      <c r="I5099" s="330"/>
      <c r="K5099" s="42"/>
      <c r="L5099" s="42"/>
      <c r="M5099" s="328"/>
      <c r="N5099" s="328"/>
      <c r="O5099" s="42"/>
    </row>
    <row r="5100" spans="1:15">
      <c r="A5100" s="42"/>
      <c r="B5100" s="330">
        <v>48104</v>
      </c>
      <c r="C5100" s="334">
        <f t="shared" si="78"/>
        <v>10057476608</v>
      </c>
      <c r="D5100" s="42"/>
      <c r="E5100" s="42"/>
      <c r="F5100" s="247">
        <v>518614422</v>
      </c>
      <c r="G5100" s="337">
        <v>715898855</v>
      </c>
      <c r="H5100" s="330">
        <v>44150</v>
      </c>
      <c r="I5100" s="330"/>
      <c r="K5100" s="42"/>
      <c r="L5100" s="42"/>
      <c r="M5100" s="328"/>
      <c r="N5100" s="328"/>
      <c r="O5100" s="42"/>
    </row>
    <row r="5101" spans="1:15">
      <c r="A5101" s="42"/>
      <c r="B5101" s="330">
        <v>48105</v>
      </c>
      <c r="C5101" s="334">
        <f t="shared" si="78"/>
        <v>10494904008</v>
      </c>
      <c r="D5101" s="42"/>
      <c r="E5101" s="42"/>
      <c r="F5101" s="247">
        <v>956041822</v>
      </c>
      <c r="G5101" s="337">
        <v>715953643</v>
      </c>
      <c r="H5101" s="330">
        <v>44078</v>
      </c>
      <c r="I5101" s="330"/>
      <c r="K5101" s="42"/>
      <c r="L5101" s="42"/>
      <c r="M5101" s="328"/>
      <c r="N5101" s="328"/>
      <c r="O5101" s="42"/>
    </row>
    <row r="5102" spans="1:15">
      <c r="A5102" s="42"/>
      <c r="B5102" s="330">
        <v>48106</v>
      </c>
      <c r="C5102" s="334">
        <f t="shared" si="78"/>
        <v>10496794083</v>
      </c>
      <c r="D5102" s="42"/>
      <c r="E5102" s="42"/>
      <c r="F5102" s="247">
        <v>957931897</v>
      </c>
      <c r="G5102" s="337">
        <v>716030410</v>
      </c>
      <c r="H5102" s="330">
        <v>45692</v>
      </c>
      <c r="I5102" s="330"/>
      <c r="K5102" s="42"/>
      <c r="L5102" s="42"/>
      <c r="M5102" s="328"/>
      <c r="N5102" s="328"/>
      <c r="O5102" s="42"/>
    </row>
    <row r="5103" spans="1:15">
      <c r="A5103" s="42"/>
      <c r="B5103" s="330">
        <v>48107</v>
      </c>
      <c r="C5103" s="334">
        <f t="shared" si="78"/>
        <v>9785487627</v>
      </c>
      <c r="D5103" s="42"/>
      <c r="E5103" s="42"/>
      <c r="F5103" s="247">
        <v>246625441</v>
      </c>
      <c r="G5103" s="337">
        <v>716048599</v>
      </c>
      <c r="H5103" s="330">
        <v>43102</v>
      </c>
      <c r="I5103" s="330"/>
      <c r="K5103" s="42"/>
      <c r="L5103" s="42"/>
      <c r="M5103" s="328"/>
      <c r="N5103" s="328"/>
      <c r="O5103" s="42"/>
    </row>
    <row r="5104" spans="1:15">
      <c r="A5104" s="42"/>
      <c r="B5104" s="330">
        <v>48108</v>
      </c>
      <c r="C5104" s="334">
        <f t="shared" si="78"/>
        <v>9902967140</v>
      </c>
      <c r="D5104" s="42"/>
      <c r="E5104" s="42"/>
      <c r="F5104" s="247">
        <v>364104954</v>
      </c>
      <c r="G5104" s="337">
        <v>716164543</v>
      </c>
      <c r="H5104" s="330">
        <v>43147</v>
      </c>
      <c r="I5104" s="330"/>
      <c r="K5104" s="42"/>
      <c r="L5104" s="42"/>
      <c r="M5104" s="328"/>
      <c r="N5104" s="328"/>
      <c r="O5104" s="42"/>
    </row>
    <row r="5105" spans="1:15">
      <c r="A5105" s="42"/>
      <c r="B5105" s="330">
        <v>48109</v>
      </c>
      <c r="C5105" s="334">
        <f t="shared" si="78"/>
        <v>9906424548</v>
      </c>
      <c r="D5105" s="42"/>
      <c r="E5105" s="42"/>
      <c r="F5105" s="247">
        <v>367562362</v>
      </c>
      <c r="G5105" s="337">
        <v>716183233</v>
      </c>
      <c r="H5105" s="330">
        <v>45312</v>
      </c>
      <c r="I5105" s="330"/>
      <c r="K5105" s="42"/>
      <c r="L5105" s="42"/>
      <c r="M5105" s="328"/>
      <c r="N5105" s="328"/>
      <c r="O5105" s="42"/>
    </row>
    <row r="5106" spans="1:15">
      <c r="A5106" s="42"/>
      <c r="B5106" s="330">
        <v>48110</v>
      </c>
      <c r="C5106" s="334">
        <f t="shared" si="78"/>
        <v>10156882046</v>
      </c>
      <c r="D5106" s="42"/>
      <c r="E5106" s="42"/>
      <c r="F5106" s="247">
        <v>618019860</v>
      </c>
      <c r="G5106" s="337">
        <v>716490802</v>
      </c>
      <c r="H5106" s="330">
        <v>43709</v>
      </c>
      <c r="I5106" s="330"/>
      <c r="K5106" s="42"/>
      <c r="L5106" s="42"/>
      <c r="M5106" s="328"/>
      <c r="N5106" s="328"/>
      <c r="O5106" s="42"/>
    </row>
    <row r="5107" spans="1:15">
      <c r="A5107" s="42"/>
      <c r="B5107" s="330">
        <v>48111</v>
      </c>
      <c r="C5107" s="334">
        <f t="shared" si="78"/>
        <v>9809187772</v>
      </c>
      <c r="D5107" s="42"/>
      <c r="E5107" s="42"/>
      <c r="F5107" s="247">
        <v>270325586</v>
      </c>
      <c r="G5107" s="337">
        <v>716638504</v>
      </c>
      <c r="H5107" s="330">
        <v>49971</v>
      </c>
      <c r="I5107" s="330"/>
      <c r="K5107" s="42"/>
      <c r="L5107" s="42"/>
      <c r="M5107" s="328"/>
      <c r="N5107" s="328"/>
      <c r="O5107" s="42"/>
    </row>
    <row r="5108" spans="1:15">
      <c r="A5108" s="42"/>
      <c r="B5108" s="330">
        <v>48112</v>
      </c>
      <c r="C5108" s="334">
        <f t="shared" si="78"/>
        <v>10199737195</v>
      </c>
      <c r="D5108" s="42"/>
      <c r="E5108" s="42"/>
      <c r="F5108" s="247">
        <v>660875009</v>
      </c>
      <c r="G5108" s="337">
        <v>716799080</v>
      </c>
      <c r="H5108" s="330">
        <v>44334</v>
      </c>
      <c r="I5108" s="330"/>
      <c r="K5108" s="42"/>
      <c r="L5108" s="42"/>
      <c r="M5108" s="328"/>
      <c r="N5108" s="328"/>
      <c r="O5108" s="42"/>
    </row>
    <row r="5109" spans="1:15">
      <c r="A5109" s="42"/>
      <c r="B5109" s="330">
        <v>48113</v>
      </c>
      <c r="C5109" s="334">
        <f t="shared" si="78"/>
        <v>10241968238</v>
      </c>
      <c r="D5109" s="42"/>
      <c r="E5109" s="42"/>
      <c r="F5109" s="247">
        <v>703106052</v>
      </c>
      <c r="G5109" s="337">
        <v>716826855</v>
      </c>
      <c r="H5109" s="330">
        <v>49438</v>
      </c>
      <c r="I5109" s="330"/>
      <c r="K5109" s="42"/>
      <c r="L5109" s="42"/>
      <c r="M5109" s="328"/>
      <c r="N5109" s="328"/>
      <c r="O5109" s="42"/>
    </row>
    <row r="5110" spans="1:15">
      <c r="A5110" s="42"/>
      <c r="B5110" s="330">
        <v>48114</v>
      </c>
      <c r="C5110" s="334">
        <f t="shared" si="78"/>
        <v>10407130371</v>
      </c>
      <c r="D5110" s="42"/>
      <c r="E5110" s="42"/>
      <c r="F5110" s="247">
        <v>868268185</v>
      </c>
      <c r="G5110" s="337">
        <v>716911229</v>
      </c>
      <c r="H5110" s="330">
        <v>43117</v>
      </c>
      <c r="I5110" s="330"/>
      <c r="K5110" s="42"/>
      <c r="L5110" s="42"/>
      <c r="M5110" s="328"/>
      <c r="N5110" s="328"/>
      <c r="O5110" s="42"/>
    </row>
    <row r="5111" spans="1:15">
      <c r="A5111" s="42"/>
      <c r="B5111" s="330">
        <v>48115</v>
      </c>
      <c r="C5111" s="334">
        <f t="shared" si="78"/>
        <v>9889222632</v>
      </c>
      <c r="D5111" s="42"/>
      <c r="E5111" s="42"/>
      <c r="F5111" s="247">
        <v>350360446</v>
      </c>
      <c r="G5111" s="337">
        <v>717214965</v>
      </c>
      <c r="H5111" s="330">
        <v>45325</v>
      </c>
      <c r="I5111" s="330"/>
      <c r="K5111" s="42"/>
      <c r="L5111" s="42"/>
      <c r="M5111" s="328"/>
      <c r="N5111" s="328"/>
      <c r="O5111" s="42"/>
    </row>
    <row r="5112" spans="1:15">
      <c r="A5112" s="42"/>
      <c r="B5112" s="330">
        <v>48116</v>
      </c>
      <c r="C5112" s="334">
        <f t="shared" si="78"/>
        <v>9694060777</v>
      </c>
      <c r="D5112" s="42"/>
      <c r="E5112" s="42"/>
      <c r="F5112" s="247">
        <v>155198591</v>
      </c>
      <c r="G5112" s="337">
        <v>717240047</v>
      </c>
      <c r="H5112" s="330">
        <v>48572</v>
      </c>
      <c r="I5112" s="330"/>
      <c r="K5112" s="42"/>
      <c r="L5112" s="42"/>
      <c r="M5112" s="328"/>
      <c r="N5112" s="328"/>
      <c r="O5112" s="42"/>
    </row>
    <row r="5113" spans="1:15">
      <c r="A5113" s="42"/>
      <c r="B5113" s="330">
        <v>48117</v>
      </c>
      <c r="C5113" s="334">
        <f t="shared" si="78"/>
        <v>10097064484</v>
      </c>
      <c r="D5113" s="42"/>
      <c r="E5113" s="42"/>
      <c r="F5113" s="247">
        <v>558202298</v>
      </c>
      <c r="G5113" s="337">
        <v>717262275</v>
      </c>
      <c r="H5113" s="330">
        <v>44376</v>
      </c>
      <c r="I5113" s="330"/>
      <c r="K5113" s="42"/>
      <c r="L5113" s="42"/>
      <c r="M5113" s="328"/>
      <c r="N5113" s="328"/>
      <c r="O5113" s="42"/>
    </row>
    <row r="5114" spans="1:15">
      <c r="A5114" s="42"/>
      <c r="B5114" s="330">
        <v>48118</v>
      </c>
      <c r="C5114" s="334">
        <f t="shared" si="78"/>
        <v>10112607731</v>
      </c>
      <c r="D5114" s="42"/>
      <c r="E5114" s="42"/>
      <c r="F5114" s="247">
        <v>573745545</v>
      </c>
      <c r="G5114" s="337">
        <v>717270476</v>
      </c>
      <c r="H5114" s="330">
        <v>43272</v>
      </c>
      <c r="I5114" s="330"/>
      <c r="K5114" s="42"/>
      <c r="L5114" s="42"/>
      <c r="M5114" s="328"/>
      <c r="N5114" s="328"/>
      <c r="O5114" s="42"/>
    </row>
    <row r="5115" spans="1:15">
      <c r="A5115" s="42"/>
      <c r="B5115" s="330">
        <v>48119</v>
      </c>
      <c r="C5115" s="334">
        <f t="shared" si="78"/>
        <v>10490463033</v>
      </c>
      <c r="D5115" s="42"/>
      <c r="E5115" s="42"/>
      <c r="F5115" s="247">
        <v>951600847</v>
      </c>
      <c r="G5115" s="337">
        <v>717423999</v>
      </c>
      <c r="H5115" s="330">
        <v>44445</v>
      </c>
      <c r="I5115" s="330"/>
      <c r="K5115" s="42"/>
      <c r="L5115" s="42"/>
      <c r="M5115" s="328"/>
      <c r="N5115" s="328"/>
      <c r="O5115" s="42"/>
    </row>
    <row r="5116" spans="1:15">
      <c r="A5116" s="42"/>
      <c r="B5116" s="330">
        <v>48120</v>
      </c>
      <c r="C5116" s="334">
        <f t="shared" si="78"/>
        <v>10227829983</v>
      </c>
      <c r="D5116" s="42"/>
      <c r="E5116" s="42"/>
      <c r="F5116" s="247">
        <v>688967797</v>
      </c>
      <c r="G5116" s="337">
        <v>717536280</v>
      </c>
      <c r="H5116" s="330">
        <v>49824</v>
      </c>
      <c r="I5116" s="330"/>
      <c r="K5116" s="42"/>
      <c r="L5116" s="42"/>
      <c r="M5116" s="328"/>
      <c r="N5116" s="328"/>
      <c r="O5116" s="42"/>
    </row>
    <row r="5117" spans="1:15">
      <c r="A5117" s="42"/>
      <c r="B5117" s="330">
        <v>48121</v>
      </c>
      <c r="C5117" s="334">
        <f t="shared" si="78"/>
        <v>9760003719</v>
      </c>
      <c r="D5117" s="42"/>
      <c r="E5117" s="42"/>
      <c r="F5117" s="247">
        <v>221141533</v>
      </c>
      <c r="G5117" s="337">
        <v>717851853</v>
      </c>
      <c r="H5117" s="330">
        <v>49420</v>
      </c>
      <c r="I5117" s="330"/>
      <c r="K5117" s="42"/>
      <c r="L5117" s="42"/>
      <c r="M5117" s="328"/>
      <c r="N5117" s="328"/>
      <c r="O5117" s="42"/>
    </row>
    <row r="5118" spans="1:15">
      <c r="A5118" s="42"/>
      <c r="B5118" s="330">
        <v>48122</v>
      </c>
      <c r="C5118" s="334">
        <f t="shared" si="78"/>
        <v>10027909661</v>
      </c>
      <c r="D5118" s="42"/>
      <c r="E5118" s="42"/>
      <c r="F5118" s="247">
        <v>489047475</v>
      </c>
      <c r="G5118" s="337">
        <v>717923668</v>
      </c>
      <c r="H5118" s="330">
        <v>47166</v>
      </c>
      <c r="I5118" s="330"/>
      <c r="K5118" s="42"/>
      <c r="L5118" s="42"/>
      <c r="M5118" s="328"/>
      <c r="N5118" s="328"/>
      <c r="O5118" s="42"/>
    </row>
    <row r="5119" spans="1:15">
      <c r="A5119" s="42"/>
      <c r="B5119" s="330">
        <v>48123</v>
      </c>
      <c r="C5119" s="334">
        <f t="shared" si="78"/>
        <v>9851823079</v>
      </c>
      <c r="D5119" s="42"/>
      <c r="E5119" s="42"/>
      <c r="F5119" s="247">
        <v>312960893</v>
      </c>
      <c r="G5119" s="337">
        <v>718134156</v>
      </c>
      <c r="H5119" s="330">
        <v>46692</v>
      </c>
      <c r="I5119" s="330"/>
      <c r="K5119" s="42"/>
      <c r="L5119" s="42"/>
      <c r="M5119" s="328"/>
      <c r="N5119" s="328"/>
      <c r="O5119" s="42"/>
    </row>
    <row r="5120" spans="1:15">
      <c r="A5120" s="42"/>
      <c r="B5120" s="330">
        <v>48124</v>
      </c>
      <c r="C5120" s="334">
        <f t="shared" si="78"/>
        <v>9664348885</v>
      </c>
      <c r="D5120" s="42"/>
      <c r="E5120" s="42"/>
      <c r="F5120" s="247">
        <v>125486699</v>
      </c>
      <c r="G5120" s="337">
        <v>718169018</v>
      </c>
      <c r="H5120" s="330">
        <v>47308</v>
      </c>
      <c r="I5120" s="330"/>
      <c r="K5120" s="42"/>
      <c r="L5120" s="42"/>
      <c r="M5120" s="328"/>
      <c r="N5120" s="328"/>
      <c r="O5120" s="42"/>
    </row>
    <row r="5121" spans="1:15">
      <c r="A5121" s="42"/>
      <c r="B5121" s="330">
        <v>48125</v>
      </c>
      <c r="C5121" s="334">
        <f t="shared" si="78"/>
        <v>10334830989</v>
      </c>
      <c r="D5121" s="42"/>
      <c r="E5121" s="42"/>
      <c r="F5121" s="247">
        <v>795968803</v>
      </c>
      <c r="G5121" s="337">
        <v>718257962</v>
      </c>
      <c r="H5121" s="330">
        <v>44845</v>
      </c>
      <c r="I5121" s="330"/>
      <c r="K5121" s="42"/>
      <c r="L5121" s="42"/>
      <c r="M5121" s="328"/>
      <c r="N5121" s="328"/>
      <c r="O5121" s="42"/>
    </row>
    <row r="5122" spans="1:15">
      <c r="A5122" s="42"/>
      <c r="B5122" s="330">
        <v>48126</v>
      </c>
      <c r="C5122" s="334">
        <f t="shared" si="78"/>
        <v>9884930794</v>
      </c>
      <c r="D5122" s="42"/>
      <c r="E5122" s="42"/>
      <c r="F5122" s="247">
        <v>346068608</v>
      </c>
      <c r="G5122" s="337">
        <v>718406892</v>
      </c>
      <c r="H5122" s="330">
        <v>48771</v>
      </c>
      <c r="I5122" s="330"/>
      <c r="K5122" s="42"/>
      <c r="L5122" s="42"/>
      <c r="M5122" s="328"/>
      <c r="N5122" s="328"/>
      <c r="O5122" s="42"/>
    </row>
    <row r="5123" spans="1:15">
      <c r="A5123" s="42"/>
      <c r="B5123" s="330">
        <v>48127</v>
      </c>
      <c r="C5123" s="334">
        <f t="shared" si="78"/>
        <v>10411552812</v>
      </c>
      <c r="D5123" s="42"/>
      <c r="E5123" s="42"/>
      <c r="F5123" s="247">
        <v>872690626</v>
      </c>
      <c r="G5123" s="337">
        <v>718580370</v>
      </c>
      <c r="H5123" s="330">
        <v>50260</v>
      </c>
      <c r="I5123" s="330"/>
      <c r="K5123" s="42"/>
      <c r="L5123" s="42"/>
      <c r="M5123" s="328"/>
      <c r="N5123" s="328"/>
      <c r="O5123" s="42"/>
    </row>
    <row r="5124" spans="1:15">
      <c r="A5124" s="42"/>
      <c r="B5124" s="330">
        <v>48128</v>
      </c>
      <c r="C5124" s="334">
        <f t="shared" si="78"/>
        <v>10199333748</v>
      </c>
      <c r="D5124" s="42"/>
      <c r="E5124" s="42"/>
      <c r="F5124" s="247">
        <v>660471562</v>
      </c>
      <c r="G5124" s="337">
        <v>718605216</v>
      </c>
      <c r="H5124" s="330">
        <v>46440</v>
      </c>
      <c r="I5124" s="330"/>
      <c r="K5124" s="42"/>
      <c r="L5124" s="42"/>
      <c r="M5124" s="328"/>
      <c r="N5124" s="328"/>
      <c r="O5124" s="42"/>
    </row>
    <row r="5125" spans="1:15">
      <c r="A5125" s="42"/>
      <c r="B5125" s="330">
        <v>48129</v>
      </c>
      <c r="C5125" s="334">
        <f t="shared" si="78"/>
        <v>10024141013</v>
      </c>
      <c r="D5125" s="42"/>
      <c r="E5125" s="42"/>
      <c r="F5125" s="247">
        <v>485278827</v>
      </c>
      <c r="G5125" s="337">
        <v>718787147</v>
      </c>
      <c r="H5125" s="330">
        <v>44421</v>
      </c>
      <c r="I5125" s="330"/>
      <c r="K5125" s="42"/>
      <c r="L5125" s="42"/>
      <c r="M5125" s="328"/>
      <c r="N5125" s="328"/>
      <c r="O5125" s="42"/>
    </row>
    <row r="5126" spans="1:15">
      <c r="A5126" s="42"/>
      <c r="B5126" s="330">
        <v>48130</v>
      </c>
      <c r="C5126" s="334">
        <f t="shared" si="78"/>
        <v>10105002446</v>
      </c>
      <c r="D5126" s="42"/>
      <c r="E5126" s="42"/>
      <c r="F5126" s="247">
        <v>566140260</v>
      </c>
      <c r="G5126" s="337">
        <v>718877628</v>
      </c>
      <c r="H5126" s="330">
        <v>43810</v>
      </c>
      <c r="I5126" s="330"/>
      <c r="K5126" s="42"/>
      <c r="L5126" s="42"/>
      <c r="M5126" s="328"/>
      <c r="N5126" s="328"/>
      <c r="O5126" s="42"/>
    </row>
    <row r="5127" spans="1:15">
      <c r="A5127" s="42"/>
      <c r="B5127" s="330">
        <v>48131</v>
      </c>
      <c r="C5127" s="334">
        <f t="shared" si="78"/>
        <v>10347938581</v>
      </c>
      <c r="D5127" s="42"/>
      <c r="E5127" s="42"/>
      <c r="F5127" s="247">
        <v>809076395</v>
      </c>
      <c r="G5127" s="337">
        <v>718878524</v>
      </c>
      <c r="H5127" s="330">
        <v>47392</v>
      </c>
      <c r="I5127" s="330"/>
      <c r="K5127" s="42"/>
      <c r="L5127" s="42"/>
      <c r="M5127" s="328"/>
      <c r="N5127" s="328"/>
      <c r="O5127" s="42"/>
    </row>
    <row r="5128" spans="1:15">
      <c r="A5128" s="42"/>
      <c r="B5128" s="330">
        <v>48132</v>
      </c>
      <c r="C5128" s="334">
        <f t="shared" si="78"/>
        <v>10467346929</v>
      </c>
      <c r="D5128" s="42"/>
      <c r="E5128" s="42"/>
      <c r="F5128" s="247">
        <v>928484743</v>
      </c>
      <c r="G5128" s="337">
        <v>719206912</v>
      </c>
      <c r="H5128" s="330">
        <v>44128</v>
      </c>
      <c r="I5128" s="330"/>
      <c r="K5128" s="42"/>
      <c r="L5128" s="42"/>
      <c r="M5128" s="328"/>
      <c r="N5128" s="328"/>
      <c r="O5128" s="42"/>
    </row>
    <row r="5129" spans="1:15">
      <c r="A5129" s="42"/>
      <c r="B5129" s="330">
        <v>48133</v>
      </c>
      <c r="C5129" s="334">
        <f t="shared" si="78"/>
        <v>10314356353</v>
      </c>
      <c r="D5129" s="42"/>
      <c r="E5129" s="42"/>
      <c r="F5129" s="247">
        <v>775494167</v>
      </c>
      <c r="G5129" s="337">
        <v>719209074</v>
      </c>
      <c r="H5129" s="330">
        <v>45942</v>
      </c>
      <c r="I5129" s="330"/>
      <c r="K5129" s="42"/>
      <c r="L5129" s="42"/>
      <c r="M5129" s="328"/>
      <c r="N5129" s="328"/>
      <c r="O5129" s="42"/>
    </row>
    <row r="5130" spans="1:15">
      <c r="A5130" s="42"/>
      <c r="B5130" s="330">
        <v>48134</v>
      </c>
      <c r="C5130" s="334">
        <f t="shared" si="78"/>
        <v>10212117717</v>
      </c>
      <c r="D5130" s="42"/>
      <c r="E5130" s="42"/>
      <c r="F5130" s="247">
        <v>673255531</v>
      </c>
      <c r="G5130" s="337">
        <v>719277060</v>
      </c>
      <c r="H5130" s="330">
        <v>44619</v>
      </c>
      <c r="I5130" s="330"/>
      <c r="K5130" s="42"/>
      <c r="L5130" s="42"/>
      <c r="M5130" s="328"/>
      <c r="N5130" s="328"/>
      <c r="O5130" s="42"/>
    </row>
    <row r="5131" spans="1:15">
      <c r="A5131" s="42"/>
      <c r="B5131" s="330">
        <v>48135</v>
      </c>
      <c r="C5131" s="334">
        <f t="shared" si="78"/>
        <v>10180953406</v>
      </c>
      <c r="D5131" s="42"/>
      <c r="E5131" s="42"/>
      <c r="F5131" s="247">
        <v>642091220</v>
      </c>
      <c r="G5131" s="337">
        <v>719537625</v>
      </c>
      <c r="H5131" s="330">
        <v>47402</v>
      </c>
      <c r="I5131" s="330"/>
      <c r="K5131" s="42"/>
      <c r="L5131" s="42"/>
      <c r="M5131" s="328"/>
      <c r="N5131" s="328"/>
      <c r="O5131" s="42"/>
    </row>
    <row r="5132" spans="1:15">
      <c r="A5132" s="42"/>
      <c r="B5132" s="330">
        <v>48136</v>
      </c>
      <c r="C5132" s="334">
        <f t="shared" si="78"/>
        <v>10294206551</v>
      </c>
      <c r="D5132" s="42"/>
      <c r="E5132" s="42"/>
      <c r="F5132" s="247">
        <v>755344365</v>
      </c>
      <c r="G5132" s="337">
        <v>719566877</v>
      </c>
      <c r="H5132" s="330">
        <v>49874</v>
      </c>
      <c r="I5132" s="330"/>
      <c r="K5132" s="42"/>
      <c r="L5132" s="42"/>
      <c r="M5132" s="328"/>
      <c r="N5132" s="328"/>
      <c r="O5132" s="42"/>
    </row>
    <row r="5133" spans="1:15">
      <c r="A5133" s="42"/>
      <c r="B5133" s="330">
        <v>48137</v>
      </c>
      <c r="C5133" s="334">
        <f t="shared" si="78"/>
        <v>10440940228</v>
      </c>
      <c r="D5133" s="42"/>
      <c r="E5133" s="42"/>
      <c r="F5133" s="247">
        <v>902078042</v>
      </c>
      <c r="G5133" s="337">
        <v>719692115</v>
      </c>
      <c r="H5133" s="330">
        <v>47087</v>
      </c>
      <c r="I5133" s="330"/>
      <c r="K5133" s="42"/>
      <c r="L5133" s="42"/>
      <c r="M5133" s="328"/>
      <c r="N5133" s="328"/>
      <c r="O5133" s="42"/>
    </row>
    <row r="5134" spans="1:15">
      <c r="A5134" s="42"/>
      <c r="B5134" s="330">
        <v>48138</v>
      </c>
      <c r="C5134" s="334">
        <f t="shared" si="78"/>
        <v>10124034622</v>
      </c>
      <c r="D5134" s="42"/>
      <c r="E5134" s="42"/>
      <c r="F5134" s="247">
        <v>585172436</v>
      </c>
      <c r="G5134" s="337">
        <v>720230564</v>
      </c>
      <c r="H5134" s="330">
        <v>48077</v>
      </c>
      <c r="I5134" s="330"/>
      <c r="K5134" s="42"/>
      <c r="L5134" s="42"/>
      <c r="M5134" s="328"/>
      <c r="N5134" s="328"/>
      <c r="O5134" s="42"/>
    </row>
    <row r="5135" spans="1:15">
      <c r="A5135" s="42"/>
      <c r="B5135" s="330">
        <v>48139</v>
      </c>
      <c r="C5135" s="334">
        <f t="shared" si="78"/>
        <v>10218768275</v>
      </c>
      <c r="D5135" s="42"/>
      <c r="E5135" s="42"/>
      <c r="F5135" s="247">
        <v>679906089</v>
      </c>
      <c r="G5135" s="337">
        <v>720279204</v>
      </c>
      <c r="H5135" s="330">
        <v>49807</v>
      </c>
      <c r="I5135" s="330"/>
      <c r="K5135" s="42"/>
      <c r="L5135" s="42"/>
      <c r="M5135" s="328"/>
      <c r="N5135" s="328"/>
      <c r="O5135" s="42"/>
    </row>
    <row r="5136" spans="1:15">
      <c r="A5136" s="42"/>
      <c r="B5136" s="330">
        <v>48140</v>
      </c>
      <c r="C5136" s="334">
        <f t="shared" si="78"/>
        <v>9793689540</v>
      </c>
      <c r="D5136" s="42"/>
      <c r="E5136" s="42"/>
      <c r="F5136" s="247">
        <v>254827354</v>
      </c>
      <c r="G5136" s="337">
        <v>720374376</v>
      </c>
      <c r="H5136" s="330">
        <v>43293</v>
      </c>
      <c r="I5136" s="330"/>
      <c r="K5136" s="42"/>
      <c r="L5136" s="42"/>
      <c r="M5136" s="328"/>
      <c r="N5136" s="328"/>
      <c r="O5136" s="42"/>
    </row>
    <row r="5137" spans="1:15">
      <c r="A5137" s="42"/>
      <c r="B5137" s="330">
        <v>48141</v>
      </c>
      <c r="C5137" s="334">
        <f t="shared" si="78"/>
        <v>9958139682</v>
      </c>
      <c r="D5137" s="42"/>
      <c r="E5137" s="42"/>
      <c r="F5137" s="247">
        <v>419277496</v>
      </c>
      <c r="G5137" s="337">
        <v>720776670</v>
      </c>
      <c r="H5137" s="330">
        <v>46502</v>
      </c>
      <c r="I5137" s="330"/>
      <c r="K5137" s="42"/>
      <c r="L5137" s="42"/>
      <c r="M5137" s="328"/>
      <c r="N5137" s="328"/>
      <c r="O5137" s="42"/>
    </row>
    <row r="5138" spans="1:15">
      <c r="A5138" s="42"/>
      <c r="B5138" s="330">
        <v>48142</v>
      </c>
      <c r="C5138" s="334">
        <f t="shared" si="78"/>
        <v>10075076563</v>
      </c>
      <c r="D5138" s="42"/>
      <c r="E5138" s="42"/>
      <c r="F5138" s="247">
        <v>536214377</v>
      </c>
      <c r="G5138" s="337">
        <v>720939338</v>
      </c>
      <c r="H5138" s="330">
        <v>46828</v>
      </c>
      <c r="I5138" s="330"/>
      <c r="K5138" s="42"/>
      <c r="L5138" s="42"/>
      <c r="M5138" s="328"/>
      <c r="N5138" s="328"/>
      <c r="O5138" s="42"/>
    </row>
    <row r="5139" spans="1:15">
      <c r="A5139" s="42"/>
      <c r="B5139" s="330">
        <v>48143</v>
      </c>
      <c r="C5139" s="334">
        <f t="shared" si="78"/>
        <v>10389687766</v>
      </c>
      <c r="D5139" s="42"/>
      <c r="E5139" s="42"/>
      <c r="F5139" s="247">
        <v>850825580</v>
      </c>
      <c r="G5139" s="337">
        <v>721234415</v>
      </c>
      <c r="H5139" s="330">
        <v>46761</v>
      </c>
      <c r="I5139" s="330"/>
      <c r="K5139" s="42"/>
      <c r="L5139" s="42"/>
      <c r="M5139" s="328"/>
      <c r="N5139" s="328"/>
      <c r="O5139" s="42"/>
    </row>
    <row r="5140" spans="1:15">
      <c r="A5140" s="42"/>
      <c r="B5140" s="330">
        <v>48144</v>
      </c>
      <c r="C5140" s="334">
        <f t="shared" si="78"/>
        <v>10092527802</v>
      </c>
      <c r="D5140" s="42"/>
      <c r="E5140" s="42"/>
      <c r="F5140" s="247">
        <v>553665616</v>
      </c>
      <c r="G5140" s="337">
        <v>721401126</v>
      </c>
      <c r="H5140" s="330">
        <v>49174</v>
      </c>
      <c r="I5140" s="330"/>
      <c r="K5140" s="42"/>
      <c r="L5140" s="42"/>
      <c r="M5140" s="328"/>
      <c r="N5140" s="328"/>
      <c r="O5140" s="42"/>
    </row>
    <row r="5141" spans="1:15">
      <c r="A5141" s="42"/>
      <c r="B5141" s="330">
        <v>48145</v>
      </c>
      <c r="C5141" s="334">
        <f t="shared" si="78"/>
        <v>9844504763</v>
      </c>
      <c r="D5141" s="42"/>
      <c r="E5141" s="42"/>
      <c r="F5141" s="247">
        <v>305642577</v>
      </c>
      <c r="G5141" s="337">
        <v>721417667</v>
      </c>
      <c r="H5141" s="330">
        <v>48563</v>
      </c>
      <c r="I5141" s="330"/>
      <c r="K5141" s="42"/>
      <c r="L5141" s="42"/>
      <c r="M5141" s="328"/>
      <c r="N5141" s="328"/>
      <c r="O5141" s="42"/>
    </row>
    <row r="5142" spans="1:15">
      <c r="A5142" s="42"/>
      <c r="B5142" s="330">
        <v>48146</v>
      </c>
      <c r="C5142" s="334">
        <f t="shared" si="78"/>
        <v>9951064044</v>
      </c>
      <c r="D5142" s="42"/>
      <c r="E5142" s="42"/>
      <c r="F5142" s="247">
        <v>412201858</v>
      </c>
      <c r="G5142" s="337">
        <v>721461412</v>
      </c>
      <c r="H5142" s="330">
        <v>46101</v>
      </c>
      <c r="I5142" s="330"/>
      <c r="K5142" s="42"/>
      <c r="L5142" s="42"/>
      <c r="M5142" s="328"/>
      <c r="N5142" s="328"/>
      <c r="O5142" s="42"/>
    </row>
    <row r="5143" spans="1:15">
      <c r="A5143" s="42"/>
      <c r="B5143" s="330">
        <v>48147</v>
      </c>
      <c r="C5143" s="334">
        <f t="shared" si="78"/>
        <v>10439353627</v>
      </c>
      <c r="D5143" s="42"/>
      <c r="E5143" s="42"/>
      <c r="F5143" s="247">
        <v>900491441</v>
      </c>
      <c r="G5143" s="337">
        <v>721671967</v>
      </c>
      <c r="H5143" s="330">
        <v>47776</v>
      </c>
      <c r="I5143" s="330"/>
      <c r="K5143" s="42"/>
      <c r="L5143" s="42"/>
      <c r="M5143" s="328"/>
      <c r="N5143" s="328"/>
      <c r="O5143" s="42"/>
    </row>
    <row r="5144" spans="1:15">
      <c r="A5144" s="42"/>
      <c r="B5144" s="330">
        <v>48148</v>
      </c>
      <c r="C5144" s="334">
        <f t="shared" si="78"/>
        <v>10001823562</v>
      </c>
      <c r="D5144" s="42"/>
      <c r="E5144" s="42"/>
      <c r="F5144" s="247">
        <v>462961376</v>
      </c>
      <c r="G5144" s="337">
        <v>721938561</v>
      </c>
      <c r="H5144" s="330">
        <v>46246</v>
      </c>
      <c r="I5144" s="330"/>
      <c r="K5144" s="42"/>
      <c r="L5144" s="42"/>
      <c r="M5144" s="328"/>
      <c r="N5144" s="328"/>
      <c r="O5144" s="42"/>
    </row>
    <row r="5145" spans="1:15">
      <c r="A5145" s="42"/>
      <c r="B5145" s="330">
        <v>48149</v>
      </c>
      <c r="C5145" s="334">
        <f t="shared" si="78"/>
        <v>9895320606</v>
      </c>
      <c r="D5145" s="42"/>
      <c r="E5145" s="42"/>
      <c r="F5145" s="247">
        <v>356458420</v>
      </c>
      <c r="G5145" s="337">
        <v>722118073</v>
      </c>
      <c r="H5145" s="330">
        <v>49662</v>
      </c>
      <c r="I5145" s="330"/>
      <c r="K5145" s="42"/>
      <c r="L5145" s="42"/>
      <c r="M5145" s="328"/>
      <c r="N5145" s="328"/>
      <c r="O5145" s="42"/>
    </row>
    <row r="5146" spans="1:15">
      <c r="A5146" s="42"/>
      <c r="B5146" s="330">
        <v>48150</v>
      </c>
      <c r="C5146" s="334">
        <f t="shared" si="78"/>
        <v>9935561643</v>
      </c>
      <c r="D5146" s="42"/>
      <c r="E5146" s="42"/>
      <c r="F5146" s="247">
        <v>396699457</v>
      </c>
      <c r="G5146" s="337">
        <v>722358131</v>
      </c>
      <c r="H5146" s="330">
        <v>50030</v>
      </c>
      <c r="I5146" s="330"/>
      <c r="K5146" s="42"/>
      <c r="L5146" s="42"/>
      <c r="M5146" s="328"/>
      <c r="N5146" s="328"/>
      <c r="O5146" s="42"/>
    </row>
    <row r="5147" spans="1:15">
      <c r="A5147" s="42"/>
      <c r="B5147" s="330">
        <v>48151</v>
      </c>
      <c r="C5147" s="334">
        <f t="shared" si="78"/>
        <v>10292775820</v>
      </c>
      <c r="D5147" s="42"/>
      <c r="E5147" s="42"/>
      <c r="F5147" s="247">
        <v>753913634</v>
      </c>
      <c r="G5147" s="337">
        <v>722434287</v>
      </c>
      <c r="H5147" s="330">
        <v>46271</v>
      </c>
      <c r="I5147" s="330"/>
      <c r="K5147" s="42"/>
      <c r="L5147" s="42"/>
      <c r="M5147" s="328"/>
      <c r="N5147" s="328"/>
      <c r="O5147" s="42"/>
    </row>
    <row r="5148" spans="1:15">
      <c r="A5148" s="42"/>
      <c r="B5148" s="330">
        <v>48152</v>
      </c>
      <c r="C5148" s="334">
        <f t="shared" si="78"/>
        <v>9999524527</v>
      </c>
      <c r="D5148" s="42"/>
      <c r="E5148" s="42"/>
      <c r="F5148" s="247">
        <v>460662341</v>
      </c>
      <c r="G5148" s="337">
        <v>722484069</v>
      </c>
      <c r="H5148" s="330">
        <v>44438</v>
      </c>
      <c r="I5148" s="330"/>
      <c r="K5148" s="42"/>
      <c r="L5148" s="42"/>
      <c r="M5148" s="328"/>
      <c r="N5148" s="328"/>
      <c r="O5148" s="42"/>
    </row>
    <row r="5149" spans="1:15">
      <c r="A5149" s="42"/>
      <c r="B5149" s="330">
        <v>48153</v>
      </c>
      <c r="C5149" s="334">
        <f t="shared" si="78"/>
        <v>10152378150</v>
      </c>
      <c r="D5149" s="42"/>
      <c r="E5149" s="42"/>
      <c r="F5149" s="247">
        <v>613515964</v>
      </c>
      <c r="G5149" s="337">
        <v>722555202</v>
      </c>
      <c r="H5149" s="330">
        <v>46276</v>
      </c>
      <c r="I5149" s="330"/>
      <c r="K5149" s="42"/>
      <c r="L5149" s="42"/>
      <c r="M5149" s="328"/>
      <c r="N5149" s="328"/>
      <c r="O5149" s="42"/>
    </row>
    <row r="5150" spans="1:15">
      <c r="A5150" s="42"/>
      <c r="B5150" s="330">
        <v>48154</v>
      </c>
      <c r="C5150" s="334">
        <f t="shared" si="78"/>
        <v>10054250636</v>
      </c>
      <c r="D5150" s="42"/>
      <c r="E5150" s="42"/>
      <c r="F5150" s="247">
        <v>515388450</v>
      </c>
      <c r="G5150" s="337">
        <v>722623979</v>
      </c>
      <c r="H5150" s="330">
        <v>49466</v>
      </c>
      <c r="I5150" s="330"/>
      <c r="K5150" s="42"/>
      <c r="L5150" s="42"/>
      <c r="M5150" s="328"/>
      <c r="N5150" s="328"/>
      <c r="O5150" s="42"/>
    </row>
    <row r="5151" spans="1:15">
      <c r="A5151" s="42"/>
      <c r="B5151" s="330">
        <v>48155</v>
      </c>
      <c r="C5151" s="334">
        <f t="shared" si="78"/>
        <v>10296013883</v>
      </c>
      <c r="D5151" s="42"/>
      <c r="E5151" s="42"/>
      <c r="F5151" s="247">
        <v>757151697</v>
      </c>
      <c r="G5151" s="337">
        <v>722694451</v>
      </c>
      <c r="H5151" s="330">
        <v>47119</v>
      </c>
      <c r="I5151" s="330"/>
      <c r="K5151" s="42"/>
      <c r="L5151" s="42"/>
      <c r="M5151" s="328"/>
      <c r="N5151" s="328"/>
      <c r="O5151" s="42"/>
    </row>
    <row r="5152" spans="1:15">
      <c r="A5152" s="42"/>
      <c r="B5152" s="330">
        <v>48156</v>
      </c>
      <c r="C5152" s="334">
        <f t="shared" ref="C5152:C5215" si="79">F5152+(F$88*28679+98765)+(G$88*6587+87654)+(E$88*9537+76543)+(J$88*5713+4528)</f>
        <v>10337137332</v>
      </c>
      <c r="D5152" s="42"/>
      <c r="E5152" s="42"/>
      <c r="F5152" s="247">
        <v>798275146</v>
      </c>
      <c r="G5152" s="337">
        <v>722743022</v>
      </c>
      <c r="H5152" s="330">
        <v>44082</v>
      </c>
      <c r="I5152" s="330"/>
      <c r="K5152" s="42"/>
      <c r="L5152" s="42"/>
      <c r="M5152" s="328"/>
      <c r="N5152" s="328"/>
      <c r="O5152" s="42"/>
    </row>
    <row r="5153" spans="1:15">
      <c r="A5153" s="42"/>
      <c r="B5153" s="330">
        <v>48157</v>
      </c>
      <c r="C5153" s="334">
        <f t="shared" si="79"/>
        <v>9943643737</v>
      </c>
      <c r="D5153" s="42"/>
      <c r="E5153" s="42"/>
      <c r="F5153" s="247">
        <v>404781551</v>
      </c>
      <c r="G5153" s="337">
        <v>722830213</v>
      </c>
      <c r="H5153" s="330">
        <v>46539</v>
      </c>
      <c r="I5153" s="330"/>
      <c r="K5153" s="42"/>
      <c r="L5153" s="42"/>
      <c r="M5153" s="328"/>
      <c r="N5153" s="328"/>
      <c r="O5153" s="42"/>
    </row>
    <row r="5154" spans="1:15">
      <c r="A5154" s="42"/>
      <c r="B5154" s="330">
        <v>48158</v>
      </c>
      <c r="C5154" s="334">
        <f t="shared" si="79"/>
        <v>9915656058</v>
      </c>
      <c r="D5154" s="42"/>
      <c r="E5154" s="42"/>
      <c r="F5154" s="247">
        <v>376793872</v>
      </c>
      <c r="G5154" s="337">
        <v>723140030</v>
      </c>
      <c r="H5154" s="330">
        <v>46627</v>
      </c>
      <c r="I5154" s="330"/>
      <c r="K5154" s="42"/>
      <c r="L5154" s="42"/>
      <c r="M5154" s="328"/>
      <c r="N5154" s="328"/>
      <c r="O5154" s="42"/>
    </row>
    <row r="5155" spans="1:15">
      <c r="A5155" s="42"/>
      <c r="B5155" s="330">
        <v>48159</v>
      </c>
      <c r="C5155" s="334">
        <f t="shared" si="79"/>
        <v>10203083437</v>
      </c>
      <c r="D5155" s="42"/>
      <c r="E5155" s="42"/>
      <c r="F5155" s="247">
        <v>664221251</v>
      </c>
      <c r="G5155" s="337">
        <v>723179862</v>
      </c>
      <c r="H5155" s="330">
        <v>46120</v>
      </c>
      <c r="I5155" s="330"/>
      <c r="K5155" s="42"/>
      <c r="L5155" s="42"/>
      <c r="M5155" s="328"/>
      <c r="N5155" s="328"/>
      <c r="O5155" s="42"/>
    </row>
    <row r="5156" spans="1:15">
      <c r="A5156" s="42"/>
      <c r="B5156" s="330">
        <v>48160</v>
      </c>
      <c r="C5156" s="334">
        <f t="shared" si="79"/>
        <v>10170758453</v>
      </c>
      <c r="D5156" s="42"/>
      <c r="E5156" s="42"/>
      <c r="F5156" s="247">
        <v>631896267</v>
      </c>
      <c r="G5156" s="337">
        <v>723453328</v>
      </c>
      <c r="H5156" s="330">
        <v>47187</v>
      </c>
      <c r="I5156" s="330"/>
      <c r="K5156" s="42"/>
      <c r="L5156" s="42"/>
      <c r="M5156" s="328"/>
      <c r="N5156" s="328"/>
      <c r="O5156" s="42"/>
    </row>
    <row r="5157" spans="1:15">
      <c r="A5157" s="42"/>
      <c r="B5157" s="330">
        <v>48161</v>
      </c>
      <c r="C5157" s="334">
        <f t="shared" si="79"/>
        <v>10415608475</v>
      </c>
      <c r="D5157" s="42"/>
      <c r="E5157" s="42"/>
      <c r="F5157" s="247">
        <v>876746289</v>
      </c>
      <c r="G5157" s="337">
        <v>723671879</v>
      </c>
      <c r="H5157" s="330">
        <v>46609</v>
      </c>
      <c r="I5157" s="330"/>
      <c r="K5157" s="42"/>
      <c r="L5157" s="42"/>
      <c r="M5157" s="328"/>
      <c r="N5157" s="328"/>
      <c r="O5157" s="42"/>
    </row>
    <row r="5158" spans="1:15">
      <c r="A5158" s="42"/>
      <c r="B5158" s="330">
        <v>48162</v>
      </c>
      <c r="C5158" s="334">
        <f t="shared" si="79"/>
        <v>9864130577</v>
      </c>
      <c r="D5158" s="42"/>
      <c r="E5158" s="42"/>
      <c r="F5158" s="247">
        <v>325268391</v>
      </c>
      <c r="G5158" s="337">
        <v>723700977</v>
      </c>
      <c r="H5158" s="330">
        <v>49076</v>
      </c>
      <c r="I5158" s="330"/>
      <c r="K5158" s="42"/>
      <c r="L5158" s="42"/>
      <c r="M5158" s="328"/>
      <c r="N5158" s="328"/>
      <c r="O5158" s="42"/>
    </row>
    <row r="5159" spans="1:15">
      <c r="A5159" s="42"/>
      <c r="B5159" s="330">
        <v>48163</v>
      </c>
      <c r="C5159" s="334">
        <f t="shared" si="79"/>
        <v>10387195513</v>
      </c>
      <c r="D5159" s="42"/>
      <c r="E5159" s="42"/>
      <c r="F5159" s="247">
        <v>848333327</v>
      </c>
      <c r="G5159" s="337">
        <v>723875332</v>
      </c>
      <c r="H5159" s="330">
        <v>45860</v>
      </c>
      <c r="I5159" s="330"/>
      <c r="K5159" s="42"/>
      <c r="L5159" s="42"/>
      <c r="M5159" s="328"/>
      <c r="N5159" s="328"/>
      <c r="O5159" s="42"/>
    </row>
    <row r="5160" spans="1:15">
      <c r="A5160" s="42"/>
      <c r="B5160" s="330">
        <v>48164</v>
      </c>
      <c r="C5160" s="334">
        <f t="shared" si="79"/>
        <v>9887619756</v>
      </c>
      <c r="D5160" s="42"/>
      <c r="E5160" s="42"/>
      <c r="F5160" s="247">
        <v>348757570</v>
      </c>
      <c r="G5160" s="337">
        <v>723940218</v>
      </c>
      <c r="H5160" s="330">
        <v>43839</v>
      </c>
      <c r="I5160" s="330"/>
      <c r="K5160" s="42"/>
      <c r="L5160" s="42"/>
      <c r="M5160" s="328"/>
      <c r="N5160" s="328"/>
      <c r="O5160" s="42"/>
    </row>
    <row r="5161" spans="1:15">
      <c r="A5161" s="42"/>
      <c r="B5161" s="330">
        <v>48165</v>
      </c>
      <c r="C5161" s="334">
        <f t="shared" si="79"/>
        <v>10444534439</v>
      </c>
      <c r="D5161" s="42"/>
      <c r="E5161" s="42"/>
      <c r="F5161" s="247">
        <v>905672253</v>
      </c>
      <c r="G5161" s="337">
        <v>723979438</v>
      </c>
      <c r="H5161" s="330">
        <v>50207</v>
      </c>
      <c r="I5161" s="330"/>
      <c r="K5161" s="42"/>
      <c r="L5161" s="42"/>
      <c r="M5161" s="328"/>
      <c r="N5161" s="328"/>
      <c r="O5161" s="42"/>
    </row>
    <row r="5162" spans="1:15">
      <c r="A5162" s="42"/>
      <c r="B5162" s="330">
        <v>48166</v>
      </c>
      <c r="C5162" s="334">
        <f t="shared" si="79"/>
        <v>9654756440</v>
      </c>
      <c r="D5162" s="42"/>
      <c r="E5162" s="42"/>
      <c r="F5162" s="247">
        <v>115894254</v>
      </c>
      <c r="G5162" s="337">
        <v>723994456</v>
      </c>
      <c r="H5162" s="330">
        <v>48310</v>
      </c>
      <c r="I5162" s="330"/>
      <c r="K5162" s="42"/>
      <c r="L5162" s="42"/>
      <c r="M5162" s="328"/>
      <c r="N5162" s="328"/>
      <c r="O5162" s="42"/>
    </row>
    <row r="5163" spans="1:15">
      <c r="A5163" s="42"/>
      <c r="B5163" s="330">
        <v>48167</v>
      </c>
      <c r="C5163" s="334">
        <f t="shared" si="79"/>
        <v>9898171841</v>
      </c>
      <c r="D5163" s="42"/>
      <c r="E5163" s="42"/>
      <c r="F5163" s="247">
        <v>359309655</v>
      </c>
      <c r="G5163" s="337">
        <v>724038586</v>
      </c>
      <c r="H5163" s="330">
        <v>44010</v>
      </c>
      <c r="I5163" s="330"/>
      <c r="K5163" s="42"/>
      <c r="L5163" s="42"/>
      <c r="M5163" s="328"/>
      <c r="N5163" s="328"/>
      <c r="O5163" s="42"/>
    </row>
    <row r="5164" spans="1:15">
      <c r="A5164" s="42"/>
      <c r="B5164" s="330">
        <v>48168</v>
      </c>
      <c r="C5164" s="334">
        <f t="shared" si="79"/>
        <v>10290250106</v>
      </c>
      <c r="D5164" s="42"/>
      <c r="E5164" s="42"/>
      <c r="F5164" s="247">
        <v>751387920</v>
      </c>
      <c r="G5164" s="337">
        <v>724121890</v>
      </c>
      <c r="H5164" s="330">
        <v>46548</v>
      </c>
      <c r="I5164" s="330"/>
      <c r="K5164" s="42"/>
      <c r="L5164" s="42"/>
      <c r="M5164" s="328"/>
      <c r="N5164" s="328"/>
      <c r="O5164" s="42"/>
    </row>
    <row r="5165" spans="1:15">
      <c r="A5165" s="42"/>
      <c r="B5165" s="330">
        <v>48169</v>
      </c>
      <c r="C5165" s="334">
        <f t="shared" si="79"/>
        <v>9784349692</v>
      </c>
      <c r="D5165" s="42"/>
      <c r="E5165" s="42"/>
      <c r="F5165" s="247">
        <v>245487506</v>
      </c>
      <c r="G5165" s="337">
        <v>724270967</v>
      </c>
      <c r="H5165" s="330">
        <v>48287</v>
      </c>
      <c r="I5165" s="330"/>
      <c r="K5165" s="42"/>
      <c r="L5165" s="42"/>
      <c r="M5165" s="328"/>
      <c r="N5165" s="328"/>
      <c r="O5165" s="42"/>
    </row>
    <row r="5166" spans="1:15">
      <c r="A5166" s="42"/>
      <c r="B5166" s="330">
        <v>48170</v>
      </c>
      <c r="C5166" s="334">
        <f t="shared" si="79"/>
        <v>10028938383</v>
      </c>
      <c r="D5166" s="42"/>
      <c r="E5166" s="42"/>
      <c r="F5166" s="247">
        <v>490076197</v>
      </c>
      <c r="G5166" s="337">
        <v>724275457</v>
      </c>
      <c r="H5166" s="330">
        <v>43072</v>
      </c>
      <c r="I5166" s="330"/>
      <c r="K5166" s="42"/>
      <c r="L5166" s="42"/>
      <c r="M5166" s="328"/>
      <c r="N5166" s="328"/>
      <c r="O5166" s="42"/>
    </row>
    <row r="5167" spans="1:15">
      <c r="A5167" s="42"/>
      <c r="B5167" s="330">
        <v>48171</v>
      </c>
      <c r="C5167" s="334">
        <f t="shared" si="79"/>
        <v>10538325019</v>
      </c>
      <c r="D5167" s="42"/>
      <c r="E5167" s="42"/>
      <c r="F5167" s="247">
        <v>999462833</v>
      </c>
      <c r="G5167" s="337">
        <v>724315911</v>
      </c>
      <c r="H5167" s="330">
        <v>50071</v>
      </c>
      <c r="I5167" s="330"/>
      <c r="K5167" s="42"/>
      <c r="L5167" s="42"/>
      <c r="M5167" s="328"/>
      <c r="N5167" s="328"/>
      <c r="O5167" s="42"/>
    </row>
    <row r="5168" spans="1:15">
      <c r="A5168" s="42"/>
      <c r="B5168" s="330">
        <v>48172</v>
      </c>
      <c r="C5168" s="334">
        <f t="shared" si="79"/>
        <v>10340598025</v>
      </c>
      <c r="D5168" s="42"/>
      <c r="E5168" s="42"/>
      <c r="F5168" s="247">
        <v>801735839</v>
      </c>
      <c r="G5168" s="337">
        <v>724503398</v>
      </c>
      <c r="H5168" s="330">
        <v>45940</v>
      </c>
      <c r="I5168" s="330"/>
      <c r="K5168" s="42"/>
      <c r="L5168" s="42"/>
      <c r="M5168" s="328"/>
      <c r="N5168" s="328"/>
      <c r="O5168" s="42"/>
    </row>
    <row r="5169" spans="1:15">
      <c r="A5169" s="42"/>
      <c r="B5169" s="330">
        <v>48173</v>
      </c>
      <c r="C5169" s="334">
        <f t="shared" si="79"/>
        <v>9790838181</v>
      </c>
      <c r="D5169" s="42"/>
      <c r="E5169" s="42"/>
      <c r="F5169" s="247">
        <v>251975995</v>
      </c>
      <c r="G5169" s="337">
        <v>724554183</v>
      </c>
      <c r="H5169" s="330">
        <v>46247</v>
      </c>
      <c r="I5169" s="330"/>
      <c r="K5169" s="42"/>
      <c r="L5169" s="42"/>
      <c r="M5169" s="328"/>
      <c r="N5169" s="328"/>
      <c r="O5169" s="42"/>
    </row>
    <row r="5170" spans="1:15">
      <c r="A5170" s="42"/>
      <c r="B5170" s="330">
        <v>48174</v>
      </c>
      <c r="C5170" s="334">
        <f t="shared" si="79"/>
        <v>9662660430</v>
      </c>
      <c r="D5170" s="42"/>
      <c r="E5170" s="42"/>
      <c r="F5170" s="247">
        <v>123798244</v>
      </c>
      <c r="G5170" s="337">
        <v>724651318</v>
      </c>
      <c r="H5170" s="330">
        <v>43799</v>
      </c>
      <c r="I5170" s="330"/>
      <c r="K5170" s="42"/>
      <c r="L5170" s="42"/>
      <c r="M5170" s="328"/>
      <c r="N5170" s="328"/>
      <c r="O5170" s="42"/>
    </row>
    <row r="5171" spans="1:15">
      <c r="A5171" s="42"/>
      <c r="B5171" s="330">
        <v>48175</v>
      </c>
      <c r="C5171" s="334">
        <f t="shared" si="79"/>
        <v>10351054148</v>
      </c>
      <c r="D5171" s="42"/>
      <c r="E5171" s="42"/>
      <c r="F5171" s="247">
        <v>812191962</v>
      </c>
      <c r="G5171" s="337">
        <v>724705004</v>
      </c>
      <c r="H5171" s="330">
        <v>46378</v>
      </c>
      <c r="I5171" s="330"/>
      <c r="K5171" s="42"/>
      <c r="L5171" s="42"/>
      <c r="M5171" s="328"/>
      <c r="N5171" s="328"/>
      <c r="O5171" s="42"/>
    </row>
    <row r="5172" spans="1:15">
      <c r="A5172" s="42"/>
      <c r="B5172" s="330">
        <v>48176</v>
      </c>
      <c r="C5172" s="334">
        <f t="shared" si="79"/>
        <v>9985718855</v>
      </c>
      <c r="D5172" s="42"/>
      <c r="E5172" s="42"/>
      <c r="F5172" s="247">
        <v>446856669</v>
      </c>
      <c r="G5172" s="337">
        <v>724877876</v>
      </c>
      <c r="H5172" s="330">
        <v>49195</v>
      </c>
      <c r="I5172" s="330"/>
      <c r="K5172" s="42"/>
      <c r="L5172" s="42"/>
      <c r="M5172" s="328"/>
      <c r="N5172" s="328"/>
      <c r="O5172" s="42"/>
    </row>
    <row r="5173" spans="1:15">
      <c r="A5173" s="42"/>
      <c r="B5173" s="330">
        <v>48177</v>
      </c>
      <c r="C5173" s="334">
        <f t="shared" si="79"/>
        <v>9960259273</v>
      </c>
      <c r="D5173" s="42"/>
      <c r="E5173" s="42"/>
      <c r="F5173" s="247">
        <v>421397087</v>
      </c>
      <c r="G5173" s="337">
        <v>724906068</v>
      </c>
      <c r="H5173" s="330">
        <v>50174</v>
      </c>
      <c r="I5173" s="330"/>
      <c r="K5173" s="42"/>
      <c r="L5173" s="42"/>
      <c r="M5173" s="328"/>
      <c r="N5173" s="328"/>
      <c r="O5173" s="42"/>
    </row>
    <row r="5174" spans="1:15">
      <c r="A5174" s="42"/>
      <c r="B5174" s="330">
        <v>48178</v>
      </c>
      <c r="C5174" s="334">
        <f t="shared" si="79"/>
        <v>9858871508</v>
      </c>
      <c r="D5174" s="42"/>
      <c r="E5174" s="42"/>
      <c r="F5174" s="247">
        <v>320009322</v>
      </c>
      <c r="G5174" s="337">
        <v>725006220</v>
      </c>
      <c r="H5174" s="330">
        <v>45142</v>
      </c>
      <c r="I5174" s="330"/>
      <c r="K5174" s="42"/>
      <c r="L5174" s="42"/>
      <c r="M5174" s="328"/>
      <c r="N5174" s="328"/>
      <c r="O5174" s="42"/>
    </row>
    <row r="5175" spans="1:15">
      <c r="A5175" s="42"/>
      <c r="B5175" s="330">
        <v>48179</v>
      </c>
      <c r="C5175" s="334">
        <f t="shared" si="79"/>
        <v>10362964089</v>
      </c>
      <c r="D5175" s="42"/>
      <c r="E5175" s="42"/>
      <c r="F5175" s="247">
        <v>824101903</v>
      </c>
      <c r="G5175" s="337">
        <v>725048718</v>
      </c>
      <c r="H5175" s="330">
        <v>48680</v>
      </c>
      <c r="I5175" s="330"/>
      <c r="K5175" s="42"/>
      <c r="L5175" s="42"/>
      <c r="M5175" s="328"/>
      <c r="N5175" s="328"/>
      <c r="O5175" s="42"/>
    </row>
    <row r="5176" spans="1:15">
      <c r="A5176" s="42"/>
      <c r="B5176" s="330">
        <v>48180</v>
      </c>
      <c r="C5176" s="334">
        <f t="shared" si="79"/>
        <v>9837233320</v>
      </c>
      <c r="D5176" s="42"/>
      <c r="E5176" s="42"/>
      <c r="F5176" s="247">
        <v>298371134</v>
      </c>
      <c r="G5176" s="337">
        <v>725182299</v>
      </c>
      <c r="H5176" s="330">
        <v>49433</v>
      </c>
      <c r="I5176" s="330"/>
      <c r="K5176" s="42"/>
      <c r="L5176" s="42"/>
      <c r="M5176" s="328"/>
      <c r="N5176" s="328"/>
      <c r="O5176" s="42"/>
    </row>
    <row r="5177" spans="1:15">
      <c r="A5177" s="42"/>
      <c r="B5177" s="330">
        <v>48181</v>
      </c>
      <c r="C5177" s="334">
        <f t="shared" si="79"/>
        <v>9663747789</v>
      </c>
      <c r="D5177" s="42"/>
      <c r="E5177" s="42"/>
      <c r="F5177" s="247">
        <v>124885603</v>
      </c>
      <c r="G5177" s="337">
        <v>725205110</v>
      </c>
      <c r="H5177" s="330">
        <v>44759</v>
      </c>
      <c r="I5177" s="330"/>
      <c r="K5177" s="42"/>
      <c r="L5177" s="42"/>
      <c r="M5177" s="328"/>
      <c r="N5177" s="328"/>
      <c r="O5177" s="42"/>
    </row>
    <row r="5178" spans="1:15">
      <c r="A5178" s="42"/>
      <c r="B5178" s="330">
        <v>48182</v>
      </c>
      <c r="C5178" s="334">
        <f t="shared" si="79"/>
        <v>10200293575</v>
      </c>
      <c r="D5178" s="42"/>
      <c r="E5178" s="42"/>
      <c r="F5178" s="247">
        <v>661431389</v>
      </c>
      <c r="G5178" s="337">
        <v>725267284</v>
      </c>
      <c r="H5178" s="330">
        <v>46567</v>
      </c>
      <c r="I5178" s="330"/>
      <c r="K5178" s="42"/>
      <c r="L5178" s="42"/>
      <c r="M5178" s="328"/>
      <c r="N5178" s="328"/>
      <c r="O5178" s="42"/>
    </row>
    <row r="5179" spans="1:15">
      <c r="A5179" s="42"/>
      <c r="B5179" s="330">
        <v>48183</v>
      </c>
      <c r="C5179" s="334">
        <f t="shared" si="79"/>
        <v>9870062353</v>
      </c>
      <c r="D5179" s="42"/>
      <c r="E5179" s="42"/>
      <c r="F5179" s="247">
        <v>331200167</v>
      </c>
      <c r="G5179" s="337">
        <v>725398147</v>
      </c>
      <c r="H5179" s="330">
        <v>49180</v>
      </c>
      <c r="I5179" s="330"/>
      <c r="K5179" s="42"/>
      <c r="L5179" s="42"/>
      <c r="M5179" s="328"/>
      <c r="N5179" s="328"/>
      <c r="O5179" s="42"/>
    </row>
    <row r="5180" spans="1:15">
      <c r="A5180" s="42"/>
      <c r="B5180" s="330">
        <v>48184</v>
      </c>
      <c r="C5180" s="334">
        <f t="shared" si="79"/>
        <v>9698050457</v>
      </c>
      <c r="D5180" s="42"/>
      <c r="E5180" s="42"/>
      <c r="F5180" s="247">
        <v>159188271</v>
      </c>
      <c r="G5180" s="337">
        <v>725673516</v>
      </c>
      <c r="H5180" s="330">
        <v>48635</v>
      </c>
      <c r="I5180" s="330"/>
      <c r="K5180" s="42"/>
      <c r="L5180" s="42"/>
      <c r="M5180" s="328"/>
      <c r="N5180" s="328"/>
      <c r="O5180" s="42"/>
    </row>
    <row r="5181" spans="1:15">
      <c r="A5181" s="42"/>
      <c r="B5181" s="330">
        <v>48185</v>
      </c>
      <c r="C5181" s="334">
        <f t="shared" si="79"/>
        <v>10311888399</v>
      </c>
      <c r="D5181" s="42"/>
      <c r="E5181" s="42"/>
      <c r="F5181" s="247">
        <v>773026213</v>
      </c>
      <c r="G5181" s="337">
        <v>725862194</v>
      </c>
      <c r="H5181" s="330">
        <v>49840</v>
      </c>
      <c r="I5181" s="330"/>
      <c r="K5181" s="42"/>
      <c r="L5181" s="42"/>
      <c r="M5181" s="328"/>
      <c r="N5181" s="328"/>
      <c r="O5181" s="42"/>
    </row>
    <row r="5182" spans="1:15">
      <c r="A5182" s="42"/>
      <c r="B5182" s="330">
        <v>48186</v>
      </c>
      <c r="C5182" s="334">
        <f t="shared" si="79"/>
        <v>9717064911</v>
      </c>
      <c r="D5182" s="42"/>
      <c r="E5182" s="42"/>
      <c r="F5182" s="247">
        <v>178202725</v>
      </c>
      <c r="G5182" s="337">
        <v>725912229</v>
      </c>
      <c r="H5182" s="330">
        <v>48855</v>
      </c>
      <c r="I5182" s="330"/>
      <c r="K5182" s="42"/>
      <c r="L5182" s="42"/>
      <c r="M5182" s="328"/>
      <c r="N5182" s="328"/>
      <c r="O5182" s="42"/>
    </row>
    <row r="5183" spans="1:15">
      <c r="A5183" s="42"/>
      <c r="B5183" s="330">
        <v>48187</v>
      </c>
      <c r="C5183" s="334">
        <f t="shared" si="79"/>
        <v>10083954144</v>
      </c>
      <c r="D5183" s="42"/>
      <c r="E5183" s="42"/>
      <c r="F5183" s="247">
        <v>545091958</v>
      </c>
      <c r="G5183" s="337">
        <v>726215229</v>
      </c>
      <c r="H5183" s="330">
        <v>45586</v>
      </c>
      <c r="I5183" s="330"/>
      <c r="K5183" s="42"/>
      <c r="L5183" s="42"/>
      <c r="M5183" s="328"/>
      <c r="N5183" s="328"/>
      <c r="O5183" s="42"/>
    </row>
    <row r="5184" spans="1:15">
      <c r="A5184" s="42"/>
      <c r="B5184" s="330">
        <v>48188</v>
      </c>
      <c r="C5184" s="334">
        <f t="shared" si="79"/>
        <v>10452153218</v>
      </c>
      <c r="D5184" s="42"/>
      <c r="E5184" s="42"/>
      <c r="F5184" s="247">
        <v>913291032</v>
      </c>
      <c r="G5184" s="337">
        <v>726583685</v>
      </c>
      <c r="H5184" s="330">
        <v>46351</v>
      </c>
      <c r="I5184" s="330"/>
      <c r="K5184" s="42"/>
      <c r="L5184" s="42"/>
      <c r="M5184" s="328"/>
      <c r="N5184" s="328"/>
      <c r="O5184" s="42"/>
    </row>
    <row r="5185" spans="1:15">
      <c r="A5185" s="42"/>
      <c r="B5185" s="330">
        <v>48189</v>
      </c>
      <c r="C5185" s="334">
        <f t="shared" si="79"/>
        <v>10026577938</v>
      </c>
      <c r="D5185" s="42"/>
      <c r="E5185" s="42"/>
      <c r="F5185" s="247">
        <v>487715752</v>
      </c>
      <c r="G5185" s="337">
        <v>726591179</v>
      </c>
      <c r="H5185" s="330">
        <v>44111</v>
      </c>
      <c r="I5185" s="330"/>
      <c r="K5185" s="42"/>
      <c r="L5185" s="42"/>
      <c r="M5185" s="328"/>
      <c r="N5185" s="328"/>
      <c r="O5185" s="42"/>
    </row>
    <row r="5186" spans="1:15">
      <c r="A5186" s="42"/>
      <c r="B5186" s="330">
        <v>48190</v>
      </c>
      <c r="C5186" s="334">
        <f t="shared" si="79"/>
        <v>10504113792</v>
      </c>
      <c r="D5186" s="42"/>
      <c r="E5186" s="42"/>
      <c r="F5186" s="247">
        <v>965251606</v>
      </c>
      <c r="G5186" s="337">
        <v>726649624</v>
      </c>
      <c r="H5186" s="330">
        <v>46751</v>
      </c>
      <c r="I5186" s="330"/>
      <c r="K5186" s="42"/>
      <c r="L5186" s="42"/>
      <c r="M5186" s="328"/>
      <c r="N5186" s="328"/>
      <c r="O5186" s="42"/>
    </row>
    <row r="5187" spans="1:15">
      <c r="A5187" s="42"/>
      <c r="B5187" s="330">
        <v>48191</v>
      </c>
      <c r="C5187" s="334">
        <f t="shared" si="79"/>
        <v>10369900614</v>
      </c>
      <c r="D5187" s="42"/>
      <c r="E5187" s="42"/>
      <c r="F5187" s="247">
        <v>831038428</v>
      </c>
      <c r="G5187" s="337">
        <v>726757643</v>
      </c>
      <c r="H5187" s="330">
        <v>49688</v>
      </c>
      <c r="I5187" s="330"/>
      <c r="K5187" s="42"/>
      <c r="L5187" s="42"/>
      <c r="M5187" s="328"/>
      <c r="N5187" s="328"/>
      <c r="O5187" s="42"/>
    </row>
    <row r="5188" spans="1:15">
      <c r="A5188" s="42"/>
      <c r="B5188" s="330">
        <v>48192</v>
      </c>
      <c r="C5188" s="334">
        <f t="shared" si="79"/>
        <v>9653510525</v>
      </c>
      <c r="D5188" s="42"/>
      <c r="E5188" s="42"/>
      <c r="F5188" s="247">
        <v>114648339</v>
      </c>
      <c r="G5188" s="337">
        <v>726787316</v>
      </c>
      <c r="H5188" s="330">
        <v>47771</v>
      </c>
      <c r="I5188" s="330"/>
      <c r="K5188" s="42"/>
      <c r="L5188" s="42"/>
      <c r="M5188" s="328"/>
      <c r="N5188" s="328"/>
      <c r="O5188" s="42"/>
    </row>
    <row r="5189" spans="1:15">
      <c r="A5189" s="42"/>
      <c r="B5189" s="330">
        <v>48193</v>
      </c>
      <c r="C5189" s="334">
        <f t="shared" si="79"/>
        <v>9985734383</v>
      </c>
      <c r="D5189" s="42"/>
      <c r="E5189" s="42"/>
      <c r="F5189" s="247">
        <v>446872197</v>
      </c>
      <c r="G5189" s="337">
        <v>726920465</v>
      </c>
      <c r="H5189" s="330">
        <v>47892</v>
      </c>
      <c r="I5189" s="330"/>
      <c r="K5189" s="42"/>
      <c r="L5189" s="42"/>
      <c r="M5189" s="328"/>
      <c r="N5189" s="328"/>
      <c r="O5189" s="42"/>
    </row>
    <row r="5190" spans="1:15">
      <c r="A5190" s="42"/>
      <c r="B5190" s="330">
        <v>48194</v>
      </c>
      <c r="C5190" s="334">
        <f t="shared" si="79"/>
        <v>9931005203</v>
      </c>
      <c r="D5190" s="42"/>
      <c r="E5190" s="42"/>
      <c r="F5190" s="247">
        <v>392143017</v>
      </c>
      <c r="G5190" s="337">
        <v>727011829</v>
      </c>
      <c r="H5190" s="330">
        <v>45277</v>
      </c>
      <c r="I5190" s="330"/>
      <c r="K5190" s="42"/>
      <c r="L5190" s="42"/>
      <c r="M5190" s="328"/>
      <c r="N5190" s="328"/>
      <c r="O5190" s="42"/>
    </row>
    <row r="5191" spans="1:15">
      <c r="A5191" s="42"/>
      <c r="B5191" s="330">
        <v>48195</v>
      </c>
      <c r="C5191" s="334">
        <f t="shared" si="79"/>
        <v>10081128242</v>
      </c>
      <c r="D5191" s="42"/>
      <c r="E5191" s="42"/>
      <c r="F5191" s="247">
        <v>542266056</v>
      </c>
      <c r="G5191" s="337">
        <v>727315152</v>
      </c>
      <c r="H5191" s="330">
        <v>47877</v>
      </c>
      <c r="I5191" s="330"/>
      <c r="K5191" s="42"/>
      <c r="L5191" s="42"/>
      <c r="M5191" s="328"/>
      <c r="N5191" s="328"/>
      <c r="O5191" s="42"/>
    </row>
    <row r="5192" spans="1:15">
      <c r="A5192" s="42"/>
      <c r="B5192" s="330">
        <v>48196</v>
      </c>
      <c r="C5192" s="334">
        <f t="shared" si="79"/>
        <v>10377475665</v>
      </c>
      <c r="D5192" s="42"/>
      <c r="E5192" s="42"/>
      <c r="F5192" s="247">
        <v>838613479</v>
      </c>
      <c r="G5192" s="337">
        <v>727409236</v>
      </c>
      <c r="H5192" s="330">
        <v>47283</v>
      </c>
      <c r="I5192" s="330"/>
      <c r="K5192" s="42"/>
      <c r="L5192" s="42"/>
      <c r="M5192" s="328"/>
      <c r="N5192" s="328"/>
      <c r="O5192" s="42"/>
    </row>
    <row r="5193" spans="1:15">
      <c r="A5193" s="42"/>
      <c r="B5193" s="330">
        <v>48197</v>
      </c>
      <c r="C5193" s="334">
        <f t="shared" si="79"/>
        <v>10043546190</v>
      </c>
      <c r="D5193" s="42"/>
      <c r="E5193" s="42"/>
      <c r="F5193" s="247">
        <v>504684004</v>
      </c>
      <c r="G5193" s="337">
        <v>727446882</v>
      </c>
      <c r="H5193" s="330">
        <v>45146</v>
      </c>
      <c r="I5193" s="330"/>
      <c r="K5193" s="42"/>
      <c r="L5193" s="42"/>
      <c r="M5193" s="328"/>
      <c r="N5193" s="328"/>
      <c r="O5193" s="42"/>
    </row>
    <row r="5194" spans="1:15">
      <c r="A5194" s="42"/>
      <c r="B5194" s="330">
        <v>48198</v>
      </c>
      <c r="C5194" s="334">
        <f t="shared" si="79"/>
        <v>9978339487</v>
      </c>
      <c r="D5194" s="42"/>
      <c r="E5194" s="42"/>
      <c r="F5194" s="247">
        <v>439477301</v>
      </c>
      <c r="G5194" s="337">
        <v>727486295</v>
      </c>
      <c r="H5194" s="330">
        <v>43222</v>
      </c>
      <c r="I5194" s="330"/>
      <c r="K5194" s="42"/>
      <c r="L5194" s="42"/>
      <c r="M5194" s="328"/>
      <c r="N5194" s="328"/>
      <c r="O5194" s="42"/>
    </row>
    <row r="5195" spans="1:15">
      <c r="A5195" s="42"/>
      <c r="B5195" s="330">
        <v>48199</v>
      </c>
      <c r="C5195" s="334">
        <f t="shared" si="79"/>
        <v>10356965151</v>
      </c>
      <c r="D5195" s="42"/>
      <c r="E5195" s="42"/>
      <c r="F5195" s="247">
        <v>818102965</v>
      </c>
      <c r="G5195" s="337">
        <v>727585145</v>
      </c>
      <c r="H5195" s="330">
        <v>46198</v>
      </c>
      <c r="I5195" s="330"/>
      <c r="K5195" s="42"/>
      <c r="L5195" s="42"/>
      <c r="M5195" s="328"/>
      <c r="N5195" s="328"/>
      <c r="O5195" s="42"/>
    </row>
    <row r="5196" spans="1:15">
      <c r="A5196" s="42"/>
      <c r="B5196" s="330">
        <v>48200</v>
      </c>
      <c r="C5196" s="334">
        <f t="shared" si="79"/>
        <v>10403741757</v>
      </c>
      <c r="D5196" s="42"/>
      <c r="E5196" s="42"/>
      <c r="F5196" s="247">
        <v>864879571</v>
      </c>
      <c r="G5196" s="337">
        <v>727626253</v>
      </c>
      <c r="H5196" s="330">
        <v>48386</v>
      </c>
      <c r="I5196" s="330"/>
      <c r="K5196" s="42"/>
      <c r="L5196" s="42"/>
      <c r="M5196" s="328"/>
      <c r="N5196" s="328"/>
      <c r="O5196" s="42"/>
    </row>
    <row r="5197" spans="1:15">
      <c r="A5197" s="42"/>
      <c r="B5197" s="330">
        <v>48201</v>
      </c>
      <c r="C5197" s="334">
        <f t="shared" si="79"/>
        <v>9724045351</v>
      </c>
      <c r="D5197" s="42"/>
      <c r="E5197" s="42"/>
      <c r="F5197" s="247">
        <v>185183165</v>
      </c>
      <c r="G5197" s="337">
        <v>727775163</v>
      </c>
      <c r="H5197" s="330">
        <v>46472</v>
      </c>
      <c r="I5197" s="330"/>
      <c r="K5197" s="42"/>
      <c r="L5197" s="42"/>
      <c r="M5197" s="328"/>
      <c r="N5197" s="328"/>
      <c r="O5197" s="42"/>
    </row>
    <row r="5198" spans="1:15">
      <c r="A5198" s="42"/>
      <c r="B5198" s="330">
        <v>48202</v>
      </c>
      <c r="C5198" s="334">
        <f t="shared" si="79"/>
        <v>9993936456</v>
      </c>
      <c r="D5198" s="42"/>
      <c r="E5198" s="42"/>
      <c r="F5198" s="247">
        <v>455074270</v>
      </c>
      <c r="G5198" s="337">
        <v>727817068</v>
      </c>
      <c r="H5198" s="330">
        <v>43988</v>
      </c>
      <c r="I5198" s="330"/>
      <c r="K5198" s="42"/>
      <c r="L5198" s="42"/>
      <c r="M5198" s="328"/>
      <c r="N5198" s="328"/>
      <c r="O5198" s="42"/>
    </row>
    <row r="5199" spans="1:15">
      <c r="A5199" s="42"/>
      <c r="B5199" s="330">
        <v>48203</v>
      </c>
      <c r="C5199" s="334">
        <f t="shared" si="79"/>
        <v>10049290022</v>
      </c>
      <c r="D5199" s="42"/>
      <c r="E5199" s="42"/>
      <c r="F5199" s="247">
        <v>510427836</v>
      </c>
      <c r="G5199" s="337">
        <v>727925149</v>
      </c>
      <c r="H5199" s="330">
        <v>49304</v>
      </c>
      <c r="I5199" s="330"/>
      <c r="K5199" s="42"/>
      <c r="L5199" s="42"/>
      <c r="M5199" s="328"/>
      <c r="N5199" s="328"/>
      <c r="O5199" s="42"/>
    </row>
    <row r="5200" spans="1:15">
      <c r="A5200" s="42"/>
      <c r="B5200" s="330">
        <v>48204</v>
      </c>
      <c r="C5200" s="334">
        <f t="shared" si="79"/>
        <v>10044210720</v>
      </c>
      <c r="D5200" s="42"/>
      <c r="E5200" s="42"/>
      <c r="F5200" s="247">
        <v>505348534</v>
      </c>
      <c r="G5200" s="337">
        <v>727927616</v>
      </c>
      <c r="H5200" s="330">
        <v>47449</v>
      </c>
      <c r="I5200" s="330"/>
      <c r="K5200" s="42"/>
      <c r="L5200" s="42"/>
      <c r="M5200" s="328"/>
      <c r="N5200" s="328"/>
      <c r="O5200" s="42"/>
    </row>
    <row r="5201" spans="1:15">
      <c r="A5201" s="42"/>
      <c r="B5201" s="330">
        <v>48205</v>
      </c>
      <c r="C5201" s="334">
        <f t="shared" si="79"/>
        <v>10012415272</v>
      </c>
      <c r="D5201" s="42"/>
      <c r="E5201" s="42"/>
      <c r="F5201" s="247">
        <v>473553086</v>
      </c>
      <c r="G5201" s="337">
        <v>727991918</v>
      </c>
      <c r="H5201" s="330">
        <v>47191</v>
      </c>
      <c r="I5201" s="330"/>
      <c r="K5201" s="42"/>
      <c r="L5201" s="42"/>
      <c r="M5201" s="328"/>
      <c r="N5201" s="328"/>
      <c r="O5201" s="42"/>
    </row>
    <row r="5202" spans="1:15">
      <c r="A5202" s="42"/>
      <c r="B5202" s="330">
        <v>48206</v>
      </c>
      <c r="C5202" s="334">
        <f t="shared" si="79"/>
        <v>9801767716</v>
      </c>
      <c r="D5202" s="42"/>
      <c r="E5202" s="42"/>
      <c r="F5202" s="247">
        <v>262905530</v>
      </c>
      <c r="G5202" s="337">
        <v>728000034</v>
      </c>
      <c r="H5202" s="330">
        <v>44047</v>
      </c>
      <c r="I5202" s="330"/>
      <c r="K5202" s="42"/>
      <c r="L5202" s="42"/>
      <c r="M5202" s="328"/>
      <c r="N5202" s="328"/>
      <c r="O5202" s="42"/>
    </row>
    <row r="5203" spans="1:15">
      <c r="A5203" s="42"/>
      <c r="B5203" s="330">
        <v>48207</v>
      </c>
      <c r="C5203" s="334">
        <f t="shared" si="79"/>
        <v>10191515712</v>
      </c>
      <c r="D5203" s="42"/>
      <c r="E5203" s="42"/>
      <c r="F5203" s="247">
        <v>652653526</v>
      </c>
      <c r="G5203" s="337">
        <v>728134474</v>
      </c>
      <c r="H5203" s="330">
        <v>50113</v>
      </c>
      <c r="I5203" s="330"/>
      <c r="K5203" s="42"/>
      <c r="L5203" s="42"/>
      <c r="M5203" s="328"/>
      <c r="N5203" s="328"/>
      <c r="O5203" s="42"/>
    </row>
    <row r="5204" spans="1:15">
      <c r="A5204" s="42"/>
      <c r="B5204" s="330">
        <v>48208</v>
      </c>
      <c r="C5204" s="334">
        <f t="shared" si="79"/>
        <v>10187706376</v>
      </c>
      <c r="D5204" s="42"/>
      <c r="E5204" s="42"/>
      <c r="F5204" s="247">
        <v>648844190</v>
      </c>
      <c r="G5204" s="337">
        <v>728282374</v>
      </c>
      <c r="H5204" s="330">
        <v>44618</v>
      </c>
      <c r="I5204" s="330"/>
      <c r="K5204" s="42"/>
      <c r="L5204" s="42"/>
      <c r="M5204" s="328"/>
      <c r="N5204" s="328"/>
      <c r="O5204" s="42"/>
    </row>
    <row r="5205" spans="1:15">
      <c r="A5205" s="42"/>
      <c r="B5205" s="330">
        <v>48209</v>
      </c>
      <c r="C5205" s="334">
        <f t="shared" si="79"/>
        <v>10327872347</v>
      </c>
      <c r="D5205" s="42"/>
      <c r="E5205" s="42"/>
      <c r="F5205" s="247">
        <v>789010161</v>
      </c>
      <c r="G5205" s="337">
        <v>728334588</v>
      </c>
      <c r="H5205" s="330">
        <v>45202</v>
      </c>
      <c r="I5205" s="330"/>
      <c r="K5205" s="42"/>
      <c r="L5205" s="42"/>
      <c r="M5205" s="328"/>
      <c r="N5205" s="328"/>
      <c r="O5205" s="42"/>
    </row>
    <row r="5206" spans="1:15">
      <c r="A5206" s="42"/>
      <c r="B5206" s="330">
        <v>48210</v>
      </c>
      <c r="C5206" s="334">
        <f t="shared" si="79"/>
        <v>10005361337</v>
      </c>
      <c r="D5206" s="42"/>
      <c r="E5206" s="42"/>
      <c r="F5206" s="247">
        <v>466499151</v>
      </c>
      <c r="G5206" s="337">
        <v>728335365</v>
      </c>
      <c r="H5206" s="330">
        <v>49520</v>
      </c>
      <c r="I5206" s="330"/>
      <c r="K5206" s="42"/>
      <c r="L5206" s="42"/>
      <c r="M5206" s="328"/>
      <c r="N5206" s="328"/>
      <c r="O5206" s="42"/>
    </row>
    <row r="5207" spans="1:15">
      <c r="A5207" s="42"/>
      <c r="B5207" s="330">
        <v>48211</v>
      </c>
      <c r="C5207" s="334">
        <f t="shared" si="79"/>
        <v>10432543127</v>
      </c>
      <c r="D5207" s="42"/>
      <c r="E5207" s="42"/>
      <c r="F5207" s="247">
        <v>893680941</v>
      </c>
      <c r="G5207" s="337">
        <v>728472596</v>
      </c>
      <c r="H5207" s="330">
        <v>43840</v>
      </c>
      <c r="I5207" s="330"/>
      <c r="K5207" s="42"/>
      <c r="L5207" s="42"/>
      <c r="M5207" s="328"/>
      <c r="N5207" s="328"/>
      <c r="O5207" s="42"/>
    </row>
    <row r="5208" spans="1:15">
      <c r="A5208" s="42"/>
      <c r="B5208" s="330">
        <v>48212</v>
      </c>
      <c r="C5208" s="334">
        <f t="shared" si="79"/>
        <v>10122549480</v>
      </c>
      <c r="D5208" s="42"/>
      <c r="E5208" s="42"/>
      <c r="F5208" s="247">
        <v>583687294</v>
      </c>
      <c r="G5208" s="337">
        <v>728650955</v>
      </c>
      <c r="H5208" s="330">
        <v>44456</v>
      </c>
      <c r="I5208" s="330"/>
      <c r="K5208" s="42"/>
      <c r="L5208" s="42"/>
      <c r="M5208" s="328"/>
      <c r="N5208" s="328"/>
      <c r="O5208" s="42"/>
    </row>
    <row r="5209" spans="1:15">
      <c r="A5209" s="42"/>
      <c r="B5209" s="330">
        <v>48213</v>
      </c>
      <c r="C5209" s="334">
        <f t="shared" si="79"/>
        <v>9690432237</v>
      </c>
      <c r="D5209" s="42"/>
      <c r="E5209" s="42"/>
      <c r="F5209" s="247">
        <v>151570051</v>
      </c>
      <c r="G5209" s="337">
        <v>728756154</v>
      </c>
      <c r="H5209" s="330">
        <v>49029</v>
      </c>
      <c r="I5209" s="330"/>
      <c r="K5209" s="42"/>
      <c r="L5209" s="42"/>
      <c r="M5209" s="328"/>
      <c r="N5209" s="328"/>
      <c r="O5209" s="42"/>
    </row>
    <row r="5210" spans="1:15">
      <c r="A5210" s="42"/>
      <c r="B5210" s="330">
        <v>48214</v>
      </c>
      <c r="C5210" s="334">
        <f t="shared" si="79"/>
        <v>10021869080</v>
      </c>
      <c r="D5210" s="42"/>
      <c r="E5210" s="42"/>
      <c r="F5210" s="247">
        <v>483006894</v>
      </c>
      <c r="G5210" s="337">
        <v>729144401</v>
      </c>
      <c r="H5210" s="330">
        <v>45169</v>
      </c>
      <c r="I5210" s="330"/>
      <c r="K5210" s="42"/>
      <c r="L5210" s="42"/>
      <c r="M5210" s="328"/>
      <c r="N5210" s="328"/>
      <c r="O5210" s="42"/>
    </row>
    <row r="5211" spans="1:15">
      <c r="A5211" s="42"/>
      <c r="B5211" s="330">
        <v>48215</v>
      </c>
      <c r="C5211" s="334">
        <f t="shared" si="79"/>
        <v>10196965972</v>
      </c>
      <c r="D5211" s="42"/>
      <c r="E5211" s="42"/>
      <c r="F5211" s="247">
        <v>658103786</v>
      </c>
      <c r="G5211" s="337">
        <v>729167198</v>
      </c>
      <c r="H5211" s="330">
        <v>44869</v>
      </c>
      <c r="I5211" s="330"/>
      <c r="K5211" s="42"/>
      <c r="L5211" s="42"/>
      <c r="M5211" s="328"/>
      <c r="N5211" s="328"/>
      <c r="O5211" s="42"/>
    </row>
    <row r="5212" spans="1:15">
      <c r="A5212" s="42"/>
      <c r="B5212" s="330">
        <v>48216</v>
      </c>
      <c r="C5212" s="334">
        <f t="shared" si="79"/>
        <v>9723357650</v>
      </c>
      <c r="D5212" s="42"/>
      <c r="E5212" s="42"/>
      <c r="F5212" s="247">
        <v>184495464</v>
      </c>
      <c r="G5212" s="337">
        <v>729181771</v>
      </c>
      <c r="H5212" s="330">
        <v>46829</v>
      </c>
      <c r="I5212" s="330"/>
      <c r="K5212" s="42"/>
      <c r="L5212" s="42"/>
      <c r="M5212" s="328"/>
      <c r="N5212" s="328"/>
      <c r="O5212" s="42"/>
    </row>
    <row r="5213" spans="1:15">
      <c r="A5213" s="42"/>
      <c r="B5213" s="330">
        <v>48217</v>
      </c>
      <c r="C5213" s="334">
        <f t="shared" si="79"/>
        <v>10067264122</v>
      </c>
      <c r="D5213" s="42"/>
      <c r="E5213" s="42"/>
      <c r="F5213" s="247">
        <v>528401936</v>
      </c>
      <c r="G5213" s="337">
        <v>729393256</v>
      </c>
      <c r="H5213" s="330">
        <v>45234</v>
      </c>
      <c r="I5213" s="330"/>
      <c r="K5213" s="42"/>
      <c r="L5213" s="42"/>
      <c r="M5213" s="328"/>
      <c r="N5213" s="328"/>
      <c r="O5213" s="42"/>
    </row>
    <row r="5214" spans="1:15">
      <c r="A5214" s="42"/>
      <c r="B5214" s="330">
        <v>48218</v>
      </c>
      <c r="C5214" s="334">
        <f t="shared" si="79"/>
        <v>10224355288</v>
      </c>
      <c r="D5214" s="42"/>
      <c r="E5214" s="42"/>
      <c r="F5214" s="247">
        <v>685493102</v>
      </c>
      <c r="G5214" s="337">
        <v>729400033</v>
      </c>
      <c r="H5214" s="330">
        <v>49812</v>
      </c>
      <c r="I5214" s="330"/>
      <c r="K5214" s="42"/>
      <c r="L5214" s="42"/>
      <c r="M5214" s="328"/>
      <c r="N5214" s="328"/>
      <c r="O5214" s="42"/>
    </row>
    <row r="5215" spans="1:15">
      <c r="A5215" s="42"/>
      <c r="B5215" s="330">
        <v>48219</v>
      </c>
      <c r="C5215" s="334">
        <f t="shared" si="79"/>
        <v>9858047057</v>
      </c>
      <c r="D5215" s="42"/>
      <c r="E5215" s="42"/>
      <c r="F5215" s="247">
        <v>319184871</v>
      </c>
      <c r="G5215" s="337">
        <v>729400610</v>
      </c>
      <c r="H5215" s="330">
        <v>48692</v>
      </c>
      <c r="I5215" s="330"/>
      <c r="K5215" s="42"/>
      <c r="L5215" s="42"/>
      <c r="M5215" s="328"/>
      <c r="N5215" s="328"/>
      <c r="O5215" s="42"/>
    </row>
    <row r="5216" spans="1:15">
      <c r="A5216" s="42"/>
      <c r="B5216" s="330">
        <v>48220</v>
      </c>
      <c r="C5216" s="334">
        <f t="shared" ref="C5216:C5279" si="80">F5216+(F$88*28679+98765)+(G$88*6587+87654)+(E$88*9537+76543)+(J$88*5713+4528)</f>
        <v>9913351066</v>
      </c>
      <c r="D5216" s="42"/>
      <c r="E5216" s="42"/>
      <c r="F5216" s="247">
        <v>374488880</v>
      </c>
      <c r="G5216" s="337">
        <v>729768787</v>
      </c>
      <c r="H5216" s="330">
        <v>47467</v>
      </c>
      <c r="I5216" s="330"/>
      <c r="K5216" s="42"/>
      <c r="L5216" s="42"/>
      <c r="M5216" s="328"/>
      <c r="N5216" s="328"/>
      <c r="O5216" s="42"/>
    </row>
    <row r="5217" spans="1:15">
      <c r="A5217" s="42"/>
      <c r="B5217" s="330">
        <v>48221</v>
      </c>
      <c r="C5217" s="334">
        <f t="shared" si="80"/>
        <v>9663666707</v>
      </c>
      <c r="D5217" s="42"/>
      <c r="E5217" s="42"/>
      <c r="F5217" s="247">
        <v>124804521</v>
      </c>
      <c r="G5217" s="337">
        <v>729778082</v>
      </c>
      <c r="H5217" s="330">
        <v>47634</v>
      </c>
      <c r="I5217" s="330"/>
      <c r="K5217" s="42"/>
      <c r="L5217" s="42"/>
      <c r="M5217" s="328"/>
      <c r="N5217" s="328"/>
      <c r="O5217" s="42"/>
    </row>
    <row r="5218" spans="1:15">
      <c r="A5218" s="42"/>
      <c r="B5218" s="330">
        <v>48222</v>
      </c>
      <c r="C5218" s="334">
        <f t="shared" si="80"/>
        <v>9698498042</v>
      </c>
      <c r="D5218" s="42"/>
      <c r="E5218" s="42"/>
      <c r="F5218" s="247">
        <v>159635856</v>
      </c>
      <c r="G5218" s="337">
        <v>729834761</v>
      </c>
      <c r="H5218" s="330">
        <v>43575</v>
      </c>
      <c r="I5218" s="330"/>
      <c r="K5218" s="42"/>
      <c r="L5218" s="42"/>
      <c r="M5218" s="328"/>
      <c r="N5218" s="328"/>
      <c r="O5218" s="42"/>
    </row>
    <row r="5219" spans="1:15">
      <c r="A5219" s="42"/>
      <c r="B5219" s="330">
        <v>48223</v>
      </c>
      <c r="C5219" s="334">
        <f t="shared" si="80"/>
        <v>9786664078</v>
      </c>
      <c r="D5219" s="42"/>
      <c r="E5219" s="42"/>
      <c r="F5219" s="247">
        <v>247801892</v>
      </c>
      <c r="G5219" s="337">
        <v>730241545</v>
      </c>
      <c r="H5219" s="330">
        <v>47714</v>
      </c>
      <c r="I5219" s="330"/>
      <c r="K5219" s="42"/>
      <c r="L5219" s="42"/>
      <c r="M5219" s="328"/>
      <c r="N5219" s="328"/>
      <c r="O5219" s="42"/>
    </row>
    <row r="5220" spans="1:15">
      <c r="A5220" s="42"/>
      <c r="B5220" s="330">
        <v>48224</v>
      </c>
      <c r="C5220" s="334">
        <f t="shared" si="80"/>
        <v>10393625181</v>
      </c>
      <c r="D5220" s="42"/>
      <c r="E5220" s="42"/>
      <c r="F5220" s="247">
        <v>854762995</v>
      </c>
      <c r="G5220" s="337">
        <v>730398879</v>
      </c>
      <c r="H5220" s="330">
        <v>49948</v>
      </c>
      <c r="I5220" s="330"/>
      <c r="K5220" s="42"/>
      <c r="L5220" s="42"/>
      <c r="M5220" s="328"/>
      <c r="N5220" s="328"/>
      <c r="O5220" s="42"/>
    </row>
    <row r="5221" spans="1:15">
      <c r="A5221" s="42"/>
      <c r="B5221" s="330">
        <v>48225</v>
      </c>
      <c r="C5221" s="334">
        <f t="shared" si="80"/>
        <v>10513782034</v>
      </c>
      <c r="D5221" s="42"/>
      <c r="E5221" s="42"/>
      <c r="F5221" s="247">
        <v>974919848</v>
      </c>
      <c r="G5221" s="337">
        <v>730544974</v>
      </c>
      <c r="H5221" s="330">
        <v>45979</v>
      </c>
      <c r="I5221" s="330"/>
      <c r="K5221" s="42"/>
      <c r="L5221" s="42"/>
      <c r="M5221" s="328"/>
      <c r="N5221" s="328"/>
      <c r="O5221" s="42"/>
    </row>
    <row r="5222" spans="1:15">
      <c r="A5222" s="42"/>
      <c r="B5222" s="330">
        <v>48226</v>
      </c>
      <c r="C5222" s="334">
        <f t="shared" si="80"/>
        <v>10442524641</v>
      </c>
      <c r="D5222" s="42"/>
      <c r="E5222" s="42"/>
      <c r="F5222" s="247">
        <v>903662455</v>
      </c>
      <c r="G5222" s="337">
        <v>730903930</v>
      </c>
      <c r="H5222" s="330">
        <v>44040</v>
      </c>
      <c r="I5222" s="330"/>
      <c r="K5222" s="42"/>
      <c r="L5222" s="42"/>
      <c r="M5222" s="328"/>
      <c r="N5222" s="328"/>
      <c r="O5222" s="42"/>
    </row>
    <row r="5223" spans="1:15">
      <c r="A5223" s="42"/>
      <c r="B5223" s="330">
        <v>48227</v>
      </c>
      <c r="C5223" s="334">
        <f t="shared" si="80"/>
        <v>9866751015</v>
      </c>
      <c r="D5223" s="42"/>
      <c r="E5223" s="42"/>
      <c r="F5223" s="247">
        <v>327888829</v>
      </c>
      <c r="G5223" s="337">
        <v>731058750</v>
      </c>
      <c r="H5223" s="330">
        <v>45171</v>
      </c>
      <c r="I5223" s="330"/>
      <c r="K5223" s="42"/>
      <c r="L5223" s="42"/>
      <c r="M5223" s="328"/>
      <c r="N5223" s="328"/>
      <c r="O5223" s="42"/>
    </row>
    <row r="5224" spans="1:15">
      <c r="A5224" s="42"/>
      <c r="B5224" s="330">
        <v>48228</v>
      </c>
      <c r="C5224" s="334">
        <f t="shared" si="80"/>
        <v>9647372545</v>
      </c>
      <c r="D5224" s="42"/>
      <c r="E5224" s="42"/>
      <c r="F5224" s="247">
        <v>108510359</v>
      </c>
      <c r="G5224" s="337">
        <v>731190189</v>
      </c>
      <c r="H5224" s="330">
        <v>46599</v>
      </c>
      <c r="I5224" s="330"/>
      <c r="K5224" s="42"/>
      <c r="L5224" s="42"/>
      <c r="M5224" s="328"/>
      <c r="N5224" s="328"/>
      <c r="O5224" s="42"/>
    </row>
    <row r="5225" spans="1:15">
      <c r="A5225" s="42"/>
      <c r="B5225" s="330">
        <v>48229</v>
      </c>
      <c r="C5225" s="334">
        <f t="shared" si="80"/>
        <v>10207672198</v>
      </c>
      <c r="D5225" s="42"/>
      <c r="E5225" s="42"/>
      <c r="F5225" s="247">
        <v>668810012</v>
      </c>
      <c r="G5225" s="337">
        <v>731366625</v>
      </c>
      <c r="H5225" s="330">
        <v>46890</v>
      </c>
      <c r="I5225" s="330"/>
      <c r="K5225" s="42"/>
      <c r="L5225" s="42"/>
      <c r="M5225" s="328"/>
      <c r="N5225" s="328"/>
      <c r="O5225" s="42"/>
    </row>
    <row r="5226" spans="1:15">
      <c r="A5226" s="42"/>
      <c r="B5226" s="330">
        <v>48230</v>
      </c>
      <c r="C5226" s="334">
        <f t="shared" si="80"/>
        <v>10155253974</v>
      </c>
      <c r="D5226" s="42"/>
      <c r="E5226" s="42"/>
      <c r="F5226" s="247">
        <v>616391788</v>
      </c>
      <c r="G5226" s="337">
        <v>731617906</v>
      </c>
      <c r="H5226" s="330">
        <v>47750</v>
      </c>
      <c r="I5226" s="330"/>
      <c r="K5226" s="42"/>
      <c r="L5226" s="42"/>
      <c r="M5226" s="328"/>
      <c r="N5226" s="328"/>
      <c r="O5226" s="42"/>
    </row>
    <row r="5227" spans="1:15">
      <c r="A5227" s="42"/>
      <c r="B5227" s="330">
        <v>48231</v>
      </c>
      <c r="C5227" s="334">
        <f t="shared" si="80"/>
        <v>10120159521</v>
      </c>
      <c r="D5227" s="42"/>
      <c r="E5227" s="42"/>
      <c r="F5227" s="247">
        <v>581297335</v>
      </c>
      <c r="G5227" s="337">
        <v>731625587</v>
      </c>
      <c r="H5227" s="330">
        <v>49354</v>
      </c>
      <c r="I5227" s="330"/>
      <c r="K5227" s="42"/>
      <c r="L5227" s="42"/>
      <c r="M5227" s="328"/>
      <c r="N5227" s="328"/>
      <c r="O5227" s="42"/>
    </row>
    <row r="5228" spans="1:15">
      <c r="A5228" s="42"/>
      <c r="B5228" s="330">
        <v>48232</v>
      </c>
      <c r="C5228" s="334">
        <f t="shared" si="80"/>
        <v>10104794003</v>
      </c>
      <c r="D5228" s="42"/>
      <c r="E5228" s="42"/>
      <c r="F5228" s="247">
        <v>565931817</v>
      </c>
      <c r="G5228" s="337">
        <v>731931712</v>
      </c>
      <c r="H5228" s="330">
        <v>45223</v>
      </c>
      <c r="I5228" s="330"/>
      <c r="K5228" s="42"/>
      <c r="L5228" s="42"/>
      <c r="M5228" s="328"/>
      <c r="N5228" s="328"/>
      <c r="O5228" s="42"/>
    </row>
    <row r="5229" spans="1:15">
      <c r="A5229" s="42"/>
      <c r="B5229" s="330">
        <v>48233</v>
      </c>
      <c r="C5229" s="334">
        <f t="shared" si="80"/>
        <v>9662159396</v>
      </c>
      <c r="D5229" s="42"/>
      <c r="E5229" s="42"/>
      <c r="F5229" s="247">
        <v>123297210</v>
      </c>
      <c r="G5229" s="337">
        <v>731978864</v>
      </c>
      <c r="H5229" s="330">
        <v>44391</v>
      </c>
      <c r="I5229" s="330"/>
      <c r="K5229" s="42"/>
      <c r="L5229" s="42"/>
      <c r="M5229" s="328"/>
      <c r="N5229" s="328"/>
      <c r="O5229" s="42"/>
    </row>
    <row r="5230" spans="1:15">
      <c r="A5230" s="42"/>
      <c r="B5230" s="330">
        <v>48234</v>
      </c>
      <c r="C5230" s="334">
        <f t="shared" si="80"/>
        <v>10139762125</v>
      </c>
      <c r="D5230" s="42"/>
      <c r="E5230" s="42"/>
      <c r="F5230" s="247">
        <v>600899939</v>
      </c>
      <c r="G5230" s="337">
        <v>732150378</v>
      </c>
      <c r="H5230" s="330">
        <v>46210</v>
      </c>
      <c r="I5230" s="330"/>
      <c r="K5230" s="42"/>
      <c r="L5230" s="42"/>
      <c r="M5230" s="328"/>
      <c r="N5230" s="328"/>
      <c r="O5230" s="42"/>
    </row>
    <row r="5231" spans="1:15">
      <c r="A5231" s="42"/>
      <c r="B5231" s="330">
        <v>48235</v>
      </c>
      <c r="C5231" s="334">
        <f t="shared" si="80"/>
        <v>9963640162</v>
      </c>
      <c r="D5231" s="42"/>
      <c r="E5231" s="42"/>
      <c r="F5231" s="247">
        <v>424777976</v>
      </c>
      <c r="G5231" s="337">
        <v>732214972</v>
      </c>
      <c r="H5231" s="330">
        <v>49402</v>
      </c>
      <c r="I5231" s="330"/>
      <c r="K5231" s="42"/>
      <c r="L5231" s="42"/>
      <c r="M5231" s="328"/>
      <c r="N5231" s="328"/>
      <c r="O5231" s="42"/>
    </row>
    <row r="5232" spans="1:15">
      <c r="A5232" s="42"/>
      <c r="B5232" s="330">
        <v>48236</v>
      </c>
      <c r="C5232" s="334">
        <f t="shared" si="80"/>
        <v>10293568315</v>
      </c>
      <c r="D5232" s="42"/>
      <c r="E5232" s="42"/>
      <c r="F5232" s="247">
        <v>754706129</v>
      </c>
      <c r="G5232" s="337">
        <v>732446217</v>
      </c>
      <c r="H5232" s="330">
        <v>50316</v>
      </c>
      <c r="I5232" s="330"/>
      <c r="K5232" s="42"/>
      <c r="L5232" s="42"/>
      <c r="M5232" s="328"/>
      <c r="N5232" s="328"/>
      <c r="O5232" s="42"/>
    </row>
    <row r="5233" spans="1:15">
      <c r="A5233" s="42"/>
      <c r="B5233" s="330">
        <v>48237</v>
      </c>
      <c r="C5233" s="334">
        <f t="shared" si="80"/>
        <v>9990469843</v>
      </c>
      <c r="D5233" s="42"/>
      <c r="E5233" s="42"/>
      <c r="F5233" s="247">
        <v>451607657</v>
      </c>
      <c r="G5233" s="337">
        <v>732477040</v>
      </c>
      <c r="H5233" s="330">
        <v>47733</v>
      </c>
      <c r="I5233" s="330"/>
      <c r="K5233" s="42"/>
      <c r="L5233" s="42"/>
      <c r="M5233" s="328"/>
      <c r="N5233" s="328"/>
      <c r="O5233" s="42"/>
    </row>
    <row r="5234" spans="1:15">
      <c r="A5234" s="42"/>
      <c r="B5234" s="330">
        <v>48238</v>
      </c>
      <c r="C5234" s="334">
        <f t="shared" si="80"/>
        <v>10353479978</v>
      </c>
      <c r="D5234" s="42"/>
      <c r="E5234" s="42"/>
      <c r="F5234" s="247">
        <v>814617792</v>
      </c>
      <c r="G5234" s="337">
        <v>732494590</v>
      </c>
      <c r="H5234" s="330">
        <v>46619</v>
      </c>
      <c r="I5234" s="330"/>
      <c r="K5234" s="42"/>
      <c r="L5234" s="42"/>
      <c r="M5234" s="328"/>
      <c r="N5234" s="328"/>
      <c r="O5234" s="42"/>
    </row>
    <row r="5235" spans="1:15">
      <c r="A5235" s="42"/>
      <c r="B5235" s="330">
        <v>48239</v>
      </c>
      <c r="C5235" s="334">
        <f t="shared" si="80"/>
        <v>9909008869</v>
      </c>
      <c r="D5235" s="42"/>
      <c r="E5235" s="42"/>
      <c r="F5235" s="247">
        <v>370146683</v>
      </c>
      <c r="G5235" s="337">
        <v>732543575</v>
      </c>
      <c r="H5235" s="330">
        <v>47948</v>
      </c>
      <c r="I5235" s="330"/>
      <c r="K5235" s="42"/>
      <c r="L5235" s="42"/>
      <c r="M5235" s="328"/>
      <c r="N5235" s="328"/>
      <c r="O5235" s="42"/>
    </row>
    <row r="5236" spans="1:15">
      <c r="A5236" s="42"/>
      <c r="B5236" s="330">
        <v>48240</v>
      </c>
      <c r="C5236" s="334">
        <f t="shared" si="80"/>
        <v>10335362407</v>
      </c>
      <c r="D5236" s="42"/>
      <c r="E5236" s="42"/>
      <c r="F5236" s="247">
        <v>796500221</v>
      </c>
      <c r="G5236" s="337">
        <v>732589597</v>
      </c>
      <c r="H5236" s="330">
        <v>48844</v>
      </c>
      <c r="I5236" s="330"/>
      <c r="K5236" s="42"/>
      <c r="L5236" s="42"/>
      <c r="M5236" s="328"/>
      <c r="N5236" s="328"/>
      <c r="O5236" s="42"/>
    </row>
    <row r="5237" spans="1:15">
      <c r="A5237" s="42"/>
      <c r="B5237" s="330">
        <v>48241</v>
      </c>
      <c r="C5237" s="334">
        <f t="shared" si="80"/>
        <v>9648732429</v>
      </c>
      <c r="D5237" s="42"/>
      <c r="E5237" s="42"/>
      <c r="F5237" s="247">
        <v>109870243</v>
      </c>
      <c r="G5237" s="337">
        <v>732882118</v>
      </c>
      <c r="H5237" s="330">
        <v>50332</v>
      </c>
      <c r="I5237" s="330"/>
      <c r="K5237" s="42"/>
      <c r="L5237" s="42"/>
      <c r="M5237" s="328"/>
      <c r="N5237" s="328"/>
      <c r="O5237" s="42"/>
    </row>
    <row r="5238" spans="1:15">
      <c r="A5238" s="42"/>
      <c r="B5238" s="330">
        <v>48242</v>
      </c>
      <c r="C5238" s="334">
        <f t="shared" si="80"/>
        <v>9641424104</v>
      </c>
      <c r="D5238" s="42"/>
      <c r="E5238" s="42"/>
      <c r="F5238" s="247">
        <v>102561918</v>
      </c>
      <c r="G5238" s="337">
        <v>732964941</v>
      </c>
      <c r="H5238" s="330">
        <v>43143</v>
      </c>
      <c r="I5238" s="330"/>
      <c r="K5238" s="42"/>
      <c r="L5238" s="42"/>
      <c r="M5238" s="328"/>
      <c r="N5238" s="328"/>
      <c r="O5238" s="42"/>
    </row>
    <row r="5239" spans="1:15">
      <c r="A5239" s="42"/>
      <c r="B5239" s="330">
        <v>48243</v>
      </c>
      <c r="C5239" s="334">
        <f t="shared" si="80"/>
        <v>9929359581</v>
      </c>
      <c r="D5239" s="42"/>
      <c r="E5239" s="42"/>
      <c r="F5239" s="247">
        <v>390497395</v>
      </c>
      <c r="G5239" s="337">
        <v>733223574</v>
      </c>
      <c r="H5239" s="330">
        <v>43281</v>
      </c>
      <c r="I5239" s="330"/>
      <c r="K5239" s="42"/>
      <c r="L5239" s="42"/>
      <c r="M5239" s="328"/>
      <c r="N5239" s="328"/>
      <c r="O5239" s="42"/>
    </row>
    <row r="5240" spans="1:15">
      <c r="A5240" s="42"/>
      <c r="B5240" s="330">
        <v>48244</v>
      </c>
      <c r="C5240" s="334">
        <f t="shared" si="80"/>
        <v>10416825723</v>
      </c>
      <c r="D5240" s="42"/>
      <c r="E5240" s="42"/>
      <c r="F5240" s="247">
        <v>877963537</v>
      </c>
      <c r="G5240" s="337">
        <v>733357079</v>
      </c>
      <c r="H5240" s="330">
        <v>46636</v>
      </c>
      <c r="I5240" s="330"/>
      <c r="K5240" s="42"/>
      <c r="L5240" s="42"/>
      <c r="M5240" s="328"/>
      <c r="N5240" s="328"/>
      <c r="O5240" s="42"/>
    </row>
    <row r="5241" spans="1:15">
      <c r="A5241" s="42"/>
      <c r="B5241" s="330">
        <v>48245</v>
      </c>
      <c r="C5241" s="334">
        <f t="shared" si="80"/>
        <v>9926364550</v>
      </c>
      <c r="D5241" s="42"/>
      <c r="E5241" s="42"/>
      <c r="F5241" s="247">
        <v>387502364</v>
      </c>
      <c r="G5241" s="337">
        <v>733639917</v>
      </c>
      <c r="H5241" s="330">
        <v>50386</v>
      </c>
      <c r="I5241" s="330"/>
      <c r="K5241" s="42"/>
      <c r="L5241" s="42"/>
      <c r="M5241" s="328"/>
      <c r="N5241" s="328"/>
      <c r="O5241" s="42"/>
    </row>
    <row r="5242" spans="1:15">
      <c r="A5242" s="42"/>
      <c r="B5242" s="330">
        <v>48246</v>
      </c>
      <c r="C5242" s="334">
        <f t="shared" si="80"/>
        <v>10119894899</v>
      </c>
      <c r="D5242" s="42"/>
      <c r="E5242" s="42"/>
      <c r="F5242" s="247">
        <v>581032713</v>
      </c>
      <c r="G5242" s="337">
        <v>733731288</v>
      </c>
      <c r="H5242" s="330">
        <v>48060</v>
      </c>
      <c r="I5242" s="330"/>
      <c r="K5242" s="42"/>
      <c r="L5242" s="42"/>
      <c r="M5242" s="328"/>
      <c r="N5242" s="328"/>
      <c r="O5242" s="42"/>
    </row>
    <row r="5243" spans="1:15">
      <c r="A5243" s="42"/>
      <c r="B5243" s="330">
        <v>48247</v>
      </c>
      <c r="C5243" s="334">
        <f t="shared" si="80"/>
        <v>9737628928</v>
      </c>
      <c r="D5243" s="42"/>
      <c r="E5243" s="42"/>
      <c r="F5243" s="247">
        <v>198766742</v>
      </c>
      <c r="G5243" s="337">
        <v>733947484</v>
      </c>
      <c r="H5243" s="330">
        <v>45864</v>
      </c>
      <c r="I5243" s="330"/>
      <c r="K5243" s="42"/>
      <c r="L5243" s="42"/>
      <c r="M5243" s="328"/>
      <c r="N5243" s="328"/>
      <c r="O5243" s="42"/>
    </row>
    <row r="5244" spans="1:15">
      <c r="A5244" s="42"/>
      <c r="B5244" s="330">
        <v>48248</v>
      </c>
      <c r="C5244" s="334">
        <f t="shared" si="80"/>
        <v>9962730013</v>
      </c>
      <c r="D5244" s="42"/>
      <c r="E5244" s="42"/>
      <c r="F5244" s="247">
        <v>423867827</v>
      </c>
      <c r="G5244" s="337">
        <v>733983510</v>
      </c>
      <c r="H5244" s="330">
        <v>45716</v>
      </c>
      <c r="I5244" s="330"/>
      <c r="K5244" s="42"/>
      <c r="L5244" s="42"/>
      <c r="M5244" s="328"/>
      <c r="N5244" s="328"/>
      <c r="O5244" s="42"/>
    </row>
    <row r="5245" spans="1:15">
      <c r="A5245" s="42"/>
      <c r="B5245" s="330">
        <v>48249</v>
      </c>
      <c r="C5245" s="334">
        <f t="shared" si="80"/>
        <v>9643327386</v>
      </c>
      <c r="D5245" s="42"/>
      <c r="E5245" s="42"/>
      <c r="F5245" s="247">
        <v>104465200</v>
      </c>
      <c r="G5245" s="337">
        <v>734013748</v>
      </c>
      <c r="H5245" s="330">
        <v>48346</v>
      </c>
      <c r="I5245" s="330"/>
      <c r="K5245" s="42"/>
      <c r="L5245" s="42"/>
      <c r="M5245" s="328"/>
      <c r="N5245" s="328"/>
      <c r="O5245" s="42"/>
    </row>
    <row r="5246" spans="1:15">
      <c r="A5246" s="42"/>
      <c r="B5246" s="330">
        <v>48250</v>
      </c>
      <c r="C5246" s="334">
        <f t="shared" si="80"/>
        <v>10200615234</v>
      </c>
      <c r="D5246" s="42"/>
      <c r="E5246" s="42"/>
      <c r="F5246" s="247">
        <v>661753048</v>
      </c>
      <c r="G5246" s="337">
        <v>734191467</v>
      </c>
      <c r="H5246" s="330">
        <v>49189</v>
      </c>
      <c r="I5246" s="330"/>
      <c r="K5246" s="42"/>
      <c r="L5246" s="42"/>
      <c r="M5246" s="328"/>
      <c r="N5246" s="328"/>
      <c r="O5246" s="42"/>
    </row>
    <row r="5247" spans="1:15">
      <c r="A5247" s="42"/>
      <c r="B5247" s="330">
        <v>48251</v>
      </c>
      <c r="C5247" s="334">
        <f t="shared" si="80"/>
        <v>9769674309</v>
      </c>
      <c r="D5247" s="42"/>
      <c r="E5247" s="42"/>
      <c r="F5247" s="247">
        <v>230812123</v>
      </c>
      <c r="G5247" s="337">
        <v>734413195</v>
      </c>
      <c r="H5247" s="330">
        <v>47795</v>
      </c>
      <c r="I5247" s="330"/>
      <c r="K5247" s="42"/>
      <c r="L5247" s="42"/>
      <c r="M5247" s="328"/>
      <c r="N5247" s="328"/>
      <c r="O5247" s="42"/>
    </row>
    <row r="5248" spans="1:15">
      <c r="A5248" s="42"/>
      <c r="B5248" s="330">
        <v>48252</v>
      </c>
      <c r="C5248" s="334">
        <f t="shared" si="80"/>
        <v>10109527127</v>
      </c>
      <c r="D5248" s="42"/>
      <c r="E5248" s="42"/>
      <c r="F5248" s="247">
        <v>570664941</v>
      </c>
      <c r="G5248" s="337">
        <v>734478239</v>
      </c>
      <c r="H5248" s="330">
        <v>47084</v>
      </c>
      <c r="I5248" s="330"/>
      <c r="K5248" s="42"/>
      <c r="L5248" s="42"/>
      <c r="M5248" s="328"/>
      <c r="N5248" s="328"/>
      <c r="O5248" s="42"/>
    </row>
    <row r="5249" spans="1:15">
      <c r="A5249" s="42"/>
      <c r="B5249" s="330">
        <v>48253</v>
      </c>
      <c r="C5249" s="334">
        <f t="shared" si="80"/>
        <v>10082153645</v>
      </c>
      <c r="D5249" s="42"/>
      <c r="E5249" s="42"/>
      <c r="F5249" s="247">
        <v>543291459</v>
      </c>
      <c r="G5249" s="337">
        <v>734627246</v>
      </c>
      <c r="H5249" s="330">
        <v>49012</v>
      </c>
      <c r="I5249" s="330"/>
      <c r="K5249" s="42"/>
      <c r="L5249" s="42"/>
      <c r="M5249" s="328"/>
      <c r="N5249" s="328"/>
      <c r="O5249" s="42"/>
    </row>
    <row r="5250" spans="1:15">
      <c r="A5250" s="42"/>
      <c r="B5250" s="330">
        <v>48254</v>
      </c>
      <c r="C5250" s="334">
        <f t="shared" si="80"/>
        <v>9727562765</v>
      </c>
      <c r="D5250" s="42"/>
      <c r="E5250" s="42"/>
      <c r="F5250" s="247">
        <v>188700579</v>
      </c>
      <c r="G5250" s="337">
        <v>734645035</v>
      </c>
      <c r="H5250" s="330">
        <v>45459</v>
      </c>
      <c r="I5250" s="330"/>
      <c r="K5250" s="42"/>
      <c r="L5250" s="42"/>
      <c r="M5250" s="328"/>
      <c r="N5250" s="328"/>
      <c r="O5250" s="42"/>
    </row>
    <row r="5251" spans="1:15">
      <c r="A5251" s="42"/>
      <c r="B5251" s="330">
        <v>48255</v>
      </c>
      <c r="C5251" s="334">
        <f t="shared" si="80"/>
        <v>10439928942</v>
      </c>
      <c r="D5251" s="42"/>
      <c r="E5251" s="42"/>
      <c r="F5251" s="247">
        <v>901066756</v>
      </c>
      <c r="G5251" s="337">
        <v>734655806</v>
      </c>
      <c r="H5251" s="330">
        <v>48934</v>
      </c>
      <c r="I5251" s="330"/>
      <c r="K5251" s="42"/>
      <c r="L5251" s="42"/>
      <c r="M5251" s="328"/>
      <c r="N5251" s="328"/>
      <c r="O5251" s="42"/>
    </row>
    <row r="5252" spans="1:15">
      <c r="A5252" s="42"/>
      <c r="B5252" s="330">
        <v>48256</v>
      </c>
      <c r="C5252" s="334">
        <f t="shared" si="80"/>
        <v>10345284081</v>
      </c>
      <c r="D5252" s="42"/>
      <c r="E5252" s="42"/>
      <c r="F5252" s="247">
        <v>806421895</v>
      </c>
      <c r="G5252" s="337">
        <v>734675600</v>
      </c>
      <c r="H5252" s="330">
        <v>49832</v>
      </c>
      <c r="I5252" s="330"/>
      <c r="K5252" s="42"/>
      <c r="L5252" s="42"/>
      <c r="M5252" s="328"/>
      <c r="N5252" s="328"/>
      <c r="O5252" s="42"/>
    </row>
    <row r="5253" spans="1:15">
      <c r="A5253" s="42"/>
      <c r="B5253" s="330">
        <v>48257</v>
      </c>
      <c r="C5253" s="334">
        <f t="shared" si="80"/>
        <v>10480056829</v>
      </c>
      <c r="D5253" s="42"/>
      <c r="E5253" s="42"/>
      <c r="F5253" s="247">
        <v>941194643</v>
      </c>
      <c r="G5253" s="337">
        <v>734689590</v>
      </c>
      <c r="H5253" s="330">
        <v>43997</v>
      </c>
      <c r="I5253" s="330"/>
      <c r="K5253" s="42"/>
      <c r="L5253" s="42"/>
      <c r="M5253" s="328"/>
      <c r="N5253" s="328"/>
      <c r="O5253" s="42"/>
    </row>
    <row r="5254" spans="1:15">
      <c r="A5254" s="42"/>
      <c r="B5254" s="330">
        <v>48258</v>
      </c>
      <c r="C5254" s="334">
        <f t="shared" si="80"/>
        <v>9901608582</v>
      </c>
      <c r="D5254" s="42"/>
      <c r="E5254" s="42"/>
      <c r="F5254" s="247">
        <v>362746396</v>
      </c>
      <c r="G5254" s="337">
        <v>734838101</v>
      </c>
      <c r="H5254" s="330">
        <v>47480</v>
      </c>
      <c r="I5254" s="330"/>
      <c r="K5254" s="42"/>
      <c r="L5254" s="42"/>
      <c r="M5254" s="328"/>
      <c r="N5254" s="328"/>
      <c r="O5254" s="42"/>
    </row>
    <row r="5255" spans="1:15">
      <c r="A5255" s="42"/>
      <c r="B5255" s="330">
        <v>48259</v>
      </c>
      <c r="C5255" s="334">
        <f t="shared" si="80"/>
        <v>9657193960</v>
      </c>
      <c r="D5255" s="42"/>
      <c r="E5255" s="42"/>
      <c r="F5255" s="247">
        <v>118331774</v>
      </c>
      <c r="G5255" s="337">
        <v>734967853</v>
      </c>
      <c r="H5255" s="330">
        <v>49259</v>
      </c>
      <c r="I5255" s="330"/>
      <c r="K5255" s="42"/>
      <c r="L5255" s="42"/>
      <c r="M5255" s="328"/>
      <c r="N5255" s="328"/>
      <c r="O5255" s="42"/>
    </row>
    <row r="5256" spans="1:15">
      <c r="A5256" s="42"/>
      <c r="B5256" s="330">
        <v>48260</v>
      </c>
      <c r="C5256" s="334">
        <f t="shared" si="80"/>
        <v>10327117685</v>
      </c>
      <c r="D5256" s="42"/>
      <c r="E5256" s="42"/>
      <c r="F5256" s="247">
        <v>788255499</v>
      </c>
      <c r="G5256" s="337">
        <v>735101142</v>
      </c>
      <c r="H5256" s="330">
        <v>49774</v>
      </c>
      <c r="I5256" s="330"/>
      <c r="K5256" s="42"/>
      <c r="L5256" s="42"/>
      <c r="M5256" s="328"/>
      <c r="N5256" s="328"/>
      <c r="O5256" s="42"/>
    </row>
    <row r="5257" spans="1:15">
      <c r="A5257" s="42"/>
      <c r="B5257" s="330">
        <v>48261</v>
      </c>
      <c r="C5257" s="334">
        <f t="shared" si="80"/>
        <v>9642000464</v>
      </c>
      <c r="D5257" s="42"/>
      <c r="E5257" s="42"/>
      <c r="F5257" s="247">
        <v>103138278</v>
      </c>
      <c r="G5257" s="337">
        <v>735231457</v>
      </c>
      <c r="H5257" s="330">
        <v>45463</v>
      </c>
      <c r="I5257" s="330"/>
      <c r="K5257" s="42"/>
      <c r="L5257" s="42"/>
      <c r="M5257" s="328"/>
      <c r="N5257" s="328"/>
      <c r="O5257" s="42"/>
    </row>
    <row r="5258" spans="1:15">
      <c r="A5258" s="42"/>
      <c r="B5258" s="330">
        <v>48262</v>
      </c>
      <c r="C5258" s="334">
        <f t="shared" si="80"/>
        <v>10039056095</v>
      </c>
      <c r="D5258" s="42"/>
      <c r="E5258" s="42"/>
      <c r="F5258" s="247">
        <v>500193909</v>
      </c>
      <c r="G5258" s="337">
        <v>735304945</v>
      </c>
      <c r="H5258" s="330">
        <v>46217</v>
      </c>
      <c r="I5258" s="330"/>
      <c r="K5258" s="42"/>
      <c r="L5258" s="42"/>
      <c r="M5258" s="328"/>
      <c r="N5258" s="328"/>
      <c r="O5258" s="42"/>
    </row>
    <row r="5259" spans="1:15">
      <c r="A5259" s="42"/>
      <c r="B5259" s="330">
        <v>48263</v>
      </c>
      <c r="C5259" s="334">
        <f t="shared" si="80"/>
        <v>10248301797</v>
      </c>
      <c r="D5259" s="42"/>
      <c r="E5259" s="42"/>
      <c r="F5259" s="247">
        <v>709439611</v>
      </c>
      <c r="G5259" s="337">
        <v>735316504</v>
      </c>
      <c r="H5259" s="330">
        <v>49910</v>
      </c>
      <c r="I5259" s="330"/>
      <c r="K5259" s="42"/>
      <c r="L5259" s="42"/>
      <c r="M5259" s="328"/>
      <c r="N5259" s="328"/>
      <c r="O5259" s="42"/>
    </row>
    <row r="5260" spans="1:15">
      <c r="A5260" s="42"/>
      <c r="B5260" s="330">
        <v>48264</v>
      </c>
      <c r="C5260" s="334">
        <f t="shared" si="80"/>
        <v>9946978821</v>
      </c>
      <c r="D5260" s="42"/>
      <c r="E5260" s="42"/>
      <c r="F5260" s="247">
        <v>408116635</v>
      </c>
      <c r="G5260" s="337">
        <v>735373549</v>
      </c>
      <c r="H5260" s="330">
        <v>50045</v>
      </c>
      <c r="I5260" s="330"/>
      <c r="K5260" s="42"/>
      <c r="L5260" s="42"/>
      <c r="M5260" s="328"/>
      <c r="N5260" s="328"/>
      <c r="O5260" s="42"/>
    </row>
    <row r="5261" spans="1:15">
      <c r="A5261" s="42"/>
      <c r="B5261" s="330">
        <v>48265</v>
      </c>
      <c r="C5261" s="334">
        <f t="shared" si="80"/>
        <v>9969178800</v>
      </c>
      <c r="D5261" s="42"/>
      <c r="E5261" s="42"/>
      <c r="F5261" s="247">
        <v>430316614</v>
      </c>
      <c r="G5261" s="337">
        <v>735424181</v>
      </c>
      <c r="H5261" s="330">
        <v>47114</v>
      </c>
      <c r="I5261" s="330"/>
      <c r="K5261" s="42"/>
      <c r="L5261" s="42"/>
      <c r="M5261" s="328"/>
      <c r="N5261" s="328"/>
      <c r="O5261" s="42"/>
    </row>
    <row r="5262" spans="1:15">
      <c r="A5262" s="42"/>
      <c r="B5262" s="330">
        <v>48266</v>
      </c>
      <c r="C5262" s="334">
        <f t="shared" si="80"/>
        <v>10091235551</v>
      </c>
      <c r="D5262" s="42"/>
      <c r="E5262" s="42"/>
      <c r="F5262" s="247">
        <v>552373365</v>
      </c>
      <c r="G5262" s="337">
        <v>735477777</v>
      </c>
      <c r="H5262" s="330">
        <v>44112</v>
      </c>
      <c r="I5262" s="330"/>
      <c r="K5262" s="42"/>
      <c r="L5262" s="42"/>
      <c r="M5262" s="328"/>
      <c r="N5262" s="328"/>
      <c r="O5262" s="42"/>
    </row>
    <row r="5263" spans="1:15">
      <c r="A5263" s="42"/>
      <c r="B5263" s="330">
        <v>48267</v>
      </c>
      <c r="C5263" s="334">
        <f t="shared" si="80"/>
        <v>9737308681</v>
      </c>
      <c r="D5263" s="42"/>
      <c r="E5263" s="42"/>
      <c r="F5263" s="247">
        <v>198446495</v>
      </c>
      <c r="G5263" s="337">
        <v>736547346</v>
      </c>
      <c r="H5263" s="330">
        <v>47236</v>
      </c>
      <c r="I5263" s="330"/>
      <c r="K5263" s="42"/>
      <c r="L5263" s="42"/>
      <c r="M5263" s="328"/>
      <c r="N5263" s="328"/>
      <c r="O5263" s="42"/>
    </row>
    <row r="5264" spans="1:15">
      <c r="A5264" s="42"/>
      <c r="B5264" s="330">
        <v>48268</v>
      </c>
      <c r="C5264" s="334">
        <f t="shared" si="80"/>
        <v>10008500326</v>
      </c>
      <c r="D5264" s="42"/>
      <c r="E5264" s="42"/>
      <c r="F5264" s="247">
        <v>469638140</v>
      </c>
      <c r="G5264" s="337">
        <v>736678594</v>
      </c>
      <c r="H5264" s="330">
        <v>43870</v>
      </c>
      <c r="I5264" s="330"/>
      <c r="K5264" s="42"/>
      <c r="L5264" s="42"/>
      <c r="M5264" s="328"/>
      <c r="N5264" s="328"/>
      <c r="O5264" s="42"/>
    </row>
    <row r="5265" spans="1:15">
      <c r="A5265" s="42"/>
      <c r="B5265" s="330">
        <v>48269</v>
      </c>
      <c r="C5265" s="334">
        <f t="shared" si="80"/>
        <v>10403043683</v>
      </c>
      <c r="D5265" s="42"/>
      <c r="E5265" s="42"/>
      <c r="F5265" s="247">
        <v>864181497</v>
      </c>
      <c r="G5265" s="337">
        <v>736800654</v>
      </c>
      <c r="H5265" s="330">
        <v>49944</v>
      </c>
      <c r="I5265" s="330"/>
      <c r="K5265" s="42"/>
      <c r="L5265" s="42"/>
      <c r="M5265" s="328"/>
      <c r="N5265" s="328"/>
      <c r="O5265" s="42"/>
    </row>
    <row r="5266" spans="1:15">
      <c r="A5266" s="42"/>
      <c r="B5266" s="330">
        <v>48270</v>
      </c>
      <c r="C5266" s="334">
        <f t="shared" si="80"/>
        <v>9695580754</v>
      </c>
      <c r="D5266" s="42"/>
      <c r="E5266" s="42"/>
      <c r="F5266" s="247">
        <v>156718568</v>
      </c>
      <c r="G5266" s="337">
        <v>736888643</v>
      </c>
      <c r="H5266" s="330">
        <v>48286</v>
      </c>
      <c r="I5266" s="330"/>
      <c r="K5266" s="42"/>
      <c r="L5266" s="42"/>
      <c r="M5266" s="328"/>
      <c r="N5266" s="328"/>
      <c r="O5266" s="42"/>
    </row>
    <row r="5267" spans="1:15">
      <c r="A5267" s="42"/>
      <c r="B5267" s="330">
        <v>48271</v>
      </c>
      <c r="C5267" s="334">
        <f t="shared" si="80"/>
        <v>9672160555</v>
      </c>
      <c r="D5267" s="42"/>
      <c r="E5267" s="42"/>
      <c r="F5267" s="247">
        <v>133298369</v>
      </c>
      <c r="G5267" s="337">
        <v>737100237</v>
      </c>
      <c r="H5267" s="330">
        <v>44161</v>
      </c>
      <c r="I5267" s="330"/>
      <c r="K5267" s="42"/>
      <c r="L5267" s="42"/>
      <c r="M5267" s="328"/>
      <c r="N5267" s="328"/>
      <c r="O5267" s="42"/>
    </row>
    <row r="5268" spans="1:15">
      <c r="A5268" s="42"/>
      <c r="B5268" s="330">
        <v>48272</v>
      </c>
      <c r="C5268" s="334">
        <f t="shared" si="80"/>
        <v>9865490605</v>
      </c>
      <c r="D5268" s="42"/>
      <c r="E5268" s="42"/>
      <c r="F5268" s="247">
        <v>326628419</v>
      </c>
      <c r="G5268" s="337">
        <v>737135159</v>
      </c>
      <c r="H5268" s="330">
        <v>49909</v>
      </c>
      <c r="I5268" s="330"/>
      <c r="K5268" s="42"/>
      <c r="L5268" s="42"/>
      <c r="M5268" s="328"/>
      <c r="N5268" s="328"/>
      <c r="O5268" s="42"/>
    </row>
    <row r="5269" spans="1:15">
      <c r="A5269" s="42"/>
      <c r="B5269" s="330">
        <v>48273</v>
      </c>
      <c r="C5269" s="334">
        <f t="shared" si="80"/>
        <v>10349701001</v>
      </c>
      <c r="D5269" s="42"/>
      <c r="E5269" s="42"/>
      <c r="F5269" s="247">
        <v>810838815</v>
      </c>
      <c r="G5269" s="337">
        <v>737240941</v>
      </c>
      <c r="H5269" s="330">
        <v>44722</v>
      </c>
      <c r="I5269" s="330"/>
      <c r="K5269" s="42"/>
      <c r="L5269" s="42"/>
      <c r="M5269" s="328"/>
      <c r="N5269" s="328"/>
      <c r="O5269" s="42"/>
    </row>
    <row r="5270" spans="1:15">
      <c r="A5270" s="42"/>
      <c r="B5270" s="330">
        <v>48274</v>
      </c>
      <c r="C5270" s="334">
        <f t="shared" si="80"/>
        <v>10018208532</v>
      </c>
      <c r="D5270" s="42"/>
      <c r="E5270" s="42"/>
      <c r="F5270" s="247">
        <v>479346346</v>
      </c>
      <c r="G5270" s="337">
        <v>737368860</v>
      </c>
      <c r="H5270" s="330">
        <v>47934</v>
      </c>
      <c r="I5270" s="330"/>
      <c r="K5270" s="42"/>
      <c r="L5270" s="42"/>
      <c r="M5270" s="328"/>
      <c r="N5270" s="328"/>
      <c r="O5270" s="42"/>
    </row>
    <row r="5271" spans="1:15">
      <c r="A5271" s="42"/>
      <c r="B5271" s="330">
        <v>48275</v>
      </c>
      <c r="C5271" s="334">
        <f t="shared" si="80"/>
        <v>10423178432</v>
      </c>
      <c r="D5271" s="42"/>
      <c r="E5271" s="42"/>
      <c r="F5271" s="247">
        <v>884316246</v>
      </c>
      <c r="G5271" s="337">
        <v>737382738</v>
      </c>
      <c r="H5271" s="330">
        <v>45400</v>
      </c>
      <c r="I5271" s="330"/>
      <c r="K5271" s="42"/>
      <c r="L5271" s="42"/>
      <c r="M5271" s="328"/>
      <c r="N5271" s="328"/>
      <c r="O5271" s="42"/>
    </row>
    <row r="5272" spans="1:15">
      <c r="A5272" s="42"/>
      <c r="B5272" s="330">
        <v>48276</v>
      </c>
      <c r="C5272" s="334">
        <f t="shared" si="80"/>
        <v>9704953378</v>
      </c>
      <c r="D5272" s="42"/>
      <c r="E5272" s="42"/>
      <c r="F5272" s="247">
        <v>166091192</v>
      </c>
      <c r="G5272" s="337">
        <v>737455304</v>
      </c>
      <c r="H5272" s="330">
        <v>49472</v>
      </c>
      <c r="I5272" s="330"/>
      <c r="K5272" s="42"/>
      <c r="L5272" s="42"/>
      <c r="M5272" s="328"/>
      <c r="N5272" s="328"/>
      <c r="O5272" s="42"/>
    </row>
    <row r="5273" spans="1:15">
      <c r="A5273" s="42"/>
      <c r="B5273" s="330">
        <v>48277</v>
      </c>
      <c r="C5273" s="334">
        <f t="shared" si="80"/>
        <v>10210745883</v>
      </c>
      <c r="D5273" s="42"/>
      <c r="E5273" s="42"/>
      <c r="F5273" s="247">
        <v>671883697</v>
      </c>
      <c r="G5273" s="337">
        <v>737569090</v>
      </c>
      <c r="H5273" s="330">
        <v>43735</v>
      </c>
      <c r="I5273" s="330"/>
      <c r="K5273" s="42"/>
      <c r="L5273" s="42"/>
      <c r="M5273" s="328"/>
      <c r="N5273" s="328"/>
      <c r="O5273" s="42"/>
    </row>
    <row r="5274" spans="1:15">
      <c r="A5274" s="42"/>
      <c r="B5274" s="330">
        <v>48278</v>
      </c>
      <c r="C5274" s="334">
        <f t="shared" si="80"/>
        <v>10412984046</v>
      </c>
      <c r="D5274" s="42"/>
      <c r="E5274" s="42"/>
      <c r="F5274" s="247">
        <v>874121860</v>
      </c>
      <c r="G5274" s="337">
        <v>737681552</v>
      </c>
      <c r="H5274" s="330">
        <v>45662</v>
      </c>
      <c r="I5274" s="330"/>
      <c r="K5274" s="42"/>
      <c r="L5274" s="42"/>
      <c r="M5274" s="328"/>
      <c r="N5274" s="328"/>
      <c r="O5274" s="42"/>
    </row>
    <row r="5275" spans="1:15">
      <c r="A5275" s="42"/>
      <c r="B5275" s="330">
        <v>48279</v>
      </c>
      <c r="C5275" s="334">
        <f t="shared" si="80"/>
        <v>10165927537</v>
      </c>
      <c r="D5275" s="42"/>
      <c r="E5275" s="42"/>
      <c r="F5275" s="247">
        <v>627065351</v>
      </c>
      <c r="G5275" s="337">
        <v>737731050</v>
      </c>
      <c r="H5275" s="330">
        <v>47357</v>
      </c>
      <c r="I5275" s="330"/>
      <c r="K5275" s="42"/>
      <c r="L5275" s="42"/>
      <c r="M5275" s="328"/>
      <c r="N5275" s="328"/>
      <c r="O5275" s="42"/>
    </row>
    <row r="5276" spans="1:15">
      <c r="A5276" s="42"/>
      <c r="B5276" s="330">
        <v>48280</v>
      </c>
      <c r="C5276" s="334">
        <f t="shared" si="80"/>
        <v>10419905584</v>
      </c>
      <c r="D5276" s="42"/>
      <c r="E5276" s="42"/>
      <c r="F5276" s="247">
        <v>881043398</v>
      </c>
      <c r="G5276" s="337">
        <v>738072957</v>
      </c>
      <c r="H5276" s="330">
        <v>44208</v>
      </c>
      <c r="I5276" s="330"/>
      <c r="K5276" s="42"/>
      <c r="L5276" s="42"/>
      <c r="M5276" s="328"/>
      <c r="N5276" s="328"/>
      <c r="O5276" s="42"/>
    </row>
    <row r="5277" spans="1:15">
      <c r="A5277" s="42"/>
      <c r="B5277" s="330">
        <v>48281</v>
      </c>
      <c r="C5277" s="334">
        <f t="shared" si="80"/>
        <v>9807886163</v>
      </c>
      <c r="D5277" s="42"/>
      <c r="E5277" s="42"/>
      <c r="F5277" s="247">
        <v>269023977</v>
      </c>
      <c r="G5277" s="337">
        <v>738178026</v>
      </c>
      <c r="H5277" s="330">
        <v>46412</v>
      </c>
      <c r="I5277" s="330"/>
      <c r="K5277" s="42"/>
      <c r="L5277" s="42"/>
      <c r="M5277" s="328"/>
      <c r="N5277" s="328"/>
      <c r="O5277" s="42"/>
    </row>
    <row r="5278" spans="1:15">
      <c r="A5278" s="42"/>
      <c r="B5278" s="330">
        <v>48282</v>
      </c>
      <c r="C5278" s="334">
        <f t="shared" si="80"/>
        <v>10009045305</v>
      </c>
      <c r="D5278" s="42"/>
      <c r="E5278" s="42"/>
      <c r="F5278" s="247">
        <v>470183119</v>
      </c>
      <c r="G5278" s="337">
        <v>738223089</v>
      </c>
      <c r="H5278" s="330">
        <v>50213</v>
      </c>
      <c r="I5278" s="330"/>
      <c r="K5278" s="42"/>
      <c r="L5278" s="42"/>
      <c r="M5278" s="328"/>
      <c r="N5278" s="328"/>
      <c r="O5278" s="42"/>
    </row>
    <row r="5279" spans="1:15">
      <c r="A5279" s="42"/>
      <c r="B5279" s="330">
        <v>48283</v>
      </c>
      <c r="C5279" s="334">
        <f t="shared" si="80"/>
        <v>10454798467</v>
      </c>
      <c r="D5279" s="42"/>
      <c r="E5279" s="42"/>
      <c r="F5279" s="247">
        <v>915936281</v>
      </c>
      <c r="G5279" s="337">
        <v>738232803</v>
      </c>
      <c r="H5279" s="330">
        <v>47604</v>
      </c>
      <c r="I5279" s="330"/>
      <c r="K5279" s="42"/>
      <c r="L5279" s="42"/>
      <c r="M5279" s="328"/>
      <c r="N5279" s="328"/>
      <c r="O5279" s="42"/>
    </row>
    <row r="5280" spans="1:15">
      <c r="A5280" s="42"/>
      <c r="B5280" s="330">
        <v>48284</v>
      </c>
      <c r="C5280" s="334">
        <f t="shared" ref="C5280:C5343" si="81">F5280+(F$88*28679+98765)+(G$88*6587+87654)+(E$88*9537+76543)+(J$88*5713+4528)</f>
        <v>10141618351</v>
      </c>
      <c r="D5280" s="42"/>
      <c r="E5280" s="42"/>
      <c r="F5280" s="247">
        <v>602756165</v>
      </c>
      <c r="G5280" s="337">
        <v>738259604</v>
      </c>
      <c r="H5280" s="330">
        <v>46983</v>
      </c>
      <c r="I5280" s="330"/>
      <c r="K5280" s="42"/>
      <c r="L5280" s="42"/>
      <c r="M5280" s="328"/>
      <c r="N5280" s="328"/>
      <c r="O5280" s="42"/>
    </row>
    <row r="5281" spans="1:15">
      <c r="A5281" s="42"/>
      <c r="B5281" s="330">
        <v>48285</v>
      </c>
      <c r="C5281" s="334">
        <f t="shared" si="81"/>
        <v>9849095720</v>
      </c>
      <c r="D5281" s="42"/>
      <c r="E5281" s="42"/>
      <c r="F5281" s="247">
        <v>310233534</v>
      </c>
      <c r="G5281" s="337">
        <v>738384459</v>
      </c>
      <c r="H5281" s="330">
        <v>43816</v>
      </c>
      <c r="I5281" s="330"/>
      <c r="K5281" s="42"/>
      <c r="L5281" s="42"/>
      <c r="M5281" s="328"/>
      <c r="N5281" s="328"/>
      <c r="O5281" s="42"/>
    </row>
    <row r="5282" spans="1:15">
      <c r="A5282" s="42"/>
      <c r="B5282" s="330">
        <v>48286</v>
      </c>
      <c r="C5282" s="334">
        <f t="shared" si="81"/>
        <v>10275750829</v>
      </c>
      <c r="D5282" s="42"/>
      <c r="E5282" s="42"/>
      <c r="F5282" s="247">
        <v>736888643</v>
      </c>
      <c r="G5282" s="337">
        <v>738566341</v>
      </c>
      <c r="H5282" s="330">
        <v>47444</v>
      </c>
      <c r="I5282" s="330"/>
      <c r="K5282" s="42"/>
      <c r="L5282" s="42"/>
      <c r="M5282" s="328"/>
      <c r="N5282" s="328"/>
      <c r="O5282" s="42"/>
    </row>
    <row r="5283" spans="1:15">
      <c r="A5283" s="42"/>
      <c r="B5283" s="330">
        <v>48287</v>
      </c>
      <c r="C5283" s="334">
        <f t="shared" si="81"/>
        <v>10263133153</v>
      </c>
      <c r="D5283" s="42"/>
      <c r="E5283" s="42"/>
      <c r="F5283" s="247">
        <v>724270967</v>
      </c>
      <c r="G5283" s="337">
        <v>738939061</v>
      </c>
      <c r="H5283" s="330">
        <v>44691</v>
      </c>
      <c r="I5283" s="330"/>
      <c r="K5283" s="42"/>
      <c r="L5283" s="42"/>
      <c r="M5283" s="328"/>
      <c r="N5283" s="328"/>
      <c r="O5283" s="42"/>
    </row>
    <row r="5284" spans="1:15">
      <c r="A5284" s="42"/>
      <c r="B5284" s="330">
        <v>48288</v>
      </c>
      <c r="C5284" s="334">
        <f t="shared" si="81"/>
        <v>10473992028</v>
      </c>
      <c r="D5284" s="42"/>
      <c r="E5284" s="42"/>
      <c r="F5284" s="247">
        <v>935129842</v>
      </c>
      <c r="G5284" s="337">
        <v>738951222</v>
      </c>
      <c r="H5284" s="330">
        <v>46431</v>
      </c>
      <c r="I5284" s="330"/>
      <c r="K5284" s="42"/>
      <c r="L5284" s="42"/>
      <c r="M5284" s="328"/>
      <c r="N5284" s="328"/>
      <c r="O5284" s="42"/>
    </row>
    <row r="5285" spans="1:15">
      <c r="A5285" s="42"/>
      <c r="B5285" s="330">
        <v>48289</v>
      </c>
      <c r="C5285" s="334">
        <f t="shared" si="81"/>
        <v>10203948519</v>
      </c>
      <c r="D5285" s="42"/>
      <c r="E5285" s="42"/>
      <c r="F5285" s="247">
        <v>665086333</v>
      </c>
      <c r="G5285" s="337">
        <v>739372387</v>
      </c>
      <c r="H5285" s="330">
        <v>45331</v>
      </c>
      <c r="I5285" s="330"/>
      <c r="K5285" s="42"/>
      <c r="L5285" s="42"/>
      <c r="M5285" s="328"/>
      <c r="N5285" s="328"/>
      <c r="O5285" s="42"/>
    </row>
    <row r="5286" spans="1:15">
      <c r="A5286" s="42"/>
      <c r="B5286" s="330">
        <v>48290</v>
      </c>
      <c r="C5286" s="334">
        <f t="shared" si="81"/>
        <v>9724860583</v>
      </c>
      <c r="D5286" s="42"/>
      <c r="E5286" s="42"/>
      <c r="F5286" s="247">
        <v>185998397</v>
      </c>
      <c r="G5286" s="337">
        <v>740213314</v>
      </c>
      <c r="H5286" s="330">
        <v>50364</v>
      </c>
      <c r="I5286" s="330"/>
      <c r="K5286" s="42"/>
      <c r="L5286" s="42"/>
      <c r="M5286" s="328"/>
      <c r="N5286" s="328"/>
      <c r="O5286" s="42"/>
    </row>
    <row r="5287" spans="1:15">
      <c r="A5287" s="42"/>
      <c r="B5287" s="330">
        <v>48291</v>
      </c>
      <c r="C5287" s="334">
        <f t="shared" si="81"/>
        <v>10107876096</v>
      </c>
      <c r="D5287" s="42"/>
      <c r="E5287" s="42"/>
      <c r="F5287" s="247">
        <v>569013910</v>
      </c>
      <c r="G5287" s="337">
        <v>740292624</v>
      </c>
      <c r="H5287" s="330">
        <v>43965</v>
      </c>
      <c r="I5287" s="330"/>
      <c r="K5287" s="42"/>
      <c r="L5287" s="42"/>
      <c r="M5287" s="328"/>
      <c r="N5287" s="328"/>
      <c r="O5287" s="42"/>
    </row>
    <row r="5288" spans="1:15">
      <c r="A5288" s="42"/>
      <c r="B5288" s="330">
        <v>48292</v>
      </c>
      <c r="C5288" s="334">
        <f t="shared" si="81"/>
        <v>9958607121</v>
      </c>
      <c r="D5288" s="42"/>
      <c r="E5288" s="42"/>
      <c r="F5288" s="247">
        <v>419744935</v>
      </c>
      <c r="G5288" s="337">
        <v>740475054</v>
      </c>
      <c r="H5288" s="330">
        <v>48479</v>
      </c>
      <c r="I5288" s="330"/>
      <c r="K5288" s="42"/>
      <c r="L5288" s="42"/>
      <c r="M5288" s="328"/>
      <c r="N5288" s="328"/>
      <c r="O5288" s="42"/>
    </row>
    <row r="5289" spans="1:15">
      <c r="A5289" s="42"/>
      <c r="B5289" s="330">
        <v>48293</v>
      </c>
      <c r="C5289" s="334">
        <f t="shared" si="81"/>
        <v>9761042156</v>
      </c>
      <c r="D5289" s="42"/>
      <c r="E5289" s="42"/>
      <c r="F5289" s="247">
        <v>222179970</v>
      </c>
      <c r="G5289" s="337">
        <v>740539110</v>
      </c>
      <c r="H5289" s="330">
        <v>47451</v>
      </c>
      <c r="I5289" s="330"/>
      <c r="K5289" s="42"/>
      <c r="L5289" s="42"/>
      <c r="M5289" s="328"/>
      <c r="N5289" s="328"/>
      <c r="O5289" s="42"/>
    </row>
    <row r="5290" spans="1:15">
      <c r="A5290" s="42"/>
      <c r="B5290" s="330">
        <v>48294</v>
      </c>
      <c r="C5290" s="334">
        <f t="shared" si="81"/>
        <v>10353559434</v>
      </c>
      <c r="D5290" s="42"/>
      <c r="E5290" s="42"/>
      <c r="F5290" s="247">
        <v>814697248</v>
      </c>
      <c r="G5290" s="337">
        <v>740587485</v>
      </c>
      <c r="H5290" s="330">
        <v>45559</v>
      </c>
      <c r="I5290" s="330"/>
      <c r="K5290" s="42"/>
      <c r="L5290" s="42"/>
      <c r="M5290" s="328"/>
      <c r="N5290" s="328"/>
      <c r="O5290" s="42"/>
    </row>
    <row r="5291" spans="1:15">
      <c r="A5291" s="42"/>
      <c r="B5291" s="330">
        <v>48295</v>
      </c>
      <c r="C5291" s="334">
        <f t="shared" si="81"/>
        <v>9670327027</v>
      </c>
      <c r="D5291" s="42"/>
      <c r="E5291" s="42"/>
      <c r="F5291" s="247">
        <v>131464841</v>
      </c>
      <c r="G5291" s="337">
        <v>740624580</v>
      </c>
      <c r="H5291" s="330">
        <v>48092</v>
      </c>
      <c r="I5291" s="330"/>
      <c r="K5291" s="42"/>
      <c r="L5291" s="42"/>
      <c r="M5291" s="328"/>
      <c r="N5291" s="328"/>
      <c r="O5291" s="42"/>
    </row>
    <row r="5292" spans="1:15">
      <c r="A5292" s="42"/>
      <c r="B5292" s="330">
        <v>48296</v>
      </c>
      <c r="C5292" s="334">
        <f t="shared" si="81"/>
        <v>9710974453</v>
      </c>
      <c r="D5292" s="42"/>
      <c r="E5292" s="42"/>
      <c r="F5292" s="247">
        <v>172112267</v>
      </c>
      <c r="G5292" s="337">
        <v>740717923</v>
      </c>
      <c r="H5292" s="330">
        <v>50175</v>
      </c>
      <c r="I5292" s="330"/>
      <c r="K5292" s="42"/>
      <c r="L5292" s="42"/>
      <c r="M5292" s="328"/>
      <c r="N5292" s="328"/>
      <c r="O5292" s="42"/>
    </row>
    <row r="5293" spans="1:15">
      <c r="A5293" s="42"/>
      <c r="B5293" s="330">
        <v>48297</v>
      </c>
      <c r="C5293" s="334">
        <f t="shared" si="81"/>
        <v>10145629086</v>
      </c>
      <c r="D5293" s="42"/>
      <c r="E5293" s="42"/>
      <c r="F5293" s="247">
        <v>606766900</v>
      </c>
      <c r="G5293" s="337">
        <v>741041223</v>
      </c>
      <c r="H5293" s="330">
        <v>44209</v>
      </c>
      <c r="I5293" s="330"/>
      <c r="K5293" s="42"/>
      <c r="L5293" s="42"/>
      <c r="M5293" s="328"/>
      <c r="N5293" s="328"/>
      <c r="O5293" s="42"/>
    </row>
    <row r="5294" spans="1:15">
      <c r="A5294" s="42"/>
      <c r="B5294" s="330">
        <v>48298</v>
      </c>
      <c r="C5294" s="334">
        <f t="shared" si="81"/>
        <v>10491273112</v>
      </c>
      <c r="D5294" s="42"/>
      <c r="E5294" s="42"/>
      <c r="F5294" s="247">
        <v>952410926</v>
      </c>
      <c r="G5294" s="337">
        <v>741066578</v>
      </c>
      <c r="H5294" s="330">
        <v>44182</v>
      </c>
      <c r="I5294" s="330"/>
      <c r="K5294" s="42"/>
      <c r="L5294" s="42"/>
      <c r="M5294" s="328"/>
      <c r="N5294" s="328"/>
      <c r="O5294" s="42"/>
    </row>
    <row r="5295" spans="1:15">
      <c r="A5295" s="42"/>
      <c r="B5295" s="330">
        <v>48299</v>
      </c>
      <c r="C5295" s="334">
        <f t="shared" si="81"/>
        <v>10104126672</v>
      </c>
      <c r="D5295" s="42"/>
      <c r="E5295" s="42"/>
      <c r="F5295" s="247">
        <v>565264486</v>
      </c>
      <c r="G5295" s="337">
        <v>741195341</v>
      </c>
      <c r="H5295" s="330">
        <v>48584</v>
      </c>
      <c r="I5295" s="330"/>
      <c r="K5295" s="42"/>
      <c r="L5295" s="42"/>
      <c r="M5295" s="328"/>
      <c r="N5295" s="328"/>
      <c r="O5295" s="42"/>
    </row>
    <row r="5296" spans="1:15">
      <c r="A5296" s="42"/>
      <c r="B5296" s="330">
        <v>48300</v>
      </c>
      <c r="C5296" s="334">
        <f t="shared" si="81"/>
        <v>10508253019</v>
      </c>
      <c r="D5296" s="42"/>
      <c r="E5296" s="42"/>
      <c r="F5296" s="247">
        <v>969390833</v>
      </c>
      <c r="G5296" s="337">
        <v>741229620</v>
      </c>
      <c r="H5296" s="330">
        <v>47086</v>
      </c>
      <c r="I5296" s="330"/>
      <c r="K5296" s="42"/>
      <c r="L5296" s="42"/>
      <c r="M5296" s="328"/>
      <c r="N5296" s="328"/>
      <c r="O5296" s="42"/>
    </row>
    <row r="5297" spans="1:15">
      <c r="A5297" s="42"/>
      <c r="B5297" s="330">
        <v>48301</v>
      </c>
      <c r="C5297" s="334">
        <f t="shared" si="81"/>
        <v>10423224297</v>
      </c>
      <c r="D5297" s="42"/>
      <c r="E5297" s="42"/>
      <c r="F5297" s="247">
        <v>884362111</v>
      </c>
      <c r="G5297" s="337">
        <v>741445911</v>
      </c>
      <c r="H5297" s="330">
        <v>49488</v>
      </c>
      <c r="I5297" s="330"/>
      <c r="K5297" s="42"/>
      <c r="L5297" s="42"/>
      <c r="M5297" s="328"/>
      <c r="N5297" s="328"/>
      <c r="O5297" s="42"/>
    </row>
    <row r="5298" spans="1:15">
      <c r="A5298" s="42"/>
      <c r="B5298" s="330">
        <v>48302</v>
      </c>
      <c r="C5298" s="334">
        <f t="shared" si="81"/>
        <v>9812943778</v>
      </c>
      <c r="D5298" s="42"/>
      <c r="E5298" s="42"/>
      <c r="F5298" s="247">
        <v>274081592</v>
      </c>
      <c r="G5298" s="337">
        <v>741498863</v>
      </c>
      <c r="H5298" s="330">
        <v>44793</v>
      </c>
      <c r="I5298" s="330"/>
      <c r="K5298" s="42"/>
      <c r="L5298" s="42"/>
      <c r="M5298" s="328"/>
      <c r="N5298" s="328"/>
      <c r="O5298" s="42"/>
    </row>
    <row r="5299" spans="1:15">
      <c r="A5299" s="42"/>
      <c r="B5299" s="330">
        <v>48303</v>
      </c>
      <c r="C5299" s="334">
        <f t="shared" si="81"/>
        <v>10250141393</v>
      </c>
      <c r="D5299" s="42"/>
      <c r="E5299" s="42"/>
      <c r="F5299" s="247">
        <v>711279207</v>
      </c>
      <c r="G5299" s="337">
        <v>741765589</v>
      </c>
      <c r="H5299" s="330">
        <v>47292</v>
      </c>
      <c r="I5299" s="330"/>
      <c r="K5299" s="42"/>
      <c r="L5299" s="42"/>
      <c r="M5299" s="328"/>
      <c r="N5299" s="328"/>
      <c r="O5299" s="42"/>
    </row>
    <row r="5300" spans="1:15">
      <c r="A5300" s="42"/>
      <c r="B5300" s="330">
        <v>48304</v>
      </c>
      <c r="C5300" s="334">
        <f t="shared" si="81"/>
        <v>9967980913</v>
      </c>
      <c r="D5300" s="42"/>
      <c r="E5300" s="42"/>
      <c r="F5300" s="247">
        <v>429118727</v>
      </c>
      <c r="G5300" s="337">
        <v>741964607</v>
      </c>
      <c r="H5300" s="330">
        <v>50331</v>
      </c>
      <c r="I5300" s="330"/>
      <c r="K5300" s="42"/>
      <c r="L5300" s="42"/>
      <c r="M5300" s="328"/>
      <c r="N5300" s="328"/>
      <c r="O5300" s="42"/>
    </row>
    <row r="5301" spans="1:15">
      <c r="A5301" s="42"/>
      <c r="B5301" s="330">
        <v>48305</v>
      </c>
      <c r="C5301" s="334">
        <f t="shared" si="81"/>
        <v>10197866900</v>
      </c>
      <c r="D5301" s="42"/>
      <c r="E5301" s="42"/>
      <c r="F5301" s="247">
        <v>659004714</v>
      </c>
      <c r="G5301" s="337">
        <v>742103077</v>
      </c>
      <c r="H5301" s="330">
        <v>43350</v>
      </c>
      <c r="I5301" s="330"/>
      <c r="K5301" s="42"/>
      <c r="L5301" s="42"/>
      <c r="M5301" s="328"/>
      <c r="N5301" s="328"/>
      <c r="O5301" s="42"/>
    </row>
    <row r="5302" spans="1:15">
      <c r="A5302" s="42"/>
      <c r="B5302" s="330">
        <v>48306</v>
      </c>
      <c r="C5302" s="334">
        <f t="shared" si="81"/>
        <v>10350852216</v>
      </c>
      <c r="D5302" s="42"/>
      <c r="E5302" s="42"/>
      <c r="F5302" s="247">
        <v>811990030</v>
      </c>
      <c r="G5302" s="337">
        <v>742125599</v>
      </c>
      <c r="H5302" s="330">
        <v>49883</v>
      </c>
      <c r="I5302" s="330"/>
      <c r="K5302" s="42"/>
      <c r="L5302" s="42"/>
      <c r="M5302" s="328"/>
      <c r="N5302" s="328"/>
      <c r="O5302" s="42"/>
    </row>
    <row r="5303" spans="1:15">
      <c r="A5303" s="42"/>
      <c r="B5303" s="330">
        <v>48307</v>
      </c>
      <c r="C5303" s="334">
        <f t="shared" si="81"/>
        <v>10282416786</v>
      </c>
      <c r="D5303" s="42"/>
      <c r="E5303" s="42"/>
      <c r="F5303" s="247">
        <v>743554600</v>
      </c>
      <c r="G5303" s="337">
        <v>742172577</v>
      </c>
      <c r="H5303" s="330">
        <v>47156</v>
      </c>
      <c r="I5303" s="330"/>
      <c r="K5303" s="42"/>
      <c r="L5303" s="42"/>
      <c r="M5303" s="328"/>
      <c r="N5303" s="328"/>
      <c r="O5303" s="42"/>
    </row>
    <row r="5304" spans="1:15">
      <c r="A5304" s="42"/>
      <c r="B5304" s="330">
        <v>48308</v>
      </c>
      <c r="C5304" s="334">
        <f t="shared" si="81"/>
        <v>10226364710</v>
      </c>
      <c r="D5304" s="42"/>
      <c r="E5304" s="42"/>
      <c r="F5304" s="247">
        <v>687502524</v>
      </c>
      <c r="G5304" s="337">
        <v>742244281</v>
      </c>
      <c r="H5304" s="330">
        <v>50023</v>
      </c>
      <c r="I5304" s="330"/>
      <c r="K5304" s="42"/>
      <c r="L5304" s="42"/>
      <c r="M5304" s="328"/>
      <c r="N5304" s="328"/>
      <c r="O5304" s="42"/>
    </row>
    <row r="5305" spans="1:15">
      <c r="A5305" s="42"/>
      <c r="B5305" s="330">
        <v>48309</v>
      </c>
      <c r="C5305" s="334">
        <f t="shared" si="81"/>
        <v>9841647428</v>
      </c>
      <c r="D5305" s="42"/>
      <c r="E5305" s="42"/>
      <c r="F5305" s="247">
        <v>302785242</v>
      </c>
      <c r="G5305" s="337">
        <v>742565789</v>
      </c>
      <c r="H5305" s="330">
        <v>43873</v>
      </c>
      <c r="I5305" s="330"/>
      <c r="K5305" s="42"/>
      <c r="L5305" s="42"/>
      <c r="M5305" s="328"/>
      <c r="N5305" s="328"/>
      <c r="O5305" s="42"/>
    </row>
    <row r="5306" spans="1:15">
      <c r="A5306" s="42"/>
      <c r="B5306" s="330">
        <v>48310</v>
      </c>
      <c r="C5306" s="334">
        <f t="shared" si="81"/>
        <v>10262856642</v>
      </c>
      <c r="D5306" s="42"/>
      <c r="E5306" s="42"/>
      <c r="F5306" s="247">
        <v>723994456</v>
      </c>
      <c r="G5306" s="337">
        <v>742749232</v>
      </c>
      <c r="H5306" s="330">
        <v>44582</v>
      </c>
      <c r="I5306" s="330"/>
      <c r="K5306" s="42"/>
      <c r="L5306" s="42"/>
      <c r="M5306" s="328"/>
      <c r="N5306" s="328"/>
      <c r="O5306" s="42"/>
    </row>
    <row r="5307" spans="1:15">
      <c r="A5307" s="42"/>
      <c r="B5307" s="330">
        <v>48311</v>
      </c>
      <c r="C5307" s="334">
        <f t="shared" si="81"/>
        <v>10383834997</v>
      </c>
      <c r="D5307" s="42"/>
      <c r="E5307" s="42"/>
      <c r="F5307" s="247">
        <v>844972811</v>
      </c>
      <c r="G5307" s="337">
        <v>742882613</v>
      </c>
      <c r="H5307" s="330">
        <v>49887</v>
      </c>
      <c r="I5307" s="330"/>
      <c r="K5307" s="42"/>
      <c r="L5307" s="42"/>
      <c r="M5307" s="328"/>
      <c r="N5307" s="328"/>
      <c r="O5307" s="42"/>
    </row>
    <row r="5308" spans="1:15">
      <c r="A5308" s="42"/>
      <c r="B5308" s="330">
        <v>48312</v>
      </c>
      <c r="C5308" s="334">
        <f t="shared" si="81"/>
        <v>10494479937</v>
      </c>
      <c r="D5308" s="42"/>
      <c r="E5308" s="42"/>
      <c r="F5308" s="247">
        <v>955617751</v>
      </c>
      <c r="G5308" s="337">
        <v>743030002</v>
      </c>
      <c r="H5308" s="330">
        <v>45219</v>
      </c>
      <c r="I5308" s="330"/>
      <c r="K5308" s="42"/>
      <c r="L5308" s="42"/>
      <c r="M5308" s="328"/>
      <c r="N5308" s="328"/>
      <c r="O5308" s="42"/>
    </row>
    <row r="5309" spans="1:15">
      <c r="A5309" s="42"/>
      <c r="B5309" s="330">
        <v>48313</v>
      </c>
      <c r="C5309" s="334">
        <f t="shared" si="81"/>
        <v>10335539188</v>
      </c>
      <c r="D5309" s="42"/>
      <c r="E5309" s="42"/>
      <c r="F5309" s="247">
        <v>796677002</v>
      </c>
      <c r="G5309" s="337">
        <v>743288295</v>
      </c>
      <c r="H5309" s="330">
        <v>48095</v>
      </c>
      <c r="I5309" s="330"/>
      <c r="K5309" s="42"/>
      <c r="L5309" s="42"/>
      <c r="M5309" s="328"/>
      <c r="N5309" s="328"/>
      <c r="O5309" s="42"/>
    </row>
    <row r="5310" spans="1:15">
      <c r="A5310" s="42"/>
      <c r="B5310" s="330">
        <v>48314</v>
      </c>
      <c r="C5310" s="334">
        <f t="shared" si="81"/>
        <v>10145766506</v>
      </c>
      <c r="D5310" s="42"/>
      <c r="E5310" s="42"/>
      <c r="F5310" s="247">
        <v>606904320</v>
      </c>
      <c r="G5310" s="337">
        <v>743338499</v>
      </c>
      <c r="H5310" s="330">
        <v>43398</v>
      </c>
      <c r="I5310" s="330"/>
      <c r="K5310" s="42"/>
      <c r="L5310" s="42"/>
      <c r="M5310" s="328"/>
      <c r="N5310" s="328"/>
      <c r="O5310" s="42"/>
    </row>
    <row r="5311" spans="1:15">
      <c r="A5311" s="42"/>
      <c r="B5311" s="330">
        <v>48315</v>
      </c>
      <c r="C5311" s="334">
        <f t="shared" si="81"/>
        <v>9906563694</v>
      </c>
      <c r="D5311" s="42"/>
      <c r="E5311" s="42"/>
      <c r="F5311" s="247">
        <v>367701508</v>
      </c>
      <c r="G5311" s="337">
        <v>743414782</v>
      </c>
      <c r="H5311" s="330">
        <v>47812</v>
      </c>
      <c r="I5311" s="330"/>
      <c r="K5311" s="42"/>
      <c r="L5311" s="42"/>
      <c r="M5311" s="328"/>
      <c r="N5311" s="328"/>
      <c r="O5311" s="42"/>
    </row>
    <row r="5312" spans="1:15">
      <c r="A5312" s="42"/>
      <c r="B5312" s="330">
        <v>48316</v>
      </c>
      <c r="C5312" s="334">
        <f t="shared" si="81"/>
        <v>10223664011</v>
      </c>
      <c r="D5312" s="42"/>
      <c r="E5312" s="42"/>
      <c r="F5312" s="247">
        <v>684801825</v>
      </c>
      <c r="G5312" s="337">
        <v>743415496</v>
      </c>
      <c r="H5312" s="330">
        <v>49458</v>
      </c>
      <c r="I5312" s="330"/>
      <c r="K5312" s="42"/>
      <c r="L5312" s="42"/>
      <c r="M5312" s="328"/>
      <c r="N5312" s="328"/>
      <c r="O5312" s="42"/>
    </row>
    <row r="5313" spans="1:15">
      <c r="A5313" s="42"/>
      <c r="B5313" s="330">
        <v>48317</v>
      </c>
      <c r="C5313" s="334">
        <f t="shared" si="81"/>
        <v>10122567061</v>
      </c>
      <c r="D5313" s="42"/>
      <c r="E5313" s="42"/>
      <c r="F5313" s="247">
        <v>583704875</v>
      </c>
      <c r="G5313" s="337">
        <v>743554600</v>
      </c>
      <c r="H5313" s="330">
        <v>48307</v>
      </c>
      <c r="I5313" s="330"/>
      <c r="K5313" s="42"/>
      <c r="L5313" s="42"/>
      <c r="M5313" s="328"/>
      <c r="N5313" s="328"/>
      <c r="O5313" s="42"/>
    </row>
    <row r="5314" spans="1:15">
      <c r="A5314" s="42"/>
      <c r="B5314" s="330">
        <v>48318</v>
      </c>
      <c r="C5314" s="334">
        <f t="shared" si="81"/>
        <v>9789529209</v>
      </c>
      <c r="D5314" s="42"/>
      <c r="E5314" s="42"/>
      <c r="F5314" s="247">
        <v>250667023</v>
      </c>
      <c r="G5314" s="337">
        <v>743676643</v>
      </c>
      <c r="H5314" s="330">
        <v>47403</v>
      </c>
      <c r="I5314" s="330"/>
      <c r="K5314" s="42"/>
      <c r="L5314" s="42"/>
      <c r="M5314" s="328"/>
      <c r="N5314" s="328"/>
      <c r="O5314" s="42"/>
    </row>
    <row r="5315" spans="1:15">
      <c r="A5315" s="42"/>
      <c r="B5315" s="330">
        <v>48319</v>
      </c>
      <c r="C5315" s="334">
        <f t="shared" si="81"/>
        <v>10221771985</v>
      </c>
      <c r="D5315" s="42"/>
      <c r="E5315" s="42"/>
      <c r="F5315" s="247">
        <v>682909799</v>
      </c>
      <c r="G5315" s="337">
        <v>743691510</v>
      </c>
      <c r="H5315" s="330">
        <v>45623</v>
      </c>
      <c r="I5315" s="330"/>
      <c r="K5315" s="42"/>
      <c r="L5315" s="42"/>
      <c r="M5315" s="328"/>
      <c r="N5315" s="328"/>
      <c r="O5315" s="42"/>
    </row>
    <row r="5316" spans="1:15">
      <c r="A5316" s="42"/>
      <c r="B5316" s="330">
        <v>48320</v>
      </c>
      <c r="C5316" s="334">
        <f t="shared" si="81"/>
        <v>10112809467</v>
      </c>
      <c r="D5316" s="42"/>
      <c r="E5316" s="42"/>
      <c r="F5316" s="247">
        <v>573947281</v>
      </c>
      <c r="G5316" s="337">
        <v>743769208</v>
      </c>
      <c r="H5316" s="330">
        <v>44765</v>
      </c>
      <c r="I5316" s="330"/>
      <c r="K5316" s="42"/>
      <c r="L5316" s="42"/>
      <c r="M5316" s="328"/>
      <c r="N5316" s="328"/>
      <c r="O5316" s="42"/>
    </row>
    <row r="5317" spans="1:15">
      <c r="A5317" s="42"/>
      <c r="B5317" s="330">
        <v>48321</v>
      </c>
      <c r="C5317" s="334">
        <f t="shared" si="81"/>
        <v>10089434843</v>
      </c>
      <c r="D5317" s="42"/>
      <c r="E5317" s="42"/>
      <c r="F5317" s="247">
        <v>550572657</v>
      </c>
      <c r="G5317" s="337">
        <v>743969697</v>
      </c>
      <c r="H5317" s="330">
        <v>48699</v>
      </c>
      <c r="I5317" s="330"/>
      <c r="K5317" s="42"/>
      <c r="L5317" s="42"/>
      <c r="M5317" s="328"/>
      <c r="N5317" s="328"/>
      <c r="O5317" s="42"/>
    </row>
    <row r="5318" spans="1:15">
      <c r="A5318" s="42"/>
      <c r="B5318" s="330">
        <v>48322</v>
      </c>
      <c r="C5318" s="334">
        <f t="shared" si="81"/>
        <v>9755477936</v>
      </c>
      <c r="D5318" s="42"/>
      <c r="E5318" s="42"/>
      <c r="F5318" s="247">
        <v>216615750</v>
      </c>
      <c r="G5318" s="337">
        <v>743977889</v>
      </c>
      <c r="H5318" s="330">
        <v>45337</v>
      </c>
      <c r="I5318" s="330"/>
      <c r="K5318" s="42"/>
      <c r="L5318" s="42"/>
      <c r="M5318" s="328"/>
      <c r="N5318" s="328"/>
      <c r="O5318" s="42"/>
    </row>
    <row r="5319" spans="1:15">
      <c r="A5319" s="42"/>
      <c r="B5319" s="330">
        <v>48323</v>
      </c>
      <c r="C5319" s="334">
        <f t="shared" si="81"/>
        <v>10410253127</v>
      </c>
      <c r="D5319" s="42"/>
      <c r="E5319" s="42"/>
      <c r="F5319" s="247">
        <v>871390941</v>
      </c>
      <c r="G5319" s="337">
        <v>744018637</v>
      </c>
      <c r="H5319" s="330">
        <v>45826</v>
      </c>
      <c r="I5319" s="330"/>
      <c r="K5319" s="42"/>
      <c r="L5319" s="42"/>
      <c r="M5319" s="328"/>
      <c r="N5319" s="328"/>
      <c r="O5319" s="42"/>
    </row>
    <row r="5320" spans="1:15">
      <c r="A5320" s="42"/>
      <c r="B5320" s="330">
        <v>48324</v>
      </c>
      <c r="C5320" s="334">
        <f t="shared" si="81"/>
        <v>10339011102</v>
      </c>
      <c r="D5320" s="42"/>
      <c r="E5320" s="42"/>
      <c r="F5320" s="247">
        <v>800148916</v>
      </c>
      <c r="G5320" s="337">
        <v>744461147</v>
      </c>
      <c r="H5320" s="330">
        <v>48442</v>
      </c>
      <c r="I5320" s="330"/>
      <c r="K5320" s="42"/>
      <c r="L5320" s="42"/>
      <c r="M5320" s="328"/>
      <c r="N5320" s="328"/>
      <c r="O5320" s="42"/>
    </row>
    <row r="5321" spans="1:15">
      <c r="A5321" s="42"/>
      <c r="B5321" s="330">
        <v>48325</v>
      </c>
      <c r="C5321" s="334">
        <f t="shared" si="81"/>
        <v>9948880301</v>
      </c>
      <c r="D5321" s="42"/>
      <c r="E5321" s="42"/>
      <c r="F5321" s="247">
        <v>410018115</v>
      </c>
      <c r="G5321" s="337">
        <v>744467989</v>
      </c>
      <c r="H5321" s="330">
        <v>49753</v>
      </c>
      <c r="I5321" s="330"/>
      <c r="K5321" s="42"/>
      <c r="L5321" s="42"/>
      <c r="M5321" s="328"/>
      <c r="N5321" s="328"/>
      <c r="O5321" s="42"/>
    </row>
    <row r="5322" spans="1:15">
      <c r="A5322" s="42"/>
      <c r="B5322" s="330">
        <v>48326</v>
      </c>
      <c r="C5322" s="334">
        <f t="shared" si="81"/>
        <v>10457238213</v>
      </c>
      <c r="D5322" s="42"/>
      <c r="E5322" s="42"/>
      <c r="F5322" s="247">
        <v>918376027</v>
      </c>
      <c r="G5322" s="337">
        <v>744480262</v>
      </c>
      <c r="H5322" s="330">
        <v>48424</v>
      </c>
      <c r="I5322" s="330"/>
      <c r="K5322" s="42"/>
      <c r="L5322" s="42"/>
      <c r="M5322" s="328"/>
      <c r="N5322" s="328"/>
      <c r="O5322" s="42"/>
    </row>
    <row r="5323" spans="1:15">
      <c r="A5323" s="42"/>
      <c r="B5323" s="330">
        <v>48327</v>
      </c>
      <c r="C5323" s="334">
        <f t="shared" si="81"/>
        <v>9833941508</v>
      </c>
      <c r="D5323" s="42"/>
      <c r="E5323" s="42"/>
      <c r="F5323" s="247">
        <v>295079322</v>
      </c>
      <c r="G5323" s="337">
        <v>744581598</v>
      </c>
      <c r="H5323" s="330">
        <v>46284</v>
      </c>
      <c r="I5323" s="330"/>
      <c r="K5323" s="42"/>
      <c r="L5323" s="42"/>
      <c r="M5323" s="328"/>
      <c r="N5323" s="328"/>
      <c r="O5323" s="42"/>
    </row>
    <row r="5324" spans="1:15">
      <c r="A5324" s="42"/>
      <c r="B5324" s="330">
        <v>48328</v>
      </c>
      <c r="C5324" s="334">
        <f t="shared" si="81"/>
        <v>9908685985</v>
      </c>
      <c r="D5324" s="42"/>
      <c r="E5324" s="42"/>
      <c r="F5324" s="247">
        <v>369823799</v>
      </c>
      <c r="G5324" s="337">
        <v>744727287</v>
      </c>
      <c r="H5324" s="330">
        <v>47424</v>
      </c>
      <c r="I5324" s="330"/>
      <c r="K5324" s="42"/>
      <c r="L5324" s="42"/>
      <c r="M5324" s="328"/>
      <c r="N5324" s="328"/>
      <c r="O5324" s="42"/>
    </row>
    <row r="5325" spans="1:15">
      <c r="A5325" s="42"/>
      <c r="B5325" s="330">
        <v>48329</v>
      </c>
      <c r="C5325" s="334">
        <f t="shared" si="81"/>
        <v>9712709316</v>
      </c>
      <c r="D5325" s="42"/>
      <c r="E5325" s="42"/>
      <c r="F5325" s="247">
        <v>173847130</v>
      </c>
      <c r="G5325" s="337">
        <v>744800113</v>
      </c>
      <c r="H5325" s="330">
        <v>44273</v>
      </c>
      <c r="I5325" s="330"/>
      <c r="K5325" s="42"/>
      <c r="L5325" s="42"/>
      <c r="M5325" s="328"/>
      <c r="N5325" s="328"/>
      <c r="O5325" s="42"/>
    </row>
    <row r="5326" spans="1:15">
      <c r="A5326" s="42"/>
      <c r="B5326" s="330">
        <v>48330</v>
      </c>
      <c r="C5326" s="334">
        <f t="shared" si="81"/>
        <v>10082636191</v>
      </c>
      <c r="D5326" s="42"/>
      <c r="E5326" s="42"/>
      <c r="F5326" s="247">
        <v>543774005</v>
      </c>
      <c r="G5326" s="337">
        <v>744990735</v>
      </c>
      <c r="H5326" s="330">
        <v>49564</v>
      </c>
      <c r="I5326" s="330"/>
      <c r="K5326" s="42"/>
      <c r="L5326" s="42"/>
      <c r="M5326" s="328"/>
      <c r="N5326" s="328"/>
      <c r="O5326" s="42"/>
    </row>
    <row r="5327" spans="1:15">
      <c r="A5327" s="42"/>
      <c r="B5327" s="330">
        <v>48331</v>
      </c>
      <c r="C5327" s="334">
        <f t="shared" si="81"/>
        <v>9717328996</v>
      </c>
      <c r="D5327" s="42"/>
      <c r="E5327" s="42"/>
      <c r="F5327" s="247">
        <v>178466810</v>
      </c>
      <c r="G5327" s="337">
        <v>745010759</v>
      </c>
      <c r="H5327" s="330">
        <v>44476</v>
      </c>
      <c r="I5327" s="330"/>
      <c r="K5327" s="42"/>
      <c r="L5327" s="42"/>
      <c r="M5327" s="328"/>
      <c r="N5327" s="328"/>
      <c r="O5327" s="42"/>
    </row>
    <row r="5328" spans="1:15">
      <c r="A5328" s="42"/>
      <c r="B5328" s="330">
        <v>48332</v>
      </c>
      <c r="C5328" s="334">
        <f t="shared" si="81"/>
        <v>9997218375</v>
      </c>
      <c r="D5328" s="42"/>
      <c r="E5328" s="42"/>
      <c r="F5328" s="247">
        <v>458356189</v>
      </c>
      <c r="G5328" s="337">
        <v>745038359</v>
      </c>
      <c r="H5328" s="330">
        <v>44611</v>
      </c>
      <c r="I5328" s="330"/>
      <c r="K5328" s="42"/>
      <c r="L5328" s="42"/>
      <c r="M5328" s="328"/>
      <c r="N5328" s="328"/>
      <c r="O5328" s="42"/>
    </row>
    <row r="5329" spans="1:15">
      <c r="A5329" s="42"/>
      <c r="B5329" s="330">
        <v>48333</v>
      </c>
      <c r="C5329" s="334">
        <f t="shared" si="81"/>
        <v>10505228614</v>
      </c>
      <c r="D5329" s="42"/>
      <c r="E5329" s="42"/>
      <c r="F5329" s="247">
        <v>966366428</v>
      </c>
      <c r="G5329" s="337">
        <v>745087411</v>
      </c>
      <c r="H5329" s="330">
        <v>46933</v>
      </c>
      <c r="I5329" s="330"/>
      <c r="K5329" s="42"/>
      <c r="L5329" s="42"/>
      <c r="M5329" s="328"/>
      <c r="N5329" s="328"/>
      <c r="O5329" s="42"/>
    </row>
    <row r="5330" spans="1:15">
      <c r="A5330" s="42"/>
      <c r="B5330" s="330">
        <v>48334</v>
      </c>
      <c r="C5330" s="334">
        <f t="shared" si="81"/>
        <v>9658548662</v>
      </c>
      <c r="D5330" s="42"/>
      <c r="E5330" s="42"/>
      <c r="F5330" s="247">
        <v>119686476</v>
      </c>
      <c r="G5330" s="337">
        <v>745100287</v>
      </c>
      <c r="H5330" s="330">
        <v>49843</v>
      </c>
      <c r="I5330" s="330"/>
      <c r="K5330" s="42"/>
      <c r="L5330" s="42"/>
      <c r="M5330" s="328"/>
      <c r="N5330" s="328"/>
      <c r="O5330" s="42"/>
    </row>
    <row r="5331" spans="1:15">
      <c r="A5331" s="42"/>
      <c r="B5331" s="330">
        <v>48335</v>
      </c>
      <c r="C5331" s="334">
        <f t="shared" si="81"/>
        <v>9989009208</v>
      </c>
      <c r="D5331" s="42"/>
      <c r="E5331" s="42"/>
      <c r="F5331" s="247">
        <v>450147022</v>
      </c>
      <c r="G5331" s="337">
        <v>745130577</v>
      </c>
      <c r="H5331" s="330">
        <v>46606</v>
      </c>
      <c r="I5331" s="330"/>
      <c r="K5331" s="42"/>
      <c r="L5331" s="42"/>
      <c r="M5331" s="328"/>
      <c r="N5331" s="328"/>
      <c r="O5331" s="42"/>
    </row>
    <row r="5332" spans="1:15">
      <c r="A5332" s="42"/>
      <c r="B5332" s="330">
        <v>48336</v>
      </c>
      <c r="C5332" s="334">
        <f t="shared" si="81"/>
        <v>10164144546</v>
      </c>
      <c r="D5332" s="42"/>
      <c r="E5332" s="42"/>
      <c r="F5332" s="247">
        <v>625282360</v>
      </c>
      <c r="G5332" s="337">
        <v>745149914</v>
      </c>
      <c r="H5332" s="330">
        <v>49170</v>
      </c>
      <c r="I5332" s="330"/>
      <c r="K5332" s="42"/>
      <c r="L5332" s="42"/>
      <c r="M5332" s="328"/>
      <c r="N5332" s="328"/>
      <c r="O5332" s="42"/>
    </row>
    <row r="5333" spans="1:15">
      <c r="A5333" s="42"/>
      <c r="B5333" s="330">
        <v>48337</v>
      </c>
      <c r="C5333" s="334">
        <f t="shared" si="81"/>
        <v>9742322507</v>
      </c>
      <c r="D5333" s="42"/>
      <c r="E5333" s="42"/>
      <c r="F5333" s="247">
        <v>203460321</v>
      </c>
      <c r="G5333" s="337">
        <v>745234817</v>
      </c>
      <c r="H5333" s="330">
        <v>48941</v>
      </c>
      <c r="I5333" s="330"/>
      <c r="K5333" s="42"/>
      <c r="L5333" s="42"/>
      <c r="M5333" s="328"/>
      <c r="N5333" s="328"/>
      <c r="O5333" s="42"/>
    </row>
    <row r="5334" spans="1:15">
      <c r="A5334" s="42"/>
      <c r="B5334" s="330">
        <v>48338</v>
      </c>
      <c r="C5334" s="334">
        <f t="shared" si="81"/>
        <v>10254073874</v>
      </c>
      <c r="D5334" s="42"/>
      <c r="E5334" s="42"/>
      <c r="F5334" s="247">
        <v>715211688</v>
      </c>
      <c r="G5334" s="337">
        <v>745489963</v>
      </c>
      <c r="H5334" s="330">
        <v>46434</v>
      </c>
      <c r="I5334" s="330"/>
      <c r="K5334" s="42"/>
      <c r="L5334" s="42"/>
      <c r="M5334" s="328"/>
      <c r="N5334" s="328"/>
      <c r="O5334" s="42"/>
    </row>
    <row r="5335" spans="1:15">
      <c r="A5335" s="42"/>
      <c r="B5335" s="330">
        <v>48339</v>
      </c>
      <c r="C5335" s="334">
        <f t="shared" si="81"/>
        <v>9738713335</v>
      </c>
      <c r="D5335" s="42"/>
      <c r="E5335" s="42"/>
      <c r="F5335" s="247">
        <v>199851149</v>
      </c>
      <c r="G5335" s="337">
        <v>745572638</v>
      </c>
      <c r="H5335" s="330">
        <v>43287</v>
      </c>
      <c r="I5335" s="330"/>
      <c r="K5335" s="42"/>
      <c r="L5335" s="42"/>
      <c r="M5335" s="328"/>
      <c r="N5335" s="328"/>
      <c r="O5335" s="42"/>
    </row>
    <row r="5336" spans="1:15">
      <c r="A5336" s="42"/>
      <c r="B5336" s="330">
        <v>48340</v>
      </c>
      <c r="C5336" s="334">
        <f t="shared" si="81"/>
        <v>10366857003</v>
      </c>
      <c r="D5336" s="42"/>
      <c r="E5336" s="42"/>
      <c r="F5336" s="247">
        <v>827994817</v>
      </c>
      <c r="G5336" s="337">
        <v>745607896</v>
      </c>
      <c r="H5336" s="330">
        <v>47839</v>
      </c>
      <c r="I5336" s="330"/>
      <c r="K5336" s="42"/>
      <c r="L5336" s="42"/>
      <c r="M5336" s="328"/>
      <c r="N5336" s="328"/>
      <c r="O5336" s="42"/>
    </row>
    <row r="5337" spans="1:15">
      <c r="A5337" s="42"/>
      <c r="B5337" s="330">
        <v>48341</v>
      </c>
      <c r="C5337" s="334">
        <f t="shared" si="81"/>
        <v>9713269039</v>
      </c>
      <c r="D5337" s="42"/>
      <c r="E5337" s="42"/>
      <c r="F5337" s="247">
        <v>174406853</v>
      </c>
      <c r="G5337" s="337">
        <v>745821423</v>
      </c>
      <c r="H5337" s="330">
        <v>43186</v>
      </c>
      <c r="I5337" s="330"/>
      <c r="K5337" s="42"/>
      <c r="L5337" s="42"/>
      <c r="M5337" s="328"/>
      <c r="N5337" s="328"/>
      <c r="O5337" s="42"/>
    </row>
    <row r="5338" spans="1:15">
      <c r="A5338" s="42"/>
      <c r="B5338" s="330">
        <v>48342</v>
      </c>
      <c r="C5338" s="334">
        <f t="shared" si="81"/>
        <v>10367834313</v>
      </c>
      <c r="D5338" s="42"/>
      <c r="E5338" s="42"/>
      <c r="F5338" s="247">
        <v>828972127</v>
      </c>
      <c r="G5338" s="337">
        <v>745877340</v>
      </c>
      <c r="H5338" s="330">
        <v>47857</v>
      </c>
      <c r="I5338" s="330"/>
      <c r="K5338" s="42"/>
      <c r="L5338" s="42"/>
      <c r="M5338" s="328"/>
      <c r="N5338" s="328"/>
      <c r="O5338" s="42"/>
    </row>
    <row r="5339" spans="1:15">
      <c r="A5339" s="42"/>
      <c r="B5339" s="330">
        <v>48343</v>
      </c>
      <c r="C5339" s="334">
        <f t="shared" si="81"/>
        <v>9944135683</v>
      </c>
      <c r="D5339" s="42"/>
      <c r="E5339" s="42"/>
      <c r="F5339" s="247">
        <v>405273497</v>
      </c>
      <c r="G5339" s="337">
        <v>745930933</v>
      </c>
      <c r="H5339" s="330">
        <v>48943</v>
      </c>
      <c r="I5339" s="330"/>
      <c r="K5339" s="42"/>
      <c r="L5339" s="42"/>
      <c r="M5339" s="328"/>
      <c r="N5339" s="328"/>
      <c r="O5339" s="42"/>
    </row>
    <row r="5340" spans="1:15">
      <c r="A5340" s="42"/>
      <c r="B5340" s="330">
        <v>48344</v>
      </c>
      <c r="C5340" s="334">
        <f t="shared" si="81"/>
        <v>10069183124</v>
      </c>
      <c r="D5340" s="42"/>
      <c r="E5340" s="42"/>
      <c r="F5340" s="247">
        <v>530320938</v>
      </c>
      <c r="G5340" s="337">
        <v>746544434</v>
      </c>
      <c r="H5340" s="330">
        <v>44936</v>
      </c>
      <c r="I5340" s="330"/>
      <c r="K5340" s="42"/>
      <c r="L5340" s="42"/>
      <c r="M5340" s="328"/>
      <c r="N5340" s="328"/>
      <c r="O5340" s="42"/>
    </row>
    <row r="5341" spans="1:15">
      <c r="A5341" s="42"/>
      <c r="B5341" s="330">
        <v>48345</v>
      </c>
      <c r="C5341" s="334">
        <f t="shared" si="81"/>
        <v>9701320295</v>
      </c>
      <c r="D5341" s="42"/>
      <c r="E5341" s="42"/>
      <c r="F5341" s="247">
        <v>162458109</v>
      </c>
      <c r="G5341" s="337">
        <v>746612032</v>
      </c>
      <c r="H5341" s="330">
        <v>48849</v>
      </c>
      <c r="I5341" s="330"/>
      <c r="K5341" s="42"/>
      <c r="L5341" s="42"/>
      <c r="M5341" s="328"/>
      <c r="N5341" s="328"/>
      <c r="O5341" s="42"/>
    </row>
    <row r="5342" spans="1:15">
      <c r="A5342" s="42"/>
      <c r="B5342" s="330">
        <v>48346</v>
      </c>
      <c r="C5342" s="334">
        <f t="shared" si="81"/>
        <v>10272875934</v>
      </c>
      <c r="D5342" s="42"/>
      <c r="E5342" s="42"/>
      <c r="F5342" s="247">
        <v>734013748</v>
      </c>
      <c r="G5342" s="337">
        <v>746761763</v>
      </c>
      <c r="H5342" s="330">
        <v>45757</v>
      </c>
      <c r="I5342" s="330"/>
      <c r="K5342" s="42"/>
      <c r="L5342" s="42"/>
      <c r="M5342" s="328"/>
      <c r="N5342" s="328"/>
      <c r="O5342" s="42"/>
    </row>
    <row r="5343" spans="1:15">
      <c r="A5343" s="42"/>
      <c r="B5343" s="330">
        <v>48347</v>
      </c>
      <c r="C5343" s="334">
        <f t="shared" si="81"/>
        <v>9933745205</v>
      </c>
      <c r="D5343" s="42"/>
      <c r="E5343" s="42"/>
      <c r="F5343" s="247">
        <v>394883019</v>
      </c>
      <c r="G5343" s="337">
        <v>746775949</v>
      </c>
      <c r="H5343" s="330">
        <v>45120</v>
      </c>
      <c r="I5343" s="330"/>
      <c r="K5343" s="42"/>
      <c r="L5343" s="42"/>
      <c r="M5343" s="328"/>
      <c r="N5343" s="328"/>
      <c r="O5343" s="42"/>
    </row>
    <row r="5344" spans="1:15">
      <c r="A5344" s="42"/>
      <c r="B5344" s="330">
        <v>48348</v>
      </c>
      <c r="C5344" s="334">
        <f t="shared" ref="C5344:C5407" si="82">F5344+(F$88*28679+98765)+(G$88*6587+87654)+(E$88*9537+76543)+(J$88*5713+4528)</f>
        <v>10412512974</v>
      </c>
      <c r="D5344" s="42"/>
      <c r="E5344" s="42"/>
      <c r="F5344" s="247">
        <v>873650788</v>
      </c>
      <c r="G5344" s="337">
        <v>747149378</v>
      </c>
      <c r="H5344" s="330">
        <v>48896</v>
      </c>
      <c r="I5344" s="330"/>
      <c r="K5344" s="42"/>
      <c r="L5344" s="42"/>
      <c r="M5344" s="328"/>
      <c r="N5344" s="328"/>
      <c r="O5344" s="42"/>
    </row>
    <row r="5345" spans="1:15">
      <c r="A5345" s="42"/>
      <c r="B5345" s="330">
        <v>48349</v>
      </c>
      <c r="C5345" s="334">
        <f t="shared" si="82"/>
        <v>9752024886</v>
      </c>
      <c r="D5345" s="42"/>
      <c r="E5345" s="42"/>
      <c r="F5345" s="247">
        <v>213162700</v>
      </c>
      <c r="G5345" s="337">
        <v>747282613</v>
      </c>
      <c r="H5345" s="330">
        <v>47822</v>
      </c>
      <c r="I5345" s="330"/>
      <c r="K5345" s="42"/>
      <c r="L5345" s="42"/>
      <c r="M5345" s="328"/>
      <c r="N5345" s="328"/>
      <c r="O5345" s="42"/>
    </row>
    <row r="5346" spans="1:15">
      <c r="A5346" s="42"/>
      <c r="B5346" s="330">
        <v>48350</v>
      </c>
      <c r="C5346" s="334">
        <f t="shared" si="82"/>
        <v>10228036266</v>
      </c>
      <c r="D5346" s="42"/>
      <c r="E5346" s="42"/>
      <c r="F5346" s="247">
        <v>689174080</v>
      </c>
      <c r="G5346" s="337">
        <v>747947392</v>
      </c>
      <c r="H5346" s="330">
        <v>46185</v>
      </c>
      <c r="I5346" s="330"/>
      <c r="K5346" s="42"/>
      <c r="L5346" s="42"/>
      <c r="M5346" s="328"/>
      <c r="N5346" s="328"/>
      <c r="O5346" s="42"/>
    </row>
    <row r="5347" spans="1:15">
      <c r="A5347" s="42"/>
      <c r="B5347" s="330">
        <v>48351</v>
      </c>
      <c r="C5347" s="334">
        <f t="shared" si="82"/>
        <v>10108243168</v>
      </c>
      <c r="D5347" s="42"/>
      <c r="E5347" s="42"/>
      <c r="F5347" s="247">
        <v>569380982</v>
      </c>
      <c r="G5347" s="337">
        <v>747951199</v>
      </c>
      <c r="H5347" s="330">
        <v>47093</v>
      </c>
      <c r="I5347" s="330"/>
      <c r="K5347" s="42"/>
      <c r="L5347" s="42"/>
      <c r="M5347" s="328"/>
      <c r="N5347" s="328"/>
      <c r="O5347" s="42"/>
    </row>
    <row r="5348" spans="1:15">
      <c r="A5348" s="42"/>
      <c r="B5348" s="330">
        <v>48352</v>
      </c>
      <c r="C5348" s="334">
        <f t="shared" si="82"/>
        <v>9979423437</v>
      </c>
      <c r="D5348" s="42"/>
      <c r="E5348" s="42"/>
      <c r="F5348" s="247">
        <v>440561251</v>
      </c>
      <c r="G5348" s="337">
        <v>747983067</v>
      </c>
      <c r="H5348" s="330">
        <v>49094</v>
      </c>
      <c r="I5348" s="330"/>
      <c r="K5348" s="42"/>
      <c r="L5348" s="42"/>
      <c r="M5348" s="328"/>
      <c r="N5348" s="328"/>
      <c r="O5348" s="42"/>
    </row>
    <row r="5349" spans="1:15">
      <c r="A5349" s="42"/>
      <c r="B5349" s="330">
        <v>48353</v>
      </c>
      <c r="C5349" s="334">
        <f t="shared" si="82"/>
        <v>10248932750</v>
      </c>
      <c r="D5349" s="42"/>
      <c r="E5349" s="42"/>
      <c r="F5349" s="247">
        <v>710070564</v>
      </c>
      <c r="G5349" s="337">
        <v>748323610</v>
      </c>
      <c r="H5349" s="330">
        <v>48870</v>
      </c>
      <c r="I5349" s="330"/>
      <c r="K5349" s="42"/>
      <c r="L5349" s="42"/>
      <c r="M5349" s="328"/>
      <c r="N5349" s="328"/>
      <c r="O5349" s="42"/>
    </row>
    <row r="5350" spans="1:15">
      <c r="A5350" s="42"/>
      <c r="B5350" s="330">
        <v>48354</v>
      </c>
      <c r="C5350" s="334">
        <f t="shared" si="82"/>
        <v>10366755776</v>
      </c>
      <c r="D5350" s="42"/>
      <c r="E5350" s="42"/>
      <c r="F5350" s="247">
        <v>827893590</v>
      </c>
      <c r="G5350" s="337">
        <v>748337758</v>
      </c>
      <c r="H5350" s="330">
        <v>46066</v>
      </c>
      <c r="I5350" s="330"/>
      <c r="K5350" s="42"/>
      <c r="L5350" s="42"/>
      <c r="M5350" s="328"/>
      <c r="N5350" s="328"/>
      <c r="O5350" s="42"/>
    </row>
    <row r="5351" spans="1:15">
      <c r="A5351" s="42"/>
      <c r="B5351" s="330">
        <v>48355</v>
      </c>
      <c r="C5351" s="334">
        <f t="shared" si="82"/>
        <v>10343682332</v>
      </c>
      <c r="D5351" s="42"/>
      <c r="E5351" s="42"/>
      <c r="F5351" s="247">
        <v>804820146</v>
      </c>
      <c r="G5351" s="337">
        <v>748506945</v>
      </c>
      <c r="H5351" s="330">
        <v>45684</v>
      </c>
      <c r="I5351" s="330"/>
      <c r="K5351" s="42"/>
      <c r="L5351" s="42"/>
      <c r="M5351" s="328"/>
      <c r="N5351" s="328"/>
      <c r="O5351" s="42"/>
    </row>
    <row r="5352" spans="1:15">
      <c r="A5352" s="42"/>
      <c r="B5352" s="330">
        <v>48356</v>
      </c>
      <c r="C5352" s="334">
        <f t="shared" si="82"/>
        <v>9660606989</v>
      </c>
      <c r="D5352" s="42"/>
      <c r="E5352" s="42"/>
      <c r="F5352" s="247">
        <v>121744803</v>
      </c>
      <c r="G5352" s="337">
        <v>748639701</v>
      </c>
      <c r="H5352" s="330">
        <v>47474</v>
      </c>
      <c r="I5352" s="330"/>
      <c r="K5352" s="42"/>
      <c r="L5352" s="42"/>
      <c r="M5352" s="328"/>
      <c r="N5352" s="328"/>
      <c r="O5352" s="42"/>
    </row>
    <row r="5353" spans="1:15">
      <c r="A5353" s="42"/>
      <c r="B5353" s="330">
        <v>48357</v>
      </c>
      <c r="C5353" s="334">
        <f t="shared" si="82"/>
        <v>9943120605</v>
      </c>
      <c r="D5353" s="42"/>
      <c r="E5353" s="42"/>
      <c r="F5353" s="247">
        <v>404258419</v>
      </c>
      <c r="G5353" s="337">
        <v>748653500</v>
      </c>
      <c r="H5353" s="330">
        <v>48032</v>
      </c>
      <c r="I5353" s="330"/>
      <c r="K5353" s="42"/>
      <c r="L5353" s="42"/>
      <c r="M5353" s="328"/>
      <c r="N5353" s="328"/>
      <c r="O5353" s="42"/>
    </row>
    <row r="5354" spans="1:15">
      <c r="A5354" s="42"/>
      <c r="B5354" s="330">
        <v>48358</v>
      </c>
      <c r="C5354" s="334">
        <f t="shared" si="82"/>
        <v>9768005073</v>
      </c>
      <c r="D5354" s="42"/>
      <c r="E5354" s="42"/>
      <c r="F5354" s="247">
        <v>229142887</v>
      </c>
      <c r="G5354" s="337">
        <v>748737337</v>
      </c>
      <c r="H5354" s="330">
        <v>46189</v>
      </c>
      <c r="I5354" s="330"/>
      <c r="K5354" s="42"/>
      <c r="L5354" s="42"/>
      <c r="M5354" s="328"/>
      <c r="N5354" s="328"/>
      <c r="O5354" s="42"/>
    </row>
    <row r="5355" spans="1:15">
      <c r="A5355" s="42"/>
      <c r="B5355" s="330">
        <v>48359</v>
      </c>
      <c r="C5355" s="334">
        <f t="shared" si="82"/>
        <v>9987977346</v>
      </c>
      <c r="D5355" s="42"/>
      <c r="E5355" s="42"/>
      <c r="F5355" s="247">
        <v>449115160</v>
      </c>
      <c r="G5355" s="337">
        <v>748790676</v>
      </c>
      <c r="H5355" s="330">
        <v>45949</v>
      </c>
      <c r="I5355" s="330"/>
      <c r="K5355" s="42"/>
      <c r="L5355" s="42"/>
      <c r="M5355" s="328"/>
      <c r="N5355" s="328"/>
      <c r="O5355" s="42"/>
    </row>
    <row r="5356" spans="1:15">
      <c r="A5356" s="42"/>
      <c r="B5356" s="330">
        <v>48360</v>
      </c>
      <c r="C5356" s="334">
        <f t="shared" si="82"/>
        <v>10138744655</v>
      </c>
      <c r="D5356" s="42"/>
      <c r="E5356" s="42"/>
      <c r="F5356" s="247">
        <v>599882469</v>
      </c>
      <c r="G5356" s="337">
        <v>749005074</v>
      </c>
      <c r="H5356" s="330">
        <v>43778</v>
      </c>
      <c r="I5356" s="330"/>
      <c r="K5356" s="42"/>
      <c r="L5356" s="42"/>
      <c r="M5356" s="328"/>
      <c r="N5356" s="328"/>
      <c r="O5356" s="42"/>
    </row>
    <row r="5357" spans="1:15">
      <c r="A5357" s="42"/>
      <c r="B5357" s="330">
        <v>48361</v>
      </c>
      <c r="C5357" s="334">
        <f t="shared" si="82"/>
        <v>10326741576</v>
      </c>
      <c r="D5357" s="42"/>
      <c r="E5357" s="42"/>
      <c r="F5357" s="247">
        <v>787879390</v>
      </c>
      <c r="G5357" s="337">
        <v>749396193</v>
      </c>
      <c r="H5357" s="330">
        <v>44966</v>
      </c>
      <c r="I5357" s="330"/>
      <c r="K5357" s="42"/>
      <c r="L5357" s="42"/>
      <c r="M5357" s="328"/>
      <c r="N5357" s="328"/>
      <c r="O5357" s="42"/>
    </row>
    <row r="5358" spans="1:15">
      <c r="A5358" s="42"/>
      <c r="B5358" s="330">
        <v>48362</v>
      </c>
      <c r="C5358" s="334">
        <f t="shared" si="82"/>
        <v>10145554905</v>
      </c>
      <c r="D5358" s="42"/>
      <c r="E5358" s="42"/>
      <c r="F5358" s="247">
        <v>606692719</v>
      </c>
      <c r="G5358" s="337">
        <v>749670002</v>
      </c>
      <c r="H5358" s="330">
        <v>43670</v>
      </c>
      <c r="I5358" s="330"/>
      <c r="K5358" s="42"/>
      <c r="L5358" s="42"/>
      <c r="M5358" s="328"/>
      <c r="N5358" s="328"/>
      <c r="O5358" s="42"/>
    </row>
    <row r="5359" spans="1:15">
      <c r="A5359" s="42"/>
      <c r="B5359" s="330">
        <v>48363</v>
      </c>
      <c r="C5359" s="334">
        <f t="shared" si="82"/>
        <v>10519693353</v>
      </c>
      <c r="D5359" s="42"/>
      <c r="E5359" s="42"/>
      <c r="F5359" s="247">
        <v>980831167</v>
      </c>
      <c r="G5359" s="337">
        <v>749803410</v>
      </c>
      <c r="H5359" s="330">
        <v>49119</v>
      </c>
      <c r="I5359" s="330"/>
      <c r="K5359" s="42"/>
      <c r="L5359" s="42"/>
      <c r="M5359" s="328"/>
      <c r="N5359" s="328"/>
      <c r="O5359" s="42"/>
    </row>
    <row r="5360" spans="1:15">
      <c r="A5360" s="42"/>
      <c r="B5360" s="330">
        <v>48364</v>
      </c>
      <c r="C5360" s="334">
        <f t="shared" si="82"/>
        <v>9877852444</v>
      </c>
      <c r="D5360" s="42"/>
      <c r="E5360" s="42"/>
      <c r="F5360" s="247">
        <v>338990258</v>
      </c>
      <c r="G5360" s="337">
        <v>750410689</v>
      </c>
      <c r="H5360" s="330">
        <v>45284</v>
      </c>
      <c r="I5360" s="330"/>
      <c r="K5360" s="42"/>
      <c r="L5360" s="42"/>
      <c r="M5360" s="328"/>
      <c r="N5360" s="328"/>
      <c r="O5360" s="42"/>
    </row>
    <row r="5361" spans="1:15">
      <c r="A5361" s="42"/>
      <c r="B5361" s="330">
        <v>48365</v>
      </c>
      <c r="C5361" s="334">
        <f t="shared" si="82"/>
        <v>10533351049</v>
      </c>
      <c r="D5361" s="42"/>
      <c r="E5361" s="42"/>
      <c r="F5361" s="247">
        <v>994488863</v>
      </c>
      <c r="G5361" s="337">
        <v>750663423</v>
      </c>
      <c r="H5361" s="330">
        <v>44728</v>
      </c>
      <c r="I5361" s="330"/>
      <c r="K5361" s="42"/>
      <c r="L5361" s="42"/>
      <c r="M5361" s="328"/>
      <c r="N5361" s="328"/>
      <c r="O5361" s="42"/>
    </row>
    <row r="5362" spans="1:15">
      <c r="A5362" s="42"/>
      <c r="B5362" s="330">
        <v>48366</v>
      </c>
      <c r="C5362" s="334">
        <f t="shared" si="82"/>
        <v>9868044232</v>
      </c>
      <c r="D5362" s="42"/>
      <c r="E5362" s="42"/>
      <c r="F5362" s="247">
        <v>329182046</v>
      </c>
      <c r="G5362" s="337">
        <v>750920404</v>
      </c>
      <c r="H5362" s="330">
        <v>50261</v>
      </c>
      <c r="I5362" s="330"/>
      <c r="K5362" s="42"/>
      <c r="L5362" s="42"/>
      <c r="M5362" s="328"/>
      <c r="N5362" s="328"/>
      <c r="O5362" s="42"/>
    </row>
    <row r="5363" spans="1:15">
      <c r="A5363" s="42"/>
      <c r="B5363" s="330">
        <v>48367</v>
      </c>
      <c r="C5363" s="334">
        <f t="shared" si="82"/>
        <v>10380868078</v>
      </c>
      <c r="D5363" s="42"/>
      <c r="E5363" s="42"/>
      <c r="F5363" s="247">
        <v>842005892</v>
      </c>
      <c r="G5363" s="337">
        <v>751387920</v>
      </c>
      <c r="H5363" s="330">
        <v>48168</v>
      </c>
      <c r="I5363" s="330"/>
      <c r="K5363" s="42"/>
      <c r="L5363" s="42"/>
      <c r="M5363" s="328"/>
      <c r="N5363" s="328"/>
      <c r="O5363" s="42"/>
    </row>
    <row r="5364" spans="1:15">
      <c r="A5364" s="42"/>
      <c r="B5364" s="330">
        <v>48368</v>
      </c>
      <c r="C5364" s="334">
        <f t="shared" si="82"/>
        <v>10423467815</v>
      </c>
      <c r="D5364" s="42"/>
      <c r="E5364" s="42"/>
      <c r="F5364" s="247">
        <v>884605629</v>
      </c>
      <c r="G5364" s="337">
        <v>751463999</v>
      </c>
      <c r="H5364" s="330">
        <v>46451</v>
      </c>
      <c r="I5364" s="330"/>
      <c r="K5364" s="42"/>
      <c r="L5364" s="42"/>
      <c r="M5364" s="328"/>
      <c r="N5364" s="328"/>
      <c r="O5364" s="42"/>
    </row>
    <row r="5365" spans="1:15">
      <c r="A5365" s="42"/>
      <c r="B5365" s="330">
        <v>48369</v>
      </c>
      <c r="C5365" s="334">
        <f t="shared" si="82"/>
        <v>9883452559</v>
      </c>
      <c r="D5365" s="42"/>
      <c r="E5365" s="42"/>
      <c r="F5365" s="247">
        <v>344590373</v>
      </c>
      <c r="G5365" s="337">
        <v>751516675</v>
      </c>
      <c r="H5365" s="330">
        <v>43790</v>
      </c>
      <c r="I5365" s="330"/>
      <c r="K5365" s="42"/>
      <c r="L5365" s="42"/>
      <c r="M5365" s="328"/>
      <c r="N5365" s="328"/>
      <c r="O5365" s="42"/>
    </row>
    <row r="5366" spans="1:15">
      <c r="A5366" s="42"/>
      <c r="B5366" s="330">
        <v>48370</v>
      </c>
      <c r="C5366" s="334">
        <f t="shared" si="82"/>
        <v>10370459915</v>
      </c>
      <c r="D5366" s="42"/>
      <c r="E5366" s="42"/>
      <c r="F5366" s="247">
        <v>831597729</v>
      </c>
      <c r="G5366" s="337">
        <v>751548200</v>
      </c>
      <c r="H5366" s="330">
        <v>44595</v>
      </c>
      <c r="I5366" s="330"/>
      <c r="K5366" s="42"/>
      <c r="L5366" s="42"/>
      <c r="M5366" s="328"/>
      <c r="N5366" s="328"/>
      <c r="O5366" s="42"/>
    </row>
    <row r="5367" spans="1:15">
      <c r="A5367" s="42"/>
      <c r="B5367" s="330">
        <v>48371</v>
      </c>
      <c r="C5367" s="334">
        <f t="shared" si="82"/>
        <v>10015362355</v>
      </c>
      <c r="D5367" s="42"/>
      <c r="E5367" s="42"/>
      <c r="F5367" s="247">
        <v>476500169</v>
      </c>
      <c r="G5367" s="337">
        <v>751582510</v>
      </c>
      <c r="H5367" s="330">
        <v>49474</v>
      </c>
      <c r="I5367" s="330"/>
      <c r="K5367" s="42"/>
      <c r="L5367" s="42"/>
      <c r="M5367" s="328"/>
      <c r="N5367" s="328"/>
      <c r="O5367" s="42"/>
    </row>
    <row r="5368" spans="1:15">
      <c r="A5368" s="42"/>
      <c r="B5368" s="330">
        <v>48372</v>
      </c>
      <c r="C5368" s="334">
        <f t="shared" si="82"/>
        <v>10006918844</v>
      </c>
      <c r="D5368" s="42"/>
      <c r="E5368" s="42"/>
      <c r="F5368" s="247">
        <v>468056658</v>
      </c>
      <c r="G5368" s="337">
        <v>751657685</v>
      </c>
      <c r="H5368" s="330">
        <v>43267</v>
      </c>
      <c r="I5368" s="330"/>
      <c r="K5368" s="42"/>
      <c r="L5368" s="42"/>
      <c r="M5368" s="328"/>
      <c r="N5368" s="328"/>
      <c r="O5368" s="42"/>
    </row>
    <row r="5369" spans="1:15">
      <c r="A5369" s="42"/>
      <c r="B5369" s="330">
        <v>48373</v>
      </c>
      <c r="C5369" s="334">
        <f t="shared" si="82"/>
        <v>9915839865</v>
      </c>
      <c r="D5369" s="42"/>
      <c r="E5369" s="42"/>
      <c r="F5369" s="247">
        <v>376977679</v>
      </c>
      <c r="G5369" s="337">
        <v>751680204</v>
      </c>
      <c r="H5369" s="330">
        <v>48087</v>
      </c>
      <c r="I5369" s="330"/>
      <c r="K5369" s="42"/>
      <c r="L5369" s="42"/>
      <c r="M5369" s="328"/>
      <c r="N5369" s="328"/>
      <c r="O5369" s="42"/>
    </row>
    <row r="5370" spans="1:15">
      <c r="A5370" s="42"/>
      <c r="B5370" s="330">
        <v>48374</v>
      </c>
      <c r="C5370" s="334">
        <f t="shared" si="82"/>
        <v>9786020547</v>
      </c>
      <c r="D5370" s="42"/>
      <c r="E5370" s="42"/>
      <c r="F5370" s="247">
        <v>247158361</v>
      </c>
      <c r="G5370" s="337">
        <v>751801220</v>
      </c>
      <c r="H5370" s="330">
        <v>44162</v>
      </c>
      <c r="I5370" s="330"/>
      <c r="K5370" s="42"/>
      <c r="L5370" s="42"/>
      <c r="M5370" s="328"/>
      <c r="N5370" s="328"/>
      <c r="O5370" s="42"/>
    </row>
    <row r="5371" spans="1:15">
      <c r="A5371" s="42"/>
      <c r="B5371" s="330">
        <v>48375</v>
      </c>
      <c r="C5371" s="334">
        <f t="shared" si="82"/>
        <v>9835014757</v>
      </c>
      <c r="D5371" s="42"/>
      <c r="E5371" s="42"/>
      <c r="F5371" s="247">
        <v>296152571</v>
      </c>
      <c r="G5371" s="337">
        <v>751875584</v>
      </c>
      <c r="H5371" s="330">
        <v>46721</v>
      </c>
      <c r="I5371" s="330"/>
      <c r="K5371" s="42"/>
      <c r="L5371" s="42"/>
      <c r="M5371" s="328"/>
      <c r="N5371" s="328"/>
      <c r="O5371" s="42"/>
    </row>
    <row r="5372" spans="1:15">
      <c r="A5372" s="42"/>
      <c r="B5372" s="330">
        <v>48376</v>
      </c>
      <c r="C5372" s="334">
        <f t="shared" si="82"/>
        <v>9960993379</v>
      </c>
      <c r="D5372" s="42"/>
      <c r="E5372" s="42"/>
      <c r="F5372" s="247">
        <v>422131193</v>
      </c>
      <c r="G5372" s="337">
        <v>751913879</v>
      </c>
      <c r="H5372" s="330">
        <v>43920</v>
      </c>
      <c r="I5372" s="330"/>
      <c r="K5372" s="42"/>
      <c r="L5372" s="42"/>
      <c r="M5372" s="328"/>
      <c r="N5372" s="328"/>
      <c r="O5372" s="42"/>
    </row>
    <row r="5373" spans="1:15">
      <c r="A5373" s="42"/>
      <c r="B5373" s="330">
        <v>48377</v>
      </c>
      <c r="C5373" s="334">
        <f t="shared" si="82"/>
        <v>10431766241</v>
      </c>
      <c r="D5373" s="42"/>
      <c r="E5373" s="42"/>
      <c r="F5373" s="247">
        <v>892904055</v>
      </c>
      <c r="G5373" s="337">
        <v>751936764</v>
      </c>
      <c r="H5373" s="330">
        <v>44134</v>
      </c>
      <c r="I5373" s="330"/>
      <c r="K5373" s="42"/>
      <c r="L5373" s="42"/>
      <c r="M5373" s="328"/>
      <c r="N5373" s="328"/>
      <c r="O5373" s="42"/>
    </row>
    <row r="5374" spans="1:15">
      <c r="A5374" s="42"/>
      <c r="B5374" s="330">
        <v>48378</v>
      </c>
      <c r="C5374" s="334">
        <f t="shared" si="82"/>
        <v>10416830759</v>
      </c>
      <c r="D5374" s="42"/>
      <c r="E5374" s="42"/>
      <c r="F5374" s="247">
        <v>877968573</v>
      </c>
      <c r="G5374" s="337">
        <v>751946981</v>
      </c>
      <c r="H5374" s="330">
        <v>49879</v>
      </c>
      <c r="I5374" s="330"/>
      <c r="K5374" s="42"/>
      <c r="L5374" s="42"/>
      <c r="M5374" s="328"/>
      <c r="N5374" s="328"/>
      <c r="O5374" s="42"/>
    </row>
    <row r="5375" spans="1:15">
      <c r="A5375" s="42"/>
      <c r="B5375" s="330">
        <v>48379</v>
      </c>
      <c r="C5375" s="334">
        <f t="shared" si="82"/>
        <v>10331215224</v>
      </c>
      <c r="D5375" s="42"/>
      <c r="E5375" s="42"/>
      <c r="F5375" s="247">
        <v>792353038</v>
      </c>
      <c r="G5375" s="337">
        <v>752190395</v>
      </c>
      <c r="H5375" s="330">
        <v>49427</v>
      </c>
      <c r="I5375" s="330"/>
      <c r="K5375" s="42"/>
      <c r="L5375" s="42"/>
      <c r="M5375" s="328"/>
      <c r="N5375" s="328"/>
      <c r="O5375" s="42"/>
    </row>
    <row r="5376" spans="1:15">
      <c r="A5376" s="42"/>
      <c r="B5376" s="330">
        <v>48380</v>
      </c>
      <c r="C5376" s="334">
        <f t="shared" si="82"/>
        <v>9655986737</v>
      </c>
      <c r="D5376" s="42"/>
      <c r="E5376" s="42"/>
      <c r="F5376" s="247">
        <v>117124551</v>
      </c>
      <c r="G5376" s="337">
        <v>752230849</v>
      </c>
      <c r="H5376" s="330">
        <v>45184</v>
      </c>
      <c r="I5376" s="330"/>
      <c r="K5376" s="42"/>
      <c r="L5376" s="42"/>
      <c r="M5376" s="328"/>
      <c r="N5376" s="328"/>
      <c r="O5376" s="42"/>
    </row>
    <row r="5377" spans="1:15">
      <c r="A5377" s="42"/>
      <c r="B5377" s="330">
        <v>48381</v>
      </c>
      <c r="C5377" s="334">
        <f t="shared" si="82"/>
        <v>9911636600</v>
      </c>
      <c r="D5377" s="42"/>
      <c r="E5377" s="42"/>
      <c r="F5377" s="247">
        <v>372774414</v>
      </c>
      <c r="G5377" s="337">
        <v>752293985</v>
      </c>
      <c r="H5377" s="330">
        <v>43820</v>
      </c>
      <c r="I5377" s="330"/>
      <c r="K5377" s="42"/>
      <c r="L5377" s="42"/>
      <c r="M5377" s="328"/>
      <c r="N5377" s="328"/>
      <c r="O5377" s="42"/>
    </row>
    <row r="5378" spans="1:15">
      <c r="A5378" s="42"/>
      <c r="B5378" s="330">
        <v>48382</v>
      </c>
      <c r="C5378" s="334">
        <f t="shared" si="82"/>
        <v>10322835497</v>
      </c>
      <c r="D5378" s="42"/>
      <c r="E5378" s="42"/>
      <c r="F5378" s="247">
        <v>783973311</v>
      </c>
      <c r="G5378" s="337">
        <v>752300894</v>
      </c>
      <c r="H5378" s="330">
        <v>49614</v>
      </c>
      <c r="I5378" s="330"/>
      <c r="K5378" s="42"/>
      <c r="L5378" s="42"/>
      <c r="M5378" s="328"/>
      <c r="N5378" s="328"/>
      <c r="O5378" s="42"/>
    </row>
    <row r="5379" spans="1:15">
      <c r="A5379" s="42"/>
      <c r="B5379" s="330">
        <v>48383</v>
      </c>
      <c r="C5379" s="334">
        <f t="shared" si="82"/>
        <v>9942366540</v>
      </c>
      <c r="D5379" s="42"/>
      <c r="E5379" s="42"/>
      <c r="F5379" s="247">
        <v>403504354</v>
      </c>
      <c r="G5379" s="337">
        <v>752347017</v>
      </c>
      <c r="H5379" s="330">
        <v>44902</v>
      </c>
      <c r="I5379" s="330"/>
      <c r="K5379" s="42"/>
      <c r="L5379" s="42"/>
      <c r="M5379" s="328"/>
      <c r="N5379" s="328"/>
      <c r="O5379" s="42"/>
    </row>
    <row r="5380" spans="1:15">
      <c r="A5380" s="42"/>
      <c r="B5380" s="330">
        <v>48384</v>
      </c>
      <c r="C5380" s="334">
        <f t="shared" si="82"/>
        <v>10383410334</v>
      </c>
      <c r="D5380" s="42"/>
      <c r="E5380" s="42"/>
      <c r="F5380" s="247">
        <v>844548148</v>
      </c>
      <c r="G5380" s="337">
        <v>752379602</v>
      </c>
      <c r="H5380" s="330">
        <v>45835</v>
      </c>
      <c r="I5380" s="330"/>
      <c r="K5380" s="42"/>
      <c r="L5380" s="42"/>
      <c r="M5380" s="328"/>
      <c r="N5380" s="328"/>
      <c r="O5380" s="42"/>
    </row>
    <row r="5381" spans="1:15">
      <c r="A5381" s="42"/>
      <c r="B5381" s="330">
        <v>48385</v>
      </c>
      <c r="C5381" s="334">
        <f t="shared" si="82"/>
        <v>9953233878</v>
      </c>
      <c r="D5381" s="42"/>
      <c r="E5381" s="42"/>
      <c r="F5381" s="247">
        <v>414371692</v>
      </c>
      <c r="G5381" s="337">
        <v>752431869</v>
      </c>
      <c r="H5381" s="330">
        <v>44871</v>
      </c>
      <c r="I5381" s="330"/>
      <c r="K5381" s="42"/>
      <c r="L5381" s="42"/>
      <c r="M5381" s="328"/>
      <c r="N5381" s="328"/>
      <c r="O5381" s="42"/>
    </row>
    <row r="5382" spans="1:15">
      <c r="A5382" s="42"/>
      <c r="B5382" s="330">
        <v>48386</v>
      </c>
      <c r="C5382" s="334">
        <f t="shared" si="82"/>
        <v>10266488439</v>
      </c>
      <c r="D5382" s="42"/>
      <c r="E5382" s="42"/>
      <c r="F5382" s="247">
        <v>727626253</v>
      </c>
      <c r="G5382" s="337">
        <v>752567097</v>
      </c>
      <c r="H5382" s="330">
        <v>43124</v>
      </c>
      <c r="I5382" s="330"/>
      <c r="K5382" s="42"/>
      <c r="L5382" s="42"/>
      <c r="M5382" s="328"/>
      <c r="N5382" s="328"/>
      <c r="O5382" s="42"/>
    </row>
    <row r="5383" spans="1:15">
      <c r="A5383" s="42"/>
      <c r="B5383" s="330">
        <v>48387</v>
      </c>
      <c r="C5383" s="334">
        <f t="shared" si="82"/>
        <v>9767883635</v>
      </c>
      <c r="D5383" s="42"/>
      <c r="E5383" s="42"/>
      <c r="F5383" s="247">
        <v>229021449</v>
      </c>
      <c r="G5383" s="337">
        <v>752689075</v>
      </c>
      <c r="H5383" s="330">
        <v>44222</v>
      </c>
      <c r="I5383" s="330"/>
      <c r="K5383" s="42"/>
      <c r="L5383" s="42"/>
      <c r="M5383" s="328"/>
      <c r="N5383" s="328"/>
      <c r="O5383" s="42"/>
    </row>
    <row r="5384" spans="1:15">
      <c r="A5384" s="42"/>
      <c r="B5384" s="330">
        <v>48388</v>
      </c>
      <c r="C5384" s="334">
        <f t="shared" si="82"/>
        <v>10152318206</v>
      </c>
      <c r="D5384" s="42"/>
      <c r="E5384" s="42"/>
      <c r="F5384" s="247">
        <v>613456020</v>
      </c>
      <c r="G5384" s="337">
        <v>752712865</v>
      </c>
      <c r="H5384" s="330">
        <v>46842</v>
      </c>
      <c r="I5384" s="330"/>
      <c r="K5384" s="42"/>
      <c r="L5384" s="42"/>
      <c r="M5384" s="328"/>
      <c r="N5384" s="328"/>
      <c r="O5384" s="42"/>
    </row>
    <row r="5385" spans="1:15">
      <c r="A5385" s="42"/>
      <c r="B5385" s="330">
        <v>48389</v>
      </c>
      <c r="C5385" s="334">
        <f t="shared" si="82"/>
        <v>9851093776</v>
      </c>
      <c r="D5385" s="42"/>
      <c r="E5385" s="42"/>
      <c r="F5385" s="247">
        <v>312231590</v>
      </c>
      <c r="G5385" s="337">
        <v>752901469</v>
      </c>
      <c r="H5385" s="330">
        <v>48102</v>
      </c>
      <c r="I5385" s="330"/>
      <c r="K5385" s="42"/>
      <c r="L5385" s="42"/>
      <c r="M5385" s="328"/>
      <c r="N5385" s="328"/>
      <c r="O5385" s="42"/>
    </row>
    <row r="5386" spans="1:15">
      <c r="A5386" s="42"/>
      <c r="B5386" s="330">
        <v>48390</v>
      </c>
      <c r="C5386" s="334">
        <f t="shared" si="82"/>
        <v>9724070695</v>
      </c>
      <c r="D5386" s="42"/>
      <c r="E5386" s="42"/>
      <c r="F5386" s="247">
        <v>185208509</v>
      </c>
      <c r="G5386" s="337">
        <v>752911846</v>
      </c>
      <c r="H5386" s="330">
        <v>43753</v>
      </c>
      <c r="I5386" s="330"/>
      <c r="K5386" s="42"/>
      <c r="L5386" s="42"/>
      <c r="M5386" s="328"/>
      <c r="N5386" s="328"/>
      <c r="O5386" s="42"/>
    </row>
    <row r="5387" spans="1:15">
      <c r="A5387" s="42"/>
      <c r="B5387" s="330">
        <v>48391</v>
      </c>
      <c r="C5387" s="334">
        <f t="shared" si="82"/>
        <v>10086139068</v>
      </c>
      <c r="D5387" s="42"/>
      <c r="E5387" s="42"/>
      <c r="F5387" s="247">
        <v>547276882</v>
      </c>
      <c r="G5387" s="337">
        <v>752975276</v>
      </c>
      <c r="H5387" s="330">
        <v>50067</v>
      </c>
      <c r="I5387" s="330"/>
      <c r="K5387" s="42"/>
      <c r="L5387" s="42"/>
      <c r="M5387" s="328"/>
      <c r="N5387" s="328"/>
      <c r="O5387" s="42"/>
    </row>
    <row r="5388" spans="1:15">
      <c r="A5388" s="42"/>
      <c r="B5388" s="330">
        <v>48392</v>
      </c>
      <c r="C5388" s="334">
        <f t="shared" si="82"/>
        <v>9903957175</v>
      </c>
      <c r="D5388" s="42"/>
      <c r="E5388" s="42"/>
      <c r="F5388" s="247">
        <v>365094989</v>
      </c>
      <c r="G5388" s="337">
        <v>753017017</v>
      </c>
      <c r="H5388" s="330">
        <v>43175</v>
      </c>
      <c r="I5388" s="330"/>
      <c r="K5388" s="42"/>
      <c r="L5388" s="42"/>
      <c r="M5388" s="328"/>
      <c r="N5388" s="328"/>
      <c r="O5388" s="42"/>
    </row>
    <row r="5389" spans="1:15">
      <c r="A5389" s="42"/>
      <c r="B5389" s="330">
        <v>48393</v>
      </c>
      <c r="C5389" s="334">
        <f t="shared" si="82"/>
        <v>10523567151</v>
      </c>
      <c r="D5389" s="42"/>
      <c r="E5389" s="42"/>
      <c r="F5389" s="247">
        <v>984704965</v>
      </c>
      <c r="G5389" s="337">
        <v>753036913</v>
      </c>
      <c r="H5389" s="330">
        <v>47796</v>
      </c>
      <c r="I5389" s="330"/>
      <c r="K5389" s="42"/>
      <c r="L5389" s="42"/>
      <c r="M5389" s="328"/>
      <c r="N5389" s="328"/>
      <c r="O5389" s="42"/>
    </row>
    <row r="5390" spans="1:15">
      <c r="A5390" s="42"/>
      <c r="B5390" s="330">
        <v>48394</v>
      </c>
      <c r="C5390" s="334">
        <f t="shared" si="82"/>
        <v>10330407240</v>
      </c>
      <c r="D5390" s="42"/>
      <c r="E5390" s="42"/>
      <c r="F5390" s="247">
        <v>791545054</v>
      </c>
      <c r="G5390" s="337">
        <v>753042208</v>
      </c>
      <c r="H5390" s="330">
        <v>49085</v>
      </c>
      <c r="I5390" s="330"/>
      <c r="K5390" s="42"/>
      <c r="L5390" s="42"/>
      <c r="M5390" s="328"/>
      <c r="N5390" s="328"/>
      <c r="O5390" s="42"/>
    </row>
    <row r="5391" spans="1:15">
      <c r="A5391" s="42"/>
      <c r="B5391" s="330">
        <v>48395</v>
      </c>
      <c r="C5391" s="334">
        <f t="shared" si="82"/>
        <v>10356268899</v>
      </c>
      <c r="D5391" s="42"/>
      <c r="E5391" s="42"/>
      <c r="F5391" s="247">
        <v>817406713</v>
      </c>
      <c r="G5391" s="337">
        <v>753108449</v>
      </c>
      <c r="H5391" s="330">
        <v>45752</v>
      </c>
      <c r="I5391" s="330"/>
      <c r="K5391" s="42"/>
      <c r="L5391" s="42"/>
      <c r="M5391" s="328"/>
      <c r="N5391" s="328"/>
      <c r="O5391" s="42"/>
    </row>
    <row r="5392" spans="1:15">
      <c r="A5392" s="42"/>
      <c r="B5392" s="330">
        <v>48396</v>
      </c>
      <c r="C5392" s="334">
        <f t="shared" si="82"/>
        <v>10475763464</v>
      </c>
      <c r="D5392" s="42"/>
      <c r="E5392" s="42"/>
      <c r="F5392" s="247">
        <v>936901278</v>
      </c>
      <c r="G5392" s="337">
        <v>753323685</v>
      </c>
      <c r="H5392" s="330">
        <v>45646</v>
      </c>
      <c r="I5392" s="330"/>
      <c r="K5392" s="42"/>
      <c r="L5392" s="42"/>
      <c r="M5392" s="328"/>
      <c r="N5392" s="328"/>
      <c r="O5392" s="42"/>
    </row>
    <row r="5393" spans="1:15">
      <c r="A5393" s="42"/>
      <c r="B5393" s="330">
        <v>48397</v>
      </c>
      <c r="C5393" s="334">
        <f t="shared" si="82"/>
        <v>9816237821</v>
      </c>
      <c r="D5393" s="42"/>
      <c r="E5393" s="42"/>
      <c r="F5393" s="247">
        <v>277375635</v>
      </c>
      <c r="G5393" s="337">
        <v>753327254</v>
      </c>
      <c r="H5393" s="330">
        <v>45488</v>
      </c>
      <c r="I5393" s="330"/>
      <c r="K5393" s="42"/>
      <c r="L5393" s="42"/>
      <c r="M5393" s="328"/>
      <c r="N5393" s="328"/>
      <c r="O5393" s="42"/>
    </row>
    <row r="5394" spans="1:15">
      <c r="A5394" s="42"/>
      <c r="B5394" s="330">
        <v>48398</v>
      </c>
      <c r="C5394" s="334">
        <f t="shared" si="82"/>
        <v>10133031609</v>
      </c>
      <c r="D5394" s="42"/>
      <c r="E5394" s="42"/>
      <c r="F5394" s="247">
        <v>594169423</v>
      </c>
      <c r="G5394" s="337">
        <v>753474873</v>
      </c>
      <c r="H5394" s="330">
        <v>45181</v>
      </c>
      <c r="I5394" s="330"/>
      <c r="K5394" s="42"/>
      <c r="L5394" s="42"/>
      <c r="M5394" s="328"/>
      <c r="N5394" s="328"/>
      <c r="O5394" s="42"/>
    </row>
    <row r="5395" spans="1:15">
      <c r="A5395" s="42"/>
      <c r="B5395" s="330">
        <v>48399</v>
      </c>
      <c r="C5395" s="334">
        <f t="shared" si="82"/>
        <v>10053018466</v>
      </c>
      <c r="D5395" s="42"/>
      <c r="E5395" s="42"/>
      <c r="F5395" s="247">
        <v>514156280</v>
      </c>
      <c r="G5395" s="337">
        <v>753496308</v>
      </c>
      <c r="H5395" s="330">
        <v>46116</v>
      </c>
      <c r="I5395" s="330"/>
      <c r="K5395" s="42"/>
      <c r="L5395" s="42"/>
      <c r="M5395" s="328"/>
      <c r="N5395" s="328"/>
      <c r="O5395" s="42"/>
    </row>
    <row r="5396" spans="1:15">
      <c r="A5396" s="42"/>
      <c r="B5396" s="330">
        <v>48400</v>
      </c>
      <c r="C5396" s="334">
        <f t="shared" si="82"/>
        <v>10520215750</v>
      </c>
      <c r="D5396" s="42"/>
      <c r="E5396" s="42"/>
      <c r="F5396" s="247">
        <v>981353564</v>
      </c>
      <c r="G5396" s="337">
        <v>753529832</v>
      </c>
      <c r="H5396" s="330">
        <v>46309</v>
      </c>
      <c r="I5396" s="330"/>
      <c r="K5396" s="42"/>
      <c r="L5396" s="42"/>
      <c r="M5396" s="328"/>
      <c r="N5396" s="328"/>
      <c r="O5396" s="42"/>
    </row>
    <row r="5397" spans="1:15">
      <c r="A5397" s="42"/>
      <c r="B5397" s="330">
        <v>48401</v>
      </c>
      <c r="C5397" s="334">
        <f t="shared" si="82"/>
        <v>9714867227</v>
      </c>
      <c r="D5397" s="42"/>
      <c r="E5397" s="42"/>
      <c r="F5397" s="247">
        <v>176005041</v>
      </c>
      <c r="G5397" s="337">
        <v>753810433</v>
      </c>
      <c r="H5397" s="330">
        <v>45882</v>
      </c>
      <c r="I5397" s="330"/>
      <c r="K5397" s="42"/>
      <c r="L5397" s="42"/>
      <c r="M5397" s="328"/>
      <c r="N5397" s="328"/>
      <c r="O5397" s="42"/>
    </row>
    <row r="5398" spans="1:15">
      <c r="A5398" s="42"/>
      <c r="B5398" s="330">
        <v>48402</v>
      </c>
      <c r="C5398" s="334">
        <f t="shared" si="82"/>
        <v>10096237354</v>
      </c>
      <c r="D5398" s="42"/>
      <c r="E5398" s="42"/>
      <c r="F5398" s="247">
        <v>557375168</v>
      </c>
      <c r="G5398" s="337">
        <v>753877797</v>
      </c>
      <c r="H5398" s="330">
        <v>47698</v>
      </c>
      <c r="I5398" s="330"/>
      <c r="K5398" s="42"/>
      <c r="L5398" s="42"/>
      <c r="M5398" s="328"/>
      <c r="N5398" s="328"/>
      <c r="O5398" s="42"/>
    </row>
    <row r="5399" spans="1:15">
      <c r="A5399" s="42"/>
      <c r="B5399" s="330">
        <v>48403</v>
      </c>
      <c r="C5399" s="334">
        <f t="shared" si="82"/>
        <v>10312406646</v>
      </c>
      <c r="D5399" s="42"/>
      <c r="E5399" s="42"/>
      <c r="F5399" s="247">
        <v>773544460</v>
      </c>
      <c r="G5399" s="337">
        <v>753913634</v>
      </c>
      <c r="H5399" s="330">
        <v>48151</v>
      </c>
      <c r="I5399" s="330"/>
      <c r="K5399" s="42"/>
      <c r="L5399" s="42"/>
      <c r="M5399" s="328"/>
      <c r="N5399" s="328"/>
      <c r="O5399" s="42"/>
    </row>
    <row r="5400" spans="1:15">
      <c r="A5400" s="42"/>
      <c r="B5400" s="330">
        <v>48404</v>
      </c>
      <c r="C5400" s="334">
        <f t="shared" si="82"/>
        <v>10532916974</v>
      </c>
      <c r="D5400" s="42"/>
      <c r="E5400" s="42"/>
      <c r="F5400" s="247">
        <v>994054788</v>
      </c>
      <c r="G5400" s="337">
        <v>754065446</v>
      </c>
      <c r="H5400" s="330">
        <v>46345</v>
      </c>
      <c r="I5400" s="330"/>
      <c r="K5400" s="42"/>
      <c r="L5400" s="42"/>
      <c r="M5400" s="328"/>
      <c r="N5400" s="328"/>
      <c r="O5400" s="42"/>
    </row>
    <row r="5401" spans="1:15">
      <c r="A5401" s="42"/>
      <c r="B5401" s="330">
        <v>48405</v>
      </c>
      <c r="C5401" s="334">
        <f t="shared" si="82"/>
        <v>9885575831</v>
      </c>
      <c r="D5401" s="42"/>
      <c r="E5401" s="42"/>
      <c r="F5401" s="247">
        <v>346713645</v>
      </c>
      <c r="G5401" s="337">
        <v>754085964</v>
      </c>
      <c r="H5401" s="330">
        <v>48632</v>
      </c>
      <c r="I5401" s="330"/>
      <c r="K5401" s="42"/>
      <c r="L5401" s="42"/>
      <c r="M5401" s="328"/>
      <c r="N5401" s="328"/>
      <c r="O5401" s="42"/>
    </row>
    <row r="5402" spans="1:15">
      <c r="A5402" s="42"/>
      <c r="B5402" s="330">
        <v>48406</v>
      </c>
      <c r="C5402" s="334">
        <f t="shared" si="82"/>
        <v>10516663889</v>
      </c>
      <c r="D5402" s="42"/>
      <c r="E5402" s="42"/>
      <c r="F5402" s="247">
        <v>977801703</v>
      </c>
      <c r="G5402" s="337">
        <v>754238792</v>
      </c>
      <c r="H5402" s="330">
        <v>49307</v>
      </c>
      <c r="I5402" s="330"/>
      <c r="K5402" s="42"/>
      <c r="L5402" s="42"/>
      <c r="M5402" s="328"/>
      <c r="N5402" s="328"/>
      <c r="O5402" s="42"/>
    </row>
    <row r="5403" spans="1:15">
      <c r="A5403" s="42"/>
      <c r="B5403" s="330">
        <v>48407</v>
      </c>
      <c r="C5403" s="334">
        <f t="shared" si="82"/>
        <v>9895782923</v>
      </c>
      <c r="D5403" s="42"/>
      <c r="E5403" s="42"/>
      <c r="F5403" s="247">
        <v>356920737</v>
      </c>
      <c r="G5403" s="337">
        <v>754398309</v>
      </c>
      <c r="H5403" s="330">
        <v>45194</v>
      </c>
      <c r="I5403" s="330"/>
      <c r="K5403" s="42"/>
      <c r="L5403" s="42"/>
      <c r="M5403" s="328"/>
      <c r="N5403" s="328"/>
      <c r="O5403" s="42"/>
    </row>
    <row r="5404" spans="1:15">
      <c r="A5404" s="42"/>
      <c r="B5404" s="330">
        <v>48408</v>
      </c>
      <c r="C5404" s="334">
        <f t="shared" si="82"/>
        <v>9939942854</v>
      </c>
      <c r="D5404" s="42"/>
      <c r="E5404" s="42"/>
      <c r="F5404" s="247">
        <v>401080668</v>
      </c>
      <c r="G5404" s="337">
        <v>754706129</v>
      </c>
      <c r="H5404" s="330">
        <v>48236</v>
      </c>
      <c r="I5404" s="330"/>
      <c r="K5404" s="42"/>
      <c r="L5404" s="42"/>
      <c r="M5404" s="328"/>
      <c r="N5404" s="328"/>
      <c r="O5404" s="42"/>
    </row>
    <row r="5405" spans="1:15">
      <c r="A5405" s="42"/>
      <c r="B5405" s="330">
        <v>48409</v>
      </c>
      <c r="C5405" s="334">
        <f t="shared" si="82"/>
        <v>9753745080</v>
      </c>
      <c r="D5405" s="42"/>
      <c r="E5405" s="42"/>
      <c r="F5405" s="247">
        <v>214882894</v>
      </c>
      <c r="G5405" s="337">
        <v>754869997</v>
      </c>
      <c r="H5405" s="330">
        <v>46406</v>
      </c>
      <c r="I5405" s="330"/>
      <c r="K5405" s="42"/>
      <c r="L5405" s="42"/>
      <c r="M5405" s="328"/>
      <c r="N5405" s="328"/>
      <c r="O5405" s="42"/>
    </row>
    <row r="5406" spans="1:15">
      <c r="A5406" s="42"/>
      <c r="B5406" s="330">
        <v>48410</v>
      </c>
      <c r="C5406" s="334">
        <f t="shared" si="82"/>
        <v>9872577879</v>
      </c>
      <c r="D5406" s="42"/>
      <c r="E5406" s="42"/>
      <c r="F5406" s="247">
        <v>333715693</v>
      </c>
      <c r="G5406" s="337">
        <v>755018933</v>
      </c>
      <c r="H5406" s="330">
        <v>47250</v>
      </c>
      <c r="I5406" s="330"/>
      <c r="K5406" s="42"/>
      <c r="L5406" s="42"/>
      <c r="M5406" s="328"/>
      <c r="N5406" s="328"/>
      <c r="O5406" s="42"/>
    </row>
    <row r="5407" spans="1:15">
      <c r="A5407" s="42"/>
      <c r="B5407" s="330">
        <v>48411</v>
      </c>
      <c r="C5407" s="334">
        <f t="shared" si="82"/>
        <v>9915196910</v>
      </c>
      <c r="D5407" s="42"/>
      <c r="E5407" s="42"/>
      <c r="F5407" s="247">
        <v>376334724</v>
      </c>
      <c r="G5407" s="337">
        <v>755344365</v>
      </c>
      <c r="H5407" s="330">
        <v>48136</v>
      </c>
      <c r="I5407" s="330"/>
      <c r="K5407" s="42"/>
      <c r="L5407" s="42"/>
      <c r="M5407" s="328"/>
      <c r="N5407" s="328"/>
      <c r="O5407" s="42"/>
    </row>
    <row r="5408" spans="1:15">
      <c r="A5408" s="42"/>
      <c r="B5408" s="330">
        <v>48412</v>
      </c>
      <c r="C5408" s="334">
        <f t="shared" ref="C5408:C5471" si="83">F5408+(F$88*28679+98765)+(G$88*6587+87654)+(E$88*9537+76543)+(J$88*5713+4528)</f>
        <v>9833651085</v>
      </c>
      <c r="D5408" s="42"/>
      <c r="E5408" s="42"/>
      <c r="F5408" s="247">
        <v>294788899</v>
      </c>
      <c r="G5408" s="337">
        <v>755395942</v>
      </c>
      <c r="H5408" s="330">
        <v>45081</v>
      </c>
      <c r="I5408" s="330"/>
      <c r="K5408" s="42"/>
      <c r="L5408" s="42"/>
      <c r="M5408" s="328"/>
      <c r="N5408" s="328"/>
      <c r="O5408" s="42"/>
    </row>
    <row r="5409" spans="1:15">
      <c r="A5409" s="42"/>
      <c r="B5409" s="330">
        <v>48413</v>
      </c>
      <c r="C5409" s="334">
        <f t="shared" si="83"/>
        <v>9797089698</v>
      </c>
      <c r="D5409" s="42"/>
      <c r="E5409" s="42"/>
      <c r="F5409" s="247">
        <v>258227512</v>
      </c>
      <c r="G5409" s="337">
        <v>755432241</v>
      </c>
      <c r="H5409" s="330">
        <v>48645</v>
      </c>
      <c r="I5409" s="330"/>
      <c r="K5409" s="42"/>
      <c r="L5409" s="42"/>
      <c r="M5409" s="328"/>
      <c r="N5409" s="328"/>
      <c r="O5409" s="42"/>
    </row>
    <row r="5410" spans="1:15">
      <c r="A5410" s="42"/>
      <c r="B5410" s="330">
        <v>48414</v>
      </c>
      <c r="C5410" s="334">
        <f t="shared" si="83"/>
        <v>10530504640</v>
      </c>
      <c r="D5410" s="42"/>
      <c r="E5410" s="42"/>
      <c r="F5410" s="247">
        <v>991642454</v>
      </c>
      <c r="G5410" s="337">
        <v>755567305</v>
      </c>
      <c r="H5410" s="330">
        <v>46480</v>
      </c>
      <c r="I5410" s="330"/>
      <c r="K5410" s="42"/>
      <c r="L5410" s="42"/>
      <c r="M5410" s="328"/>
      <c r="N5410" s="328"/>
      <c r="O5410" s="42"/>
    </row>
    <row r="5411" spans="1:15">
      <c r="A5411" s="42"/>
      <c r="B5411" s="330">
        <v>48415</v>
      </c>
      <c r="C5411" s="334">
        <f t="shared" si="83"/>
        <v>9656471199</v>
      </c>
      <c r="D5411" s="42"/>
      <c r="E5411" s="42"/>
      <c r="F5411" s="247">
        <v>117609013</v>
      </c>
      <c r="G5411" s="337">
        <v>755604806</v>
      </c>
      <c r="H5411" s="330">
        <v>44737</v>
      </c>
      <c r="I5411" s="330"/>
      <c r="K5411" s="42"/>
      <c r="L5411" s="42"/>
      <c r="M5411" s="328"/>
      <c r="N5411" s="328"/>
      <c r="O5411" s="42"/>
    </row>
    <row r="5412" spans="1:15">
      <c r="A5412" s="42"/>
      <c r="B5412" s="330">
        <v>48416</v>
      </c>
      <c r="C5412" s="334">
        <f t="shared" si="83"/>
        <v>9662574648</v>
      </c>
      <c r="D5412" s="42"/>
      <c r="E5412" s="42"/>
      <c r="F5412" s="247">
        <v>123712462</v>
      </c>
      <c r="G5412" s="337">
        <v>755794141</v>
      </c>
      <c r="H5412" s="330">
        <v>44299</v>
      </c>
      <c r="I5412" s="330"/>
      <c r="K5412" s="42"/>
      <c r="L5412" s="42"/>
      <c r="M5412" s="328"/>
      <c r="N5412" s="328"/>
      <c r="O5412" s="42"/>
    </row>
    <row r="5413" spans="1:15">
      <c r="A5413" s="42"/>
      <c r="B5413" s="330">
        <v>48417</v>
      </c>
      <c r="C5413" s="334">
        <f t="shared" si="83"/>
        <v>10533256313</v>
      </c>
      <c r="D5413" s="42"/>
      <c r="E5413" s="42"/>
      <c r="F5413" s="247">
        <v>994394127</v>
      </c>
      <c r="G5413" s="337">
        <v>755868976</v>
      </c>
      <c r="H5413" s="330">
        <v>47035</v>
      </c>
      <c r="I5413" s="330"/>
      <c r="K5413" s="42"/>
      <c r="L5413" s="42"/>
      <c r="M5413" s="328"/>
      <c r="N5413" s="328"/>
      <c r="O5413" s="42"/>
    </row>
    <row r="5414" spans="1:15">
      <c r="A5414" s="42"/>
      <c r="B5414" s="330">
        <v>48418</v>
      </c>
      <c r="C5414" s="334">
        <f t="shared" si="83"/>
        <v>10176177469</v>
      </c>
      <c r="D5414" s="42"/>
      <c r="E5414" s="42"/>
      <c r="F5414" s="247">
        <v>637315283</v>
      </c>
      <c r="G5414" s="337">
        <v>755917421</v>
      </c>
      <c r="H5414" s="330">
        <v>46290</v>
      </c>
      <c r="I5414" s="330"/>
      <c r="K5414" s="42"/>
      <c r="L5414" s="42"/>
      <c r="M5414" s="328"/>
      <c r="N5414" s="328"/>
      <c r="O5414" s="42"/>
    </row>
    <row r="5415" spans="1:15">
      <c r="A5415" s="42"/>
      <c r="B5415" s="330">
        <v>48419</v>
      </c>
      <c r="C5415" s="334">
        <f t="shared" si="83"/>
        <v>10476784593</v>
      </c>
      <c r="D5415" s="42"/>
      <c r="E5415" s="42"/>
      <c r="F5415" s="247">
        <v>937922407</v>
      </c>
      <c r="G5415" s="337">
        <v>756074255</v>
      </c>
      <c r="H5415" s="330">
        <v>45812</v>
      </c>
      <c r="I5415" s="330"/>
      <c r="K5415" s="42"/>
      <c r="L5415" s="42"/>
      <c r="M5415" s="328"/>
      <c r="N5415" s="328"/>
      <c r="O5415" s="42"/>
    </row>
    <row r="5416" spans="1:15">
      <c r="A5416" s="42"/>
      <c r="B5416" s="330">
        <v>48420</v>
      </c>
      <c r="C5416" s="334">
        <f t="shared" si="83"/>
        <v>10011955584</v>
      </c>
      <c r="D5416" s="42"/>
      <c r="E5416" s="42"/>
      <c r="F5416" s="247">
        <v>473093398</v>
      </c>
      <c r="G5416" s="337">
        <v>756202577</v>
      </c>
      <c r="H5416" s="330">
        <v>46427</v>
      </c>
      <c r="I5416" s="330"/>
      <c r="K5416" s="42"/>
      <c r="L5416" s="42"/>
      <c r="M5416" s="328"/>
      <c r="N5416" s="328"/>
      <c r="O5416" s="42"/>
    </row>
    <row r="5417" spans="1:15">
      <c r="A5417" s="42"/>
      <c r="B5417" s="330">
        <v>48421</v>
      </c>
      <c r="C5417" s="334">
        <f t="shared" si="83"/>
        <v>10141555984</v>
      </c>
      <c r="D5417" s="42"/>
      <c r="E5417" s="42"/>
      <c r="F5417" s="247">
        <v>602693798</v>
      </c>
      <c r="G5417" s="337">
        <v>756515863</v>
      </c>
      <c r="H5417" s="330">
        <v>50349</v>
      </c>
      <c r="I5417" s="330"/>
      <c r="K5417" s="42"/>
      <c r="L5417" s="42"/>
      <c r="M5417" s="328"/>
      <c r="N5417" s="328"/>
      <c r="O5417" s="42"/>
    </row>
    <row r="5418" spans="1:15">
      <c r="A5418" s="42"/>
      <c r="B5418" s="330">
        <v>48422</v>
      </c>
      <c r="C5418" s="334">
        <f t="shared" si="83"/>
        <v>10046539584</v>
      </c>
      <c r="D5418" s="42"/>
      <c r="E5418" s="42"/>
      <c r="F5418" s="247">
        <v>507677398</v>
      </c>
      <c r="G5418" s="337">
        <v>756625350</v>
      </c>
      <c r="H5418" s="330">
        <v>45122</v>
      </c>
      <c r="I5418" s="330"/>
      <c r="K5418" s="42"/>
      <c r="L5418" s="42"/>
      <c r="M5418" s="328"/>
      <c r="N5418" s="328"/>
      <c r="O5418" s="42"/>
    </row>
    <row r="5419" spans="1:15">
      <c r="A5419" s="42"/>
      <c r="B5419" s="330">
        <v>48423</v>
      </c>
      <c r="C5419" s="334">
        <f t="shared" si="83"/>
        <v>10208247720</v>
      </c>
      <c r="D5419" s="42"/>
      <c r="E5419" s="42"/>
      <c r="F5419" s="247">
        <v>669385534</v>
      </c>
      <c r="G5419" s="337">
        <v>756853972</v>
      </c>
      <c r="H5419" s="330">
        <v>45824</v>
      </c>
      <c r="I5419" s="330"/>
      <c r="K5419" s="42"/>
      <c r="L5419" s="42"/>
      <c r="M5419" s="328"/>
      <c r="N5419" s="328"/>
      <c r="O5419" s="42"/>
    </row>
    <row r="5420" spans="1:15">
      <c r="A5420" s="42"/>
      <c r="B5420" s="330">
        <v>48424</v>
      </c>
      <c r="C5420" s="334">
        <f t="shared" si="83"/>
        <v>10283342448</v>
      </c>
      <c r="D5420" s="42"/>
      <c r="E5420" s="42"/>
      <c r="F5420" s="247">
        <v>744480262</v>
      </c>
      <c r="G5420" s="337">
        <v>756857147</v>
      </c>
      <c r="H5420" s="330">
        <v>43135</v>
      </c>
      <c r="I5420" s="330"/>
      <c r="K5420" s="42"/>
      <c r="L5420" s="42"/>
      <c r="M5420" s="328"/>
      <c r="N5420" s="328"/>
      <c r="O5420" s="42"/>
    </row>
    <row r="5421" spans="1:15">
      <c r="A5421" s="42"/>
      <c r="B5421" s="330">
        <v>48425</v>
      </c>
      <c r="C5421" s="334">
        <f t="shared" si="83"/>
        <v>9740630293</v>
      </c>
      <c r="D5421" s="42"/>
      <c r="E5421" s="42"/>
      <c r="F5421" s="247">
        <v>201768107</v>
      </c>
      <c r="G5421" s="337">
        <v>757151697</v>
      </c>
      <c r="H5421" s="330">
        <v>48155</v>
      </c>
      <c r="I5421" s="330"/>
      <c r="K5421" s="42"/>
      <c r="L5421" s="42"/>
      <c r="M5421" s="328"/>
      <c r="N5421" s="328"/>
      <c r="O5421" s="42"/>
    </row>
    <row r="5422" spans="1:15">
      <c r="A5422" s="42"/>
      <c r="B5422" s="330">
        <v>48426</v>
      </c>
      <c r="C5422" s="334">
        <f t="shared" si="83"/>
        <v>10100264137</v>
      </c>
      <c r="D5422" s="42"/>
      <c r="E5422" s="42"/>
      <c r="F5422" s="247">
        <v>561401951</v>
      </c>
      <c r="G5422" s="337">
        <v>757275428</v>
      </c>
      <c r="H5422" s="330">
        <v>45861</v>
      </c>
      <c r="I5422" s="330"/>
      <c r="K5422" s="42"/>
      <c r="L5422" s="42"/>
      <c r="M5422" s="328"/>
      <c r="N5422" s="328"/>
      <c r="O5422" s="42"/>
    </row>
    <row r="5423" spans="1:15">
      <c r="A5423" s="42"/>
      <c r="B5423" s="330">
        <v>48427</v>
      </c>
      <c r="C5423" s="334">
        <f t="shared" si="83"/>
        <v>10246587405</v>
      </c>
      <c r="D5423" s="42"/>
      <c r="E5423" s="42"/>
      <c r="F5423" s="247">
        <v>707725219</v>
      </c>
      <c r="G5423" s="337">
        <v>757319891</v>
      </c>
      <c r="H5423" s="330">
        <v>43515</v>
      </c>
      <c r="I5423" s="330"/>
      <c r="K5423" s="42"/>
      <c r="L5423" s="42"/>
      <c r="M5423" s="328"/>
      <c r="N5423" s="328"/>
      <c r="O5423" s="42"/>
    </row>
    <row r="5424" spans="1:15">
      <c r="A5424" s="42"/>
      <c r="B5424" s="330">
        <v>48428</v>
      </c>
      <c r="C5424" s="334">
        <f t="shared" si="83"/>
        <v>9845574408</v>
      </c>
      <c r="D5424" s="42"/>
      <c r="E5424" s="42"/>
      <c r="F5424" s="247">
        <v>306712222</v>
      </c>
      <c r="G5424" s="337">
        <v>757387909</v>
      </c>
      <c r="H5424" s="330">
        <v>47206</v>
      </c>
      <c r="I5424" s="330"/>
      <c r="K5424" s="42"/>
      <c r="L5424" s="42"/>
      <c r="M5424" s="328"/>
      <c r="N5424" s="328"/>
      <c r="O5424" s="42"/>
    </row>
    <row r="5425" spans="1:15">
      <c r="A5425" s="42"/>
      <c r="B5425" s="330">
        <v>48429</v>
      </c>
      <c r="C5425" s="334">
        <f t="shared" si="83"/>
        <v>10240368570</v>
      </c>
      <c r="D5425" s="42"/>
      <c r="E5425" s="42"/>
      <c r="F5425" s="247">
        <v>701506384</v>
      </c>
      <c r="G5425" s="337">
        <v>757459944</v>
      </c>
      <c r="H5425" s="330">
        <v>48008</v>
      </c>
      <c r="I5425" s="330"/>
      <c r="K5425" s="42"/>
      <c r="L5425" s="42"/>
      <c r="M5425" s="328"/>
      <c r="N5425" s="328"/>
      <c r="O5425" s="42"/>
    </row>
    <row r="5426" spans="1:15">
      <c r="A5426" s="42"/>
      <c r="B5426" s="330">
        <v>48430</v>
      </c>
      <c r="C5426" s="334">
        <f t="shared" si="83"/>
        <v>9671610529</v>
      </c>
      <c r="D5426" s="42"/>
      <c r="E5426" s="42"/>
      <c r="F5426" s="247">
        <v>132748343</v>
      </c>
      <c r="G5426" s="337">
        <v>757677768</v>
      </c>
      <c r="H5426" s="330">
        <v>43963</v>
      </c>
      <c r="I5426" s="330"/>
      <c r="K5426" s="42"/>
      <c r="L5426" s="42"/>
      <c r="M5426" s="328"/>
      <c r="N5426" s="328"/>
      <c r="O5426" s="42"/>
    </row>
    <row r="5427" spans="1:15">
      <c r="A5427" s="42"/>
      <c r="B5427" s="330">
        <v>48431</v>
      </c>
      <c r="C5427" s="334">
        <f t="shared" si="83"/>
        <v>10117340189</v>
      </c>
      <c r="D5427" s="42"/>
      <c r="E5427" s="42"/>
      <c r="F5427" s="247">
        <v>578478003</v>
      </c>
      <c r="G5427" s="337">
        <v>757733839</v>
      </c>
      <c r="H5427" s="330">
        <v>47251</v>
      </c>
      <c r="I5427" s="330"/>
      <c r="K5427" s="42"/>
      <c r="L5427" s="42"/>
      <c r="M5427" s="328"/>
      <c r="N5427" s="328"/>
      <c r="O5427" s="42"/>
    </row>
    <row r="5428" spans="1:15">
      <c r="A5428" s="42"/>
      <c r="B5428" s="330">
        <v>48432</v>
      </c>
      <c r="C5428" s="334">
        <f t="shared" si="83"/>
        <v>10131687710</v>
      </c>
      <c r="D5428" s="42"/>
      <c r="E5428" s="42"/>
      <c r="F5428" s="247">
        <v>592825524</v>
      </c>
      <c r="G5428" s="337">
        <v>757762007</v>
      </c>
      <c r="H5428" s="330">
        <v>47786</v>
      </c>
      <c r="I5428" s="330"/>
      <c r="K5428" s="42"/>
      <c r="L5428" s="42"/>
      <c r="M5428" s="328"/>
      <c r="N5428" s="328"/>
      <c r="O5428" s="42"/>
    </row>
    <row r="5429" spans="1:15">
      <c r="A5429" s="42"/>
      <c r="B5429" s="330">
        <v>48433</v>
      </c>
      <c r="C5429" s="334">
        <f t="shared" si="83"/>
        <v>9889523363</v>
      </c>
      <c r="D5429" s="42"/>
      <c r="E5429" s="42"/>
      <c r="F5429" s="247">
        <v>350661177</v>
      </c>
      <c r="G5429" s="337">
        <v>758328393</v>
      </c>
      <c r="H5429" s="330">
        <v>43466</v>
      </c>
      <c r="I5429" s="330"/>
      <c r="K5429" s="42"/>
      <c r="L5429" s="42"/>
      <c r="M5429" s="328"/>
      <c r="N5429" s="328"/>
      <c r="O5429" s="42"/>
    </row>
    <row r="5430" spans="1:15">
      <c r="A5430" s="42"/>
      <c r="B5430" s="330">
        <v>48434</v>
      </c>
      <c r="C5430" s="334">
        <f t="shared" si="83"/>
        <v>9851088338</v>
      </c>
      <c r="D5430" s="42"/>
      <c r="E5430" s="42"/>
      <c r="F5430" s="247">
        <v>312226152</v>
      </c>
      <c r="G5430" s="337">
        <v>758547541</v>
      </c>
      <c r="H5430" s="330">
        <v>45185</v>
      </c>
      <c r="I5430" s="330"/>
      <c r="K5430" s="42"/>
      <c r="L5430" s="42"/>
      <c r="M5430" s="328"/>
      <c r="N5430" s="328"/>
      <c r="O5430" s="42"/>
    </row>
    <row r="5431" spans="1:15">
      <c r="A5431" s="42"/>
      <c r="B5431" s="330">
        <v>48435</v>
      </c>
      <c r="C5431" s="334">
        <f t="shared" si="83"/>
        <v>10252951566</v>
      </c>
      <c r="D5431" s="42"/>
      <c r="E5431" s="42"/>
      <c r="F5431" s="247">
        <v>714089380</v>
      </c>
      <c r="G5431" s="337">
        <v>758570631</v>
      </c>
      <c r="H5431" s="330">
        <v>45232</v>
      </c>
      <c r="I5431" s="330"/>
      <c r="K5431" s="42"/>
      <c r="L5431" s="42"/>
      <c r="M5431" s="328"/>
      <c r="N5431" s="328"/>
      <c r="O5431" s="42"/>
    </row>
    <row r="5432" spans="1:15">
      <c r="A5432" s="42"/>
      <c r="B5432" s="330">
        <v>48436</v>
      </c>
      <c r="C5432" s="334">
        <f t="shared" si="83"/>
        <v>10327642118</v>
      </c>
      <c r="D5432" s="42"/>
      <c r="E5432" s="42"/>
      <c r="F5432" s="247">
        <v>788779932</v>
      </c>
      <c r="G5432" s="337">
        <v>758593852</v>
      </c>
      <c r="H5432" s="330">
        <v>45637</v>
      </c>
      <c r="I5432" s="330"/>
      <c r="K5432" s="42"/>
      <c r="L5432" s="42"/>
      <c r="M5432" s="328"/>
      <c r="N5432" s="328"/>
      <c r="O5432" s="42"/>
    </row>
    <row r="5433" spans="1:15">
      <c r="A5433" s="42"/>
      <c r="B5433" s="330">
        <v>48437</v>
      </c>
      <c r="C5433" s="334">
        <f t="shared" si="83"/>
        <v>9968755299</v>
      </c>
      <c r="D5433" s="42"/>
      <c r="E5433" s="42"/>
      <c r="F5433" s="247">
        <v>429893113</v>
      </c>
      <c r="G5433" s="337">
        <v>758849831</v>
      </c>
      <c r="H5433" s="330">
        <v>48100</v>
      </c>
      <c r="I5433" s="330"/>
      <c r="K5433" s="42"/>
      <c r="L5433" s="42"/>
      <c r="M5433" s="328"/>
      <c r="N5433" s="328"/>
      <c r="O5433" s="42"/>
    </row>
    <row r="5434" spans="1:15">
      <c r="A5434" s="42"/>
      <c r="B5434" s="330">
        <v>48438</v>
      </c>
      <c r="C5434" s="334">
        <f t="shared" si="83"/>
        <v>10201668366</v>
      </c>
      <c r="D5434" s="42"/>
      <c r="E5434" s="42"/>
      <c r="F5434" s="247">
        <v>662806180</v>
      </c>
      <c r="G5434" s="337">
        <v>759017175</v>
      </c>
      <c r="H5434" s="330">
        <v>49021</v>
      </c>
      <c r="I5434" s="330"/>
      <c r="K5434" s="42"/>
      <c r="L5434" s="42"/>
      <c r="M5434" s="328"/>
      <c r="N5434" s="328"/>
      <c r="O5434" s="42"/>
    </row>
    <row r="5435" spans="1:15">
      <c r="A5435" s="42"/>
      <c r="B5435" s="330">
        <v>48439</v>
      </c>
      <c r="C5435" s="334">
        <f t="shared" si="83"/>
        <v>10311636378</v>
      </c>
      <c r="D5435" s="42"/>
      <c r="E5435" s="42"/>
      <c r="F5435" s="247">
        <v>772774192</v>
      </c>
      <c r="G5435" s="337">
        <v>759035892</v>
      </c>
      <c r="H5435" s="330">
        <v>43224</v>
      </c>
      <c r="I5435" s="330"/>
      <c r="K5435" s="42"/>
      <c r="L5435" s="42"/>
      <c r="M5435" s="328"/>
      <c r="N5435" s="328"/>
      <c r="O5435" s="42"/>
    </row>
    <row r="5436" spans="1:15">
      <c r="A5436" s="42"/>
      <c r="B5436" s="330">
        <v>48440</v>
      </c>
      <c r="C5436" s="334">
        <f t="shared" si="83"/>
        <v>10306403557</v>
      </c>
      <c r="D5436" s="42"/>
      <c r="E5436" s="42"/>
      <c r="F5436" s="247">
        <v>767541371</v>
      </c>
      <c r="G5436" s="337">
        <v>759047873</v>
      </c>
      <c r="H5436" s="330">
        <v>46814</v>
      </c>
      <c r="I5436" s="330"/>
      <c r="K5436" s="42"/>
      <c r="L5436" s="42"/>
      <c r="M5436" s="328"/>
      <c r="N5436" s="328"/>
      <c r="O5436" s="42"/>
    </row>
    <row r="5437" spans="1:15">
      <c r="A5437" s="42"/>
      <c r="B5437" s="330">
        <v>48441</v>
      </c>
      <c r="C5437" s="334">
        <f t="shared" si="83"/>
        <v>10525911429</v>
      </c>
      <c r="D5437" s="42"/>
      <c r="E5437" s="42"/>
      <c r="F5437" s="247">
        <v>987049243</v>
      </c>
      <c r="G5437" s="337">
        <v>759129571</v>
      </c>
      <c r="H5437" s="330">
        <v>49750</v>
      </c>
      <c r="I5437" s="330"/>
      <c r="K5437" s="42"/>
      <c r="L5437" s="42"/>
      <c r="M5437" s="328"/>
      <c r="N5437" s="328"/>
      <c r="O5437" s="42"/>
    </row>
    <row r="5438" spans="1:15">
      <c r="A5438" s="42"/>
      <c r="B5438" s="330">
        <v>48442</v>
      </c>
      <c r="C5438" s="334">
        <f t="shared" si="83"/>
        <v>10283323333</v>
      </c>
      <c r="D5438" s="42"/>
      <c r="E5438" s="42"/>
      <c r="F5438" s="247">
        <v>744461147</v>
      </c>
      <c r="G5438" s="337">
        <v>759196856</v>
      </c>
      <c r="H5438" s="330">
        <v>45928</v>
      </c>
      <c r="I5438" s="330"/>
      <c r="K5438" s="42"/>
      <c r="L5438" s="42"/>
      <c r="M5438" s="328"/>
      <c r="N5438" s="328"/>
      <c r="O5438" s="42"/>
    </row>
    <row r="5439" spans="1:15">
      <c r="A5439" s="42"/>
      <c r="B5439" s="330">
        <v>48443</v>
      </c>
      <c r="C5439" s="334">
        <f t="shared" si="83"/>
        <v>9954392126</v>
      </c>
      <c r="D5439" s="42"/>
      <c r="E5439" s="42"/>
      <c r="F5439" s="247">
        <v>415529940</v>
      </c>
      <c r="G5439" s="337">
        <v>759311646</v>
      </c>
      <c r="H5439" s="330">
        <v>47066</v>
      </c>
      <c r="I5439" s="330"/>
      <c r="K5439" s="42"/>
      <c r="L5439" s="42"/>
      <c r="M5439" s="328"/>
      <c r="N5439" s="328"/>
      <c r="O5439" s="42"/>
    </row>
    <row r="5440" spans="1:15">
      <c r="A5440" s="42"/>
      <c r="B5440" s="330">
        <v>48444</v>
      </c>
      <c r="C5440" s="334">
        <f t="shared" si="83"/>
        <v>9900639288</v>
      </c>
      <c r="D5440" s="42"/>
      <c r="E5440" s="42"/>
      <c r="F5440" s="247">
        <v>361777102</v>
      </c>
      <c r="G5440" s="337">
        <v>759480412</v>
      </c>
      <c r="H5440" s="330">
        <v>47048</v>
      </c>
      <c r="I5440" s="330"/>
      <c r="K5440" s="42"/>
      <c r="L5440" s="42"/>
      <c r="M5440" s="328"/>
      <c r="N5440" s="328"/>
      <c r="O5440" s="42"/>
    </row>
    <row r="5441" spans="1:15">
      <c r="A5441" s="42"/>
      <c r="B5441" s="330">
        <v>48445</v>
      </c>
      <c r="C5441" s="334">
        <f t="shared" si="83"/>
        <v>10179111235</v>
      </c>
      <c r="D5441" s="42"/>
      <c r="E5441" s="42"/>
      <c r="F5441" s="247">
        <v>640249049</v>
      </c>
      <c r="G5441" s="337">
        <v>759654233</v>
      </c>
      <c r="H5441" s="330">
        <v>44090</v>
      </c>
      <c r="I5441" s="330"/>
      <c r="K5441" s="42"/>
      <c r="L5441" s="42"/>
      <c r="M5441" s="328"/>
      <c r="N5441" s="328"/>
      <c r="O5441" s="42"/>
    </row>
    <row r="5442" spans="1:15">
      <c r="A5442" s="42"/>
      <c r="B5442" s="330">
        <v>48446</v>
      </c>
      <c r="C5442" s="334">
        <f t="shared" si="83"/>
        <v>9725982833</v>
      </c>
      <c r="D5442" s="42"/>
      <c r="E5442" s="42"/>
      <c r="F5442" s="247">
        <v>187120647</v>
      </c>
      <c r="G5442" s="337">
        <v>760187473</v>
      </c>
      <c r="H5442" s="330">
        <v>45308</v>
      </c>
      <c r="I5442" s="330"/>
      <c r="K5442" s="42"/>
      <c r="L5442" s="42"/>
      <c r="M5442" s="328"/>
      <c r="N5442" s="328"/>
      <c r="O5442" s="42"/>
    </row>
    <row r="5443" spans="1:15">
      <c r="A5443" s="42"/>
      <c r="B5443" s="330">
        <v>48447</v>
      </c>
      <c r="C5443" s="334">
        <f t="shared" si="83"/>
        <v>10444222405</v>
      </c>
      <c r="D5443" s="42"/>
      <c r="E5443" s="42"/>
      <c r="F5443" s="247">
        <v>905360219</v>
      </c>
      <c r="G5443" s="337">
        <v>760216488</v>
      </c>
      <c r="H5443" s="330">
        <v>43154</v>
      </c>
      <c r="I5443" s="330"/>
      <c r="K5443" s="42"/>
      <c r="L5443" s="42"/>
      <c r="M5443" s="328"/>
      <c r="N5443" s="328"/>
      <c r="O5443" s="42"/>
    </row>
    <row r="5444" spans="1:15">
      <c r="A5444" s="42"/>
      <c r="B5444" s="330">
        <v>48448</v>
      </c>
      <c r="C5444" s="334">
        <f t="shared" si="83"/>
        <v>10510100366</v>
      </c>
      <c r="D5444" s="42"/>
      <c r="E5444" s="42"/>
      <c r="F5444" s="247">
        <v>971238180</v>
      </c>
      <c r="G5444" s="337">
        <v>760267300</v>
      </c>
      <c r="H5444" s="330">
        <v>50330</v>
      </c>
      <c r="I5444" s="330"/>
      <c r="K5444" s="42"/>
      <c r="L5444" s="42"/>
      <c r="M5444" s="328"/>
      <c r="N5444" s="328"/>
      <c r="O5444" s="42"/>
    </row>
    <row r="5445" spans="1:15">
      <c r="A5445" s="42"/>
      <c r="B5445" s="330">
        <v>48449</v>
      </c>
      <c r="C5445" s="334">
        <f t="shared" si="83"/>
        <v>9940082024</v>
      </c>
      <c r="D5445" s="42"/>
      <c r="E5445" s="42"/>
      <c r="F5445" s="247">
        <v>401219838</v>
      </c>
      <c r="G5445" s="337">
        <v>760502359</v>
      </c>
      <c r="H5445" s="330">
        <v>49099</v>
      </c>
      <c r="I5445" s="330"/>
      <c r="K5445" s="42"/>
      <c r="L5445" s="42"/>
      <c r="M5445" s="328"/>
      <c r="N5445" s="328"/>
      <c r="O5445" s="42"/>
    </row>
    <row r="5446" spans="1:15">
      <c r="A5446" s="42"/>
      <c r="B5446" s="330">
        <v>48450</v>
      </c>
      <c r="C5446" s="334">
        <f t="shared" si="83"/>
        <v>9834423218</v>
      </c>
      <c r="D5446" s="42"/>
      <c r="E5446" s="42"/>
      <c r="F5446" s="247">
        <v>295561032</v>
      </c>
      <c r="G5446" s="337">
        <v>760586316</v>
      </c>
      <c r="H5446" s="330">
        <v>47588</v>
      </c>
      <c r="I5446" s="330"/>
      <c r="K5446" s="42"/>
      <c r="L5446" s="42"/>
      <c r="M5446" s="328"/>
      <c r="N5446" s="328"/>
      <c r="O5446" s="42"/>
    </row>
    <row r="5447" spans="1:15">
      <c r="A5447" s="42"/>
      <c r="B5447" s="330">
        <v>48451</v>
      </c>
      <c r="C5447" s="334">
        <f t="shared" si="83"/>
        <v>10113382145</v>
      </c>
      <c r="D5447" s="42"/>
      <c r="E5447" s="42"/>
      <c r="F5447" s="247">
        <v>574519959</v>
      </c>
      <c r="G5447" s="337">
        <v>760812892</v>
      </c>
      <c r="H5447" s="330">
        <v>49983</v>
      </c>
      <c r="I5447" s="330"/>
      <c r="K5447" s="42"/>
      <c r="L5447" s="42"/>
      <c r="M5447" s="328"/>
      <c r="N5447" s="328"/>
      <c r="O5447" s="42"/>
    </row>
    <row r="5448" spans="1:15">
      <c r="A5448" s="42"/>
      <c r="B5448" s="330">
        <v>48452</v>
      </c>
      <c r="C5448" s="334">
        <f t="shared" si="83"/>
        <v>9944748495</v>
      </c>
      <c r="D5448" s="42"/>
      <c r="E5448" s="42"/>
      <c r="F5448" s="247">
        <v>405886309</v>
      </c>
      <c r="G5448" s="337">
        <v>760903281</v>
      </c>
      <c r="H5448" s="330">
        <v>50384</v>
      </c>
      <c r="I5448" s="330"/>
      <c r="K5448" s="42"/>
      <c r="L5448" s="42"/>
      <c r="M5448" s="328"/>
      <c r="N5448" s="328"/>
      <c r="O5448" s="42"/>
    </row>
    <row r="5449" spans="1:15">
      <c r="A5449" s="42"/>
      <c r="B5449" s="330">
        <v>48453</v>
      </c>
      <c r="C5449" s="334">
        <f t="shared" si="83"/>
        <v>9977817570</v>
      </c>
      <c r="D5449" s="42"/>
      <c r="E5449" s="42"/>
      <c r="F5449" s="247">
        <v>438955384</v>
      </c>
      <c r="G5449" s="337">
        <v>761075273</v>
      </c>
      <c r="H5449" s="330">
        <v>48751</v>
      </c>
      <c r="I5449" s="330"/>
      <c r="K5449" s="42"/>
      <c r="L5449" s="42"/>
      <c r="M5449" s="328"/>
      <c r="N5449" s="328"/>
      <c r="O5449" s="42"/>
    </row>
    <row r="5450" spans="1:15">
      <c r="A5450" s="42"/>
      <c r="B5450" s="330">
        <v>48454</v>
      </c>
      <c r="C5450" s="334">
        <f t="shared" si="83"/>
        <v>10252033829</v>
      </c>
      <c r="D5450" s="42"/>
      <c r="E5450" s="42"/>
      <c r="F5450" s="247">
        <v>713171643</v>
      </c>
      <c r="G5450" s="337">
        <v>761106770</v>
      </c>
      <c r="H5450" s="330">
        <v>43314</v>
      </c>
      <c r="I5450" s="330"/>
      <c r="K5450" s="42"/>
      <c r="L5450" s="42"/>
      <c r="M5450" s="328"/>
      <c r="N5450" s="328"/>
      <c r="O5450" s="42"/>
    </row>
    <row r="5451" spans="1:15">
      <c r="A5451" s="42"/>
      <c r="B5451" s="330">
        <v>48455</v>
      </c>
      <c r="C5451" s="334">
        <f t="shared" si="83"/>
        <v>10342765689</v>
      </c>
      <c r="D5451" s="42"/>
      <c r="E5451" s="42"/>
      <c r="F5451" s="247">
        <v>803903503</v>
      </c>
      <c r="G5451" s="337">
        <v>761137976</v>
      </c>
      <c r="H5451" s="330">
        <v>46074</v>
      </c>
      <c r="I5451" s="330"/>
      <c r="K5451" s="42"/>
      <c r="L5451" s="42"/>
      <c r="M5451" s="328"/>
      <c r="N5451" s="328"/>
      <c r="O5451" s="42"/>
    </row>
    <row r="5452" spans="1:15">
      <c r="A5452" s="42"/>
      <c r="B5452" s="330">
        <v>48456</v>
      </c>
      <c r="C5452" s="334">
        <f t="shared" si="83"/>
        <v>9680089321</v>
      </c>
      <c r="D5452" s="42"/>
      <c r="E5452" s="42"/>
      <c r="F5452" s="247">
        <v>141227135</v>
      </c>
      <c r="G5452" s="337">
        <v>761175485</v>
      </c>
      <c r="H5452" s="330">
        <v>43032</v>
      </c>
      <c r="I5452" s="330"/>
      <c r="K5452" s="42"/>
      <c r="L5452" s="42"/>
      <c r="M5452" s="328"/>
      <c r="N5452" s="328"/>
      <c r="O5452" s="42"/>
    </row>
    <row r="5453" spans="1:15">
      <c r="A5453" s="42"/>
      <c r="B5453" s="330">
        <v>48457</v>
      </c>
      <c r="C5453" s="334">
        <f t="shared" si="83"/>
        <v>10424726705</v>
      </c>
      <c r="D5453" s="42"/>
      <c r="E5453" s="42"/>
      <c r="F5453" s="247">
        <v>885864519</v>
      </c>
      <c r="G5453" s="337">
        <v>761331742</v>
      </c>
      <c r="H5453" s="330">
        <v>47256</v>
      </c>
      <c r="I5453" s="330"/>
      <c r="K5453" s="42"/>
      <c r="L5453" s="42"/>
      <c r="M5453" s="328"/>
      <c r="N5453" s="328"/>
      <c r="O5453" s="42"/>
    </row>
    <row r="5454" spans="1:15">
      <c r="A5454" s="42"/>
      <c r="B5454" s="330">
        <v>48458</v>
      </c>
      <c r="C5454" s="334">
        <f t="shared" si="83"/>
        <v>10378327877</v>
      </c>
      <c r="D5454" s="42"/>
      <c r="E5454" s="42"/>
      <c r="F5454" s="247">
        <v>839465691</v>
      </c>
      <c r="G5454" s="337">
        <v>761398337</v>
      </c>
      <c r="H5454" s="330">
        <v>44215</v>
      </c>
      <c r="I5454" s="330"/>
      <c r="K5454" s="42"/>
      <c r="L5454" s="42"/>
      <c r="M5454" s="328"/>
      <c r="N5454" s="328"/>
      <c r="O5454" s="42"/>
    </row>
    <row r="5455" spans="1:15">
      <c r="A5455" s="42"/>
      <c r="B5455" s="330">
        <v>48459</v>
      </c>
      <c r="C5455" s="334">
        <f t="shared" si="83"/>
        <v>9689435111</v>
      </c>
      <c r="D5455" s="42"/>
      <c r="E5455" s="42"/>
      <c r="F5455" s="247">
        <v>150572925</v>
      </c>
      <c r="G5455" s="337">
        <v>761715115</v>
      </c>
      <c r="H5455" s="330">
        <v>45696</v>
      </c>
      <c r="I5455" s="330"/>
      <c r="K5455" s="42"/>
      <c r="L5455" s="42"/>
      <c r="M5455" s="328"/>
      <c r="N5455" s="328"/>
      <c r="O5455" s="42"/>
    </row>
    <row r="5456" spans="1:15">
      <c r="A5456" s="42"/>
      <c r="B5456" s="330">
        <v>48460</v>
      </c>
      <c r="C5456" s="334">
        <f t="shared" si="83"/>
        <v>9922717976</v>
      </c>
      <c r="D5456" s="42"/>
      <c r="E5456" s="42"/>
      <c r="F5456" s="247">
        <v>383855790</v>
      </c>
      <c r="G5456" s="337">
        <v>761777797</v>
      </c>
      <c r="H5456" s="330">
        <v>44048</v>
      </c>
      <c r="I5456" s="330"/>
      <c r="K5456" s="42"/>
      <c r="L5456" s="42"/>
      <c r="M5456" s="328"/>
      <c r="N5456" s="328"/>
      <c r="O5456" s="42"/>
    </row>
    <row r="5457" spans="1:15">
      <c r="A5457" s="42"/>
      <c r="B5457" s="330">
        <v>48461</v>
      </c>
      <c r="C5457" s="334">
        <f t="shared" si="83"/>
        <v>9993860949</v>
      </c>
      <c r="D5457" s="42"/>
      <c r="E5457" s="42"/>
      <c r="F5457" s="247">
        <v>454998763</v>
      </c>
      <c r="G5457" s="337">
        <v>761849448</v>
      </c>
      <c r="H5457" s="330">
        <v>47202</v>
      </c>
      <c r="I5457" s="330"/>
      <c r="K5457" s="42"/>
      <c r="L5457" s="42"/>
      <c r="M5457" s="328"/>
      <c r="N5457" s="328"/>
      <c r="O5457" s="42"/>
    </row>
    <row r="5458" spans="1:15">
      <c r="A5458" s="42"/>
      <c r="B5458" s="330">
        <v>48462</v>
      </c>
      <c r="C5458" s="334">
        <f t="shared" si="83"/>
        <v>10202076515</v>
      </c>
      <c r="D5458" s="42"/>
      <c r="E5458" s="42"/>
      <c r="F5458" s="247">
        <v>663214329</v>
      </c>
      <c r="G5458" s="337">
        <v>761987318</v>
      </c>
      <c r="H5458" s="330">
        <v>48014</v>
      </c>
      <c r="I5458" s="330"/>
      <c r="K5458" s="42"/>
      <c r="L5458" s="42"/>
      <c r="M5458" s="328"/>
      <c r="N5458" s="328"/>
      <c r="O5458" s="42"/>
    </row>
    <row r="5459" spans="1:15">
      <c r="A5459" s="42"/>
      <c r="B5459" s="330">
        <v>48463</v>
      </c>
      <c r="C5459" s="334">
        <f t="shared" si="83"/>
        <v>10369298249</v>
      </c>
      <c r="D5459" s="42"/>
      <c r="E5459" s="42"/>
      <c r="F5459" s="247">
        <v>830436063</v>
      </c>
      <c r="G5459" s="337">
        <v>762028867</v>
      </c>
      <c r="H5459" s="330">
        <v>43985</v>
      </c>
      <c r="I5459" s="330"/>
      <c r="K5459" s="42"/>
      <c r="L5459" s="42"/>
      <c r="M5459" s="328"/>
      <c r="N5459" s="328"/>
      <c r="O5459" s="42"/>
    </row>
    <row r="5460" spans="1:15">
      <c r="A5460" s="42"/>
      <c r="B5460" s="330">
        <v>48464</v>
      </c>
      <c r="C5460" s="334">
        <f t="shared" si="83"/>
        <v>9641202672</v>
      </c>
      <c r="D5460" s="42"/>
      <c r="E5460" s="42"/>
      <c r="F5460" s="247">
        <v>102340486</v>
      </c>
      <c r="G5460" s="337">
        <v>762243493</v>
      </c>
      <c r="H5460" s="330">
        <v>43936</v>
      </c>
      <c r="I5460" s="330"/>
      <c r="K5460" s="42"/>
      <c r="L5460" s="42"/>
      <c r="M5460" s="328"/>
      <c r="N5460" s="328"/>
      <c r="O5460" s="42"/>
    </row>
    <row r="5461" spans="1:15">
      <c r="A5461" s="42"/>
      <c r="B5461" s="330">
        <v>48465</v>
      </c>
      <c r="C5461" s="334">
        <f t="shared" si="83"/>
        <v>10306891458</v>
      </c>
      <c r="D5461" s="42"/>
      <c r="E5461" s="42"/>
      <c r="F5461" s="247">
        <v>768029272</v>
      </c>
      <c r="G5461" s="337">
        <v>762465196</v>
      </c>
      <c r="H5461" s="330">
        <v>44854</v>
      </c>
      <c r="I5461" s="330"/>
      <c r="K5461" s="42"/>
      <c r="L5461" s="42"/>
      <c r="M5461" s="328"/>
      <c r="N5461" s="328"/>
      <c r="O5461" s="42"/>
    </row>
    <row r="5462" spans="1:15">
      <c r="A5462" s="42"/>
      <c r="B5462" s="330">
        <v>48466</v>
      </c>
      <c r="C5462" s="334">
        <f t="shared" si="83"/>
        <v>10201345358</v>
      </c>
      <c r="D5462" s="42"/>
      <c r="E5462" s="42"/>
      <c r="F5462" s="247">
        <v>662483172</v>
      </c>
      <c r="G5462" s="337">
        <v>762676198</v>
      </c>
      <c r="H5462" s="330">
        <v>49716</v>
      </c>
      <c r="I5462" s="330"/>
      <c r="K5462" s="42"/>
      <c r="L5462" s="42"/>
      <c r="M5462" s="328"/>
      <c r="N5462" s="328"/>
      <c r="O5462" s="42"/>
    </row>
    <row r="5463" spans="1:15">
      <c r="A5463" s="42"/>
      <c r="B5463" s="330">
        <v>48467</v>
      </c>
      <c r="C5463" s="334">
        <f t="shared" si="83"/>
        <v>10249089041</v>
      </c>
      <c r="D5463" s="42"/>
      <c r="E5463" s="42"/>
      <c r="F5463" s="247">
        <v>710226855</v>
      </c>
      <c r="G5463" s="337">
        <v>762907847</v>
      </c>
      <c r="H5463" s="330">
        <v>45079</v>
      </c>
      <c r="I5463" s="330"/>
      <c r="K5463" s="42"/>
      <c r="L5463" s="42"/>
      <c r="M5463" s="328"/>
      <c r="N5463" s="328"/>
      <c r="O5463" s="42"/>
    </row>
    <row r="5464" spans="1:15">
      <c r="A5464" s="42"/>
      <c r="B5464" s="330">
        <v>48468</v>
      </c>
      <c r="C5464" s="334">
        <f t="shared" si="83"/>
        <v>10315824588</v>
      </c>
      <c r="D5464" s="42"/>
      <c r="E5464" s="42"/>
      <c r="F5464" s="247">
        <v>776962402</v>
      </c>
      <c r="G5464" s="337">
        <v>762928605</v>
      </c>
      <c r="H5464" s="330">
        <v>47692</v>
      </c>
      <c r="I5464" s="330"/>
      <c r="K5464" s="42"/>
      <c r="L5464" s="42"/>
      <c r="M5464" s="328"/>
      <c r="N5464" s="328"/>
      <c r="O5464" s="42"/>
    </row>
    <row r="5465" spans="1:15">
      <c r="A5465" s="42"/>
      <c r="B5465" s="330">
        <v>48469</v>
      </c>
      <c r="C5465" s="334">
        <f t="shared" si="83"/>
        <v>10228641246</v>
      </c>
      <c r="D5465" s="42"/>
      <c r="E5465" s="42"/>
      <c r="F5465" s="247">
        <v>689779060</v>
      </c>
      <c r="G5465" s="337">
        <v>763400561</v>
      </c>
      <c r="H5465" s="330">
        <v>44531</v>
      </c>
      <c r="I5465" s="330"/>
      <c r="K5465" s="42"/>
      <c r="L5465" s="42"/>
      <c r="M5465" s="328"/>
      <c r="N5465" s="328"/>
      <c r="O5465" s="42"/>
    </row>
    <row r="5466" spans="1:15">
      <c r="A5466" s="42"/>
      <c r="B5466" s="330">
        <v>48470</v>
      </c>
      <c r="C5466" s="334">
        <f t="shared" si="83"/>
        <v>10068410932</v>
      </c>
      <c r="D5466" s="42"/>
      <c r="E5466" s="42"/>
      <c r="F5466" s="247">
        <v>529548746</v>
      </c>
      <c r="G5466" s="337">
        <v>763709181</v>
      </c>
      <c r="H5466" s="330">
        <v>47607</v>
      </c>
      <c r="I5466" s="330"/>
      <c r="K5466" s="42"/>
      <c r="L5466" s="42"/>
      <c r="M5466" s="328"/>
      <c r="N5466" s="328"/>
      <c r="O5466" s="42"/>
    </row>
    <row r="5467" spans="1:15">
      <c r="A5467" s="42"/>
      <c r="B5467" s="330">
        <v>48471</v>
      </c>
      <c r="C5467" s="334">
        <f t="shared" si="83"/>
        <v>10133311319</v>
      </c>
      <c r="D5467" s="42"/>
      <c r="E5467" s="42"/>
      <c r="F5467" s="247">
        <v>594449133</v>
      </c>
      <c r="G5467" s="337">
        <v>763847065</v>
      </c>
      <c r="H5467" s="330">
        <v>47690</v>
      </c>
      <c r="I5467" s="330"/>
      <c r="K5467" s="42"/>
      <c r="L5467" s="42"/>
      <c r="M5467" s="328"/>
      <c r="N5467" s="328"/>
      <c r="O5467" s="42"/>
    </row>
    <row r="5468" spans="1:15">
      <c r="A5468" s="42"/>
      <c r="B5468" s="330">
        <v>48472</v>
      </c>
      <c r="C5468" s="334">
        <f t="shared" si="83"/>
        <v>9950034307</v>
      </c>
      <c r="D5468" s="42"/>
      <c r="E5468" s="42"/>
      <c r="F5468" s="247">
        <v>411172121</v>
      </c>
      <c r="G5468" s="337">
        <v>764009099</v>
      </c>
      <c r="H5468" s="330">
        <v>43358</v>
      </c>
      <c r="I5468" s="330"/>
      <c r="K5468" s="42"/>
      <c r="L5468" s="42"/>
      <c r="M5468" s="328"/>
      <c r="N5468" s="328"/>
      <c r="O5468" s="42"/>
    </row>
    <row r="5469" spans="1:15">
      <c r="A5469" s="42"/>
      <c r="B5469" s="330">
        <v>48473</v>
      </c>
      <c r="C5469" s="334">
        <f t="shared" si="83"/>
        <v>10164455520</v>
      </c>
      <c r="D5469" s="42"/>
      <c r="E5469" s="42"/>
      <c r="F5469" s="247">
        <v>625593334</v>
      </c>
      <c r="G5469" s="337">
        <v>764407153</v>
      </c>
      <c r="H5469" s="330">
        <v>45303</v>
      </c>
      <c r="I5469" s="330"/>
      <c r="K5469" s="42"/>
      <c r="L5469" s="42"/>
      <c r="M5469" s="328"/>
      <c r="N5469" s="328"/>
      <c r="O5469" s="42"/>
    </row>
    <row r="5470" spans="1:15">
      <c r="A5470" s="42"/>
      <c r="B5470" s="330">
        <v>48474</v>
      </c>
      <c r="C5470" s="334">
        <f t="shared" si="83"/>
        <v>10200570373</v>
      </c>
      <c r="D5470" s="42"/>
      <c r="E5470" s="42"/>
      <c r="F5470" s="247">
        <v>661708187</v>
      </c>
      <c r="G5470" s="337">
        <v>764420244</v>
      </c>
      <c r="H5470" s="330">
        <v>50040</v>
      </c>
      <c r="I5470" s="330"/>
      <c r="K5470" s="42"/>
      <c r="L5470" s="42"/>
      <c r="M5470" s="328"/>
      <c r="N5470" s="328"/>
      <c r="O5470" s="42"/>
    </row>
    <row r="5471" spans="1:15">
      <c r="A5471" s="42"/>
      <c r="B5471" s="330">
        <v>48475</v>
      </c>
      <c r="C5471" s="334">
        <f t="shared" si="83"/>
        <v>10452195440</v>
      </c>
      <c r="D5471" s="42"/>
      <c r="E5471" s="42"/>
      <c r="F5471" s="247">
        <v>913333254</v>
      </c>
      <c r="G5471" s="337">
        <v>764424311</v>
      </c>
      <c r="H5471" s="330">
        <v>46963</v>
      </c>
      <c r="I5471" s="330"/>
      <c r="K5471" s="42"/>
      <c r="L5471" s="42"/>
      <c r="M5471" s="328"/>
      <c r="N5471" s="328"/>
      <c r="O5471" s="42"/>
    </row>
    <row r="5472" spans="1:15">
      <c r="A5472" s="42"/>
      <c r="B5472" s="330">
        <v>48476</v>
      </c>
      <c r="C5472" s="334">
        <f t="shared" ref="C5472:C5535" si="84">F5472+(F$88*28679+98765)+(G$88*6587+87654)+(E$88*9537+76543)+(J$88*5713+4528)</f>
        <v>9987293721</v>
      </c>
      <c r="D5472" s="42"/>
      <c r="E5472" s="42"/>
      <c r="F5472" s="247">
        <v>448431535</v>
      </c>
      <c r="G5472" s="337">
        <v>764450668</v>
      </c>
      <c r="H5472" s="330">
        <v>48594</v>
      </c>
      <c r="I5472" s="330"/>
      <c r="K5472" s="42"/>
      <c r="L5472" s="42"/>
      <c r="M5472" s="328"/>
      <c r="N5472" s="328"/>
      <c r="O5472" s="42"/>
    </row>
    <row r="5473" spans="1:15">
      <c r="A5473" s="42"/>
      <c r="B5473" s="330">
        <v>48477</v>
      </c>
      <c r="C5473" s="334">
        <f t="shared" si="84"/>
        <v>10107143259</v>
      </c>
      <c r="D5473" s="42"/>
      <c r="E5473" s="42"/>
      <c r="F5473" s="247">
        <v>568281073</v>
      </c>
      <c r="G5473" s="337">
        <v>764481120</v>
      </c>
      <c r="H5473" s="330">
        <v>43387</v>
      </c>
      <c r="I5473" s="330"/>
      <c r="K5473" s="42"/>
      <c r="L5473" s="42"/>
      <c r="M5473" s="328"/>
      <c r="N5473" s="328"/>
      <c r="O5473" s="42"/>
    </row>
    <row r="5474" spans="1:15">
      <c r="A5474" s="42"/>
      <c r="B5474" s="330">
        <v>48478</v>
      </c>
      <c r="C5474" s="334">
        <f t="shared" si="84"/>
        <v>10033227474</v>
      </c>
      <c r="D5474" s="42"/>
      <c r="E5474" s="42"/>
      <c r="F5474" s="247">
        <v>494365288</v>
      </c>
      <c r="G5474" s="337">
        <v>764558071</v>
      </c>
      <c r="H5474" s="330">
        <v>46075</v>
      </c>
      <c r="I5474" s="330"/>
      <c r="K5474" s="42"/>
      <c r="L5474" s="42"/>
      <c r="M5474" s="328"/>
      <c r="N5474" s="328"/>
      <c r="O5474" s="42"/>
    </row>
    <row r="5475" spans="1:15">
      <c r="A5475" s="42"/>
      <c r="B5475" s="330">
        <v>48479</v>
      </c>
      <c r="C5475" s="334">
        <f t="shared" si="84"/>
        <v>10279337240</v>
      </c>
      <c r="D5475" s="42"/>
      <c r="E5475" s="42"/>
      <c r="F5475" s="247">
        <v>740475054</v>
      </c>
      <c r="G5475" s="337">
        <v>764562792</v>
      </c>
      <c r="H5475" s="330">
        <v>44792</v>
      </c>
      <c r="I5475" s="330"/>
      <c r="K5475" s="42"/>
      <c r="L5475" s="42"/>
      <c r="M5475" s="328"/>
      <c r="N5475" s="328"/>
      <c r="O5475" s="42"/>
    </row>
    <row r="5476" spans="1:15">
      <c r="A5476" s="42"/>
      <c r="B5476" s="330">
        <v>48480</v>
      </c>
      <c r="C5476" s="334">
        <f t="shared" si="84"/>
        <v>9645750807</v>
      </c>
      <c r="D5476" s="42"/>
      <c r="E5476" s="42"/>
      <c r="F5476" s="247">
        <v>106888621</v>
      </c>
      <c r="G5476" s="337">
        <v>764792566</v>
      </c>
      <c r="H5476" s="330">
        <v>43877</v>
      </c>
      <c r="I5476" s="330"/>
      <c r="K5476" s="42"/>
      <c r="L5476" s="42"/>
      <c r="M5476" s="328"/>
      <c r="N5476" s="328"/>
      <c r="O5476" s="42"/>
    </row>
    <row r="5477" spans="1:15">
      <c r="A5477" s="42"/>
      <c r="B5477" s="330">
        <v>48481</v>
      </c>
      <c r="C5477" s="334">
        <f t="shared" si="84"/>
        <v>9760464576</v>
      </c>
      <c r="D5477" s="42"/>
      <c r="E5477" s="42"/>
      <c r="F5477" s="247">
        <v>221602390</v>
      </c>
      <c r="G5477" s="337">
        <v>765102227</v>
      </c>
      <c r="H5477" s="330">
        <v>45487</v>
      </c>
      <c r="I5477" s="330"/>
      <c r="K5477" s="42"/>
      <c r="L5477" s="42"/>
      <c r="M5477" s="328"/>
      <c r="N5477" s="328"/>
      <c r="O5477" s="42"/>
    </row>
    <row r="5478" spans="1:15">
      <c r="A5478" s="42"/>
      <c r="B5478" s="330">
        <v>48482</v>
      </c>
      <c r="C5478" s="334">
        <f t="shared" si="84"/>
        <v>9677172540</v>
      </c>
      <c r="D5478" s="42"/>
      <c r="E5478" s="42"/>
      <c r="F5478" s="247">
        <v>138310354</v>
      </c>
      <c r="G5478" s="337">
        <v>765145452</v>
      </c>
      <c r="H5478" s="330">
        <v>43374</v>
      </c>
      <c r="I5478" s="330"/>
      <c r="K5478" s="42"/>
      <c r="L5478" s="42"/>
      <c r="M5478" s="328"/>
      <c r="N5478" s="328"/>
      <c r="O5478" s="42"/>
    </row>
    <row r="5479" spans="1:15">
      <c r="A5479" s="42"/>
      <c r="B5479" s="330">
        <v>48483</v>
      </c>
      <c r="C5479" s="334">
        <f t="shared" si="84"/>
        <v>9862592818</v>
      </c>
      <c r="D5479" s="42"/>
      <c r="E5479" s="42"/>
      <c r="F5479" s="247">
        <v>323730632</v>
      </c>
      <c r="G5479" s="337">
        <v>765196944</v>
      </c>
      <c r="H5479" s="330">
        <v>46444</v>
      </c>
      <c r="I5479" s="330"/>
      <c r="K5479" s="42"/>
      <c r="L5479" s="42"/>
      <c r="M5479" s="328"/>
      <c r="N5479" s="328"/>
      <c r="O5479" s="42"/>
    </row>
    <row r="5480" spans="1:15">
      <c r="A5480" s="42"/>
      <c r="B5480" s="330">
        <v>48484</v>
      </c>
      <c r="C5480" s="334">
        <f t="shared" si="84"/>
        <v>10035429989</v>
      </c>
      <c r="D5480" s="42"/>
      <c r="E5480" s="42"/>
      <c r="F5480" s="247">
        <v>496567803</v>
      </c>
      <c r="G5480" s="337">
        <v>765230623</v>
      </c>
      <c r="H5480" s="330">
        <v>49073</v>
      </c>
      <c r="I5480" s="330"/>
      <c r="K5480" s="42"/>
      <c r="L5480" s="42"/>
      <c r="M5480" s="328"/>
      <c r="N5480" s="328"/>
      <c r="O5480" s="42"/>
    </row>
    <row r="5481" spans="1:15">
      <c r="A5481" s="42"/>
      <c r="B5481" s="330">
        <v>48485</v>
      </c>
      <c r="C5481" s="334">
        <f t="shared" si="84"/>
        <v>9775038759</v>
      </c>
      <c r="D5481" s="42"/>
      <c r="E5481" s="42"/>
      <c r="F5481" s="247">
        <v>236176573</v>
      </c>
      <c r="G5481" s="337">
        <v>765310352</v>
      </c>
      <c r="H5481" s="330">
        <v>45521</v>
      </c>
      <c r="I5481" s="330"/>
      <c r="K5481" s="42"/>
      <c r="L5481" s="42"/>
      <c r="M5481" s="328"/>
      <c r="N5481" s="328"/>
      <c r="O5481" s="42"/>
    </row>
    <row r="5482" spans="1:15">
      <c r="A5482" s="42"/>
      <c r="B5482" s="330">
        <v>48486</v>
      </c>
      <c r="C5482" s="334">
        <f t="shared" si="84"/>
        <v>9714363320</v>
      </c>
      <c r="D5482" s="42"/>
      <c r="E5482" s="42"/>
      <c r="F5482" s="247">
        <v>175501134</v>
      </c>
      <c r="G5482" s="337">
        <v>765415875</v>
      </c>
      <c r="H5482" s="330">
        <v>45320</v>
      </c>
      <c r="I5482" s="330"/>
      <c r="K5482" s="42"/>
      <c r="L5482" s="42"/>
      <c r="M5482" s="328"/>
      <c r="N5482" s="328"/>
      <c r="O5482" s="42"/>
    </row>
    <row r="5483" spans="1:15">
      <c r="A5483" s="42"/>
      <c r="B5483" s="330">
        <v>48487</v>
      </c>
      <c r="C5483" s="334">
        <f t="shared" si="84"/>
        <v>10312383530</v>
      </c>
      <c r="D5483" s="42"/>
      <c r="E5483" s="42"/>
      <c r="F5483" s="247">
        <v>773521344</v>
      </c>
      <c r="G5483" s="337">
        <v>765466526</v>
      </c>
      <c r="H5483" s="330">
        <v>43469</v>
      </c>
      <c r="I5483" s="330"/>
      <c r="K5483" s="42"/>
      <c r="L5483" s="42"/>
      <c r="M5483" s="328"/>
      <c r="N5483" s="328"/>
      <c r="O5483" s="42"/>
    </row>
    <row r="5484" spans="1:15">
      <c r="A5484" s="42"/>
      <c r="B5484" s="330">
        <v>48488</v>
      </c>
      <c r="C5484" s="334">
        <f t="shared" si="84"/>
        <v>10406335390</v>
      </c>
      <c r="D5484" s="42"/>
      <c r="E5484" s="42"/>
      <c r="F5484" s="247">
        <v>867473204</v>
      </c>
      <c r="G5484" s="337">
        <v>765600329</v>
      </c>
      <c r="H5484" s="330">
        <v>49485</v>
      </c>
      <c r="I5484" s="330"/>
      <c r="K5484" s="42"/>
      <c r="L5484" s="42"/>
      <c r="M5484" s="328"/>
      <c r="N5484" s="328"/>
      <c r="O5484" s="42"/>
    </row>
    <row r="5485" spans="1:15">
      <c r="A5485" s="42"/>
      <c r="B5485" s="330">
        <v>48489</v>
      </c>
      <c r="C5485" s="334">
        <f t="shared" si="84"/>
        <v>10177931629</v>
      </c>
      <c r="D5485" s="42"/>
      <c r="E5485" s="42"/>
      <c r="F5485" s="247">
        <v>639069443</v>
      </c>
      <c r="G5485" s="337">
        <v>765607170</v>
      </c>
      <c r="H5485" s="330">
        <v>43688</v>
      </c>
      <c r="I5485" s="330"/>
      <c r="K5485" s="42"/>
      <c r="L5485" s="42"/>
      <c r="M5485" s="328"/>
      <c r="N5485" s="328"/>
      <c r="O5485" s="42"/>
    </row>
    <row r="5486" spans="1:15">
      <c r="A5486" s="42"/>
      <c r="B5486" s="330">
        <v>48490</v>
      </c>
      <c r="C5486" s="334">
        <f t="shared" si="84"/>
        <v>10044976016</v>
      </c>
      <c r="D5486" s="42"/>
      <c r="E5486" s="42"/>
      <c r="F5486" s="247">
        <v>506113830</v>
      </c>
      <c r="G5486" s="337">
        <v>765647268</v>
      </c>
      <c r="H5486" s="330">
        <v>48789</v>
      </c>
      <c r="I5486" s="330"/>
      <c r="K5486" s="42"/>
      <c r="L5486" s="42"/>
      <c r="M5486" s="328"/>
      <c r="N5486" s="328"/>
      <c r="O5486" s="42"/>
    </row>
    <row r="5487" spans="1:15">
      <c r="A5487" s="42"/>
      <c r="B5487" s="330">
        <v>48491</v>
      </c>
      <c r="C5487" s="334">
        <f t="shared" si="84"/>
        <v>9723262385</v>
      </c>
      <c r="D5487" s="42"/>
      <c r="E5487" s="42"/>
      <c r="F5487" s="247">
        <v>184400199</v>
      </c>
      <c r="G5487" s="337">
        <v>765752955</v>
      </c>
      <c r="H5487" s="330">
        <v>50166</v>
      </c>
      <c r="I5487" s="330"/>
      <c r="K5487" s="42"/>
      <c r="L5487" s="42"/>
      <c r="M5487" s="328"/>
      <c r="N5487" s="328"/>
      <c r="O5487" s="42"/>
    </row>
    <row r="5488" spans="1:15">
      <c r="A5488" s="42"/>
      <c r="B5488" s="330">
        <v>48492</v>
      </c>
      <c r="C5488" s="334">
        <f t="shared" si="84"/>
        <v>9686312506</v>
      </c>
      <c r="D5488" s="42"/>
      <c r="E5488" s="42"/>
      <c r="F5488" s="247">
        <v>147450320</v>
      </c>
      <c r="G5488" s="337">
        <v>765755435</v>
      </c>
      <c r="H5488" s="330">
        <v>45690</v>
      </c>
      <c r="I5488" s="330"/>
      <c r="K5488" s="42"/>
      <c r="L5488" s="42"/>
      <c r="M5488" s="328"/>
      <c r="N5488" s="328"/>
      <c r="O5488" s="42"/>
    </row>
    <row r="5489" spans="1:15">
      <c r="A5489" s="42"/>
      <c r="B5489" s="330">
        <v>48493</v>
      </c>
      <c r="C5489" s="334">
        <f t="shared" si="84"/>
        <v>9876421964</v>
      </c>
      <c r="D5489" s="42"/>
      <c r="E5489" s="42"/>
      <c r="F5489" s="247">
        <v>337559778</v>
      </c>
      <c r="G5489" s="337">
        <v>765764219</v>
      </c>
      <c r="H5489" s="330">
        <v>46213</v>
      </c>
      <c r="I5489" s="330"/>
      <c r="K5489" s="42"/>
      <c r="L5489" s="42"/>
      <c r="M5489" s="328"/>
      <c r="N5489" s="328"/>
      <c r="O5489" s="42"/>
    </row>
    <row r="5490" spans="1:15">
      <c r="A5490" s="42"/>
      <c r="B5490" s="330">
        <v>48494</v>
      </c>
      <c r="C5490" s="334">
        <f t="shared" si="84"/>
        <v>10150797054</v>
      </c>
      <c r="D5490" s="42"/>
      <c r="E5490" s="42"/>
      <c r="F5490" s="247">
        <v>611934868</v>
      </c>
      <c r="G5490" s="337">
        <v>765813015</v>
      </c>
      <c r="H5490" s="330">
        <v>45779</v>
      </c>
      <c r="I5490" s="330"/>
      <c r="K5490" s="42"/>
      <c r="L5490" s="42"/>
      <c r="M5490" s="328"/>
      <c r="N5490" s="328"/>
      <c r="O5490" s="42"/>
    </row>
    <row r="5491" spans="1:15">
      <c r="A5491" s="42"/>
      <c r="B5491" s="330">
        <v>48495</v>
      </c>
      <c r="C5491" s="334">
        <f t="shared" si="84"/>
        <v>9807906059</v>
      </c>
      <c r="D5491" s="42"/>
      <c r="E5491" s="42"/>
      <c r="F5491" s="247">
        <v>269043873</v>
      </c>
      <c r="G5491" s="337">
        <v>766527004</v>
      </c>
      <c r="H5491" s="330">
        <v>45087</v>
      </c>
      <c r="I5491" s="330"/>
      <c r="K5491" s="42"/>
      <c r="L5491" s="42"/>
      <c r="M5491" s="328"/>
      <c r="N5491" s="328"/>
      <c r="O5491" s="42"/>
    </row>
    <row r="5492" spans="1:15">
      <c r="A5492" s="42"/>
      <c r="B5492" s="330">
        <v>48496</v>
      </c>
      <c r="C5492" s="334">
        <f t="shared" si="84"/>
        <v>10430533680</v>
      </c>
      <c r="D5492" s="42"/>
      <c r="E5492" s="42"/>
      <c r="F5492" s="247">
        <v>891671494</v>
      </c>
      <c r="G5492" s="337">
        <v>766540364</v>
      </c>
      <c r="H5492" s="330">
        <v>43593</v>
      </c>
      <c r="I5492" s="330"/>
      <c r="K5492" s="42"/>
      <c r="L5492" s="42"/>
      <c r="M5492" s="328"/>
      <c r="N5492" s="328"/>
      <c r="O5492" s="42"/>
    </row>
    <row r="5493" spans="1:15">
      <c r="A5493" s="42"/>
      <c r="B5493" s="330">
        <v>48497</v>
      </c>
      <c r="C5493" s="334">
        <f t="shared" si="84"/>
        <v>10000880328</v>
      </c>
      <c r="D5493" s="42"/>
      <c r="E5493" s="42"/>
      <c r="F5493" s="247">
        <v>462018142</v>
      </c>
      <c r="G5493" s="337">
        <v>766569461</v>
      </c>
      <c r="H5493" s="330">
        <v>43251</v>
      </c>
      <c r="I5493" s="330"/>
      <c r="K5493" s="42"/>
      <c r="L5493" s="42"/>
      <c r="M5493" s="328"/>
      <c r="N5493" s="328"/>
      <c r="O5493" s="42"/>
    </row>
    <row r="5494" spans="1:15">
      <c r="A5494" s="42"/>
      <c r="B5494" s="330">
        <v>48498</v>
      </c>
      <c r="C5494" s="334">
        <f t="shared" si="84"/>
        <v>9708164486</v>
      </c>
      <c r="D5494" s="42"/>
      <c r="E5494" s="42"/>
      <c r="F5494" s="247">
        <v>169302300</v>
      </c>
      <c r="G5494" s="337">
        <v>766572979</v>
      </c>
      <c r="H5494" s="330">
        <v>47960</v>
      </c>
      <c r="I5494" s="330"/>
      <c r="K5494" s="42"/>
      <c r="L5494" s="42"/>
      <c r="M5494" s="328"/>
      <c r="N5494" s="328"/>
      <c r="O5494" s="42"/>
    </row>
    <row r="5495" spans="1:15">
      <c r="A5495" s="42"/>
      <c r="B5495" s="330">
        <v>48499</v>
      </c>
      <c r="C5495" s="334">
        <f t="shared" si="84"/>
        <v>9897012973</v>
      </c>
      <c r="D5495" s="42"/>
      <c r="E5495" s="42"/>
      <c r="F5495" s="247">
        <v>358150787</v>
      </c>
      <c r="G5495" s="337">
        <v>766743140</v>
      </c>
      <c r="H5495" s="330">
        <v>48007</v>
      </c>
      <c r="I5495" s="330"/>
      <c r="K5495" s="42"/>
      <c r="L5495" s="42"/>
      <c r="M5495" s="328"/>
      <c r="N5495" s="328"/>
      <c r="O5495" s="42"/>
    </row>
    <row r="5496" spans="1:15">
      <c r="A5496" s="42"/>
      <c r="B5496" s="330">
        <v>48500</v>
      </c>
      <c r="C5496" s="334">
        <f t="shared" si="84"/>
        <v>9691899079</v>
      </c>
      <c r="D5496" s="42"/>
      <c r="E5496" s="42"/>
      <c r="F5496" s="247">
        <v>153036893</v>
      </c>
      <c r="G5496" s="337">
        <v>767212483</v>
      </c>
      <c r="H5496" s="330">
        <v>49287</v>
      </c>
      <c r="I5496" s="330"/>
      <c r="K5496" s="42"/>
      <c r="L5496" s="42"/>
      <c r="M5496" s="328"/>
      <c r="N5496" s="328"/>
      <c r="O5496" s="42"/>
    </row>
    <row r="5497" spans="1:15">
      <c r="A5497" s="42"/>
      <c r="B5497" s="330">
        <v>48501</v>
      </c>
      <c r="C5497" s="334">
        <f t="shared" si="84"/>
        <v>9662234664</v>
      </c>
      <c r="D5497" s="42"/>
      <c r="E5497" s="42"/>
      <c r="F5497" s="247">
        <v>123372478</v>
      </c>
      <c r="G5497" s="337">
        <v>767326552</v>
      </c>
      <c r="H5497" s="330">
        <v>44343</v>
      </c>
      <c r="I5497" s="330"/>
      <c r="K5497" s="42"/>
      <c r="L5497" s="42"/>
      <c r="M5497" s="328"/>
      <c r="N5497" s="328"/>
      <c r="O5497" s="42"/>
    </row>
    <row r="5498" spans="1:15">
      <c r="A5498" s="42"/>
      <c r="B5498" s="330">
        <v>48502</v>
      </c>
      <c r="C5498" s="334">
        <f t="shared" si="84"/>
        <v>10506003475</v>
      </c>
      <c r="D5498" s="42"/>
      <c r="E5498" s="42"/>
      <c r="F5498" s="247">
        <v>967141289</v>
      </c>
      <c r="G5498" s="337">
        <v>767541371</v>
      </c>
      <c r="H5498" s="330">
        <v>48440</v>
      </c>
      <c r="I5498" s="330"/>
      <c r="K5498" s="42"/>
      <c r="L5498" s="42"/>
      <c r="M5498" s="328"/>
      <c r="N5498" s="328"/>
      <c r="O5498" s="42"/>
    </row>
    <row r="5499" spans="1:15">
      <c r="A5499" s="42"/>
      <c r="B5499" s="330">
        <v>48503</v>
      </c>
      <c r="C5499" s="334">
        <f t="shared" si="84"/>
        <v>10313677311</v>
      </c>
      <c r="D5499" s="42"/>
      <c r="E5499" s="42"/>
      <c r="F5499" s="247">
        <v>774815125</v>
      </c>
      <c r="G5499" s="337">
        <v>767783537</v>
      </c>
      <c r="H5499" s="330">
        <v>47530</v>
      </c>
      <c r="I5499" s="330"/>
      <c r="K5499" s="42"/>
      <c r="L5499" s="42"/>
      <c r="M5499" s="328"/>
      <c r="N5499" s="328"/>
      <c r="O5499" s="42"/>
    </row>
    <row r="5500" spans="1:15">
      <c r="A5500" s="42"/>
      <c r="B5500" s="330">
        <v>48504</v>
      </c>
      <c r="C5500" s="334">
        <f t="shared" si="84"/>
        <v>9881052137</v>
      </c>
      <c r="D5500" s="42"/>
      <c r="E5500" s="42"/>
      <c r="F5500" s="247">
        <v>342189951</v>
      </c>
      <c r="G5500" s="337">
        <v>767861769</v>
      </c>
      <c r="H5500" s="330">
        <v>44666</v>
      </c>
      <c r="I5500" s="330"/>
      <c r="K5500" s="42"/>
      <c r="L5500" s="42"/>
      <c r="M5500" s="328"/>
      <c r="N5500" s="328"/>
      <c r="O5500" s="42"/>
    </row>
    <row r="5501" spans="1:15">
      <c r="A5501" s="42"/>
      <c r="B5501" s="330">
        <v>48505</v>
      </c>
      <c r="C5501" s="334">
        <f t="shared" si="84"/>
        <v>9662118994</v>
      </c>
      <c r="D5501" s="42"/>
      <c r="E5501" s="42"/>
      <c r="F5501" s="247">
        <v>123256808</v>
      </c>
      <c r="G5501" s="337">
        <v>768029272</v>
      </c>
      <c r="H5501" s="330">
        <v>48465</v>
      </c>
      <c r="I5501" s="330"/>
      <c r="K5501" s="42"/>
      <c r="L5501" s="42"/>
      <c r="M5501" s="328"/>
      <c r="N5501" s="328"/>
      <c r="O5501" s="42"/>
    </row>
    <row r="5502" spans="1:15">
      <c r="A5502" s="42"/>
      <c r="B5502" s="330">
        <v>48506</v>
      </c>
      <c r="C5502" s="334">
        <f t="shared" si="84"/>
        <v>9941244572</v>
      </c>
      <c r="D5502" s="42"/>
      <c r="E5502" s="42"/>
      <c r="F5502" s="247">
        <v>402382386</v>
      </c>
      <c r="G5502" s="337">
        <v>768085204</v>
      </c>
      <c r="H5502" s="330">
        <v>45991</v>
      </c>
      <c r="I5502" s="330"/>
      <c r="K5502" s="42"/>
      <c r="L5502" s="42"/>
      <c r="M5502" s="328"/>
      <c r="N5502" s="328"/>
      <c r="O5502" s="42"/>
    </row>
    <row r="5503" spans="1:15">
      <c r="A5503" s="42"/>
      <c r="B5503" s="330">
        <v>48507</v>
      </c>
      <c r="C5503" s="334">
        <f t="shared" si="84"/>
        <v>10531420030</v>
      </c>
      <c r="D5503" s="42"/>
      <c r="E5503" s="42"/>
      <c r="F5503" s="247">
        <v>992557844</v>
      </c>
      <c r="G5503" s="337">
        <v>768468846</v>
      </c>
      <c r="H5503" s="330">
        <v>47131</v>
      </c>
      <c r="I5503" s="330"/>
      <c r="K5503" s="42"/>
      <c r="L5503" s="42"/>
      <c r="M5503" s="328"/>
      <c r="N5503" s="328"/>
      <c r="O5503" s="42"/>
    </row>
    <row r="5504" spans="1:15">
      <c r="A5504" s="42"/>
      <c r="B5504" s="330">
        <v>48508</v>
      </c>
      <c r="C5504" s="334">
        <f t="shared" si="84"/>
        <v>9908453078</v>
      </c>
      <c r="D5504" s="42"/>
      <c r="E5504" s="42"/>
      <c r="F5504" s="247">
        <v>369590892</v>
      </c>
      <c r="G5504" s="337">
        <v>768568664</v>
      </c>
      <c r="H5504" s="330">
        <v>49911</v>
      </c>
      <c r="I5504" s="330"/>
      <c r="K5504" s="42"/>
      <c r="L5504" s="42"/>
      <c r="M5504" s="328"/>
      <c r="N5504" s="328"/>
      <c r="O5504" s="42"/>
    </row>
    <row r="5505" spans="1:15">
      <c r="A5505" s="42"/>
      <c r="B5505" s="330">
        <v>48509</v>
      </c>
      <c r="C5505" s="334">
        <f t="shared" si="84"/>
        <v>10411436531</v>
      </c>
      <c r="D5505" s="42"/>
      <c r="E5505" s="42"/>
      <c r="F5505" s="247">
        <v>872574345</v>
      </c>
      <c r="G5505" s="337">
        <v>768631578</v>
      </c>
      <c r="H5505" s="330">
        <v>46433</v>
      </c>
      <c r="I5505" s="330"/>
      <c r="K5505" s="42"/>
      <c r="L5505" s="42"/>
      <c r="M5505" s="328"/>
      <c r="N5505" s="328"/>
      <c r="O5505" s="42"/>
    </row>
    <row r="5506" spans="1:15">
      <c r="A5506" s="42"/>
      <c r="B5506" s="330">
        <v>48510</v>
      </c>
      <c r="C5506" s="334">
        <f t="shared" si="84"/>
        <v>10043294052</v>
      </c>
      <c r="D5506" s="42"/>
      <c r="E5506" s="42"/>
      <c r="F5506" s="247">
        <v>504431866</v>
      </c>
      <c r="G5506" s="337">
        <v>768889058</v>
      </c>
      <c r="H5506" s="330">
        <v>49569</v>
      </c>
      <c r="I5506" s="330"/>
      <c r="K5506" s="42"/>
      <c r="L5506" s="42"/>
      <c r="M5506" s="328"/>
      <c r="N5506" s="328"/>
      <c r="O5506" s="42"/>
    </row>
    <row r="5507" spans="1:15">
      <c r="A5507" s="42"/>
      <c r="B5507" s="330">
        <v>48511</v>
      </c>
      <c r="C5507" s="334">
        <f t="shared" si="84"/>
        <v>9694342142</v>
      </c>
      <c r="D5507" s="42"/>
      <c r="E5507" s="42"/>
      <c r="F5507" s="247">
        <v>155479956</v>
      </c>
      <c r="G5507" s="337">
        <v>769010317</v>
      </c>
      <c r="H5507" s="330">
        <v>44471</v>
      </c>
      <c r="I5507" s="330"/>
      <c r="K5507" s="42"/>
      <c r="L5507" s="42"/>
      <c r="M5507" s="328"/>
      <c r="N5507" s="328"/>
      <c r="O5507" s="42"/>
    </row>
    <row r="5508" spans="1:15">
      <c r="A5508" s="42"/>
      <c r="B5508" s="330">
        <v>48512</v>
      </c>
      <c r="C5508" s="334">
        <f t="shared" si="84"/>
        <v>10231746123</v>
      </c>
      <c r="D5508" s="42"/>
      <c r="E5508" s="42"/>
      <c r="F5508" s="247">
        <v>692883937</v>
      </c>
      <c r="G5508" s="337">
        <v>769280264</v>
      </c>
      <c r="H5508" s="330">
        <v>50176</v>
      </c>
      <c r="I5508" s="330"/>
      <c r="K5508" s="42"/>
      <c r="L5508" s="42"/>
      <c r="M5508" s="328"/>
      <c r="N5508" s="328"/>
      <c r="O5508" s="42"/>
    </row>
    <row r="5509" spans="1:15">
      <c r="A5509" s="42"/>
      <c r="B5509" s="330">
        <v>48513</v>
      </c>
      <c r="C5509" s="334">
        <f t="shared" si="84"/>
        <v>9720945632</v>
      </c>
      <c r="D5509" s="42"/>
      <c r="E5509" s="42"/>
      <c r="F5509" s="247">
        <v>182083446</v>
      </c>
      <c r="G5509" s="337">
        <v>769839411</v>
      </c>
      <c r="H5509" s="330">
        <v>45890</v>
      </c>
      <c r="I5509" s="330"/>
      <c r="K5509" s="42"/>
      <c r="L5509" s="42"/>
      <c r="M5509" s="328"/>
      <c r="N5509" s="328"/>
      <c r="O5509" s="42"/>
    </row>
    <row r="5510" spans="1:15">
      <c r="A5510" s="42"/>
      <c r="B5510" s="330">
        <v>48514</v>
      </c>
      <c r="C5510" s="334">
        <f t="shared" si="84"/>
        <v>9699035156</v>
      </c>
      <c r="D5510" s="42"/>
      <c r="E5510" s="42"/>
      <c r="F5510" s="247">
        <v>160172970</v>
      </c>
      <c r="G5510" s="337">
        <v>769928563</v>
      </c>
      <c r="H5510" s="330">
        <v>46476</v>
      </c>
      <c r="I5510" s="330"/>
      <c r="K5510" s="42"/>
      <c r="L5510" s="42"/>
      <c r="M5510" s="328"/>
      <c r="N5510" s="328"/>
      <c r="O5510" s="42"/>
    </row>
    <row r="5511" spans="1:15">
      <c r="A5511" s="42"/>
      <c r="B5511" s="330">
        <v>48515</v>
      </c>
      <c r="C5511" s="334">
        <f t="shared" si="84"/>
        <v>9754483952</v>
      </c>
      <c r="D5511" s="42"/>
      <c r="E5511" s="42"/>
      <c r="F5511" s="247">
        <v>215621766</v>
      </c>
      <c r="G5511" s="337">
        <v>770265260</v>
      </c>
      <c r="H5511" s="330">
        <v>49005</v>
      </c>
      <c r="I5511" s="330"/>
      <c r="K5511" s="42"/>
      <c r="L5511" s="42"/>
      <c r="M5511" s="328"/>
      <c r="N5511" s="328"/>
      <c r="O5511" s="42"/>
    </row>
    <row r="5512" spans="1:15">
      <c r="A5512" s="42"/>
      <c r="B5512" s="330">
        <v>48516</v>
      </c>
      <c r="C5512" s="334">
        <f t="shared" si="84"/>
        <v>9856571654</v>
      </c>
      <c r="D5512" s="42"/>
      <c r="E5512" s="42"/>
      <c r="F5512" s="247">
        <v>317709468</v>
      </c>
      <c r="G5512" s="337">
        <v>770380999</v>
      </c>
      <c r="H5512" s="330">
        <v>43689</v>
      </c>
      <c r="I5512" s="330"/>
      <c r="K5512" s="42"/>
      <c r="L5512" s="42"/>
      <c r="M5512" s="328"/>
      <c r="N5512" s="328"/>
      <c r="O5512" s="42"/>
    </row>
    <row r="5513" spans="1:15">
      <c r="A5513" s="42"/>
      <c r="B5513" s="330">
        <v>48517</v>
      </c>
      <c r="C5513" s="334">
        <f t="shared" si="84"/>
        <v>9836250641</v>
      </c>
      <c r="D5513" s="42"/>
      <c r="E5513" s="42"/>
      <c r="F5513" s="247">
        <v>297388455</v>
      </c>
      <c r="G5513" s="337">
        <v>770673944</v>
      </c>
      <c r="H5513" s="330">
        <v>44928</v>
      </c>
      <c r="I5513" s="330"/>
      <c r="K5513" s="42"/>
      <c r="L5513" s="42"/>
      <c r="M5513" s="328"/>
      <c r="N5513" s="328"/>
      <c r="O5513" s="42"/>
    </row>
    <row r="5514" spans="1:15">
      <c r="A5514" s="42"/>
      <c r="B5514" s="330">
        <v>48518</v>
      </c>
      <c r="C5514" s="334">
        <f t="shared" si="84"/>
        <v>10406289785</v>
      </c>
      <c r="D5514" s="42"/>
      <c r="E5514" s="42"/>
      <c r="F5514" s="247">
        <v>867427599</v>
      </c>
      <c r="G5514" s="337">
        <v>770711931</v>
      </c>
      <c r="H5514" s="330">
        <v>44603</v>
      </c>
      <c r="I5514" s="330"/>
      <c r="K5514" s="42"/>
      <c r="L5514" s="42"/>
      <c r="M5514" s="328"/>
      <c r="N5514" s="328"/>
      <c r="O5514" s="42"/>
    </row>
    <row r="5515" spans="1:15">
      <c r="A5515" s="42"/>
      <c r="B5515" s="330">
        <v>48519</v>
      </c>
      <c r="C5515" s="334">
        <f t="shared" si="84"/>
        <v>10461293256</v>
      </c>
      <c r="D5515" s="42"/>
      <c r="E5515" s="42"/>
      <c r="F5515" s="247">
        <v>922431070</v>
      </c>
      <c r="G5515" s="337">
        <v>770713459</v>
      </c>
      <c r="H5515" s="330">
        <v>48780</v>
      </c>
      <c r="I5515" s="330"/>
      <c r="K5515" s="42"/>
      <c r="L5515" s="42"/>
      <c r="M5515" s="328"/>
      <c r="N5515" s="328"/>
      <c r="O5515" s="42"/>
    </row>
    <row r="5516" spans="1:15">
      <c r="A5516" s="42"/>
      <c r="B5516" s="330">
        <v>48520</v>
      </c>
      <c r="C5516" s="334">
        <f t="shared" si="84"/>
        <v>9997686475</v>
      </c>
      <c r="D5516" s="42"/>
      <c r="E5516" s="42"/>
      <c r="F5516" s="247">
        <v>458824289</v>
      </c>
      <c r="G5516" s="337">
        <v>770937024</v>
      </c>
      <c r="H5516" s="330">
        <v>43984</v>
      </c>
      <c r="I5516" s="330"/>
      <c r="K5516" s="42"/>
      <c r="L5516" s="42"/>
      <c r="M5516" s="328"/>
      <c r="N5516" s="328"/>
      <c r="O5516" s="42"/>
    </row>
    <row r="5517" spans="1:15">
      <c r="A5517" s="42"/>
      <c r="B5517" s="330">
        <v>48521</v>
      </c>
      <c r="C5517" s="334">
        <f t="shared" si="84"/>
        <v>9769863429</v>
      </c>
      <c r="D5517" s="42"/>
      <c r="E5517" s="42"/>
      <c r="F5517" s="247">
        <v>231001243</v>
      </c>
      <c r="G5517" s="337">
        <v>770953612</v>
      </c>
      <c r="H5517" s="330">
        <v>46080</v>
      </c>
      <c r="I5517" s="330"/>
      <c r="K5517" s="42"/>
      <c r="L5517" s="42"/>
      <c r="M5517" s="328"/>
      <c r="N5517" s="328"/>
      <c r="O5517" s="42"/>
    </row>
    <row r="5518" spans="1:15">
      <c r="A5518" s="42"/>
      <c r="B5518" s="330">
        <v>48522</v>
      </c>
      <c r="C5518" s="334">
        <f t="shared" si="84"/>
        <v>10083748858</v>
      </c>
      <c r="D5518" s="42"/>
      <c r="E5518" s="42"/>
      <c r="F5518" s="247">
        <v>544886672</v>
      </c>
      <c r="G5518" s="337">
        <v>771088966</v>
      </c>
      <c r="H5518" s="330">
        <v>45889</v>
      </c>
      <c r="I5518" s="330"/>
      <c r="K5518" s="42"/>
      <c r="L5518" s="42"/>
      <c r="M5518" s="328"/>
      <c r="N5518" s="328"/>
      <c r="O5518" s="42"/>
    </row>
    <row r="5519" spans="1:15">
      <c r="A5519" s="42"/>
      <c r="B5519" s="330">
        <v>48523</v>
      </c>
      <c r="C5519" s="334">
        <f t="shared" si="84"/>
        <v>10322067563</v>
      </c>
      <c r="D5519" s="42"/>
      <c r="E5519" s="42"/>
      <c r="F5519" s="247">
        <v>783205377</v>
      </c>
      <c r="G5519" s="337">
        <v>771205933</v>
      </c>
      <c r="H5519" s="330">
        <v>46479</v>
      </c>
      <c r="I5519" s="330"/>
      <c r="K5519" s="42"/>
      <c r="L5519" s="42"/>
      <c r="M5519" s="328"/>
      <c r="N5519" s="328"/>
      <c r="O5519" s="42"/>
    </row>
    <row r="5520" spans="1:15">
      <c r="A5520" s="42"/>
      <c r="B5520" s="330">
        <v>48524</v>
      </c>
      <c r="C5520" s="334">
        <f t="shared" si="84"/>
        <v>9932921061</v>
      </c>
      <c r="D5520" s="42"/>
      <c r="E5520" s="42"/>
      <c r="F5520" s="247">
        <v>394058875</v>
      </c>
      <c r="G5520" s="337">
        <v>771422556</v>
      </c>
      <c r="H5520" s="330">
        <v>43942</v>
      </c>
      <c r="I5520" s="330"/>
      <c r="K5520" s="42"/>
      <c r="L5520" s="42"/>
      <c r="M5520" s="328"/>
      <c r="N5520" s="328"/>
      <c r="O5520" s="42"/>
    </row>
    <row r="5521" spans="1:15">
      <c r="A5521" s="42"/>
      <c r="B5521" s="330">
        <v>48525</v>
      </c>
      <c r="C5521" s="334">
        <f t="shared" si="84"/>
        <v>9929941401</v>
      </c>
      <c r="D5521" s="42"/>
      <c r="E5521" s="42"/>
      <c r="F5521" s="247">
        <v>391079215</v>
      </c>
      <c r="G5521" s="337">
        <v>771529181</v>
      </c>
      <c r="H5521" s="330">
        <v>43497</v>
      </c>
      <c r="I5521" s="330"/>
      <c r="K5521" s="42"/>
      <c r="L5521" s="42"/>
      <c r="M5521" s="328"/>
      <c r="N5521" s="328"/>
      <c r="O5521" s="42"/>
    </row>
    <row r="5522" spans="1:15">
      <c r="A5522" s="42"/>
      <c r="B5522" s="330">
        <v>48526</v>
      </c>
      <c r="C5522" s="334">
        <f t="shared" si="84"/>
        <v>10348222218</v>
      </c>
      <c r="D5522" s="42"/>
      <c r="E5522" s="42"/>
      <c r="F5522" s="247">
        <v>809360032</v>
      </c>
      <c r="G5522" s="337">
        <v>771568325</v>
      </c>
      <c r="H5522" s="330">
        <v>43402</v>
      </c>
      <c r="I5522" s="330"/>
      <c r="K5522" s="42"/>
      <c r="L5522" s="42"/>
      <c r="M5522" s="328"/>
      <c r="N5522" s="328"/>
      <c r="O5522" s="42"/>
    </row>
    <row r="5523" spans="1:15">
      <c r="A5523" s="42"/>
      <c r="B5523" s="330">
        <v>48527</v>
      </c>
      <c r="C5523" s="334">
        <f t="shared" si="84"/>
        <v>9773757622</v>
      </c>
      <c r="D5523" s="42"/>
      <c r="E5523" s="42"/>
      <c r="F5523" s="247">
        <v>234895436</v>
      </c>
      <c r="G5523" s="337">
        <v>771632121</v>
      </c>
      <c r="H5523" s="330">
        <v>46597</v>
      </c>
      <c r="I5523" s="330"/>
      <c r="K5523" s="42"/>
      <c r="L5523" s="42"/>
      <c r="M5523" s="328"/>
      <c r="N5523" s="328"/>
      <c r="O5523" s="42"/>
    </row>
    <row r="5524" spans="1:15">
      <c r="A5524" s="42"/>
      <c r="B5524" s="330">
        <v>48528</v>
      </c>
      <c r="C5524" s="334">
        <f t="shared" si="84"/>
        <v>10504799106</v>
      </c>
      <c r="D5524" s="42"/>
      <c r="E5524" s="42"/>
      <c r="F5524" s="247">
        <v>965936920</v>
      </c>
      <c r="G5524" s="337">
        <v>771683375</v>
      </c>
      <c r="H5524" s="330">
        <v>46256</v>
      </c>
      <c r="I5524" s="330"/>
      <c r="K5524" s="42"/>
      <c r="L5524" s="42"/>
      <c r="M5524" s="328"/>
      <c r="N5524" s="328"/>
      <c r="O5524" s="42"/>
    </row>
    <row r="5525" spans="1:15">
      <c r="A5525" s="42"/>
      <c r="B5525" s="330">
        <v>48529</v>
      </c>
      <c r="C5525" s="334">
        <f t="shared" si="84"/>
        <v>10004204780</v>
      </c>
      <c r="D5525" s="42"/>
      <c r="E5525" s="42"/>
      <c r="F5525" s="247">
        <v>465342594</v>
      </c>
      <c r="G5525" s="337">
        <v>771852302</v>
      </c>
      <c r="H5525" s="330">
        <v>44364</v>
      </c>
      <c r="I5525" s="330"/>
      <c r="K5525" s="42"/>
      <c r="L5525" s="42"/>
      <c r="M5525" s="328"/>
      <c r="N5525" s="328"/>
      <c r="O5525" s="42"/>
    </row>
    <row r="5526" spans="1:15">
      <c r="A5526" s="42"/>
      <c r="B5526" s="330">
        <v>48530</v>
      </c>
      <c r="C5526" s="334">
        <f t="shared" si="84"/>
        <v>9742533167</v>
      </c>
      <c r="D5526" s="42"/>
      <c r="E5526" s="42"/>
      <c r="F5526" s="247">
        <v>203670981</v>
      </c>
      <c r="G5526" s="337">
        <v>771947374</v>
      </c>
      <c r="H5526" s="330">
        <v>43341</v>
      </c>
      <c r="I5526" s="330"/>
      <c r="K5526" s="42"/>
      <c r="L5526" s="42"/>
      <c r="M5526" s="328"/>
      <c r="N5526" s="328"/>
      <c r="O5526" s="42"/>
    </row>
    <row r="5527" spans="1:15">
      <c r="A5527" s="42"/>
      <c r="B5527" s="330">
        <v>48531</v>
      </c>
      <c r="C5527" s="334">
        <f t="shared" si="84"/>
        <v>10024356402</v>
      </c>
      <c r="D5527" s="42"/>
      <c r="E5527" s="42"/>
      <c r="F5527" s="247">
        <v>485494216</v>
      </c>
      <c r="G5527" s="337">
        <v>771995184</v>
      </c>
      <c r="H5527" s="330">
        <v>50270</v>
      </c>
      <c r="I5527" s="330"/>
      <c r="K5527" s="42"/>
      <c r="L5527" s="42"/>
      <c r="M5527" s="328"/>
      <c r="N5527" s="328"/>
      <c r="O5527" s="42"/>
    </row>
    <row r="5528" spans="1:15">
      <c r="A5528" s="42"/>
      <c r="B5528" s="330">
        <v>48532</v>
      </c>
      <c r="C5528" s="334">
        <f t="shared" si="84"/>
        <v>10064005322</v>
      </c>
      <c r="D5528" s="42"/>
      <c r="E5528" s="42"/>
      <c r="F5528" s="247">
        <v>525143136</v>
      </c>
      <c r="G5528" s="337">
        <v>772180651</v>
      </c>
      <c r="H5528" s="330">
        <v>50361</v>
      </c>
      <c r="I5528" s="330"/>
      <c r="K5528" s="42"/>
      <c r="L5528" s="42"/>
      <c r="M5528" s="328"/>
      <c r="N5528" s="328"/>
      <c r="O5528" s="42"/>
    </row>
    <row r="5529" spans="1:15">
      <c r="A5529" s="42"/>
      <c r="B5529" s="330">
        <v>48533</v>
      </c>
      <c r="C5529" s="334">
        <f t="shared" si="84"/>
        <v>10390355489</v>
      </c>
      <c r="D5529" s="42"/>
      <c r="E5529" s="42"/>
      <c r="F5529" s="247">
        <v>851493303</v>
      </c>
      <c r="G5529" s="337">
        <v>772205089</v>
      </c>
      <c r="H5529" s="330">
        <v>49285</v>
      </c>
      <c r="I5529" s="330"/>
      <c r="K5529" s="42"/>
      <c r="L5529" s="42"/>
      <c r="M5529" s="328"/>
      <c r="N5529" s="328"/>
      <c r="O5529" s="42"/>
    </row>
    <row r="5530" spans="1:15">
      <c r="A5530" s="42"/>
      <c r="B5530" s="330">
        <v>48534</v>
      </c>
      <c r="C5530" s="334">
        <f t="shared" si="84"/>
        <v>10028246610</v>
      </c>
      <c r="D5530" s="42"/>
      <c r="E5530" s="42"/>
      <c r="F5530" s="247">
        <v>489384424</v>
      </c>
      <c r="G5530" s="337">
        <v>772541633</v>
      </c>
      <c r="H5530" s="330">
        <v>47396</v>
      </c>
      <c r="I5530" s="330"/>
      <c r="K5530" s="42"/>
      <c r="L5530" s="42"/>
      <c r="M5530" s="328"/>
      <c r="N5530" s="328"/>
      <c r="O5530" s="42"/>
    </row>
    <row r="5531" spans="1:15">
      <c r="A5531" s="42"/>
      <c r="B5531" s="330">
        <v>48535</v>
      </c>
      <c r="C5531" s="334">
        <f t="shared" si="84"/>
        <v>10510437711</v>
      </c>
      <c r="D5531" s="42"/>
      <c r="E5531" s="42"/>
      <c r="F5531" s="247">
        <v>971575525</v>
      </c>
      <c r="G5531" s="337">
        <v>772570387</v>
      </c>
      <c r="H5531" s="330">
        <v>46151</v>
      </c>
      <c r="I5531" s="330"/>
      <c r="K5531" s="42"/>
      <c r="L5531" s="42"/>
      <c r="M5531" s="328"/>
      <c r="N5531" s="328"/>
      <c r="O5531" s="42"/>
    </row>
    <row r="5532" spans="1:15">
      <c r="A5532" s="42"/>
      <c r="B5532" s="330">
        <v>48536</v>
      </c>
      <c r="C5532" s="334">
        <f t="shared" si="84"/>
        <v>9738909266</v>
      </c>
      <c r="D5532" s="42"/>
      <c r="E5532" s="42"/>
      <c r="F5532" s="247">
        <v>200047080</v>
      </c>
      <c r="G5532" s="337">
        <v>772693637</v>
      </c>
      <c r="H5532" s="330">
        <v>45474</v>
      </c>
      <c r="I5532" s="330"/>
      <c r="K5532" s="42"/>
      <c r="L5532" s="42"/>
      <c r="M5532" s="328"/>
      <c r="N5532" s="328"/>
      <c r="O5532" s="42"/>
    </row>
    <row r="5533" spans="1:15">
      <c r="A5533" s="42"/>
      <c r="B5533" s="330">
        <v>48537</v>
      </c>
      <c r="C5533" s="334">
        <f t="shared" si="84"/>
        <v>10046844586</v>
      </c>
      <c r="D5533" s="42"/>
      <c r="E5533" s="42"/>
      <c r="F5533" s="247">
        <v>507982400</v>
      </c>
      <c r="G5533" s="337">
        <v>772742520</v>
      </c>
      <c r="H5533" s="330">
        <v>50325</v>
      </c>
      <c r="I5533" s="330"/>
      <c r="K5533" s="42"/>
      <c r="L5533" s="42"/>
      <c r="M5533" s="328"/>
      <c r="N5533" s="328"/>
      <c r="O5533" s="42"/>
    </row>
    <row r="5534" spans="1:15">
      <c r="A5534" s="42"/>
      <c r="B5534" s="330">
        <v>48538</v>
      </c>
      <c r="C5534" s="334">
        <f t="shared" si="84"/>
        <v>10322125686</v>
      </c>
      <c r="D5534" s="42"/>
      <c r="E5534" s="42"/>
      <c r="F5534" s="247">
        <v>783263500</v>
      </c>
      <c r="G5534" s="337">
        <v>772774192</v>
      </c>
      <c r="H5534" s="330">
        <v>48439</v>
      </c>
      <c r="I5534" s="330"/>
      <c r="K5534" s="42"/>
      <c r="L5534" s="42"/>
      <c r="M5534" s="328"/>
      <c r="N5534" s="328"/>
      <c r="O5534" s="42"/>
    </row>
    <row r="5535" spans="1:15">
      <c r="A5535" s="42"/>
      <c r="B5535" s="330">
        <v>48539</v>
      </c>
      <c r="C5535" s="334">
        <f t="shared" si="84"/>
        <v>10352256219</v>
      </c>
      <c r="D5535" s="42"/>
      <c r="E5535" s="42"/>
      <c r="F5535" s="247">
        <v>813394033</v>
      </c>
      <c r="G5535" s="337">
        <v>772792261</v>
      </c>
      <c r="H5535" s="330">
        <v>47878</v>
      </c>
      <c r="I5535" s="330"/>
      <c r="K5535" s="42"/>
      <c r="L5535" s="42"/>
      <c r="M5535" s="328"/>
      <c r="N5535" s="328"/>
      <c r="O5535" s="42"/>
    </row>
    <row r="5536" spans="1:15">
      <c r="A5536" s="42"/>
      <c r="B5536" s="330">
        <v>48540</v>
      </c>
      <c r="C5536" s="334">
        <f t="shared" ref="C5536:C5599" si="85">F5536+(F$88*28679+98765)+(G$88*6587+87654)+(E$88*9537+76543)+(J$88*5713+4528)</f>
        <v>10365590072</v>
      </c>
      <c r="D5536" s="42"/>
      <c r="E5536" s="42"/>
      <c r="F5536" s="247">
        <v>826727886</v>
      </c>
      <c r="G5536" s="337">
        <v>772793277</v>
      </c>
      <c r="H5536" s="330">
        <v>49539</v>
      </c>
      <c r="I5536" s="330"/>
      <c r="K5536" s="42"/>
      <c r="L5536" s="42"/>
      <c r="M5536" s="328"/>
      <c r="N5536" s="328"/>
      <c r="O5536" s="42"/>
    </row>
    <row r="5537" spans="1:15">
      <c r="A5537" s="42"/>
      <c r="B5537" s="330">
        <v>48541</v>
      </c>
      <c r="C5537" s="334">
        <f t="shared" si="85"/>
        <v>10245599675</v>
      </c>
      <c r="D5537" s="42"/>
      <c r="E5537" s="42"/>
      <c r="F5537" s="247">
        <v>706737489</v>
      </c>
      <c r="G5537" s="337">
        <v>773026213</v>
      </c>
      <c r="H5537" s="330">
        <v>48185</v>
      </c>
      <c r="I5537" s="330"/>
      <c r="K5537" s="42"/>
      <c r="L5537" s="42"/>
      <c r="M5537" s="328"/>
      <c r="N5537" s="328"/>
      <c r="O5537" s="42"/>
    </row>
    <row r="5538" spans="1:15">
      <c r="A5538" s="42"/>
      <c r="B5538" s="330">
        <v>48542</v>
      </c>
      <c r="C5538" s="334">
        <f t="shared" si="85"/>
        <v>10072130645</v>
      </c>
      <c r="D5538" s="42"/>
      <c r="E5538" s="42"/>
      <c r="F5538" s="247">
        <v>533268459</v>
      </c>
      <c r="G5538" s="337">
        <v>773030674</v>
      </c>
      <c r="H5538" s="330">
        <v>45948</v>
      </c>
      <c r="I5538" s="330"/>
      <c r="K5538" s="42"/>
      <c r="L5538" s="42"/>
      <c r="M5538" s="328"/>
      <c r="N5538" s="328"/>
      <c r="O5538" s="42"/>
    </row>
    <row r="5539" spans="1:15">
      <c r="A5539" s="42"/>
      <c r="B5539" s="330">
        <v>48543</v>
      </c>
      <c r="C5539" s="334">
        <f t="shared" si="85"/>
        <v>9774852637</v>
      </c>
      <c r="D5539" s="42"/>
      <c r="E5539" s="42"/>
      <c r="F5539" s="247">
        <v>235990451</v>
      </c>
      <c r="G5539" s="337">
        <v>773141685</v>
      </c>
      <c r="H5539" s="330">
        <v>43134</v>
      </c>
      <c r="I5539" s="330"/>
      <c r="K5539" s="42"/>
      <c r="L5539" s="42"/>
      <c r="M5539" s="328"/>
      <c r="N5539" s="328"/>
      <c r="O5539" s="42"/>
    </row>
    <row r="5540" spans="1:15">
      <c r="A5540" s="42"/>
      <c r="B5540" s="330">
        <v>48544</v>
      </c>
      <c r="C5540" s="334">
        <f t="shared" si="85"/>
        <v>9826669311</v>
      </c>
      <c r="D5540" s="42"/>
      <c r="E5540" s="42"/>
      <c r="F5540" s="247">
        <v>287807125</v>
      </c>
      <c r="G5540" s="337">
        <v>773183963</v>
      </c>
      <c r="H5540" s="330">
        <v>45466</v>
      </c>
      <c r="I5540" s="330"/>
      <c r="K5540" s="42"/>
      <c r="L5540" s="42"/>
      <c r="M5540" s="328"/>
      <c r="N5540" s="328"/>
      <c r="O5540" s="42"/>
    </row>
    <row r="5541" spans="1:15">
      <c r="A5541" s="42"/>
      <c r="B5541" s="330">
        <v>48545</v>
      </c>
      <c r="C5541" s="334">
        <f t="shared" si="85"/>
        <v>10068536448</v>
      </c>
      <c r="D5541" s="42"/>
      <c r="E5541" s="42"/>
      <c r="F5541" s="247">
        <v>529674262</v>
      </c>
      <c r="G5541" s="337">
        <v>773206061</v>
      </c>
      <c r="H5541" s="330">
        <v>45589</v>
      </c>
      <c r="I5541" s="330"/>
      <c r="K5541" s="42"/>
      <c r="L5541" s="42"/>
      <c r="M5541" s="328"/>
      <c r="N5541" s="328"/>
      <c r="O5541" s="42"/>
    </row>
    <row r="5542" spans="1:15">
      <c r="A5542" s="42"/>
      <c r="B5542" s="330">
        <v>48546</v>
      </c>
      <c r="C5542" s="334">
        <f t="shared" si="85"/>
        <v>10323145602</v>
      </c>
      <c r="D5542" s="42"/>
      <c r="E5542" s="42"/>
      <c r="F5542" s="247">
        <v>784283416</v>
      </c>
      <c r="G5542" s="337">
        <v>773295243</v>
      </c>
      <c r="H5542" s="330">
        <v>47763</v>
      </c>
      <c r="I5542" s="330"/>
      <c r="K5542" s="42"/>
      <c r="L5542" s="42"/>
      <c r="M5542" s="328"/>
      <c r="N5542" s="328"/>
      <c r="O5542" s="42"/>
    </row>
    <row r="5543" spans="1:15">
      <c r="A5543" s="42"/>
      <c r="B5543" s="330">
        <v>48547</v>
      </c>
      <c r="C5543" s="334">
        <f t="shared" si="85"/>
        <v>9813621348</v>
      </c>
      <c r="D5543" s="42"/>
      <c r="E5543" s="42"/>
      <c r="F5543" s="247">
        <v>274759162</v>
      </c>
      <c r="G5543" s="337">
        <v>773407289</v>
      </c>
      <c r="H5543" s="330">
        <v>48633</v>
      </c>
      <c r="I5543" s="330"/>
      <c r="K5543" s="42"/>
      <c r="L5543" s="42"/>
      <c r="M5543" s="328"/>
      <c r="N5543" s="328"/>
      <c r="O5543" s="42"/>
    </row>
    <row r="5544" spans="1:15">
      <c r="A5544" s="42"/>
      <c r="B5544" s="330">
        <v>48548</v>
      </c>
      <c r="C5544" s="334">
        <f t="shared" si="85"/>
        <v>10503001791</v>
      </c>
      <c r="D5544" s="42"/>
      <c r="E5544" s="42"/>
      <c r="F5544" s="247">
        <v>964139605</v>
      </c>
      <c r="G5544" s="337">
        <v>773521344</v>
      </c>
      <c r="H5544" s="330">
        <v>48487</v>
      </c>
      <c r="I5544" s="330"/>
      <c r="K5544" s="42"/>
      <c r="L5544" s="42"/>
      <c r="M5544" s="328"/>
      <c r="N5544" s="328"/>
      <c r="O5544" s="42"/>
    </row>
    <row r="5545" spans="1:15">
      <c r="A5545" s="42"/>
      <c r="B5545" s="330">
        <v>48549</v>
      </c>
      <c r="C5545" s="334">
        <f t="shared" si="85"/>
        <v>10152255996</v>
      </c>
      <c r="D5545" s="42"/>
      <c r="E5545" s="42"/>
      <c r="F5545" s="247">
        <v>613393810</v>
      </c>
      <c r="G5545" s="337">
        <v>773544460</v>
      </c>
      <c r="H5545" s="330">
        <v>48403</v>
      </c>
      <c r="I5545" s="330"/>
      <c r="K5545" s="42"/>
      <c r="L5545" s="42"/>
      <c r="M5545" s="328"/>
      <c r="N5545" s="328"/>
      <c r="O5545" s="42"/>
    </row>
    <row r="5546" spans="1:15">
      <c r="A5546" s="42"/>
      <c r="B5546" s="330">
        <v>48550</v>
      </c>
      <c r="C5546" s="334">
        <f t="shared" si="85"/>
        <v>10452112375</v>
      </c>
      <c r="D5546" s="42"/>
      <c r="E5546" s="42"/>
      <c r="F5546" s="247">
        <v>913250189</v>
      </c>
      <c r="G5546" s="337">
        <v>774056800</v>
      </c>
      <c r="H5546" s="330">
        <v>45739</v>
      </c>
      <c r="I5546" s="330"/>
      <c r="K5546" s="42"/>
      <c r="L5546" s="42"/>
      <c r="M5546" s="328"/>
      <c r="N5546" s="328"/>
      <c r="O5546" s="42"/>
    </row>
    <row r="5547" spans="1:15">
      <c r="A5547" s="42"/>
      <c r="B5547" s="330">
        <v>48551</v>
      </c>
      <c r="C5547" s="334">
        <f t="shared" si="85"/>
        <v>9653152594</v>
      </c>
      <c r="D5547" s="42"/>
      <c r="E5547" s="42"/>
      <c r="F5547" s="247">
        <v>114290408</v>
      </c>
      <c r="G5547" s="337">
        <v>774296475</v>
      </c>
      <c r="H5547" s="330">
        <v>45423</v>
      </c>
      <c r="I5547" s="330"/>
      <c r="K5547" s="42"/>
      <c r="L5547" s="42"/>
      <c r="M5547" s="328"/>
      <c r="N5547" s="328"/>
      <c r="O5547" s="42"/>
    </row>
    <row r="5548" spans="1:15">
      <c r="A5548" s="42"/>
      <c r="B5548" s="330">
        <v>48552</v>
      </c>
      <c r="C5548" s="334">
        <f t="shared" si="85"/>
        <v>9846158486</v>
      </c>
      <c r="D5548" s="42"/>
      <c r="E5548" s="42"/>
      <c r="F5548" s="247">
        <v>307296300</v>
      </c>
      <c r="G5548" s="337">
        <v>774359946</v>
      </c>
      <c r="H5548" s="330">
        <v>45898</v>
      </c>
      <c r="I5548" s="330"/>
      <c r="K5548" s="42"/>
      <c r="L5548" s="42"/>
      <c r="M5548" s="328"/>
      <c r="N5548" s="328"/>
      <c r="O5548" s="42"/>
    </row>
    <row r="5549" spans="1:15">
      <c r="A5549" s="42"/>
      <c r="B5549" s="330">
        <v>48553</v>
      </c>
      <c r="C5549" s="334">
        <f t="shared" si="85"/>
        <v>10097680063</v>
      </c>
      <c r="D5549" s="42"/>
      <c r="E5549" s="42"/>
      <c r="F5549" s="247">
        <v>558817877</v>
      </c>
      <c r="G5549" s="337">
        <v>774501779</v>
      </c>
      <c r="H5549" s="330">
        <v>48002</v>
      </c>
      <c r="I5549" s="330"/>
      <c r="K5549" s="42"/>
      <c r="L5549" s="42"/>
      <c r="M5549" s="328"/>
      <c r="N5549" s="328"/>
      <c r="O5549" s="42"/>
    </row>
    <row r="5550" spans="1:15">
      <c r="A5550" s="42"/>
      <c r="B5550" s="330">
        <v>48554</v>
      </c>
      <c r="C5550" s="334">
        <f t="shared" si="85"/>
        <v>10197013396</v>
      </c>
      <c r="D5550" s="42"/>
      <c r="E5550" s="42"/>
      <c r="F5550" s="247">
        <v>658151210</v>
      </c>
      <c r="G5550" s="337">
        <v>774540087</v>
      </c>
      <c r="H5550" s="330">
        <v>44911</v>
      </c>
      <c r="I5550" s="330"/>
      <c r="K5550" s="42"/>
      <c r="L5550" s="42"/>
      <c r="M5550" s="328"/>
      <c r="N5550" s="328"/>
      <c r="O5550" s="42"/>
    </row>
    <row r="5551" spans="1:15">
      <c r="A5551" s="42"/>
      <c r="B5551" s="330">
        <v>48555</v>
      </c>
      <c r="C5551" s="334">
        <f t="shared" si="85"/>
        <v>9838852600</v>
      </c>
      <c r="D5551" s="42"/>
      <c r="E5551" s="42"/>
      <c r="F5551" s="247">
        <v>299990414</v>
      </c>
      <c r="G5551" s="337">
        <v>774804832</v>
      </c>
      <c r="H5551" s="330">
        <v>47925</v>
      </c>
      <c r="I5551" s="330"/>
      <c r="K5551" s="42"/>
      <c r="L5551" s="42"/>
      <c r="M5551" s="328"/>
      <c r="N5551" s="328"/>
      <c r="O5551" s="42"/>
    </row>
    <row r="5552" spans="1:15">
      <c r="A5552" s="42"/>
      <c r="B5552" s="330">
        <v>48556</v>
      </c>
      <c r="C5552" s="334">
        <f t="shared" si="85"/>
        <v>9889536095</v>
      </c>
      <c r="D5552" s="42"/>
      <c r="E5552" s="42"/>
      <c r="F5552" s="247">
        <v>350673909</v>
      </c>
      <c r="G5552" s="337">
        <v>774815125</v>
      </c>
      <c r="H5552" s="330">
        <v>48503</v>
      </c>
      <c r="I5552" s="330"/>
      <c r="K5552" s="42"/>
      <c r="L5552" s="42"/>
      <c r="M5552" s="328"/>
      <c r="N5552" s="328"/>
      <c r="O5552" s="42"/>
    </row>
    <row r="5553" spans="1:15">
      <c r="A5553" s="42"/>
      <c r="B5553" s="330">
        <v>48557</v>
      </c>
      <c r="C5553" s="334">
        <f t="shared" si="85"/>
        <v>10103242558</v>
      </c>
      <c r="D5553" s="42"/>
      <c r="E5553" s="42"/>
      <c r="F5553" s="247">
        <v>564380372</v>
      </c>
      <c r="G5553" s="337">
        <v>774918970</v>
      </c>
      <c r="H5553" s="330">
        <v>46429</v>
      </c>
      <c r="I5553" s="330"/>
      <c r="K5553" s="42"/>
      <c r="L5553" s="42"/>
      <c r="M5553" s="328"/>
      <c r="N5553" s="328"/>
      <c r="O5553" s="42"/>
    </row>
    <row r="5554" spans="1:15">
      <c r="A5554" s="42"/>
      <c r="B5554" s="330">
        <v>48558</v>
      </c>
      <c r="C5554" s="334">
        <f t="shared" si="85"/>
        <v>10084301209</v>
      </c>
      <c r="D5554" s="42"/>
      <c r="E5554" s="42"/>
      <c r="F5554" s="247">
        <v>545439023</v>
      </c>
      <c r="G5554" s="337">
        <v>774934819</v>
      </c>
      <c r="H5554" s="330">
        <v>44538</v>
      </c>
      <c r="I5554" s="330"/>
      <c r="K5554" s="42"/>
      <c r="L5554" s="42"/>
      <c r="M5554" s="328"/>
      <c r="N5554" s="328"/>
      <c r="O5554" s="42"/>
    </row>
    <row r="5555" spans="1:15">
      <c r="A5555" s="42"/>
      <c r="B5555" s="330">
        <v>48559</v>
      </c>
      <c r="C5555" s="334">
        <f t="shared" si="85"/>
        <v>10525215387</v>
      </c>
      <c r="D5555" s="42"/>
      <c r="E5555" s="42"/>
      <c r="F5555" s="247">
        <v>986353201</v>
      </c>
      <c r="G5555" s="337">
        <v>774978286</v>
      </c>
      <c r="H5555" s="330">
        <v>45815</v>
      </c>
      <c r="I5555" s="330"/>
      <c r="K5555" s="42"/>
      <c r="L5555" s="42"/>
      <c r="M5555" s="328"/>
      <c r="N5555" s="328"/>
      <c r="O5555" s="42"/>
    </row>
    <row r="5556" spans="1:15">
      <c r="A5556" s="42"/>
      <c r="B5556" s="330">
        <v>48560</v>
      </c>
      <c r="C5556" s="334">
        <f t="shared" si="85"/>
        <v>9675527914</v>
      </c>
      <c r="D5556" s="42"/>
      <c r="E5556" s="42"/>
      <c r="F5556" s="247">
        <v>136665728</v>
      </c>
      <c r="G5556" s="337">
        <v>775291415</v>
      </c>
      <c r="H5556" s="330">
        <v>46679</v>
      </c>
      <c r="I5556" s="330"/>
      <c r="K5556" s="42"/>
      <c r="L5556" s="42"/>
      <c r="M5556" s="328"/>
      <c r="N5556" s="328"/>
      <c r="O5556" s="42"/>
    </row>
    <row r="5557" spans="1:15">
      <c r="A5557" s="42"/>
      <c r="B5557" s="330">
        <v>48561</v>
      </c>
      <c r="C5557" s="334">
        <f t="shared" si="85"/>
        <v>10187389608</v>
      </c>
      <c r="D5557" s="42"/>
      <c r="E5557" s="42"/>
      <c r="F5557" s="247">
        <v>648527422</v>
      </c>
      <c r="G5557" s="337">
        <v>775323181</v>
      </c>
      <c r="H5557" s="330">
        <v>49346</v>
      </c>
      <c r="I5557" s="330"/>
      <c r="K5557" s="42"/>
      <c r="L5557" s="42"/>
      <c r="M5557" s="328"/>
      <c r="N5557" s="328"/>
      <c r="O5557" s="42"/>
    </row>
    <row r="5558" spans="1:15">
      <c r="A5558" s="42"/>
      <c r="B5558" s="330">
        <v>48562</v>
      </c>
      <c r="C5558" s="334">
        <f t="shared" si="85"/>
        <v>10355674287</v>
      </c>
      <c r="D5558" s="42"/>
      <c r="E5558" s="42"/>
      <c r="F5558" s="247">
        <v>816812101</v>
      </c>
      <c r="G5558" s="337">
        <v>775410540</v>
      </c>
      <c r="H5558" s="330">
        <v>48876</v>
      </c>
      <c r="I5558" s="330"/>
      <c r="K5558" s="42"/>
      <c r="L5558" s="42"/>
      <c r="M5558" s="328"/>
      <c r="N5558" s="328"/>
      <c r="O5558" s="42"/>
    </row>
    <row r="5559" spans="1:15">
      <c r="A5559" s="42"/>
      <c r="B5559" s="330">
        <v>48563</v>
      </c>
      <c r="C5559" s="334">
        <f t="shared" si="85"/>
        <v>10260279853</v>
      </c>
      <c r="D5559" s="42"/>
      <c r="E5559" s="42"/>
      <c r="F5559" s="247">
        <v>721417667</v>
      </c>
      <c r="G5559" s="337">
        <v>775452908</v>
      </c>
      <c r="H5559" s="330">
        <v>47445</v>
      </c>
      <c r="I5559" s="330"/>
      <c r="K5559" s="42"/>
      <c r="L5559" s="42"/>
      <c r="M5559" s="328"/>
      <c r="N5559" s="328"/>
      <c r="O5559" s="42"/>
    </row>
    <row r="5560" spans="1:15">
      <c r="A5560" s="42"/>
      <c r="B5560" s="330">
        <v>48564</v>
      </c>
      <c r="C5560" s="334">
        <f t="shared" si="85"/>
        <v>10119034133</v>
      </c>
      <c r="D5560" s="42"/>
      <c r="E5560" s="42"/>
      <c r="F5560" s="247">
        <v>580171947</v>
      </c>
      <c r="G5560" s="337">
        <v>775468496</v>
      </c>
      <c r="H5560" s="330">
        <v>43774</v>
      </c>
      <c r="I5560" s="330"/>
      <c r="K5560" s="42"/>
      <c r="L5560" s="42"/>
      <c r="M5560" s="328"/>
      <c r="N5560" s="328"/>
      <c r="O5560" s="42"/>
    </row>
    <row r="5561" spans="1:15">
      <c r="A5561" s="42"/>
      <c r="B5561" s="330">
        <v>48565</v>
      </c>
      <c r="C5561" s="334">
        <f t="shared" si="85"/>
        <v>9788289878</v>
      </c>
      <c r="D5561" s="42"/>
      <c r="E5561" s="42"/>
      <c r="F5561" s="247">
        <v>249427692</v>
      </c>
      <c r="G5561" s="337">
        <v>775494167</v>
      </c>
      <c r="H5561" s="330">
        <v>48133</v>
      </c>
      <c r="I5561" s="330"/>
      <c r="K5561" s="42"/>
      <c r="L5561" s="42"/>
      <c r="M5561" s="328"/>
      <c r="N5561" s="328"/>
      <c r="O5561" s="42"/>
    </row>
    <row r="5562" spans="1:15">
      <c r="A5562" s="42"/>
      <c r="B5562" s="330">
        <v>48566</v>
      </c>
      <c r="C5562" s="334">
        <f t="shared" si="85"/>
        <v>10469066847</v>
      </c>
      <c r="D5562" s="42"/>
      <c r="E5562" s="42"/>
      <c r="F5562" s="247">
        <v>930204661</v>
      </c>
      <c r="G5562" s="337">
        <v>775558251</v>
      </c>
      <c r="H5562" s="330">
        <v>46588</v>
      </c>
      <c r="I5562" s="330"/>
      <c r="K5562" s="42"/>
      <c r="L5562" s="42"/>
      <c r="M5562" s="328"/>
      <c r="N5562" s="328"/>
      <c r="O5562" s="42"/>
    </row>
    <row r="5563" spans="1:15">
      <c r="A5563" s="42"/>
      <c r="B5563" s="330">
        <v>48567</v>
      </c>
      <c r="C5563" s="334">
        <f t="shared" si="85"/>
        <v>10055058837</v>
      </c>
      <c r="D5563" s="42"/>
      <c r="E5563" s="42"/>
      <c r="F5563" s="247">
        <v>516196651</v>
      </c>
      <c r="G5563" s="337">
        <v>775576524</v>
      </c>
      <c r="H5563" s="330">
        <v>47011</v>
      </c>
      <c r="I5563" s="330"/>
      <c r="K5563" s="42"/>
      <c r="L5563" s="42"/>
      <c r="M5563" s="328"/>
      <c r="N5563" s="328"/>
      <c r="O5563" s="42"/>
    </row>
    <row r="5564" spans="1:15">
      <c r="A5564" s="42"/>
      <c r="B5564" s="330">
        <v>48568</v>
      </c>
      <c r="C5564" s="334">
        <f t="shared" si="85"/>
        <v>10503172131</v>
      </c>
      <c r="D5564" s="42"/>
      <c r="E5564" s="42"/>
      <c r="F5564" s="247">
        <v>964309945</v>
      </c>
      <c r="G5564" s="337">
        <v>775593774</v>
      </c>
      <c r="H5564" s="330">
        <v>45578</v>
      </c>
      <c r="I5564" s="330"/>
      <c r="K5564" s="42"/>
      <c r="L5564" s="42"/>
      <c r="M5564" s="328"/>
      <c r="N5564" s="328"/>
      <c r="O5564" s="42"/>
    </row>
    <row r="5565" spans="1:15">
      <c r="A5565" s="42"/>
      <c r="B5565" s="330">
        <v>48569</v>
      </c>
      <c r="C5565" s="334">
        <f t="shared" si="85"/>
        <v>10146361165</v>
      </c>
      <c r="D5565" s="42"/>
      <c r="E5565" s="42"/>
      <c r="F5565" s="247">
        <v>607498979</v>
      </c>
      <c r="G5565" s="337">
        <v>775620852</v>
      </c>
      <c r="H5565" s="330">
        <v>46874</v>
      </c>
      <c r="I5565" s="330"/>
      <c r="K5565" s="42"/>
      <c r="L5565" s="42"/>
      <c r="M5565" s="328"/>
      <c r="N5565" s="328"/>
      <c r="O5565" s="42"/>
    </row>
    <row r="5566" spans="1:15">
      <c r="A5566" s="42"/>
      <c r="B5566" s="330">
        <v>48570</v>
      </c>
      <c r="C5566" s="334">
        <f t="shared" si="85"/>
        <v>10022896835</v>
      </c>
      <c r="D5566" s="42"/>
      <c r="E5566" s="42"/>
      <c r="F5566" s="247">
        <v>484034649</v>
      </c>
      <c r="G5566" s="337">
        <v>775872066</v>
      </c>
      <c r="H5566" s="330">
        <v>49492</v>
      </c>
      <c r="I5566" s="330"/>
      <c r="K5566" s="42"/>
      <c r="L5566" s="42"/>
      <c r="M5566" s="328"/>
      <c r="N5566" s="328"/>
      <c r="O5566" s="42"/>
    </row>
    <row r="5567" spans="1:15">
      <c r="A5567" s="42"/>
      <c r="B5567" s="330">
        <v>48571</v>
      </c>
      <c r="C5567" s="334">
        <f t="shared" si="85"/>
        <v>10128954753</v>
      </c>
      <c r="D5567" s="42"/>
      <c r="E5567" s="42"/>
      <c r="F5567" s="247">
        <v>590092567</v>
      </c>
      <c r="G5567" s="337">
        <v>775924462</v>
      </c>
      <c r="H5567" s="330">
        <v>47200</v>
      </c>
      <c r="I5567" s="330"/>
      <c r="K5567" s="42"/>
      <c r="L5567" s="42"/>
      <c r="M5567" s="328"/>
      <c r="N5567" s="328"/>
      <c r="O5567" s="42"/>
    </row>
    <row r="5568" spans="1:15">
      <c r="A5568" s="42"/>
      <c r="B5568" s="330">
        <v>48572</v>
      </c>
      <c r="C5568" s="334">
        <f t="shared" si="85"/>
        <v>10256102233</v>
      </c>
      <c r="D5568" s="42"/>
      <c r="E5568" s="42"/>
      <c r="F5568" s="247">
        <v>717240047</v>
      </c>
      <c r="G5568" s="337">
        <v>776132808</v>
      </c>
      <c r="H5568" s="330">
        <v>48887</v>
      </c>
      <c r="I5568" s="330"/>
      <c r="K5568" s="42"/>
      <c r="L5568" s="42"/>
      <c r="M5568" s="328"/>
      <c r="N5568" s="328"/>
      <c r="O5568" s="42"/>
    </row>
    <row r="5569" spans="1:15">
      <c r="A5569" s="42"/>
      <c r="B5569" s="330">
        <v>48573</v>
      </c>
      <c r="C5569" s="334">
        <f t="shared" si="85"/>
        <v>9716279061</v>
      </c>
      <c r="D5569" s="42"/>
      <c r="E5569" s="42"/>
      <c r="F5569" s="247">
        <v>177416875</v>
      </c>
      <c r="G5569" s="337">
        <v>776176006</v>
      </c>
      <c r="H5569" s="330">
        <v>46372</v>
      </c>
      <c r="I5569" s="330"/>
      <c r="K5569" s="42"/>
      <c r="L5569" s="42"/>
      <c r="M5569" s="328"/>
      <c r="N5569" s="328"/>
      <c r="O5569" s="42"/>
    </row>
    <row r="5570" spans="1:15">
      <c r="A5570" s="42"/>
      <c r="B5570" s="330">
        <v>48574</v>
      </c>
      <c r="C5570" s="334">
        <f t="shared" si="85"/>
        <v>10139118316</v>
      </c>
      <c r="D5570" s="42"/>
      <c r="E5570" s="42"/>
      <c r="F5570" s="247">
        <v>600256130</v>
      </c>
      <c r="G5570" s="337">
        <v>776352722</v>
      </c>
      <c r="H5570" s="330">
        <v>49082</v>
      </c>
      <c r="I5570" s="330"/>
      <c r="K5570" s="42"/>
      <c r="L5570" s="42"/>
      <c r="M5570" s="328"/>
      <c r="N5570" s="328"/>
      <c r="O5570" s="42"/>
    </row>
    <row r="5571" spans="1:15">
      <c r="A5571" s="42"/>
      <c r="B5571" s="330">
        <v>48575</v>
      </c>
      <c r="C5571" s="334">
        <f t="shared" si="85"/>
        <v>9787556519</v>
      </c>
      <c r="D5571" s="42"/>
      <c r="E5571" s="42"/>
      <c r="F5571" s="247">
        <v>248694333</v>
      </c>
      <c r="G5571" s="337">
        <v>776418315</v>
      </c>
      <c r="H5571" s="330">
        <v>46361</v>
      </c>
      <c r="I5571" s="330"/>
      <c r="K5571" s="42"/>
      <c r="L5571" s="42"/>
      <c r="M5571" s="328"/>
      <c r="N5571" s="328"/>
      <c r="O5571" s="42"/>
    </row>
    <row r="5572" spans="1:15">
      <c r="A5572" s="42"/>
      <c r="B5572" s="330">
        <v>48576</v>
      </c>
      <c r="C5572" s="334">
        <f t="shared" si="85"/>
        <v>10507327202</v>
      </c>
      <c r="D5572" s="42"/>
      <c r="E5572" s="42"/>
      <c r="F5572" s="247">
        <v>968465016</v>
      </c>
      <c r="G5572" s="337">
        <v>776506290</v>
      </c>
      <c r="H5572" s="330">
        <v>44368</v>
      </c>
      <c r="I5572" s="330"/>
      <c r="K5572" s="42"/>
      <c r="L5572" s="42"/>
      <c r="M5572" s="328"/>
      <c r="N5572" s="328"/>
      <c r="O5572" s="42"/>
    </row>
    <row r="5573" spans="1:15">
      <c r="A5573" s="42"/>
      <c r="B5573" s="330">
        <v>48577</v>
      </c>
      <c r="C5573" s="334">
        <f t="shared" si="85"/>
        <v>10038547651</v>
      </c>
      <c r="D5573" s="42"/>
      <c r="E5573" s="42"/>
      <c r="F5573" s="247">
        <v>499685465</v>
      </c>
      <c r="G5573" s="337">
        <v>776537346</v>
      </c>
      <c r="H5573" s="330">
        <v>47329</v>
      </c>
      <c r="I5573" s="330"/>
      <c r="K5573" s="42"/>
      <c r="L5573" s="42"/>
      <c r="M5573" s="328"/>
      <c r="N5573" s="328"/>
      <c r="O5573" s="42"/>
    </row>
    <row r="5574" spans="1:15">
      <c r="A5574" s="42"/>
      <c r="B5574" s="330">
        <v>48578</v>
      </c>
      <c r="C5574" s="334">
        <f t="shared" si="85"/>
        <v>10533976760</v>
      </c>
      <c r="D5574" s="42"/>
      <c r="E5574" s="42"/>
      <c r="F5574" s="247">
        <v>995114574</v>
      </c>
      <c r="G5574" s="337">
        <v>776670759</v>
      </c>
      <c r="H5574" s="330">
        <v>43444</v>
      </c>
      <c r="I5574" s="330"/>
      <c r="K5574" s="42"/>
      <c r="L5574" s="42"/>
      <c r="M5574" s="328"/>
      <c r="N5574" s="328"/>
      <c r="O5574" s="42"/>
    </row>
    <row r="5575" spans="1:15">
      <c r="A5575" s="42"/>
      <c r="B5575" s="330">
        <v>48579</v>
      </c>
      <c r="C5575" s="334">
        <f t="shared" si="85"/>
        <v>9949348636</v>
      </c>
      <c r="D5575" s="42"/>
      <c r="E5575" s="42"/>
      <c r="F5575" s="247">
        <v>410486450</v>
      </c>
      <c r="G5575" s="337">
        <v>776744958</v>
      </c>
      <c r="H5575" s="330">
        <v>45504</v>
      </c>
      <c r="I5575" s="330"/>
      <c r="K5575" s="42"/>
      <c r="L5575" s="42"/>
      <c r="M5575" s="328"/>
      <c r="N5575" s="328"/>
      <c r="O5575" s="42"/>
    </row>
    <row r="5576" spans="1:15">
      <c r="A5576" s="42"/>
      <c r="B5576" s="330">
        <v>48580</v>
      </c>
      <c r="C5576" s="334">
        <f t="shared" si="85"/>
        <v>10200314954</v>
      </c>
      <c r="D5576" s="42"/>
      <c r="E5576" s="42"/>
      <c r="F5576" s="247">
        <v>661452768</v>
      </c>
      <c r="G5576" s="337">
        <v>776854854</v>
      </c>
      <c r="H5576" s="330">
        <v>46536</v>
      </c>
      <c r="I5576" s="330"/>
      <c r="K5576" s="42"/>
      <c r="L5576" s="42"/>
      <c r="M5576" s="328"/>
      <c r="N5576" s="328"/>
      <c r="O5576" s="42"/>
    </row>
    <row r="5577" spans="1:15">
      <c r="A5577" s="42"/>
      <c r="B5577" s="330">
        <v>48581</v>
      </c>
      <c r="C5577" s="334">
        <f t="shared" si="85"/>
        <v>10082151452</v>
      </c>
      <c r="D5577" s="42"/>
      <c r="E5577" s="42"/>
      <c r="F5577" s="247">
        <v>543289266</v>
      </c>
      <c r="G5577" s="337">
        <v>776918254</v>
      </c>
      <c r="H5577" s="330">
        <v>49957</v>
      </c>
      <c r="I5577" s="330"/>
      <c r="K5577" s="42"/>
      <c r="L5577" s="42"/>
      <c r="M5577" s="328"/>
      <c r="N5577" s="328"/>
      <c r="O5577" s="42"/>
    </row>
    <row r="5578" spans="1:15">
      <c r="A5578" s="42"/>
      <c r="B5578" s="330">
        <v>48582</v>
      </c>
      <c r="C5578" s="334">
        <f t="shared" si="85"/>
        <v>9936153471</v>
      </c>
      <c r="D5578" s="42"/>
      <c r="E5578" s="42"/>
      <c r="F5578" s="247">
        <v>397291285</v>
      </c>
      <c r="G5578" s="337">
        <v>776938286</v>
      </c>
      <c r="H5578" s="330">
        <v>44307</v>
      </c>
      <c r="I5578" s="330"/>
      <c r="K5578" s="42"/>
      <c r="L5578" s="42"/>
      <c r="M5578" s="328"/>
      <c r="N5578" s="328"/>
      <c r="O5578" s="42"/>
    </row>
    <row r="5579" spans="1:15">
      <c r="A5579" s="42"/>
      <c r="B5579" s="330">
        <v>48583</v>
      </c>
      <c r="C5579" s="334">
        <f t="shared" si="85"/>
        <v>9905683202</v>
      </c>
      <c r="D5579" s="42"/>
      <c r="E5579" s="42"/>
      <c r="F5579" s="247">
        <v>366821016</v>
      </c>
      <c r="G5579" s="337">
        <v>776962402</v>
      </c>
      <c r="H5579" s="330">
        <v>48468</v>
      </c>
      <c r="I5579" s="330"/>
      <c r="K5579" s="42"/>
      <c r="L5579" s="42"/>
      <c r="M5579" s="328"/>
      <c r="N5579" s="328"/>
      <c r="O5579" s="42"/>
    </row>
    <row r="5580" spans="1:15">
      <c r="A5580" s="42"/>
      <c r="B5580" s="330">
        <v>48584</v>
      </c>
      <c r="C5580" s="334">
        <f t="shared" si="85"/>
        <v>10280057527</v>
      </c>
      <c r="D5580" s="42"/>
      <c r="E5580" s="42"/>
      <c r="F5580" s="247">
        <v>741195341</v>
      </c>
      <c r="G5580" s="337">
        <v>777119182</v>
      </c>
      <c r="H5580" s="330">
        <v>44724</v>
      </c>
      <c r="I5580" s="330"/>
      <c r="K5580" s="42"/>
      <c r="L5580" s="42"/>
      <c r="M5580" s="328"/>
      <c r="N5580" s="328"/>
      <c r="O5580" s="42"/>
    </row>
    <row r="5581" spans="1:15">
      <c r="A5581" s="42"/>
      <c r="B5581" s="330">
        <v>48585</v>
      </c>
      <c r="C5581" s="334">
        <f t="shared" si="85"/>
        <v>10177127694</v>
      </c>
      <c r="D5581" s="42"/>
      <c r="E5581" s="42"/>
      <c r="F5581" s="247">
        <v>638265508</v>
      </c>
      <c r="G5581" s="337">
        <v>777208195</v>
      </c>
      <c r="H5581" s="330">
        <v>44886</v>
      </c>
      <c r="I5581" s="330"/>
      <c r="K5581" s="42"/>
      <c r="L5581" s="42"/>
      <c r="M5581" s="328"/>
      <c r="N5581" s="328"/>
      <c r="O5581" s="42"/>
    </row>
    <row r="5582" spans="1:15">
      <c r="A5582" s="42"/>
      <c r="B5582" s="330">
        <v>48586</v>
      </c>
      <c r="C5582" s="334">
        <f t="shared" si="85"/>
        <v>9698488713</v>
      </c>
      <c r="D5582" s="42"/>
      <c r="E5582" s="42"/>
      <c r="F5582" s="247">
        <v>159626527</v>
      </c>
      <c r="G5582" s="337">
        <v>777279402</v>
      </c>
      <c r="H5582" s="330">
        <v>49789</v>
      </c>
      <c r="I5582" s="330"/>
      <c r="K5582" s="42"/>
      <c r="L5582" s="42"/>
      <c r="M5582" s="328"/>
      <c r="N5582" s="328"/>
      <c r="O5582" s="42"/>
    </row>
    <row r="5583" spans="1:15">
      <c r="A5583" s="42"/>
      <c r="B5583" s="330">
        <v>48587</v>
      </c>
      <c r="C5583" s="334">
        <f t="shared" si="85"/>
        <v>9824702413</v>
      </c>
      <c r="D5583" s="42"/>
      <c r="E5583" s="42"/>
      <c r="F5583" s="247">
        <v>285840227</v>
      </c>
      <c r="G5583" s="337">
        <v>777374725</v>
      </c>
      <c r="H5583" s="330">
        <v>45227</v>
      </c>
      <c r="I5583" s="330"/>
      <c r="K5583" s="42"/>
      <c r="L5583" s="42"/>
      <c r="M5583" s="328"/>
      <c r="N5583" s="328"/>
      <c r="O5583" s="42"/>
    </row>
    <row r="5584" spans="1:15">
      <c r="A5584" s="42"/>
      <c r="B5584" s="330">
        <v>48588</v>
      </c>
      <c r="C5584" s="334">
        <f t="shared" si="85"/>
        <v>10450402566</v>
      </c>
      <c r="D5584" s="42"/>
      <c r="E5584" s="42"/>
      <c r="F5584" s="247">
        <v>911540380</v>
      </c>
      <c r="G5584" s="337">
        <v>777381839</v>
      </c>
      <c r="H5584" s="330">
        <v>48099</v>
      </c>
      <c r="I5584" s="330"/>
      <c r="K5584" s="42"/>
      <c r="L5584" s="42"/>
      <c r="M5584" s="328"/>
      <c r="N5584" s="328"/>
      <c r="O5584" s="42"/>
    </row>
    <row r="5585" spans="1:15">
      <c r="A5585" s="42"/>
      <c r="B5585" s="330">
        <v>48589</v>
      </c>
      <c r="C5585" s="334">
        <f t="shared" si="85"/>
        <v>10512188274</v>
      </c>
      <c r="D5585" s="42"/>
      <c r="E5585" s="42"/>
      <c r="F5585" s="247">
        <v>973326088</v>
      </c>
      <c r="G5585" s="337">
        <v>777436974</v>
      </c>
      <c r="H5585" s="330">
        <v>44460</v>
      </c>
      <c r="I5585" s="330"/>
      <c r="K5585" s="42"/>
      <c r="L5585" s="42"/>
      <c r="M5585" s="328"/>
      <c r="N5585" s="328"/>
      <c r="O5585" s="42"/>
    </row>
    <row r="5586" spans="1:15">
      <c r="A5586" s="42"/>
      <c r="B5586" s="330">
        <v>48590</v>
      </c>
      <c r="C5586" s="334">
        <f t="shared" si="85"/>
        <v>10120629934</v>
      </c>
      <c r="D5586" s="42"/>
      <c r="E5586" s="42"/>
      <c r="F5586" s="247">
        <v>581767748</v>
      </c>
      <c r="G5586" s="337">
        <v>777468676</v>
      </c>
      <c r="H5586" s="330">
        <v>43464</v>
      </c>
      <c r="I5586" s="330"/>
      <c r="K5586" s="42"/>
      <c r="L5586" s="42"/>
      <c r="M5586" s="328"/>
      <c r="N5586" s="328"/>
      <c r="O5586" s="42"/>
    </row>
    <row r="5587" spans="1:15">
      <c r="A5587" s="42"/>
      <c r="B5587" s="330">
        <v>48591</v>
      </c>
      <c r="C5587" s="334">
        <f t="shared" si="85"/>
        <v>10451703437</v>
      </c>
      <c r="D5587" s="42"/>
      <c r="E5587" s="42"/>
      <c r="F5587" s="247">
        <v>912841251</v>
      </c>
      <c r="G5587" s="337">
        <v>777747121</v>
      </c>
      <c r="H5587" s="330">
        <v>45568</v>
      </c>
      <c r="I5587" s="330"/>
      <c r="K5587" s="42"/>
      <c r="L5587" s="42"/>
      <c r="M5587" s="328"/>
      <c r="N5587" s="328"/>
      <c r="O5587" s="42"/>
    </row>
    <row r="5588" spans="1:15">
      <c r="A5588" s="42"/>
      <c r="B5588" s="330">
        <v>48592</v>
      </c>
      <c r="C5588" s="334">
        <f t="shared" si="85"/>
        <v>10091651895</v>
      </c>
      <c r="D5588" s="42"/>
      <c r="E5588" s="42"/>
      <c r="F5588" s="247">
        <v>552789709</v>
      </c>
      <c r="G5588" s="337">
        <v>777764945</v>
      </c>
      <c r="H5588" s="330">
        <v>47717</v>
      </c>
      <c r="I5588" s="330"/>
      <c r="K5588" s="42"/>
      <c r="L5588" s="42"/>
      <c r="M5588" s="328"/>
      <c r="N5588" s="328"/>
      <c r="O5588" s="42"/>
    </row>
    <row r="5589" spans="1:15">
      <c r="A5589" s="42"/>
      <c r="B5589" s="330">
        <v>48593</v>
      </c>
      <c r="C5589" s="334">
        <f t="shared" si="85"/>
        <v>10248244623</v>
      </c>
      <c r="D5589" s="42"/>
      <c r="E5589" s="42"/>
      <c r="F5589" s="247">
        <v>709382437</v>
      </c>
      <c r="G5589" s="337">
        <v>777797189</v>
      </c>
      <c r="H5589" s="330">
        <v>45297</v>
      </c>
      <c r="I5589" s="330"/>
      <c r="K5589" s="42"/>
      <c r="L5589" s="42"/>
      <c r="M5589" s="328"/>
      <c r="N5589" s="328"/>
      <c r="O5589" s="42"/>
    </row>
    <row r="5590" spans="1:15">
      <c r="A5590" s="42"/>
      <c r="B5590" s="330">
        <v>48594</v>
      </c>
      <c r="C5590" s="334">
        <f t="shared" si="85"/>
        <v>10303312854</v>
      </c>
      <c r="D5590" s="42"/>
      <c r="E5590" s="42"/>
      <c r="F5590" s="247">
        <v>764450668</v>
      </c>
      <c r="G5590" s="337">
        <v>777884965</v>
      </c>
      <c r="H5590" s="330">
        <v>46110</v>
      </c>
      <c r="I5590" s="330"/>
      <c r="K5590" s="42"/>
      <c r="L5590" s="42"/>
      <c r="M5590" s="328"/>
      <c r="N5590" s="328"/>
      <c r="O5590" s="42"/>
    </row>
    <row r="5591" spans="1:15">
      <c r="A5591" s="42"/>
      <c r="B5591" s="330">
        <v>48595</v>
      </c>
      <c r="C5591" s="334">
        <f t="shared" si="85"/>
        <v>9905999315</v>
      </c>
      <c r="D5591" s="42"/>
      <c r="E5591" s="42"/>
      <c r="F5591" s="247">
        <v>367137129</v>
      </c>
      <c r="G5591" s="337">
        <v>777888822</v>
      </c>
      <c r="H5591" s="330">
        <v>43733</v>
      </c>
      <c r="I5591" s="330"/>
      <c r="K5591" s="42"/>
      <c r="L5591" s="42"/>
      <c r="M5591" s="328"/>
      <c r="N5591" s="328"/>
      <c r="O5591" s="42"/>
    </row>
    <row r="5592" spans="1:15">
      <c r="A5592" s="42"/>
      <c r="B5592" s="330">
        <v>48596</v>
      </c>
      <c r="C5592" s="334">
        <f t="shared" si="85"/>
        <v>9651957271</v>
      </c>
      <c r="D5592" s="42"/>
      <c r="E5592" s="42"/>
      <c r="F5592" s="247">
        <v>113095085</v>
      </c>
      <c r="G5592" s="337">
        <v>778106186</v>
      </c>
      <c r="H5592" s="330">
        <v>46019</v>
      </c>
      <c r="I5592" s="330"/>
      <c r="K5592" s="42"/>
      <c r="L5592" s="42"/>
      <c r="M5592" s="328"/>
      <c r="N5592" s="328"/>
      <c r="O5592" s="42"/>
    </row>
    <row r="5593" spans="1:15">
      <c r="A5593" s="42"/>
      <c r="B5593" s="330">
        <v>48597</v>
      </c>
      <c r="C5593" s="334">
        <f t="shared" si="85"/>
        <v>10051971633</v>
      </c>
      <c r="D5593" s="42"/>
      <c r="E5593" s="42"/>
      <c r="F5593" s="247">
        <v>513109447</v>
      </c>
      <c r="G5593" s="337">
        <v>778319070</v>
      </c>
      <c r="H5593" s="330">
        <v>47902</v>
      </c>
      <c r="I5593" s="330"/>
      <c r="K5593" s="42"/>
      <c r="L5593" s="42"/>
      <c r="M5593" s="328"/>
      <c r="N5593" s="328"/>
      <c r="O5593" s="42"/>
    </row>
    <row r="5594" spans="1:15">
      <c r="A5594" s="42"/>
      <c r="B5594" s="330">
        <v>48598</v>
      </c>
      <c r="C5594" s="334">
        <f t="shared" si="85"/>
        <v>9914948446</v>
      </c>
      <c r="D5594" s="42"/>
      <c r="E5594" s="42"/>
      <c r="F5594" s="247">
        <v>376086260</v>
      </c>
      <c r="G5594" s="337">
        <v>778347539</v>
      </c>
      <c r="H5594" s="330">
        <v>47127</v>
      </c>
      <c r="I5594" s="330"/>
      <c r="K5594" s="42"/>
      <c r="L5594" s="42"/>
      <c r="M5594" s="328"/>
      <c r="N5594" s="328"/>
      <c r="O5594" s="42"/>
    </row>
    <row r="5595" spans="1:15">
      <c r="A5595" s="42"/>
      <c r="B5595" s="330">
        <v>48599</v>
      </c>
      <c r="C5595" s="334">
        <f t="shared" si="85"/>
        <v>9839812422</v>
      </c>
      <c r="D5595" s="42"/>
      <c r="E5595" s="42"/>
      <c r="F5595" s="247">
        <v>300950236</v>
      </c>
      <c r="G5595" s="337">
        <v>778425417</v>
      </c>
      <c r="H5595" s="330">
        <v>43139</v>
      </c>
      <c r="I5595" s="330"/>
      <c r="K5595" s="42"/>
      <c r="L5595" s="42"/>
      <c r="M5595" s="328"/>
      <c r="N5595" s="328"/>
      <c r="O5595" s="42"/>
    </row>
    <row r="5596" spans="1:15">
      <c r="A5596" s="42"/>
      <c r="B5596" s="330">
        <v>48600</v>
      </c>
      <c r="C5596" s="334">
        <f t="shared" si="85"/>
        <v>10355860261</v>
      </c>
      <c r="D5596" s="42"/>
      <c r="E5596" s="42"/>
      <c r="F5596" s="247">
        <v>816998075</v>
      </c>
      <c r="G5596" s="337">
        <v>778600293</v>
      </c>
      <c r="H5596" s="330">
        <v>48752</v>
      </c>
      <c r="I5596" s="330"/>
      <c r="K5596" s="42"/>
      <c r="L5596" s="42"/>
      <c r="M5596" s="328"/>
      <c r="N5596" s="328"/>
      <c r="O5596" s="42"/>
    </row>
    <row r="5597" spans="1:15">
      <c r="A5597" s="42"/>
      <c r="B5597" s="330">
        <v>48601</v>
      </c>
      <c r="C5597" s="334">
        <f t="shared" si="85"/>
        <v>9981207438</v>
      </c>
      <c r="D5597" s="42"/>
      <c r="E5597" s="42"/>
      <c r="F5597" s="247">
        <v>442345252</v>
      </c>
      <c r="G5597" s="337">
        <v>779199642</v>
      </c>
      <c r="H5597" s="330">
        <v>44138</v>
      </c>
      <c r="I5597" s="330"/>
      <c r="K5597" s="42"/>
      <c r="L5597" s="42"/>
      <c r="M5597" s="328"/>
      <c r="N5597" s="328"/>
      <c r="O5597" s="42"/>
    </row>
    <row r="5598" spans="1:15">
      <c r="A5598" s="42"/>
      <c r="B5598" s="330">
        <v>48602</v>
      </c>
      <c r="C5598" s="334">
        <f t="shared" si="85"/>
        <v>9765385285</v>
      </c>
      <c r="D5598" s="42"/>
      <c r="E5598" s="42"/>
      <c r="F5598" s="247">
        <v>226523099</v>
      </c>
      <c r="G5598" s="337">
        <v>779230545</v>
      </c>
      <c r="H5598" s="330">
        <v>47456</v>
      </c>
      <c r="I5598" s="330"/>
      <c r="K5598" s="42"/>
      <c r="L5598" s="42"/>
      <c r="M5598" s="328"/>
      <c r="N5598" s="328"/>
      <c r="O5598" s="42"/>
    </row>
    <row r="5599" spans="1:15">
      <c r="A5599" s="42"/>
      <c r="B5599" s="330">
        <v>48603</v>
      </c>
      <c r="C5599" s="334">
        <f t="shared" si="85"/>
        <v>10401899892</v>
      </c>
      <c r="D5599" s="42"/>
      <c r="E5599" s="42"/>
      <c r="F5599" s="247">
        <v>863037706</v>
      </c>
      <c r="G5599" s="337">
        <v>779234417</v>
      </c>
      <c r="H5599" s="330">
        <v>49007</v>
      </c>
      <c r="I5599" s="330"/>
      <c r="K5599" s="42"/>
      <c r="L5599" s="42"/>
      <c r="M5599" s="328"/>
      <c r="N5599" s="328"/>
      <c r="O5599" s="42"/>
    </row>
    <row r="5600" spans="1:15">
      <c r="A5600" s="42"/>
      <c r="B5600" s="330">
        <v>48604</v>
      </c>
      <c r="C5600" s="334">
        <f t="shared" ref="C5600:C5663" si="86">F5600+(F$88*28679+98765)+(G$88*6587+87654)+(E$88*9537+76543)+(J$88*5713+4528)</f>
        <v>10496784514</v>
      </c>
      <c r="D5600" s="42"/>
      <c r="E5600" s="42"/>
      <c r="F5600" s="247">
        <v>957922328</v>
      </c>
      <c r="G5600" s="337">
        <v>779328817</v>
      </c>
      <c r="H5600" s="330">
        <v>49260</v>
      </c>
      <c r="I5600" s="330"/>
      <c r="K5600" s="42"/>
      <c r="L5600" s="42"/>
      <c r="M5600" s="328"/>
      <c r="N5600" s="328"/>
      <c r="O5600" s="42"/>
    </row>
    <row r="5601" spans="1:15">
      <c r="A5601" s="42"/>
      <c r="B5601" s="330">
        <v>48605</v>
      </c>
      <c r="C5601" s="334">
        <f t="shared" si="86"/>
        <v>9851114439</v>
      </c>
      <c r="D5601" s="42"/>
      <c r="E5601" s="42"/>
      <c r="F5601" s="247">
        <v>312252253</v>
      </c>
      <c r="G5601" s="337">
        <v>779606563</v>
      </c>
      <c r="H5601" s="330">
        <v>45927</v>
      </c>
      <c r="I5601" s="330"/>
      <c r="K5601" s="42"/>
      <c r="L5601" s="42"/>
      <c r="M5601" s="328"/>
      <c r="N5601" s="328"/>
      <c r="O5601" s="42"/>
    </row>
    <row r="5602" spans="1:15">
      <c r="A5602" s="42"/>
      <c r="B5602" s="330">
        <v>48606</v>
      </c>
      <c r="C5602" s="334">
        <f t="shared" si="86"/>
        <v>9970672680</v>
      </c>
      <c r="D5602" s="42"/>
      <c r="E5602" s="42"/>
      <c r="F5602" s="247">
        <v>431810494</v>
      </c>
      <c r="G5602" s="337">
        <v>779689141</v>
      </c>
      <c r="H5602" s="330">
        <v>46265</v>
      </c>
      <c r="I5602" s="330"/>
      <c r="K5602" s="42"/>
      <c r="L5602" s="42"/>
      <c r="M5602" s="328"/>
      <c r="N5602" s="328"/>
      <c r="O5602" s="42"/>
    </row>
    <row r="5603" spans="1:15">
      <c r="A5603" s="42"/>
      <c r="B5603" s="330">
        <v>48607</v>
      </c>
      <c r="C5603" s="334">
        <f t="shared" si="86"/>
        <v>9705106182</v>
      </c>
      <c r="D5603" s="42"/>
      <c r="E5603" s="42"/>
      <c r="F5603" s="247">
        <v>166243996</v>
      </c>
      <c r="G5603" s="337">
        <v>779783909</v>
      </c>
      <c r="H5603" s="330">
        <v>43894</v>
      </c>
      <c r="I5603" s="330"/>
      <c r="K5603" s="42"/>
      <c r="L5603" s="42"/>
      <c r="M5603" s="328"/>
      <c r="N5603" s="328"/>
      <c r="O5603" s="42"/>
    </row>
    <row r="5604" spans="1:15">
      <c r="A5604" s="42"/>
      <c r="B5604" s="330">
        <v>48608</v>
      </c>
      <c r="C5604" s="334">
        <f t="shared" si="86"/>
        <v>10499246274</v>
      </c>
      <c r="D5604" s="42"/>
      <c r="E5604" s="42"/>
      <c r="F5604" s="247">
        <v>960384088</v>
      </c>
      <c r="G5604" s="337">
        <v>779806295</v>
      </c>
      <c r="H5604" s="330">
        <v>45176</v>
      </c>
      <c r="I5604" s="330"/>
      <c r="K5604" s="42"/>
      <c r="L5604" s="42"/>
      <c r="M5604" s="328"/>
      <c r="N5604" s="328"/>
      <c r="O5604" s="42"/>
    </row>
    <row r="5605" spans="1:15">
      <c r="A5605" s="42"/>
      <c r="B5605" s="330">
        <v>48609</v>
      </c>
      <c r="C5605" s="334">
        <f t="shared" si="86"/>
        <v>9853683288</v>
      </c>
      <c r="D5605" s="42"/>
      <c r="E5605" s="42"/>
      <c r="F5605" s="247">
        <v>314821102</v>
      </c>
      <c r="G5605" s="337">
        <v>779862466</v>
      </c>
      <c r="H5605" s="330">
        <v>46673</v>
      </c>
      <c r="I5605" s="330"/>
      <c r="K5605" s="42"/>
      <c r="L5605" s="42"/>
      <c r="M5605" s="328"/>
      <c r="N5605" s="328"/>
      <c r="O5605" s="42"/>
    </row>
    <row r="5606" spans="1:15">
      <c r="A5606" s="42"/>
      <c r="B5606" s="330">
        <v>48610</v>
      </c>
      <c r="C5606" s="334">
        <f t="shared" si="86"/>
        <v>10090059899</v>
      </c>
      <c r="D5606" s="42"/>
      <c r="E5606" s="42"/>
      <c r="F5606" s="247">
        <v>551197713</v>
      </c>
      <c r="G5606" s="337">
        <v>779954663</v>
      </c>
      <c r="H5606" s="330">
        <v>50131</v>
      </c>
      <c r="I5606" s="330"/>
      <c r="K5606" s="42"/>
      <c r="L5606" s="42"/>
      <c r="M5606" s="328"/>
      <c r="N5606" s="328"/>
      <c r="O5606" s="42"/>
    </row>
    <row r="5607" spans="1:15">
      <c r="A5607" s="42"/>
      <c r="B5607" s="330">
        <v>48611</v>
      </c>
      <c r="C5607" s="334">
        <f t="shared" si="86"/>
        <v>9830022152</v>
      </c>
      <c r="D5607" s="42"/>
      <c r="E5607" s="42"/>
      <c r="F5607" s="247">
        <v>291159966</v>
      </c>
      <c r="G5607" s="337">
        <v>780105584</v>
      </c>
      <c r="H5607" s="330">
        <v>49997</v>
      </c>
      <c r="I5607" s="330"/>
      <c r="K5607" s="42"/>
      <c r="L5607" s="42"/>
      <c r="M5607" s="328"/>
      <c r="N5607" s="328"/>
      <c r="O5607" s="42"/>
    </row>
    <row r="5608" spans="1:15">
      <c r="A5608" s="42"/>
      <c r="B5608" s="330">
        <v>48612</v>
      </c>
      <c r="C5608" s="334">
        <f t="shared" si="86"/>
        <v>10379388004</v>
      </c>
      <c r="D5608" s="42"/>
      <c r="E5608" s="42"/>
      <c r="F5608" s="247">
        <v>840525818</v>
      </c>
      <c r="G5608" s="337">
        <v>780328848</v>
      </c>
      <c r="H5608" s="330">
        <v>50116</v>
      </c>
      <c r="I5608" s="330"/>
      <c r="K5608" s="42"/>
      <c r="L5608" s="42"/>
      <c r="M5608" s="328"/>
      <c r="N5608" s="328"/>
      <c r="O5608" s="42"/>
    </row>
    <row r="5609" spans="1:15">
      <c r="A5609" s="42"/>
      <c r="B5609" s="330">
        <v>48613</v>
      </c>
      <c r="C5609" s="334">
        <f t="shared" si="86"/>
        <v>10028333101</v>
      </c>
      <c r="D5609" s="42"/>
      <c r="E5609" s="42"/>
      <c r="F5609" s="247">
        <v>489470915</v>
      </c>
      <c r="G5609" s="337">
        <v>780394802</v>
      </c>
      <c r="H5609" s="330">
        <v>46878</v>
      </c>
      <c r="I5609" s="330"/>
      <c r="K5609" s="42"/>
      <c r="L5609" s="42"/>
      <c r="M5609" s="328"/>
      <c r="N5609" s="328"/>
      <c r="O5609" s="42"/>
    </row>
    <row r="5610" spans="1:15">
      <c r="A5610" s="42"/>
      <c r="B5610" s="330">
        <v>48614</v>
      </c>
      <c r="C5610" s="334">
        <f t="shared" si="86"/>
        <v>10486384211</v>
      </c>
      <c r="D5610" s="42"/>
      <c r="E5610" s="42"/>
      <c r="F5610" s="247">
        <v>947522025</v>
      </c>
      <c r="G5610" s="337">
        <v>780499785</v>
      </c>
      <c r="H5610" s="330">
        <v>50070</v>
      </c>
      <c r="I5610" s="330"/>
      <c r="K5610" s="42"/>
      <c r="L5610" s="42"/>
      <c r="M5610" s="328"/>
      <c r="N5610" s="328"/>
      <c r="O5610" s="42"/>
    </row>
    <row r="5611" spans="1:15">
      <c r="A5611" s="42"/>
      <c r="B5611" s="330">
        <v>48615</v>
      </c>
      <c r="C5611" s="334">
        <f t="shared" si="86"/>
        <v>9673160558</v>
      </c>
      <c r="D5611" s="42"/>
      <c r="E5611" s="42"/>
      <c r="F5611" s="247">
        <v>134298372</v>
      </c>
      <c r="G5611" s="337">
        <v>780679236</v>
      </c>
      <c r="H5611" s="330">
        <v>47473</v>
      </c>
      <c r="I5611" s="330"/>
      <c r="K5611" s="42"/>
      <c r="L5611" s="42"/>
      <c r="M5611" s="328"/>
      <c r="N5611" s="328"/>
      <c r="O5611" s="42"/>
    </row>
    <row r="5612" spans="1:15">
      <c r="A5612" s="42"/>
      <c r="B5612" s="330">
        <v>48616</v>
      </c>
      <c r="C5612" s="334">
        <f t="shared" si="86"/>
        <v>10133624164</v>
      </c>
      <c r="D5612" s="42"/>
      <c r="E5612" s="42"/>
      <c r="F5612" s="247">
        <v>594761978</v>
      </c>
      <c r="G5612" s="337">
        <v>780729250</v>
      </c>
      <c r="H5612" s="330">
        <v>50394</v>
      </c>
      <c r="I5612" s="330"/>
      <c r="K5612" s="42"/>
      <c r="L5612" s="42"/>
      <c r="M5612" s="328"/>
      <c r="N5612" s="328"/>
      <c r="O5612" s="42"/>
    </row>
    <row r="5613" spans="1:15">
      <c r="A5613" s="42"/>
      <c r="B5613" s="330">
        <v>48617</v>
      </c>
      <c r="C5613" s="334">
        <f t="shared" si="86"/>
        <v>10371073444</v>
      </c>
      <c r="D5613" s="42"/>
      <c r="E5613" s="42"/>
      <c r="F5613" s="247">
        <v>832211258</v>
      </c>
      <c r="G5613" s="337">
        <v>781018430</v>
      </c>
      <c r="H5613" s="330">
        <v>44517</v>
      </c>
      <c r="I5613" s="330"/>
      <c r="K5613" s="42"/>
      <c r="L5613" s="42"/>
      <c r="M5613" s="328"/>
      <c r="N5613" s="328"/>
      <c r="O5613" s="42"/>
    </row>
    <row r="5614" spans="1:15">
      <c r="A5614" s="42"/>
      <c r="B5614" s="330">
        <v>48618</v>
      </c>
      <c r="C5614" s="334">
        <f t="shared" si="86"/>
        <v>10139879525</v>
      </c>
      <c r="D5614" s="42"/>
      <c r="E5614" s="42"/>
      <c r="F5614" s="247">
        <v>601017339</v>
      </c>
      <c r="G5614" s="337">
        <v>781309486</v>
      </c>
      <c r="H5614" s="330">
        <v>47132</v>
      </c>
      <c r="I5614" s="330"/>
      <c r="K5614" s="42"/>
      <c r="L5614" s="42"/>
      <c r="M5614" s="328"/>
      <c r="N5614" s="328"/>
      <c r="O5614" s="42"/>
    </row>
    <row r="5615" spans="1:15">
      <c r="A5615" s="42"/>
      <c r="B5615" s="330">
        <v>48619</v>
      </c>
      <c r="C5615" s="334">
        <f t="shared" si="86"/>
        <v>10057522106</v>
      </c>
      <c r="D5615" s="42"/>
      <c r="E5615" s="42"/>
      <c r="F5615" s="247">
        <v>518659920</v>
      </c>
      <c r="G5615" s="337">
        <v>781339473</v>
      </c>
      <c r="H5615" s="330">
        <v>44355</v>
      </c>
      <c r="I5615" s="330"/>
      <c r="K5615" s="42"/>
      <c r="L5615" s="42"/>
      <c r="M5615" s="328"/>
      <c r="N5615" s="328"/>
      <c r="O5615" s="42"/>
    </row>
    <row r="5616" spans="1:15">
      <c r="A5616" s="42"/>
      <c r="B5616" s="330">
        <v>48620</v>
      </c>
      <c r="C5616" s="334">
        <f t="shared" si="86"/>
        <v>9808785312</v>
      </c>
      <c r="D5616" s="42"/>
      <c r="E5616" s="42"/>
      <c r="F5616" s="247">
        <v>269923126</v>
      </c>
      <c r="G5616" s="337">
        <v>781559603</v>
      </c>
      <c r="H5616" s="330">
        <v>44261</v>
      </c>
      <c r="I5616" s="330"/>
      <c r="K5616" s="42"/>
      <c r="L5616" s="42"/>
      <c r="M5616" s="328"/>
      <c r="N5616" s="328"/>
      <c r="O5616" s="42"/>
    </row>
    <row r="5617" spans="1:15">
      <c r="A5617" s="42"/>
      <c r="B5617" s="330">
        <v>48621</v>
      </c>
      <c r="C5617" s="334">
        <f t="shared" si="86"/>
        <v>10434585607</v>
      </c>
      <c r="D5617" s="42"/>
      <c r="E5617" s="42"/>
      <c r="F5617" s="247">
        <v>895723421</v>
      </c>
      <c r="G5617" s="337">
        <v>782022104</v>
      </c>
      <c r="H5617" s="330">
        <v>46237</v>
      </c>
      <c r="I5617" s="330"/>
      <c r="K5617" s="42"/>
      <c r="L5617" s="42"/>
      <c r="M5617" s="328"/>
      <c r="N5617" s="328"/>
      <c r="O5617" s="42"/>
    </row>
    <row r="5618" spans="1:15">
      <c r="A5618" s="42"/>
      <c r="B5618" s="330">
        <v>48622</v>
      </c>
      <c r="C5618" s="334">
        <f t="shared" si="86"/>
        <v>9904062935</v>
      </c>
      <c r="D5618" s="42"/>
      <c r="E5618" s="42"/>
      <c r="F5618" s="247">
        <v>365200749</v>
      </c>
      <c r="G5618" s="337">
        <v>782253297</v>
      </c>
      <c r="H5618" s="330">
        <v>50326</v>
      </c>
      <c r="I5618" s="330"/>
      <c r="K5618" s="42"/>
      <c r="L5618" s="42"/>
      <c r="M5618" s="328"/>
      <c r="N5618" s="328"/>
      <c r="O5618" s="42"/>
    </row>
    <row r="5619" spans="1:15">
      <c r="A5619" s="42"/>
      <c r="B5619" s="330">
        <v>48623</v>
      </c>
      <c r="C5619" s="334">
        <f t="shared" si="86"/>
        <v>10179888164</v>
      </c>
      <c r="D5619" s="42"/>
      <c r="E5619" s="42"/>
      <c r="F5619" s="247">
        <v>641025978</v>
      </c>
      <c r="G5619" s="337">
        <v>782287350</v>
      </c>
      <c r="H5619" s="330">
        <v>45199</v>
      </c>
      <c r="I5619" s="330"/>
      <c r="K5619" s="42"/>
      <c r="L5619" s="42"/>
      <c r="M5619" s="328"/>
      <c r="N5619" s="328"/>
      <c r="O5619" s="42"/>
    </row>
    <row r="5620" spans="1:15">
      <c r="A5620" s="42"/>
      <c r="B5620" s="330">
        <v>48624</v>
      </c>
      <c r="C5620" s="334">
        <f t="shared" si="86"/>
        <v>9989905342</v>
      </c>
      <c r="D5620" s="42"/>
      <c r="E5620" s="42"/>
      <c r="F5620" s="247">
        <v>451043156</v>
      </c>
      <c r="G5620" s="337">
        <v>782668725</v>
      </c>
      <c r="H5620" s="330">
        <v>49225</v>
      </c>
      <c r="I5620" s="330"/>
      <c r="K5620" s="42"/>
      <c r="L5620" s="42"/>
      <c r="M5620" s="328"/>
      <c r="N5620" s="328"/>
      <c r="O5620" s="42"/>
    </row>
    <row r="5621" spans="1:15">
      <c r="A5621" s="42"/>
      <c r="B5621" s="330">
        <v>48625</v>
      </c>
      <c r="C5621" s="334">
        <f t="shared" si="86"/>
        <v>9714690172</v>
      </c>
      <c r="D5621" s="42"/>
      <c r="E5621" s="42"/>
      <c r="F5621" s="247">
        <v>175827986</v>
      </c>
      <c r="G5621" s="337">
        <v>782680683</v>
      </c>
      <c r="H5621" s="330">
        <v>44490</v>
      </c>
      <c r="I5621" s="330"/>
      <c r="K5621" s="42"/>
      <c r="L5621" s="42"/>
      <c r="M5621" s="328"/>
      <c r="N5621" s="328"/>
      <c r="O5621" s="42"/>
    </row>
    <row r="5622" spans="1:15">
      <c r="A5622" s="42"/>
      <c r="B5622" s="330">
        <v>48626</v>
      </c>
      <c r="C5622" s="334">
        <f t="shared" si="86"/>
        <v>10210841945</v>
      </c>
      <c r="D5622" s="42"/>
      <c r="E5622" s="42"/>
      <c r="F5622" s="247">
        <v>671979759</v>
      </c>
      <c r="G5622" s="337">
        <v>782929008</v>
      </c>
      <c r="H5622" s="330">
        <v>48063</v>
      </c>
      <c r="I5622" s="330"/>
      <c r="K5622" s="42"/>
      <c r="L5622" s="42"/>
      <c r="M5622" s="328"/>
      <c r="N5622" s="328"/>
      <c r="O5622" s="42"/>
    </row>
    <row r="5623" spans="1:15">
      <c r="A5623" s="42"/>
      <c r="B5623" s="330">
        <v>48627</v>
      </c>
      <c r="C5623" s="334">
        <f t="shared" si="86"/>
        <v>10218982293</v>
      </c>
      <c r="D5623" s="42"/>
      <c r="E5623" s="42"/>
      <c r="F5623" s="247">
        <v>680120107</v>
      </c>
      <c r="G5623" s="337">
        <v>782959531</v>
      </c>
      <c r="H5623" s="330">
        <v>43480</v>
      </c>
      <c r="I5623" s="330"/>
      <c r="K5623" s="42"/>
      <c r="L5623" s="42"/>
      <c r="M5623" s="328"/>
      <c r="N5623" s="328"/>
      <c r="O5623" s="42"/>
    </row>
    <row r="5624" spans="1:15">
      <c r="A5624" s="42"/>
      <c r="B5624" s="330">
        <v>48628</v>
      </c>
      <c r="C5624" s="334">
        <f t="shared" si="86"/>
        <v>9719183354</v>
      </c>
      <c r="D5624" s="42"/>
      <c r="E5624" s="42"/>
      <c r="F5624" s="247">
        <v>180321168</v>
      </c>
      <c r="G5624" s="337">
        <v>783144022</v>
      </c>
      <c r="H5624" s="330">
        <v>45524</v>
      </c>
      <c r="I5624" s="330"/>
      <c r="K5624" s="42"/>
      <c r="L5624" s="42"/>
      <c r="M5624" s="328"/>
      <c r="N5624" s="328"/>
      <c r="O5624" s="42"/>
    </row>
    <row r="5625" spans="1:15">
      <c r="A5625" s="42"/>
      <c r="B5625" s="330">
        <v>48629</v>
      </c>
      <c r="C5625" s="334">
        <f t="shared" si="86"/>
        <v>10036331958</v>
      </c>
      <c r="D5625" s="42"/>
      <c r="E5625" s="42"/>
      <c r="F5625" s="247">
        <v>497469772</v>
      </c>
      <c r="G5625" s="337">
        <v>783182010</v>
      </c>
      <c r="H5625" s="330">
        <v>50328</v>
      </c>
      <c r="I5625" s="330"/>
      <c r="K5625" s="42"/>
      <c r="L5625" s="42"/>
      <c r="M5625" s="328"/>
      <c r="N5625" s="328"/>
      <c r="O5625" s="42"/>
    </row>
    <row r="5626" spans="1:15">
      <c r="A5626" s="42"/>
      <c r="B5626" s="330">
        <v>48630</v>
      </c>
      <c r="C5626" s="334">
        <f t="shared" si="86"/>
        <v>10077004128</v>
      </c>
      <c r="D5626" s="42"/>
      <c r="E5626" s="42"/>
      <c r="F5626" s="247">
        <v>538141942</v>
      </c>
      <c r="G5626" s="337">
        <v>783205377</v>
      </c>
      <c r="H5626" s="330">
        <v>48523</v>
      </c>
      <c r="I5626" s="330"/>
      <c r="K5626" s="42"/>
      <c r="L5626" s="42"/>
      <c r="M5626" s="328"/>
      <c r="N5626" s="328"/>
      <c r="O5626" s="42"/>
    </row>
    <row r="5627" spans="1:15">
      <c r="A5627" s="42"/>
      <c r="B5627" s="330">
        <v>48631</v>
      </c>
      <c r="C5627" s="334">
        <f t="shared" si="86"/>
        <v>10121291148</v>
      </c>
      <c r="D5627" s="42"/>
      <c r="E5627" s="42"/>
      <c r="F5627" s="247">
        <v>582428962</v>
      </c>
      <c r="G5627" s="337">
        <v>783263500</v>
      </c>
      <c r="H5627" s="330">
        <v>48538</v>
      </c>
      <c r="I5627" s="330"/>
      <c r="K5627" s="42"/>
      <c r="L5627" s="42"/>
      <c r="M5627" s="328"/>
      <c r="N5627" s="328"/>
      <c r="O5627" s="42"/>
    </row>
    <row r="5628" spans="1:15">
      <c r="A5628" s="42"/>
      <c r="B5628" s="330">
        <v>48632</v>
      </c>
      <c r="C5628" s="334">
        <f t="shared" si="86"/>
        <v>10292948150</v>
      </c>
      <c r="D5628" s="42"/>
      <c r="E5628" s="42"/>
      <c r="F5628" s="247">
        <v>754085964</v>
      </c>
      <c r="G5628" s="337">
        <v>783602307</v>
      </c>
      <c r="H5628" s="330">
        <v>46596</v>
      </c>
      <c r="I5628" s="330"/>
      <c r="K5628" s="42"/>
      <c r="L5628" s="42"/>
      <c r="M5628" s="328"/>
      <c r="N5628" s="328"/>
      <c r="O5628" s="42"/>
    </row>
    <row r="5629" spans="1:15">
      <c r="A5629" s="42"/>
      <c r="B5629" s="330">
        <v>48633</v>
      </c>
      <c r="C5629" s="334">
        <f t="shared" si="86"/>
        <v>10312269475</v>
      </c>
      <c r="D5629" s="42"/>
      <c r="E5629" s="42"/>
      <c r="F5629" s="247">
        <v>773407289</v>
      </c>
      <c r="G5629" s="337">
        <v>783782984</v>
      </c>
      <c r="H5629" s="330">
        <v>49773</v>
      </c>
      <c r="I5629" s="330"/>
      <c r="K5629" s="42"/>
      <c r="L5629" s="42"/>
      <c r="M5629" s="328"/>
      <c r="N5629" s="328"/>
      <c r="O5629" s="42"/>
    </row>
    <row r="5630" spans="1:15">
      <c r="A5630" s="42"/>
      <c r="B5630" s="330">
        <v>48634</v>
      </c>
      <c r="C5630" s="334">
        <f t="shared" si="86"/>
        <v>9961862975</v>
      </c>
      <c r="D5630" s="42"/>
      <c r="E5630" s="42"/>
      <c r="F5630" s="247">
        <v>423000789</v>
      </c>
      <c r="G5630" s="337">
        <v>783810351</v>
      </c>
      <c r="H5630" s="330">
        <v>43440</v>
      </c>
      <c r="I5630" s="330"/>
      <c r="K5630" s="42"/>
      <c r="L5630" s="42"/>
      <c r="M5630" s="328"/>
      <c r="N5630" s="328"/>
      <c r="O5630" s="42"/>
    </row>
    <row r="5631" spans="1:15">
      <c r="A5631" s="42"/>
      <c r="B5631" s="330">
        <v>48635</v>
      </c>
      <c r="C5631" s="334">
        <f t="shared" si="86"/>
        <v>10264535702</v>
      </c>
      <c r="D5631" s="42"/>
      <c r="E5631" s="42"/>
      <c r="F5631" s="247">
        <v>725673516</v>
      </c>
      <c r="G5631" s="337">
        <v>783956551</v>
      </c>
      <c r="H5631" s="330">
        <v>49218</v>
      </c>
      <c r="I5631" s="330"/>
      <c r="K5631" s="42"/>
      <c r="L5631" s="42"/>
      <c r="M5631" s="328"/>
      <c r="N5631" s="328"/>
      <c r="O5631" s="42"/>
    </row>
    <row r="5632" spans="1:15">
      <c r="A5632" s="42"/>
      <c r="B5632" s="330">
        <v>48636</v>
      </c>
      <c r="C5632" s="334">
        <f t="shared" si="86"/>
        <v>9783701098</v>
      </c>
      <c r="D5632" s="42"/>
      <c r="E5632" s="42"/>
      <c r="F5632" s="247">
        <v>244838912</v>
      </c>
      <c r="G5632" s="337">
        <v>783973311</v>
      </c>
      <c r="H5632" s="330">
        <v>48382</v>
      </c>
      <c r="I5632" s="330"/>
      <c r="K5632" s="42"/>
      <c r="L5632" s="42"/>
      <c r="M5632" s="328"/>
      <c r="N5632" s="328"/>
      <c r="O5632" s="42"/>
    </row>
    <row r="5633" spans="1:15">
      <c r="A5633" s="42"/>
      <c r="B5633" s="330">
        <v>48637</v>
      </c>
      <c r="C5633" s="334">
        <f t="shared" si="86"/>
        <v>10343888531</v>
      </c>
      <c r="D5633" s="42"/>
      <c r="E5633" s="42"/>
      <c r="F5633" s="247">
        <v>805026345</v>
      </c>
      <c r="G5633" s="337">
        <v>784103976</v>
      </c>
      <c r="H5633" s="330">
        <v>44743</v>
      </c>
      <c r="I5633" s="330"/>
      <c r="K5633" s="42"/>
      <c r="L5633" s="42"/>
      <c r="M5633" s="328"/>
      <c r="N5633" s="328"/>
      <c r="O5633" s="42"/>
    </row>
    <row r="5634" spans="1:15">
      <c r="A5634" s="42"/>
      <c r="B5634" s="330">
        <v>48638</v>
      </c>
      <c r="C5634" s="334">
        <f t="shared" si="86"/>
        <v>9851328622</v>
      </c>
      <c r="D5634" s="42"/>
      <c r="E5634" s="42"/>
      <c r="F5634" s="247">
        <v>312466436</v>
      </c>
      <c r="G5634" s="337">
        <v>784218814</v>
      </c>
      <c r="H5634" s="330">
        <v>47009</v>
      </c>
      <c r="I5634" s="330"/>
      <c r="K5634" s="42"/>
      <c r="L5634" s="42"/>
      <c r="M5634" s="328"/>
      <c r="N5634" s="328"/>
      <c r="O5634" s="42"/>
    </row>
    <row r="5635" spans="1:15">
      <c r="A5635" s="42"/>
      <c r="B5635" s="330">
        <v>48639</v>
      </c>
      <c r="C5635" s="334">
        <f t="shared" si="86"/>
        <v>10468984338</v>
      </c>
      <c r="D5635" s="42"/>
      <c r="E5635" s="42"/>
      <c r="F5635" s="247">
        <v>930122152</v>
      </c>
      <c r="G5635" s="337">
        <v>784283416</v>
      </c>
      <c r="H5635" s="330">
        <v>48546</v>
      </c>
      <c r="I5635" s="330"/>
      <c r="K5635" s="42"/>
      <c r="L5635" s="42"/>
      <c r="M5635" s="328"/>
      <c r="N5635" s="328"/>
      <c r="O5635" s="42"/>
    </row>
    <row r="5636" spans="1:15">
      <c r="A5636" s="42"/>
      <c r="B5636" s="330">
        <v>48640</v>
      </c>
      <c r="C5636" s="334">
        <f t="shared" si="86"/>
        <v>9922380485</v>
      </c>
      <c r="D5636" s="42"/>
      <c r="E5636" s="42"/>
      <c r="F5636" s="247">
        <v>383518299</v>
      </c>
      <c r="G5636" s="337">
        <v>784611929</v>
      </c>
      <c r="H5636" s="330">
        <v>47598</v>
      </c>
      <c r="I5636" s="330"/>
      <c r="K5636" s="42"/>
      <c r="L5636" s="42"/>
      <c r="M5636" s="328"/>
      <c r="N5636" s="328"/>
      <c r="O5636" s="42"/>
    </row>
    <row r="5637" spans="1:15">
      <c r="A5637" s="42"/>
      <c r="B5637" s="330">
        <v>48641</v>
      </c>
      <c r="C5637" s="334">
        <f t="shared" si="86"/>
        <v>10032012370</v>
      </c>
      <c r="D5637" s="42"/>
      <c r="E5637" s="42"/>
      <c r="F5637" s="247">
        <v>493150184</v>
      </c>
      <c r="G5637" s="337">
        <v>784659058</v>
      </c>
      <c r="H5637" s="330">
        <v>47061</v>
      </c>
      <c r="I5637" s="330"/>
      <c r="K5637" s="42"/>
      <c r="L5637" s="42"/>
      <c r="M5637" s="328"/>
      <c r="N5637" s="328"/>
      <c r="O5637" s="42"/>
    </row>
    <row r="5638" spans="1:15">
      <c r="A5638" s="42"/>
      <c r="B5638" s="330">
        <v>48642</v>
      </c>
      <c r="C5638" s="334">
        <f t="shared" si="86"/>
        <v>9743638191</v>
      </c>
      <c r="D5638" s="42"/>
      <c r="E5638" s="42"/>
      <c r="F5638" s="247">
        <v>204776005</v>
      </c>
      <c r="G5638" s="337">
        <v>784678537</v>
      </c>
      <c r="H5638" s="330">
        <v>43111</v>
      </c>
      <c r="I5638" s="330"/>
      <c r="K5638" s="42"/>
      <c r="L5638" s="42"/>
      <c r="M5638" s="328"/>
      <c r="N5638" s="328"/>
      <c r="O5638" s="42"/>
    </row>
    <row r="5639" spans="1:15">
      <c r="A5639" s="42"/>
      <c r="B5639" s="330">
        <v>48643</v>
      </c>
      <c r="C5639" s="334">
        <f t="shared" si="86"/>
        <v>9806383744</v>
      </c>
      <c r="D5639" s="42"/>
      <c r="E5639" s="42"/>
      <c r="F5639" s="247">
        <v>267521558</v>
      </c>
      <c r="G5639" s="337">
        <v>784842216</v>
      </c>
      <c r="H5639" s="330">
        <v>47612</v>
      </c>
      <c r="I5639" s="330"/>
      <c r="K5639" s="42"/>
      <c r="L5639" s="42"/>
      <c r="M5639" s="328"/>
      <c r="N5639" s="328"/>
      <c r="O5639" s="42"/>
    </row>
    <row r="5640" spans="1:15">
      <c r="A5640" s="42"/>
      <c r="B5640" s="330">
        <v>48644</v>
      </c>
      <c r="C5640" s="334">
        <f t="shared" si="86"/>
        <v>9912238333</v>
      </c>
      <c r="D5640" s="42"/>
      <c r="E5640" s="42"/>
      <c r="F5640" s="247">
        <v>373376147</v>
      </c>
      <c r="G5640" s="337">
        <v>784970400</v>
      </c>
      <c r="H5640" s="330">
        <v>49785</v>
      </c>
      <c r="I5640" s="330"/>
      <c r="K5640" s="42"/>
      <c r="L5640" s="42"/>
      <c r="M5640" s="328"/>
      <c r="N5640" s="328"/>
      <c r="O5640" s="42"/>
    </row>
    <row r="5641" spans="1:15">
      <c r="A5641" s="42"/>
      <c r="B5641" s="330">
        <v>48645</v>
      </c>
      <c r="C5641" s="334">
        <f t="shared" si="86"/>
        <v>10294294427</v>
      </c>
      <c r="D5641" s="42"/>
      <c r="E5641" s="42"/>
      <c r="F5641" s="247">
        <v>755432241</v>
      </c>
      <c r="G5641" s="337">
        <v>785045286</v>
      </c>
      <c r="H5641" s="330">
        <v>46966</v>
      </c>
      <c r="I5641" s="330"/>
      <c r="K5641" s="42"/>
      <c r="L5641" s="42"/>
      <c r="M5641" s="328"/>
      <c r="N5641" s="328"/>
      <c r="O5641" s="42"/>
    </row>
    <row r="5642" spans="1:15">
      <c r="A5642" s="42"/>
      <c r="B5642" s="330">
        <v>48646</v>
      </c>
      <c r="C5642" s="334">
        <f t="shared" si="86"/>
        <v>10010755402</v>
      </c>
      <c r="D5642" s="42"/>
      <c r="E5642" s="42"/>
      <c r="F5642" s="247">
        <v>471893216</v>
      </c>
      <c r="G5642" s="337">
        <v>785309559</v>
      </c>
      <c r="H5642" s="330">
        <v>46866</v>
      </c>
      <c r="I5642" s="330"/>
      <c r="K5642" s="42"/>
      <c r="L5642" s="42"/>
      <c r="M5642" s="328"/>
      <c r="N5642" s="328"/>
      <c r="O5642" s="42"/>
    </row>
    <row r="5643" spans="1:15">
      <c r="A5643" s="42"/>
      <c r="B5643" s="330">
        <v>48647</v>
      </c>
      <c r="C5643" s="334">
        <f t="shared" si="86"/>
        <v>9901711691</v>
      </c>
      <c r="D5643" s="42"/>
      <c r="E5643" s="42"/>
      <c r="F5643" s="247">
        <v>362849505</v>
      </c>
      <c r="G5643" s="337">
        <v>785346124</v>
      </c>
      <c r="H5643" s="330">
        <v>45891</v>
      </c>
      <c r="I5643" s="330"/>
      <c r="K5643" s="42"/>
      <c r="L5643" s="42"/>
      <c r="M5643" s="328"/>
      <c r="N5643" s="328"/>
      <c r="O5643" s="42"/>
    </row>
    <row r="5644" spans="1:15">
      <c r="A5644" s="42"/>
      <c r="B5644" s="330">
        <v>48648</v>
      </c>
      <c r="C5644" s="334">
        <f t="shared" si="86"/>
        <v>10182497929</v>
      </c>
      <c r="D5644" s="42"/>
      <c r="E5644" s="42"/>
      <c r="F5644" s="247">
        <v>643635743</v>
      </c>
      <c r="G5644" s="337">
        <v>785548747</v>
      </c>
      <c r="H5644" s="330">
        <v>49044</v>
      </c>
      <c r="I5644" s="330"/>
      <c r="K5644" s="42"/>
      <c r="L5644" s="42"/>
      <c r="M5644" s="328"/>
      <c r="N5644" s="328"/>
      <c r="O5644" s="42"/>
    </row>
    <row r="5645" spans="1:15">
      <c r="A5645" s="42"/>
      <c r="B5645" s="330">
        <v>48649</v>
      </c>
      <c r="C5645" s="334">
        <f t="shared" si="86"/>
        <v>10489331094</v>
      </c>
      <c r="D5645" s="42"/>
      <c r="E5645" s="42"/>
      <c r="F5645" s="247">
        <v>950468908</v>
      </c>
      <c r="G5645" s="337">
        <v>785575582</v>
      </c>
      <c r="H5645" s="330">
        <v>45547</v>
      </c>
      <c r="I5645" s="330"/>
      <c r="K5645" s="42"/>
      <c r="L5645" s="42"/>
      <c r="M5645" s="328"/>
      <c r="N5645" s="328"/>
      <c r="O5645" s="42"/>
    </row>
    <row r="5646" spans="1:15">
      <c r="A5646" s="42"/>
      <c r="B5646" s="330">
        <v>48650</v>
      </c>
      <c r="C5646" s="334">
        <f t="shared" si="86"/>
        <v>9808800766</v>
      </c>
      <c r="D5646" s="42"/>
      <c r="E5646" s="42"/>
      <c r="F5646" s="247">
        <v>269938580</v>
      </c>
      <c r="G5646" s="337">
        <v>785948745</v>
      </c>
      <c r="H5646" s="330">
        <v>46142</v>
      </c>
      <c r="I5646" s="330"/>
      <c r="K5646" s="42"/>
      <c r="L5646" s="42"/>
      <c r="M5646" s="328"/>
      <c r="N5646" s="328"/>
      <c r="O5646" s="42"/>
    </row>
    <row r="5647" spans="1:15">
      <c r="A5647" s="42"/>
      <c r="B5647" s="330">
        <v>48651</v>
      </c>
      <c r="C5647" s="334">
        <f t="shared" si="86"/>
        <v>9732155958</v>
      </c>
      <c r="D5647" s="42"/>
      <c r="E5647" s="42"/>
      <c r="F5647" s="247">
        <v>193293772</v>
      </c>
      <c r="G5647" s="337">
        <v>786060478</v>
      </c>
      <c r="H5647" s="330">
        <v>46456</v>
      </c>
      <c r="I5647" s="330"/>
      <c r="K5647" s="42"/>
      <c r="L5647" s="42"/>
      <c r="M5647" s="328"/>
      <c r="N5647" s="328"/>
      <c r="O5647" s="42"/>
    </row>
    <row r="5648" spans="1:15">
      <c r="A5648" s="42"/>
      <c r="B5648" s="330">
        <v>48652</v>
      </c>
      <c r="C5648" s="334">
        <f t="shared" si="86"/>
        <v>9686886727</v>
      </c>
      <c r="D5648" s="42"/>
      <c r="E5648" s="42"/>
      <c r="F5648" s="247">
        <v>148024541</v>
      </c>
      <c r="G5648" s="337">
        <v>786233604</v>
      </c>
      <c r="H5648" s="330">
        <v>46358</v>
      </c>
      <c r="I5648" s="330"/>
      <c r="K5648" s="42"/>
      <c r="L5648" s="42"/>
      <c r="M5648" s="328"/>
      <c r="N5648" s="328"/>
      <c r="O5648" s="42"/>
    </row>
    <row r="5649" spans="1:15">
      <c r="A5649" s="42"/>
      <c r="B5649" s="330">
        <v>48653</v>
      </c>
      <c r="C5649" s="334">
        <f t="shared" si="86"/>
        <v>10045261709</v>
      </c>
      <c r="D5649" s="42"/>
      <c r="E5649" s="42"/>
      <c r="F5649" s="247">
        <v>506399523</v>
      </c>
      <c r="G5649" s="337">
        <v>786381895</v>
      </c>
      <c r="H5649" s="330">
        <v>49537</v>
      </c>
      <c r="I5649" s="330"/>
      <c r="K5649" s="42"/>
      <c r="L5649" s="42"/>
      <c r="M5649" s="328"/>
      <c r="N5649" s="328"/>
      <c r="O5649" s="42"/>
    </row>
    <row r="5650" spans="1:15">
      <c r="A5650" s="42"/>
      <c r="B5650" s="330">
        <v>48654</v>
      </c>
      <c r="C5650" s="334">
        <f t="shared" si="86"/>
        <v>9814694899</v>
      </c>
      <c r="D5650" s="42"/>
      <c r="E5650" s="42"/>
      <c r="F5650" s="247">
        <v>275832713</v>
      </c>
      <c r="G5650" s="337">
        <v>786669247</v>
      </c>
      <c r="H5650" s="330">
        <v>43297</v>
      </c>
      <c r="I5650" s="330"/>
      <c r="K5650" s="42"/>
      <c r="L5650" s="42"/>
      <c r="M5650" s="328"/>
      <c r="N5650" s="328"/>
      <c r="O5650" s="42"/>
    </row>
    <row r="5651" spans="1:15">
      <c r="A5651" s="42"/>
      <c r="B5651" s="330">
        <v>48655</v>
      </c>
      <c r="C5651" s="334">
        <f t="shared" si="86"/>
        <v>10433498362</v>
      </c>
      <c r="D5651" s="42"/>
      <c r="E5651" s="42"/>
      <c r="F5651" s="247">
        <v>894636176</v>
      </c>
      <c r="G5651" s="337">
        <v>786964476</v>
      </c>
      <c r="H5651" s="330">
        <v>43651</v>
      </c>
      <c r="I5651" s="330"/>
      <c r="K5651" s="42"/>
      <c r="L5651" s="42"/>
      <c r="M5651" s="328"/>
      <c r="N5651" s="328"/>
      <c r="O5651" s="42"/>
    </row>
    <row r="5652" spans="1:15">
      <c r="A5652" s="42"/>
      <c r="B5652" s="330">
        <v>48656</v>
      </c>
      <c r="C5652" s="334">
        <f t="shared" si="86"/>
        <v>9807561702</v>
      </c>
      <c r="D5652" s="42"/>
      <c r="E5652" s="42"/>
      <c r="F5652" s="247">
        <v>268699516</v>
      </c>
      <c r="G5652" s="337">
        <v>787170414</v>
      </c>
      <c r="H5652" s="330">
        <v>50337</v>
      </c>
      <c r="I5652" s="330"/>
      <c r="K5652" s="42"/>
      <c r="L5652" s="42"/>
      <c r="M5652" s="328"/>
      <c r="N5652" s="328"/>
      <c r="O5652" s="42"/>
    </row>
    <row r="5653" spans="1:15">
      <c r="A5653" s="42"/>
      <c r="B5653" s="330">
        <v>48657</v>
      </c>
      <c r="C5653" s="334">
        <f t="shared" si="86"/>
        <v>9648590436</v>
      </c>
      <c r="D5653" s="42"/>
      <c r="E5653" s="42"/>
      <c r="F5653" s="247">
        <v>109728250</v>
      </c>
      <c r="G5653" s="337">
        <v>787303059</v>
      </c>
      <c r="H5653" s="330">
        <v>43434</v>
      </c>
      <c r="I5653" s="330"/>
      <c r="K5653" s="42"/>
      <c r="L5653" s="42"/>
      <c r="M5653" s="328"/>
      <c r="N5653" s="328"/>
      <c r="O5653" s="42"/>
    </row>
    <row r="5654" spans="1:15">
      <c r="A5654" s="42"/>
      <c r="B5654" s="330">
        <v>48658</v>
      </c>
      <c r="C5654" s="334">
        <f t="shared" si="86"/>
        <v>10076611419</v>
      </c>
      <c r="D5654" s="42"/>
      <c r="E5654" s="42"/>
      <c r="F5654" s="247">
        <v>537749233</v>
      </c>
      <c r="G5654" s="337">
        <v>787394342</v>
      </c>
      <c r="H5654" s="330">
        <v>49162</v>
      </c>
      <c r="I5654" s="330"/>
      <c r="K5654" s="42"/>
      <c r="L5654" s="42"/>
      <c r="M5654" s="328"/>
      <c r="N5654" s="328"/>
      <c r="O5654" s="42"/>
    </row>
    <row r="5655" spans="1:15">
      <c r="A5655" s="42"/>
      <c r="B5655" s="330">
        <v>48659</v>
      </c>
      <c r="C5655" s="334">
        <f t="shared" si="86"/>
        <v>9915224309</v>
      </c>
      <c r="D5655" s="42"/>
      <c r="E5655" s="42"/>
      <c r="F5655" s="247">
        <v>376362123</v>
      </c>
      <c r="G5655" s="337">
        <v>787419500</v>
      </c>
      <c r="H5655" s="330">
        <v>45224</v>
      </c>
      <c r="I5655" s="330"/>
      <c r="K5655" s="42"/>
      <c r="L5655" s="42"/>
      <c r="M5655" s="328"/>
      <c r="N5655" s="328"/>
      <c r="O5655" s="42"/>
    </row>
    <row r="5656" spans="1:15">
      <c r="A5656" s="42"/>
      <c r="B5656" s="330">
        <v>48660</v>
      </c>
      <c r="C5656" s="334">
        <f t="shared" si="86"/>
        <v>10484533046</v>
      </c>
      <c r="D5656" s="42"/>
      <c r="E5656" s="42"/>
      <c r="F5656" s="247">
        <v>945670860</v>
      </c>
      <c r="G5656" s="337">
        <v>787421136</v>
      </c>
      <c r="H5656" s="330">
        <v>49687</v>
      </c>
      <c r="I5656" s="330"/>
      <c r="K5656" s="42"/>
      <c r="L5656" s="42"/>
      <c r="M5656" s="328"/>
      <c r="N5656" s="328"/>
      <c r="O5656" s="42"/>
    </row>
    <row r="5657" spans="1:15">
      <c r="A5657" s="42"/>
      <c r="B5657" s="330">
        <v>48661</v>
      </c>
      <c r="C5657" s="334">
        <f t="shared" si="86"/>
        <v>9766437782</v>
      </c>
      <c r="D5657" s="42"/>
      <c r="E5657" s="42"/>
      <c r="F5657" s="247">
        <v>227575596</v>
      </c>
      <c r="G5657" s="337">
        <v>787517157</v>
      </c>
      <c r="H5657" s="330">
        <v>48885</v>
      </c>
      <c r="I5657" s="330"/>
      <c r="K5657" s="42"/>
      <c r="L5657" s="42"/>
      <c r="M5657" s="328"/>
      <c r="N5657" s="328"/>
      <c r="O5657" s="42"/>
    </row>
    <row r="5658" spans="1:15">
      <c r="A5658" s="42"/>
      <c r="B5658" s="330">
        <v>48662</v>
      </c>
      <c r="C5658" s="334">
        <f t="shared" si="86"/>
        <v>10188951126</v>
      </c>
      <c r="D5658" s="42"/>
      <c r="E5658" s="42"/>
      <c r="F5658" s="247">
        <v>650088940</v>
      </c>
      <c r="G5658" s="337">
        <v>787801096</v>
      </c>
      <c r="H5658" s="330">
        <v>46557</v>
      </c>
      <c r="I5658" s="330"/>
      <c r="K5658" s="42"/>
      <c r="L5658" s="42"/>
      <c r="M5658" s="328"/>
      <c r="N5658" s="328"/>
      <c r="O5658" s="42"/>
    </row>
    <row r="5659" spans="1:15">
      <c r="A5659" s="42"/>
      <c r="B5659" s="330">
        <v>48663</v>
      </c>
      <c r="C5659" s="334">
        <f t="shared" si="86"/>
        <v>10194345101</v>
      </c>
      <c r="D5659" s="42"/>
      <c r="E5659" s="42"/>
      <c r="F5659" s="247">
        <v>655482915</v>
      </c>
      <c r="G5659" s="337">
        <v>787879390</v>
      </c>
      <c r="H5659" s="330">
        <v>48361</v>
      </c>
      <c r="I5659" s="330"/>
      <c r="K5659" s="42"/>
      <c r="L5659" s="42"/>
      <c r="M5659" s="328"/>
      <c r="N5659" s="328"/>
      <c r="O5659" s="42"/>
    </row>
    <row r="5660" spans="1:15">
      <c r="A5660" s="42"/>
      <c r="B5660" s="330">
        <v>48664</v>
      </c>
      <c r="C5660" s="334">
        <f t="shared" si="86"/>
        <v>9935364918</v>
      </c>
      <c r="D5660" s="42"/>
      <c r="E5660" s="42"/>
      <c r="F5660" s="247">
        <v>396502732</v>
      </c>
      <c r="G5660" s="337">
        <v>788065846</v>
      </c>
      <c r="H5660" s="330">
        <v>50223</v>
      </c>
      <c r="I5660" s="330"/>
      <c r="K5660" s="42"/>
      <c r="L5660" s="42"/>
      <c r="M5660" s="328"/>
      <c r="N5660" s="328"/>
      <c r="O5660" s="42"/>
    </row>
    <row r="5661" spans="1:15">
      <c r="A5661" s="42"/>
      <c r="B5661" s="330">
        <v>48665</v>
      </c>
      <c r="C5661" s="334">
        <f t="shared" si="86"/>
        <v>9639340669</v>
      </c>
      <c r="D5661" s="42"/>
      <c r="E5661" s="42"/>
      <c r="F5661" s="247">
        <v>100478483</v>
      </c>
      <c r="G5661" s="337">
        <v>788255499</v>
      </c>
      <c r="H5661" s="330">
        <v>48260</v>
      </c>
      <c r="I5661" s="330"/>
      <c r="K5661" s="42"/>
      <c r="L5661" s="42"/>
      <c r="M5661" s="328"/>
      <c r="N5661" s="328"/>
      <c r="O5661" s="42"/>
    </row>
    <row r="5662" spans="1:15">
      <c r="A5662" s="42"/>
      <c r="B5662" s="330">
        <v>48666</v>
      </c>
      <c r="C5662" s="334">
        <f t="shared" si="86"/>
        <v>9969656295</v>
      </c>
      <c r="D5662" s="42"/>
      <c r="E5662" s="42"/>
      <c r="F5662" s="247">
        <v>430794109</v>
      </c>
      <c r="G5662" s="337">
        <v>788461571</v>
      </c>
      <c r="H5662" s="330">
        <v>50383</v>
      </c>
      <c r="I5662" s="330"/>
      <c r="K5662" s="42"/>
      <c r="L5662" s="42"/>
      <c r="M5662" s="328"/>
      <c r="N5662" s="328"/>
      <c r="O5662" s="42"/>
    </row>
    <row r="5663" spans="1:15">
      <c r="A5663" s="42"/>
      <c r="B5663" s="330">
        <v>48667</v>
      </c>
      <c r="C5663" s="334">
        <f t="shared" si="86"/>
        <v>9800870386</v>
      </c>
      <c r="D5663" s="42"/>
      <c r="E5663" s="42"/>
      <c r="F5663" s="247">
        <v>262008200</v>
      </c>
      <c r="G5663" s="337">
        <v>788779932</v>
      </c>
      <c r="H5663" s="330">
        <v>48436</v>
      </c>
      <c r="I5663" s="330"/>
      <c r="K5663" s="42"/>
      <c r="L5663" s="42"/>
      <c r="M5663" s="328"/>
      <c r="N5663" s="328"/>
      <c r="O5663" s="42"/>
    </row>
    <row r="5664" spans="1:15">
      <c r="A5664" s="42"/>
      <c r="B5664" s="330">
        <v>48668</v>
      </c>
      <c r="C5664" s="334">
        <f t="shared" ref="C5664:C5727" si="87">F5664+(F$88*28679+98765)+(G$88*6587+87654)+(E$88*9537+76543)+(J$88*5713+4528)</f>
        <v>9757689612</v>
      </c>
      <c r="D5664" s="42"/>
      <c r="E5664" s="42"/>
      <c r="F5664" s="247">
        <v>218827426</v>
      </c>
      <c r="G5664" s="337">
        <v>788786816</v>
      </c>
      <c r="H5664" s="330">
        <v>45444</v>
      </c>
      <c r="I5664" s="330"/>
      <c r="K5664" s="42"/>
      <c r="L5664" s="42"/>
      <c r="M5664" s="328"/>
      <c r="N5664" s="328"/>
      <c r="O5664" s="42"/>
    </row>
    <row r="5665" spans="1:15">
      <c r="A5665" s="42"/>
      <c r="B5665" s="330">
        <v>48669</v>
      </c>
      <c r="C5665" s="334">
        <f t="shared" si="87"/>
        <v>10357298543</v>
      </c>
      <c r="D5665" s="42"/>
      <c r="E5665" s="42"/>
      <c r="F5665" s="247">
        <v>818436357</v>
      </c>
      <c r="G5665" s="337">
        <v>788949507</v>
      </c>
      <c r="H5665" s="330">
        <v>49532</v>
      </c>
      <c r="I5665" s="330"/>
      <c r="K5665" s="42"/>
      <c r="L5665" s="42"/>
      <c r="M5665" s="328"/>
      <c r="N5665" s="328"/>
      <c r="O5665" s="42"/>
    </row>
    <row r="5666" spans="1:15">
      <c r="A5666" s="42"/>
      <c r="B5666" s="330">
        <v>48670</v>
      </c>
      <c r="C5666" s="334">
        <f t="shared" si="87"/>
        <v>10231657269</v>
      </c>
      <c r="D5666" s="42"/>
      <c r="E5666" s="42"/>
      <c r="F5666" s="247">
        <v>692795083</v>
      </c>
      <c r="G5666" s="337">
        <v>789010161</v>
      </c>
      <c r="H5666" s="330">
        <v>48209</v>
      </c>
      <c r="I5666" s="330"/>
      <c r="K5666" s="42"/>
      <c r="L5666" s="42"/>
      <c r="M5666" s="328"/>
      <c r="N5666" s="328"/>
      <c r="O5666" s="42"/>
    </row>
    <row r="5667" spans="1:15">
      <c r="A5667" s="42"/>
      <c r="B5667" s="330">
        <v>48671</v>
      </c>
      <c r="C5667" s="334">
        <f t="shared" si="87"/>
        <v>9660722843</v>
      </c>
      <c r="D5667" s="42"/>
      <c r="E5667" s="42"/>
      <c r="F5667" s="247">
        <v>121860657</v>
      </c>
      <c r="G5667" s="337">
        <v>789029234</v>
      </c>
      <c r="H5667" s="330">
        <v>46466</v>
      </c>
      <c r="I5667" s="330"/>
      <c r="K5667" s="42"/>
      <c r="L5667" s="42"/>
      <c r="M5667" s="328"/>
      <c r="N5667" s="328"/>
      <c r="O5667" s="42"/>
    </row>
    <row r="5668" spans="1:15">
      <c r="A5668" s="42"/>
      <c r="B5668" s="330">
        <v>48672</v>
      </c>
      <c r="C5668" s="334">
        <f t="shared" si="87"/>
        <v>9768799890</v>
      </c>
      <c r="D5668" s="42"/>
      <c r="E5668" s="42"/>
      <c r="F5668" s="247">
        <v>229937704</v>
      </c>
      <c r="G5668" s="337">
        <v>789060558</v>
      </c>
      <c r="H5668" s="330">
        <v>45430</v>
      </c>
      <c r="I5668" s="330"/>
      <c r="K5668" s="42"/>
      <c r="L5668" s="42"/>
      <c r="M5668" s="328"/>
      <c r="N5668" s="328"/>
      <c r="O5668" s="42"/>
    </row>
    <row r="5669" spans="1:15">
      <c r="A5669" s="42"/>
      <c r="B5669" s="330">
        <v>48673</v>
      </c>
      <c r="C5669" s="334">
        <f t="shared" si="87"/>
        <v>9877281824</v>
      </c>
      <c r="D5669" s="42"/>
      <c r="E5669" s="42"/>
      <c r="F5669" s="247">
        <v>338419638</v>
      </c>
      <c r="G5669" s="337">
        <v>789082459</v>
      </c>
      <c r="H5669" s="330">
        <v>47797</v>
      </c>
      <c r="I5669" s="330"/>
      <c r="K5669" s="42"/>
      <c r="L5669" s="42"/>
      <c r="M5669" s="328"/>
      <c r="N5669" s="328"/>
      <c r="O5669" s="42"/>
    </row>
    <row r="5670" spans="1:15">
      <c r="A5670" s="42"/>
      <c r="B5670" s="330">
        <v>48674</v>
      </c>
      <c r="C5670" s="334">
        <f t="shared" si="87"/>
        <v>9888400674</v>
      </c>
      <c r="D5670" s="42"/>
      <c r="E5670" s="42"/>
      <c r="F5670" s="247">
        <v>349538488</v>
      </c>
      <c r="G5670" s="337">
        <v>789089571</v>
      </c>
      <c r="H5670" s="330">
        <v>49243</v>
      </c>
      <c r="I5670" s="330"/>
      <c r="K5670" s="42"/>
      <c r="L5670" s="42"/>
      <c r="M5670" s="328"/>
      <c r="N5670" s="328"/>
      <c r="O5670" s="42"/>
    </row>
    <row r="5671" spans="1:15">
      <c r="A5671" s="42"/>
      <c r="B5671" s="330">
        <v>48675</v>
      </c>
      <c r="C5671" s="334">
        <f t="shared" si="87"/>
        <v>10050683748</v>
      </c>
      <c r="D5671" s="42"/>
      <c r="E5671" s="42"/>
      <c r="F5671" s="247">
        <v>511821562</v>
      </c>
      <c r="G5671" s="337">
        <v>789353107</v>
      </c>
      <c r="H5671" s="330">
        <v>44062</v>
      </c>
      <c r="I5671" s="330"/>
      <c r="K5671" s="42"/>
      <c r="L5671" s="42"/>
      <c r="M5671" s="328"/>
      <c r="N5671" s="328"/>
      <c r="O5671" s="42"/>
    </row>
    <row r="5672" spans="1:15">
      <c r="A5672" s="42"/>
      <c r="B5672" s="330">
        <v>48676</v>
      </c>
      <c r="C5672" s="334">
        <f t="shared" si="87"/>
        <v>10391559813</v>
      </c>
      <c r="D5672" s="42"/>
      <c r="E5672" s="42"/>
      <c r="F5672" s="247">
        <v>852697627</v>
      </c>
      <c r="G5672" s="337">
        <v>789606951</v>
      </c>
      <c r="H5672" s="330">
        <v>47627</v>
      </c>
      <c r="I5672" s="330"/>
      <c r="K5672" s="42"/>
      <c r="L5672" s="42"/>
      <c r="M5672" s="328"/>
      <c r="N5672" s="328"/>
      <c r="O5672" s="42"/>
    </row>
    <row r="5673" spans="1:15">
      <c r="A5673" s="42"/>
      <c r="B5673" s="330">
        <v>48677</v>
      </c>
      <c r="C5673" s="334">
        <f t="shared" si="87"/>
        <v>9980062157</v>
      </c>
      <c r="D5673" s="42"/>
      <c r="E5673" s="42"/>
      <c r="F5673" s="247">
        <v>441199971</v>
      </c>
      <c r="G5673" s="337">
        <v>789617082</v>
      </c>
      <c r="H5673" s="330">
        <v>43355</v>
      </c>
      <c r="I5673" s="330"/>
      <c r="K5673" s="42"/>
      <c r="L5673" s="42"/>
      <c r="M5673" s="328"/>
      <c r="N5673" s="328"/>
      <c r="O5673" s="42"/>
    </row>
    <row r="5674" spans="1:15">
      <c r="A5674" s="42"/>
      <c r="B5674" s="330">
        <v>48678</v>
      </c>
      <c r="C5674" s="334">
        <f t="shared" si="87"/>
        <v>9808709648</v>
      </c>
      <c r="D5674" s="42"/>
      <c r="E5674" s="42"/>
      <c r="F5674" s="247">
        <v>269847462</v>
      </c>
      <c r="G5674" s="337">
        <v>789759050</v>
      </c>
      <c r="H5674" s="330">
        <v>49764</v>
      </c>
      <c r="I5674" s="330"/>
      <c r="K5674" s="42"/>
      <c r="L5674" s="42"/>
      <c r="M5674" s="328"/>
      <c r="N5674" s="328"/>
      <c r="O5674" s="42"/>
    </row>
    <row r="5675" spans="1:15">
      <c r="A5675" s="42"/>
      <c r="B5675" s="330">
        <v>48679</v>
      </c>
      <c r="C5675" s="334">
        <f t="shared" si="87"/>
        <v>10101228872</v>
      </c>
      <c r="D5675" s="42"/>
      <c r="E5675" s="42"/>
      <c r="F5675" s="247">
        <v>562366686</v>
      </c>
      <c r="G5675" s="337">
        <v>789892938</v>
      </c>
      <c r="H5675" s="330">
        <v>50224</v>
      </c>
      <c r="I5675" s="330"/>
      <c r="K5675" s="42"/>
      <c r="L5675" s="42"/>
      <c r="M5675" s="328"/>
      <c r="N5675" s="328"/>
      <c r="O5675" s="42"/>
    </row>
    <row r="5676" spans="1:15">
      <c r="A5676" s="42"/>
      <c r="B5676" s="330">
        <v>48680</v>
      </c>
      <c r="C5676" s="334">
        <f t="shared" si="87"/>
        <v>10263910904</v>
      </c>
      <c r="D5676" s="42"/>
      <c r="E5676" s="42"/>
      <c r="F5676" s="247">
        <v>725048718</v>
      </c>
      <c r="G5676" s="337">
        <v>790064655</v>
      </c>
      <c r="H5676" s="330">
        <v>49878</v>
      </c>
      <c r="I5676" s="330"/>
      <c r="K5676" s="42"/>
      <c r="L5676" s="42"/>
      <c r="M5676" s="328"/>
      <c r="N5676" s="328"/>
      <c r="O5676" s="42"/>
    </row>
    <row r="5677" spans="1:15">
      <c r="A5677" s="42"/>
      <c r="B5677" s="330">
        <v>48681</v>
      </c>
      <c r="C5677" s="334">
        <f t="shared" si="87"/>
        <v>10076235482</v>
      </c>
      <c r="D5677" s="42"/>
      <c r="E5677" s="42"/>
      <c r="F5677" s="247">
        <v>537373296</v>
      </c>
      <c r="G5677" s="337">
        <v>790172045</v>
      </c>
      <c r="H5677" s="330">
        <v>50001</v>
      </c>
      <c r="I5677" s="330"/>
      <c r="K5677" s="42"/>
      <c r="L5677" s="42"/>
      <c r="M5677" s="328"/>
      <c r="N5677" s="328"/>
      <c r="O5677" s="42"/>
    </row>
    <row r="5678" spans="1:15">
      <c r="A5678" s="42"/>
      <c r="B5678" s="330">
        <v>48682</v>
      </c>
      <c r="C5678" s="334">
        <f t="shared" si="87"/>
        <v>9850326365</v>
      </c>
      <c r="D5678" s="42"/>
      <c r="E5678" s="42"/>
      <c r="F5678" s="247">
        <v>311464179</v>
      </c>
      <c r="G5678" s="337">
        <v>790267864</v>
      </c>
      <c r="H5678" s="330">
        <v>46093</v>
      </c>
      <c r="I5678" s="330"/>
      <c r="K5678" s="42"/>
      <c r="L5678" s="42"/>
      <c r="M5678" s="328"/>
      <c r="N5678" s="328"/>
      <c r="O5678" s="42"/>
    </row>
    <row r="5679" spans="1:15">
      <c r="A5679" s="42"/>
      <c r="B5679" s="330">
        <v>48683</v>
      </c>
      <c r="C5679" s="334">
        <f t="shared" si="87"/>
        <v>10329800450</v>
      </c>
      <c r="D5679" s="42"/>
      <c r="E5679" s="42"/>
      <c r="F5679" s="247">
        <v>790938264</v>
      </c>
      <c r="G5679" s="337">
        <v>790336955</v>
      </c>
      <c r="H5679" s="330">
        <v>47512</v>
      </c>
      <c r="I5679" s="330"/>
      <c r="K5679" s="42"/>
      <c r="L5679" s="42"/>
      <c r="M5679" s="328"/>
      <c r="N5679" s="328"/>
      <c r="O5679" s="42"/>
    </row>
    <row r="5680" spans="1:15">
      <c r="A5680" s="42"/>
      <c r="B5680" s="330">
        <v>48684</v>
      </c>
      <c r="C5680" s="334">
        <f t="shared" si="87"/>
        <v>10152295095</v>
      </c>
      <c r="D5680" s="42"/>
      <c r="E5680" s="42"/>
      <c r="F5680" s="247">
        <v>613432909</v>
      </c>
      <c r="G5680" s="337">
        <v>790598820</v>
      </c>
      <c r="H5680" s="330">
        <v>48982</v>
      </c>
      <c r="I5680" s="330"/>
      <c r="K5680" s="42"/>
      <c r="L5680" s="42"/>
      <c r="M5680" s="328"/>
      <c r="N5680" s="328"/>
      <c r="O5680" s="42"/>
    </row>
    <row r="5681" spans="1:15">
      <c r="A5681" s="42"/>
      <c r="B5681" s="330">
        <v>48685</v>
      </c>
      <c r="C5681" s="334">
        <f t="shared" si="87"/>
        <v>9718412434</v>
      </c>
      <c r="D5681" s="42"/>
      <c r="E5681" s="42"/>
      <c r="F5681" s="247">
        <v>179550248</v>
      </c>
      <c r="G5681" s="337">
        <v>790613043</v>
      </c>
      <c r="H5681" s="330">
        <v>45802</v>
      </c>
      <c r="I5681" s="330"/>
      <c r="K5681" s="42"/>
      <c r="L5681" s="42"/>
      <c r="M5681" s="328"/>
      <c r="N5681" s="328"/>
      <c r="O5681" s="42"/>
    </row>
    <row r="5682" spans="1:15">
      <c r="A5682" s="42"/>
      <c r="B5682" s="330">
        <v>48686</v>
      </c>
      <c r="C5682" s="334">
        <f t="shared" si="87"/>
        <v>9838488116</v>
      </c>
      <c r="D5682" s="42"/>
      <c r="E5682" s="42"/>
      <c r="F5682" s="247">
        <v>299625930</v>
      </c>
      <c r="G5682" s="337">
        <v>790635889</v>
      </c>
      <c r="H5682" s="330">
        <v>44023</v>
      </c>
      <c r="I5682" s="330"/>
      <c r="K5682" s="42"/>
      <c r="L5682" s="42"/>
      <c r="M5682" s="328"/>
      <c r="N5682" s="328"/>
      <c r="O5682" s="42"/>
    </row>
    <row r="5683" spans="1:15">
      <c r="A5683" s="42"/>
      <c r="B5683" s="330">
        <v>48687</v>
      </c>
      <c r="C5683" s="334">
        <f t="shared" si="87"/>
        <v>10030966990</v>
      </c>
      <c r="D5683" s="42"/>
      <c r="E5683" s="42"/>
      <c r="F5683" s="247">
        <v>492104804</v>
      </c>
      <c r="G5683" s="337">
        <v>790773772</v>
      </c>
      <c r="H5683" s="330">
        <v>43595</v>
      </c>
      <c r="I5683" s="330"/>
      <c r="K5683" s="42"/>
      <c r="L5683" s="42"/>
      <c r="M5683" s="328"/>
      <c r="N5683" s="328"/>
      <c r="O5683" s="42"/>
    </row>
    <row r="5684" spans="1:15">
      <c r="A5684" s="42"/>
      <c r="B5684" s="330">
        <v>48688</v>
      </c>
      <c r="C5684" s="334">
        <f t="shared" si="87"/>
        <v>10217412296</v>
      </c>
      <c r="D5684" s="42"/>
      <c r="E5684" s="42"/>
      <c r="F5684" s="247">
        <v>678550110</v>
      </c>
      <c r="G5684" s="337">
        <v>790800619</v>
      </c>
      <c r="H5684" s="330">
        <v>47959</v>
      </c>
      <c r="I5684" s="330"/>
      <c r="K5684" s="42"/>
      <c r="L5684" s="42"/>
      <c r="M5684" s="328"/>
      <c r="N5684" s="328"/>
      <c r="O5684" s="42"/>
    </row>
    <row r="5685" spans="1:15">
      <c r="A5685" s="42"/>
      <c r="B5685" s="330">
        <v>48689</v>
      </c>
      <c r="C5685" s="334">
        <f t="shared" si="87"/>
        <v>10063777289</v>
      </c>
      <c r="D5685" s="42"/>
      <c r="E5685" s="42"/>
      <c r="F5685" s="247">
        <v>524915103</v>
      </c>
      <c r="G5685" s="337">
        <v>790861529</v>
      </c>
      <c r="H5685" s="330">
        <v>44732</v>
      </c>
      <c r="I5685" s="330"/>
      <c r="K5685" s="42"/>
      <c r="L5685" s="42"/>
      <c r="M5685" s="328"/>
      <c r="N5685" s="328"/>
      <c r="O5685" s="42"/>
    </row>
    <row r="5686" spans="1:15">
      <c r="A5686" s="42"/>
      <c r="B5686" s="330">
        <v>48690</v>
      </c>
      <c r="C5686" s="334">
        <f t="shared" si="87"/>
        <v>9972375025</v>
      </c>
      <c r="D5686" s="42"/>
      <c r="E5686" s="42"/>
      <c r="F5686" s="247">
        <v>433512839</v>
      </c>
      <c r="G5686" s="337">
        <v>790938264</v>
      </c>
      <c r="H5686" s="330">
        <v>48683</v>
      </c>
      <c r="I5686" s="330"/>
      <c r="K5686" s="42"/>
      <c r="L5686" s="42"/>
      <c r="M5686" s="328"/>
      <c r="N5686" s="328"/>
      <c r="O5686" s="42"/>
    </row>
    <row r="5687" spans="1:15">
      <c r="A5687" s="42"/>
      <c r="B5687" s="330">
        <v>48691</v>
      </c>
      <c r="C5687" s="334">
        <f t="shared" si="87"/>
        <v>9704475026</v>
      </c>
      <c r="D5687" s="42"/>
      <c r="E5687" s="42"/>
      <c r="F5687" s="247">
        <v>165612840</v>
      </c>
      <c r="G5687" s="337">
        <v>791128725</v>
      </c>
      <c r="H5687" s="330">
        <v>44764</v>
      </c>
      <c r="I5687" s="330"/>
      <c r="K5687" s="42"/>
      <c r="L5687" s="42"/>
      <c r="M5687" s="328"/>
      <c r="N5687" s="328"/>
      <c r="O5687" s="42"/>
    </row>
    <row r="5688" spans="1:15">
      <c r="A5688" s="42"/>
      <c r="B5688" s="330">
        <v>48692</v>
      </c>
      <c r="C5688" s="334">
        <f t="shared" si="87"/>
        <v>10268262796</v>
      </c>
      <c r="D5688" s="42"/>
      <c r="E5688" s="42"/>
      <c r="F5688" s="247">
        <v>729400610</v>
      </c>
      <c r="G5688" s="337">
        <v>791187248</v>
      </c>
      <c r="H5688" s="330">
        <v>44394</v>
      </c>
      <c r="I5688" s="330"/>
      <c r="K5688" s="42"/>
      <c r="L5688" s="42"/>
      <c r="M5688" s="328"/>
      <c r="N5688" s="328"/>
      <c r="O5688" s="42"/>
    </row>
    <row r="5689" spans="1:15">
      <c r="A5689" s="42"/>
      <c r="B5689" s="330">
        <v>48693</v>
      </c>
      <c r="C5689" s="334">
        <f t="shared" si="87"/>
        <v>10413586916</v>
      </c>
      <c r="D5689" s="42"/>
      <c r="E5689" s="42"/>
      <c r="F5689" s="247">
        <v>874724730</v>
      </c>
      <c r="G5689" s="337">
        <v>791202066</v>
      </c>
      <c r="H5689" s="330">
        <v>49062</v>
      </c>
      <c r="I5689" s="330"/>
      <c r="K5689" s="42"/>
      <c r="L5689" s="42"/>
      <c r="M5689" s="328"/>
      <c r="N5689" s="328"/>
      <c r="O5689" s="42"/>
    </row>
    <row r="5690" spans="1:15">
      <c r="A5690" s="42"/>
      <c r="B5690" s="330">
        <v>48694</v>
      </c>
      <c r="C5690" s="334">
        <f t="shared" si="87"/>
        <v>9713168014</v>
      </c>
      <c r="D5690" s="42"/>
      <c r="E5690" s="42"/>
      <c r="F5690" s="247">
        <v>174305828</v>
      </c>
      <c r="G5690" s="337">
        <v>791217227</v>
      </c>
      <c r="H5690" s="330">
        <v>49361</v>
      </c>
      <c r="I5690" s="330"/>
      <c r="K5690" s="42"/>
      <c r="L5690" s="42"/>
      <c r="M5690" s="328"/>
      <c r="N5690" s="328"/>
      <c r="O5690" s="42"/>
    </row>
    <row r="5691" spans="1:15">
      <c r="A5691" s="42"/>
      <c r="B5691" s="330">
        <v>48695</v>
      </c>
      <c r="C5691" s="334">
        <f t="shared" si="87"/>
        <v>9930533053</v>
      </c>
      <c r="D5691" s="42"/>
      <c r="E5691" s="42"/>
      <c r="F5691" s="247">
        <v>391670867</v>
      </c>
      <c r="G5691" s="337">
        <v>791414229</v>
      </c>
      <c r="H5691" s="330">
        <v>45620</v>
      </c>
      <c r="I5691" s="330"/>
      <c r="K5691" s="42"/>
      <c r="L5691" s="42"/>
      <c r="M5691" s="328"/>
      <c r="N5691" s="328"/>
      <c r="O5691" s="42"/>
    </row>
    <row r="5692" spans="1:15">
      <c r="A5692" s="42"/>
      <c r="B5692" s="330">
        <v>48696</v>
      </c>
      <c r="C5692" s="334">
        <f t="shared" si="87"/>
        <v>10482867640</v>
      </c>
      <c r="D5692" s="42"/>
      <c r="E5692" s="42"/>
      <c r="F5692" s="247">
        <v>944005454</v>
      </c>
      <c r="G5692" s="337">
        <v>791475697</v>
      </c>
      <c r="H5692" s="330">
        <v>46653</v>
      </c>
      <c r="I5692" s="330"/>
      <c r="K5692" s="42"/>
      <c r="L5692" s="42"/>
      <c r="M5692" s="328"/>
      <c r="N5692" s="328"/>
      <c r="O5692" s="42"/>
    </row>
    <row r="5693" spans="1:15">
      <c r="A5693" s="42"/>
      <c r="B5693" s="330">
        <v>48697</v>
      </c>
      <c r="C5693" s="334">
        <f t="shared" si="87"/>
        <v>9884437223</v>
      </c>
      <c r="D5693" s="42"/>
      <c r="E5693" s="42"/>
      <c r="F5693" s="247">
        <v>345575037</v>
      </c>
      <c r="G5693" s="337">
        <v>791545054</v>
      </c>
      <c r="H5693" s="330">
        <v>48394</v>
      </c>
      <c r="I5693" s="330"/>
      <c r="K5693" s="42"/>
      <c r="L5693" s="42"/>
      <c r="M5693" s="328"/>
      <c r="N5693" s="328"/>
      <c r="O5693" s="42"/>
    </row>
    <row r="5694" spans="1:15">
      <c r="A5694" s="42"/>
      <c r="B5694" s="330">
        <v>48698</v>
      </c>
      <c r="C5694" s="334">
        <f t="shared" si="87"/>
        <v>9680477566</v>
      </c>
      <c r="D5694" s="42"/>
      <c r="E5694" s="42"/>
      <c r="F5694" s="247">
        <v>141615380</v>
      </c>
      <c r="G5694" s="337">
        <v>791679967</v>
      </c>
      <c r="H5694" s="330">
        <v>43496</v>
      </c>
      <c r="I5694" s="330"/>
      <c r="K5694" s="42"/>
      <c r="L5694" s="42"/>
      <c r="M5694" s="328"/>
      <c r="N5694" s="328"/>
      <c r="O5694" s="42"/>
    </row>
    <row r="5695" spans="1:15">
      <c r="A5695" s="42"/>
      <c r="B5695" s="330">
        <v>48699</v>
      </c>
      <c r="C5695" s="334">
        <f t="shared" si="87"/>
        <v>10282831883</v>
      </c>
      <c r="D5695" s="42"/>
      <c r="E5695" s="42"/>
      <c r="F5695" s="247">
        <v>743969697</v>
      </c>
      <c r="G5695" s="337">
        <v>791683230</v>
      </c>
      <c r="H5695" s="330">
        <v>45188</v>
      </c>
      <c r="I5695" s="330"/>
      <c r="K5695" s="42"/>
      <c r="L5695" s="42"/>
      <c r="M5695" s="328"/>
      <c r="N5695" s="328"/>
      <c r="O5695" s="42"/>
    </row>
    <row r="5696" spans="1:15">
      <c r="A5696" s="42"/>
      <c r="B5696" s="330">
        <v>48700</v>
      </c>
      <c r="C5696" s="334">
        <f t="shared" si="87"/>
        <v>9649218674</v>
      </c>
      <c r="D5696" s="42"/>
      <c r="E5696" s="42"/>
      <c r="F5696" s="247">
        <v>110356488</v>
      </c>
      <c r="G5696" s="337">
        <v>791840087</v>
      </c>
      <c r="H5696" s="330">
        <v>43150</v>
      </c>
      <c r="I5696" s="330"/>
      <c r="K5696" s="42"/>
      <c r="L5696" s="42"/>
      <c r="M5696" s="328"/>
      <c r="N5696" s="328"/>
      <c r="O5696" s="42"/>
    </row>
    <row r="5697" spans="1:15">
      <c r="A5697" s="42"/>
      <c r="B5697" s="330">
        <v>48701</v>
      </c>
      <c r="C5697" s="334">
        <f t="shared" si="87"/>
        <v>10488672712</v>
      </c>
      <c r="D5697" s="42"/>
      <c r="E5697" s="42"/>
      <c r="F5697" s="247">
        <v>949810526</v>
      </c>
      <c r="G5697" s="337">
        <v>791881965</v>
      </c>
      <c r="H5697" s="330">
        <v>43214</v>
      </c>
      <c r="I5697" s="330"/>
      <c r="K5697" s="42"/>
      <c r="L5697" s="42"/>
      <c r="M5697" s="328"/>
      <c r="N5697" s="328"/>
      <c r="O5697" s="42"/>
    </row>
    <row r="5698" spans="1:15">
      <c r="A5698" s="42"/>
      <c r="B5698" s="330">
        <v>48702</v>
      </c>
      <c r="C5698" s="334">
        <f t="shared" si="87"/>
        <v>10061796983</v>
      </c>
      <c r="D5698" s="42"/>
      <c r="E5698" s="42"/>
      <c r="F5698" s="247">
        <v>522934797</v>
      </c>
      <c r="G5698" s="337">
        <v>792005946</v>
      </c>
      <c r="H5698" s="330">
        <v>47310</v>
      </c>
      <c r="I5698" s="330"/>
      <c r="K5698" s="42"/>
      <c r="L5698" s="42"/>
      <c r="M5698" s="328"/>
      <c r="N5698" s="328"/>
      <c r="O5698" s="42"/>
    </row>
    <row r="5699" spans="1:15">
      <c r="A5699" s="42"/>
      <c r="B5699" s="330">
        <v>48703</v>
      </c>
      <c r="C5699" s="334">
        <f t="shared" si="87"/>
        <v>10378076669</v>
      </c>
      <c r="D5699" s="42"/>
      <c r="E5699" s="42"/>
      <c r="F5699" s="247">
        <v>839214483</v>
      </c>
      <c r="G5699" s="337">
        <v>792194038</v>
      </c>
      <c r="H5699" s="330">
        <v>43016</v>
      </c>
      <c r="I5699" s="330"/>
      <c r="K5699" s="42"/>
      <c r="L5699" s="42"/>
      <c r="M5699" s="328"/>
      <c r="N5699" s="328"/>
      <c r="O5699" s="42"/>
    </row>
    <row r="5700" spans="1:15">
      <c r="A5700" s="42"/>
      <c r="B5700" s="330">
        <v>48704</v>
      </c>
      <c r="C5700" s="334">
        <f t="shared" si="87"/>
        <v>10484624983</v>
      </c>
      <c r="D5700" s="42"/>
      <c r="E5700" s="42"/>
      <c r="F5700" s="247">
        <v>945762797</v>
      </c>
      <c r="G5700" s="337">
        <v>792263201</v>
      </c>
      <c r="H5700" s="330">
        <v>45670</v>
      </c>
      <c r="I5700" s="330"/>
      <c r="K5700" s="42"/>
      <c r="L5700" s="42"/>
      <c r="M5700" s="328"/>
      <c r="N5700" s="328"/>
      <c r="O5700" s="42"/>
    </row>
    <row r="5701" spans="1:15">
      <c r="A5701" s="42"/>
      <c r="B5701" s="330">
        <v>48705</v>
      </c>
      <c r="C5701" s="334">
        <f t="shared" si="87"/>
        <v>9795656914</v>
      </c>
      <c r="D5701" s="42"/>
      <c r="E5701" s="42"/>
      <c r="F5701" s="247">
        <v>256794728</v>
      </c>
      <c r="G5701" s="337">
        <v>792346456</v>
      </c>
      <c r="H5701" s="330">
        <v>43172</v>
      </c>
      <c r="I5701" s="330"/>
      <c r="K5701" s="42"/>
      <c r="L5701" s="42"/>
      <c r="M5701" s="328"/>
      <c r="N5701" s="328"/>
      <c r="O5701" s="42"/>
    </row>
    <row r="5702" spans="1:15">
      <c r="A5702" s="42"/>
      <c r="B5702" s="330">
        <v>48706</v>
      </c>
      <c r="C5702" s="334">
        <f t="shared" si="87"/>
        <v>9749392465</v>
      </c>
      <c r="D5702" s="42"/>
      <c r="E5702" s="42"/>
      <c r="F5702" s="247">
        <v>210530279</v>
      </c>
      <c r="G5702" s="337">
        <v>792353038</v>
      </c>
      <c r="H5702" s="330">
        <v>48379</v>
      </c>
      <c r="I5702" s="330"/>
      <c r="K5702" s="42"/>
      <c r="L5702" s="42"/>
      <c r="M5702" s="328"/>
      <c r="N5702" s="328"/>
      <c r="O5702" s="42"/>
    </row>
    <row r="5703" spans="1:15">
      <c r="A5703" s="42"/>
      <c r="B5703" s="330">
        <v>48707</v>
      </c>
      <c r="C5703" s="334">
        <f t="shared" si="87"/>
        <v>9666749950</v>
      </c>
      <c r="D5703" s="42"/>
      <c r="E5703" s="42"/>
      <c r="F5703" s="247">
        <v>127887764</v>
      </c>
      <c r="G5703" s="337">
        <v>792374136</v>
      </c>
      <c r="H5703" s="330">
        <v>43969</v>
      </c>
      <c r="I5703" s="330"/>
      <c r="K5703" s="42"/>
      <c r="L5703" s="42"/>
      <c r="M5703" s="328"/>
      <c r="N5703" s="328"/>
      <c r="O5703" s="42"/>
    </row>
    <row r="5704" spans="1:15">
      <c r="A5704" s="42"/>
      <c r="B5704" s="330">
        <v>48708</v>
      </c>
      <c r="C5704" s="334">
        <f t="shared" si="87"/>
        <v>10249621220</v>
      </c>
      <c r="D5704" s="42"/>
      <c r="E5704" s="42"/>
      <c r="F5704" s="247">
        <v>710759034</v>
      </c>
      <c r="G5704" s="337">
        <v>792458360</v>
      </c>
      <c r="H5704" s="330">
        <v>44341</v>
      </c>
      <c r="I5704" s="330"/>
      <c r="K5704" s="42"/>
      <c r="L5704" s="42"/>
      <c r="M5704" s="328"/>
      <c r="N5704" s="328"/>
      <c r="O5704" s="42"/>
    </row>
    <row r="5705" spans="1:15">
      <c r="A5705" s="42"/>
      <c r="B5705" s="330">
        <v>48709</v>
      </c>
      <c r="C5705" s="334">
        <f t="shared" si="87"/>
        <v>9875994601</v>
      </c>
      <c r="D5705" s="42"/>
      <c r="E5705" s="42"/>
      <c r="F5705" s="247">
        <v>337132415</v>
      </c>
      <c r="G5705" s="337">
        <v>792476929</v>
      </c>
      <c r="H5705" s="330">
        <v>47312</v>
      </c>
      <c r="I5705" s="330"/>
      <c r="K5705" s="42"/>
      <c r="L5705" s="42"/>
      <c r="M5705" s="328"/>
      <c r="N5705" s="328"/>
      <c r="O5705" s="42"/>
    </row>
    <row r="5706" spans="1:15">
      <c r="A5706" s="42"/>
      <c r="B5706" s="330">
        <v>48710</v>
      </c>
      <c r="C5706" s="334">
        <f t="shared" si="87"/>
        <v>10178145458</v>
      </c>
      <c r="D5706" s="42"/>
      <c r="E5706" s="42"/>
      <c r="F5706" s="247">
        <v>639283272</v>
      </c>
      <c r="G5706" s="337">
        <v>792487088</v>
      </c>
      <c r="H5706" s="330">
        <v>44001</v>
      </c>
      <c r="I5706" s="330"/>
      <c r="K5706" s="42"/>
      <c r="L5706" s="42"/>
      <c r="M5706" s="328"/>
      <c r="N5706" s="328"/>
      <c r="O5706" s="42"/>
    </row>
    <row r="5707" spans="1:15">
      <c r="A5707" s="42"/>
      <c r="B5707" s="330">
        <v>48711</v>
      </c>
      <c r="C5707" s="334">
        <f t="shared" si="87"/>
        <v>10363807727</v>
      </c>
      <c r="D5707" s="42"/>
      <c r="E5707" s="42"/>
      <c r="F5707" s="247">
        <v>824945541</v>
      </c>
      <c r="G5707" s="337">
        <v>792491767</v>
      </c>
      <c r="H5707" s="330">
        <v>47821</v>
      </c>
      <c r="I5707" s="330"/>
      <c r="K5707" s="42"/>
      <c r="L5707" s="42"/>
      <c r="M5707" s="328"/>
      <c r="N5707" s="328"/>
      <c r="O5707" s="42"/>
    </row>
    <row r="5708" spans="1:15">
      <c r="A5708" s="42"/>
      <c r="B5708" s="330">
        <v>48712</v>
      </c>
      <c r="C5708" s="334">
        <f t="shared" si="87"/>
        <v>9668499381</v>
      </c>
      <c r="D5708" s="42"/>
      <c r="E5708" s="42"/>
      <c r="F5708" s="247">
        <v>129637195</v>
      </c>
      <c r="G5708" s="337">
        <v>792627452</v>
      </c>
      <c r="H5708" s="330">
        <v>47802</v>
      </c>
      <c r="I5708" s="330"/>
      <c r="K5708" s="42"/>
      <c r="L5708" s="42"/>
      <c r="M5708" s="328"/>
      <c r="N5708" s="328"/>
      <c r="O5708" s="42"/>
    </row>
    <row r="5709" spans="1:15">
      <c r="A5709" s="42"/>
      <c r="B5709" s="330">
        <v>48713</v>
      </c>
      <c r="C5709" s="334">
        <f t="shared" si="87"/>
        <v>9854996139</v>
      </c>
      <c r="D5709" s="42"/>
      <c r="E5709" s="42"/>
      <c r="F5709" s="247">
        <v>316133953</v>
      </c>
      <c r="G5709" s="337">
        <v>792887817</v>
      </c>
      <c r="H5709" s="330">
        <v>48785</v>
      </c>
      <c r="I5709" s="330"/>
      <c r="K5709" s="42"/>
      <c r="L5709" s="42"/>
      <c r="M5709" s="328"/>
      <c r="N5709" s="328"/>
      <c r="O5709" s="42"/>
    </row>
    <row r="5710" spans="1:15">
      <c r="A5710" s="42"/>
      <c r="B5710" s="330">
        <v>48714</v>
      </c>
      <c r="C5710" s="334">
        <f t="shared" si="87"/>
        <v>10056881383</v>
      </c>
      <c r="D5710" s="42"/>
      <c r="E5710" s="42"/>
      <c r="F5710" s="247">
        <v>518019197</v>
      </c>
      <c r="G5710" s="337">
        <v>792915145</v>
      </c>
      <c r="H5710" s="330">
        <v>44689</v>
      </c>
      <c r="I5710" s="330"/>
      <c r="K5710" s="42"/>
      <c r="L5710" s="42"/>
      <c r="M5710" s="328"/>
      <c r="N5710" s="328"/>
      <c r="O5710" s="42"/>
    </row>
    <row r="5711" spans="1:15">
      <c r="A5711" s="42"/>
      <c r="B5711" s="330">
        <v>48715</v>
      </c>
      <c r="C5711" s="334">
        <f t="shared" si="87"/>
        <v>10134661769</v>
      </c>
      <c r="D5711" s="42"/>
      <c r="E5711" s="42"/>
      <c r="F5711" s="247">
        <v>595799583</v>
      </c>
      <c r="G5711" s="337">
        <v>793342257</v>
      </c>
      <c r="H5711" s="330">
        <v>43177</v>
      </c>
      <c r="I5711" s="330"/>
      <c r="K5711" s="42"/>
      <c r="L5711" s="42"/>
      <c r="M5711" s="328"/>
      <c r="N5711" s="328"/>
      <c r="O5711" s="42"/>
    </row>
    <row r="5712" spans="1:15">
      <c r="A5712" s="42"/>
      <c r="B5712" s="330">
        <v>48716</v>
      </c>
      <c r="C5712" s="334">
        <f t="shared" si="87"/>
        <v>10495137852</v>
      </c>
      <c r="D5712" s="42"/>
      <c r="E5712" s="42"/>
      <c r="F5712" s="247">
        <v>956275666</v>
      </c>
      <c r="G5712" s="337">
        <v>793596398</v>
      </c>
      <c r="H5712" s="330">
        <v>47560</v>
      </c>
      <c r="I5712" s="330"/>
      <c r="K5712" s="42"/>
      <c r="L5712" s="42"/>
      <c r="M5712" s="328"/>
      <c r="N5712" s="328"/>
      <c r="O5712" s="42"/>
    </row>
    <row r="5713" spans="1:15">
      <c r="A5713" s="42"/>
      <c r="B5713" s="330">
        <v>48717</v>
      </c>
      <c r="C5713" s="334">
        <f t="shared" si="87"/>
        <v>10199896960</v>
      </c>
      <c r="D5713" s="42"/>
      <c r="E5713" s="42"/>
      <c r="F5713" s="247">
        <v>661034774</v>
      </c>
      <c r="G5713" s="337">
        <v>793828625</v>
      </c>
      <c r="H5713" s="330">
        <v>47712</v>
      </c>
      <c r="I5713" s="330"/>
      <c r="K5713" s="42"/>
      <c r="L5713" s="42"/>
      <c r="M5713" s="328"/>
      <c r="N5713" s="328"/>
      <c r="O5713" s="42"/>
    </row>
    <row r="5714" spans="1:15">
      <c r="A5714" s="42"/>
      <c r="B5714" s="330">
        <v>48718</v>
      </c>
      <c r="C5714" s="334">
        <f t="shared" si="87"/>
        <v>10182840764</v>
      </c>
      <c r="D5714" s="42"/>
      <c r="E5714" s="42"/>
      <c r="F5714" s="247">
        <v>643978578</v>
      </c>
      <c r="G5714" s="337">
        <v>793864977</v>
      </c>
      <c r="H5714" s="330">
        <v>44504</v>
      </c>
      <c r="I5714" s="330"/>
      <c r="K5714" s="42"/>
      <c r="L5714" s="42"/>
      <c r="M5714" s="328"/>
      <c r="N5714" s="328"/>
      <c r="O5714" s="42"/>
    </row>
    <row r="5715" spans="1:15">
      <c r="A5715" s="42"/>
      <c r="B5715" s="330">
        <v>48719</v>
      </c>
      <c r="C5715" s="334">
        <f t="shared" si="87"/>
        <v>9655267031</v>
      </c>
      <c r="D5715" s="42"/>
      <c r="E5715" s="42"/>
      <c r="F5715" s="247">
        <v>116404845</v>
      </c>
      <c r="G5715" s="337">
        <v>793885897</v>
      </c>
      <c r="H5715" s="330">
        <v>44357</v>
      </c>
      <c r="I5715" s="330"/>
      <c r="K5715" s="42"/>
      <c r="L5715" s="42"/>
      <c r="M5715" s="328"/>
      <c r="N5715" s="328"/>
      <c r="O5715" s="42"/>
    </row>
    <row r="5716" spans="1:15">
      <c r="A5716" s="42"/>
      <c r="B5716" s="330">
        <v>48720</v>
      </c>
      <c r="C5716" s="334">
        <f t="shared" si="87"/>
        <v>10456813138</v>
      </c>
      <c r="D5716" s="42"/>
      <c r="E5716" s="42"/>
      <c r="F5716" s="247">
        <v>917950952</v>
      </c>
      <c r="G5716" s="337">
        <v>794053303</v>
      </c>
      <c r="H5716" s="330">
        <v>48055</v>
      </c>
      <c r="I5716" s="330"/>
      <c r="K5716" s="42"/>
      <c r="L5716" s="42"/>
      <c r="M5716" s="328"/>
      <c r="N5716" s="328"/>
      <c r="O5716" s="42"/>
    </row>
    <row r="5717" spans="1:15">
      <c r="A5717" s="42"/>
      <c r="B5717" s="330">
        <v>48721</v>
      </c>
      <c r="C5717" s="334">
        <f t="shared" si="87"/>
        <v>10509855535</v>
      </c>
      <c r="D5717" s="42"/>
      <c r="E5717" s="42"/>
      <c r="F5717" s="247">
        <v>970993349</v>
      </c>
      <c r="G5717" s="337">
        <v>794135416</v>
      </c>
      <c r="H5717" s="330">
        <v>44349</v>
      </c>
      <c r="I5717" s="330"/>
      <c r="K5717" s="42"/>
      <c r="L5717" s="42"/>
      <c r="M5717" s="328"/>
      <c r="N5717" s="328"/>
      <c r="O5717" s="42"/>
    </row>
    <row r="5718" spans="1:15">
      <c r="A5718" s="42"/>
      <c r="B5718" s="330">
        <v>48722</v>
      </c>
      <c r="C5718" s="334">
        <f t="shared" si="87"/>
        <v>9882963390</v>
      </c>
      <c r="D5718" s="42"/>
      <c r="E5718" s="42"/>
      <c r="F5718" s="247">
        <v>344101204</v>
      </c>
      <c r="G5718" s="337">
        <v>794155880</v>
      </c>
      <c r="H5718" s="330">
        <v>43145</v>
      </c>
      <c r="I5718" s="330"/>
      <c r="K5718" s="42"/>
      <c r="L5718" s="42"/>
      <c r="M5718" s="328"/>
      <c r="N5718" s="328"/>
      <c r="O5718" s="42"/>
    </row>
    <row r="5719" spans="1:15">
      <c r="A5719" s="42"/>
      <c r="B5719" s="330">
        <v>48723</v>
      </c>
      <c r="C5719" s="334">
        <f t="shared" si="87"/>
        <v>9748734145</v>
      </c>
      <c r="D5719" s="42"/>
      <c r="E5719" s="42"/>
      <c r="F5719" s="247">
        <v>209871959</v>
      </c>
      <c r="G5719" s="337">
        <v>794181700</v>
      </c>
      <c r="H5719" s="330">
        <v>47238</v>
      </c>
      <c r="I5719" s="330"/>
      <c r="K5719" s="42"/>
      <c r="L5719" s="42"/>
      <c r="M5719" s="328"/>
      <c r="N5719" s="328"/>
      <c r="O5719" s="42"/>
    </row>
    <row r="5720" spans="1:15">
      <c r="A5720" s="42"/>
      <c r="B5720" s="330">
        <v>48724</v>
      </c>
      <c r="C5720" s="334">
        <f t="shared" si="87"/>
        <v>10014021511</v>
      </c>
      <c r="D5720" s="42"/>
      <c r="E5720" s="42"/>
      <c r="F5720" s="247">
        <v>475159325</v>
      </c>
      <c r="G5720" s="337">
        <v>794239985</v>
      </c>
      <c r="H5720" s="330">
        <v>47841</v>
      </c>
      <c r="I5720" s="330"/>
      <c r="K5720" s="42"/>
      <c r="L5720" s="42"/>
      <c r="M5720" s="328"/>
      <c r="N5720" s="328"/>
      <c r="O5720" s="42"/>
    </row>
    <row r="5721" spans="1:15">
      <c r="A5721" s="42"/>
      <c r="B5721" s="330">
        <v>48725</v>
      </c>
      <c r="C5721" s="334">
        <f t="shared" si="87"/>
        <v>10205661416</v>
      </c>
      <c r="D5721" s="42"/>
      <c r="E5721" s="42"/>
      <c r="F5721" s="247">
        <v>666799230</v>
      </c>
      <c r="G5721" s="337">
        <v>794487814</v>
      </c>
      <c r="H5721" s="330">
        <v>48990</v>
      </c>
      <c r="I5721" s="330"/>
      <c r="K5721" s="42"/>
      <c r="L5721" s="42"/>
      <c r="M5721" s="328"/>
      <c r="N5721" s="328"/>
      <c r="O5721" s="42"/>
    </row>
    <row r="5722" spans="1:15">
      <c r="A5722" s="42"/>
      <c r="B5722" s="330">
        <v>48726</v>
      </c>
      <c r="C5722" s="334">
        <f t="shared" si="87"/>
        <v>10374969991</v>
      </c>
      <c r="D5722" s="42"/>
      <c r="E5722" s="42"/>
      <c r="F5722" s="247">
        <v>836107805</v>
      </c>
      <c r="G5722" s="337">
        <v>794806448</v>
      </c>
      <c r="H5722" s="330">
        <v>49683</v>
      </c>
      <c r="I5722" s="330"/>
      <c r="K5722" s="42"/>
      <c r="L5722" s="42"/>
      <c r="M5722" s="328"/>
      <c r="N5722" s="328"/>
      <c r="O5722" s="42"/>
    </row>
    <row r="5723" spans="1:15">
      <c r="A5723" s="42"/>
      <c r="B5723" s="330">
        <v>48727</v>
      </c>
      <c r="C5723" s="334">
        <f t="shared" si="87"/>
        <v>10189740500</v>
      </c>
      <c r="D5723" s="42"/>
      <c r="E5723" s="42"/>
      <c r="F5723" s="247">
        <v>650878314</v>
      </c>
      <c r="G5723" s="337">
        <v>794811605</v>
      </c>
      <c r="H5723" s="330">
        <v>45249</v>
      </c>
      <c r="I5723" s="330"/>
      <c r="K5723" s="42"/>
      <c r="L5723" s="42"/>
      <c r="M5723" s="328"/>
      <c r="N5723" s="328"/>
      <c r="O5723" s="42"/>
    </row>
    <row r="5724" spans="1:15">
      <c r="A5724" s="42"/>
      <c r="B5724" s="330">
        <v>48728</v>
      </c>
      <c r="C5724" s="334">
        <f t="shared" si="87"/>
        <v>10366802459</v>
      </c>
      <c r="D5724" s="42"/>
      <c r="E5724" s="42"/>
      <c r="F5724" s="247">
        <v>827940273</v>
      </c>
      <c r="G5724" s="337">
        <v>794879600</v>
      </c>
      <c r="H5724" s="330">
        <v>46063</v>
      </c>
      <c r="I5724" s="330"/>
      <c r="K5724" s="42"/>
      <c r="L5724" s="42"/>
      <c r="M5724" s="328"/>
      <c r="N5724" s="328"/>
      <c r="O5724" s="42"/>
    </row>
    <row r="5725" spans="1:15">
      <c r="A5725" s="42"/>
      <c r="B5725" s="330">
        <v>48729</v>
      </c>
      <c r="C5725" s="334">
        <f t="shared" si="87"/>
        <v>10089835629</v>
      </c>
      <c r="D5725" s="42"/>
      <c r="E5725" s="42"/>
      <c r="F5725" s="247">
        <v>550973443</v>
      </c>
      <c r="G5725" s="337">
        <v>795017792</v>
      </c>
      <c r="H5725" s="330">
        <v>48016</v>
      </c>
      <c r="I5725" s="330"/>
      <c r="K5725" s="42"/>
      <c r="L5725" s="42"/>
      <c r="M5725" s="328"/>
      <c r="N5725" s="328"/>
      <c r="O5725" s="42"/>
    </row>
    <row r="5726" spans="1:15">
      <c r="A5726" s="42"/>
      <c r="B5726" s="330">
        <v>48730</v>
      </c>
      <c r="C5726" s="334">
        <f t="shared" si="87"/>
        <v>9875157471</v>
      </c>
      <c r="D5726" s="42"/>
      <c r="E5726" s="42"/>
      <c r="F5726" s="247">
        <v>336295285</v>
      </c>
      <c r="G5726" s="337">
        <v>795115533</v>
      </c>
      <c r="H5726" s="330">
        <v>49685</v>
      </c>
      <c r="I5726" s="330"/>
      <c r="K5726" s="42"/>
      <c r="L5726" s="42"/>
      <c r="M5726" s="328"/>
      <c r="N5726" s="328"/>
      <c r="O5726" s="42"/>
    </row>
    <row r="5727" spans="1:15">
      <c r="A5727" s="42"/>
      <c r="B5727" s="330">
        <v>48731</v>
      </c>
      <c r="C5727" s="334">
        <f t="shared" si="87"/>
        <v>10022225901</v>
      </c>
      <c r="D5727" s="42"/>
      <c r="E5727" s="42"/>
      <c r="F5727" s="247">
        <v>483363715</v>
      </c>
      <c r="G5727" s="337">
        <v>795175146</v>
      </c>
      <c r="H5727" s="330">
        <v>46020</v>
      </c>
      <c r="I5727" s="330"/>
      <c r="K5727" s="42"/>
      <c r="L5727" s="42"/>
      <c r="M5727" s="328"/>
      <c r="N5727" s="328"/>
      <c r="O5727" s="42"/>
    </row>
    <row r="5728" spans="1:15">
      <c r="A5728" s="42"/>
      <c r="B5728" s="330">
        <v>48732</v>
      </c>
      <c r="C5728" s="334">
        <f t="shared" ref="C5728:C5791" si="88">F5728+(F$88*28679+98765)+(G$88*6587+87654)+(E$88*9537+76543)+(J$88*5713+4528)</f>
        <v>10025981149</v>
      </c>
      <c r="D5728" s="42"/>
      <c r="E5728" s="42"/>
      <c r="F5728" s="247">
        <v>487118963</v>
      </c>
      <c r="G5728" s="337">
        <v>795430707</v>
      </c>
      <c r="H5728" s="330">
        <v>46350</v>
      </c>
      <c r="I5728" s="330"/>
      <c r="K5728" s="42"/>
      <c r="L5728" s="42"/>
      <c r="M5728" s="328"/>
      <c r="N5728" s="328"/>
      <c r="O5728" s="42"/>
    </row>
    <row r="5729" spans="1:15">
      <c r="A5729" s="42"/>
      <c r="B5729" s="330">
        <v>48733</v>
      </c>
      <c r="C5729" s="334">
        <f t="shared" si="88"/>
        <v>9829935429</v>
      </c>
      <c r="D5729" s="42"/>
      <c r="E5729" s="42"/>
      <c r="F5729" s="247">
        <v>291073243</v>
      </c>
      <c r="G5729" s="337">
        <v>795501013</v>
      </c>
      <c r="H5729" s="330">
        <v>43065</v>
      </c>
      <c r="I5729" s="330"/>
      <c r="K5729" s="42"/>
      <c r="L5729" s="42"/>
      <c r="M5729" s="328"/>
      <c r="N5729" s="328"/>
      <c r="O5729" s="42"/>
    </row>
    <row r="5730" spans="1:15">
      <c r="A5730" s="42"/>
      <c r="B5730" s="330">
        <v>48734</v>
      </c>
      <c r="C5730" s="334">
        <f t="shared" si="88"/>
        <v>10024197815</v>
      </c>
      <c r="D5730" s="42"/>
      <c r="E5730" s="42"/>
      <c r="F5730" s="247">
        <v>485335629</v>
      </c>
      <c r="G5730" s="337">
        <v>795511536</v>
      </c>
      <c r="H5730" s="330">
        <v>49312</v>
      </c>
      <c r="I5730" s="330"/>
      <c r="K5730" s="42"/>
      <c r="L5730" s="42"/>
      <c r="M5730" s="328"/>
      <c r="N5730" s="328"/>
      <c r="O5730" s="42"/>
    </row>
    <row r="5731" spans="1:15">
      <c r="A5731" s="42"/>
      <c r="B5731" s="330">
        <v>48735</v>
      </c>
      <c r="C5731" s="334">
        <f t="shared" si="88"/>
        <v>9680072626</v>
      </c>
      <c r="D5731" s="42"/>
      <c r="E5731" s="42"/>
      <c r="F5731" s="247">
        <v>141210440</v>
      </c>
      <c r="G5731" s="337">
        <v>795714635</v>
      </c>
      <c r="H5731" s="330">
        <v>45409</v>
      </c>
      <c r="I5731" s="330"/>
      <c r="K5731" s="42"/>
      <c r="L5731" s="42"/>
      <c r="M5731" s="328"/>
      <c r="N5731" s="328"/>
      <c r="O5731" s="42"/>
    </row>
    <row r="5732" spans="1:15">
      <c r="A5732" s="42"/>
      <c r="B5732" s="330">
        <v>48736</v>
      </c>
      <c r="C5732" s="334">
        <f t="shared" si="88"/>
        <v>9949829108</v>
      </c>
      <c r="D5732" s="42"/>
      <c r="E5732" s="42"/>
      <c r="F5732" s="247">
        <v>410966922</v>
      </c>
      <c r="G5732" s="337">
        <v>795968803</v>
      </c>
      <c r="H5732" s="330">
        <v>48125</v>
      </c>
      <c r="I5732" s="330"/>
      <c r="K5732" s="42"/>
      <c r="L5732" s="42"/>
      <c r="M5732" s="328"/>
      <c r="N5732" s="328"/>
      <c r="O5732" s="42"/>
    </row>
    <row r="5733" spans="1:15">
      <c r="A5733" s="42"/>
      <c r="B5733" s="330">
        <v>48737</v>
      </c>
      <c r="C5733" s="334">
        <f t="shared" si="88"/>
        <v>9909568504</v>
      </c>
      <c r="D5733" s="42"/>
      <c r="E5733" s="42"/>
      <c r="F5733" s="247">
        <v>370706318</v>
      </c>
      <c r="G5733" s="337">
        <v>796035368</v>
      </c>
      <c r="H5733" s="330">
        <v>47881</v>
      </c>
      <c r="I5733" s="330"/>
      <c r="K5733" s="42"/>
      <c r="L5733" s="42"/>
      <c r="M5733" s="328"/>
      <c r="N5733" s="328"/>
      <c r="O5733" s="42"/>
    </row>
    <row r="5734" spans="1:15">
      <c r="A5734" s="42"/>
      <c r="B5734" s="330">
        <v>48738</v>
      </c>
      <c r="C5734" s="334">
        <f t="shared" si="88"/>
        <v>9959248745</v>
      </c>
      <c r="D5734" s="42"/>
      <c r="E5734" s="42"/>
      <c r="F5734" s="247">
        <v>420386559</v>
      </c>
      <c r="G5734" s="337">
        <v>796116483</v>
      </c>
      <c r="H5734" s="330">
        <v>47495</v>
      </c>
      <c r="I5734" s="330"/>
      <c r="K5734" s="42"/>
      <c r="L5734" s="42"/>
      <c r="M5734" s="328"/>
      <c r="N5734" s="328"/>
      <c r="O5734" s="42"/>
    </row>
    <row r="5735" spans="1:15">
      <c r="A5735" s="42"/>
      <c r="B5735" s="330">
        <v>48739</v>
      </c>
      <c r="C5735" s="334">
        <f t="shared" si="88"/>
        <v>9878137704</v>
      </c>
      <c r="D5735" s="42"/>
      <c r="E5735" s="42"/>
      <c r="F5735" s="247">
        <v>339275518</v>
      </c>
      <c r="G5735" s="337">
        <v>796240802</v>
      </c>
      <c r="H5735" s="330">
        <v>43369</v>
      </c>
      <c r="I5735" s="330"/>
      <c r="K5735" s="42"/>
      <c r="L5735" s="42"/>
      <c r="M5735" s="328"/>
      <c r="N5735" s="328"/>
      <c r="O5735" s="42"/>
    </row>
    <row r="5736" spans="1:15">
      <c r="A5736" s="42"/>
      <c r="B5736" s="330">
        <v>48740</v>
      </c>
      <c r="C5736" s="334">
        <f t="shared" si="88"/>
        <v>9826668153</v>
      </c>
      <c r="D5736" s="42"/>
      <c r="E5736" s="42"/>
      <c r="F5736" s="247">
        <v>287805967</v>
      </c>
      <c r="G5736" s="337">
        <v>796261945</v>
      </c>
      <c r="H5736" s="330">
        <v>43084</v>
      </c>
      <c r="I5736" s="330"/>
      <c r="K5736" s="42"/>
      <c r="L5736" s="42"/>
      <c r="M5736" s="328"/>
      <c r="N5736" s="328"/>
      <c r="O5736" s="42"/>
    </row>
    <row r="5737" spans="1:15">
      <c r="A5737" s="42"/>
      <c r="B5737" s="330">
        <v>48741</v>
      </c>
      <c r="C5737" s="334">
        <f t="shared" si="88"/>
        <v>9804991596</v>
      </c>
      <c r="D5737" s="42"/>
      <c r="E5737" s="42"/>
      <c r="F5737" s="247">
        <v>266129410</v>
      </c>
      <c r="G5737" s="337">
        <v>796267913</v>
      </c>
      <c r="H5737" s="330">
        <v>45345</v>
      </c>
      <c r="I5737" s="330"/>
      <c r="K5737" s="42"/>
      <c r="L5737" s="42"/>
      <c r="M5737" s="328"/>
      <c r="N5737" s="328"/>
      <c r="O5737" s="42"/>
    </row>
    <row r="5738" spans="1:15">
      <c r="A5738" s="42"/>
      <c r="B5738" s="330">
        <v>48742</v>
      </c>
      <c r="C5738" s="334">
        <f t="shared" si="88"/>
        <v>10234547141</v>
      </c>
      <c r="D5738" s="42"/>
      <c r="E5738" s="42"/>
      <c r="F5738" s="247">
        <v>695684955</v>
      </c>
      <c r="G5738" s="337">
        <v>796395017</v>
      </c>
      <c r="H5738" s="330">
        <v>43168</v>
      </c>
      <c r="I5738" s="330"/>
      <c r="K5738" s="42"/>
      <c r="L5738" s="42"/>
      <c r="M5738" s="328"/>
      <c r="N5738" s="328"/>
      <c r="O5738" s="42"/>
    </row>
    <row r="5739" spans="1:15">
      <c r="A5739" s="42"/>
      <c r="B5739" s="330">
        <v>48743</v>
      </c>
      <c r="C5739" s="334">
        <f t="shared" si="88"/>
        <v>10069930846</v>
      </c>
      <c r="D5739" s="42"/>
      <c r="E5739" s="42"/>
      <c r="F5739" s="247">
        <v>531068660</v>
      </c>
      <c r="G5739" s="337">
        <v>796500221</v>
      </c>
      <c r="H5739" s="330">
        <v>48240</v>
      </c>
      <c r="I5739" s="330"/>
      <c r="K5739" s="42"/>
      <c r="L5739" s="42"/>
      <c r="M5739" s="328"/>
      <c r="N5739" s="328"/>
      <c r="O5739" s="42"/>
    </row>
    <row r="5740" spans="1:15">
      <c r="A5740" s="42"/>
      <c r="B5740" s="330">
        <v>48744</v>
      </c>
      <c r="C5740" s="334">
        <f t="shared" si="88"/>
        <v>10129334980</v>
      </c>
      <c r="D5740" s="42"/>
      <c r="E5740" s="42"/>
      <c r="F5740" s="247">
        <v>590472794</v>
      </c>
      <c r="G5740" s="337">
        <v>796533792</v>
      </c>
      <c r="H5740" s="330">
        <v>44449</v>
      </c>
      <c r="I5740" s="330"/>
      <c r="K5740" s="42"/>
      <c r="L5740" s="42"/>
      <c r="M5740" s="328"/>
      <c r="N5740" s="328"/>
      <c r="O5740" s="42"/>
    </row>
    <row r="5741" spans="1:15">
      <c r="A5741" s="42"/>
      <c r="B5741" s="330">
        <v>48745</v>
      </c>
      <c r="C5741" s="334">
        <f t="shared" si="88"/>
        <v>10400434141</v>
      </c>
      <c r="D5741" s="42"/>
      <c r="E5741" s="42"/>
      <c r="F5741" s="247">
        <v>861571955</v>
      </c>
      <c r="G5741" s="337">
        <v>796642812</v>
      </c>
      <c r="H5741" s="330">
        <v>48018</v>
      </c>
      <c r="I5741" s="330"/>
      <c r="K5741" s="42"/>
      <c r="L5741" s="42"/>
      <c r="M5741" s="328"/>
      <c r="N5741" s="328"/>
      <c r="O5741" s="42"/>
    </row>
    <row r="5742" spans="1:15">
      <c r="A5742" s="42"/>
      <c r="B5742" s="330">
        <v>48746</v>
      </c>
      <c r="C5742" s="334">
        <f t="shared" si="88"/>
        <v>10059707620</v>
      </c>
      <c r="D5742" s="42"/>
      <c r="E5742" s="42"/>
      <c r="F5742" s="247">
        <v>520845434</v>
      </c>
      <c r="G5742" s="337">
        <v>796677002</v>
      </c>
      <c r="H5742" s="330">
        <v>48313</v>
      </c>
      <c r="I5742" s="330"/>
      <c r="K5742" s="42"/>
      <c r="L5742" s="42"/>
      <c r="M5742" s="328"/>
      <c r="N5742" s="328"/>
      <c r="O5742" s="42"/>
    </row>
    <row r="5743" spans="1:15">
      <c r="A5743" s="42"/>
      <c r="B5743" s="330">
        <v>48747</v>
      </c>
      <c r="C5743" s="334">
        <f t="shared" si="88"/>
        <v>9996083639</v>
      </c>
      <c r="D5743" s="42"/>
      <c r="E5743" s="42"/>
      <c r="F5743" s="247">
        <v>457221453</v>
      </c>
      <c r="G5743" s="337">
        <v>796704694</v>
      </c>
      <c r="H5743" s="330">
        <v>45470</v>
      </c>
      <c r="I5743" s="330"/>
      <c r="K5743" s="42"/>
      <c r="L5743" s="42"/>
      <c r="M5743" s="328"/>
      <c r="N5743" s="328"/>
      <c r="O5743" s="42"/>
    </row>
    <row r="5744" spans="1:15">
      <c r="A5744" s="42"/>
      <c r="B5744" s="330">
        <v>48748</v>
      </c>
      <c r="C5744" s="334">
        <f t="shared" si="88"/>
        <v>9727993667</v>
      </c>
      <c r="D5744" s="42"/>
      <c r="E5744" s="42"/>
      <c r="F5744" s="247">
        <v>189131481</v>
      </c>
      <c r="G5744" s="337">
        <v>796712981</v>
      </c>
      <c r="H5744" s="330">
        <v>46631</v>
      </c>
      <c r="I5744" s="330"/>
      <c r="K5744" s="42"/>
      <c r="L5744" s="42"/>
      <c r="M5744" s="328"/>
      <c r="N5744" s="328"/>
      <c r="O5744" s="42"/>
    </row>
    <row r="5745" spans="1:15">
      <c r="A5745" s="42"/>
      <c r="B5745" s="330">
        <v>48749</v>
      </c>
      <c r="C5745" s="334">
        <f t="shared" si="88"/>
        <v>9955545182</v>
      </c>
      <c r="D5745" s="42"/>
      <c r="E5745" s="42"/>
      <c r="F5745" s="247">
        <v>416682996</v>
      </c>
      <c r="G5745" s="337">
        <v>796863220</v>
      </c>
      <c r="H5745" s="330">
        <v>48775</v>
      </c>
      <c r="I5745" s="330"/>
      <c r="K5745" s="42"/>
      <c r="L5745" s="42"/>
      <c r="M5745" s="328"/>
      <c r="N5745" s="328"/>
      <c r="O5745" s="42"/>
    </row>
    <row r="5746" spans="1:15">
      <c r="A5746" s="42"/>
      <c r="B5746" s="330">
        <v>48750</v>
      </c>
      <c r="C5746" s="334">
        <f t="shared" si="88"/>
        <v>10225013078</v>
      </c>
      <c r="D5746" s="42"/>
      <c r="E5746" s="42"/>
      <c r="F5746" s="247">
        <v>686150892</v>
      </c>
      <c r="G5746" s="337">
        <v>797011797</v>
      </c>
      <c r="H5746" s="330">
        <v>47996</v>
      </c>
      <c r="I5746" s="330"/>
      <c r="K5746" s="42"/>
      <c r="L5746" s="42"/>
      <c r="M5746" s="328"/>
      <c r="N5746" s="328"/>
      <c r="O5746" s="42"/>
    </row>
    <row r="5747" spans="1:15">
      <c r="A5747" s="42"/>
      <c r="B5747" s="330">
        <v>48751</v>
      </c>
      <c r="C5747" s="334">
        <f t="shared" si="88"/>
        <v>10299937459</v>
      </c>
      <c r="D5747" s="42"/>
      <c r="E5747" s="42"/>
      <c r="F5747" s="247">
        <v>761075273</v>
      </c>
      <c r="G5747" s="337">
        <v>797016805</v>
      </c>
      <c r="H5747" s="330">
        <v>47979</v>
      </c>
      <c r="I5747" s="330"/>
      <c r="K5747" s="42"/>
      <c r="L5747" s="42"/>
      <c r="M5747" s="328"/>
      <c r="N5747" s="328"/>
      <c r="O5747" s="42"/>
    </row>
    <row r="5748" spans="1:15">
      <c r="A5748" s="42"/>
      <c r="B5748" s="330">
        <v>48752</v>
      </c>
      <c r="C5748" s="334">
        <f t="shared" si="88"/>
        <v>10317462479</v>
      </c>
      <c r="D5748" s="42"/>
      <c r="E5748" s="42"/>
      <c r="F5748" s="247">
        <v>778600293</v>
      </c>
      <c r="G5748" s="337">
        <v>797426094</v>
      </c>
      <c r="H5748" s="330">
        <v>44590</v>
      </c>
      <c r="I5748" s="330"/>
      <c r="K5748" s="42"/>
      <c r="L5748" s="42"/>
      <c r="M5748" s="328"/>
      <c r="N5748" s="328"/>
      <c r="O5748" s="42"/>
    </row>
    <row r="5749" spans="1:15">
      <c r="A5749" s="42"/>
      <c r="B5749" s="330">
        <v>48753</v>
      </c>
      <c r="C5749" s="334">
        <f t="shared" si="88"/>
        <v>10149367965</v>
      </c>
      <c r="D5749" s="42"/>
      <c r="E5749" s="42"/>
      <c r="F5749" s="247">
        <v>610505779</v>
      </c>
      <c r="G5749" s="337">
        <v>797485377</v>
      </c>
      <c r="H5749" s="330">
        <v>49171</v>
      </c>
      <c r="I5749" s="330"/>
      <c r="K5749" s="42"/>
      <c r="L5749" s="42"/>
      <c r="M5749" s="328"/>
      <c r="N5749" s="328"/>
      <c r="O5749" s="42"/>
    </row>
    <row r="5750" spans="1:15">
      <c r="A5750" s="42"/>
      <c r="B5750" s="330">
        <v>48754</v>
      </c>
      <c r="C5750" s="334">
        <f t="shared" si="88"/>
        <v>10108535776</v>
      </c>
      <c r="D5750" s="42"/>
      <c r="E5750" s="42"/>
      <c r="F5750" s="247">
        <v>569673590</v>
      </c>
      <c r="G5750" s="337">
        <v>797689663</v>
      </c>
      <c r="H5750" s="330">
        <v>45150</v>
      </c>
      <c r="I5750" s="330"/>
      <c r="K5750" s="42"/>
      <c r="L5750" s="42"/>
      <c r="M5750" s="328"/>
      <c r="N5750" s="328"/>
      <c r="O5750" s="42"/>
    </row>
    <row r="5751" spans="1:15">
      <c r="A5751" s="42"/>
      <c r="B5751" s="330">
        <v>48755</v>
      </c>
      <c r="C5751" s="334">
        <f t="shared" si="88"/>
        <v>9737550045</v>
      </c>
      <c r="D5751" s="42"/>
      <c r="E5751" s="42"/>
      <c r="F5751" s="247">
        <v>198687859</v>
      </c>
      <c r="G5751" s="337">
        <v>797723233</v>
      </c>
      <c r="H5751" s="330">
        <v>46699</v>
      </c>
      <c r="I5751" s="330"/>
      <c r="K5751" s="42"/>
      <c r="L5751" s="42"/>
      <c r="M5751" s="328"/>
      <c r="N5751" s="328"/>
      <c r="O5751" s="42"/>
    </row>
    <row r="5752" spans="1:15">
      <c r="A5752" s="42"/>
      <c r="B5752" s="330">
        <v>48756</v>
      </c>
      <c r="C5752" s="334">
        <f t="shared" si="88"/>
        <v>9962579535</v>
      </c>
      <c r="D5752" s="42"/>
      <c r="E5752" s="42"/>
      <c r="F5752" s="247">
        <v>423717349</v>
      </c>
      <c r="G5752" s="337">
        <v>798091664</v>
      </c>
      <c r="H5752" s="330">
        <v>44303</v>
      </c>
      <c r="I5752" s="330"/>
      <c r="K5752" s="42"/>
      <c r="L5752" s="42"/>
      <c r="M5752" s="328"/>
      <c r="N5752" s="328"/>
      <c r="O5752" s="42"/>
    </row>
    <row r="5753" spans="1:15">
      <c r="A5753" s="42"/>
      <c r="B5753" s="330">
        <v>48757</v>
      </c>
      <c r="C5753" s="334">
        <f t="shared" si="88"/>
        <v>9754284006</v>
      </c>
      <c r="D5753" s="42"/>
      <c r="E5753" s="42"/>
      <c r="F5753" s="247">
        <v>215421820</v>
      </c>
      <c r="G5753" s="337">
        <v>798196736</v>
      </c>
      <c r="H5753" s="330">
        <v>46488</v>
      </c>
      <c r="I5753" s="330"/>
      <c r="K5753" s="42"/>
      <c r="L5753" s="42"/>
      <c r="M5753" s="328"/>
      <c r="N5753" s="328"/>
      <c r="O5753" s="42"/>
    </row>
    <row r="5754" spans="1:15">
      <c r="A5754" s="42"/>
      <c r="B5754" s="330">
        <v>48758</v>
      </c>
      <c r="C5754" s="334">
        <f t="shared" si="88"/>
        <v>9838129634</v>
      </c>
      <c r="D5754" s="42"/>
      <c r="E5754" s="42"/>
      <c r="F5754" s="247">
        <v>299267448</v>
      </c>
      <c r="G5754" s="337">
        <v>798275146</v>
      </c>
      <c r="H5754" s="330">
        <v>48156</v>
      </c>
      <c r="I5754" s="330"/>
      <c r="K5754" s="42"/>
      <c r="L5754" s="42"/>
      <c r="M5754" s="328"/>
      <c r="N5754" s="328"/>
      <c r="O5754" s="42"/>
    </row>
    <row r="5755" spans="1:15">
      <c r="A5755" s="42"/>
      <c r="B5755" s="330">
        <v>48759</v>
      </c>
      <c r="C5755" s="334">
        <f t="shared" si="88"/>
        <v>10438718412</v>
      </c>
      <c r="D5755" s="42"/>
      <c r="E5755" s="42"/>
      <c r="F5755" s="247">
        <v>899856226</v>
      </c>
      <c r="G5755" s="337">
        <v>798351356</v>
      </c>
      <c r="H5755" s="330">
        <v>45561</v>
      </c>
      <c r="I5755" s="330"/>
      <c r="K5755" s="42"/>
      <c r="L5755" s="42"/>
      <c r="M5755" s="328"/>
      <c r="N5755" s="328"/>
      <c r="O5755" s="42"/>
    </row>
    <row r="5756" spans="1:15">
      <c r="A5756" s="42"/>
      <c r="B5756" s="330">
        <v>48760</v>
      </c>
      <c r="C5756" s="334">
        <f t="shared" si="88"/>
        <v>10366808656</v>
      </c>
      <c r="D5756" s="42"/>
      <c r="E5756" s="42"/>
      <c r="F5756" s="247">
        <v>827946470</v>
      </c>
      <c r="G5756" s="337">
        <v>798554638</v>
      </c>
      <c r="H5756" s="330">
        <v>49930</v>
      </c>
      <c r="I5756" s="330"/>
      <c r="K5756" s="42"/>
      <c r="L5756" s="42"/>
      <c r="M5756" s="328"/>
      <c r="N5756" s="328"/>
      <c r="O5756" s="42"/>
    </row>
    <row r="5757" spans="1:15">
      <c r="A5757" s="42"/>
      <c r="B5757" s="330">
        <v>48761</v>
      </c>
      <c r="C5757" s="334">
        <f t="shared" si="88"/>
        <v>10357301071</v>
      </c>
      <c r="D5757" s="42"/>
      <c r="E5757" s="42"/>
      <c r="F5757" s="247">
        <v>818438885</v>
      </c>
      <c r="G5757" s="337">
        <v>798556719</v>
      </c>
      <c r="H5757" s="330">
        <v>48918</v>
      </c>
      <c r="I5757" s="330"/>
      <c r="K5757" s="42"/>
      <c r="L5757" s="42"/>
      <c r="M5757" s="328"/>
      <c r="N5757" s="328"/>
      <c r="O5757" s="42"/>
    </row>
    <row r="5758" spans="1:15">
      <c r="A5758" s="42"/>
      <c r="B5758" s="330">
        <v>48762</v>
      </c>
      <c r="C5758" s="334">
        <f t="shared" si="88"/>
        <v>10377106580</v>
      </c>
      <c r="D5758" s="42"/>
      <c r="E5758" s="42"/>
      <c r="F5758" s="247">
        <v>838244394</v>
      </c>
      <c r="G5758" s="337">
        <v>798577821</v>
      </c>
      <c r="H5758" s="330">
        <v>47767</v>
      </c>
      <c r="I5758" s="330"/>
      <c r="K5758" s="42"/>
      <c r="L5758" s="42"/>
      <c r="M5758" s="328"/>
      <c r="N5758" s="328"/>
      <c r="O5758" s="42"/>
    </row>
    <row r="5759" spans="1:15">
      <c r="A5759" s="42"/>
      <c r="B5759" s="330">
        <v>48763</v>
      </c>
      <c r="C5759" s="334">
        <f t="shared" si="88"/>
        <v>10233086836</v>
      </c>
      <c r="D5759" s="42"/>
      <c r="E5759" s="42"/>
      <c r="F5759" s="247">
        <v>694224650</v>
      </c>
      <c r="G5759" s="337">
        <v>798648131</v>
      </c>
      <c r="H5759" s="330">
        <v>49169</v>
      </c>
      <c r="I5759" s="330"/>
      <c r="K5759" s="42"/>
      <c r="L5759" s="42"/>
      <c r="M5759" s="328"/>
      <c r="N5759" s="328"/>
      <c r="O5759" s="42"/>
    </row>
    <row r="5760" spans="1:15">
      <c r="A5760" s="42"/>
      <c r="B5760" s="330">
        <v>48764</v>
      </c>
      <c r="C5760" s="334">
        <f t="shared" si="88"/>
        <v>9787443506</v>
      </c>
      <c r="D5760" s="42"/>
      <c r="E5760" s="42"/>
      <c r="F5760" s="247">
        <v>248581320</v>
      </c>
      <c r="G5760" s="337">
        <v>798907492</v>
      </c>
      <c r="H5760" s="330">
        <v>45996</v>
      </c>
      <c r="I5760" s="330"/>
      <c r="K5760" s="42"/>
      <c r="L5760" s="42"/>
      <c r="M5760" s="328"/>
      <c r="N5760" s="328"/>
      <c r="O5760" s="42"/>
    </row>
    <row r="5761" spans="1:15">
      <c r="A5761" s="42"/>
      <c r="B5761" s="330">
        <v>48765</v>
      </c>
      <c r="C5761" s="334">
        <f t="shared" si="88"/>
        <v>10367890693</v>
      </c>
      <c r="D5761" s="42"/>
      <c r="E5761" s="42"/>
      <c r="F5761" s="247">
        <v>829028507</v>
      </c>
      <c r="G5761" s="337">
        <v>799262972</v>
      </c>
      <c r="H5761" s="330">
        <v>46568</v>
      </c>
      <c r="I5761" s="330"/>
      <c r="K5761" s="42"/>
      <c r="L5761" s="42"/>
      <c r="M5761" s="328"/>
      <c r="N5761" s="328"/>
      <c r="O5761" s="42"/>
    </row>
    <row r="5762" spans="1:15">
      <c r="A5762" s="42"/>
      <c r="B5762" s="330">
        <v>48766</v>
      </c>
      <c r="C5762" s="334">
        <f t="shared" si="88"/>
        <v>10352959087</v>
      </c>
      <c r="D5762" s="42"/>
      <c r="E5762" s="42"/>
      <c r="F5762" s="247">
        <v>814096901</v>
      </c>
      <c r="G5762" s="337">
        <v>799350991</v>
      </c>
      <c r="H5762" s="330">
        <v>48058</v>
      </c>
      <c r="I5762" s="330"/>
      <c r="K5762" s="42"/>
      <c r="L5762" s="42"/>
      <c r="M5762" s="328"/>
      <c r="N5762" s="328"/>
      <c r="O5762" s="42"/>
    </row>
    <row r="5763" spans="1:15">
      <c r="A5763" s="42"/>
      <c r="B5763" s="330">
        <v>48767</v>
      </c>
      <c r="C5763" s="334">
        <f t="shared" si="88"/>
        <v>9869011000</v>
      </c>
      <c r="D5763" s="42"/>
      <c r="E5763" s="42"/>
      <c r="F5763" s="247">
        <v>330148814</v>
      </c>
      <c r="G5763" s="337">
        <v>799435693</v>
      </c>
      <c r="H5763" s="330">
        <v>46027</v>
      </c>
      <c r="I5763" s="330"/>
      <c r="K5763" s="42"/>
      <c r="L5763" s="42"/>
      <c r="M5763" s="328"/>
      <c r="N5763" s="328"/>
      <c r="O5763" s="42"/>
    </row>
    <row r="5764" spans="1:15">
      <c r="A5764" s="42"/>
      <c r="B5764" s="330">
        <v>48768</v>
      </c>
      <c r="C5764" s="334">
        <f t="shared" si="88"/>
        <v>10087541815</v>
      </c>
      <c r="D5764" s="42"/>
      <c r="E5764" s="42"/>
      <c r="F5764" s="247">
        <v>548679629</v>
      </c>
      <c r="G5764" s="337">
        <v>799495398</v>
      </c>
      <c r="H5764" s="330">
        <v>45193</v>
      </c>
      <c r="I5764" s="330"/>
      <c r="K5764" s="42"/>
      <c r="L5764" s="42"/>
      <c r="M5764" s="328"/>
      <c r="N5764" s="328"/>
      <c r="O5764" s="42"/>
    </row>
    <row r="5765" spans="1:15">
      <c r="A5765" s="42"/>
      <c r="B5765" s="330">
        <v>48769</v>
      </c>
      <c r="C5765" s="334">
        <f t="shared" si="88"/>
        <v>10512810518</v>
      </c>
      <c r="D5765" s="42"/>
      <c r="E5765" s="42"/>
      <c r="F5765" s="247">
        <v>973948332</v>
      </c>
      <c r="G5765" s="337">
        <v>799502775</v>
      </c>
      <c r="H5765" s="330">
        <v>50127</v>
      </c>
      <c r="I5765" s="330"/>
      <c r="K5765" s="42"/>
      <c r="L5765" s="42"/>
      <c r="M5765" s="328"/>
      <c r="N5765" s="328"/>
      <c r="O5765" s="42"/>
    </row>
    <row r="5766" spans="1:15">
      <c r="A5766" s="42"/>
      <c r="B5766" s="330">
        <v>48770</v>
      </c>
      <c r="C5766" s="334">
        <f t="shared" si="88"/>
        <v>9772857467</v>
      </c>
      <c r="D5766" s="42"/>
      <c r="E5766" s="42"/>
      <c r="F5766" s="247">
        <v>233995281</v>
      </c>
      <c r="G5766" s="337">
        <v>799723718</v>
      </c>
      <c r="H5766" s="330">
        <v>44413</v>
      </c>
      <c r="I5766" s="330"/>
      <c r="K5766" s="42"/>
      <c r="L5766" s="42"/>
      <c r="M5766" s="328"/>
      <c r="N5766" s="328"/>
      <c r="O5766" s="42"/>
    </row>
    <row r="5767" spans="1:15">
      <c r="A5767" s="42"/>
      <c r="B5767" s="330">
        <v>48771</v>
      </c>
      <c r="C5767" s="334">
        <f t="shared" si="88"/>
        <v>10257269078</v>
      </c>
      <c r="D5767" s="42"/>
      <c r="E5767" s="42"/>
      <c r="F5767" s="247">
        <v>718406892</v>
      </c>
      <c r="G5767" s="337">
        <v>799769904</v>
      </c>
      <c r="H5767" s="330">
        <v>47471</v>
      </c>
      <c r="I5767" s="330"/>
      <c r="K5767" s="42"/>
      <c r="L5767" s="42"/>
      <c r="M5767" s="328"/>
      <c r="N5767" s="328"/>
      <c r="O5767" s="42"/>
    </row>
    <row r="5768" spans="1:15">
      <c r="A5768" s="42"/>
      <c r="B5768" s="330">
        <v>48772</v>
      </c>
      <c r="C5768" s="334">
        <f t="shared" si="88"/>
        <v>10367932764</v>
      </c>
      <c r="D5768" s="42"/>
      <c r="E5768" s="42"/>
      <c r="F5768" s="247">
        <v>829070578</v>
      </c>
      <c r="G5768" s="337">
        <v>799849794</v>
      </c>
      <c r="H5768" s="330">
        <v>49881</v>
      </c>
      <c r="I5768" s="330"/>
      <c r="K5768" s="42"/>
      <c r="L5768" s="42"/>
      <c r="M5768" s="328"/>
      <c r="N5768" s="328"/>
      <c r="O5768" s="42"/>
    </row>
    <row r="5769" spans="1:15">
      <c r="A5769" s="42"/>
      <c r="B5769" s="330">
        <v>48773</v>
      </c>
      <c r="C5769" s="334">
        <f t="shared" si="88"/>
        <v>9943780348</v>
      </c>
      <c r="D5769" s="42"/>
      <c r="E5769" s="42"/>
      <c r="F5769" s="247">
        <v>404918162</v>
      </c>
      <c r="G5769" s="337">
        <v>800038733</v>
      </c>
      <c r="H5769" s="330">
        <v>45368</v>
      </c>
      <c r="I5769" s="330"/>
      <c r="K5769" s="42"/>
      <c r="L5769" s="42"/>
      <c r="M5769" s="328"/>
      <c r="N5769" s="328"/>
      <c r="O5769" s="42"/>
    </row>
    <row r="5770" spans="1:15">
      <c r="A5770" s="42"/>
      <c r="B5770" s="330">
        <v>48774</v>
      </c>
      <c r="C5770" s="334">
        <f t="shared" si="88"/>
        <v>10068060720</v>
      </c>
      <c r="D5770" s="42"/>
      <c r="E5770" s="42"/>
      <c r="F5770" s="247">
        <v>529198534</v>
      </c>
      <c r="G5770" s="337">
        <v>800115651</v>
      </c>
      <c r="H5770" s="330">
        <v>43857</v>
      </c>
      <c r="I5770" s="330"/>
      <c r="K5770" s="42"/>
      <c r="L5770" s="42"/>
      <c r="M5770" s="328"/>
      <c r="N5770" s="328"/>
      <c r="O5770" s="42"/>
    </row>
    <row r="5771" spans="1:15">
      <c r="A5771" s="42"/>
      <c r="B5771" s="330">
        <v>48775</v>
      </c>
      <c r="C5771" s="334">
        <f t="shared" si="88"/>
        <v>10335725406</v>
      </c>
      <c r="D5771" s="42"/>
      <c r="E5771" s="42"/>
      <c r="F5771" s="247">
        <v>796863220</v>
      </c>
      <c r="G5771" s="337">
        <v>800148916</v>
      </c>
      <c r="H5771" s="330">
        <v>48324</v>
      </c>
      <c r="I5771" s="330"/>
      <c r="K5771" s="42"/>
      <c r="L5771" s="42"/>
      <c r="M5771" s="328"/>
      <c r="N5771" s="328"/>
      <c r="O5771" s="42"/>
    </row>
    <row r="5772" spans="1:15">
      <c r="A5772" s="42"/>
      <c r="B5772" s="330">
        <v>48776</v>
      </c>
      <c r="C5772" s="334">
        <f t="shared" si="88"/>
        <v>10012654047</v>
      </c>
      <c r="D5772" s="42"/>
      <c r="E5772" s="42"/>
      <c r="F5772" s="247">
        <v>473791861</v>
      </c>
      <c r="G5772" s="337">
        <v>800432947</v>
      </c>
      <c r="H5772" s="330">
        <v>49252</v>
      </c>
      <c r="I5772" s="330"/>
      <c r="K5772" s="42"/>
      <c r="L5772" s="42"/>
      <c r="M5772" s="328"/>
      <c r="N5772" s="328"/>
      <c r="O5772" s="42"/>
    </row>
    <row r="5773" spans="1:15">
      <c r="A5773" s="42"/>
      <c r="B5773" s="330">
        <v>48777</v>
      </c>
      <c r="C5773" s="334">
        <f t="shared" si="88"/>
        <v>9779681748</v>
      </c>
      <c r="D5773" s="42"/>
      <c r="E5773" s="42"/>
      <c r="F5773" s="247">
        <v>240819562</v>
      </c>
      <c r="G5773" s="337">
        <v>800443750</v>
      </c>
      <c r="H5773" s="330">
        <v>47137</v>
      </c>
      <c r="I5773" s="330"/>
      <c r="K5773" s="42"/>
      <c r="L5773" s="42"/>
      <c r="M5773" s="328"/>
      <c r="N5773" s="328"/>
      <c r="O5773" s="42"/>
    </row>
    <row r="5774" spans="1:15">
      <c r="A5774" s="42"/>
      <c r="B5774" s="330">
        <v>48778</v>
      </c>
      <c r="C5774" s="334">
        <f t="shared" si="88"/>
        <v>10459314130</v>
      </c>
      <c r="D5774" s="42"/>
      <c r="E5774" s="42"/>
      <c r="F5774" s="247">
        <v>920451944</v>
      </c>
      <c r="G5774" s="337">
        <v>800609429</v>
      </c>
      <c r="H5774" s="330">
        <v>44214</v>
      </c>
      <c r="I5774" s="330"/>
      <c r="K5774" s="42"/>
      <c r="L5774" s="42"/>
      <c r="M5774" s="328"/>
      <c r="N5774" s="328"/>
      <c r="O5774" s="42"/>
    </row>
    <row r="5775" spans="1:15">
      <c r="A5775" s="42"/>
      <c r="B5775" s="330">
        <v>48779</v>
      </c>
      <c r="C5775" s="334">
        <f t="shared" si="88"/>
        <v>10022778142</v>
      </c>
      <c r="D5775" s="42"/>
      <c r="E5775" s="42"/>
      <c r="F5775" s="247">
        <v>483915956</v>
      </c>
      <c r="G5775" s="337">
        <v>800682146</v>
      </c>
      <c r="H5775" s="330">
        <v>43785</v>
      </c>
      <c r="I5775" s="330"/>
      <c r="K5775" s="42"/>
      <c r="L5775" s="42"/>
      <c r="M5775" s="328"/>
      <c r="N5775" s="328"/>
      <c r="O5775" s="42"/>
    </row>
    <row r="5776" spans="1:15">
      <c r="A5776" s="42"/>
      <c r="B5776" s="330">
        <v>48780</v>
      </c>
      <c r="C5776" s="334">
        <f t="shared" si="88"/>
        <v>10309575645</v>
      </c>
      <c r="D5776" s="42"/>
      <c r="E5776" s="42"/>
      <c r="F5776" s="247">
        <v>770713459</v>
      </c>
      <c r="G5776" s="337">
        <v>800991154</v>
      </c>
      <c r="H5776" s="330">
        <v>46968</v>
      </c>
      <c r="I5776" s="330"/>
      <c r="K5776" s="42"/>
      <c r="L5776" s="42"/>
      <c r="M5776" s="328"/>
      <c r="N5776" s="328"/>
      <c r="O5776" s="42"/>
    </row>
    <row r="5777" spans="1:15">
      <c r="A5777" s="42"/>
      <c r="B5777" s="330">
        <v>48781</v>
      </c>
      <c r="C5777" s="334">
        <f t="shared" si="88"/>
        <v>10080508403</v>
      </c>
      <c r="D5777" s="42"/>
      <c r="E5777" s="42"/>
      <c r="F5777" s="247">
        <v>541646217</v>
      </c>
      <c r="G5777" s="337">
        <v>801060171</v>
      </c>
      <c r="H5777" s="330">
        <v>49023</v>
      </c>
      <c r="I5777" s="330"/>
      <c r="K5777" s="42"/>
      <c r="L5777" s="42"/>
      <c r="M5777" s="328"/>
      <c r="N5777" s="328"/>
      <c r="O5777" s="42"/>
    </row>
    <row r="5778" spans="1:15">
      <c r="A5778" s="42"/>
      <c r="B5778" s="330">
        <v>48782</v>
      </c>
      <c r="C5778" s="334">
        <f t="shared" si="88"/>
        <v>9970481759</v>
      </c>
      <c r="D5778" s="42"/>
      <c r="E5778" s="42"/>
      <c r="F5778" s="247">
        <v>431619573</v>
      </c>
      <c r="G5778" s="337">
        <v>801062150</v>
      </c>
      <c r="H5778" s="330">
        <v>48839</v>
      </c>
      <c r="I5778" s="330"/>
      <c r="K5778" s="42"/>
      <c r="L5778" s="42"/>
      <c r="M5778" s="328"/>
      <c r="N5778" s="328"/>
      <c r="O5778" s="42"/>
    </row>
    <row r="5779" spans="1:15">
      <c r="A5779" s="42"/>
      <c r="B5779" s="330">
        <v>48783</v>
      </c>
      <c r="C5779" s="334">
        <f t="shared" si="88"/>
        <v>9707869073</v>
      </c>
      <c r="D5779" s="42"/>
      <c r="E5779" s="42"/>
      <c r="F5779" s="247">
        <v>169006887</v>
      </c>
      <c r="G5779" s="337">
        <v>801086544</v>
      </c>
      <c r="H5779" s="330">
        <v>50299</v>
      </c>
      <c r="I5779" s="330"/>
      <c r="K5779" s="42"/>
      <c r="L5779" s="42"/>
      <c r="M5779" s="328"/>
      <c r="N5779" s="328"/>
      <c r="O5779" s="42"/>
    </row>
    <row r="5780" spans="1:15">
      <c r="A5780" s="42"/>
      <c r="B5780" s="330">
        <v>48784</v>
      </c>
      <c r="C5780" s="334">
        <f t="shared" si="88"/>
        <v>10116403073</v>
      </c>
      <c r="D5780" s="42"/>
      <c r="E5780" s="42"/>
      <c r="F5780" s="247">
        <v>577540887</v>
      </c>
      <c r="G5780" s="337">
        <v>801184099</v>
      </c>
      <c r="H5780" s="330">
        <v>49221</v>
      </c>
      <c r="I5780" s="330"/>
      <c r="K5780" s="42"/>
      <c r="L5780" s="42"/>
      <c r="M5780" s="328"/>
      <c r="N5780" s="328"/>
      <c r="O5780" s="42"/>
    </row>
    <row r="5781" spans="1:15">
      <c r="A5781" s="42"/>
      <c r="B5781" s="330">
        <v>48785</v>
      </c>
      <c r="C5781" s="334">
        <f t="shared" si="88"/>
        <v>10331750003</v>
      </c>
      <c r="D5781" s="42"/>
      <c r="E5781" s="42"/>
      <c r="F5781" s="247">
        <v>792887817</v>
      </c>
      <c r="G5781" s="337">
        <v>801328237</v>
      </c>
      <c r="H5781" s="330">
        <v>49406</v>
      </c>
      <c r="I5781" s="330"/>
      <c r="K5781" s="42"/>
      <c r="L5781" s="42"/>
      <c r="M5781" s="328"/>
      <c r="N5781" s="328"/>
      <c r="O5781" s="42"/>
    </row>
    <row r="5782" spans="1:15">
      <c r="A5782" s="42"/>
      <c r="B5782" s="330">
        <v>48786</v>
      </c>
      <c r="C5782" s="334">
        <f t="shared" si="88"/>
        <v>9991391244</v>
      </c>
      <c r="D5782" s="42"/>
      <c r="E5782" s="42"/>
      <c r="F5782" s="247">
        <v>452529058</v>
      </c>
      <c r="G5782" s="337">
        <v>801423530</v>
      </c>
      <c r="H5782" s="330">
        <v>45689</v>
      </c>
      <c r="I5782" s="330"/>
      <c r="K5782" s="42"/>
      <c r="L5782" s="42"/>
      <c r="M5782" s="328"/>
      <c r="N5782" s="328"/>
      <c r="O5782" s="42"/>
    </row>
    <row r="5783" spans="1:15">
      <c r="A5783" s="42"/>
      <c r="B5783" s="330">
        <v>48787</v>
      </c>
      <c r="C5783" s="334">
        <f t="shared" si="88"/>
        <v>9765776068</v>
      </c>
      <c r="D5783" s="42"/>
      <c r="E5783" s="42"/>
      <c r="F5783" s="247">
        <v>226913882</v>
      </c>
      <c r="G5783" s="337">
        <v>801560909</v>
      </c>
      <c r="H5783" s="330">
        <v>45476</v>
      </c>
      <c r="I5783" s="330"/>
      <c r="K5783" s="42"/>
      <c r="L5783" s="42"/>
      <c r="M5783" s="328"/>
      <c r="N5783" s="328"/>
      <c r="O5783" s="42"/>
    </row>
    <row r="5784" spans="1:15">
      <c r="A5784" s="42"/>
      <c r="B5784" s="330">
        <v>48788</v>
      </c>
      <c r="C5784" s="334">
        <f t="shared" si="88"/>
        <v>9707832044</v>
      </c>
      <c r="D5784" s="42"/>
      <c r="E5784" s="42"/>
      <c r="F5784" s="247">
        <v>168969858</v>
      </c>
      <c r="G5784" s="337">
        <v>801735839</v>
      </c>
      <c r="H5784" s="330">
        <v>48172</v>
      </c>
      <c r="I5784" s="330"/>
      <c r="K5784" s="42"/>
      <c r="L5784" s="42"/>
      <c r="M5784" s="328"/>
      <c r="N5784" s="328"/>
      <c r="O5784" s="42"/>
    </row>
    <row r="5785" spans="1:15">
      <c r="A5785" s="42"/>
      <c r="B5785" s="330">
        <v>48789</v>
      </c>
      <c r="C5785" s="334">
        <f t="shared" si="88"/>
        <v>10304509454</v>
      </c>
      <c r="D5785" s="42"/>
      <c r="E5785" s="42"/>
      <c r="F5785" s="247">
        <v>765647268</v>
      </c>
      <c r="G5785" s="337">
        <v>801739663</v>
      </c>
      <c r="H5785" s="330">
        <v>49429</v>
      </c>
      <c r="I5785" s="330"/>
      <c r="K5785" s="42"/>
      <c r="L5785" s="42"/>
      <c r="M5785" s="328"/>
      <c r="N5785" s="328"/>
      <c r="O5785" s="42"/>
    </row>
    <row r="5786" spans="1:15">
      <c r="A5786" s="42"/>
      <c r="B5786" s="330">
        <v>48790</v>
      </c>
      <c r="C5786" s="334">
        <f t="shared" si="88"/>
        <v>10080412799</v>
      </c>
      <c r="D5786" s="42"/>
      <c r="E5786" s="42"/>
      <c r="F5786" s="247">
        <v>541550613</v>
      </c>
      <c r="G5786" s="337">
        <v>801907538</v>
      </c>
      <c r="H5786" s="330">
        <v>44070</v>
      </c>
      <c r="I5786" s="330"/>
      <c r="K5786" s="42"/>
      <c r="L5786" s="42"/>
      <c r="M5786" s="328"/>
      <c r="N5786" s="328"/>
      <c r="O5786" s="42"/>
    </row>
    <row r="5787" spans="1:15">
      <c r="A5787" s="42"/>
      <c r="B5787" s="330">
        <v>48791</v>
      </c>
      <c r="C5787" s="334">
        <f t="shared" si="88"/>
        <v>10532400476</v>
      </c>
      <c r="D5787" s="42"/>
      <c r="E5787" s="42"/>
      <c r="F5787" s="247">
        <v>993538290</v>
      </c>
      <c r="G5787" s="337">
        <v>802119173</v>
      </c>
      <c r="H5787" s="330">
        <v>47183</v>
      </c>
      <c r="I5787" s="330"/>
      <c r="K5787" s="42"/>
      <c r="L5787" s="42"/>
      <c r="M5787" s="328"/>
      <c r="N5787" s="328"/>
      <c r="O5787" s="42"/>
    </row>
    <row r="5788" spans="1:15">
      <c r="A5788" s="42"/>
      <c r="B5788" s="330">
        <v>48792</v>
      </c>
      <c r="C5788" s="334">
        <f t="shared" si="88"/>
        <v>10016770890</v>
      </c>
      <c r="D5788" s="42"/>
      <c r="E5788" s="42"/>
      <c r="F5788" s="247">
        <v>477908704</v>
      </c>
      <c r="G5788" s="337">
        <v>802250564</v>
      </c>
      <c r="H5788" s="330">
        <v>45903</v>
      </c>
      <c r="I5788" s="330"/>
      <c r="K5788" s="42"/>
      <c r="L5788" s="42"/>
      <c r="M5788" s="328"/>
      <c r="N5788" s="328"/>
      <c r="O5788" s="42"/>
    </row>
    <row r="5789" spans="1:15">
      <c r="A5789" s="42"/>
      <c r="B5789" s="330">
        <v>48793</v>
      </c>
      <c r="C5789" s="334">
        <f t="shared" si="88"/>
        <v>9858052656</v>
      </c>
      <c r="D5789" s="42"/>
      <c r="E5789" s="42"/>
      <c r="F5789" s="247">
        <v>319190470</v>
      </c>
      <c r="G5789" s="337">
        <v>802574928</v>
      </c>
      <c r="H5789" s="330">
        <v>43907</v>
      </c>
      <c r="I5789" s="330"/>
      <c r="K5789" s="42"/>
      <c r="L5789" s="42"/>
      <c r="M5789" s="328"/>
      <c r="N5789" s="328"/>
      <c r="O5789" s="42"/>
    </row>
    <row r="5790" spans="1:15">
      <c r="A5790" s="42"/>
      <c r="B5790" s="330">
        <v>48794</v>
      </c>
      <c r="C5790" s="334">
        <f t="shared" si="88"/>
        <v>10360052435</v>
      </c>
      <c r="D5790" s="42"/>
      <c r="E5790" s="42"/>
      <c r="F5790" s="247">
        <v>821190249</v>
      </c>
      <c r="G5790" s="337">
        <v>803035155</v>
      </c>
      <c r="H5790" s="330">
        <v>46487</v>
      </c>
      <c r="I5790" s="330"/>
      <c r="K5790" s="42"/>
      <c r="L5790" s="42"/>
      <c r="M5790" s="328"/>
      <c r="N5790" s="328"/>
      <c r="O5790" s="42"/>
    </row>
    <row r="5791" spans="1:15">
      <c r="A5791" s="42"/>
      <c r="B5791" s="330">
        <v>48795</v>
      </c>
      <c r="C5791" s="334">
        <f t="shared" si="88"/>
        <v>9671304931</v>
      </c>
      <c r="D5791" s="42"/>
      <c r="E5791" s="42"/>
      <c r="F5791" s="247">
        <v>132442745</v>
      </c>
      <c r="G5791" s="337">
        <v>803096240</v>
      </c>
      <c r="H5791" s="330">
        <v>49300</v>
      </c>
      <c r="I5791" s="330"/>
      <c r="K5791" s="42"/>
      <c r="L5791" s="42"/>
      <c r="M5791" s="328"/>
      <c r="N5791" s="328"/>
      <c r="O5791" s="42"/>
    </row>
    <row r="5792" spans="1:15">
      <c r="A5792" s="42"/>
      <c r="B5792" s="330">
        <v>48796</v>
      </c>
      <c r="C5792" s="334">
        <f t="shared" ref="C5792:C5855" si="89">F5792+(F$88*28679+98765)+(G$88*6587+87654)+(E$88*9537+76543)+(J$88*5713+4528)</f>
        <v>10368047565</v>
      </c>
      <c r="D5792" s="42"/>
      <c r="E5792" s="42"/>
      <c r="F5792" s="247">
        <v>829185379</v>
      </c>
      <c r="G5792" s="337">
        <v>803217955</v>
      </c>
      <c r="H5792" s="330">
        <v>43658</v>
      </c>
      <c r="I5792" s="330"/>
      <c r="K5792" s="42"/>
      <c r="L5792" s="42"/>
      <c r="M5792" s="328"/>
      <c r="N5792" s="328"/>
      <c r="O5792" s="42"/>
    </row>
    <row r="5793" spans="1:15">
      <c r="A5793" s="42"/>
      <c r="B5793" s="330">
        <v>48797</v>
      </c>
      <c r="C5793" s="334">
        <f t="shared" si="89"/>
        <v>10207143486</v>
      </c>
      <c r="D5793" s="42"/>
      <c r="E5793" s="42"/>
      <c r="F5793" s="247">
        <v>668281300</v>
      </c>
      <c r="G5793" s="337">
        <v>803267641</v>
      </c>
      <c r="H5793" s="330">
        <v>45830</v>
      </c>
      <c r="I5793" s="330"/>
      <c r="K5793" s="42"/>
      <c r="L5793" s="42"/>
      <c r="M5793" s="328"/>
      <c r="N5793" s="328"/>
      <c r="O5793" s="42"/>
    </row>
    <row r="5794" spans="1:15">
      <c r="A5794" s="42"/>
      <c r="B5794" s="330">
        <v>48798</v>
      </c>
      <c r="C5794" s="334">
        <f t="shared" si="89"/>
        <v>10045652266</v>
      </c>
      <c r="D5794" s="42"/>
      <c r="E5794" s="42"/>
      <c r="F5794" s="247">
        <v>506790080</v>
      </c>
      <c r="G5794" s="337">
        <v>803463629</v>
      </c>
      <c r="H5794" s="330">
        <v>50198</v>
      </c>
      <c r="I5794" s="330"/>
      <c r="K5794" s="42"/>
      <c r="L5794" s="42"/>
      <c r="M5794" s="328"/>
      <c r="N5794" s="328"/>
      <c r="O5794" s="42"/>
    </row>
    <row r="5795" spans="1:15">
      <c r="A5795" s="42"/>
      <c r="B5795" s="330">
        <v>48799</v>
      </c>
      <c r="C5795" s="334">
        <f t="shared" si="89"/>
        <v>9669157547</v>
      </c>
      <c r="D5795" s="42"/>
      <c r="E5795" s="42"/>
      <c r="F5795" s="247">
        <v>130295361</v>
      </c>
      <c r="G5795" s="337">
        <v>803488543</v>
      </c>
      <c r="H5795" s="330">
        <v>46650</v>
      </c>
      <c r="I5795" s="330"/>
      <c r="K5795" s="42"/>
      <c r="L5795" s="42"/>
      <c r="M5795" s="328"/>
      <c r="N5795" s="328"/>
      <c r="O5795" s="42"/>
    </row>
    <row r="5796" spans="1:15">
      <c r="A5796" s="42"/>
      <c r="B5796" s="330">
        <v>48800</v>
      </c>
      <c r="C5796" s="334">
        <f t="shared" si="89"/>
        <v>10127803960</v>
      </c>
      <c r="D5796" s="42"/>
      <c r="E5796" s="42"/>
      <c r="F5796" s="247">
        <v>588941774</v>
      </c>
      <c r="G5796" s="337">
        <v>803581130</v>
      </c>
      <c r="H5796" s="330">
        <v>49581</v>
      </c>
      <c r="I5796" s="330"/>
      <c r="K5796" s="42"/>
      <c r="L5796" s="42"/>
      <c r="M5796" s="328"/>
      <c r="N5796" s="328"/>
      <c r="O5796" s="42"/>
    </row>
    <row r="5797" spans="1:15">
      <c r="A5797" s="42"/>
      <c r="B5797" s="330">
        <v>48801</v>
      </c>
      <c r="C5797" s="334">
        <f t="shared" si="89"/>
        <v>10530910951</v>
      </c>
      <c r="D5797" s="42"/>
      <c r="E5797" s="42"/>
      <c r="F5797" s="247">
        <v>992048765</v>
      </c>
      <c r="G5797" s="337">
        <v>803615159</v>
      </c>
      <c r="H5797" s="330">
        <v>48878</v>
      </c>
      <c r="I5797" s="330"/>
      <c r="K5797" s="42"/>
      <c r="L5797" s="42"/>
      <c r="M5797" s="328"/>
      <c r="N5797" s="328"/>
      <c r="O5797" s="42"/>
    </row>
    <row r="5798" spans="1:15">
      <c r="A5798" s="42"/>
      <c r="B5798" s="330">
        <v>48802</v>
      </c>
      <c r="C5798" s="334">
        <f t="shared" si="89"/>
        <v>9771213895</v>
      </c>
      <c r="D5798" s="42"/>
      <c r="E5798" s="42"/>
      <c r="F5798" s="247">
        <v>232351709</v>
      </c>
      <c r="G5798" s="337">
        <v>803653609</v>
      </c>
      <c r="H5798" s="330">
        <v>50000</v>
      </c>
      <c r="I5798" s="330"/>
      <c r="K5798" s="42"/>
      <c r="L5798" s="42"/>
      <c r="M5798" s="328"/>
      <c r="N5798" s="328"/>
      <c r="O5798" s="42"/>
    </row>
    <row r="5799" spans="1:15">
      <c r="A5799" s="42"/>
      <c r="B5799" s="330">
        <v>48803</v>
      </c>
      <c r="C5799" s="334">
        <f t="shared" si="89"/>
        <v>9983044996</v>
      </c>
      <c r="D5799" s="42"/>
      <c r="E5799" s="42"/>
      <c r="F5799" s="247">
        <v>444182810</v>
      </c>
      <c r="G5799" s="337">
        <v>803788754</v>
      </c>
      <c r="H5799" s="330">
        <v>45847</v>
      </c>
      <c r="I5799" s="330"/>
      <c r="K5799" s="42"/>
      <c r="L5799" s="42"/>
      <c r="M5799" s="328"/>
      <c r="N5799" s="328"/>
      <c r="O5799" s="42"/>
    </row>
    <row r="5800" spans="1:15">
      <c r="A5800" s="42"/>
      <c r="B5800" s="330">
        <v>48804</v>
      </c>
      <c r="C5800" s="334">
        <f t="shared" si="89"/>
        <v>9655255686</v>
      </c>
      <c r="D5800" s="42"/>
      <c r="E5800" s="42"/>
      <c r="F5800" s="247">
        <v>116393500</v>
      </c>
      <c r="G5800" s="337">
        <v>803872338</v>
      </c>
      <c r="H5800" s="330">
        <v>45674</v>
      </c>
      <c r="I5800" s="330"/>
      <c r="K5800" s="42"/>
      <c r="L5800" s="42"/>
      <c r="M5800" s="328"/>
      <c r="N5800" s="328"/>
      <c r="O5800" s="42"/>
    </row>
    <row r="5801" spans="1:15">
      <c r="A5801" s="42"/>
      <c r="B5801" s="330">
        <v>48805</v>
      </c>
      <c r="C5801" s="334">
        <f t="shared" si="89"/>
        <v>9879119765</v>
      </c>
      <c r="D5801" s="42"/>
      <c r="E5801" s="42"/>
      <c r="F5801" s="247">
        <v>340257579</v>
      </c>
      <c r="G5801" s="337">
        <v>803879815</v>
      </c>
      <c r="H5801" s="330">
        <v>43252</v>
      </c>
      <c r="I5801" s="330"/>
      <c r="K5801" s="42"/>
      <c r="L5801" s="42"/>
      <c r="M5801" s="328"/>
      <c r="N5801" s="328"/>
      <c r="O5801" s="42"/>
    </row>
    <row r="5802" spans="1:15">
      <c r="A5802" s="42"/>
      <c r="B5802" s="330">
        <v>48806</v>
      </c>
      <c r="C5802" s="334">
        <f t="shared" si="89"/>
        <v>10382134675</v>
      </c>
      <c r="D5802" s="42"/>
      <c r="E5802" s="42"/>
      <c r="F5802" s="247">
        <v>843272489</v>
      </c>
      <c r="G5802" s="337">
        <v>803903503</v>
      </c>
      <c r="H5802" s="330">
        <v>48455</v>
      </c>
      <c r="I5802" s="330"/>
      <c r="K5802" s="42"/>
      <c r="L5802" s="42"/>
      <c r="M5802" s="328"/>
      <c r="N5802" s="328"/>
      <c r="O5802" s="42"/>
    </row>
    <row r="5803" spans="1:15">
      <c r="A5803" s="42"/>
      <c r="B5803" s="330">
        <v>48807</v>
      </c>
      <c r="C5803" s="334">
        <f t="shared" si="89"/>
        <v>10382265983</v>
      </c>
      <c r="D5803" s="42"/>
      <c r="E5803" s="42"/>
      <c r="F5803" s="247">
        <v>843403797</v>
      </c>
      <c r="G5803" s="337">
        <v>803985434</v>
      </c>
      <c r="H5803" s="330">
        <v>43335</v>
      </c>
      <c r="I5803" s="330"/>
      <c r="K5803" s="42"/>
      <c r="L5803" s="42"/>
      <c r="M5803" s="328"/>
      <c r="N5803" s="328"/>
      <c r="O5803" s="42"/>
    </row>
    <row r="5804" spans="1:15">
      <c r="A5804" s="42"/>
      <c r="B5804" s="330">
        <v>48808</v>
      </c>
      <c r="C5804" s="334">
        <f t="shared" si="89"/>
        <v>10438502301</v>
      </c>
      <c r="D5804" s="42"/>
      <c r="E5804" s="42"/>
      <c r="F5804" s="247">
        <v>899640115</v>
      </c>
      <c r="G5804" s="337">
        <v>804020603</v>
      </c>
      <c r="H5804" s="330">
        <v>47038</v>
      </c>
      <c r="I5804" s="330"/>
      <c r="K5804" s="42"/>
      <c r="L5804" s="42"/>
      <c r="M5804" s="328"/>
      <c r="N5804" s="328"/>
      <c r="O5804" s="42"/>
    </row>
    <row r="5805" spans="1:15">
      <c r="A5805" s="42"/>
      <c r="B5805" s="330">
        <v>48809</v>
      </c>
      <c r="C5805" s="334">
        <f t="shared" si="89"/>
        <v>10346645724</v>
      </c>
      <c r="D5805" s="42"/>
      <c r="E5805" s="42"/>
      <c r="F5805" s="247">
        <v>807783538</v>
      </c>
      <c r="G5805" s="337">
        <v>804050074</v>
      </c>
      <c r="H5805" s="330">
        <v>50194</v>
      </c>
      <c r="I5805" s="330"/>
      <c r="K5805" s="42"/>
      <c r="L5805" s="42"/>
      <c r="M5805" s="328"/>
      <c r="N5805" s="328"/>
      <c r="O5805" s="42"/>
    </row>
    <row r="5806" spans="1:15">
      <c r="A5806" s="42"/>
      <c r="B5806" s="330">
        <v>48810</v>
      </c>
      <c r="C5806" s="334">
        <f t="shared" si="89"/>
        <v>9840597401</v>
      </c>
      <c r="D5806" s="42"/>
      <c r="E5806" s="42"/>
      <c r="F5806" s="247">
        <v>301735215</v>
      </c>
      <c r="G5806" s="337">
        <v>804068401</v>
      </c>
      <c r="H5806" s="330">
        <v>47780</v>
      </c>
      <c r="I5806" s="330"/>
      <c r="K5806" s="42"/>
      <c r="L5806" s="42"/>
      <c r="M5806" s="328"/>
      <c r="N5806" s="328"/>
      <c r="O5806" s="42"/>
    </row>
    <row r="5807" spans="1:15">
      <c r="A5807" s="42"/>
      <c r="B5807" s="330">
        <v>48811</v>
      </c>
      <c r="C5807" s="334">
        <f t="shared" si="89"/>
        <v>10390001917</v>
      </c>
      <c r="D5807" s="42"/>
      <c r="E5807" s="42"/>
      <c r="F5807" s="247">
        <v>851139731</v>
      </c>
      <c r="G5807" s="337">
        <v>804303285</v>
      </c>
      <c r="H5807" s="330">
        <v>50024</v>
      </c>
      <c r="I5807" s="330"/>
      <c r="K5807" s="42"/>
      <c r="L5807" s="42"/>
      <c r="M5807" s="328"/>
      <c r="N5807" s="328"/>
      <c r="O5807" s="42"/>
    </row>
    <row r="5808" spans="1:15">
      <c r="A5808" s="42"/>
      <c r="B5808" s="330">
        <v>48812</v>
      </c>
      <c r="C5808" s="334">
        <f t="shared" si="89"/>
        <v>10498311973</v>
      </c>
      <c r="D5808" s="42"/>
      <c r="E5808" s="42"/>
      <c r="F5808" s="247">
        <v>959449787</v>
      </c>
      <c r="G5808" s="337">
        <v>804305915</v>
      </c>
      <c r="H5808" s="330">
        <v>45088</v>
      </c>
      <c r="I5808" s="330"/>
      <c r="K5808" s="42"/>
      <c r="L5808" s="42"/>
      <c r="M5808" s="328"/>
      <c r="N5808" s="328"/>
      <c r="O5808" s="42"/>
    </row>
    <row r="5809" spans="1:15">
      <c r="A5809" s="42"/>
      <c r="B5809" s="330">
        <v>48813</v>
      </c>
      <c r="C5809" s="334">
        <f t="shared" si="89"/>
        <v>9702646994</v>
      </c>
      <c r="D5809" s="42"/>
      <c r="E5809" s="42"/>
      <c r="F5809" s="247">
        <v>163784808</v>
      </c>
      <c r="G5809" s="337">
        <v>804678303</v>
      </c>
      <c r="H5809" s="330">
        <v>44427</v>
      </c>
      <c r="I5809" s="330"/>
      <c r="K5809" s="42"/>
      <c r="L5809" s="42"/>
      <c r="M5809" s="328"/>
      <c r="N5809" s="328"/>
      <c r="O5809" s="42"/>
    </row>
    <row r="5810" spans="1:15">
      <c r="A5810" s="42"/>
      <c r="B5810" s="330">
        <v>48814</v>
      </c>
      <c r="C5810" s="334">
        <f t="shared" si="89"/>
        <v>9807983402</v>
      </c>
      <c r="D5810" s="42"/>
      <c r="E5810" s="42"/>
      <c r="F5810" s="247">
        <v>269121216</v>
      </c>
      <c r="G5810" s="337">
        <v>804820146</v>
      </c>
      <c r="H5810" s="330">
        <v>48355</v>
      </c>
      <c r="I5810" s="330"/>
      <c r="K5810" s="42"/>
      <c r="L5810" s="42"/>
      <c r="M5810" s="328"/>
      <c r="N5810" s="328"/>
      <c r="O5810" s="42"/>
    </row>
    <row r="5811" spans="1:15">
      <c r="A5811" s="42"/>
      <c r="B5811" s="330">
        <v>48815</v>
      </c>
      <c r="C5811" s="334">
        <f t="shared" si="89"/>
        <v>10374327549</v>
      </c>
      <c r="D5811" s="42"/>
      <c r="E5811" s="42"/>
      <c r="F5811" s="247">
        <v>835465363</v>
      </c>
      <c r="G5811" s="337">
        <v>805000216</v>
      </c>
      <c r="H5811" s="330">
        <v>46235</v>
      </c>
      <c r="I5811" s="330"/>
      <c r="K5811" s="42"/>
      <c r="L5811" s="42"/>
      <c r="M5811" s="328"/>
      <c r="N5811" s="328"/>
      <c r="O5811" s="42"/>
    </row>
    <row r="5812" spans="1:15">
      <c r="A5812" s="42"/>
      <c r="B5812" s="330">
        <v>48816</v>
      </c>
      <c r="C5812" s="334">
        <f t="shared" si="89"/>
        <v>10491082277</v>
      </c>
      <c r="D5812" s="42"/>
      <c r="E5812" s="42"/>
      <c r="F5812" s="247">
        <v>952220091</v>
      </c>
      <c r="G5812" s="337">
        <v>805026345</v>
      </c>
      <c r="H5812" s="330">
        <v>48637</v>
      </c>
      <c r="I5812" s="330"/>
      <c r="K5812" s="42"/>
      <c r="L5812" s="42"/>
      <c r="M5812" s="328"/>
      <c r="N5812" s="328"/>
      <c r="O5812" s="42"/>
    </row>
    <row r="5813" spans="1:15">
      <c r="A5813" s="42"/>
      <c r="B5813" s="330">
        <v>48817</v>
      </c>
      <c r="C5813" s="334">
        <f t="shared" si="89"/>
        <v>10500371252</v>
      </c>
      <c r="D5813" s="42"/>
      <c r="E5813" s="42"/>
      <c r="F5813" s="247">
        <v>961509066</v>
      </c>
      <c r="G5813" s="337">
        <v>805065280</v>
      </c>
      <c r="H5813" s="330">
        <v>43646</v>
      </c>
      <c r="I5813" s="330"/>
      <c r="K5813" s="42"/>
      <c r="L5813" s="42"/>
      <c r="M5813" s="328"/>
      <c r="N5813" s="328"/>
      <c r="O5813" s="42"/>
    </row>
    <row r="5814" spans="1:15">
      <c r="A5814" s="42"/>
      <c r="B5814" s="330">
        <v>48818</v>
      </c>
      <c r="C5814" s="334">
        <f t="shared" si="89"/>
        <v>9983797229</v>
      </c>
      <c r="D5814" s="42"/>
      <c r="E5814" s="42"/>
      <c r="F5814" s="247">
        <v>444935043</v>
      </c>
      <c r="G5814" s="337">
        <v>805091659</v>
      </c>
      <c r="H5814" s="330">
        <v>49623</v>
      </c>
      <c r="I5814" s="330"/>
      <c r="K5814" s="42"/>
      <c r="L5814" s="42"/>
      <c r="M5814" s="328"/>
      <c r="N5814" s="328"/>
      <c r="O5814" s="42"/>
    </row>
    <row r="5815" spans="1:15">
      <c r="A5815" s="42"/>
      <c r="B5815" s="330">
        <v>48819</v>
      </c>
      <c r="C5815" s="334">
        <f t="shared" si="89"/>
        <v>9950318620</v>
      </c>
      <c r="D5815" s="42"/>
      <c r="E5815" s="42"/>
      <c r="F5815" s="247">
        <v>411456434</v>
      </c>
      <c r="G5815" s="337">
        <v>805125597</v>
      </c>
      <c r="H5815" s="330">
        <v>43999</v>
      </c>
      <c r="I5815" s="330"/>
      <c r="K5815" s="42"/>
      <c r="L5815" s="42"/>
      <c r="M5815" s="328"/>
      <c r="N5815" s="328"/>
      <c r="O5815" s="42"/>
    </row>
    <row r="5816" spans="1:15">
      <c r="A5816" s="42"/>
      <c r="B5816" s="330">
        <v>48820</v>
      </c>
      <c r="C5816" s="334">
        <f t="shared" si="89"/>
        <v>9769321290</v>
      </c>
      <c r="D5816" s="42"/>
      <c r="E5816" s="42"/>
      <c r="F5816" s="247">
        <v>230459104</v>
      </c>
      <c r="G5816" s="337">
        <v>805155974</v>
      </c>
      <c r="H5816" s="330">
        <v>43091</v>
      </c>
      <c r="I5816" s="330"/>
      <c r="K5816" s="42"/>
      <c r="L5816" s="42"/>
      <c r="M5816" s="328"/>
      <c r="N5816" s="328"/>
      <c r="O5816" s="42"/>
    </row>
    <row r="5817" spans="1:15">
      <c r="A5817" s="42"/>
      <c r="B5817" s="330">
        <v>48821</v>
      </c>
      <c r="C5817" s="334">
        <f t="shared" si="89"/>
        <v>10103081408</v>
      </c>
      <c r="D5817" s="42"/>
      <c r="E5817" s="42"/>
      <c r="F5817" s="247">
        <v>564219222</v>
      </c>
      <c r="G5817" s="337">
        <v>805334649</v>
      </c>
      <c r="H5817" s="330">
        <v>50100</v>
      </c>
      <c r="I5817" s="330"/>
      <c r="K5817" s="42"/>
      <c r="L5817" s="42"/>
      <c r="M5817" s="328"/>
      <c r="N5817" s="328"/>
      <c r="O5817" s="42"/>
    </row>
    <row r="5818" spans="1:15">
      <c r="A5818" s="42"/>
      <c r="B5818" s="330">
        <v>48822</v>
      </c>
      <c r="C5818" s="334">
        <f t="shared" si="89"/>
        <v>10399630065</v>
      </c>
      <c r="D5818" s="42"/>
      <c r="E5818" s="42"/>
      <c r="F5818" s="247">
        <v>860767879</v>
      </c>
      <c r="G5818" s="337">
        <v>805389143</v>
      </c>
      <c r="H5818" s="330">
        <v>44188</v>
      </c>
      <c r="I5818" s="330"/>
      <c r="K5818" s="42"/>
      <c r="L5818" s="42"/>
      <c r="M5818" s="328"/>
      <c r="N5818" s="328"/>
      <c r="O5818" s="42"/>
    </row>
    <row r="5819" spans="1:15">
      <c r="A5819" s="42"/>
      <c r="B5819" s="330">
        <v>48823</v>
      </c>
      <c r="C5819" s="334">
        <f t="shared" si="89"/>
        <v>10417060947</v>
      </c>
      <c r="D5819" s="42"/>
      <c r="E5819" s="42"/>
      <c r="F5819" s="247">
        <v>878198761</v>
      </c>
      <c r="G5819" s="337">
        <v>805547795</v>
      </c>
      <c r="H5819" s="330">
        <v>43835</v>
      </c>
      <c r="I5819" s="330"/>
      <c r="K5819" s="42"/>
      <c r="L5819" s="42"/>
      <c r="M5819" s="328"/>
      <c r="N5819" s="328"/>
      <c r="O5819" s="42"/>
    </row>
    <row r="5820" spans="1:15">
      <c r="A5820" s="42"/>
      <c r="B5820" s="330">
        <v>48824</v>
      </c>
      <c r="C5820" s="334">
        <f t="shared" si="89"/>
        <v>10024689037</v>
      </c>
      <c r="D5820" s="42"/>
      <c r="E5820" s="42"/>
      <c r="F5820" s="247">
        <v>485826851</v>
      </c>
      <c r="G5820" s="337">
        <v>805697322</v>
      </c>
      <c r="H5820" s="330">
        <v>43512</v>
      </c>
      <c r="I5820" s="330"/>
      <c r="K5820" s="42"/>
      <c r="L5820" s="42"/>
      <c r="M5820" s="328"/>
      <c r="N5820" s="328"/>
      <c r="O5820" s="42"/>
    </row>
    <row r="5821" spans="1:15">
      <c r="A5821" s="42"/>
      <c r="B5821" s="330">
        <v>48825</v>
      </c>
      <c r="C5821" s="334">
        <f t="shared" si="89"/>
        <v>9947010644</v>
      </c>
      <c r="D5821" s="42"/>
      <c r="E5821" s="42"/>
      <c r="F5821" s="247">
        <v>408148458</v>
      </c>
      <c r="G5821" s="337">
        <v>805783001</v>
      </c>
      <c r="H5821" s="330">
        <v>44251</v>
      </c>
      <c r="I5821" s="330"/>
      <c r="K5821" s="42"/>
      <c r="L5821" s="42"/>
      <c r="M5821" s="328"/>
      <c r="N5821" s="328"/>
      <c r="O5821" s="42"/>
    </row>
    <row r="5822" spans="1:15">
      <c r="A5822" s="42"/>
      <c r="B5822" s="330">
        <v>48826</v>
      </c>
      <c r="C5822" s="334">
        <f t="shared" si="89"/>
        <v>9849703307</v>
      </c>
      <c r="D5822" s="42"/>
      <c r="E5822" s="42"/>
      <c r="F5822" s="247">
        <v>310841121</v>
      </c>
      <c r="G5822" s="337">
        <v>805803627</v>
      </c>
      <c r="H5822" s="330">
        <v>45822</v>
      </c>
      <c r="I5822" s="330"/>
      <c r="K5822" s="42"/>
      <c r="L5822" s="42"/>
      <c r="M5822" s="328"/>
      <c r="N5822" s="328"/>
      <c r="O5822" s="42"/>
    </row>
    <row r="5823" spans="1:15">
      <c r="A5823" s="42"/>
      <c r="B5823" s="330">
        <v>48827</v>
      </c>
      <c r="C5823" s="334">
        <f t="shared" si="89"/>
        <v>10369933759</v>
      </c>
      <c r="D5823" s="42"/>
      <c r="E5823" s="42"/>
      <c r="F5823" s="247">
        <v>831071573</v>
      </c>
      <c r="G5823" s="337">
        <v>805998964</v>
      </c>
      <c r="H5823" s="330">
        <v>43532</v>
      </c>
      <c r="I5823" s="330"/>
      <c r="K5823" s="42"/>
      <c r="L5823" s="42"/>
      <c r="M5823" s="328"/>
      <c r="N5823" s="328"/>
      <c r="O5823" s="42"/>
    </row>
    <row r="5824" spans="1:15">
      <c r="A5824" s="42"/>
      <c r="B5824" s="330">
        <v>48828</v>
      </c>
      <c r="C5824" s="334">
        <f t="shared" si="89"/>
        <v>9962989940</v>
      </c>
      <c r="D5824" s="42"/>
      <c r="E5824" s="42"/>
      <c r="F5824" s="247">
        <v>424127754</v>
      </c>
      <c r="G5824" s="337">
        <v>806139973</v>
      </c>
      <c r="H5824" s="330">
        <v>45262</v>
      </c>
      <c r="I5824" s="330"/>
      <c r="K5824" s="42"/>
      <c r="L5824" s="42"/>
      <c r="M5824" s="328"/>
      <c r="N5824" s="328"/>
      <c r="O5824" s="42"/>
    </row>
    <row r="5825" spans="1:15">
      <c r="A5825" s="42"/>
      <c r="B5825" s="330">
        <v>48829</v>
      </c>
      <c r="C5825" s="334">
        <f t="shared" si="89"/>
        <v>9800771330</v>
      </c>
      <c r="D5825" s="42"/>
      <c r="E5825" s="42"/>
      <c r="F5825" s="247">
        <v>261909144</v>
      </c>
      <c r="G5825" s="337">
        <v>806315831</v>
      </c>
      <c r="H5825" s="330">
        <v>43551</v>
      </c>
      <c r="I5825" s="330"/>
      <c r="K5825" s="42"/>
      <c r="L5825" s="42"/>
      <c r="M5825" s="328"/>
      <c r="N5825" s="328"/>
      <c r="O5825" s="42"/>
    </row>
    <row r="5826" spans="1:15">
      <c r="A5826" s="42"/>
      <c r="B5826" s="330">
        <v>48830</v>
      </c>
      <c r="C5826" s="334">
        <f t="shared" si="89"/>
        <v>9960742942</v>
      </c>
      <c r="D5826" s="42"/>
      <c r="E5826" s="42"/>
      <c r="F5826" s="247">
        <v>421880756</v>
      </c>
      <c r="G5826" s="337">
        <v>806320036</v>
      </c>
      <c r="H5826" s="330">
        <v>44107</v>
      </c>
      <c r="I5826" s="330"/>
      <c r="K5826" s="42"/>
      <c r="L5826" s="42"/>
      <c r="M5826" s="328"/>
      <c r="N5826" s="328"/>
      <c r="O5826" s="42"/>
    </row>
    <row r="5827" spans="1:15">
      <c r="A5827" s="42"/>
      <c r="B5827" s="330">
        <v>48831</v>
      </c>
      <c r="C5827" s="334">
        <f t="shared" si="89"/>
        <v>10216148043</v>
      </c>
      <c r="D5827" s="42"/>
      <c r="E5827" s="42"/>
      <c r="F5827" s="247">
        <v>677285857</v>
      </c>
      <c r="G5827" s="337">
        <v>806366979</v>
      </c>
      <c r="H5827" s="330">
        <v>43674</v>
      </c>
      <c r="I5827" s="330"/>
      <c r="K5827" s="42"/>
      <c r="L5827" s="42"/>
      <c r="M5827" s="328"/>
      <c r="N5827" s="328"/>
      <c r="O5827" s="42"/>
    </row>
    <row r="5828" spans="1:15">
      <c r="A5828" s="42"/>
      <c r="B5828" s="330">
        <v>48832</v>
      </c>
      <c r="C5828" s="334">
        <f t="shared" si="89"/>
        <v>10117109010</v>
      </c>
      <c r="D5828" s="42"/>
      <c r="E5828" s="42"/>
      <c r="F5828" s="247">
        <v>578246824</v>
      </c>
      <c r="G5828" s="337">
        <v>806421895</v>
      </c>
      <c r="H5828" s="330">
        <v>48256</v>
      </c>
      <c r="I5828" s="330"/>
      <c r="K5828" s="42"/>
      <c r="L5828" s="42"/>
      <c r="M5828" s="328"/>
      <c r="N5828" s="328"/>
      <c r="O5828" s="42"/>
    </row>
    <row r="5829" spans="1:15">
      <c r="A5829" s="42"/>
      <c r="B5829" s="330">
        <v>48833</v>
      </c>
      <c r="C5829" s="334">
        <f t="shared" si="89"/>
        <v>9652033817</v>
      </c>
      <c r="D5829" s="42"/>
      <c r="E5829" s="42"/>
      <c r="F5829" s="247">
        <v>113171631</v>
      </c>
      <c r="G5829" s="337">
        <v>806572253</v>
      </c>
      <c r="H5829" s="330">
        <v>49316</v>
      </c>
      <c r="I5829" s="330"/>
      <c r="K5829" s="42"/>
      <c r="L5829" s="42"/>
      <c r="M5829" s="328"/>
      <c r="N5829" s="328"/>
      <c r="O5829" s="42"/>
    </row>
    <row r="5830" spans="1:15">
      <c r="A5830" s="42"/>
      <c r="B5830" s="330">
        <v>48834</v>
      </c>
      <c r="C5830" s="334">
        <f t="shared" si="89"/>
        <v>9912818716</v>
      </c>
      <c r="D5830" s="42"/>
      <c r="E5830" s="42"/>
      <c r="F5830" s="247">
        <v>373956530</v>
      </c>
      <c r="G5830" s="337">
        <v>806676222</v>
      </c>
      <c r="H5830" s="330">
        <v>50018</v>
      </c>
      <c r="I5830" s="330"/>
      <c r="K5830" s="42"/>
      <c r="L5830" s="42"/>
      <c r="M5830" s="328"/>
      <c r="N5830" s="328"/>
      <c r="O5830" s="42"/>
    </row>
    <row r="5831" spans="1:15">
      <c r="A5831" s="42"/>
      <c r="B5831" s="330">
        <v>48835</v>
      </c>
      <c r="C5831" s="334">
        <f t="shared" si="89"/>
        <v>9718704429</v>
      </c>
      <c r="D5831" s="42"/>
      <c r="E5831" s="42"/>
      <c r="F5831" s="247">
        <v>179842243</v>
      </c>
      <c r="G5831" s="337">
        <v>807302291</v>
      </c>
      <c r="H5831" s="330">
        <v>46916</v>
      </c>
      <c r="I5831" s="330"/>
      <c r="K5831" s="42"/>
      <c r="L5831" s="42"/>
      <c r="M5831" s="328"/>
      <c r="N5831" s="328"/>
      <c r="O5831" s="42"/>
    </row>
    <row r="5832" spans="1:15">
      <c r="A5832" s="42"/>
      <c r="B5832" s="330">
        <v>48836</v>
      </c>
      <c r="C5832" s="334">
        <f t="shared" si="89"/>
        <v>9692328396</v>
      </c>
      <c r="D5832" s="42"/>
      <c r="E5832" s="42"/>
      <c r="F5832" s="247">
        <v>153466210</v>
      </c>
      <c r="G5832" s="337">
        <v>807519485</v>
      </c>
      <c r="H5832" s="330">
        <v>49661</v>
      </c>
      <c r="I5832" s="330"/>
      <c r="K5832" s="42"/>
      <c r="L5832" s="42"/>
      <c r="M5832" s="328"/>
      <c r="N5832" s="328"/>
      <c r="O5832" s="42"/>
    </row>
    <row r="5833" spans="1:15">
      <c r="A5833" s="42"/>
      <c r="B5833" s="330">
        <v>48837</v>
      </c>
      <c r="C5833" s="334">
        <f t="shared" si="89"/>
        <v>10485065319</v>
      </c>
      <c r="D5833" s="42"/>
      <c r="E5833" s="42"/>
      <c r="F5833" s="247">
        <v>946203133</v>
      </c>
      <c r="G5833" s="337">
        <v>807531107</v>
      </c>
      <c r="H5833" s="330">
        <v>45182</v>
      </c>
      <c r="I5833" s="330"/>
      <c r="K5833" s="42"/>
      <c r="L5833" s="42"/>
      <c r="M5833" s="328"/>
      <c r="N5833" s="328"/>
      <c r="O5833" s="42"/>
    </row>
    <row r="5834" spans="1:15">
      <c r="A5834" s="42"/>
      <c r="B5834" s="330">
        <v>48838</v>
      </c>
      <c r="C5834" s="334">
        <f t="shared" si="89"/>
        <v>9910335258</v>
      </c>
      <c r="D5834" s="42"/>
      <c r="E5834" s="42"/>
      <c r="F5834" s="247">
        <v>371473072</v>
      </c>
      <c r="G5834" s="337">
        <v>807662315</v>
      </c>
      <c r="H5834" s="330">
        <v>45432</v>
      </c>
      <c r="I5834" s="330"/>
      <c r="K5834" s="42"/>
      <c r="L5834" s="42"/>
      <c r="M5834" s="328"/>
      <c r="N5834" s="328"/>
      <c r="O5834" s="42"/>
    </row>
    <row r="5835" spans="1:15">
      <c r="A5835" s="42"/>
      <c r="B5835" s="330">
        <v>48839</v>
      </c>
      <c r="C5835" s="334">
        <f t="shared" si="89"/>
        <v>10339924336</v>
      </c>
      <c r="D5835" s="42"/>
      <c r="E5835" s="42"/>
      <c r="F5835" s="247">
        <v>801062150</v>
      </c>
      <c r="G5835" s="337">
        <v>807783538</v>
      </c>
      <c r="H5835" s="330">
        <v>48809</v>
      </c>
      <c r="I5835" s="330"/>
      <c r="K5835" s="42"/>
      <c r="L5835" s="42"/>
      <c r="M5835" s="328"/>
      <c r="N5835" s="328"/>
      <c r="O5835" s="42"/>
    </row>
    <row r="5836" spans="1:15">
      <c r="A5836" s="42"/>
      <c r="B5836" s="330">
        <v>48840</v>
      </c>
      <c r="C5836" s="334">
        <f t="shared" si="89"/>
        <v>9801757862</v>
      </c>
      <c r="D5836" s="42"/>
      <c r="E5836" s="42"/>
      <c r="F5836" s="247">
        <v>262895676</v>
      </c>
      <c r="G5836" s="337">
        <v>807800813</v>
      </c>
      <c r="H5836" s="330">
        <v>47477</v>
      </c>
      <c r="I5836" s="330"/>
      <c r="K5836" s="42"/>
      <c r="L5836" s="42"/>
      <c r="M5836" s="328"/>
      <c r="N5836" s="328"/>
      <c r="O5836" s="42"/>
    </row>
    <row r="5837" spans="1:15">
      <c r="A5837" s="42"/>
      <c r="B5837" s="330">
        <v>48841</v>
      </c>
      <c r="C5837" s="334">
        <f t="shared" si="89"/>
        <v>10116176457</v>
      </c>
      <c r="D5837" s="42"/>
      <c r="E5837" s="42"/>
      <c r="F5837" s="247">
        <v>577314271</v>
      </c>
      <c r="G5837" s="337">
        <v>808091741</v>
      </c>
      <c r="H5837" s="330">
        <v>49228</v>
      </c>
      <c r="I5837" s="330"/>
      <c r="K5837" s="42"/>
      <c r="L5837" s="42"/>
      <c r="M5837" s="328"/>
      <c r="N5837" s="328"/>
      <c r="O5837" s="42"/>
    </row>
    <row r="5838" spans="1:15">
      <c r="A5838" s="42"/>
      <c r="B5838" s="330">
        <v>48842</v>
      </c>
      <c r="C5838" s="334">
        <f t="shared" si="89"/>
        <v>10467232316</v>
      </c>
      <c r="D5838" s="42"/>
      <c r="E5838" s="42"/>
      <c r="F5838" s="247">
        <v>928370130</v>
      </c>
      <c r="G5838" s="337">
        <v>808124548</v>
      </c>
      <c r="H5838" s="330">
        <v>45334</v>
      </c>
      <c r="I5838" s="330"/>
      <c r="K5838" s="42"/>
      <c r="L5838" s="42"/>
      <c r="M5838" s="328"/>
      <c r="N5838" s="328"/>
      <c r="O5838" s="42"/>
    </row>
    <row r="5839" spans="1:15">
      <c r="A5839" s="42"/>
      <c r="B5839" s="330">
        <v>48843</v>
      </c>
      <c r="C5839" s="334">
        <f t="shared" si="89"/>
        <v>9889601917</v>
      </c>
      <c r="D5839" s="42"/>
      <c r="E5839" s="42"/>
      <c r="F5839" s="247">
        <v>350739731</v>
      </c>
      <c r="G5839" s="337">
        <v>808311145</v>
      </c>
      <c r="H5839" s="330">
        <v>49895</v>
      </c>
      <c r="I5839" s="330"/>
      <c r="K5839" s="42"/>
      <c r="L5839" s="42"/>
      <c r="M5839" s="328"/>
      <c r="N5839" s="328"/>
      <c r="O5839" s="42"/>
    </row>
    <row r="5840" spans="1:15">
      <c r="A5840" s="42"/>
      <c r="B5840" s="330">
        <v>48844</v>
      </c>
      <c r="C5840" s="334">
        <f t="shared" si="89"/>
        <v>10271451783</v>
      </c>
      <c r="D5840" s="42"/>
      <c r="E5840" s="42"/>
      <c r="F5840" s="247">
        <v>732589597</v>
      </c>
      <c r="G5840" s="337">
        <v>808535182</v>
      </c>
      <c r="H5840" s="330">
        <v>43231</v>
      </c>
      <c r="I5840" s="330"/>
      <c r="K5840" s="42"/>
      <c r="L5840" s="42"/>
      <c r="M5840" s="328"/>
      <c r="N5840" s="328"/>
      <c r="O5840" s="42"/>
    </row>
    <row r="5841" spans="1:15">
      <c r="A5841" s="42"/>
      <c r="B5841" s="330">
        <v>48845</v>
      </c>
      <c r="C5841" s="334">
        <f t="shared" si="89"/>
        <v>9793337561</v>
      </c>
      <c r="D5841" s="42"/>
      <c r="E5841" s="42"/>
      <c r="F5841" s="247">
        <v>254475375</v>
      </c>
      <c r="G5841" s="337">
        <v>808623150</v>
      </c>
      <c r="H5841" s="330">
        <v>48061</v>
      </c>
      <c r="I5841" s="330"/>
      <c r="K5841" s="42"/>
      <c r="L5841" s="42"/>
      <c r="M5841" s="328"/>
      <c r="N5841" s="328"/>
      <c r="O5841" s="42"/>
    </row>
    <row r="5842" spans="1:15">
      <c r="A5842" s="42"/>
      <c r="B5842" s="330">
        <v>48846</v>
      </c>
      <c r="C5842" s="334">
        <f t="shared" si="89"/>
        <v>10380028872</v>
      </c>
      <c r="D5842" s="42"/>
      <c r="E5842" s="42"/>
      <c r="F5842" s="247">
        <v>841166686</v>
      </c>
      <c r="G5842" s="337">
        <v>808757272</v>
      </c>
      <c r="H5842" s="330">
        <v>43055</v>
      </c>
      <c r="I5842" s="330"/>
      <c r="K5842" s="42"/>
      <c r="L5842" s="42"/>
      <c r="M5842" s="328"/>
      <c r="N5842" s="328"/>
      <c r="O5842" s="42"/>
    </row>
    <row r="5843" spans="1:15">
      <c r="A5843" s="42"/>
      <c r="B5843" s="330">
        <v>48847</v>
      </c>
      <c r="C5843" s="334">
        <f t="shared" si="89"/>
        <v>10044433255</v>
      </c>
      <c r="D5843" s="42"/>
      <c r="E5843" s="42"/>
      <c r="F5843" s="247">
        <v>505571069</v>
      </c>
      <c r="G5843" s="337">
        <v>808896576</v>
      </c>
      <c r="H5843" s="330">
        <v>43445</v>
      </c>
      <c r="I5843" s="330"/>
      <c r="K5843" s="42"/>
      <c r="L5843" s="42"/>
      <c r="M5843" s="328"/>
      <c r="N5843" s="328"/>
      <c r="O5843" s="42"/>
    </row>
    <row r="5844" spans="1:15">
      <c r="A5844" s="42"/>
      <c r="B5844" s="330">
        <v>48848</v>
      </c>
      <c r="C5844" s="334">
        <f t="shared" si="89"/>
        <v>10418449717</v>
      </c>
      <c r="D5844" s="42"/>
      <c r="E5844" s="42"/>
      <c r="F5844" s="247">
        <v>879587531</v>
      </c>
      <c r="G5844" s="337">
        <v>809076395</v>
      </c>
      <c r="H5844" s="330">
        <v>48131</v>
      </c>
      <c r="I5844" s="330"/>
      <c r="K5844" s="42"/>
      <c r="L5844" s="42"/>
      <c r="M5844" s="328"/>
      <c r="N5844" s="328"/>
      <c r="O5844" s="42"/>
    </row>
    <row r="5845" spans="1:15">
      <c r="A5845" s="42"/>
      <c r="B5845" s="330">
        <v>48849</v>
      </c>
      <c r="C5845" s="334">
        <f t="shared" si="89"/>
        <v>10285474218</v>
      </c>
      <c r="D5845" s="42"/>
      <c r="E5845" s="42"/>
      <c r="F5845" s="247">
        <v>746612032</v>
      </c>
      <c r="G5845" s="337">
        <v>809101406</v>
      </c>
      <c r="H5845" s="330">
        <v>45534</v>
      </c>
      <c r="I5845" s="330"/>
      <c r="K5845" s="42"/>
      <c r="L5845" s="42"/>
      <c r="M5845" s="328"/>
      <c r="N5845" s="328"/>
      <c r="O5845" s="42"/>
    </row>
    <row r="5846" spans="1:15">
      <c r="A5846" s="42"/>
      <c r="B5846" s="330">
        <v>48850</v>
      </c>
      <c r="C5846" s="334">
        <f t="shared" si="89"/>
        <v>9742850166</v>
      </c>
      <c r="D5846" s="42"/>
      <c r="E5846" s="42"/>
      <c r="F5846" s="247">
        <v>203987980</v>
      </c>
      <c r="G5846" s="337">
        <v>809121082</v>
      </c>
      <c r="H5846" s="330">
        <v>50033</v>
      </c>
      <c r="I5846" s="330"/>
      <c r="K5846" s="42"/>
      <c r="L5846" s="42"/>
      <c r="M5846" s="328"/>
      <c r="N5846" s="328"/>
      <c r="O5846" s="42"/>
    </row>
    <row r="5847" spans="1:15">
      <c r="A5847" s="42"/>
      <c r="B5847" s="330">
        <v>48851</v>
      </c>
      <c r="C5847" s="334">
        <f t="shared" si="89"/>
        <v>9875139318</v>
      </c>
      <c r="D5847" s="42"/>
      <c r="E5847" s="42"/>
      <c r="F5847" s="247">
        <v>336277132</v>
      </c>
      <c r="G5847" s="337">
        <v>809169991</v>
      </c>
      <c r="H5847" s="330">
        <v>49982</v>
      </c>
      <c r="I5847" s="330"/>
      <c r="K5847" s="42"/>
      <c r="L5847" s="42"/>
      <c r="M5847" s="328"/>
      <c r="N5847" s="328"/>
      <c r="O5847" s="42"/>
    </row>
    <row r="5848" spans="1:15">
      <c r="A5848" s="42"/>
      <c r="B5848" s="330">
        <v>48852</v>
      </c>
      <c r="C5848" s="334">
        <f t="shared" si="89"/>
        <v>9918613333</v>
      </c>
      <c r="D5848" s="42"/>
      <c r="E5848" s="42"/>
      <c r="F5848" s="247">
        <v>379751147</v>
      </c>
      <c r="G5848" s="337">
        <v>809195382</v>
      </c>
      <c r="H5848" s="330">
        <v>48960</v>
      </c>
      <c r="I5848" s="330"/>
      <c r="K5848" s="42"/>
      <c r="L5848" s="42"/>
      <c r="M5848" s="328"/>
      <c r="N5848" s="328"/>
      <c r="O5848" s="42"/>
    </row>
    <row r="5849" spans="1:15">
      <c r="A5849" s="42"/>
      <c r="B5849" s="330">
        <v>48853</v>
      </c>
      <c r="C5849" s="334">
        <f t="shared" si="89"/>
        <v>9953713750</v>
      </c>
      <c r="D5849" s="42"/>
      <c r="E5849" s="42"/>
      <c r="F5849" s="247">
        <v>414851564</v>
      </c>
      <c r="G5849" s="337">
        <v>809360032</v>
      </c>
      <c r="H5849" s="330">
        <v>48526</v>
      </c>
      <c r="I5849" s="330"/>
      <c r="K5849" s="42"/>
      <c r="L5849" s="42"/>
      <c r="M5849" s="328"/>
      <c r="N5849" s="328"/>
      <c r="O5849" s="42"/>
    </row>
    <row r="5850" spans="1:15">
      <c r="A5850" s="42"/>
      <c r="B5850" s="330">
        <v>48854</v>
      </c>
      <c r="C5850" s="334">
        <f t="shared" si="89"/>
        <v>10462437971</v>
      </c>
      <c r="D5850" s="42"/>
      <c r="E5850" s="42"/>
      <c r="F5850" s="247">
        <v>923575785</v>
      </c>
      <c r="G5850" s="337">
        <v>809522554</v>
      </c>
      <c r="H5850" s="330">
        <v>44805</v>
      </c>
      <c r="I5850" s="330"/>
      <c r="K5850" s="42"/>
      <c r="L5850" s="42"/>
      <c r="M5850" s="328"/>
      <c r="N5850" s="328"/>
      <c r="O5850" s="42"/>
    </row>
    <row r="5851" spans="1:15">
      <c r="A5851" s="42"/>
      <c r="B5851" s="330">
        <v>48855</v>
      </c>
      <c r="C5851" s="334">
        <f t="shared" si="89"/>
        <v>10264774415</v>
      </c>
      <c r="D5851" s="42"/>
      <c r="E5851" s="42"/>
      <c r="F5851" s="247">
        <v>725912229</v>
      </c>
      <c r="G5851" s="337">
        <v>809701074</v>
      </c>
      <c r="H5851" s="330">
        <v>49956</v>
      </c>
      <c r="I5851" s="330"/>
      <c r="K5851" s="42"/>
      <c r="L5851" s="42"/>
      <c r="M5851" s="328"/>
      <c r="N5851" s="328"/>
      <c r="O5851" s="42"/>
    </row>
    <row r="5852" spans="1:15">
      <c r="A5852" s="42"/>
      <c r="B5852" s="330">
        <v>48856</v>
      </c>
      <c r="C5852" s="334">
        <f t="shared" si="89"/>
        <v>10044731190</v>
      </c>
      <c r="D5852" s="42"/>
      <c r="E5852" s="42"/>
      <c r="F5852" s="247">
        <v>505869004</v>
      </c>
      <c r="G5852" s="337">
        <v>809879273</v>
      </c>
      <c r="H5852" s="330">
        <v>43902</v>
      </c>
      <c r="I5852" s="330"/>
      <c r="K5852" s="42"/>
      <c r="L5852" s="42"/>
      <c r="M5852" s="328"/>
      <c r="N5852" s="328"/>
      <c r="O5852" s="42"/>
    </row>
    <row r="5853" spans="1:15">
      <c r="A5853" s="42"/>
      <c r="B5853" s="330">
        <v>48857</v>
      </c>
      <c r="C5853" s="334">
        <f t="shared" si="89"/>
        <v>10423354413</v>
      </c>
      <c r="D5853" s="42"/>
      <c r="E5853" s="42"/>
      <c r="F5853" s="247">
        <v>884492227</v>
      </c>
      <c r="G5853" s="337">
        <v>810044366</v>
      </c>
      <c r="H5853" s="330">
        <v>44148</v>
      </c>
      <c r="I5853" s="330"/>
      <c r="K5853" s="42"/>
      <c r="L5853" s="42"/>
      <c r="M5853" s="328"/>
      <c r="N5853" s="328"/>
      <c r="O5853" s="42"/>
    </row>
    <row r="5854" spans="1:15">
      <c r="A5854" s="42"/>
      <c r="B5854" s="330">
        <v>48858</v>
      </c>
      <c r="C5854" s="334">
        <f t="shared" si="89"/>
        <v>9670258608</v>
      </c>
      <c r="D5854" s="42"/>
      <c r="E5854" s="42"/>
      <c r="F5854" s="247">
        <v>131396422</v>
      </c>
      <c r="G5854" s="337">
        <v>810121047</v>
      </c>
      <c r="H5854" s="330">
        <v>44721</v>
      </c>
      <c r="I5854" s="330"/>
      <c r="K5854" s="42"/>
      <c r="L5854" s="42"/>
      <c r="M5854" s="328"/>
      <c r="N5854" s="328"/>
      <c r="O5854" s="42"/>
    </row>
    <row r="5855" spans="1:15">
      <c r="A5855" s="42"/>
      <c r="B5855" s="330">
        <v>48859</v>
      </c>
      <c r="C5855" s="334">
        <f t="shared" si="89"/>
        <v>10411861827</v>
      </c>
      <c r="D5855" s="42"/>
      <c r="E5855" s="42"/>
      <c r="F5855" s="247">
        <v>872999641</v>
      </c>
      <c r="G5855" s="337">
        <v>810194339</v>
      </c>
      <c r="H5855" s="330">
        <v>49681</v>
      </c>
      <c r="I5855" s="330"/>
      <c r="K5855" s="42"/>
      <c r="L5855" s="42"/>
      <c r="M5855" s="328"/>
      <c r="N5855" s="328"/>
      <c r="O5855" s="42"/>
    </row>
    <row r="5856" spans="1:15">
      <c r="A5856" s="42"/>
      <c r="B5856" s="330">
        <v>48860</v>
      </c>
      <c r="C5856" s="334">
        <f t="shared" ref="C5856:C5919" si="90">F5856+(F$88*28679+98765)+(G$88*6587+87654)+(E$88*9537+76543)+(J$88*5713+4528)</f>
        <v>10028246502</v>
      </c>
      <c r="D5856" s="42"/>
      <c r="E5856" s="42"/>
      <c r="F5856" s="247">
        <v>489384316</v>
      </c>
      <c r="G5856" s="337">
        <v>810293118</v>
      </c>
      <c r="H5856" s="330">
        <v>47397</v>
      </c>
      <c r="I5856" s="330"/>
      <c r="K5856" s="42"/>
      <c r="L5856" s="42"/>
      <c r="M5856" s="328"/>
      <c r="N5856" s="328"/>
      <c r="O5856" s="42"/>
    </row>
    <row r="5857" spans="1:15">
      <c r="A5857" s="42"/>
      <c r="B5857" s="330">
        <v>48861</v>
      </c>
      <c r="C5857" s="334">
        <f t="shared" si="90"/>
        <v>10174900452</v>
      </c>
      <c r="D5857" s="42"/>
      <c r="E5857" s="42"/>
      <c r="F5857" s="247">
        <v>636038266</v>
      </c>
      <c r="G5857" s="337">
        <v>810734276</v>
      </c>
      <c r="H5857" s="330">
        <v>43475</v>
      </c>
      <c r="I5857" s="330"/>
      <c r="K5857" s="42"/>
      <c r="L5857" s="42"/>
      <c r="M5857" s="328"/>
      <c r="N5857" s="328"/>
      <c r="O5857" s="42"/>
    </row>
    <row r="5858" spans="1:15">
      <c r="A5858" s="42"/>
      <c r="B5858" s="330">
        <v>48862</v>
      </c>
      <c r="C5858" s="334">
        <f t="shared" si="90"/>
        <v>10473907781</v>
      </c>
      <c r="D5858" s="42"/>
      <c r="E5858" s="42"/>
      <c r="F5858" s="247">
        <v>935045595</v>
      </c>
      <c r="G5858" s="337">
        <v>810838815</v>
      </c>
      <c r="H5858" s="330">
        <v>48273</v>
      </c>
      <c r="I5858" s="330"/>
      <c r="K5858" s="42"/>
      <c r="L5858" s="42"/>
      <c r="M5858" s="328"/>
      <c r="N5858" s="328"/>
      <c r="O5858" s="42"/>
    </row>
    <row r="5859" spans="1:15">
      <c r="A5859" s="42"/>
      <c r="B5859" s="330">
        <v>48863</v>
      </c>
      <c r="C5859" s="334">
        <f t="shared" si="90"/>
        <v>10468791049</v>
      </c>
      <c r="D5859" s="42"/>
      <c r="E5859" s="42"/>
      <c r="F5859" s="247">
        <v>929928863</v>
      </c>
      <c r="G5859" s="337">
        <v>810874015</v>
      </c>
      <c r="H5859" s="330">
        <v>43401</v>
      </c>
      <c r="I5859" s="330"/>
      <c r="K5859" s="42"/>
      <c r="L5859" s="42"/>
      <c r="M5859" s="328"/>
      <c r="N5859" s="328"/>
      <c r="O5859" s="42"/>
    </row>
    <row r="5860" spans="1:15">
      <c r="A5860" s="42"/>
      <c r="B5860" s="330">
        <v>48864</v>
      </c>
      <c r="C5860" s="334">
        <f t="shared" si="90"/>
        <v>9891410843</v>
      </c>
      <c r="D5860" s="42"/>
      <c r="E5860" s="42"/>
      <c r="F5860" s="247">
        <v>352548657</v>
      </c>
      <c r="G5860" s="337">
        <v>810879086</v>
      </c>
      <c r="H5860" s="330">
        <v>43516</v>
      </c>
      <c r="I5860" s="330"/>
      <c r="K5860" s="42"/>
      <c r="L5860" s="42"/>
      <c r="M5860" s="328"/>
      <c r="N5860" s="328"/>
      <c r="O5860" s="42"/>
    </row>
    <row r="5861" spans="1:15">
      <c r="A5861" s="42"/>
      <c r="B5861" s="330">
        <v>48865</v>
      </c>
      <c r="C5861" s="334">
        <f t="shared" si="90"/>
        <v>9683995758</v>
      </c>
      <c r="D5861" s="42"/>
      <c r="E5861" s="42"/>
      <c r="F5861" s="247">
        <v>145133572</v>
      </c>
      <c r="G5861" s="337">
        <v>811148959</v>
      </c>
      <c r="H5861" s="330">
        <v>43192</v>
      </c>
      <c r="I5861" s="330"/>
      <c r="K5861" s="42"/>
      <c r="L5861" s="42"/>
      <c r="M5861" s="328"/>
      <c r="N5861" s="328"/>
      <c r="O5861" s="42"/>
    </row>
    <row r="5862" spans="1:15">
      <c r="A5862" s="42"/>
      <c r="B5862" s="330">
        <v>48866</v>
      </c>
      <c r="C5862" s="334">
        <f t="shared" si="90"/>
        <v>9816104482</v>
      </c>
      <c r="D5862" s="42"/>
      <c r="E5862" s="42"/>
      <c r="F5862" s="247">
        <v>277242296</v>
      </c>
      <c r="G5862" s="337">
        <v>811150096</v>
      </c>
      <c r="H5862" s="330">
        <v>43456</v>
      </c>
      <c r="I5862" s="330"/>
      <c r="K5862" s="42"/>
      <c r="L5862" s="42"/>
      <c r="M5862" s="328"/>
      <c r="N5862" s="328"/>
      <c r="O5862" s="42"/>
    </row>
    <row r="5863" spans="1:15">
      <c r="A5863" s="42"/>
      <c r="B5863" s="330">
        <v>48867</v>
      </c>
      <c r="C5863" s="334">
        <f t="shared" si="90"/>
        <v>10531343636</v>
      </c>
      <c r="D5863" s="42"/>
      <c r="E5863" s="42"/>
      <c r="F5863" s="247">
        <v>992481450</v>
      </c>
      <c r="G5863" s="337">
        <v>811339368</v>
      </c>
      <c r="H5863" s="330">
        <v>50037</v>
      </c>
      <c r="I5863" s="330"/>
      <c r="K5863" s="42"/>
      <c r="L5863" s="42"/>
      <c r="M5863" s="328"/>
      <c r="N5863" s="328"/>
      <c r="O5863" s="42"/>
    </row>
    <row r="5864" spans="1:15">
      <c r="A5864" s="42"/>
      <c r="B5864" s="330">
        <v>48868</v>
      </c>
      <c r="C5864" s="334">
        <f t="shared" si="90"/>
        <v>9996266863</v>
      </c>
      <c r="D5864" s="42"/>
      <c r="E5864" s="42"/>
      <c r="F5864" s="247">
        <v>457404677</v>
      </c>
      <c r="G5864" s="337">
        <v>811396230</v>
      </c>
      <c r="H5864" s="330">
        <v>44441</v>
      </c>
      <c r="I5864" s="330"/>
      <c r="K5864" s="42"/>
      <c r="L5864" s="42"/>
      <c r="M5864" s="328"/>
      <c r="N5864" s="328"/>
      <c r="O5864" s="42"/>
    </row>
    <row r="5865" spans="1:15">
      <c r="A5865" s="42"/>
      <c r="B5865" s="330">
        <v>48869</v>
      </c>
      <c r="C5865" s="334">
        <f t="shared" si="90"/>
        <v>10049479044</v>
      </c>
      <c r="D5865" s="42"/>
      <c r="E5865" s="42"/>
      <c r="F5865" s="247">
        <v>510616858</v>
      </c>
      <c r="G5865" s="337">
        <v>811715488</v>
      </c>
      <c r="H5865" s="330">
        <v>49389</v>
      </c>
      <c r="I5865" s="330"/>
      <c r="K5865" s="42"/>
      <c r="L5865" s="42"/>
      <c r="M5865" s="328"/>
      <c r="N5865" s="328"/>
      <c r="O5865" s="42"/>
    </row>
    <row r="5866" spans="1:15">
      <c r="A5866" s="42"/>
      <c r="B5866" s="330">
        <v>48870</v>
      </c>
      <c r="C5866" s="334">
        <f t="shared" si="90"/>
        <v>10287185796</v>
      </c>
      <c r="D5866" s="42"/>
      <c r="E5866" s="42"/>
      <c r="F5866" s="247">
        <v>748323610</v>
      </c>
      <c r="G5866" s="337">
        <v>811942068</v>
      </c>
      <c r="H5866" s="330">
        <v>47067</v>
      </c>
      <c r="I5866" s="330"/>
      <c r="K5866" s="42"/>
      <c r="L5866" s="42"/>
      <c r="M5866" s="328"/>
      <c r="N5866" s="328"/>
      <c r="O5866" s="42"/>
    </row>
    <row r="5867" spans="1:15">
      <c r="A5867" s="42"/>
      <c r="B5867" s="330">
        <v>48871</v>
      </c>
      <c r="C5867" s="334">
        <f t="shared" si="90"/>
        <v>9784946896</v>
      </c>
      <c r="D5867" s="42"/>
      <c r="E5867" s="42"/>
      <c r="F5867" s="247">
        <v>246084710</v>
      </c>
      <c r="G5867" s="337">
        <v>811973011</v>
      </c>
      <c r="H5867" s="330">
        <v>49367</v>
      </c>
      <c r="I5867" s="330"/>
      <c r="K5867" s="42"/>
      <c r="L5867" s="42"/>
      <c r="M5867" s="328"/>
      <c r="N5867" s="328"/>
      <c r="O5867" s="42"/>
    </row>
    <row r="5868" spans="1:15">
      <c r="A5868" s="42"/>
      <c r="B5868" s="330">
        <v>48872</v>
      </c>
      <c r="C5868" s="334">
        <f t="shared" si="90"/>
        <v>9788493306</v>
      </c>
      <c r="D5868" s="42"/>
      <c r="E5868" s="42"/>
      <c r="F5868" s="247">
        <v>249631120</v>
      </c>
      <c r="G5868" s="337">
        <v>811990030</v>
      </c>
      <c r="H5868" s="330">
        <v>48306</v>
      </c>
      <c r="I5868" s="330"/>
      <c r="K5868" s="42"/>
      <c r="L5868" s="42"/>
      <c r="M5868" s="328"/>
      <c r="N5868" s="328"/>
      <c r="O5868" s="42"/>
    </row>
    <row r="5869" spans="1:15">
      <c r="A5869" s="42"/>
      <c r="B5869" s="330">
        <v>48873</v>
      </c>
      <c r="C5869" s="334">
        <f t="shared" si="90"/>
        <v>10183555267</v>
      </c>
      <c r="D5869" s="42"/>
      <c r="E5869" s="42"/>
      <c r="F5869" s="247">
        <v>644693081</v>
      </c>
      <c r="G5869" s="337">
        <v>812020061</v>
      </c>
      <c r="H5869" s="330">
        <v>44087</v>
      </c>
      <c r="I5869" s="330"/>
      <c r="K5869" s="42"/>
      <c r="L5869" s="42"/>
      <c r="M5869" s="328"/>
      <c r="N5869" s="328"/>
      <c r="O5869" s="42"/>
    </row>
    <row r="5870" spans="1:15">
      <c r="A5870" s="42"/>
      <c r="B5870" s="330">
        <v>48874</v>
      </c>
      <c r="C5870" s="334">
        <f t="shared" si="90"/>
        <v>10406545906</v>
      </c>
      <c r="D5870" s="42"/>
      <c r="E5870" s="42"/>
      <c r="F5870" s="247">
        <v>867683720</v>
      </c>
      <c r="G5870" s="337">
        <v>812063194</v>
      </c>
      <c r="H5870" s="330">
        <v>46683</v>
      </c>
      <c r="I5870" s="330"/>
      <c r="K5870" s="42"/>
      <c r="L5870" s="42"/>
      <c r="M5870" s="328"/>
      <c r="N5870" s="328"/>
      <c r="O5870" s="42"/>
    </row>
    <row r="5871" spans="1:15">
      <c r="A5871" s="42"/>
      <c r="B5871" s="330">
        <v>48875</v>
      </c>
      <c r="C5871" s="334">
        <f t="shared" si="90"/>
        <v>9901051255</v>
      </c>
      <c r="D5871" s="42"/>
      <c r="E5871" s="42"/>
      <c r="F5871" s="247">
        <v>362189069</v>
      </c>
      <c r="G5871" s="337">
        <v>812191962</v>
      </c>
      <c r="H5871" s="330">
        <v>48175</v>
      </c>
      <c r="I5871" s="330"/>
      <c r="K5871" s="42"/>
      <c r="L5871" s="42"/>
      <c r="M5871" s="328"/>
      <c r="N5871" s="328"/>
      <c r="O5871" s="42"/>
    </row>
    <row r="5872" spans="1:15">
      <c r="A5872" s="42"/>
      <c r="B5872" s="330">
        <v>48876</v>
      </c>
      <c r="C5872" s="334">
        <f t="shared" si="90"/>
        <v>10314272726</v>
      </c>
      <c r="D5872" s="42"/>
      <c r="E5872" s="42"/>
      <c r="F5872" s="247">
        <v>775410540</v>
      </c>
      <c r="G5872" s="337">
        <v>812292581</v>
      </c>
      <c r="H5872" s="330">
        <v>47995</v>
      </c>
      <c r="I5872" s="330"/>
      <c r="K5872" s="42"/>
      <c r="L5872" s="42"/>
      <c r="M5872" s="328"/>
      <c r="N5872" s="328"/>
      <c r="O5872" s="42"/>
    </row>
    <row r="5873" spans="1:15">
      <c r="A5873" s="42"/>
      <c r="B5873" s="330">
        <v>48877</v>
      </c>
      <c r="C5873" s="334">
        <f t="shared" si="90"/>
        <v>9791299857</v>
      </c>
      <c r="D5873" s="42"/>
      <c r="E5873" s="42"/>
      <c r="F5873" s="247">
        <v>252437671</v>
      </c>
      <c r="G5873" s="337">
        <v>812367544</v>
      </c>
      <c r="H5873" s="330">
        <v>46872</v>
      </c>
      <c r="I5873" s="330"/>
      <c r="K5873" s="42"/>
      <c r="L5873" s="42"/>
      <c r="M5873" s="328"/>
      <c r="N5873" s="328"/>
      <c r="O5873" s="42"/>
    </row>
    <row r="5874" spans="1:15">
      <c r="A5874" s="42"/>
      <c r="B5874" s="330">
        <v>48878</v>
      </c>
      <c r="C5874" s="334">
        <f t="shared" si="90"/>
        <v>10342477345</v>
      </c>
      <c r="D5874" s="42"/>
      <c r="E5874" s="42"/>
      <c r="F5874" s="247">
        <v>803615159</v>
      </c>
      <c r="G5874" s="337">
        <v>812441865</v>
      </c>
      <c r="H5874" s="330">
        <v>44762</v>
      </c>
      <c r="I5874" s="330"/>
      <c r="K5874" s="42"/>
      <c r="L5874" s="42"/>
      <c r="M5874" s="328"/>
      <c r="N5874" s="328"/>
      <c r="O5874" s="42"/>
    </row>
    <row r="5875" spans="1:15">
      <c r="A5875" s="42"/>
      <c r="B5875" s="330">
        <v>48879</v>
      </c>
      <c r="C5875" s="334">
        <f t="shared" si="90"/>
        <v>9794433828</v>
      </c>
      <c r="D5875" s="42"/>
      <c r="E5875" s="42"/>
      <c r="F5875" s="247">
        <v>255571642</v>
      </c>
      <c r="G5875" s="337">
        <v>812456823</v>
      </c>
      <c r="H5875" s="330">
        <v>44035</v>
      </c>
      <c r="I5875" s="330"/>
      <c r="K5875" s="42"/>
      <c r="L5875" s="42"/>
      <c r="M5875" s="328"/>
      <c r="N5875" s="328"/>
      <c r="O5875" s="42"/>
    </row>
    <row r="5876" spans="1:15">
      <c r="A5876" s="42"/>
      <c r="B5876" s="330">
        <v>48880</v>
      </c>
      <c r="C5876" s="334">
        <f t="shared" si="90"/>
        <v>9964487081</v>
      </c>
      <c r="D5876" s="42"/>
      <c r="E5876" s="42"/>
      <c r="F5876" s="247">
        <v>425624895</v>
      </c>
      <c r="G5876" s="337">
        <v>812504931</v>
      </c>
      <c r="H5876" s="330">
        <v>49550</v>
      </c>
      <c r="I5876" s="330"/>
      <c r="K5876" s="42"/>
      <c r="L5876" s="42"/>
      <c r="M5876" s="328"/>
      <c r="N5876" s="328"/>
      <c r="O5876" s="42"/>
    </row>
    <row r="5877" spans="1:15">
      <c r="A5877" s="42"/>
      <c r="B5877" s="330">
        <v>48881</v>
      </c>
      <c r="C5877" s="334">
        <f t="shared" si="90"/>
        <v>9868436906</v>
      </c>
      <c r="D5877" s="42"/>
      <c r="E5877" s="42"/>
      <c r="F5877" s="247">
        <v>329574720</v>
      </c>
      <c r="G5877" s="337">
        <v>812537097</v>
      </c>
      <c r="H5877" s="330">
        <v>43889</v>
      </c>
      <c r="I5877" s="330"/>
      <c r="K5877" s="42"/>
      <c r="L5877" s="42"/>
      <c r="M5877" s="328"/>
      <c r="N5877" s="328"/>
      <c r="O5877" s="42"/>
    </row>
    <row r="5878" spans="1:15">
      <c r="A5878" s="42"/>
      <c r="B5878" s="330">
        <v>48882</v>
      </c>
      <c r="C5878" s="334">
        <f t="shared" si="90"/>
        <v>9766862597</v>
      </c>
      <c r="D5878" s="42"/>
      <c r="E5878" s="42"/>
      <c r="F5878" s="247">
        <v>228000411</v>
      </c>
      <c r="G5878" s="337">
        <v>812599184</v>
      </c>
      <c r="H5878" s="330">
        <v>49248</v>
      </c>
      <c r="I5878" s="330"/>
      <c r="K5878" s="42"/>
      <c r="L5878" s="42"/>
      <c r="M5878" s="328"/>
      <c r="N5878" s="328"/>
      <c r="O5878" s="42"/>
    </row>
    <row r="5879" spans="1:15">
      <c r="A5879" s="42"/>
      <c r="B5879" s="330">
        <v>48883</v>
      </c>
      <c r="C5879" s="334">
        <f t="shared" si="90"/>
        <v>10033920225</v>
      </c>
      <c r="D5879" s="42"/>
      <c r="E5879" s="42"/>
      <c r="F5879" s="247">
        <v>495058039</v>
      </c>
      <c r="G5879" s="337">
        <v>812639477</v>
      </c>
      <c r="H5879" s="330">
        <v>46176</v>
      </c>
      <c r="I5879" s="330"/>
      <c r="K5879" s="42"/>
      <c r="L5879" s="42"/>
      <c r="M5879" s="328"/>
      <c r="N5879" s="328"/>
      <c r="O5879" s="42"/>
    </row>
    <row r="5880" spans="1:15">
      <c r="A5880" s="42"/>
      <c r="B5880" s="330">
        <v>48884</v>
      </c>
      <c r="C5880" s="334">
        <f t="shared" si="90"/>
        <v>10145198483</v>
      </c>
      <c r="D5880" s="42"/>
      <c r="E5880" s="42"/>
      <c r="F5880" s="247">
        <v>606336297</v>
      </c>
      <c r="G5880" s="337">
        <v>813053751</v>
      </c>
      <c r="H5880" s="330">
        <v>44393</v>
      </c>
      <c r="I5880" s="330"/>
      <c r="K5880" s="42"/>
      <c r="L5880" s="42"/>
      <c r="M5880" s="328"/>
      <c r="N5880" s="328"/>
      <c r="O5880" s="42"/>
    </row>
    <row r="5881" spans="1:15">
      <c r="A5881" s="42"/>
      <c r="B5881" s="330">
        <v>48885</v>
      </c>
      <c r="C5881" s="334">
        <f t="shared" si="90"/>
        <v>10326379343</v>
      </c>
      <c r="D5881" s="42"/>
      <c r="E5881" s="42"/>
      <c r="F5881" s="247">
        <v>787517157</v>
      </c>
      <c r="G5881" s="337">
        <v>813121601</v>
      </c>
      <c r="H5881" s="330">
        <v>49906</v>
      </c>
      <c r="I5881" s="330"/>
      <c r="K5881" s="42"/>
      <c r="L5881" s="42"/>
      <c r="M5881" s="328"/>
      <c r="N5881" s="328"/>
      <c r="O5881" s="42"/>
    </row>
    <row r="5882" spans="1:15">
      <c r="A5882" s="42"/>
      <c r="B5882" s="330">
        <v>48886</v>
      </c>
      <c r="C5882" s="334">
        <f t="shared" si="90"/>
        <v>10158320787</v>
      </c>
      <c r="D5882" s="42"/>
      <c r="E5882" s="42"/>
      <c r="F5882" s="247">
        <v>619458601</v>
      </c>
      <c r="G5882" s="337">
        <v>813230751</v>
      </c>
      <c r="H5882" s="330">
        <v>49984</v>
      </c>
      <c r="I5882" s="330"/>
      <c r="K5882" s="42"/>
      <c r="L5882" s="42"/>
      <c r="M5882" s="328"/>
      <c r="N5882" s="328"/>
      <c r="O5882" s="42"/>
    </row>
    <row r="5883" spans="1:15">
      <c r="A5883" s="42"/>
      <c r="B5883" s="330">
        <v>48887</v>
      </c>
      <c r="C5883" s="334">
        <f t="shared" si="90"/>
        <v>10314994994</v>
      </c>
      <c r="D5883" s="42"/>
      <c r="E5883" s="42"/>
      <c r="F5883" s="247">
        <v>776132808</v>
      </c>
      <c r="G5883" s="337">
        <v>813243431</v>
      </c>
      <c r="H5883" s="330">
        <v>43616</v>
      </c>
      <c r="I5883" s="330"/>
      <c r="K5883" s="42"/>
      <c r="L5883" s="42"/>
      <c r="M5883" s="328"/>
      <c r="N5883" s="328"/>
      <c r="O5883" s="42"/>
    </row>
    <row r="5884" spans="1:15">
      <c r="A5884" s="42"/>
      <c r="B5884" s="330">
        <v>48888</v>
      </c>
      <c r="C5884" s="334">
        <f t="shared" si="90"/>
        <v>10251793408</v>
      </c>
      <c r="D5884" s="42"/>
      <c r="E5884" s="42"/>
      <c r="F5884" s="247">
        <v>712931222</v>
      </c>
      <c r="G5884" s="337">
        <v>813349806</v>
      </c>
      <c r="H5884" s="330">
        <v>50058</v>
      </c>
      <c r="I5884" s="330"/>
      <c r="K5884" s="42"/>
      <c r="L5884" s="42"/>
      <c r="M5884" s="328"/>
      <c r="N5884" s="328"/>
      <c r="O5884" s="42"/>
    </row>
    <row r="5885" spans="1:15">
      <c r="A5885" s="42"/>
      <c r="B5885" s="330">
        <v>48889</v>
      </c>
      <c r="C5885" s="334">
        <f t="shared" si="90"/>
        <v>9781445331</v>
      </c>
      <c r="D5885" s="42"/>
      <c r="E5885" s="42"/>
      <c r="F5885" s="247">
        <v>242583145</v>
      </c>
      <c r="G5885" s="337">
        <v>813367959</v>
      </c>
      <c r="H5885" s="330">
        <v>44599</v>
      </c>
      <c r="I5885" s="330"/>
      <c r="K5885" s="42"/>
      <c r="L5885" s="42"/>
      <c r="M5885" s="328"/>
      <c r="N5885" s="328"/>
      <c r="O5885" s="42"/>
    </row>
    <row r="5886" spans="1:15">
      <c r="A5886" s="42"/>
      <c r="B5886" s="330">
        <v>48890</v>
      </c>
      <c r="C5886" s="334">
        <f t="shared" si="90"/>
        <v>9993932353</v>
      </c>
      <c r="D5886" s="42"/>
      <c r="E5886" s="42"/>
      <c r="F5886" s="247">
        <v>455070167</v>
      </c>
      <c r="G5886" s="337">
        <v>813394033</v>
      </c>
      <c r="H5886" s="330">
        <v>48539</v>
      </c>
      <c r="I5886" s="330"/>
      <c r="K5886" s="42"/>
      <c r="L5886" s="42"/>
      <c r="M5886" s="328"/>
      <c r="N5886" s="328"/>
      <c r="O5886" s="42"/>
    </row>
    <row r="5887" spans="1:15">
      <c r="A5887" s="42"/>
      <c r="B5887" s="330">
        <v>48891</v>
      </c>
      <c r="C5887" s="334">
        <f t="shared" si="90"/>
        <v>10007269253</v>
      </c>
      <c r="D5887" s="42"/>
      <c r="E5887" s="42"/>
      <c r="F5887" s="247">
        <v>468407067</v>
      </c>
      <c r="G5887" s="337">
        <v>813453350</v>
      </c>
      <c r="H5887" s="330">
        <v>47228</v>
      </c>
      <c r="I5887" s="330"/>
      <c r="K5887" s="42"/>
      <c r="L5887" s="42"/>
      <c r="M5887" s="328"/>
      <c r="N5887" s="328"/>
      <c r="O5887" s="42"/>
    </row>
    <row r="5888" spans="1:15">
      <c r="A5888" s="42"/>
      <c r="B5888" s="330">
        <v>48892</v>
      </c>
      <c r="C5888" s="334">
        <f t="shared" si="90"/>
        <v>10354457199</v>
      </c>
      <c r="D5888" s="42"/>
      <c r="E5888" s="42"/>
      <c r="F5888" s="247">
        <v>815595013</v>
      </c>
      <c r="G5888" s="337">
        <v>813484627</v>
      </c>
      <c r="H5888" s="330">
        <v>43166</v>
      </c>
      <c r="I5888" s="330"/>
      <c r="K5888" s="42"/>
      <c r="L5888" s="42"/>
      <c r="M5888" s="328"/>
      <c r="N5888" s="328"/>
      <c r="O5888" s="42"/>
    </row>
    <row r="5889" spans="1:15">
      <c r="A5889" s="42"/>
      <c r="B5889" s="330">
        <v>48893</v>
      </c>
      <c r="C5889" s="334">
        <f t="shared" si="90"/>
        <v>10064266871</v>
      </c>
      <c r="D5889" s="42"/>
      <c r="E5889" s="42"/>
      <c r="F5889" s="247">
        <v>525404685</v>
      </c>
      <c r="G5889" s="337">
        <v>813636051</v>
      </c>
      <c r="H5889" s="330">
        <v>43968</v>
      </c>
      <c r="I5889" s="330"/>
      <c r="K5889" s="42"/>
      <c r="L5889" s="42"/>
      <c r="M5889" s="328"/>
      <c r="N5889" s="328"/>
      <c r="O5889" s="42"/>
    </row>
    <row r="5890" spans="1:15">
      <c r="A5890" s="42"/>
      <c r="B5890" s="330">
        <v>48894</v>
      </c>
      <c r="C5890" s="334">
        <f t="shared" si="90"/>
        <v>9766253514</v>
      </c>
      <c r="D5890" s="42"/>
      <c r="E5890" s="42"/>
      <c r="F5890" s="247">
        <v>227391328</v>
      </c>
      <c r="G5890" s="337">
        <v>813811049</v>
      </c>
      <c r="H5890" s="330">
        <v>44915</v>
      </c>
      <c r="I5890" s="330"/>
      <c r="K5890" s="42"/>
      <c r="L5890" s="42"/>
      <c r="M5890" s="328"/>
      <c r="N5890" s="328"/>
      <c r="O5890" s="42"/>
    </row>
    <row r="5891" spans="1:15">
      <c r="A5891" s="42"/>
      <c r="B5891" s="330">
        <v>48895</v>
      </c>
      <c r="C5891" s="334">
        <f t="shared" si="90"/>
        <v>9810180247</v>
      </c>
      <c r="D5891" s="42"/>
      <c r="E5891" s="42"/>
      <c r="F5891" s="247">
        <v>271318061</v>
      </c>
      <c r="G5891" s="337">
        <v>813968740</v>
      </c>
      <c r="H5891" s="330">
        <v>44032</v>
      </c>
      <c r="I5891" s="330"/>
      <c r="K5891" s="42"/>
      <c r="L5891" s="42"/>
      <c r="M5891" s="328"/>
      <c r="N5891" s="328"/>
      <c r="O5891" s="42"/>
    </row>
    <row r="5892" spans="1:15">
      <c r="A5892" s="42"/>
      <c r="B5892" s="330">
        <v>48896</v>
      </c>
      <c r="C5892" s="334">
        <f t="shared" si="90"/>
        <v>10286011564</v>
      </c>
      <c r="D5892" s="42"/>
      <c r="E5892" s="42"/>
      <c r="F5892" s="247">
        <v>747149378</v>
      </c>
      <c r="G5892" s="337">
        <v>814096901</v>
      </c>
      <c r="H5892" s="330">
        <v>48766</v>
      </c>
      <c r="I5892" s="330"/>
      <c r="K5892" s="42"/>
      <c r="L5892" s="42"/>
      <c r="M5892" s="328"/>
      <c r="N5892" s="328"/>
      <c r="O5892" s="42"/>
    </row>
    <row r="5893" spans="1:15">
      <c r="A5893" s="42"/>
      <c r="B5893" s="330">
        <v>48897</v>
      </c>
      <c r="C5893" s="334">
        <f t="shared" si="90"/>
        <v>9707997042</v>
      </c>
      <c r="D5893" s="42"/>
      <c r="E5893" s="42"/>
      <c r="F5893" s="247">
        <v>169134856</v>
      </c>
      <c r="G5893" s="337">
        <v>814171019</v>
      </c>
      <c r="H5893" s="330">
        <v>47244</v>
      </c>
      <c r="I5893" s="330"/>
      <c r="K5893" s="42"/>
      <c r="L5893" s="42"/>
      <c r="M5893" s="328"/>
      <c r="N5893" s="328"/>
      <c r="O5893" s="42"/>
    </row>
    <row r="5894" spans="1:15">
      <c r="A5894" s="42"/>
      <c r="B5894" s="330">
        <v>48898</v>
      </c>
      <c r="C5894" s="334">
        <f t="shared" si="90"/>
        <v>10492200250</v>
      </c>
      <c r="D5894" s="42"/>
      <c r="E5894" s="42"/>
      <c r="F5894" s="247">
        <v>953338064</v>
      </c>
      <c r="G5894" s="337">
        <v>814199959</v>
      </c>
      <c r="H5894" s="330">
        <v>48954</v>
      </c>
      <c r="I5894" s="330"/>
      <c r="K5894" s="42"/>
      <c r="L5894" s="42"/>
      <c r="M5894" s="328"/>
      <c r="N5894" s="328"/>
      <c r="O5894" s="42"/>
    </row>
    <row r="5895" spans="1:15">
      <c r="A5895" s="42"/>
      <c r="B5895" s="330">
        <v>48899</v>
      </c>
      <c r="C5895" s="334">
        <f t="shared" si="90"/>
        <v>10457067713</v>
      </c>
      <c r="D5895" s="42"/>
      <c r="E5895" s="42"/>
      <c r="F5895" s="247">
        <v>918205527</v>
      </c>
      <c r="G5895" s="337">
        <v>814359051</v>
      </c>
      <c r="H5895" s="330">
        <v>44752</v>
      </c>
      <c r="I5895" s="330"/>
      <c r="K5895" s="42"/>
      <c r="L5895" s="42"/>
      <c r="M5895" s="328"/>
      <c r="N5895" s="328"/>
      <c r="O5895" s="42"/>
    </row>
    <row r="5896" spans="1:15">
      <c r="A5896" s="42"/>
      <c r="B5896" s="330">
        <v>48900</v>
      </c>
      <c r="C5896" s="334">
        <f t="shared" si="90"/>
        <v>9773557920</v>
      </c>
      <c r="D5896" s="42"/>
      <c r="E5896" s="42"/>
      <c r="F5896" s="247">
        <v>234695734</v>
      </c>
      <c r="G5896" s="337">
        <v>814386074</v>
      </c>
      <c r="H5896" s="330">
        <v>49362</v>
      </c>
      <c r="I5896" s="330"/>
      <c r="K5896" s="42"/>
      <c r="L5896" s="42"/>
      <c r="M5896" s="328"/>
      <c r="N5896" s="328"/>
      <c r="O5896" s="42"/>
    </row>
    <row r="5897" spans="1:15">
      <c r="A5897" s="42"/>
      <c r="B5897" s="330">
        <v>48901</v>
      </c>
      <c r="C5897" s="334">
        <f t="shared" si="90"/>
        <v>9988140780</v>
      </c>
      <c r="D5897" s="42"/>
      <c r="E5897" s="42"/>
      <c r="F5897" s="247">
        <v>449278594</v>
      </c>
      <c r="G5897" s="337">
        <v>814396629</v>
      </c>
      <c r="H5897" s="330">
        <v>46086</v>
      </c>
      <c r="I5897" s="330"/>
      <c r="K5897" s="42"/>
      <c r="L5897" s="42"/>
      <c r="M5897" s="328"/>
      <c r="N5897" s="328"/>
      <c r="O5897" s="42"/>
    </row>
    <row r="5898" spans="1:15">
      <c r="A5898" s="42"/>
      <c r="B5898" s="330">
        <v>48902</v>
      </c>
      <c r="C5898" s="334">
        <f t="shared" si="90"/>
        <v>10113677769</v>
      </c>
      <c r="D5898" s="42"/>
      <c r="E5898" s="42"/>
      <c r="F5898" s="247">
        <v>574815583</v>
      </c>
      <c r="G5898" s="337">
        <v>814397751</v>
      </c>
      <c r="H5898" s="330">
        <v>43081</v>
      </c>
      <c r="I5898" s="330"/>
      <c r="K5898" s="42"/>
      <c r="L5898" s="42"/>
      <c r="M5898" s="328"/>
      <c r="N5898" s="328"/>
      <c r="O5898" s="42"/>
    </row>
    <row r="5899" spans="1:15">
      <c r="A5899" s="42"/>
      <c r="B5899" s="330">
        <v>48903</v>
      </c>
      <c r="C5899" s="334">
        <f t="shared" si="90"/>
        <v>10417419237</v>
      </c>
      <c r="D5899" s="42"/>
      <c r="E5899" s="42"/>
      <c r="F5899" s="247">
        <v>878557051</v>
      </c>
      <c r="G5899" s="337">
        <v>814549766</v>
      </c>
      <c r="H5899" s="330">
        <v>45114</v>
      </c>
      <c r="I5899" s="330"/>
      <c r="K5899" s="42"/>
      <c r="L5899" s="42"/>
      <c r="M5899" s="328"/>
      <c r="N5899" s="328"/>
      <c r="O5899" s="42"/>
    </row>
    <row r="5900" spans="1:15">
      <c r="A5900" s="42"/>
      <c r="B5900" s="330">
        <v>48904</v>
      </c>
      <c r="C5900" s="334">
        <f t="shared" si="90"/>
        <v>9950379184</v>
      </c>
      <c r="D5900" s="42"/>
      <c r="E5900" s="42"/>
      <c r="F5900" s="247">
        <v>411516998</v>
      </c>
      <c r="G5900" s="337">
        <v>814551711</v>
      </c>
      <c r="H5900" s="330">
        <v>50322</v>
      </c>
      <c r="I5900" s="330"/>
      <c r="K5900" s="42"/>
      <c r="L5900" s="42"/>
      <c r="M5900" s="328"/>
      <c r="N5900" s="328"/>
      <c r="O5900" s="42"/>
    </row>
    <row r="5901" spans="1:15">
      <c r="A5901" s="42"/>
      <c r="B5901" s="330">
        <v>48905</v>
      </c>
      <c r="C5901" s="334">
        <f t="shared" si="90"/>
        <v>10465417099</v>
      </c>
      <c r="D5901" s="42"/>
      <c r="E5901" s="42"/>
      <c r="F5901" s="247">
        <v>926554913</v>
      </c>
      <c r="G5901" s="337">
        <v>814617792</v>
      </c>
      <c r="H5901" s="330">
        <v>48238</v>
      </c>
      <c r="I5901" s="330"/>
      <c r="K5901" s="42"/>
      <c r="L5901" s="42"/>
      <c r="M5901" s="328"/>
      <c r="N5901" s="328"/>
      <c r="O5901" s="42"/>
    </row>
    <row r="5902" spans="1:15">
      <c r="A5902" s="42"/>
      <c r="B5902" s="330">
        <v>48906</v>
      </c>
      <c r="C5902" s="334">
        <f t="shared" si="90"/>
        <v>10086388451</v>
      </c>
      <c r="D5902" s="42"/>
      <c r="E5902" s="42"/>
      <c r="F5902" s="247">
        <v>547526265</v>
      </c>
      <c r="G5902" s="337">
        <v>814697248</v>
      </c>
      <c r="H5902" s="330">
        <v>48294</v>
      </c>
      <c r="I5902" s="330"/>
      <c r="K5902" s="42"/>
      <c r="L5902" s="42"/>
      <c r="M5902" s="328"/>
      <c r="N5902" s="328"/>
      <c r="O5902" s="42"/>
    </row>
    <row r="5903" spans="1:15">
      <c r="A5903" s="42"/>
      <c r="B5903" s="330">
        <v>48907</v>
      </c>
      <c r="C5903" s="334">
        <f t="shared" si="90"/>
        <v>9642304826</v>
      </c>
      <c r="D5903" s="42"/>
      <c r="E5903" s="42"/>
      <c r="F5903" s="247">
        <v>103442640</v>
      </c>
      <c r="G5903" s="337">
        <v>814775579</v>
      </c>
      <c r="H5903" s="330">
        <v>48953</v>
      </c>
      <c r="I5903" s="330"/>
      <c r="K5903" s="42"/>
      <c r="L5903" s="42"/>
      <c r="M5903" s="328"/>
      <c r="N5903" s="328"/>
      <c r="O5903" s="42"/>
    </row>
    <row r="5904" spans="1:15">
      <c r="A5904" s="42"/>
      <c r="B5904" s="330">
        <v>48908</v>
      </c>
      <c r="C5904" s="334">
        <f t="shared" si="90"/>
        <v>9992758250</v>
      </c>
      <c r="D5904" s="42"/>
      <c r="E5904" s="42"/>
      <c r="F5904" s="247">
        <v>453896064</v>
      </c>
      <c r="G5904" s="337">
        <v>814941097</v>
      </c>
      <c r="H5904" s="330">
        <v>49663</v>
      </c>
      <c r="I5904" s="330"/>
      <c r="K5904" s="42"/>
      <c r="L5904" s="42"/>
      <c r="M5904" s="328"/>
      <c r="N5904" s="328"/>
      <c r="O5904" s="42"/>
    </row>
    <row r="5905" spans="1:15">
      <c r="A5905" s="42"/>
      <c r="B5905" s="330">
        <v>48909</v>
      </c>
      <c r="C5905" s="334">
        <f t="shared" si="90"/>
        <v>9995853521</v>
      </c>
      <c r="D5905" s="42"/>
      <c r="E5905" s="42"/>
      <c r="F5905" s="247">
        <v>456991335</v>
      </c>
      <c r="G5905" s="337">
        <v>814950284</v>
      </c>
      <c r="H5905" s="330">
        <v>46726</v>
      </c>
      <c r="I5905" s="330"/>
      <c r="K5905" s="42"/>
      <c r="L5905" s="42"/>
      <c r="M5905" s="328"/>
      <c r="N5905" s="328"/>
      <c r="O5905" s="42"/>
    </row>
    <row r="5906" spans="1:15">
      <c r="A5906" s="42"/>
      <c r="B5906" s="330">
        <v>48910</v>
      </c>
      <c r="C5906" s="334">
        <f t="shared" si="90"/>
        <v>10141428727</v>
      </c>
      <c r="D5906" s="42"/>
      <c r="E5906" s="42"/>
      <c r="F5906" s="247">
        <v>602566541</v>
      </c>
      <c r="G5906" s="337">
        <v>815044365</v>
      </c>
      <c r="H5906" s="330">
        <v>49900</v>
      </c>
      <c r="I5906" s="330"/>
      <c r="K5906" s="42"/>
      <c r="L5906" s="42"/>
      <c r="M5906" s="328"/>
      <c r="N5906" s="328"/>
      <c r="O5906" s="42"/>
    </row>
    <row r="5907" spans="1:15">
      <c r="A5907" s="42"/>
      <c r="B5907" s="330">
        <v>48911</v>
      </c>
      <c r="C5907" s="334">
        <f t="shared" si="90"/>
        <v>10420901798</v>
      </c>
      <c r="D5907" s="42"/>
      <c r="E5907" s="42"/>
      <c r="F5907" s="247">
        <v>882039612</v>
      </c>
      <c r="G5907" s="337">
        <v>815109413</v>
      </c>
      <c r="H5907" s="330">
        <v>46540</v>
      </c>
      <c r="I5907" s="330"/>
      <c r="K5907" s="42"/>
      <c r="L5907" s="42"/>
      <c r="M5907" s="328"/>
      <c r="N5907" s="328"/>
      <c r="O5907" s="42"/>
    </row>
    <row r="5908" spans="1:15">
      <c r="A5908" s="42"/>
      <c r="B5908" s="330">
        <v>48912</v>
      </c>
      <c r="C5908" s="334">
        <f t="shared" si="90"/>
        <v>10202242835</v>
      </c>
      <c r="D5908" s="42"/>
      <c r="E5908" s="42"/>
      <c r="F5908" s="247">
        <v>663380649</v>
      </c>
      <c r="G5908" s="337">
        <v>815122858</v>
      </c>
      <c r="H5908" s="330">
        <v>43861</v>
      </c>
      <c r="I5908" s="330"/>
      <c r="K5908" s="42"/>
      <c r="L5908" s="42"/>
      <c r="M5908" s="328"/>
      <c r="N5908" s="328"/>
      <c r="O5908" s="42"/>
    </row>
    <row r="5909" spans="1:15">
      <c r="A5909" s="42"/>
      <c r="B5909" s="330">
        <v>48913</v>
      </c>
      <c r="C5909" s="334">
        <f t="shared" si="90"/>
        <v>10135622473</v>
      </c>
      <c r="D5909" s="42"/>
      <c r="E5909" s="42"/>
      <c r="F5909" s="247">
        <v>596760287</v>
      </c>
      <c r="G5909" s="337">
        <v>815356331</v>
      </c>
      <c r="H5909" s="330">
        <v>46166</v>
      </c>
      <c r="I5909" s="330"/>
      <c r="K5909" s="42"/>
      <c r="L5909" s="42"/>
      <c r="M5909" s="328"/>
      <c r="N5909" s="328"/>
      <c r="O5909" s="42"/>
    </row>
    <row r="5910" spans="1:15">
      <c r="A5910" s="42"/>
      <c r="B5910" s="330">
        <v>48914</v>
      </c>
      <c r="C5910" s="334">
        <f t="shared" si="90"/>
        <v>10209942440</v>
      </c>
      <c r="D5910" s="42"/>
      <c r="E5910" s="42"/>
      <c r="F5910" s="247">
        <v>671080254</v>
      </c>
      <c r="G5910" s="337">
        <v>815450596</v>
      </c>
      <c r="H5910" s="330">
        <v>46645</v>
      </c>
      <c r="I5910" s="330"/>
      <c r="K5910" s="42"/>
      <c r="L5910" s="42"/>
      <c r="M5910" s="328"/>
      <c r="N5910" s="328"/>
      <c r="O5910" s="42"/>
    </row>
    <row r="5911" spans="1:15">
      <c r="A5911" s="42"/>
      <c r="B5911" s="330">
        <v>48915</v>
      </c>
      <c r="C5911" s="334">
        <f t="shared" si="90"/>
        <v>9643244159</v>
      </c>
      <c r="D5911" s="42"/>
      <c r="E5911" s="42"/>
      <c r="F5911" s="247">
        <v>104381973</v>
      </c>
      <c r="G5911" s="337">
        <v>815542312</v>
      </c>
      <c r="H5911" s="330">
        <v>44952</v>
      </c>
      <c r="I5911" s="330"/>
      <c r="K5911" s="42"/>
      <c r="L5911" s="42"/>
      <c r="M5911" s="328"/>
      <c r="N5911" s="328"/>
      <c r="O5911" s="42"/>
    </row>
    <row r="5912" spans="1:15">
      <c r="A5912" s="42"/>
      <c r="B5912" s="330">
        <v>48916</v>
      </c>
      <c r="C5912" s="334">
        <f t="shared" si="90"/>
        <v>10083250383</v>
      </c>
      <c r="D5912" s="42"/>
      <c r="E5912" s="42"/>
      <c r="F5912" s="247">
        <v>544388197</v>
      </c>
      <c r="G5912" s="337">
        <v>815595013</v>
      </c>
      <c r="H5912" s="330">
        <v>48892</v>
      </c>
      <c r="I5912" s="330"/>
      <c r="K5912" s="42"/>
      <c r="L5912" s="42"/>
      <c r="M5912" s="328"/>
      <c r="N5912" s="328"/>
      <c r="O5912" s="42"/>
    </row>
    <row r="5913" spans="1:15">
      <c r="A5913" s="42"/>
      <c r="B5913" s="330">
        <v>48917</v>
      </c>
      <c r="C5913" s="334">
        <f t="shared" si="90"/>
        <v>9711820762</v>
      </c>
      <c r="D5913" s="42"/>
      <c r="E5913" s="42"/>
      <c r="F5913" s="247">
        <v>172958576</v>
      </c>
      <c r="G5913" s="337">
        <v>816056019</v>
      </c>
      <c r="H5913" s="330">
        <v>43552</v>
      </c>
      <c r="I5913" s="330"/>
      <c r="K5913" s="42"/>
      <c r="L5913" s="42"/>
      <c r="M5913" s="328"/>
      <c r="N5913" s="328"/>
      <c r="O5913" s="42"/>
    </row>
    <row r="5914" spans="1:15">
      <c r="A5914" s="42"/>
      <c r="B5914" s="330">
        <v>48918</v>
      </c>
      <c r="C5914" s="334">
        <f t="shared" si="90"/>
        <v>10337418905</v>
      </c>
      <c r="D5914" s="42"/>
      <c r="E5914" s="42"/>
      <c r="F5914" s="247">
        <v>798556719</v>
      </c>
      <c r="G5914" s="337">
        <v>816239164</v>
      </c>
      <c r="H5914" s="330">
        <v>47321</v>
      </c>
      <c r="I5914" s="330"/>
      <c r="K5914" s="42"/>
      <c r="L5914" s="42"/>
      <c r="M5914" s="328"/>
      <c r="N5914" s="328"/>
      <c r="O5914" s="42"/>
    </row>
    <row r="5915" spans="1:15">
      <c r="A5915" s="42"/>
      <c r="B5915" s="330">
        <v>48919</v>
      </c>
      <c r="C5915" s="334">
        <f t="shared" si="90"/>
        <v>10201794069</v>
      </c>
      <c r="D5915" s="42"/>
      <c r="E5915" s="42"/>
      <c r="F5915" s="247">
        <v>662931883</v>
      </c>
      <c r="G5915" s="337">
        <v>816245645</v>
      </c>
      <c r="H5915" s="330">
        <v>49918</v>
      </c>
      <c r="I5915" s="330"/>
      <c r="K5915" s="42"/>
      <c r="L5915" s="42"/>
      <c r="M5915" s="328"/>
      <c r="N5915" s="328"/>
      <c r="O5915" s="42"/>
    </row>
    <row r="5916" spans="1:15">
      <c r="A5916" s="42"/>
      <c r="B5916" s="330">
        <v>48920</v>
      </c>
      <c r="C5916" s="334">
        <f t="shared" si="90"/>
        <v>9750798726</v>
      </c>
      <c r="D5916" s="42"/>
      <c r="E5916" s="42"/>
      <c r="F5916" s="247">
        <v>211936540</v>
      </c>
      <c r="G5916" s="337">
        <v>816400383</v>
      </c>
      <c r="H5916" s="330">
        <v>43400</v>
      </c>
      <c r="I5916" s="330"/>
      <c r="K5916" s="42"/>
      <c r="L5916" s="42"/>
      <c r="M5916" s="328"/>
      <c r="N5916" s="328"/>
      <c r="O5916" s="42"/>
    </row>
    <row r="5917" spans="1:15">
      <c r="A5917" s="42"/>
      <c r="B5917" s="330">
        <v>48921</v>
      </c>
      <c r="C5917" s="334">
        <f t="shared" si="90"/>
        <v>10106773159</v>
      </c>
      <c r="D5917" s="42"/>
      <c r="E5917" s="42"/>
      <c r="F5917" s="247">
        <v>567910973</v>
      </c>
      <c r="G5917" s="337">
        <v>816467567</v>
      </c>
      <c r="H5917" s="330">
        <v>46111</v>
      </c>
      <c r="I5917" s="330"/>
      <c r="K5917" s="42"/>
      <c r="L5917" s="42"/>
      <c r="M5917" s="328"/>
      <c r="N5917" s="328"/>
      <c r="O5917" s="42"/>
    </row>
    <row r="5918" spans="1:15">
      <c r="A5918" s="42"/>
      <c r="B5918" s="330">
        <v>48922</v>
      </c>
      <c r="C5918" s="334">
        <f t="shared" si="90"/>
        <v>9816725410</v>
      </c>
      <c r="D5918" s="42"/>
      <c r="E5918" s="42"/>
      <c r="F5918" s="247">
        <v>277863224</v>
      </c>
      <c r="G5918" s="337">
        <v>816553517</v>
      </c>
      <c r="H5918" s="330">
        <v>47150</v>
      </c>
      <c r="I5918" s="330"/>
      <c r="K5918" s="42"/>
      <c r="L5918" s="42"/>
      <c r="M5918" s="328"/>
      <c r="N5918" s="328"/>
      <c r="O5918" s="42"/>
    </row>
    <row r="5919" spans="1:15">
      <c r="A5919" s="42"/>
      <c r="B5919" s="330">
        <v>48923</v>
      </c>
      <c r="C5919" s="334">
        <f t="shared" si="90"/>
        <v>9855945075</v>
      </c>
      <c r="D5919" s="42"/>
      <c r="E5919" s="42"/>
      <c r="F5919" s="247">
        <v>317082889</v>
      </c>
      <c r="G5919" s="337">
        <v>816643685</v>
      </c>
      <c r="H5919" s="330">
        <v>50082</v>
      </c>
      <c r="I5919" s="330"/>
      <c r="K5919" s="42"/>
      <c r="L5919" s="42"/>
      <c r="M5919" s="328"/>
      <c r="N5919" s="328"/>
      <c r="O5919" s="42"/>
    </row>
    <row r="5920" spans="1:15">
      <c r="A5920" s="42"/>
      <c r="B5920" s="330">
        <v>48924</v>
      </c>
      <c r="C5920" s="334">
        <f t="shared" ref="C5920:C5983" si="91">F5920+(F$88*28679+98765)+(G$88*6587+87654)+(E$88*9537+76543)+(J$88*5713+4528)</f>
        <v>10122119848</v>
      </c>
      <c r="D5920" s="42"/>
      <c r="E5920" s="42"/>
      <c r="F5920" s="247">
        <v>583257662</v>
      </c>
      <c r="G5920" s="337">
        <v>816804443</v>
      </c>
      <c r="H5920" s="330">
        <v>48993</v>
      </c>
      <c r="I5920" s="330"/>
      <c r="K5920" s="42"/>
      <c r="L5920" s="42"/>
      <c r="M5920" s="328"/>
      <c r="N5920" s="328"/>
      <c r="O5920" s="42"/>
    </row>
    <row r="5921" spans="1:15">
      <c r="A5921" s="42"/>
      <c r="B5921" s="330">
        <v>48925</v>
      </c>
      <c r="C5921" s="334">
        <f t="shared" si="91"/>
        <v>10502076147</v>
      </c>
      <c r="D5921" s="42"/>
      <c r="E5921" s="42"/>
      <c r="F5921" s="247">
        <v>963213961</v>
      </c>
      <c r="G5921" s="337">
        <v>816812101</v>
      </c>
      <c r="H5921" s="330">
        <v>48562</v>
      </c>
      <c r="I5921" s="330"/>
      <c r="K5921" s="42"/>
      <c r="L5921" s="42"/>
      <c r="M5921" s="328"/>
      <c r="N5921" s="328"/>
      <c r="O5921" s="42"/>
    </row>
    <row r="5922" spans="1:15">
      <c r="A5922" s="42"/>
      <c r="B5922" s="330">
        <v>48926</v>
      </c>
      <c r="C5922" s="334">
        <f t="shared" si="91"/>
        <v>10384478314</v>
      </c>
      <c r="D5922" s="42"/>
      <c r="E5922" s="42"/>
      <c r="F5922" s="247">
        <v>845616128</v>
      </c>
      <c r="G5922" s="337">
        <v>816830550</v>
      </c>
      <c r="H5922" s="330">
        <v>43747</v>
      </c>
      <c r="I5922" s="330"/>
      <c r="K5922" s="42"/>
      <c r="L5922" s="42"/>
      <c r="M5922" s="328"/>
      <c r="N5922" s="328"/>
      <c r="O5922" s="42"/>
    </row>
    <row r="5923" spans="1:15">
      <c r="A5923" s="42"/>
      <c r="B5923" s="330">
        <v>48927</v>
      </c>
      <c r="C5923" s="334">
        <f t="shared" si="91"/>
        <v>9658917928</v>
      </c>
      <c r="D5923" s="42"/>
      <c r="E5923" s="42"/>
      <c r="F5923" s="247">
        <v>120055742</v>
      </c>
      <c r="G5923" s="337">
        <v>816998075</v>
      </c>
      <c r="H5923" s="330">
        <v>48600</v>
      </c>
      <c r="I5923" s="330"/>
      <c r="K5923" s="42"/>
      <c r="L5923" s="42"/>
      <c r="M5923" s="328"/>
      <c r="N5923" s="328"/>
      <c r="O5923" s="42"/>
    </row>
    <row r="5924" spans="1:15">
      <c r="A5924" s="42"/>
      <c r="B5924" s="330">
        <v>48928</v>
      </c>
      <c r="C5924" s="334">
        <f t="shared" si="91"/>
        <v>10155889243</v>
      </c>
      <c r="D5924" s="42"/>
      <c r="E5924" s="42"/>
      <c r="F5924" s="247">
        <v>617027057</v>
      </c>
      <c r="G5924" s="337">
        <v>817074611</v>
      </c>
      <c r="H5924" s="330">
        <v>43923</v>
      </c>
      <c r="I5924" s="330"/>
      <c r="K5924" s="42"/>
      <c r="L5924" s="42"/>
      <c r="M5924" s="328"/>
      <c r="N5924" s="328"/>
      <c r="O5924" s="42"/>
    </row>
    <row r="5925" spans="1:15">
      <c r="A5925" s="42"/>
      <c r="B5925" s="330">
        <v>48929</v>
      </c>
      <c r="C5925" s="334">
        <f t="shared" si="91"/>
        <v>10147835585</v>
      </c>
      <c r="D5925" s="42"/>
      <c r="E5925" s="42"/>
      <c r="F5925" s="247">
        <v>608973399</v>
      </c>
      <c r="G5925" s="337">
        <v>817105089</v>
      </c>
      <c r="H5925" s="330">
        <v>49014</v>
      </c>
      <c r="I5925" s="330"/>
      <c r="K5925" s="42"/>
      <c r="L5925" s="42"/>
      <c r="M5925" s="328"/>
      <c r="N5925" s="328"/>
      <c r="O5925" s="42"/>
    </row>
    <row r="5926" spans="1:15">
      <c r="A5926" s="42"/>
      <c r="B5926" s="330">
        <v>48930</v>
      </c>
      <c r="C5926" s="334">
        <f t="shared" si="91"/>
        <v>10242146067</v>
      </c>
      <c r="D5926" s="42"/>
      <c r="E5926" s="42"/>
      <c r="F5926" s="247">
        <v>703283881</v>
      </c>
      <c r="G5926" s="337">
        <v>817116737</v>
      </c>
      <c r="H5926" s="330">
        <v>48023</v>
      </c>
      <c r="I5926" s="330"/>
      <c r="K5926" s="42"/>
      <c r="L5926" s="42"/>
      <c r="M5926" s="328"/>
      <c r="N5926" s="328"/>
      <c r="O5926" s="42"/>
    </row>
    <row r="5927" spans="1:15">
      <c r="A5927" s="42"/>
      <c r="B5927" s="330">
        <v>48931</v>
      </c>
      <c r="C5927" s="334">
        <f t="shared" si="91"/>
        <v>10052466672</v>
      </c>
      <c r="D5927" s="42"/>
      <c r="E5927" s="42"/>
      <c r="F5927" s="247">
        <v>513604486</v>
      </c>
      <c r="G5927" s="337">
        <v>817182684</v>
      </c>
      <c r="H5927" s="330">
        <v>44814</v>
      </c>
      <c r="I5927" s="330"/>
      <c r="K5927" s="42"/>
      <c r="L5927" s="42"/>
      <c r="M5927" s="328"/>
      <c r="N5927" s="328"/>
      <c r="O5927" s="42"/>
    </row>
    <row r="5928" spans="1:15">
      <c r="A5928" s="42"/>
      <c r="B5928" s="330">
        <v>48932</v>
      </c>
      <c r="C5928" s="334">
        <f t="shared" si="91"/>
        <v>9652986861</v>
      </c>
      <c r="D5928" s="42"/>
      <c r="E5928" s="42"/>
      <c r="F5928" s="247">
        <v>114124675</v>
      </c>
      <c r="G5928" s="337">
        <v>817406713</v>
      </c>
      <c r="H5928" s="330">
        <v>48395</v>
      </c>
      <c r="I5928" s="330"/>
      <c r="K5928" s="42"/>
      <c r="L5928" s="42"/>
      <c r="M5928" s="328"/>
      <c r="N5928" s="328"/>
      <c r="O5928" s="42"/>
    </row>
    <row r="5929" spans="1:15">
      <c r="A5929" s="42"/>
      <c r="B5929" s="330">
        <v>48933</v>
      </c>
      <c r="C5929" s="334">
        <f t="shared" si="91"/>
        <v>10493873093</v>
      </c>
      <c r="D5929" s="42"/>
      <c r="E5929" s="42"/>
      <c r="F5929" s="247">
        <v>955010907</v>
      </c>
      <c r="G5929" s="337">
        <v>817824429</v>
      </c>
      <c r="H5929" s="330">
        <v>47779</v>
      </c>
      <c r="I5929" s="330"/>
      <c r="K5929" s="42"/>
      <c r="L5929" s="42"/>
      <c r="M5929" s="328"/>
      <c r="N5929" s="328"/>
      <c r="O5929" s="42"/>
    </row>
    <row r="5930" spans="1:15">
      <c r="A5930" s="42"/>
      <c r="B5930" s="330">
        <v>48934</v>
      </c>
      <c r="C5930" s="334">
        <f t="shared" si="91"/>
        <v>10273517992</v>
      </c>
      <c r="D5930" s="42"/>
      <c r="E5930" s="42"/>
      <c r="F5930" s="247">
        <v>734655806</v>
      </c>
      <c r="G5930" s="337">
        <v>817829799</v>
      </c>
      <c r="H5930" s="330">
        <v>46598</v>
      </c>
      <c r="I5930" s="330"/>
      <c r="K5930" s="42"/>
      <c r="L5930" s="42"/>
      <c r="M5930" s="328"/>
      <c r="N5930" s="328"/>
      <c r="O5930" s="42"/>
    </row>
    <row r="5931" spans="1:15">
      <c r="A5931" s="42"/>
      <c r="B5931" s="330">
        <v>48935</v>
      </c>
      <c r="C5931" s="334">
        <f t="shared" si="91"/>
        <v>9977540158</v>
      </c>
      <c r="D5931" s="42"/>
      <c r="E5931" s="42"/>
      <c r="F5931" s="247">
        <v>438677972</v>
      </c>
      <c r="G5931" s="337">
        <v>817952743</v>
      </c>
      <c r="H5931" s="330">
        <v>44279</v>
      </c>
      <c r="I5931" s="330"/>
      <c r="K5931" s="42"/>
      <c r="L5931" s="42"/>
      <c r="M5931" s="328"/>
      <c r="N5931" s="328"/>
      <c r="O5931" s="42"/>
    </row>
    <row r="5932" spans="1:15">
      <c r="A5932" s="42"/>
      <c r="B5932" s="330">
        <v>48936</v>
      </c>
      <c r="C5932" s="334">
        <f t="shared" si="91"/>
        <v>9941020256</v>
      </c>
      <c r="D5932" s="42"/>
      <c r="E5932" s="42"/>
      <c r="F5932" s="247">
        <v>402158070</v>
      </c>
      <c r="G5932" s="337">
        <v>818102965</v>
      </c>
      <c r="H5932" s="330">
        <v>48199</v>
      </c>
      <c r="I5932" s="330"/>
      <c r="K5932" s="42"/>
      <c r="L5932" s="42"/>
      <c r="M5932" s="328"/>
      <c r="N5932" s="328"/>
      <c r="O5932" s="42"/>
    </row>
    <row r="5933" spans="1:15">
      <c r="A5933" s="42"/>
      <c r="B5933" s="330">
        <v>48937</v>
      </c>
      <c r="C5933" s="334">
        <f t="shared" si="91"/>
        <v>9784868912</v>
      </c>
      <c r="D5933" s="42"/>
      <c r="E5933" s="42"/>
      <c r="F5933" s="247">
        <v>246006726</v>
      </c>
      <c r="G5933" s="337">
        <v>818240607</v>
      </c>
      <c r="H5933" s="330">
        <v>46036</v>
      </c>
      <c r="I5933" s="330"/>
      <c r="K5933" s="42"/>
      <c r="L5933" s="42"/>
      <c r="M5933" s="328"/>
      <c r="N5933" s="328"/>
      <c r="O5933" s="42"/>
    </row>
    <row r="5934" spans="1:15">
      <c r="A5934" s="42"/>
      <c r="B5934" s="330">
        <v>48938</v>
      </c>
      <c r="C5934" s="334">
        <f t="shared" si="91"/>
        <v>9705273457</v>
      </c>
      <c r="D5934" s="42"/>
      <c r="E5934" s="42"/>
      <c r="F5934" s="247">
        <v>166411271</v>
      </c>
      <c r="G5934" s="337">
        <v>818396497</v>
      </c>
      <c r="H5934" s="330">
        <v>49142</v>
      </c>
      <c r="I5934" s="330"/>
      <c r="K5934" s="42"/>
      <c r="L5934" s="42"/>
      <c r="M5934" s="328"/>
      <c r="N5934" s="328"/>
      <c r="O5934" s="42"/>
    </row>
    <row r="5935" spans="1:15">
      <c r="A5935" s="42"/>
      <c r="B5935" s="330">
        <v>48939</v>
      </c>
      <c r="C5935" s="334">
        <f t="shared" si="91"/>
        <v>10524974244</v>
      </c>
      <c r="D5935" s="42"/>
      <c r="E5935" s="42"/>
      <c r="F5935" s="247">
        <v>986112058</v>
      </c>
      <c r="G5935" s="337">
        <v>818436357</v>
      </c>
      <c r="H5935" s="330">
        <v>48669</v>
      </c>
      <c r="I5935" s="330"/>
      <c r="K5935" s="42"/>
      <c r="L5935" s="42"/>
      <c r="M5935" s="328"/>
      <c r="N5935" s="328"/>
      <c r="O5935" s="42"/>
    </row>
    <row r="5936" spans="1:15">
      <c r="A5936" s="42"/>
      <c r="B5936" s="330">
        <v>48940</v>
      </c>
      <c r="C5936" s="334">
        <f t="shared" si="91"/>
        <v>9900061931</v>
      </c>
      <c r="D5936" s="42"/>
      <c r="E5936" s="42"/>
      <c r="F5936" s="247">
        <v>361199745</v>
      </c>
      <c r="G5936" s="337">
        <v>818438885</v>
      </c>
      <c r="H5936" s="330">
        <v>48761</v>
      </c>
      <c r="I5936" s="330"/>
      <c r="K5936" s="42"/>
      <c r="L5936" s="42"/>
      <c r="M5936" s="328"/>
      <c r="N5936" s="328"/>
      <c r="O5936" s="42"/>
    </row>
    <row r="5937" spans="1:15">
      <c r="A5937" s="42"/>
      <c r="B5937" s="330">
        <v>48941</v>
      </c>
      <c r="C5937" s="334">
        <f t="shared" si="91"/>
        <v>10284097003</v>
      </c>
      <c r="D5937" s="42"/>
      <c r="E5937" s="42"/>
      <c r="F5937" s="247">
        <v>745234817</v>
      </c>
      <c r="G5937" s="337">
        <v>818521759</v>
      </c>
      <c r="H5937" s="330">
        <v>43767</v>
      </c>
      <c r="I5937" s="330"/>
      <c r="K5937" s="42"/>
      <c r="L5937" s="42"/>
      <c r="M5937" s="328"/>
      <c r="N5937" s="328"/>
      <c r="O5937" s="42"/>
    </row>
    <row r="5938" spans="1:15">
      <c r="A5938" s="42"/>
      <c r="B5938" s="330">
        <v>48942</v>
      </c>
      <c r="C5938" s="334">
        <f t="shared" si="91"/>
        <v>10173211386</v>
      </c>
      <c r="D5938" s="42"/>
      <c r="E5938" s="42"/>
      <c r="F5938" s="247">
        <v>634349200</v>
      </c>
      <c r="G5938" s="337">
        <v>818593777</v>
      </c>
      <c r="H5938" s="330">
        <v>43437</v>
      </c>
      <c r="I5938" s="330"/>
      <c r="K5938" s="42"/>
      <c r="L5938" s="42"/>
      <c r="M5938" s="328"/>
      <c r="N5938" s="328"/>
      <c r="O5938" s="42"/>
    </row>
    <row r="5939" spans="1:15">
      <c r="A5939" s="42"/>
      <c r="B5939" s="330">
        <v>48943</v>
      </c>
      <c r="C5939" s="334">
        <f t="shared" si="91"/>
        <v>10284793119</v>
      </c>
      <c r="D5939" s="42"/>
      <c r="E5939" s="42"/>
      <c r="F5939" s="247">
        <v>745930933</v>
      </c>
      <c r="G5939" s="337">
        <v>818677309</v>
      </c>
      <c r="H5939" s="330">
        <v>43412</v>
      </c>
      <c r="I5939" s="330"/>
      <c r="K5939" s="42"/>
      <c r="L5939" s="42"/>
      <c r="M5939" s="328"/>
      <c r="N5939" s="328"/>
      <c r="O5939" s="42"/>
    </row>
    <row r="5940" spans="1:15">
      <c r="A5940" s="42"/>
      <c r="B5940" s="330">
        <v>48944</v>
      </c>
      <c r="C5940" s="334">
        <f t="shared" si="91"/>
        <v>9663209175</v>
      </c>
      <c r="D5940" s="42"/>
      <c r="E5940" s="42"/>
      <c r="F5940" s="247">
        <v>124346989</v>
      </c>
      <c r="G5940" s="337">
        <v>818712062</v>
      </c>
      <c r="H5940" s="330">
        <v>50256</v>
      </c>
      <c r="I5940" s="330"/>
      <c r="K5940" s="42"/>
      <c r="L5940" s="42"/>
      <c r="M5940" s="328"/>
      <c r="N5940" s="328"/>
      <c r="O5940" s="42"/>
    </row>
    <row r="5941" spans="1:15">
      <c r="A5941" s="42"/>
      <c r="B5941" s="330">
        <v>48945</v>
      </c>
      <c r="C5941" s="334">
        <f t="shared" si="91"/>
        <v>10522569859</v>
      </c>
      <c r="D5941" s="42"/>
      <c r="E5941" s="42"/>
      <c r="F5941" s="247">
        <v>983707673</v>
      </c>
      <c r="G5941" s="337">
        <v>818795439</v>
      </c>
      <c r="H5941" s="330">
        <v>46578</v>
      </c>
      <c r="I5941" s="330"/>
      <c r="K5941" s="42"/>
      <c r="L5941" s="42"/>
      <c r="M5941" s="328"/>
      <c r="N5941" s="328"/>
      <c r="O5941" s="42"/>
    </row>
    <row r="5942" spans="1:15">
      <c r="A5942" s="42"/>
      <c r="B5942" s="330">
        <v>48946</v>
      </c>
      <c r="C5942" s="334">
        <f t="shared" si="91"/>
        <v>9821147877</v>
      </c>
      <c r="D5942" s="42"/>
      <c r="E5942" s="42"/>
      <c r="F5942" s="247">
        <v>282285691</v>
      </c>
      <c r="G5942" s="337">
        <v>818825002</v>
      </c>
      <c r="H5942" s="330">
        <v>45881</v>
      </c>
      <c r="I5942" s="330"/>
      <c r="K5942" s="42"/>
      <c r="L5942" s="42"/>
      <c r="M5942" s="328"/>
      <c r="N5942" s="328"/>
      <c r="O5942" s="42"/>
    </row>
    <row r="5943" spans="1:15">
      <c r="A5943" s="42"/>
      <c r="B5943" s="330">
        <v>48947</v>
      </c>
      <c r="C5943" s="334">
        <f t="shared" si="91"/>
        <v>10359195319</v>
      </c>
      <c r="D5943" s="42"/>
      <c r="E5943" s="42"/>
      <c r="F5943" s="247">
        <v>820333133</v>
      </c>
      <c r="G5943" s="337">
        <v>818961451</v>
      </c>
      <c r="H5943" s="330">
        <v>46360</v>
      </c>
      <c r="I5943" s="330"/>
      <c r="K5943" s="42"/>
      <c r="L5943" s="42"/>
      <c r="M5943" s="328"/>
      <c r="N5943" s="328"/>
      <c r="O5943" s="42"/>
    </row>
    <row r="5944" spans="1:15">
      <c r="A5944" s="42"/>
      <c r="B5944" s="330">
        <v>48948</v>
      </c>
      <c r="C5944" s="334">
        <f t="shared" si="91"/>
        <v>10384354555</v>
      </c>
      <c r="D5944" s="42"/>
      <c r="E5944" s="42"/>
      <c r="F5944" s="247">
        <v>845492369</v>
      </c>
      <c r="G5944" s="337">
        <v>819030496</v>
      </c>
      <c r="H5944" s="330">
        <v>47315</v>
      </c>
      <c r="I5944" s="330"/>
      <c r="K5944" s="42"/>
      <c r="L5944" s="42"/>
      <c r="M5944" s="328"/>
      <c r="N5944" s="328"/>
      <c r="O5944" s="42"/>
    </row>
    <row r="5945" spans="1:15">
      <c r="A5945" s="42"/>
      <c r="B5945" s="330">
        <v>48949</v>
      </c>
      <c r="C5945" s="334">
        <f t="shared" si="91"/>
        <v>9758116383</v>
      </c>
      <c r="D5945" s="42"/>
      <c r="E5945" s="42"/>
      <c r="F5945" s="247">
        <v>219254197</v>
      </c>
      <c r="G5945" s="337">
        <v>819137229</v>
      </c>
      <c r="H5945" s="330">
        <v>50404</v>
      </c>
      <c r="I5945" s="330"/>
      <c r="K5945" s="42"/>
      <c r="L5945" s="42"/>
      <c r="M5945" s="328"/>
      <c r="N5945" s="328"/>
      <c r="O5945" s="42"/>
    </row>
    <row r="5946" spans="1:15">
      <c r="A5946" s="42"/>
      <c r="B5946" s="330">
        <v>48950</v>
      </c>
      <c r="C5946" s="334">
        <f t="shared" si="91"/>
        <v>10425973503</v>
      </c>
      <c r="D5946" s="42"/>
      <c r="E5946" s="42"/>
      <c r="F5946" s="247">
        <v>887111317</v>
      </c>
      <c r="G5946" s="337">
        <v>819222300</v>
      </c>
      <c r="H5946" s="330">
        <v>50015</v>
      </c>
      <c r="I5946" s="330"/>
      <c r="K5946" s="42"/>
      <c r="L5946" s="42"/>
      <c r="M5946" s="328"/>
      <c r="N5946" s="328"/>
      <c r="O5946" s="42"/>
    </row>
    <row r="5947" spans="1:15">
      <c r="A5947" s="42"/>
      <c r="B5947" s="330">
        <v>48951</v>
      </c>
      <c r="C5947" s="334">
        <f t="shared" si="91"/>
        <v>10448557646</v>
      </c>
      <c r="D5947" s="42"/>
      <c r="E5947" s="42"/>
      <c r="F5947" s="247">
        <v>909695460</v>
      </c>
      <c r="G5947" s="337">
        <v>819346289</v>
      </c>
      <c r="H5947" s="330">
        <v>50233</v>
      </c>
      <c r="I5947" s="330"/>
      <c r="K5947" s="42"/>
      <c r="L5947" s="42"/>
      <c r="M5947" s="328"/>
      <c r="N5947" s="328"/>
      <c r="O5947" s="42"/>
    </row>
    <row r="5948" spans="1:15">
      <c r="A5948" s="42"/>
      <c r="B5948" s="330">
        <v>48952</v>
      </c>
      <c r="C5948" s="334">
        <f t="shared" si="91"/>
        <v>10456242791</v>
      </c>
      <c r="D5948" s="42"/>
      <c r="E5948" s="42"/>
      <c r="F5948" s="247">
        <v>917380605</v>
      </c>
      <c r="G5948" s="337">
        <v>819363710</v>
      </c>
      <c r="H5948" s="330">
        <v>44037</v>
      </c>
      <c r="I5948" s="330"/>
      <c r="K5948" s="42"/>
      <c r="L5948" s="42"/>
      <c r="M5948" s="328"/>
      <c r="N5948" s="328"/>
      <c r="O5948" s="42"/>
    </row>
    <row r="5949" spans="1:15">
      <c r="A5949" s="42"/>
      <c r="B5949" s="330">
        <v>48953</v>
      </c>
      <c r="C5949" s="334">
        <f t="shared" si="91"/>
        <v>10353637765</v>
      </c>
      <c r="D5949" s="42"/>
      <c r="E5949" s="42"/>
      <c r="F5949" s="247">
        <v>814775579</v>
      </c>
      <c r="G5949" s="337">
        <v>819621602</v>
      </c>
      <c r="H5949" s="330">
        <v>43309</v>
      </c>
      <c r="I5949" s="330"/>
      <c r="K5949" s="42"/>
      <c r="L5949" s="42"/>
      <c r="M5949" s="328"/>
      <c r="N5949" s="328"/>
      <c r="O5949" s="42"/>
    </row>
    <row r="5950" spans="1:15">
      <c r="A5950" s="42"/>
      <c r="B5950" s="330">
        <v>48954</v>
      </c>
      <c r="C5950" s="334">
        <f t="shared" si="91"/>
        <v>10353062145</v>
      </c>
      <c r="D5950" s="42"/>
      <c r="E5950" s="42"/>
      <c r="F5950" s="247">
        <v>814199959</v>
      </c>
      <c r="G5950" s="337">
        <v>819724106</v>
      </c>
      <c r="H5950" s="330">
        <v>47946</v>
      </c>
      <c r="I5950" s="330"/>
      <c r="K5950" s="42"/>
      <c r="L5950" s="42"/>
      <c r="M5950" s="328"/>
      <c r="N5950" s="328"/>
      <c r="O5950" s="42"/>
    </row>
    <row r="5951" spans="1:15">
      <c r="A5951" s="42"/>
      <c r="B5951" s="330">
        <v>48955</v>
      </c>
      <c r="C5951" s="334">
        <f t="shared" si="91"/>
        <v>9704375765</v>
      </c>
      <c r="D5951" s="42"/>
      <c r="E5951" s="42"/>
      <c r="F5951" s="247">
        <v>165513579</v>
      </c>
      <c r="G5951" s="337">
        <v>819814361</v>
      </c>
      <c r="H5951" s="330">
        <v>48052</v>
      </c>
      <c r="I5951" s="330"/>
      <c r="K5951" s="42"/>
      <c r="L5951" s="42"/>
      <c r="M5951" s="328"/>
      <c r="N5951" s="328"/>
      <c r="O5951" s="42"/>
    </row>
    <row r="5952" spans="1:15">
      <c r="A5952" s="42"/>
      <c r="B5952" s="330">
        <v>48956</v>
      </c>
      <c r="C5952" s="334">
        <f t="shared" si="91"/>
        <v>10414828737</v>
      </c>
      <c r="D5952" s="42"/>
      <c r="E5952" s="42"/>
      <c r="F5952" s="247">
        <v>875966551</v>
      </c>
      <c r="G5952" s="337">
        <v>819815008</v>
      </c>
      <c r="H5952" s="330">
        <v>46182</v>
      </c>
      <c r="I5952" s="330"/>
      <c r="K5952" s="42"/>
      <c r="L5952" s="42"/>
      <c r="M5952" s="328"/>
      <c r="N5952" s="328"/>
      <c r="O5952" s="42"/>
    </row>
    <row r="5953" spans="1:15">
      <c r="A5953" s="42"/>
      <c r="B5953" s="330">
        <v>48957</v>
      </c>
      <c r="C5953" s="334">
        <f t="shared" si="91"/>
        <v>10377190079</v>
      </c>
      <c r="D5953" s="42"/>
      <c r="E5953" s="42"/>
      <c r="F5953" s="247">
        <v>838327893</v>
      </c>
      <c r="G5953" s="337">
        <v>819832489</v>
      </c>
      <c r="H5953" s="330">
        <v>46725</v>
      </c>
      <c r="I5953" s="330"/>
      <c r="K5953" s="42"/>
      <c r="L5953" s="42"/>
      <c r="M5953" s="328"/>
      <c r="N5953" s="328"/>
      <c r="O5953" s="42"/>
    </row>
    <row r="5954" spans="1:15">
      <c r="A5954" s="42"/>
      <c r="B5954" s="330">
        <v>48958</v>
      </c>
      <c r="C5954" s="334">
        <f t="shared" si="91"/>
        <v>10132762863</v>
      </c>
      <c r="D5954" s="42"/>
      <c r="E5954" s="42"/>
      <c r="F5954" s="247">
        <v>593900677</v>
      </c>
      <c r="G5954" s="337">
        <v>820181683</v>
      </c>
      <c r="H5954" s="330">
        <v>46331</v>
      </c>
      <c r="I5954" s="330"/>
      <c r="K5954" s="42"/>
      <c r="L5954" s="42"/>
      <c r="M5954" s="328"/>
      <c r="N5954" s="328"/>
      <c r="O5954" s="42"/>
    </row>
    <row r="5955" spans="1:15">
      <c r="A5955" s="42"/>
      <c r="B5955" s="330">
        <v>48959</v>
      </c>
      <c r="C5955" s="334">
        <f t="shared" si="91"/>
        <v>10232871345</v>
      </c>
      <c r="D5955" s="42"/>
      <c r="E5955" s="42"/>
      <c r="F5955" s="247">
        <v>694009159</v>
      </c>
      <c r="G5955" s="337">
        <v>820194096</v>
      </c>
      <c r="H5955" s="330">
        <v>50345</v>
      </c>
      <c r="I5955" s="330"/>
      <c r="K5955" s="42"/>
      <c r="L5955" s="42"/>
      <c r="M5955" s="328"/>
      <c r="N5955" s="328"/>
      <c r="O5955" s="42"/>
    </row>
    <row r="5956" spans="1:15">
      <c r="A5956" s="42"/>
      <c r="B5956" s="330">
        <v>48960</v>
      </c>
      <c r="C5956" s="334">
        <f t="shared" si="91"/>
        <v>10348057568</v>
      </c>
      <c r="D5956" s="42"/>
      <c r="E5956" s="42"/>
      <c r="F5956" s="247">
        <v>809195382</v>
      </c>
      <c r="G5956" s="337">
        <v>820254386</v>
      </c>
      <c r="H5956" s="330">
        <v>44248</v>
      </c>
      <c r="I5956" s="330"/>
      <c r="K5956" s="42"/>
      <c r="L5956" s="42"/>
      <c r="M5956" s="328"/>
      <c r="N5956" s="328"/>
      <c r="O5956" s="42"/>
    </row>
    <row r="5957" spans="1:15">
      <c r="A5957" s="42"/>
      <c r="B5957" s="330">
        <v>48961</v>
      </c>
      <c r="C5957" s="334">
        <f t="shared" si="91"/>
        <v>10163730252</v>
      </c>
      <c r="D5957" s="42"/>
      <c r="E5957" s="42"/>
      <c r="F5957" s="247">
        <v>624868066</v>
      </c>
      <c r="G5957" s="337">
        <v>820333133</v>
      </c>
      <c r="H5957" s="330">
        <v>48947</v>
      </c>
      <c r="I5957" s="330"/>
      <c r="K5957" s="42"/>
      <c r="L5957" s="42"/>
      <c r="M5957" s="328"/>
      <c r="N5957" s="328"/>
      <c r="O5957" s="42"/>
    </row>
    <row r="5958" spans="1:15">
      <c r="A5958" s="42"/>
      <c r="B5958" s="330">
        <v>48962</v>
      </c>
      <c r="C5958" s="334">
        <f t="shared" si="91"/>
        <v>10038116946</v>
      </c>
      <c r="D5958" s="42"/>
      <c r="E5958" s="42"/>
      <c r="F5958" s="247">
        <v>499254760</v>
      </c>
      <c r="G5958" s="337">
        <v>820382115</v>
      </c>
      <c r="H5958" s="330">
        <v>43518</v>
      </c>
      <c r="I5958" s="330"/>
      <c r="K5958" s="42"/>
      <c r="L5958" s="42"/>
      <c r="M5958" s="328"/>
      <c r="N5958" s="328"/>
      <c r="O5958" s="42"/>
    </row>
    <row r="5959" spans="1:15">
      <c r="A5959" s="42"/>
      <c r="B5959" s="330">
        <v>48963</v>
      </c>
      <c r="C5959" s="334">
        <f t="shared" si="91"/>
        <v>10115737841</v>
      </c>
      <c r="D5959" s="42"/>
      <c r="E5959" s="42"/>
      <c r="F5959" s="247">
        <v>576875655</v>
      </c>
      <c r="G5959" s="337">
        <v>820494814</v>
      </c>
      <c r="H5959" s="330">
        <v>44841</v>
      </c>
      <c r="I5959" s="330"/>
      <c r="K5959" s="42"/>
      <c r="L5959" s="42"/>
      <c r="M5959" s="328"/>
      <c r="N5959" s="328"/>
      <c r="O5959" s="42"/>
    </row>
    <row r="5960" spans="1:15">
      <c r="A5960" s="42"/>
      <c r="B5960" s="330">
        <v>48964</v>
      </c>
      <c r="C5960" s="334">
        <f t="shared" si="91"/>
        <v>9852045047</v>
      </c>
      <c r="D5960" s="42"/>
      <c r="E5960" s="42"/>
      <c r="F5960" s="247">
        <v>313182861</v>
      </c>
      <c r="G5960" s="337">
        <v>820802425</v>
      </c>
      <c r="H5960" s="330">
        <v>44262</v>
      </c>
      <c r="I5960" s="330"/>
      <c r="K5960" s="42"/>
      <c r="L5960" s="42"/>
      <c r="M5960" s="328"/>
      <c r="N5960" s="328"/>
      <c r="O5960" s="42"/>
    </row>
    <row r="5961" spans="1:15">
      <c r="A5961" s="42"/>
      <c r="B5961" s="330">
        <v>48965</v>
      </c>
      <c r="C5961" s="334">
        <f t="shared" si="91"/>
        <v>9941094232</v>
      </c>
      <c r="D5961" s="42"/>
      <c r="E5961" s="42"/>
      <c r="F5961" s="247">
        <v>402232046</v>
      </c>
      <c r="G5961" s="337">
        <v>821145845</v>
      </c>
      <c r="H5961" s="330">
        <v>46724</v>
      </c>
      <c r="I5961" s="330"/>
      <c r="K5961" s="42"/>
      <c r="L5961" s="42"/>
      <c r="M5961" s="328"/>
      <c r="N5961" s="328"/>
      <c r="O5961" s="42"/>
    </row>
    <row r="5962" spans="1:15">
      <c r="A5962" s="42"/>
      <c r="B5962" s="330">
        <v>48966</v>
      </c>
      <c r="C5962" s="334">
        <f t="shared" si="91"/>
        <v>10133627070</v>
      </c>
      <c r="D5962" s="42"/>
      <c r="E5962" s="42"/>
      <c r="F5962" s="247">
        <v>594764884</v>
      </c>
      <c r="G5962" s="337">
        <v>821190249</v>
      </c>
      <c r="H5962" s="330">
        <v>48794</v>
      </c>
      <c r="I5962" s="330"/>
      <c r="K5962" s="42"/>
      <c r="L5962" s="42"/>
      <c r="M5962" s="328"/>
      <c r="N5962" s="328"/>
      <c r="O5962" s="42"/>
    </row>
    <row r="5963" spans="1:15">
      <c r="A5963" s="42"/>
      <c r="B5963" s="330">
        <v>48967</v>
      </c>
      <c r="C5963" s="334">
        <f t="shared" si="91"/>
        <v>9827085818</v>
      </c>
      <c r="D5963" s="42"/>
      <c r="E5963" s="42"/>
      <c r="F5963" s="247">
        <v>288223632</v>
      </c>
      <c r="G5963" s="337">
        <v>821395637</v>
      </c>
      <c r="H5963" s="330">
        <v>44961</v>
      </c>
      <c r="I5963" s="330"/>
      <c r="K5963" s="42"/>
      <c r="L5963" s="42"/>
      <c r="M5963" s="328"/>
      <c r="N5963" s="328"/>
      <c r="O5963" s="42"/>
    </row>
    <row r="5964" spans="1:15">
      <c r="A5964" s="42"/>
      <c r="B5964" s="330">
        <v>48968</v>
      </c>
      <c r="C5964" s="334">
        <f t="shared" si="91"/>
        <v>10240617612</v>
      </c>
      <c r="D5964" s="42"/>
      <c r="E5964" s="42"/>
      <c r="F5964" s="247">
        <v>701755426</v>
      </c>
      <c r="G5964" s="337">
        <v>821437811</v>
      </c>
      <c r="H5964" s="330">
        <v>46244</v>
      </c>
      <c r="I5964" s="330"/>
      <c r="K5964" s="42"/>
      <c r="L5964" s="42"/>
      <c r="M5964" s="328"/>
      <c r="N5964" s="328"/>
      <c r="O5964" s="42"/>
    </row>
    <row r="5965" spans="1:15">
      <c r="A5965" s="42"/>
      <c r="B5965" s="330">
        <v>48969</v>
      </c>
      <c r="C5965" s="334">
        <f t="shared" si="91"/>
        <v>10030382755</v>
      </c>
      <c r="D5965" s="42"/>
      <c r="E5965" s="42"/>
      <c r="F5965" s="247">
        <v>491520569</v>
      </c>
      <c r="G5965" s="337">
        <v>821491082</v>
      </c>
      <c r="H5965" s="330">
        <v>45983</v>
      </c>
      <c r="I5965" s="330"/>
      <c r="K5965" s="42"/>
      <c r="L5965" s="42"/>
      <c r="M5965" s="328"/>
      <c r="N5965" s="328"/>
      <c r="O5965" s="42"/>
    </row>
    <row r="5966" spans="1:15">
      <c r="A5966" s="42"/>
      <c r="B5966" s="330">
        <v>48970</v>
      </c>
      <c r="C5966" s="334">
        <f t="shared" si="91"/>
        <v>9976736977</v>
      </c>
      <c r="D5966" s="42"/>
      <c r="E5966" s="42"/>
      <c r="F5966" s="247">
        <v>437874791</v>
      </c>
      <c r="G5966" s="337">
        <v>821518031</v>
      </c>
      <c r="H5966" s="330">
        <v>47423</v>
      </c>
      <c r="I5966" s="330"/>
      <c r="K5966" s="42"/>
      <c r="L5966" s="42"/>
      <c r="M5966" s="328"/>
      <c r="N5966" s="328"/>
      <c r="O5966" s="42"/>
    </row>
    <row r="5967" spans="1:15">
      <c r="A5967" s="42"/>
      <c r="B5967" s="330">
        <v>48971</v>
      </c>
      <c r="C5967" s="334">
        <f t="shared" si="91"/>
        <v>10252908740</v>
      </c>
      <c r="D5967" s="42"/>
      <c r="E5967" s="42"/>
      <c r="F5967" s="247">
        <v>714046554</v>
      </c>
      <c r="G5967" s="337">
        <v>821637267</v>
      </c>
      <c r="H5967" s="330">
        <v>50311</v>
      </c>
      <c r="I5967" s="330"/>
      <c r="K5967" s="42"/>
      <c r="L5967" s="42"/>
      <c r="M5967" s="328"/>
      <c r="N5967" s="328"/>
      <c r="O5967" s="42"/>
    </row>
    <row r="5968" spans="1:15">
      <c r="A5968" s="42"/>
      <c r="B5968" s="330">
        <v>48972</v>
      </c>
      <c r="C5968" s="334">
        <f t="shared" si="91"/>
        <v>10400256482</v>
      </c>
      <c r="D5968" s="42"/>
      <c r="E5968" s="42"/>
      <c r="F5968" s="247">
        <v>861394296</v>
      </c>
      <c r="G5968" s="337">
        <v>822219894</v>
      </c>
      <c r="H5968" s="330">
        <v>43332</v>
      </c>
      <c r="I5968" s="330"/>
      <c r="K5968" s="42"/>
      <c r="L5968" s="42"/>
      <c r="M5968" s="328"/>
      <c r="N5968" s="328"/>
      <c r="O5968" s="42"/>
    </row>
    <row r="5969" spans="1:15">
      <c r="A5969" s="42"/>
      <c r="B5969" s="330">
        <v>48973</v>
      </c>
      <c r="C5969" s="334">
        <f t="shared" si="91"/>
        <v>10103633693</v>
      </c>
      <c r="D5969" s="42"/>
      <c r="E5969" s="42"/>
      <c r="F5969" s="247">
        <v>564771507</v>
      </c>
      <c r="G5969" s="337">
        <v>822590426</v>
      </c>
      <c r="H5969" s="330">
        <v>45433</v>
      </c>
      <c r="I5969" s="330"/>
      <c r="K5969" s="42"/>
      <c r="L5969" s="42"/>
      <c r="M5969" s="328"/>
      <c r="N5969" s="328"/>
      <c r="O5969" s="42"/>
    </row>
    <row r="5970" spans="1:15">
      <c r="A5970" s="42"/>
      <c r="B5970" s="330">
        <v>48974</v>
      </c>
      <c r="C5970" s="334">
        <f t="shared" si="91"/>
        <v>10436399425</v>
      </c>
      <c r="D5970" s="42"/>
      <c r="E5970" s="42"/>
      <c r="F5970" s="247">
        <v>897537239</v>
      </c>
      <c r="G5970" s="337">
        <v>822633366</v>
      </c>
      <c r="H5970" s="330">
        <v>43348</v>
      </c>
      <c r="I5970" s="330"/>
      <c r="K5970" s="42"/>
      <c r="L5970" s="42"/>
      <c r="M5970" s="328"/>
      <c r="N5970" s="328"/>
      <c r="O5970" s="42"/>
    </row>
    <row r="5971" spans="1:15">
      <c r="A5971" s="42"/>
      <c r="B5971" s="330">
        <v>48975</v>
      </c>
      <c r="C5971" s="334">
        <f t="shared" si="91"/>
        <v>10391704344</v>
      </c>
      <c r="D5971" s="42"/>
      <c r="E5971" s="42"/>
      <c r="F5971" s="247">
        <v>852842158</v>
      </c>
      <c r="G5971" s="337">
        <v>822678968</v>
      </c>
      <c r="H5971" s="330">
        <v>46789</v>
      </c>
      <c r="I5971" s="330"/>
      <c r="K5971" s="42"/>
      <c r="L5971" s="42"/>
      <c r="M5971" s="328"/>
      <c r="N5971" s="328"/>
      <c r="O5971" s="42"/>
    </row>
    <row r="5972" spans="1:15">
      <c r="A5972" s="42"/>
      <c r="B5972" s="330">
        <v>48976</v>
      </c>
      <c r="C5972" s="334">
        <f t="shared" si="91"/>
        <v>9673331233</v>
      </c>
      <c r="D5972" s="42"/>
      <c r="E5972" s="42"/>
      <c r="F5972" s="247">
        <v>134469047</v>
      </c>
      <c r="G5972" s="337">
        <v>822708034</v>
      </c>
      <c r="H5972" s="330">
        <v>45608</v>
      </c>
      <c r="I5972" s="330"/>
      <c r="K5972" s="42"/>
      <c r="L5972" s="42"/>
      <c r="M5972" s="328"/>
      <c r="N5972" s="328"/>
      <c r="O5972" s="42"/>
    </row>
    <row r="5973" spans="1:15">
      <c r="A5973" s="42"/>
      <c r="B5973" s="330">
        <v>48977</v>
      </c>
      <c r="C5973" s="334">
        <f t="shared" si="91"/>
        <v>9697260883</v>
      </c>
      <c r="D5973" s="42"/>
      <c r="E5973" s="42"/>
      <c r="F5973" s="247">
        <v>158398697</v>
      </c>
      <c r="G5973" s="337">
        <v>822951746</v>
      </c>
      <c r="H5973" s="330">
        <v>44740</v>
      </c>
      <c r="I5973" s="330"/>
      <c r="K5973" s="42"/>
      <c r="L5973" s="42"/>
      <c r="M5973" s="328"/>
      <c r="N5973" s="328"/>
      <c r="O5973" s="42"/>
    </row>
    <row r="5974" spans="1:15">
      <c r="A5974" s="42"/>
      <c r="B5974" s="330">
        <v>48978</v>
      </c>
      <c r="C5974" s="334">
        <f t="shared" si="91"/>
        <v>10211103124</v>
      </c>
      <c r="D5974" s="42"/>
      <c r="E5974" s="42"/>
      <c r="F5974" s="247">
        <v>672240938</v>
      </c>
      <c r="G5974" s="337">
        <v>823199129</v>
      </c>
      <c r="H5974" s="330">
        <v>49329</v>
      </c>
      <c r="I5974" s="330"/>
      <c r="K5974" s="42"/>
      <c r="L5974" s="42"/>
      <c r="M5974" s="328"/>
      <c r="N5974" s="328"/>
      <c r="O5974" s="42"/>
    </row>
    <row r="5975" spans="1:15">
      <c r="A5975" s="42"/>
      <c r="B5975" s="330">
        <v>48979</v>
      </c>
      <c r="C5975" s="334">
        <f t="shared" si="91"/>
        <v>9835653659</v>
      </c>
      <c r="D5975" s="42"/>
      <c r="E5975" s="42"/>
      <c r="F5975" s="247">
        <v>296791473</v>
      </c>
      <c r="G5975" s="337">
        <v>823368354</v>
      </c>
      <c r="H5975" s="330">
        <v>45128</v>
      </c>
      <c r="I5975" s="330"/>
      <c r="K5975" s="42"/>
      <c r="L5975" s="42"/>
      <c r="M5975" s="328"/>
      <c r="N5975" s="328"/>
      <c r="O5975" s="42"/>
    </row>
    <row r="5976" spans="1:15">
      <c r="A5976" s="42"/>
      <c r="B5976" s="330">
        <v>48980</v>
      </c>
      <c r="C5976" s="334">
        <f t="shared" si="91"/>
        <v>9781029774</v>
      </c>
      <c r="D5976" s="42"/>
      <c r="E5976" s="42"/>
      <c r="F5976" s="247">
        <v>242167588</v>
      </c>
      <c r="G5976" s="337">
        <v>823440384</v>
      </c>
      <c r="H5976" s="330">
        <v>43482</v>
      </c>
      <c r="I5976" s="330"/>
      <c r="K5976" s="42"/>
      <c r="L5976" s="42"/>
      <c r="M5976" s="328"/>
      <c r="N5976" s="328"/>
      <c r="O5976" s="42"/>
    </row>
    <row r="5977" spans="1:15">
      <c r="A5977" s="42"/>
      <c r="B5977" s="330">
        <v>48981</v>
      </c>
      <c r="C5977" s="334">
        <f t="shared" si="91"/>
        <v>9881278244</v>
      </c>
      <c r="D5977" s="42"/>
      <c r="E5977" s="42"/>
      <c r="F5977" s="247">
        <v>342416058</v>
      </c>
      <c r="G5977" s="337">
        <v>823717141</v>
      </c>
      <c r="H5977" s="330">
        <v>43099</v>
      </c>
      <c r="I5977" s="330"/>
      <c r="K5977" s="42"/>
      <c r="L5977" s="42"/>
      <c r="M5977" s="328"/>
      <c r="N5977" s="328"/>
      <c r="O5977" s="42"/>
    </row>
    <row r="5978" spans="1:15">
      <c r="A5978" s="42"/>
      <c r="B5978" s="330">
        <v>48982</v>
      </c>
      <c r="C5978" s="334">
        <f t="shared" si="91"/>
        <v>10329461006</v>
      </c>
      <c r="D5978" s="42"/>
      <c r="E5978" s="42"/>
      <c r="F5978" s="247">
        <v>790598820</v>
      </c>
      <c r="G5978" s="337">
        <v>823766534</v>
      </c>
      <c r="H5978" s="330">
        <v>43173</v>
      </c>
      <c r="I5978" s="330"/>
      <c r="K5978" s="42"/>
      <c r="L5978" s="42"/>
      <c r="M5978" s="328"/>
      <c r="N5978" s="328"/>
      <c r="O5978" s="42"/>
    </row>
    <row r="5979" spans="1:15">
      <c r="A5979" s="42"/>
      <c r="B5979" s="330">
        <v>48983</v>
      </c>
      <c r="C5979" s="334">
        <f t="shared" si="91"/>
        <v>10096264962</v>
      </c>
      <c r="D5979" s="42"/>
      <c r="E5979" s="42"/>
      <c r="F5979" s="247">
        <v>557402776</v>
      </c>
      <c r="G5979" s="337">
        <v>824067889</v>
      </c>
      <c r="H5979" s="330">
        <v>43818</v>
      </c>
      <c r="I5979" s="330"/>
      <c r="K5979" s="42"/>
      <c r="L5979" s="42"/>
      <c r="M5979" s="328"/>
      <c r="N5979" s="328"/>
      <c r="O5979" s="42"/>
    </row>
    <row r="5980" spans="1:15">
      <c r="A5980" s="42"/>
      <c r="B5980" s="330">
        <v>48984</v>
      </c>
      <c r="C5980" s="334">
        <f t="shared" si="91"/>
        <v>10442157481</v>
      </c>
      <c r="D5980" s="42"/>
      <c r="E5980" s="42"/>
      <c r="F5980" s="247">
        <v>903295295</v>
      </c>
      <c r="G5980" s="337">
        <v>824101903</v>
      </c>
      <c r="H5980" s="330">
        <v>48179</v>
      </c>
      <c r="I5980" s="330"/>
      <c r="K5980" s="42"/>
      <c r="L5980" s="42"/>
      <c r="M5980" s="328"/>
      <c r="N5980" s="328"/>
      <c r="O5980" s="42"/>
    </row>
    <row r="5981" spans="1:15">
      <c r="A5981" s="42"/>
      <c r="B5981" s="330">
        <v>48985</v>
      </c>
      <c r="C5981" s="334">
        <f t="shared" si="91"/>
        <v>10523750606</v>
      </c>
      <c r="D5981" s="42"/>
      <c r="E5981" s="42"/>
      <c r="F5981" s="247">
        <v>984888420</v>
      </c>
      <c r="G5981" s="337">
        <v>824263636</v>
      </c>
      <c r="H5981" s="330">
        <v>44544</v>
      </c>
      <c r="I5981" s="330"/>
      <c r="K5981" s="42"/>
      <c r="L5981" s="42"/>
      <c r="M5981" s="328"/>
      <c r="N5981" s="328"/>
      <c r="O5981" s="42"/>
    </row>
    <row r="5982" spans="1:15">
      <c r="A5982" s="42"/>
      <c r="B5982" s="330">
        <v>48986</v>
      </c>
      <c r="C5982" s="334">
        <f t="shared" si="91"/>
        <v>9818143586</v>
      </c>
      <c r="D5982" s="42"/>
      <c r="E5982" s="42"/>
      <c r="F5982" s="247">
        <v>279281400</v>
      </c>
      <c r="G5982" s="337">
        <v>824424586</v>
      </c>
      <c r="H5982" s="330">
        <v>43326</v>
      </c>
      <c r="I5982" s="330"/>
      <c r="K5982" s="42"/>
      <c r="L5982" s="42"/>
      <c r="M5982" s="328"/>
      <c r="N5982" s="328"/>
      <c r="O5982" s="42"/>
    </row>
    <row r="5983" spans="1:15">
      <c r="A5983" s="42"/>
      <c r="B5983" s="330">
        <v>48987</v>
      </c>
      <c r="C5983" s="334">
        <f t="shared" si="91"/>
        <v>10038670724</v>
      </c>
      <c r="D5983" s="42"/>
      <c r="E5983" s="42"/>
      <c r="F5983" s="247">
        <v>499808538</v>
      </c>
      <c r="G5983" s="337">
        <v>824697762</v>
      </c>
      <c r="H5983" s="330">
        <v>49864</v>
      </c>
      <c r="I5983" s="330"/>
      <c r="K5983" s="42"/>
      <c r="L5983" s="42"/>
      <c r="M5983" s="328"/>
      <c r="N5983" s="328"/>
      <c r="O5983" s="42"/>
    </row>
    <row r="5984" spans="1:15">
      <c r="A5984" s="42"/>
      <c r="B5984" s="330">
        <v>48988</v>
      </c>
      <c r="C5984" s="334">
        <f t="shared" ref="C5984:C6047" si="92">F5984+(F$88*28679+98765)+(G$88*6587+87654)+(E$88*9537+76543)+(J$88*5713+4528)</f>
        <v>10208262659</v>
      </c>
      <c r="D5984" s="42"/>
      <c r="E5984" s="42"/>
      <c r="F5984" s="247">
        <v>669400473</v>
      </c>
      <c r="G5984" s="337">
        <v>824702110</v>
      </c>
      <c r="H5984" s="330">
        <v>45510</v>
      </c>
      <c r="I5984" s="330"/>
      <c r="K5984" s="42"/>
      <c r="L5984" s="42"/>
      <c r="M5984" s="328"/>
      <c r="N5984" s="328"/>
      <c r="O5984" s="42"/>
    </row>
    <row r="5985" spans="1:15">
      <c r="A5985" s="42"/>
      <c r="B5985" s="330">
        <v>48989</v>
      </c>
      <c r="C5985" s="334">
        <f t="shared" si="92"/>
        <v>10143591046</v>
      </c>
      <c r="D5985" s="42"/>
      <c r="E5985" s="42"/>
      <c r="F5985" s="247">
        <v>604728860</v>
      </c>
      <c r="G5985" s="337">
        <v>824816379</v>
      </c>
      <c r="H5985" s="330">
        <v>48024</v>
      </c>
      <c r="I5985" s="330"/>
      <c r="K5985" s="42"/>
      <c r="L5985" s="42"/>
      <c r="M5985" s="328"/>
      <c r="N5985" s="328"/>
      <c r="O5985" s="42"/>
    </row>
    <row r="5986" spans="1:15">
      <c r="A5986" s="42"/>
      <c r="B5986" s="330">
        <v>48990</v>
      </c>
      <c r="C5986" s="334">
        <f t="shared" si="92"/>
        <v>10333350000</v>
      </c>
      <c r="D5986" s="42"/>
      <c r="E5986" s="42"/>
      <c r="F5986" s="247">
        <v>794487814</v>
      </c>
      <c r="G5986" s="337">
        <v>824837331</v>
      </c>
      <c r="H5986" s="330">
        <v>49098</v>
      </c>
      <c r="I5986" s="330"/>
      <c r="K5986" s="42"/>
      <c r="L5986" s="42"/>
      <c r="M5986" s="328"/>
      <c r="N5986" s="328"/>
      <c r="O5986" s="42"/>
    </row>
    <row r="5987" spans="1:15">
      <c r="A5987" s="42"/>
      <c r="B5987" s="330">
        <v>48991</v>
      </c>
      <c r="C5987" s="334">
        <f t="shared" si="92"/>
        <v>9708396714</v>
      </c>
      <c r="D5987" s="42"/>
      <c r="E5987" s="42"/>
      <c r="F5987" s="247">
        <v>169534528</v>
      </c>
      <c r="G5987" s="337">
        <v>824938474</v>
      </c>
      <c r="H5987" s="330">
        <v>47372</v>
      </c>
      <c r="I5987" s="330"/>
      <c r="K5987" s="42"/>
      <c r="L5987" s="42"/>
      <c r="M5987" s="328"/>
      <c r="N5987" s="328"/>
      <c r="O5987" s="42"/>
    </row>
    <row r="5988" spans="1:15">
      <c r="A5988" s="42"/>
      <c r="B5988" s="330">
        <v>48992</v>
      </c>
      <c r="C5988" s="334">
        <f t="shared" si="92"/>
        <v>10142104164</v>
      </c>
      <c r="D5988" s="42"/>
      <c r="E5988" s="42"/>
      <c r="F5988" s="247">
        <v>603241978</v>
      </c>
      <c r="G5988" s="337">
        <v>824945541</v>
      </c>
      <c r="H5988" s="330">
        <v>48711</v>
      </c>
      <c r="I5988" s="330"/>
      <c r="K5988" s="42"/>
      <c r="L5988" s="42"/>
      <c r="M5988" s="328"/>
      <c r="N5988" s="328"/>
      <c r="O5988" s="42"/>
    </row>
    <row r="5989" spans="1:15">
      <c r="A5989" s="42"/>
      <c r="B5989" s="330">
        <v>48993</v>
      </c>
      <c r="C5989" s="334">
        <f t="shared" si="92"/>
        <v>10355666629</v>
      </c>
      <c r="D5989" s="42"/>
      <c r="E5989" s="42"/>
      <c r="F5989" s="247">
        <v>816804443</v>
      </c>
      <c r="G5989" s="337">
        <v>825103432</v>
      </c>
      <c r="H5989" s="330">
        <v>43581</v>
      </c>
      <c r="I5989" s="330"/>
      <c r="K5989" s="42"/>
      <c r="L5989" s="42"/>
      <c r="M5989" s="328"/>
      <c r="N5989" s="328"/>
      <c r="O5989" s="42"/>
    </row>
    <row r="5990" spans="1:15">
      <c r="A5990" s="42"/>
      <c r="B5990" s="330">
        <v>48994</v>
      </c>
      <c r="C5990" s="334">
        <f t="shared" si="92"/>
        <v>10088975572</v>
      </c>
      <c r="D5990" s="42"/>
      <c r="E5990" s="42"/>
      <c r="F5990" s="247">
        <v>550113386</v>
      </c>
      <c r="G5990" s="337">
        <v>825253555</v>
      </c>
      <c r="H5990" s="330">
        <v>49147</v>
      </c>
      <c r="I5990" s="330"/>
      <c r="K5990" s="42"/>
      <c r="L5990" s="42"/>
      <c r="M5990" s="328"/>
      <c r="N5990" s="328"/>
      <c r="O5990" s="42"/>
    </row>
    <row r="5991" spans="1:15">
      <c r="A5991" s="42"/>
      <c r="B5991" s="330">
        <v>48995</v>
      </c>
      <c r="C5991" s="334">
        <f t="shared" si="92"/>
        <v>10063345110</v>
      </c>
      <c r="D5991" s="42"/>
      <c r="E5991" s="42"/>
      <c r="F5991" s="247">
        <v>524482924</v>
      </c>
      <c r="G5991" s="337">
        <v>825376549</v>
      </c>
      <c r="H5991" s="330">
        <v>47462</v>
      </c>
      <c r="I5991" s="330"/>
      <c r="K5991" s="42"/>
      <c r="L5991" s="42"/>
      <c r="M5991" s="328"/>
      <c r="N5991" s="328"/>
      <c r="O5991" s="42"/>
    </row>
    <row r="5992" spans="1:15">
      <c r="A5992" s="42"/>
      <c r="B5992" s="330">
        <v>48996</v>
      </c>
      <c r="C5992" s="334">
        <f t="shared" si="92"/>
        <v>10175220349</v>
      </c>
      <c r="D5992" s="42"/>
      <c r="E5992" s="42"/>
      <c r="F5992" s="247">
        <v>636358163</v>
      </c>
      <c r="G5992" s="337">
        <v>825567011</v>
      </c>
      <c r="H5992" s="330">
        <v>47364</v>
      </c>
      <c r="I5992" s="330"/>
      <c r="K5992" s="42"/>
      <c r="L5992" s="42"/>
      <c r="M5992" s="328"/>
      <c r="N5992" s="328"/>
      <c r="O5992" s="42"/>
    </row>
    <row r="5993" spans="1:15">
      <c r="A5993" s="42"/>
      <c r="B5993" s="330">
        <v>48997</v>
      </c>
      <c r="C5993" s="334">
        <f t="shared" si="92"/>
        <v>10018281307</v>
      </c>
      <c r="D5993" s="42"/>
      <c r="E5993" s="42"/>
      <c r="F5993" s="247">
        <v>479419121</v>
      </c>
      <c r="G5993" s="337">
        <v>825594997</v>
      </c>
      <c r="H5993" s="330">
        <v>50211</v>
      </c>
      <c r="I5993" s="330"/>
      <c r="K5993" s="42"/>
      <c r="L5993" s="42"/>
      <c r="M5993" s="328"/>
      <c r="N5993" s="328"/>
      <c r="O5993" s="42"/>
    </row>
    <row r="5994" spans="1:15">
      <c r="A5994" s="42"/>
      <c r="B5994" s="330">
        <v>48998</v>
      </c>
      <c r="C5994" s="334">
        <f t="shared" si="92"/>
        <v>10217359974</v>
      </c>
      <c r="D5994" s="42"/>
      <c r="E5994" s="42"/>
      <c r="F5994" s="247">
        <v>678497788</v>
      </c>
      <c r="G5994" s="337">
        <v>825720842</v>
      </c>
      <c r="H5994" s="330">
        <v>49991</v>
      </c>
      <c r="I5994" s="330"/>
      <c r="K5994" s="42"/>
      <c r="L5994" s="42"/>
      <c r="M5994" s="328"/>
      <c r="N5994" s="328"/>
      <c r="O5994" s="42"/>
    </row>
    <row r="5995" spans="1:15">
      <c r="A5995" s="42"/>
      <c r="B5995" s="330">
        <v>48999</v>
      </c>
      <c r="C5995" s="334">
        <f t="shared" si="92"/>
        <v>9883836608</v>
      </c>
      <c r="D5995" s="42"/>
      <c r="E5995" s="42"/>
      <c r="F5995" s="247">
        <v>344974422</v>
      </c>
      <c r="G5995" s="337">
        <v>825733242</v>
      </c>
      <c r="H5995" s="330">
        <v>45667</v>
      </c>
      <c r="I5995" s="330"/>
      <c r="K5995" s="42"/>
      <c r="L5995" s="42"/>
      <c r="M5995" s="328"/>
      <c r="N5995" s="328"/>
      <c r="O5995" s="42"/>
    </row>
    <row r="5996" spans="1:15">
      <c r="A5996" s="42"/>
      <c r="B5996" s="330">
        <v>49000</v>
      </c>
      <c r="C5996" s="334">
        <f t="shared" si="92"/>
        <v>9854763226</v>
      </c>
      <c r="D5996" s="42"/>
      <c r="E5996" s="42"/>
      <c r="F5996" s="247">
        <v>315901040</v>
      </c>
      <c r="G5996" s="337">
        <v>825770552</v>
      </c>
      <c r="H5996" s="330">
        <v>49288</v>
      </c>
      <c r="I5996" s="330"/>
      <c r="K5996" s="42"/>
      <c r="L5996" s="42"/>
      <c r="M5996" s="328"/>
      <c r="N5996" s="328"/>
      <c r="O5996" s="42"/>
    </row>
    <row r="5997" spans="1:15">
      <c r="A5997" s="42"/>
      <c r="B5997" s="330">
        <v>49001</v>
      </c>
      <c r="C5997" s="334">
        <f t="shared" si="92"/>
        <v>9758646518</v>
      </c>
      <c r="D5997" s="42"/>
      <c r="E5997" s="42"/>
      <c r="F5997" s="247">
        <v>219784332</v>
      </c>
      <c r="G5997" s="337">
        <v>825801899</v>
      </c>
      <c r="H5997" s="330">
        <v>43927</v>
      </c>
      <c r="I5997" s="330"/>
      <c r="K5997" s="42"/>
      <c r="L5997" s="42"/>
      <c r="M5997" s="328"/>
      <c r="N5997" s="328"/>
      <c r="O5997" s="42"/>
    </row>
    <row r="5998" spans="1:15">
      <c r="A5998" s="42"/>
      <c r="B5998" s="330">
        <v>49002</v>
      </c>
      <c r="C5998" s="334">
        <f t="shared" si="92"/>
        <v>10019546933</v>
      </c>
      <c r="D5998" s="42"/>
      <c r="E5998" s="42"/>
      <c r="F5998" s="247">
        <v>480684747</v>
      </c>
      <c r="G5998" s="337">
        <v>825884584</v>
      </c>
      <c r="H5998" s="330">
        <v>49374</v>
      </c>
      <c r="I5998" s="330"/>
      <c r="K5998" s="42"/>
      <c r="L5998" s="42"/>
      <c r="M5998" s="328"/>
      <c r="N5998" s="328"/>
      <c r="O5998" s="42"/>
    </row>
    <row r="5999" spans="1:15">
      <c r="A5999" s="42"/>
      <c r="B5999" s="330">
        <v>49003</v>
      </c>
      <c r="C5999" s="334">
        <f t="shared" si="92"/>
        <v>9676503285</v>
      </c>
      <c r="D5999" s="42"/>
      <c r="E5999" s="42"/>
      <c r="F5999" s="247">
        <v>137641099</v>
      </c>
      <c r="G5999" s="337">
        <v>825924971</v>
      </c>
      <c r="H5999" s="330">
        <v>44168</v>
      </c>
      <c r="I5999" s="330"/>
      <c r="K5999" s="42"/>
      <c r="L5999" s="42"/>
      <c r="M5999" s="328"/>
      <c r="N5999" s="328"/>
      <c r="O5999" s="42"/>
    </row>
    <row r="6000" spans="1:15">
      <c r="A6000" s="42"/>
      <c r="B6000" s="330">
        <v>49004</v>
      </c>
      <c r="C6000" s="334">
        <f t="shared" si="92"/>
        <v>9935603111</v>
      </c>
      <c r="D6000" s="42"/>
      <c r="E6000" s="42"/>
      <c r="F6000" s="247">
        <v>396740925</v>
      </c>
      <c r="G6000" s="337">
        <v>825953376</v>
      </c>
      <c r="H6000" s="330">
        <v>49899</v>
      </c>
      <c r="I6000" s="330"/>
      <c r="K6000" s="42"/>
      <c r="L6000" s="42"/>
      <c r="M6000" s="328"/>
      <c r="N6000" s="328"/>
      <c r="O6000" s="42"/>
    </row>
    <row r="6001" spans="1:15">
      <c r="A6001" s="42"/>
      <c r="B6001" s="330">
        <v>49005</v>
      </c>
      <c r="C6001" s="334">
        <f t="shared" si="92"/>
        <v>10309127446</v>
      </c>
      <c r="D6001" s="42"/>
      <c r="E6001" s="42"/>
      <c r="F6001" s="247">
        <v>770265260</v>
      </c>
      <c r="G6001" s="337">
        <v>826202088</v>
      </c>
      <c r="H6001" s="330">
        <v>47172</v>
      </c>
      <c r="I6001" s="330"/>
      <c r="K6001" s="42"/>
      <c r="L6001" s="42"/>
      <c r="M6001" s="328"/>
      <c r="N6001" s="328"/>
      <c r="O6001" s="42"/>
    </row>
    <row r="6002" spans="1:15">
      <c r="A6002" s="42"/>
      <c r="B6002" s="330">
        <v>49006</v>
      </c>
      <c r="C6002" s="334">
        <f t="shared" si="92"/>
        <v>9753271886</v>
      </c>
      <c r="D6002" s="42"/>
      <c r="E6002" s="42"/>
      <c r="F6002" s="247">
        <v>214409700</v>
      </c>
      <c r="G6002" s="337">
        <v>826245342</v>
      </c>
      <c r="H6002" s="330">
        <v>45945</v>
      </c>
      <c r="I6002" s="330"/>
      <c r="K6002" s="42"/>
      <c r="L6002" s="42"/>
      <c r="M6002" s="328"/>
      <c r="N6002" s="328"/>
      <c r="O6002" s="42"/>
    </row>
    <row r="6003" spans="1:15">
      <c r="A6003" s="42"/>
      <c r="B6003" s="330">
        <v>49007</v>
      </c>
      <c r="C6003" s="334">
        <f t="shared" si="92"/>
        <v>10318096603</v>
      </c>
      <c r="D6003" s="42"/>
      <c r="E6003" s="42"/>
      <c r="F6003" s="247">
        <v>779234417</v>
      </c>
      <c r="G6003" s="337">
        <v>826550953</v>
      </c>
      <c r="H6003" s="330">
        <v>50006</v>
      </c>
      <c r="I6003" s="330"/>
      <c r="K6003" s="42"/>
      <c r="L6003" s="42"/>
      <c r="M6003" s="328"/>
      <c r="N6003" s="328"/>
      <c r="O6003" s="42"/>
    </row>
    <row r="6004" spans="1:15">
      <c r="A6004" s="42"/>
      <c r="B6004" s="330">
        <v>49008</v>
      </c>
      <c r="C6004" s="334">
        <f t="shared" si="92"/>
        <v>9691208778</v>
      </c>
      <c r="D6004" s="42"/>
      <c r="E6004" s="42"/>
      <c r="F6004" s="247">
        <v>152346592</v>
      </c>
      <c r="G6004" s="337">
        <v>826623324</v>
      </c>
      <c r="H6004" s="330">
        <v>49277</v>
      </c>
      <c r="I6004" s="330"/>
      <c r="K6004" s="42"/>
      <c r="L6004" s="42"/>
      <c r="M6004" s="328"/>
      <c r="N6004" s="328"/>
      <c r="O6004" s="42"/>
    </row>
    <row r="6005" spans="1:15">
      <c r="A6005" s="42"/>
      <c r="B6005" s="330">
        <v>49009</v>
      </c>
      <c r="C6005" s="334">
        <f t="shared" si="92"/>
        <v>9705081839</v>
      </c>
      <c r="D6005" s="42"/>
      <c r="E6005" s="42"/>
      <c r="F6005" s="247">
        <v>166219653</v>
      </c>
      <c r="G6005" s="337">
        <v>826727886</v>
      </c>
      <c r="H6005" s="330">
        <v>48540</v>
      </c>
      <c r="I6005" s="330"/>
      <c r="K6005" s="42"/>
      <c r="L6005" s="42"/>
      <c r="M6005" s="328"/>
      <c r="N6005" s="328"/>
      <c r="O6005" s="42"/>
    </row>
    <row r="6006" spans="1:15">
      <c r="A6006" s="42"/>
      <c r="B6006" s="330">
        <v>49010</v>
      </c>
      <c r="C6006" s="334">
        <f t="shared" si="92"/>
        <v>10200401205</v>
      </c>
      <c r="D6006" s="42"/>
      <c r="E6006" s="42"/>
      <c r="F6006" s="247">
        <v>661539019</v>
      </c>
      <c r="G6006" s="337">
        <v>826730622</v>
      </c>
      <c r="H6006" s="330">
        <v>46296</v>
      </c>
      <c r="I6006" s="330"/>
      <c r="K6006" s="42"/>
      <c r="L6006" s="42"/>
      <c r="M6006" s="328"/>
      <c r="N6006" s="328"/>
      <c r="O6006" s="42"/>
    </row>
    <row r="6007" spans="1:15">
      <c r="A6007" s="42"/>
      <c r="B6007" s="330">
        <v>49011</v>
      </c>
      <c r="C6007" s="334">
        <f t="shared" si="92"/>
        <v>10464301308</v>
      </c>
      <c r="D6007" s="42"/>
      <c r="E6007" s="42"/>
      <c r="F6007" s="247">
        <v>925439122</v>
      </c>
      <c r="G6007" s="337">
        <v>827011558</v>
      </c>
      <c r="H6007" s="330">
        <v>47189</v>
      </c>
      <c r="I6007" s="330"/>
      <c r="K6007" s="42"/>
      <c r="L6007" s="42"/>
      <c r="M6007" s="328"/>
      <c r="N6007" s="328"/>
      <c r="O6007" s="42"/>
    </row>
    <row r="6008" spans="1:15">
      <c r="A6008" s="42"/>
      <c r="B6008" s="330">
        <v>49012</v>
      </c>
      <c r="C6008" s="334">
        <f t="shared" si="92"/>
        <v>10273489432</v>
      </c>
      <c r="D6008" s="42"/>
      <c r="E6008" s="42"/>
      <c r="F6008" s="247">
        <v>734627246</v>
      </c>
      <c r="G6008" s="337">
        <v>827019766</v>
      </c>
      <c r="H6008" s="330">
        <v>44943</v>
      </c>
      <c r="I6008" s="330"/>
      <c r="K6008" s="42"/>
      <c r="L6008" s="42"/>
      <c r="M6008" s="328"/>
      <c r="N6008" s="328"/>
      <c r="O6008" s="42"/>
    </row>
    <row r="6009" spans="1:15">
      <c r="A6009" s="42"/>
      <c r="B6009" s="330">
        <v>49013</v>
      </c>
      <c r="C6009" s="334">
        <f t="shared" si="92"/>
        <v>10119100121</v>
      </c>
      <c r="D6009" s="42"/>
      <c r="E6009" s="42"/>
      <c r="F6009" s="247">
        <v>580237935</v>
      </c>
      <c r="G6009" s="337">
        <v>827066451</v>
      </c>
      <c r="H6009" s="330">
        <v>47831</v>
      </c>
      <c r="I6009" s="330"/>
      <c r="K6009" s="42"/>
      <c r="L6009" s="42"/>
      <c r="M6009" s="328"/>
      <c r="N6009" s="328"/>
      <c r="O6009" s="42"/>
    </row>
    <row r="6010" spans="1:15">
      <c r="A6010" s="42"/>
      <c r="B6010" s="330">
        <v>49014</v>
      </c>
      <c r="C6010" s="334">
        <f t="shared" si="92"/>
        <v>10355967275</v>
      </c>
      <c r="D6010" s="42"/>
      <c r="E6010" s="42"/>
      <c r="F6010" s="247">
        <v>817105089</v>
      </c>
      <c r="G6010" s="337">
        <v>827311400</v>
      </c>
      <c r="H6010" s="330">
        <v>46554</v>
      </c>
      <c r="I6010" s="330"/>
      <c r="K6010" s="42"/>
      <c r="L6010" s="42"/>
      <c r="M6010" s="328"/>
      <c r="N6010" s="328"/>
      <c r="O6010" s="42"/>
    </row>
    <row r="6011" spans="1:15">
      <c r="A6011" s="42"/>
      <c r="B6011" s="330">
        <v>49015</v>
      </c>
      <c r="C6011" s="334">
        <f t="shared" si="92"/>
        <v>10210376858</v>
      </c>
      <c r="D6011" s="42"/>
      <c r="E6011" s="42"/>
      <c r="F6011" s="247">
        <v>671514672</v>
      </c>
      <c r="G6011" s="337">
        <v>827403335</v>
      </c>
      <c r="H6011" s="330">
        <v>46583</v>
      </c>
      <c r="I6011" s="330"/>
      <c r="K6011" s="42"/>
      <c r="L6011" s="42"/>
      <c r="M6011" s="328"/>
      <c r="N6011" s="328"/>
      <c r="O6011" s="42"/>
    </row>
    <row r="6012" spans="1:15">
      <c r="A6012" s="42"/>
      <c r="B6012" s="330">
        <v>49016</v>
      </c>
      <c r="C6012" s="334">
        <f t="shared" si="92"/>
        <v>9806562898</v>
      </c>
      <c r="D6012" s="42"/>
      <c r="E6012" s="42"/>
      <c r="F6012" s="247">
        <v>267700712</v>
      </c>
      <c r="G6012" s="337">
        <v>827405761</v>
      </c>
      <c r="H6012" s="330">
        <v>50318</v>
      </c>
      <c r="I6012" s="330"/>
      <c r="K6012" s="42"/>
      <c r="L6012" s="42"/>
      <c r="M6012" s="328"/>
      <c r="N6012" s="328"/>
      <c r="O6012" s="42"/>
    </row>
    <row r="6013" spans="1:15">
      <c r="A6013" s="42"/>
      <c r="B6013" s="330">
        <v>49017</v>
      </c>
      <c r="C6013" s="334">
        <f t="shared" si="92"/>
        <v>10408750431</v>
      </c>
      <c r="D6013" s="42"/>
      <c r="E6013" s="42"/>
      <c r="F6013" s="247">
        <v>869888245</v>
      </c>
      <c r="G6013" s="337">
        <v>827429602</v>
      </c>
      <c r="H6013" s="330">
        <v>46355</v>
      </c>
      <c r="I6013" s="330"/>
      <c r="K6013" s="42"/>
      <c r="L6013" s="42"/>
      <c r="M6013" s="328"/>
      <c r="N6013" s="328"/>
      <c r="O6013" s="42"/>
    </row>
    <row r="6014" spans="1:15">
      <c r="A6014" s="42"/>
      <c r="B6014" s="330">
        <v>49018</v>
      </c>
      <c r="C6014" s="334">
        <f t="shared" si="92"/>
        <v>10502728918</v>
      </c>
      <c r="D6014" s="42"/>
      <c r="E6014" s="42"/>
      <c r="F6014" s="247">
        <v>963866732</v>
      </c>
      <c r="G6014" s="337">
        <v>827616661</v>
      </c>
      <c r="H6014" s="330">
        <v>49353</v>
      </c>
      <c r="I6014" s="330"/>
      <c r="K6014" s="42"/>
      <c r="L6014" s="42"/>
      <c r="M6014" s="328"/>
      <c r="N6014" s="328"/>
      <c r="O6014" s="42"/>
    </row>
    <row r="6015" spans="1:15">
      <c r="A6015" s="42"/>
      <c r="B6015" s="330">
        <v>49019</v>
      </c>
      <c r="C6015" s="334">
        <f t="shared" si="92"/>
        <v>9955310096</v>
      </c>
      <c r="D6015" s="42"/>
      <c r="E6015" s="42"/>
      <c r="F6015" s="247">
        <v>416447910</v>
      </c>
      <c r="G6015" s="337">
        <v>827893590</v>
      </c>
      <c r="H6015" s="330">
        <v>48354</v>
      </c>
      <c r="I6015" s="330"/>
      <c r="K6015" s="42"/>
      <c r="L6015" s="42"/>
      <c r="M6015" s="328"/>
      <c r="N6015" s="328"/>
      <c r="O6015" s="42"/>
    </row>
    <row r="6016" spans="1:15">
      <c r="A6016" s="42"/>
      <c r="B6016" s="330">
        <v>49020</v>
      </c>
      <c r="C6016" s="334">
        <f t="shared" si="92"/>
        <v>9672275827</v>
      </c>
      <c r="D6016" s="42"/>
      <c r="E6016" s="42"/>
      <c r="F6016" s="247">
        <v>133413641</v>
      </c>
      <c r="G6016" s="337">
        <v>827910308</v>
      </c>
      <c r="H6016" s="330">
        <v>45086</v>
      </c>
      <c r="I6016" s="330"/>
      <c r="K6016" s="42"/>
      <c r="L6016" s="42"/>
      <c r="M6016" s="328"/>
      <c r="N6016" s="328"/>
      <c r="O6016" s="42"/>
    </row>
    <row r="6017" spans="1:15">
      <c r="A6017" s="42"/>
      <c r="B6017" s="330">
        <v>49021</v>
      </c>
      <c r="C6017" s="334">
        <f t="shared" si="92"/>
        <v>10297879361</v>
      </c>
      <c r="D6017" s="42"/>
      <c r="E6017" s="42"/>
      <c r="F6017" s="247">
        <v>759017175</v>
      </c>
      <c r="G6017" s="337">
        <v>827923512</v>
      </c>
      <c r="H6017" s="330">
        <v>49529</v>
      </c>
      <c r="I6017" s="330"/>
      <c r="K6017" s="42"/>
      <c r="L6017" s="42"/>
      <c r="M6017" s="328"/>
      <c r="N6017" s="328"/>
      <c r="O6017" s="42"/>
    </row>
    <row r="6018" spans="1:15">
      <c r="A6018" s="42"/>
      <c r="B6018" s="330">
        <v>49022</v>
      </c>
      <c r="C6018" s="334">
        <f t="shared" si="92"/>
        <v>10433587631</v>
      </c>
      <c r="D6018" s="42"/>
      <c r="E6018" s="42"/>
      <c r="F6018" s="247">
        <v>894725445</v>
      </c>
      <c r="G6018" s="337">
        <v>827940273</v>
      </c>
      <c r="H6018" s="330">
        <v>48728</v>
      </c>
      <c r="I6018" s="330"/>
      <c r="K6018" s="42"/>
      <c r="L6018" s="42"/>
      <c r="M6018" s="328"/>
      <c r="N6018" s="328"/>
      <c r="O6018" s="42"/>
    </row>
    <row r="6019" spans="1:15">
      <c r="A6019" s="42"/>
      <c r="B6019" s="330">
        <v>49023</v>
      </c>
      <c r="C6019" s="334">
        <f t="shared" si="92"/>
        <v>10339922357</v>
      </c>
      <c r="D6019" s="42"/>
      <c r="E6019" s="42"/>
      <c r="F6019" s="247">
        <v>801060171</v>
      </c>
      <c r="G6019" s="337">
        <v>827946470</v>
      </c>
      <c r="H6019" s="330">
        <v>48760</v>
      </c>
      <c r="I6019" s="330"/>
      <c r="K6019" s="42"/>
      <c r="L6019" s="42"/>
      <c r="M6019" s="328"/>
      <c r="N6019" s="328"/>
      <c r="O6019" s="42"/>
    </row>
    <row r="6020" spans="1:15">
      <c r="A6020" s="42"/>
      <c r="B6020" s="330">
        <v>49024</v>
      </c>
      <c r="C6020" s="334">
        <f t="shared" si="92"/>
        <v>9987616040</v>
      </c>
      <c r="D6020" s="42"/>
      <c r="E6020" s="42"/>
      <c r="F6020" s="247">
        <v>448753854</v>
      </c>
      <c r="G6020" s="337">
        <v>827994817</v>
      </c>
      <c r="H6020" s="330">
        <v>48340</v>
      </c>
      <c r="I6020" s="330"/>
      <c r="K6020" s="42"/>
      <c r="L6020" s="42"/>
      <c r="M6020" s="328"/>
      <c r="N6020" s="328"/>
      <c r="O6020" s="42"/>
    </row>
    <row r="6021" spans="1:15">
      <c r="A6021" s="42"/>
      <c r="B6021" s="330">
        <v>49025</v>
      </c>
      <c r="C6021" s="334">
        <f t="shared" si="92"/>
        <v>9715409162</v>
      </c>
      <c r="D6021" s="42"/>
      <c r="E6021" s="42"/>
      <c r="F6021" s="247">
        <v>176546976</v>
      </c>
      <c r="G6021" s="337">
        <v>828044163</v>
      </c>
      <c r="H6021" s="330">
        <v>47261</v>
      </c>
      <c r="I6021" s="330"/>
      <c r="K6021" s="42"/>
      <c r="L6021" s="42"/>
      <c r="M6021" s="328"/>
      <c r="N6021" s="328"/>
      <c r="O6021" s="42"/>
    </row>
    <row r="6022" spans="1:15">
      <c r="A6022" s="42"/>
      <c r="B6022" s="330">
        <v>49026</v>
      </c>
      <c r="C6022" s="334">
        <f t="shared" si="92"/>
        <v>10496356097</v>
      </c>
      <c r="D6022" s="42"/>
      <c r="E6022" s="42"/>
      <c r="F6022" s="247">
        <v>957493911</v>
      </c>
      <c r="G6022" s="337">
        <v>828182392</v>
      </c>
      <c r="H6022" s="330">
        <v>46714</v>
      </c>
      <c r="I6022" s="330"/>
      <c r="K6022" s="42"/>
      <c r="L6022" s="42"/>
      <c r="M6022" s="328"/>
      <c r="N6022" s="328"/>
      <c r="O6022" s="42"/>
    </row>
    <row r="6023" spans="1:15">
      <c r="A6023" s="42"/>
      <c r="B6023" s="330">
        <v>49027</v>
      </c>
      <c r="C6023" s="334">
        <f t="shared" si="92"/>
        <v>9748828603</v>
      </c>
      <c r="D6023" s="42"/>
      <c r="E6023" s="42"/>
      <c r="F6023" s="247">
        <v>209966417</v>
      </c>
      <c r="G6023" s="337">
        <v>828206819</v>
      </c>
      <c r="H6023" s="330">
        <v>49459</v>
      </c>
      <c r="I6023" s="330"/>
      <c r="K6023" s="42"/>
      <c r="L6023" s="42"/>
      <c r="M6023" s="328"/>
      <c r="N6023" s="328"/>
      <c r="O6023" s="42"/>
    </row>
    <row r="6024" spans="1:15">
      <c r="A6024" s="42"/>
      <c r="B6024" s="330">
        <v>49028</v>
      </c>
      <c r="C6024" s="334">
        <f t="shared" si="92"/>
        <v>10480771206</v>
      </c>
      <c r="D6024" s="42"/>
      <c r="E6024" s="42"/>
      <c r="F6024" s="247">
        <v>941909020</v>
      </c>
      <c r="G6024" s="337">
        <v>828212014</v>
      </c>
      <c r="H6024" s="330">
        <v>49739</v>
      </c>
      <c r="I6024" s="330"/>
      <c r="K6024" s="42"/>
      <c r="L6024" s="42"/>
      <c r="M6024" s="328"/>
      <c r="N6024" s="328"/>
      <c r="O6024" s="42"/>
    </row>
    <row r="6025" spans="1:15">
      <c r="A6025" s="42"/>
      <c r="B6025" s="330">
        <v>49029</v>
      </c>
      <c r="C6025" s="334">
        <f t="shared" si="92"/>
        <v>10267618340</v>
      </c>
      <c r="D6025" s="42"/>
      <c r="E6025" s="42"/>
      <c r="F6025" s="247">
        <v>728756154</v>
      </c>
      <c r="G6025" s="337">
        <v>828212107</v>
      </c>
      <c r="H6025" s="330">
        <v>47517</v>
      </c>
      <c r="I6025" s="330"/>
      <c r="K6025" s="42"/>
      <c r="L6025" s="42"/>
      <c r="M6025" s="328"/>
      <c r="N6025" s="328"/>
      <c r="O6025" s="42"/>
    </row>
    <row r="6026" spans="1:15">
      <c r="A6026" s="42"/>
      <c r="B6026" s="330">
        <v>49030</v>
      </c>
      <c r="C6026" s="334">
        <f t="shared" si="92"/>
        <v>9938145617</v>
      </c>
      <c r="D6026" s="42"/>
      <c r="E6026" s="42"/>
      <c r="F6026" s="247">
        <v>399283431</v>
      </c>
      <c r="G6026" s="337">
        <v>828335896</v>
      </c>
      <c r="H6026" s="330">
        <v>46307</v>
      </c>
      <c r="I6026" s="330"/>
      <c r="K6026" s="42"/>
      <c r="L6026" s="42"/>
      <c r="M6026" s="328"/>
      <c r="N6026" s="328"/>
      <c r="O6026" s="42"/>
    </row>
    <row r="6027" spans="1:15">
      <c r="A6027" s="42"/>
      <c r="B6027" s="330">
        <v>49031</v>
      </c>
      <c r="C6027" s="334">
        <f t="shared" si="92"/>
        <v>9879401145</v>
      </c>
      <c r="D6027" s="42"/>
      <c r="E6027" s="42"/>
      <c r="F6027" s="247">
        <v>340538959</v>
      </c>
      <c r="G6027" s="337">
        <v>828372202</v>
      </c>
      <c r="H6027" s="330">
        <v>45639</v>
      </c>
      <c r="I6027" s="330"/>
      <c r="K6027" s="42"/>
      <c r="L6027" s="42"/>
      <c r="M6027" s="328"/>
      <c r="N6027" s="328"/>
      <c r="O6027" s="42"/>
    </row>
    <row r="6028" spans="1:15">
      <c r="A6028" s="42"/>
      <c r="B6028" s="330">
        <v>49032</v>
      </c>
      <c r="C6028" s="334">
        <f t="shared" si="92"/>
        <v>10165057553</v>
      </c>
      <c r="D6028" s="42"/>
      <c r="E6028" s="42"/>
      <c r="F6028" s="247">
        <v>626195367</v>
      </c>
      <c r="G6028" s="337">
        <v>828679252</v>
      </c>
      <c r="H6028" s="330">
        <v>45990</v>
      </c>
      <c r="I6028" s="330"/>
      <c r="K6028" s="42"/>
      <c r="L6028" s="42"/>
      <c r="M6028" s="328"/>
      <c r="N6028" s="328"/>
      <c r="O6028" s="42"/>
    </row>
    <row r="6029" spans="1:15">
      <c r="A6029" s="42"/>
      <c r="B6029" s="330">
        <v>49033</v>
      </c>
      <c r="C6029" s="334">
        <f t="shared" si="92"/>
        <v>9738139505</v>
      </c>
      <c r="D6029" s="42"/>
      <c r="E6029" s="42"/>
      <c r="F6029" s="247">
        <v>199277319</v>
      </c>
      <c r="G6029" s="337">
        <v>828701310</v>
      </c>
      <c r="H6029" s="330">
        <v>44180</v>
      </c>
      <c r="I6029" s="330"/>
      <c r="K6029" s="42"/>
      <c r="L6029" s="42"/>
      <c r="M6029" s="328"/>
      <c r="N6029" s="328"/>
      <c r="O6029" s="42"/>
    </row>
    <row r="6030" spans="1:15">
      <c r="A6030" s="42"/>
      <c r="B6030" s="330">
        <v>49034</v>
      </c>
      <c r="C6030" s="334">
        <f t="shared" si="92"/>
        <v>10444629144</v>
      </c>
      <c r="D6030" s="42"/>
      <c r="E6030" s="42"/>
      <c r="F6030" s="247">
        <v>905766958</v>
      </c>
      <c r="G6030" s="337">
        <v>828771706</v>
      </c>
      <c r="H6030" s="330">
        <v>44361</v>
      </c>
      <c r="I6030" s="330"/>
      <c r="K6030" s="42"/>
      <c r="L6030" s="42"/>
      <c r="M6030" s="328"/>
      <c r="N6030" s="328"/>
      <c r="O6030" s="42"/>
    </row>
    <row r="6031" spans="1:15">
      <c r="A6031" s="42"/>
      <c r="B6031" s="330">
        <v>49035</v>
      </c>
      <c r="C6031" s="334">
        <f t="shared" si="92"/>
        <v>9922906487</v>
      </c>
      <c r="D6031" s="42"/>
      <c r="E6031" s="42"/>
      <c r="F6031" s="247">
        <v>384044301</v>
      </c>
      <c r="G6031" s="337">
        <v>828907420</v>
      </c>
      <c r="H6031" s="330">
        <v>46977</v>
      </c>
      <c r="I6031" s="330"/>
      <c r="K6031" s="42"/>
      <c r="L6031" s="42"/>
      <c r="M6031" s="328"/>
      <c r="N6031" s="328"/>
      <c r="O6031" s="42"/>
    </row>
    <row r="6032" spans="1:15">
      <c r="A6032" s="42"/>
      <c r="B6032" s="330">
        <v>49036</v>
      </c>
      <c r="C6032" s="334">
        <f t="shared" si="92"/>
        <v>9951385274</v>
      </c>
      <c r="D6032" s="42"/>
      <c r="E6032" s="42"/>
      <c r="F6032" s="247">
        <v>412523088</v>
      </c>
      <c r="G6032" s="337">
        <v>828953769</v>
      </c>
      <c r="H6032" s="330">
        <v>47615</v>
      </c>
      <c r="I6032" s="330"/>
      <c r="K6032" s="42"/>
      <c r="L6032" s="42"/>
      <c r="M6032" s="328"/>
      <c r="N6032" s="328"/>
      <c r="O6032" s="42"/>
    </row>
    <row r="6033" spans="1:15">
      <c r="A6033" s="42"/>
      <c r="B6033" s="330">
        <v>49037</v>
      </c>
      <c r="C6033" s="334">
        <f t="shared" si="92"/>
        <v>9888087879</v>
      </c>
      <c r="D6033" s="42"/>
      <c r="E6033" s="42"/>
      <c r="F6033" s="247">
        <v>349225693</v>
      </c>
      <c r="G6033" s="337">
        <v>828972127</v>
      </c>
      <c r="H6033" s="330">
        <v>48342</v>
      </c>
      <c r="I6033" s="330"/>
      <c r="K6033" s="42"/>
      <c r="L6033" s="42"/>
      <c r="M6033" s="328"/>
      <c r="N6033" s="328"/>
      <c r="O6033" s="42"/>
    </row>
    <row r="6034" spans="1:15">
      <c r="A6034" s="42"/>
      <c r="B6034" s="330">
        <v>49038</v>
      </c>
      <c r="C6034" s="334">
        <f t="shared" si="92"/>
        <v>10144929526</v>
      </c>
      <c r="D6034" s="42"/>
      <c r="E6034" s="42"/>
      <c r="F6034" s="247">
        <v>606067340</v>
      </c>
      <c r="G6034" s="337">
        <v>829005495</v>
      </c>
      <c r="H6034" s="330">
        <v>47212</v>
      </c>
      <c r="I6034" s="330"/>
      <c r="K6034" s="42"/>
      <c r="L6034" s="42"/>
      <c r="M6034" s="328"/>
      <c r="N6034" s="328"/>
      <c r="O6034" s="42"/>
    </row>
    <row r="6035" spans="1:15">
      <c r="A6035" s="42"/>
      <c r="B6035" s="330">
        <v>49039</v>
      </c>
      <c r="C6035" s="334">
        <f t="shared" si="92"/>
        <v>10400475782</v>
      </c>
      <c r="D6035" s="42"/>
      <c r="E6035" s="42"/>
      <c r="F6035" s="247">
        <v>861613596</v>
      </c>
      <c r="G6035" s="337">
        <v>829021530</v>
      </c>
      <c r="H6035" s="330">
        <v>47319</v>
      </c>
      <c r="I6035" s="330"/>
      <c r="K6035" s="42"/>
      <c r="L6035" s="42"/>
      <c r="M6035" s="328"/>
      <c r="N6035" s="328"/>
      <c r="O6035" s="42"/>
    </row>
    <row r="6036" spans="1:15">
      <c r="A6036" s="42"/>
      <c r="B6036" s="330">
        <v>49040</v>
      </c>
      <c r="C6036" s="334">
        <f t="shared" si="92"/>
        <v>9877064860</v>
      </c>
      <c r="D6036" s="42"/>
      <c r="E6036" s="42"/>
      <c r="F6036" s="247">
        <v>338202674</v>
      </c>
      <c r="G6036" s="337">
        <v>829028507</v>
      </c>
      <c r="H6036" s="330">
        <v>48765</v>
      </c>
      <c r="I6036" s="330"/>
      <c r="K6036" s="42"/>
      <c r="L6036" s="42"/>
      <c r="M6036" s="328"/>
      <c r="N6036" s="328"/>
      <c r="O6036" s="42"/>
    </row>
    <row r="6037" spans="1:15">
      <c r="A6037" s="42"/>
      <c r="B6037" s="330">
        <v>49041</v>
      </c>
      <c r="C6037" s="334">
        <f t="shared" si="92"/>
        <v>9687815817</v>
      </c>
      <c r="D6037" s="42"/>
      <c r="E6037" s="42"/>
      <c r="F6037" s="247">
        <v>148953631</v>
      </c>
      <c r="G6037" s="337">
        <v>829070578</v>
      </c>
      <c r="H6037" s="330">
        <v>48772</v>
      </c>
      <c r="I6037" s="330"/>
      <c r="K6037" s="42"/>
      <c r="L6037" s="42"/>
      <c r="M6037" s="328"/>
      <c r="N6037" s="328"/>
      <c r="O6037" s="42"/>
    </row>
    <row r="6038" spans="1:15">
      <c r="A6038" s="42"/>
      <c r="B6038" s="330">
        <v>49042</v>
      </c>
      <c r="C6038" s="334">
        <f t="shared" si="92"/>
        <v>9862187623</v>
      </c>
      <c r="D6038" s="42"/>
      <c r="E6038" s="42"/>
      <c r="F6038" s="247">
        <v>323325437</v>
      </c>
      <c r="G6038" s="337">
        <v>829185379</v>
      </c>
      <c r="H6038" s="330">
        <v>48796</v>
      </c>
      <c r="I6038" s="330"/>
      <c r="K6038" s="42"/>
      <c r="L6038" s="42"/>
      <c r="M6038" s="328"/>
      <c r="N6038" s="328"/>
      <c r="O6038" s="42"/>
    </row>
    <row r="6039" spans="1:15">
      <c r="A6039" s="42"/>
      <c r="B6039" s="330">
        <v>49043</v>
      </c>
      <c r="C6039" s="334">
        <f t="shared" si="92"/>
        <v>10117178891</v>
      </c>
      <c r="D6039" s="42"/>
      <c r="E6039" s="42"/>
      <c r="F6039" s="247">
        <v>578316705</v>
      </c>
      <c r="G6039" s="337">
        <v>829189232</v>
      </c>
      <c r="H6039" s="330">
        <v>45123</v>
      </c>
      <c r="I6039" s="330"/>
      <c r="K6039" s="42"/>
      <c r="L6039" s="42"/>
      <c r="M6039" s="328"/>
      <c r="N6039" s="328"/>
      <c r="O6039" s="42"/>
    </row>
    <row r="6040" spans="1:15">
      <c r="A6040" s="42"/>
      <c r="B6040" s="330">
        <v>49044</v>
      </c>
      <c r="C6040" s="334">
        <f t="shared" si="92"/>
        <v>10324410933</v>
      </c>
      <c r="D6040" s="42"/>
      <c r="E6040" s="42"/>
      <c r="F6040" s="247">
        <v>785548747</v>
      </c>
      <c r="G6040" s="337">
        <v>829276876</v>
      </c>
      <c r="H6040" s="330">
        <v>44482</v>
      </c>
      <c r="I6040" s="330"/>
      <c r="K6040" s="42"/>
      <c r="L6040" s="42"/>
      <c r="M6040" s="328"/>
      <c r="N6040" s="328"/>
      <c r="O6040" s="42"/>
    </row>
    <row r="6041" spans="1:15">
      <c r="A6041" s="42"/>
      <c r="B6041" s="330">
        <v>49045</v>
      </c>
      <c r="C6041" s="334">
        <f t="shared" si="92"/>
        <v>9762875605</v>
      </c>
      <c r="D6041" s="42"/>
      <c r="E6041" s="42"/>
      <c r="F6041" s="247">
        <v>224013419</v>
      </c>
      <c r="G6041" s="337">
        <v>829883929</v>
      </c>
      <c r="H6041" s="330">
        <v>46381</v>
      </c>
      <c r="I6041" s="330"/>
      <c r="K6041" s="42"/>
      <c r="L6041" s="42"/>
      <c r="M6041" s="328"/>
      <c r="N6041" s="328"/>
      <c r="O6041" s="42"/>
    </row>
    <row r="6042" spans="1:15">
      <c r="A6042" s="42"/>
      <c r="B6042" s="330">
        <v>49046</v>
      </c>
      <c r="C6042" s="334">
        <f t="shared" si="92"/>
        <v>9874604322</v>
      </c>
      <c r="D6042" s="42"/>
      <c r="E6042" s="42"/>
      <c r="F6042" s="247">
        <v>335742136</v>
      </c>
      <c r="G6042" s="337">
        <v>830065687</v>
      </c>
      <c r="H6042" s="330">
        <v>45107</v>
      </c>
      <c r="I6042" s="330"/>
      <c r="K6042" s="42"/>
      <c r="L6042" s="42"/>
      <c r="M6042" s="328"/>
      <c r="N6042" s="328"/>
      <c r="O6042" s="42"/>
    </row>
    <row r="6043" spans="1:15">
      <c r="A6043" s="42"/>
      <c r="B6043" s="330">
        <v>49047</v>
      </c>
      <c r="C6043" s="334">
        <f t="shared" si="92"/>
        <v>10016202820</v>
      </c>
      <c r="D6043" s="42"/>
      <c r="E6043" s="42"/>
      <c r="F6043" s="247">
        <v>477340634</v>
      </c>
      <c r="G6043" s="337">
        <v>830219866</v>
      </c>
      <c r="H6043" s="330">
        <v>46225</v>
      </c>
      <c r="I6043" s="330"/>
      <c r="K6043" s="42"/>
      <c r="L6043" s="42"/>
      <c r="M6043" s="328"/>
      <c r="N6043" s="328"/>
      <c r="O6043" s="42"/>
    </row>
    <row r="6044" spans="1:15">
      <c r="A6044" s="42"/>
      <c r="B6044" s="330">
        <v>49048</v>
      </c>
      <c r="C6044" s="334">
        <f t="shared" si="92"/>
        <v>10101728389</v>
      </c>
      <c r="D6044" s="42"/>
      <c r="E6044" s="42"/>
      <c r="F6044" s="247">
        <v>562866203</v>
      </c>
      <c r="G6044" s="337">
        <v>830436063</v>
      </c>
      <c r="H6044" s="330">
        <v>48463</v>
      </c>
      <c r="I6044" s="330"/>
      <c r="K6044" s="42"/>
      <c r="L6044" s="42"/>
      <c r="M6044" s="328"/>
      <c r="N6044" s="328"/>
      <c r="O6044" s="42"/>
    </row>
    <row r="6045" spans="1:15">
      <c r="A6045" s="42"/>
      <c r="B6045" s="330">
        <v>49049</v>
      </c>
      <c r="C6045" s="334">
        <f t="shared" si="92"/>
        <v>10152461879</v>
      </c>
      <c r="D6045" s="42"/>
      <c r="E6045" s="42"/>
      <c r="F6045" s="247">
        <v>613599693</v>
      </c>
      <c r="G6045" s="337">
        <v>831014120</v>
      </c>
      <c r="H6045" s="330">
        <v>47603</v>
      </c>
      <c r="I6045" s="330"/>
      <c r="K6045" s="42"/>
      <c r="L6045" s="42"/>
      <c r="M6045" s="328"/>
      <c r="N6045" s="328"/>
      <c r="O6045" s="42"/>
    </row>
    <row r="6046" spans="1:15">
      <c r="A6046" s="42"/>
      <c r="B6046" s="330">
        <v>49050</v>
      </c>
      <c r="C6046" s="334">
        <f t="shared" si="92"/>
        <v>10467301257</v>
      </c>
      <c r="D6046" s="42"/>
      <c r="E6046" s="42"/>
      <c r="F6046" s="247">
        <v>928439071</v>
      </c>
      <c r="G6046" s="337">
        <v>831038428</v>
      </c>
      <c r="H6046" s="330">
        <v>48191</v>
      </c>
      <c r="I6046" s="330"/>
      <c r="K6046" s="42"/>
      <c r="L6046" s="42"/>
      <c r="M6046" s="328"/>
      <c r="N6046" s="328"/>
      <c r="O6046" s="42"/>
    </row>
    <row r="6047" spans="1:15">
      <c r="A6047" s="42"/>
      <c r="B6047" s="330">
        <v>49051</v>
      </c>
      <c r="C6047" s="334">
        <f t="shared" si="92"/>
        <v>10516808013</v>
      </c>
      <c r="D6047" s="42"/>
      <c r="E6047" s="42"/>
      <c r="F6047" s="247">
        <v>977945827</v>
      </c>
      <c r="G6047" s="337">
        <v>831071573</v>
      </c>
      <c r="H6047" s="330">
        <v>48827</v>
      </c>
      <c r="I6047" s="330"/>
      <c r="K6047" s="42"/>
      <c r="L6047" s="42"/>
      <c r="M6047" s="328"/>
      <c r="N6047" s="328"/>
      <c r="O6047" s="42"/>
    </row>
    <row r="6048" spans="1:15">
      <c r="A6048" s="42"/>
      <c r="B6048" s="330">
        <v>49052</v>
      </c>
      <c r="C6048" s="334">
        <f t="shared" ref="C6048:C6111" si="93">F6048+(F$88*28679+98765)+(G$88*6587+87654)+(E$88*9537+76543)+(J$88*5713+4528)</f>
        <v>10140082281</v>
      </c>
      <c r="D6048" s="42"/>
      <c r="E6048" s="42"/>
      <c r="F6048" s="247">
        <v>601220095</v>
      </c>
      <c r="G6048" s="337">
        <v>831245827</v>
      </c>
      <c r="H6048" s="330">
        <v>43023</v>
      </c>
      <c r="I6048" s="330"/>
      <c r="K6048" s="42"/>
      <c r="L6048" s="42"/>
      <c r="M6048" s="328"/>
      <c r="N6048" s="328"/>
      <c r="O6048" s="42"/>
    </row>
    <row r="6049" spans="1:15">
      <c r="A6049" s="42"/>
      <c r="B6049" s="330">
        <v>49053</v>
      </c>
      <c r="C6049" s="334">
        <f t="shared" si="93"/>
        <v>10194945609</v>
      </c>
      <c r="D6049" s="42"/>
      <c r="E6049" s="42"/>
      <c r="F6049" s="247">
        <v>656083423</v>
      </c>
      <c r="G6049" s="337">
        <v>831456252</v>
      </c>
      <c r="H6049" s="330">
        <v>47365</v>
      </c>
      <c r="I6049" s="330"/>
      <c r="K6049" s="42"/>
      <c r="L6049" s="42"/>
      <c r="M6049" s="328"/>
      <c r="N6049" s="328"/>
      <c r="O6049" s="42"/>
    </row>
    <row r="6050" spans="1:15">
      <c r="A6050" s="42"/>
      <c r="B6050" s="330">
        <v>49054</v>
      </c>
      <c r="C6050" s="334">
        <f t="shared" si="93"/>
        <v>9998602928</v>
      </c>
      <c r="D6050" s="42"/>
      <c r="E6050" s="42"/>
      <c r="F6050" s="247">
        <v>459740742</v>
      </c>
      <c r="G6050" s="337">
        <v>831597729</v>
      </c>
      <c r="H6050" s="330">
        <v>48370</v>
      </c>
      <c r="I6050" s="330"/>
      <c r="K6050" s="42"/>
      <c r="L6050" s="42"/>
      <c r="M6050" s="328"/>
      <c r="N6050" s="328"/>
      <c r="O6050" s="42"/>
    </row>
    <row r="6051" spans="1:15">
      <c r="A6051" s="42"/>
      <c r="B6051" s="330">
        <v>49055</v>
      </c>
      <c r="C6051" s="334">
        <f t="shared" si="93"/>
        <v>10206972962</v>
      </c>
      <c r="D6051" s="42"/>
      <c r="E6051" s="42"/>
      <c r="F6051" s="247">
        <v>668110776</v>
      </c>
      <c r="G6051" s="337">
        <v>831673930</v>
      </c>
      <c r="H6051" s="330">
        <v>49236</v>
      </c>
      <c r="I6051" s="330"/>
      <c r="K6051" s="42"/>
      <c r="L6051" s="42"/>
      <c r="M6051" s="328"/>
      <c r="N6051" s="328"/>
      <c r="O6051" s="42"/>
    </row>
    <row r="6052" spans="1:15">
      <c r="A6052" s="42"/>
      <c r="B6052" s="330">
        <v>49056</v>
      </c>
      <c r="C6052" s="334">
        <f t="shared" si="93"/>
        <v>10148742681</v>
      </c>
      <c r="D6052" s="42"/>
      <c r="E6052" s="42"/>
      <c r="F6052" s="247">
        <v>609880495</v>
      </c>
      <c r="G6052" s="337">
        <v>831720183</v>
      </c>
      <c r="H6052" s="330">
        <v>47769</v>
      </c>
      <c r="I6052" s="330"/>
      <c r="K6052" s="42"/>
      <c r="L6052" s="42"/>
      <c r="M6052" s="328"/>
      <c r="N6052" s="328"/>
      <c r="O6052" s="42"/>
    </row>
    <row r="6053" spans="1:15">
      <c r="A6053" s="42"/>
      <c r="B6053" s="330">
        <v>49057</v>
      </c>
      <c r="C6053" s="334">
        <f t="shared" si="93"/>
        <v>10200290774</v>
      </c>
      <c r="D6053" s="42"/>
      <c r="E6053" s="42"/>
      <c r="F6053" s="247">
        <v>661428588</v>
      </c>
      <c r="G6053" s="337">
        <v>831845936</v>
      </c>
      <c r="H6053" s="330">
        <v>44712</v>
      </c>
      <c r="I6053" s="330"/>
      <c r="K6053" s="42"/>
      <c r="L6053" s="42"/>
      <c r="M6053" s="328"/>
      <c r="N6053" s="328"/>
      <c r="O6053" s="42"/>
    </row>
    <row r="6054" spans="1:15">
      <c r="A6054" s="42"/>
      <c r="B6054" s="330">
        <v>49058</v>
      </c>
      <c r="C6054" s="334">
        <f t="shared" si="93"/>
        <v>10512665927</v>
      </c>
      <c r="D6054" s="42"/>
      <c r="E6054" s="42"/>
      <c r="F6054" s="247">
        <v>973803741</v>
      </c>
      <c r="G6054" s="337">
        <v>832139790</v>
      </c>
      <c r="H6054" s="330">
        <v>49703</v>
      </c>
      <c r="I6054" s="330"/>
      <c r="K6054" s="42"/>
      <c r="L6054" s="42"/>
      <c r="M6054" s="328"/>
      <c r="N6054" s="328"/>
      <c r="O6054" s="42"/>
    </row>
    <row r="6055" spans="1:15">
      <c r="A6055" s="42"/>
      <c r="B6055" s="330">
        <v>49059</v>
      </c>
      <c r="C6055" s="334">
        <f t="shared" si="93"/>
        <v>10208784812</v>
      </c>
      <c r="D6055" s="42"/>
      <c r="E6055" s="42"/>
      <c r="F6055" s="247">
        <v>669922626</v>
      </c>
      <c r="G6055" s="337">
        <v>832158390</v>
      </c>
      <c r="H6055" s="330">
        <v>49385</v>
      </c>
      <c r="I6055" s="330"/>
      <c r="K6055" s="42"/>
      <c r="L6055" s="42"/>
      <c r="M6055" s="328"/>
      <c r="N6055" s="328"/>
      <c r="O6055" s="42"/>
    </row>
    <row r="6056" spans="1:15">
      <c r="A6056" s="42"/>
      <c r="B6056" s="330">
        <v>49060</v>
      </c>
      <c r="C6056" s="334">
        <f t="shared" si="93"/>
        <v>10231700446</v>
      </c>
      <c r="D6056" s="42"/>
      <c r="E6056" s="42"/>
      <c r="F6056" s="247">
        <v>692838260</v>
      </c>
      <c r="G6056" s="337">
        <v>832211258</v>
      </c>
      <c r="H6056" s="330">
        <v>48617</v>
      </c>
      <c r="I6056" s="330"/>
      <c r="K6056" s="42"/>
      <c r="L6056" s="42"/>
      <c r="M6056" s="328"/>
      <c r="N6056" s="328"/>
      <c r="O6056" s="42"/>
    </row>
    <row r="6057" spans="1:15">
      <c r="A6057" s="42"/>
      <c r="B6057" s="330">
        <v>49061</v>
      </c>
      <c r="C6057" s="334">
        <f t="shared" si="93"/>
        <v>10447618638</v>
      </c>
      <c r="D6057" s="42"/>
      <c r="E6057" s="42"/>
      <c r="F6057" s="247">
        <v>908756452</v>
      </c>
      <c r="G6057" s="337">
        <v>832525114</v>
      </c>
      <c r="H6057" s="330">
        <v>49138</v>
      </c>
      <c r="I6057" s="330"/>
      <c r="K6057" s="42"/>
      <c r="L6057" s="42"/>
      <c r="M6057" s="328"/>
      <c r="N6057" s="328"/>
      <c r="O6057" s="42"/>
    </row>
    <row r="6058" spans="1:15">
      <c r="A6058" s="42"/>
      <c r="B6058" s="330">
        <v>49062</v>
      </c>
      <c r="C6058" s="334">
        <f t="shared" si="93"/>
        <v>10330064252</v>
      </c>
      <c r="D6058" s="42"/>
      <c r="E6058" s="42"/>
      <c r="F6058" s="247">
        <v>791202066</v>
      </c>
      <c r="G6058" s="337">
        <v>833082269</v>
      </c>
      <c r="H6058" s="330">
        <v>44239</v>
      </c>
      <c r="I6058" s="330"/>
      <c r="K6058" s="42"/>
      <c r="L6058" s="42"/>
      <c r="M6058" s="328"/>
      <c r="N6058" s="328"/>
      <c r="O6058" s="42"/>
    </row>
    <row r="6059" spans="1:15">
      <c r="A6059" s="42"/>
      <c r="B6059" s="330">
        <v>49063</v>
      </c>
      <c r="C6059" s="334">
        <f t="shared" si="93"/>
        <v>10455580450</v>
      </c>
      <c r="D6059" s="42"/>
      <c r="E6059" s="42"/>
      <c r="F6059" s="247">
        <v>916718264</v>
      </c>
      <c r="G6059" s="337">
        <v>833145570</v>
      </c>
      <c r="H6059" s="330">
        <v>45330</v>
      </c>
      <c r="I6059" s="330"/>
      <c r="K6059" s="42"/>
      <c r="L6059" s="42"/>
      <c r="M6059" s="328"/>
      <c r="N6059" s="328"/>
      <c r="O6059" s="42"/>
    </row>
    <row r="6060" spans="1:15">
      <c r="A6060" s="42"/>
      <c r="B6060" s="330">
        <v>49064</v>
      </c>
      <c r="C6060" s="334">
        <f t="shared" si="93"/>
        <v>10442099311</v>
      </c>
      <c r="D6060" s="42"/>
      <c r="E6060" s="42"/>
      <c r="F6060" s="247">
        <v>903237125</v>
      </c>
      <c r="G6060" s="337">
        <v>833514024</v>
      </c>
      <c r="H6060" s="330">
        <v>45806</v>
      </c>
      <c r="I6060" s="330"/>
      <c r="K6060" s="42"/>
      <c r="L6060" s="42"/>
      <c r="M6060" s="328"/>
      <c r="N6060" s="328"/>
      <c r="O6060" s="42"/>
    </row>
    <row r="6061" spans="1:15">
      <c r="A6061" s="42"/>
      <c r="B6061" s="330">
        <v>49065</v>
      </c>
      <c r="C6061" s="334">
        <f t="shared" si="93"/>
        <v>10169166946</v>
      </c>
      <c r="D6061" s="42"/>
      <c r="E6061" s="42"/>
      <c r="F6061" s="247">
        <v>630304760</v>
      </c>
      <c r="G6061" s="337">
        <v>833645354</v>
      </c>
      <c r="H6061" s="330">
        <v>49903</v>
      </c>
      <c r="I6061" s="330"/>
      <c r="K6061" s="42"/>
      <c r="L6061" s="42"/>
      <c r="M6061" s="328"/>
      <c r="N6061" s="328"/>
      <c r="O6061" s="42"/>
    </row>
    <row r="6062" spans="1:15">
      <c r="A6062" s="42"/>
      <c r="B6062" s="330">
        <v>49066</v>
      </c>
      <c r="C6062" s="334">
        <f t="shared" si="93"/>
        <v>10189319441</v>
      </c>
      <c r="D6062" s="42"/>
      <c r="E6062" s="42"/>
      <c r="F6062" s="247">
        <v>650457255</v>
      </c>
      <c r="G6062" s="337">
        <v>833772707</v>
      </c>
      <c r="H6062" s="330">
        <v>49620</v>
      </c>
      <c r="I6062" s="330"/>
      <c r="K6062" s="42"/>
      <c r="L6062" s="42"/>
      <c r="M6062" s="328"/>
      <c r="N6062" s="328"/>
      <c r="O6062" s="42"/>
    </row>
    <row r="6063" spans="1:15">
      <c r="A6063" s="42"/>
      <c r="B6063" s="330">
        <v>49067</v>
      </c>
      <c r="C6063" s="334">
        <f t="shared" si="93"/>
        <v>10377132264</v>
      </c>
      <c r="D6063" s="42"/>
      <c r="E6063" s="42"/>
      <c r="F6063" s="247">
        <v>838270078</v>
      </c>
      <c r="G6063" s="337">
        <v>833871080</v>
      </c>
      <c r="H6063" s="330">
        <v>45987</v>
      </c>
      <c r="I6063" s="330"/>
      <c r="K6063" s="42"/>
      <c r="L6063" s="42"/>
      <c r="M6063" s="328"/>
      <c r="N6063" s="328"/>
      <c r="O6063" s="42"/>
    </row>
    <row r="6064" spans="1:15">
      <c r="A6064" s="42"/>
      <c r="B6064" s="330">
        <v>49068</v>
      </c>
      <c r="C6064" s="334">
        <f t="shared" si="93"/>
        <v>9900434594</v>
      </c>
      <c r="D6064" s="42"/>
      <c r="E6064" s="42"/>
      <c r="F6064" s="247">
        <v>361572408</v>
      </c>
      <c r="G6064" s="337">
        <v>833888498</v>
      </c>
      <c r="H6064" s="330">
        <v>45886</v>
      </c>
      <c r="I6064" s="330"/>
      <c r="K6064" s="42"/>
      <c r="L6064" s="42"/>
      <c r="M6064" s="328"/>
      <c r="N6064" s="328"/>
      <c r="O6064" s="42"/>
    </row>
    <row r="6065" spans="1:15">
      <c r="A6065" s="42"/>
      <c r="B6065" s="330">
        <v>49069</v>
      </c>
      <c r="C6065" s="334">
        <f t="shared" si="93"/>
        <v>9843990523</v>
      </c>
      <c r="D6065" s="42"/>
      <c r="E6065" s="42"/>
      <c r="F6065" s="247">
        <v>305128337</v>
      </c>
      <c r="G6065" s="337">
        <v>833896804</v>
      </c>
      <c r="H6065" s="330">
        <v>46385</v>
      </c>
      <c r="I6065" s="330"/>
      <c r="K6065" s="42"/>
      <c r="L6065" s="42"/>
      <c r="M6065" s="328"/>
      <c r="N6065" s="328"/>
      <c r="O6065" s="42"/>
    </row>
    <row r="6066" spans="1:15">
      <c r="A6066" s="42"/>
      <c r="B6066" s="330">
        <v>49070</v>
      </c>
      <c r="C6066" s="334">
        <f t="shared" si="93"/>
        <v>9935392459</v>
      </c>
      <c r="D6066" s="42"/>
      <c r="E6066" s="42"/>
      <c r="F6066" s="247">
        <v>396530273</v>
      </c>
      <c r="G6066" s="337">
        <v>834166488</v>
      </c>
      <c r="H6066" s="330">
        <v>43194</v>
      </c>
      <c r="I6066" s="330"/>
      <c r="K6066" s="42"/>
      <c r="L6066" s="42"/>
      <c r="M6066" s="328"/>
      <c r="N6066" s="328"/>
      <c r="O6066" s="42"/>
    </row>
    <row r="6067" spans="1:15">
      <c r="A6067" s="42"/>
      <c r="B6067" s="330">
        <v>49071</v>
      </c>
      <c r="C6067" s="334">
        <f t="shared" si="93"/>
        <v>10161575823</v>
      </c>
      <c r="D6067" s="42"/>
      <c r="E6067" s="42"/>
      <c r="F6067" s="247">
        <v>622713637</v>
      </c>
      <c r="G6067" s="337">
        <v>834167700</v>
      </c>
      <c r="H6067" s="330">
        <v>45557</v>
      </c>
      <c r="I6067" s="330"/>
      <c r="K6067" s="42"/>
      <c r="L6067" s="42"/>
      <c r="M6067" s="328"/>
      <c r="N6067" s="328"/>
      <c r="O6067" s="42"/>
    </row>
    <row r="6068" spans="1:15">
      <c r="A6068" s="42"/>
      <c r="B6068" s="330">
        <v>49072</v>
      </c>
      <c r="C6068" s="334">
        <f t="shared" si="93"/>
        <v>10482283967</v>
      </c>
      <c r="D6068" s="42"/>
      <c r="E6068" s="42"/>
      <c r="F6068" s="247">
        <v>943421781</v>
      </c>
      <c r="G6068" s="337">
        <v>834559898</v>
      </c>
      <c r="H6068" s="330">
        <v>43770</v>
      </c>
      <c r="I6068" s="330"/>
      <c r="K6068" s="42"/>
      <c r="L6068" s="42"/>
      <c r="M6068" s="328"/>
      <c r="N6068" s="328"/>
      <c r="O6068" s="42"/>
    </row>
    <row r="6069" spans="1:15">
      <c r="A6069" s="42"/>
      <c r="B6069" s="330">
        <v>49073</v>
      </c>
      <c r="C6069" s="334">
        <f t="shared" si="93"/>
        <v>10304092809</v>
      </c>
      <c r="D6069" s="42"/>
      <c r="E6069" s="42"/>
      <c r="F6069" s="247">
        <v>765230623</v>
      </c>
      <c r="G6069" s="337">
        <v>834713807</v>
      </c>
      <c r="H6069" s="330">
        <v>50103</v>
      </c>
      <c r="I6069" s="330"/>
      <c r="K6069" s="42"/>
      <c r="L6069" s="42"/>
      <c r="M6069" s="328"/>
      <c r="N6069" s="328"/>
      <c r="O6069" s="42"/>
    </row>
    <row r="6070" spans="1:15">
      <c r="A6070" s="42"/>
      <c r="B6070" s="330">
        <v>49074</v>
      </c>
      <c r="C6070" s="334">
        <f t="shared" si="93"/>
        <v>10077841329</v>
      </c>
      <c r="D6070" s="42"/>
      <c r="E6070" s="42"/>
      <c r="F6070" s="247">
        <v>538979143</v>
      </c>
      <c r="G6070" s="337">
        <v>834940487</v>
      </c>
      <c r="H6070" s="330">
        <v>47327</v>
      </c>
      <c r="I6070" s="330"/>
      <c r="K6070" s="42"/>
      <c r="L6070" s="42"/>
      <c r="M6070" s="328"/>
      <c r="N6070" s="328"/>
      <c r="O6070" s="42"/>
    </row>
    <row r="6071" spans="1:15">
      <c r="A6071" s="42"/>
      <c r="B6071" s="330">
        <v>49075</v>
      </c>
      <c r="C6071" s="334">
        <f t="shared" si="93"/>
        <v>9867212439</v>
      </c>
      <c r="D6071" s="42"/>
      <c r="E6071" s="42"/>
      <c r="F6071" s="247">
        <v>328350253</v>
      </c>
      <c r="G6071" s="337">
        <v>835000121</v>
      </c>
      <c r="H6071" s="330">
        <v>44406</v>
      </c>
      <c r="I6071" s="330"/>
      <c r="K6071" s="42"/>
      <c r="L6071" s="42"/>
      <c r="M6071" s="328"/>
      <c r="N6071" s="328"/>
      <c r="O6071" s="42"/>
    </row>
    <row r="6072" spans="1:15">
      <c r="A6072" s="42"/>
      <c r="B6072" s="330">
        <v>49076</v>
      </c>
      <c r="C6072" s="334">
        <f t="shared" si="93"/>
        <v>10262563163</v>
      </c>
      <c r="D6072" s="42"/>
      <c r="E6072" s="42"/>
      <c r="F6072" s="247">
        <v>723700977</v>
      </c>
      <c r="G6072" s="337">
        <v>835275269</v>
      </c>
      <c r="H6072" s="330">
        <v>43978</v>
      </c>
      <c r="I6072" s="330"/>
      <c r="K6072" s="42"/>
      <c r="L6072" s="42"/>
      <c r="M6072" s="328"/>
      <c r="N6072" s="328"/>
      <c r="O6072" s="42"/>
    </row>
    <row r="6073" spans="1:15">
      <c r="A6073" s="42"/>
      <c r="B6073" s="330">
        <v>49077</v>
      </c>
      <c r="C6073" s="334">
        <f t="shared" si="93"/>
        <v>9975095312</v>
      </c>
      <c r="D6073" s="42"/>
      <c r="E6073" s="42"/>
      <c r="F6073" s="247">
        <v>436233126</v>
      </c>
      <c r="G6073" s="337">
        <v>835465363</v>
      </c>
      <c r="H6073" s="330">
        <v>48815</v>
      </c>
      <c r="I6073" s="330"/>
      <c r="K6073" s="42"/>
      <c r="L6073" s="42"/>
      <c r="M6073" s="328"/>
      <c r="N6073" s="328"/>
      <c r="O6073" s="42"/>
    </row>
    <row r="6074" spans="1:15">
      <c r="A6074" s="42"/>
      <c r="B6074" s="330">
        <v>49078</v>
      </c>
      <c r="C6074" s="334">
        <f t="shared" si="93"/>
        <v>9654447693</v>
      </c>
      <c r="D6074" s="42"/>
      <c r="E6074" s="42"/>
      <c r="F6074" s="247">
        <v>115585507</v>
      </c>
      <c r="G6074" s="337">
        <v>835608083</v>
      </c>
      <c r="H6074" s="330">
        <v>43752</v>
      </c>
      <c r="I6074" s="330"/>
      <c r="K6074" s="42"/>
      <c r="L6074" s="42"/>
      <c r="M6074" s="328"/>
      <c r="N6074" s="328"/>
      <c r="O6074" s="42"/>
    </row>
    <row r="6075" spans="1:15">
      <c r="A6075" s="42"/>
      <c r="B6075" s="330">
        <v>49079</v>
      </c>
      <c r="C6075" s="334">
        <f t="shared" si="93"/>
        <v>9754982838</v>
      </c>
      <c r="D6075" s="42"/>
      <c r="E6075" s="42"/>
      <c r="F6075" s="247">
        <v>216120652</v>
      </c>
      <c r="G6075" s="337">
        <v>835711498</v>
      </c>
      <c r="H6075" s="330">
        <v>45691</v>
      </c>
      <c r="I6075" s="330"/>
      <c r="K6075" s="42"/>
      <c r="L6075" s="42"/>
      <c r="M6075" s="328"/>
      <c r="N6075" s="328"/>
      <c r="O6075" s="42"/>
    </row>
    <row r="6076" spans="1:15">
      <c r="A6076" s="42"/>
      <c r="B6076" s="330">
        <v>49080</v>
      </c>
      <c r="C6076" s="334">
        <f t="shared" si="93"/>
        <v>10090735691</v>
      </c>
      <c r="D6076" s="42"/>
      <c r="E6076" s="42"/>
      <c r="F6076" s="247">
        <v>551873505</v>
      </c>
      <c r="G6076" s="337">
        <v>835757551</v>
      </c>
      <c r="H6076" s="330">
        <v>43108</v>
      </c>
      <c r="I6076" s="330"/>
      <c r="K6076" s="42"/>
      <c r="L6076" s="42"/>
      <c r="M6076" s="328"/>
      <c r="N6076" s="328"/>
      <c r="O6076" s="42"/>
    </row>
    <row r="6077" spans="1:15">
      <c r="A6077" s="42"/>
      <c r="B6077" s="330">
        <v>49081</v>
      </c>
      <c r="C6077" s="334">
        <f t="shared" si="93"/>
        <v>10447405785</v>
      </c>
      <c r="D6077" s="42"/>
      <c r="E6077" s="42"/>
      <c r="F6077" s="247">
        <v>908543599</v>
      </c>
      <c r="G6077" s="337">
        <v>835786401</v>
      </c>
      <c r="H6077" s="330">
        <v>44360</v>
      </c>
      <c r="I6077" s="330"/>
      <c r="K6077" s="42"/>
      <c r="L6077" s="42"/>
      <c r="M6077" s="328"/>
      <c r="N6077" s="328"/>
      <c r="O6077" s="42"/>
    </row>
    <row r="6078" spans="1:15">
      <c r="A6078" s="42"/>
      <c r="B6078" s="330">
        <v>49082</v>
      </c>
      <c r="C6078" s="334">
        <f t="shared" si="93"/>
        <v>10315214908</v>
      </c>
      <c r="D6078" s="42"/>
      <c r="E6078" s="42"/>
      <c r="F6078" s="247">
        <v>776352722</v>
      </c>
      <c r="G6078" s="337">
        <v>835816101</v>
      </c>
      <c r="H6078" s="330">
        <v>46991</v>
      </c>
      <c r="I6078" s="330"/>
      <c r="K6078" s="42"/>
      <c r="L6078" s="42"/>
      <c r="M6078" s="328"/>
      <c r="N6078" s="328"/>
      <c r="O6078" s="42"/>
    </row>
    <row r="6079" spans="1:15">
      <c r="A6079" s="42"/>
      <c r="B6079" s="330">
        <v>49083</v>
      </c>
      <c r="C6079" s="334">
        <f t="shared" si="93"/>
        <v>10038432239</v>
      </c>
      <c r="D6079" s="42"/>
      <c r="E6079" s="42"/>
      <c r="F6079" s="247">
        <v>499570053</v>
      </c>
      <c r="G6079" s="337">
        <v>836094511</v>
      </c>
      <c r="H6079" s="330">
        <v>47777</v>
      </c>
      <c r="I6079" s="330"/>
      <c r="K6079" s="42"/>
      <c r="L6079" s="42"/>
      <c r="M6079" s="328"/>
      <c r="N6079" s="328"/>
      <c r="O6079" s="42"/>
    </row>
    <row r="6080" spans="1:15">
      <c r="A6080" s="42"/>
      <c r="B6080" s="330">
        <v>49084</v>
      </c>
      <c r="C6080" s="334">
        <f t="shared" si="93"/>
        <v>10087538087</v>
      </c>
      <c r="D6080" s="42"/>
      <c r="E6080" s="42"/>
      <c r="F6080" s="247">
        <v>548675901</v>
      </c>
      <c r="G6080" s="337">
        <v>836107805</v>
      </c>
      <c r="H6080" s="330">
        <v>48726</v>
      </c>
      <c r="I6080" s="330"/>
      <c r="K6080" s="42"/>
      <c r="L6080" s="42"/>
      <c r="M6080" s="328"/>
      <c r="N6080" s="328"/>
      <c r="O6080" s="42"/>
    </row>
    <row r="6081" spans="1:15">
      <c r="A6081" s="42"/>
      <c r="B6081" s="330">
        <v>49085</v>
      </c>
      <c r="C6081" s="334">
        <f t="shared" si="93"/>
        <v>10291904394</v>
      </c>
      <c r="D6081" s="42"/>
      <c r="E6081" s="42"/>
      <c r="F6081" s="247">
        <v>753042208</v>
      </c>
      <c r="G6081" s="337">
        <v>836298319</v>
      </c>
      <c r="H6081" s="330">
        <v>45324</v>
      </c>
      <c r="I6081" s="330"/>
      <c r="K6081" s="42"/>
      <c r="L6081" s="42"/>
      <c r="M6081" s="328"/>
      <c r="N6081" s="328"/>
      <c r="O6081" s="42"/>
    </row>
    <row r="6082" spans="1:15">
      <c r="A6082" s="42"/>
      <c r="B6082" s="330">
        <v>49086</v>
      </c>
      <c r="C6082" s="334">
        <f t="shared" si="93"/>
        <v>9923087764</v>
      </c>
      <c r="D6082" s="42"/>
      <c r="E6082" s="42"/>
      <c r="F6082" s="247">
        <v>384225578</v>
      </c>
      <c r="G6082" s="337">
        <v>836375794</v>
      </c>
      <c r="H6082" s="330">
        <v>44267</v>
      </c>
      <c r="I6082" s="330"/>
      <c r="K6082" s="42"/>
      <c r="L6082" s="42"/>
      <c r="M6082" s="328"/>
      <c r="N6082" s="328"/>
      <c r="O6082" s="42"/>
    </row>
    <row r="6083" spans="1:15">
      <c r="A6083" s="42"/>
      <c r="B6083" s="330">
        <v>49087</v>
      </c>
      <c r="C6083" s="334">
        <f t="shared" si="93"/>
        <v>10105718837</v>
      </c>
      <c r="D6083" s="42"/>
      <c r="E6083" s="42"/>
      <c r="F6083" s="247">
        <v>566856651</v>
      </c>
      <c r="G6083" s="337">
        <v>836460790</v>
      </c>
      <c r="H6083" s="330">
        <v>49939</v>
      </c>
      <c r="I6083" s="330"/>
      <c r="K6083" s="42"/>
      <c r="L6083" s="42"/>
      <c r="M6083" s="328"/>
      <c r="N6083" s="328"/>
      <c r="O6083" s="42"/>
    </row>
    <row r="6084" spans="1:15">
      <c r="A6084" s="42"/>
      <c r="B6084" s="330">
        <v>49088</v>
      </c>
      <c r="C6084" s="334">
        <f t="shared" si="93"/>
        <v>9869274239</v>
      </c>
      <c r="D6084" s="42"/>
      <c r="E6084" s="42"/>
      <c r="F6084" s="247">
        <v>330412053</v>
      </c>
      <c r="G6084" s="337">
        <v>836474904</v>
      </c>
      <c r="H6084" s="330">
        <v>43266</v>
      </c>
      <c r="I6084" s="330"/>
      <c r="K6084" s="42"/>
      <c r="L6084" s="42"/>
      <c r="M6084" s="328"/>
      <c r="N6084" s="328"/>
      <c r="O6084" s="42"/>
    </row>
    <row r="6085" spans="1:15">
      <c r="A6085" s="42"/>
      <c r="B6085" s="330">
        <v>49089</v>
      </c>
      <c r="C6085" s="334">
        <f t="shared" si="93"/>
        <v>9986305160</v>
      </c>
      <c r="D6085" s="42"/>
      <c r="E6085" s="42"/>
      <c r="F6085" s="247">
        <v>447442974</v>
      </c>
      <c r="G6085" s="337">
        <v>836592168</v>
      </c>
      <c r="H6085" s="330">
        <v>46199</v>
      </c>
      <c r="I6085" s="330"/>
      <c r="K6085" s="42"/>
      <c r="L6085" s="42"/>
      <c r="M6085" s="328"/>
      <c r="N6085" s="328"/>
      <c r="O6085" s="42"/>
    </row>
    <row r="6086" spans="1:15">
      <c r="A6086" s="42"/>
      <c r="B6086" s="330">
        <v>49090</v>
      </c>
      <c r="C6086" s="334">
        <f t="shared" si="93"/>
        <v>10044956942</v>
      </c>
      <c r="D6086" s="42"/>
      <c r="E6086" s="42"/>
      <c r="F6086" s="247">
        <v>506094756</v>
      </c>
      <c r="G6086" s="337">
        <v>836838827</v>
      </c>
      <c r="H6086" s="330">
        <v>43761</v>
      </c>
      <c r="I6086" s="330"/>
      <c r="K6086" s="42"/>
      <c r="L6086" s="42"/>
      <c r="M6086" s="328"/>
      <c r="N6086" s="328"/>
      <c r="O6086" s="42"/>
    </row>
    <row r="6087" spans="1:15">
      <c r="A6087" s="42"/>
      <c r="B6087" s="330">
        <v>49091</v>
      </c>
      <c r="C6087" s="334">
        <f t="shared" si="93"/>
        <v>10232682015</v>
      </c>
      <c r="D6087" s="42"/>
      <c r="E6087" s="42"/>
      <c r="F6087" s="247">
        <v>693819829</v>
      </c>
      <c r="G6087" s="337">
        <v>836939231</v>
      </c>
      <c r="H6087" s="330">
        <v>43018</v>
      </c>
      <c r="I6087" s="330"/>
      <c r="K6087" s="42"/>
      <c r="L6087" s="42"/>
      <c r="M6087" s="328"/>
      <c r="N6087" s="328"/>
      <c r="O6087" s="42"/>
    </row>
    <row r="6088" spans="1:15">
      <c r="A6088" s="42"/>
      <c r="B6088" s="330">
        <v>49092</v>
      </c>
      <c r="C6088" s="334">
        <f t="shared" si="93"/>
        <v>9914102054</v>
      </c>
      <c r="D6088" s="42"/>
      <c r="E6088" s="42"/>
      <c r="F6088" s="247">
        <v>375239868</v>
      </c>
      <c r="G6088" s="337">
        <v>837048052</v>
      </c>
      <c r="H6088" s="330">
        <v>44685</v>
      </c>
      <c r="I6088" s="330"/>
      <c r="K6088" s="42"/>
      <c r="L6088" s="42"/>
      <c r="M6088" s="328"/>
      <c r="N6088" s="328"/>
      <c r="O6088" s="42"/>
    </row>
    <row r="6089" spans="1:15">
      <c r="A6089" s="42"/>
      <c r="B6089" s="330">
        <v>49093</v>
      </c>
      <c r="C6089" s="334">
        <f t="shared" si="93"/>
        <v>9953450109</v>
      </c>
      <c r="D6089" s="42"/>
      <c r="E6089" s="42"/>
      <c r="F6089" s="247">
        <v>414587923</v>
      </c>
      <c r="G6089" s="337">
        <v>837118048</v>
      </c>
      <c r="H6089" s="330">
        <v>43037</v>
      </c>
      <c r="I6089" s="330"/>
      <c r="K6089" s="42"/>
      <c r="L6089" s="42"/>
      <c r="M6089" s="328"/>
      <c r="N6089" s="328"/>
      <c r="O6089" s="42"/>
    </row>
    <row r="6090" spans="1:15">
      <c r="A6090" s="42"/>
      <c r="B6090" s="330">
        <v>49094</v>
      </c>
      <c r="C6090" s="334">
        <f t="shared" si="93"/>
        <v>10286845253</v>
      </c>
      <c r="D6090" s="42"/>
      <c r="E6090" s="42"/>
      <c r="F6090" s="247">
        <v>747983067</v>
      </c>
      <c r="G6090" s="337">
        <v>837163423</v>
      </c>
      <c r="H6090" s="330">
        <v>47566</v>
      </c>
      <c r="I6090" s="330"/>
      <c r="K6090" s="42"/>
      <c r="L6090" s="42"/>
      <c r="M6090" s="328"/>
      <c r="N6090" s="328"/>
      <c r="O6090" s="42"/>
    </row>
    <row r="6091" spans="1:15">
      <c r="A6091" s="42"/>
      <c r="B6091" s="330">
        <v>49095</v>
      </c>
      <c r="C6091" s="334">
        <f t="shared" si="93"/>
        <v>10525966261</v>
      </c>
      <c r="D6091" s="42"/>
      <c r="E6091" s="42"/>
      <c r="F6091" s="247">
        <v>987104075</v>
      </c>
      <c r="G6091" s="337">
        <v>837247584</v>
      </c>
      <c r="H6091" s="330">
        <v>47518</v>
      </c>
      <c r="I6091" s="330"/>
      <c r="K6091" s="42"/>
      <c r="L6091" s="42"/>
      <c r="M6091" s="328"/>
      <c r="N6091" s="328"/>
      <c r="O6091" s="42"/>
    </row>
    <row r="6092" spans="1:15">
      <c r="A6092" s="42"/>
      <c r="B6092" s="330">
        <v>49096</v>
      </c>
      <c r="C6092" s="334">
        <f t="shared" si="93"/>
        <v>9686762781</v>
      </c>
      <c r="D6092" s="42"/>
      <c r="E6092" s="42"/>
      <c r="F6092" s="247">
        <v>147900595</v>
      </c>
      <c r="G6092" s="337">
        <v>837678025</v>
      </c>
      <c r="H6092" s="330">
        <v>46895</v>
      </c>
      <c r="I6092" s="330"/>
      <c r="K6092" s="42"/>
      <c r="L6092" s="42"/>
      <c r="M6092" s="328"/>
      <c r="N6092" s="328"/>
      <c r="O6092" s="42"/>
    </row>
    <row r="6093" spans="1:15">
      <c r="A6093" s="42"/>
      <c r="B6093" s="330">
        <v>49097</v>
      </c>
      <c r="C6093" s="334">
        <f t="shared" si="93"/>
        <v>9892960994</v>
      </c>
      <c r="D6093" s="42"/>
      <c r="E6093" s="42"/>
      <c r="F6093" s="247">
        <v>354098808</v>
      </c>
      <c r="G6093" s="337">
        <v>837794228</v>
      </c>
      <c r="H6093" s="330">
        <v>49191</v>
      </c>
      <c r="I6093" s="330"/>
      <c r="K6093" s="42"/>
      <c r="L6093" s="42"/>
      <c r="M6093" s="328"/>
      <c r="N6093" s="328"/>
      <c r="O6093" s="42"/>
    </row>
    <row r="6094" spans="1:15">
      <c r="A6094" s="42"/>
      <c r="B6094" s="330">
        <v>49098</v>
      </c>
      <c r="C6094" s="334">
        <f t="shared" si="93"/>
        <v>10363699517</v>
      </c>
      <c r="D6094" s="42"/>
      <c r="E6094" s="42"/>
      <c r="F6094" s="247">
        <v>824837331</v>
      </c>
      <c r="G6094" s="337">
        <v>837985201</v>
      </c>
      <c r="H6094" s="330">
        <v>49295</v>
      </c>
      <c r="I6094" s="330"/>
      <c r="K6094" s="42"/>
      <c r="L6094" s="42"/>
      <c r="M6094" s="328"/>
      <c r="N6094" s="328"/>
      <c r="O6094" s="42"/>
    </row>
    <row r="6095" spans="1:15">
      <c r="A6095" s="42"/>
      <c r="B6095" s="330">
        <v>49099</v>
      </c>
      <c r="C6095" s="334">
        <f t="shared" si="93"/>
        <v>10299364545</v>
      </c>
      <c r="D6095" s="42"/>
      <c r="E6095" s="42"/>
      <c r="F6095" s="247">
        <v>760502359</v>
      </c>
      <c r="G6095" s="337">
        <v>838006187</v>
      </c>
      <c r="H6095" s="330">
        <v>43538</v>
      </c>
      <c r="I6095" s="330"/>
      <c r="K6095" s="42"/>
      <c r="L6095" s="42"/>
      <c r="M6095" s="328"/>
      <c r="N6095" s="328"/>
      <c r="O6095" s="42"/>
    </row>
    <row r="6096" spans="1:15">
      <c r="A6096" s="42"/>
      <c r="B6096" s="330">
        <v>49100</v>
      </c>
      <c r="C6096" s="334">
        <f t="shared" si="93"/>
        <v>9754068025</v>
      </c>
      <c r="D6096" s="42"/>
      <c r="E6096" s="42"/>
      <c r="F6096" s="247">
        <v>215205839</v>
      </c>
      <c r="G6096" s="337">
        <v>838089763</v>
      </c>
      <c r="H6096" s="330">
        <v>44388</v>
      </c>
      <c r="I6096" s="330"/>
      <c r="K6096" s="42"/>
      <c r="L6096" s="42"/>
      <c r="M6096" s="328"/>
      <c r="N6096" s="328"/>
      <c r="O6096" s="42"/>
    </row>
    <row r="6097" spans="1:15">
      <c r="A6097" s="42"/>
      <c r="B6097" s="330">
        <v>49101</v>
      </c>
      <c r="C6097" s="334">
        <f t="shared" si="93"/>
        <v>9648691348</v>
      </c>
      <c r="D6097" s="42"/>
      <c r="E6097" s="42"/>
      <c r="F6097" s="247">
        <v>109829162</v>
      </c>
      <c r="G6097" s="337">
        <v>838244394</v>
      </c>
      <c r="H6097" s="330">
        <v>48762</v>
      </c>
      <c r="I6097" s="330"/>
      <c r="K6097" s="42"/>
      <c r="L6097" s="42"/>
      <c r="M6097" s="328"/>
      <c r="N6097" s="328"/>
      <c r="O6097" s="42"/>
    </row>
    <row r="6098" spans="1:15">
      <c r="A6098" s="42"/>
      <c r="B6098" s="330">
        <v>49102</v>
      </c>
      <c r="C6098" s="334">
        <f t="shared" si="93"/>
        <v>10103917431</v>
      </c>
      <c r="D6098" s="42"/>
      <c r="E6098" s="42"/>
      <c r="F6098" s="247">
        <v>565055245</v>
      </c>
      <c r="G6098" s="337">
        <v>838270078</v>
      </c>
      <c r="H6098" s="330">
        <v>49067</v>
      </c>
      <c r="I6098" s="330"/>
      <c r="K6098" s="42"/>
      <c r="L6098" s="42"/>
      <c r="M6098" s="328"/>
      <c r="N6098" s="328"/>
      <c r="O6098" s="42"/>
    </row>
    <row r="6099" spans="1:15">
      <c r="A6099" s="42"/>
      <c r="B6099" s="330">
        <v>49103</v>
      </c>
      <c r="C6099" s="334">
        <f t="shared" si="93"/>
        <v>9822719946</v>
      </c>
      <c r="D6099" s="42"/>
      <c r="E6099" s="42"/>
      <c r="F6099" s="247">
        <v>283857760</v>
      </c>
      <c r="G6099" s="337">
        <v>838327893</v>
      </c>
      <c r="H6099" s="330">
        <v>48957</v>
      </c>
      <c r="I6099" s="330"/>
      <c r="K6099" s="42"/>
      <c r="L6099" s="42"/>
      <c r="M6099" s="328"/>
      <c r="N6099" s="328"/>
      <c r="O6099" s="42"/>
    </row>
    <row r="6100" spans="1:15">
      <c r="A6100" s="42"/>
      <c r="B6100" s="330">
        <v>49104</v>
      </c>
      <c r="C6100" s="334">
        <f t="shared" si="93"/>
        <v>9911404090</v>
      </c>
      <c r="D6100" s="42"/>
      <c r="E6100" s="42"/>
      <c r="F6100" s="247">
        <v>372541904</v>
      </c>
      <c r="G6100" s="337">
        <v>838410203</v>
      </c>
      <c r="H6100" s="330">
        <v>45902</v>
      </c>
      <c r="I6100" s="330"/>
      <c r="K6100" s="42"/>
      <c r="L6100" s="42"/>
      <c r="M6100" s="328"/>
      <c r="N6100" s="328"/>
      <c r="O6100" s="42"/>
    </row>
    <row r="6101" spans="1:15">
      <c r="A6101" s="42"/>
      <c r="B6101" s="330">
        <v>49105</v>
      </c>
      <c r="C6101" s="334">
        <f t="shared" si="93"/>
        <v>10038862780</v>
      </c>
      <c r="D6101" s="42"/>
      <c r="E6101" s="42"/>
      <c r="F6101" s="247">
        <v>500000594</v>
      </c>
      <c r="G6101" s="337">
        <v>838562207</v>
      </c>
      <c r="H6101" s="330">
        <v>49282</v>
      </c>
      <c r="I6101" s="330"/>
      <c r="K6101" s="42"/>
      <c r="L6101" s="42"/>
      <c r="M6101" s="328"/>
      <c r="N6101" s="328"/>
      <c r="O6101" s="42"/>
    </row>
    <row r="6102" spans="1:15">
      <c r="A6102" s="42"/>
      <c r="B6102" s="330">
        <v>49106</v>
      </c>
      <c r="C6102" s="334">
        <f t="shared" si="93"/>
        <v>10202231764</v>
      </c>
      <c r="D6102" s="42"/>
      <c r="E6102" s="42"/>
      <c r="F6102" s="247">
        <v>663369578</v>
      </c>
      <c r="G6102" s="337">
        <v>838613479</v>
      </c>
      <c r="H6102" s="330">
        <v>48196</v>
      </c>
      <c r="I6102" s="330"/>
      <c r="K6102" s="42"/>
      <c r="L6102" s="42"/>
      <c r="M6102" s="328"/>
      <c r="N6102" s="328"/>
      <c r="O6102" s="42"/>
    </row>
    <row r="6103" spans="1:15">
      <c r="A6103" s="42"/>
      <c r="B6103" s="330">
        <v>49107</v>
      </c>
      <c r="C6103" s="334">
        <f t="shared" si="93"/>
        <v>10486588862</v>
      </c>
      <c r="D6103" s="42"/>
      <c r="E6103" s="42"/>
      <c r="F6103" s="247">
        <v>947726676</v>
      </c>
      <c r="G6103" s="337">
        <v>838621527</v>
      </c>
      <c r="H6103" s="330">
        <v>46998</v>
      </c>
      <c r="I6103" s="330"/>
      <c r="K6103" s="42"/>
      <c r="L6103" s="42"/>
      <c r="M6103" s="328"/>
      <c r="N6103" s="328"/>
      <c r="O6103" s="42"/>
    </row>
    <row r="6104" spans="1:15">
      <c r="A6104" s="42"/>
      <c r="B6104" s="330">
        <v>49108</v>
      </c>
      <c r="C6104" s="334">
        <f t="shared" si="93"/>
        <v>10134659106</v>
      </c>
      <c r="D6104" s="42"/>
      <c r="E6104" s="42"/>
      <c r="F6104" s="247">
        <v>595796920</v>
      </c>
      <c r="G6104" s="337">
        <v>838827058</v>
      </c>
      <c r="H6104" s="330">
        <v>47229</v>
      </c>
      <c r="I6104" s="330"/>
      <c r="K6104" s="42"/>
      <c r="L6104" s="42"/>
      <c r="M6104" s="328"/>
      <c r="N6104" s="328"/>
      <c r="O6104" s="42"/>
    </row>
    <row r="6105" spans="1:15">
      <c r="A6105" s="42"/>
      <c r="B6105" s="330">
        <v>49109</v>
      </c>
      <c r="C6105" s="334">
        <f t="shared" si="93"/>
        <v>10210651807</v>
      </c>
      <c r="D6105" s="42"/>
      <c r="E6105" s="42"/>
      <c r="F6105" s="247">
        <v>671789621</v>
      </c>
      <c r="G6105" s="337">
        <v>838833610</v>
      </c>
      <c r="H6105" s="330">
        <v>46341</v>
      </c>
      <c r="I6105" s="330"/>
      <c r="K6105" s="42"/>
      <c r="L6105" s="42"/>
      <c r="M6105" s="328"/>
      <c r="N6105" s="328"/>
      <c r="O6105" s="42"/>
    </row>
    <row r="6106" spans="1:15">
      <c r="A6106" s="42"/>
      <c r="B6106" s="330">
        <v>49110</v>
      </c>
      <c r="C6106" s="334">
        <f t="shared" si="93"/>
        <v>9906660928</v>
      </c>
      <c r="D6106" s="42"/>
      <c r="E6106" s="42"/>
      <c r="F6106" s="247">
        <v>367798742</v>
      </c>
      <c r="G6106" s="337">
        <v>838918968</v>
      </c>
      <c r="H6106" s="330">
        <v>46665</v>
      </c>
      <c r="I6106" s="330"/>
      <c r="K6106" s="42"/>
      <c r="L6106" s="42"/>
      <c r="M6106" s="328"/>
      <c r="N6106" s="328"/>
      <c r="O6106" s="42"/>
    </row>
    <row r="6107" spans="1:15">
      <c r="A6107" s="42"/>
      <c r="B6107" s="330">
        <v>49111</v>
      </c>
      <c r="C6107" s="334">
        <f t="shared" si="93"/>
        <v>9840264514</v>
      </c>
      <c r="D6107" s="42"/>
      <c r="E6107" s="42"/>
      <c r="F6107" s="247">
        <v>301402328</v>
      </c>
      <c r="G6107" s="337">
        <v>839059603</v>
      </c>
      <c r="H6107" s="330">
        <v>44065</v>
      </c>
      <c r="I6107" s="330"/>
      <c r="K6107" s="42"/>
      <c r="L6107" s="42"/>
      <c r="M6107" s="328"/>
      <c r="N6107" s="328"/>
      <c r="O6107" s="42"/>
    </row>
    <row r="6108" spans="1:15">
      <c r="A6108" s="42"/>
      <c r="B6108" s="330">
        <v>49112</v>
      </c>
      <c r="C6108" s="334">
        <f t="shared" si="93"/>
        <v>10233365642</v>
      </c>
      <c r="D6108" s="42"/>
      <c r="E6108" s="42"/>
      <c r="F6108" s="247">
        <v>694503456</v>
      </c>
      <c r="G6108" s="337">
        <v>839214483</v>
      </c>
      <c r="H6108" s="330">
        <v>48703</v>
      </c>
      <c r="I6108" s="330"/>
      <c r="K6108" s="42"/>
      <c r="L6108" s="42"/>
      <c r="M6108" s="328"/>
      <c r="N6108" s="328"/>
      <c r="O6108" s="42"/>
    </row>
    <row r="6109" spans="1:15">
      <c r="A6109" s="42"/>
      <c r="B6109" s="330">
        <v>49113</v>
      </c>
      <c r="C6109" s="334">
        <f t="shared" si="93"/>
        <v>10055808427</v>
      </c>
      <c r="D6109" s="42"/>
      <c r="E6109" s="42"/>
      <c r="F6109" s="247">
        <v>516946241</v>
      </c>
      <c r="G6109" s="337">
        <v>839292105</v>
      </c>
      <c r="H6109" s="330">
        <v>49558</v>
      </c>
      <c r="I6109" s="330"/>
      <c r="K6109" s="42"/>
      <c r="L6109" s="42"/>
      <c r="M6109" s="328"/>
      <c r="N6109" s="328"/>
      <c r="O6109" s="42"/>
    </row>
    <row r="6110" spans="1:15">
      <c r="A6110" s="42"/>
      <c r="B6110" s="330">
        <v>49114</v>
      </c>
      <c r="C6110" s="334">
        <f t="shared" si="93"/>
        <v>10434267395</v>
      </c>
      <c r="D6110" s="42"/>
      <c r="E6110" s="42"/>
      <c r="F6110" s="247">
        <v>895405209</v>
      </c>
      <c r="G6110" s="337">
        <v>839326858</v>
      </c>
      <c r="H6110" s="330">
        <v>47506</v>
      </c>
      <c r="I6110" s="330"/>
      <c r="K6110" s="42"/>
      <c r="L6110" s="42"/>
      <c r="M6110" s="328"/>
      <c r="N6110" s="328"/>
      <c r="O6110" s="42"/>
    </row>
    <row r="6111" spans="1:15">
      <c r="A6111" s="42"/>
      <c r="B6111" s="330">
        <v>49115</v>
      </c>
      <c r="C6111" s="334">
        <f t="shared" si="93"/>
        <v>10124418131</v>
      </c>
      <c r="D6111" s="42"/>
      <c r="E6111" s="42"/>
      <c r="F6111" s="247">
        <v>585555945</v>
      </c>
      <c r="G6111" s="337">
        <v>839465691</v>
      </c>
      <c r="H6111" s="330">
        <v>48458</v>
      </c>
      <c r="I6111" s="330"/>
      <c r="K6111" s="42"/>
      <c r="L6111" s="42"/>
      <c r="M6111" s="328"/>
      <c r="N6111" s="328"/>
      <c r="O6111" s="42"/>
    </row>
    <row r="6112" spans="1:15">
      <c r="A6112" s="42"/>
      <c r="B6112" s="330">
        <v>49116</v>
      </c>
      <c r="C6112" s="334">
        <f t="shared" ref="C6112:C6175" si="94">F6112+(F$88*28679+98765)+(G$88*6587+87654)+(E$88*9537+76543)+(J$88*5713+4528)</f>
        <v>10391106245</v>
      </c>
      <c r="D6112" s="42"/>
      <c r="E6112" s="42"/>
      <c r="F6112" s="247">
        <v>852244059</v>
      </c>
      <c r="G6112" s="337">
        <v>839896939</v>
      </c>
      <c r="H6112" s="330">
        <v>49953</v>
      </c>
      <c r="I6112" s="330"/>
      <c r="K6112" s="42"/>
      <c r="L6112" s="42"/>
      <c r="M6112" s="328"/>
      <c r="N6112" s="328"/>
      <c r="O6112" s="42"/>
    </row>
    <row r="6113" spans="1:15">
      <c r="A6113" s="42"/>
      <c r="B6113" s="330">
        <v>49117</v>
      </c>
      <c r="C6113" s="334">
        <f t="shared" si="94"/>
        <v>10043917872</v>
      </c>
      <c r="D6113" s="42"/>
      <c r="E6113" s="42"/>
      <c r="F6113" s="247">
        <v>505055686</v>
      </c>
      <c r="G6113" s="337">
        <v>840309457</v>
      </c>
      <c r="H6113" s="330">
        <v>49250</v>
      </c>
      <c r="I6113" s="330"/>
      <c r="K6113" s="42"/>
      <c r="L6113" s="42"/>
      <c r="M6113" s="328"/>
      <c r="N6113" s="328"/>
      <c r="O6113" s="42"/>
    </row>
    <row r="6114" spans="1:15">
      <c r="A6114" s="42"/>
      <c r="B6114" s="330">
        <v>49118</v>
      </c>
      <c r="C6114" s="334">
        <f t="shared" si="94"/>
        <v>10085331619</v>
      </c>
      <c r="D6114" s="42"/>
      <c r="E6114" s="42"/>
      <c r="F6114" s="247">
        <v>546469433</v>
      </c>
      <c r="G6114" s="337">
        <v>840438982</v>
      </c>
      <c r="H6114" s="330">
        <v>50086</v>
      </c>
      <c r="I6114" s="330"/>
      <c r="K6114" s="42"/>
      <c r="L6114" s="42"/>
      <c r="M6114" s="328"/>
      <c r="N6114" s="328"/>
      <c r="O6114" s="42"/>
    </row>
    <row r="6115" spans="1:15">
      <c r="A6115" s="42"/>
      <c r="B6115" s="330">
        <v>49119</v>
      </c>
      <c r="C6115" s="334">
        <f t="shared" si="94"/>
        <v>10288665596</v>
      </c>
      <c r="D6115" s="42"/>
      <c r="E6115" s="42"/>
      <c r="F6115" s="247">
        <v>749803410</v>
      </c>
      <c r="G6115" s="337">
        <v>840525818</v>
      </c>
      <c r="H6115" s="330">
        <v>48612</v>
      </c>
      <c r="I6115" s="330"/>
      <c r="K6115" s="42"/>
      <c r="L6115" s="42"/>
      <c r="M6115" s="328"/>
      <c r="N6115" s="328"/>
      <c r="O6115" s="42"/>
    </row>
    <row r="6116" spans="1:15">
      <c r="A6116" s="42"/>
      <c r="B6116" s="330">
        <v>49120</v>
      </c>
      <c r="C6116" s="334">
        <f t="shared" si="94"/>
        <v>9717842740</v>
      </c>
      <c r="D6116" s="42"/>
      <c r="E6116" s="42"/>
      <c r="F6116" s="247">
        <v>178980554</v>
      </c>
      <c r="G6116" s="337">
        <v>840638389</v>
      </c>
      <c r="H6116" s="330">
        <v>44505</v>
      </c>
      <c r="I6116" s="330"/>
      <c r="K6116" s="42"/>
      <c r="L6116" s="42"/>
      <c r="M6116" s="328"/>
      <c r="N6116" s="328"/>
      <c r="O6116" s="42"/>
    </row>
    <row r="6117" spans="1:15">
      <c r="A6117" s="42"/>
      <c r="B6117" s="330">
        <v>49121</v>
      </c>
      <c r="C6117" s="334">
        <f t="shared" si="94"/>
        <v>9880636594</v>
      </c>
      <c r="D6117" s="42"/>
      <c r="E6117" s="42"/>
      <c r="F6117" s="247">
        <v>341774408</v>
      </c>
      <c r="G6117" s="337">
        <v>840838683</v>
      </c>
      <c r="H6117" s="330">
        <v>45526</v>
      </c>
      <c r="I6117" s="330"/>
      <c r="K6117" s="42"/>
      <c r="L6117" s="42"/>
      <c r="M6117" s="328"/>
      <c r="N6117" s="328"/>
      <c r="O6117" s="42"/>
    </row>
    <row r="6118" spans="1:15">
      <c r="A6118" s="42"/>
      <c r="B6118" s="330">
        <v>49122</v>
      </c>
      <c r="C6118" s="334">
        <f t="shared" si="94"/>
        <v>9765814839</v>
      </c>
      <c r="D6118" s="42"/>
      <c r="E6118" s="42"/>
      <c r="F6118" s="247">
        <v>226952653</v>
      </c>
      <c r="G6118" s="337">
        <v>841014628</v>
      </c>
      <c r="H6118" s="330">
        <v>43540</v>
      </c>
      <c r="I6118" s="330"/>
      <c r="K6118" s="42"/>
      <c r="L6118" s="42"/>
      <c r="M6118" s="328"/>
      <c r="N6118" s="328"/>
      <c r="O6118" s="42"/>
    </row>
    <row r="6119" spans="1:15">
      <c r="A6119" s="42"/>
      <c r="B6119" s="330">
        <v>49123</v>
      </c>
      <c r="C6119" s="334">
        <f t="shared" si="94"/>
        <v>9723155057</v>
      </c>
      <c r="D6119" s="42"/>
      <c r="E6119" s="42"/>
      <c r="F6119" s="247">
        <v>184292871</v>
      </c>
      <c r="G6119" s="337">
        <v>841128028</v>
      </c>
      <c r="H6119" s="330">
        <v>45632</v>
      </c>
      <c r="I6119" s="330"/>
      <c r="K6119" s="42"/>
      <c r="L6119" s="42"/>
      <c r="M6119" s="328"/>
      <c r="N6119" s="328"/>
      <c r="O6119" s="42"/>
    </row>
    <row r="6120" spans="1:15">
      <c r="A6120" s="42"/>
      <c r="B6120" s="330">
        <v>49124</v>
      </c>
      <c r="C6120" s="334">
        <f t="shared" si="94"/>
        <v>10237630231</v>
      </c>
      <c r="D6120" s="42"/>
      <c r="E6120" s="42"/>
      <c r="F6120" s="247">
        <v>698768045</v>
      </c>
      <c r="G6120" s="337">
        <v>841166686</v>
      </c>
      <c r="H6120" s="330">
        <v>48846</v>
      </c>
      <c r="I6120" s="330"/>
      <c r="K6120" s="42"/>
      <c r="L6120" s="42"/>
      <c r="M6120" s="328"/>
      <c r="N6120" s="328"/>
      <c r="O6120" s="42"/>
    </row>
    <row r="6121" spans="1:15">
      <c r="A6121" s="42"/>
      <c r="B6121" s="330">
        <v>49125</v>
      </c>
      <c r="C6121" s="334">
        <f t="shared" si="94"/>
        <v>9972060834</v>
      </c>
      <c r="D6121" s="42"/>
      <c r="E6121" s="42"/>
      <c r="F6121" s="247">
        <v>433198648</v>
      </c>
      <c r="G6121" s="337">
        <v>841653520</v>
      </c>
      <c r="H6121" s="330">
        <v>45489</v>
      </c>
      <c r="I6121" s="330"/>
      <c r="K6121" s="42"/>
      <c r="L6121" s="42"/>
      <c r="M6121" s="328"/>
      <c r="N6121" s="328"/>
      <c r="O6121" s="42"/>
    </row>
    <row r="6122" spans="1:15">
      <c r="A6122" s="42"/>
      <c r="B6122" s="330">
        <v>49126</v>
      </c>
      <c r="C6122" s="334">
        <f t="shared" si="94"/>
        <v>9873500082</v>
      </c>
      <c r="D6122" s="42"/>
      <c r="E6122" s="42"/>
      <c r="F6122" s="247">
        <v>334637896</v>
      </c>
      <c r="G6122" s="337">
        <v>841977548</v>
      </c>
      <c r="H6122" s="330">
        <v>49536</v>
      </c>
      <c r="I6122" s="330"/>
      <c r="K6122" s="42"/>
      <c r="L6122" s="42"/>
      <c r="M6122" s="328"/>
      <c r="N6122" s="328"/>
      <c r="O6122" s="42"/>
    </row>
    <row r="6123" spans="1:15">
      <c r="A6123" s="42"/>
      <c r="B6123" s="330">
        <v>49127</v>
      </c>
      <c r="C6123" s="334">
        <f t="shared" si="94"/>
        <v>9754240697</v>
      </c>
      <c r="D6123" s="42"/>
      <c r="E6123" s="42"/>
      <c r="F6123" s="247">
        <v>215378511</v>
      </c>
      <c r="G6123" s="337">
        <v>842005892</v>
      </c>
      <c r="H6123" s="330">
        <v>48367</v>
      </c>
      <c r="I6123" s="330"/>
      <c r="K6123" s="42"/>
      <c r="L6123" s="42"/>
      <c r="M6123" s="328"/>
      <c r="N6123" s="328"/>
      <c r="O6123" s="42"/>
    </row>
    <row r="6124" spans="1:15">
      <c r="A6124" s="42"/>
      <c r="B6124" s="330">
        <v>49128</v>
      </c>
      <c r="C6124" s="334">
        <f t="shared" si="94"/>
        <v>9958319127</v>
      </c>
      <c r="D6124" s="42"/>
      <c r="E6124" s="42"/>
      <c r="F6124" s="247">
        <v>419456941</v>
      </c>
      <c r="G6124" s="337">
        <v>842021701</v>
      </c>
      <c r="H6124" s="330">
        <v>44298</v>
      </c>
      <c r="I6124" s="330"/>
      <c r="K6124" s="42"/>
      <c r="L6124" s="42"/>
      <c r="M6124" s="328"/>
      <c r="N6124" s="328"/>
      <c r="O6124" s="42"/>
    </row>
    <row r="6125" spans="1:15">
      <c r="A6125" s="42"/>
      <c r="B6125" s="330">
        <v>49129</v>
      </c>
      <c r="C6125" s="334">
        <f t="shared" si="94"/>
        <v>9682338221</v>
      </c>
      <c r="D6125" s="42"/>
      <c r="E6125" s="42"/>
      <c r="F6125" s="247">
        <v>143476035</v>
      </c>
      <c r="G6125" s="337">
        <v>842211481</v>
      </c>
      <c r="H6125" s="330">
        <v>43672</v>
      </c>
      <c r="I6125" s="330"/>
      <c r="K6125" s="42"/>
      <c r="L6125" s="42"/>
      <c r="M6125" s="328"/>
      <c r="N6125" s="328"/>
      <c r="O6125" s="42"/>
    </row>
    <row r="6126" spans="1:15">
      <c r="A6126" s="42"/>
      <c r="B6126" s="330">
        <v>49130</v>
      </c>
      <c r="C6126" s="334">
        <f t="shared" si="94"/>
        <v>9710638987</v>
      </c>
      <c r="D6126" s="42"/>
      <c r="E6126" s="42"/>
      <c r="F6126" s="247">
        <v>171776801</v>
      </c>
      <c r="G6126" s="337">
        <v>842412993</v>
      </c>
      <c r="H6126" s="330">
        <v>46655</v>
      </c>
      <c r="I6126" s="330"/>
      <c r="K6126" s="42"/>
      <c r="L6126" s="42"/>
      <c r="M6126" s="328"/>
      <c r="N6126" s="328"/>
      <c r="O6126" s="42"/>
    </row>
    <row r="6127" spans="1:15">
      <c r="A6127" s="42"/>
      <c r="B6127" s="330">
        <v>49131</v>
      </c>
      <c r="C6127" s="334">
        <f t="shared" si="94"/>
        <v>9832944591</v>
      </c>
      <c r="D6127" s="42"/>
      <c r="E6127" s="42"/>
      <c r="F6127" s="247">
        <v>294082405</v>
      </c>
      <c r="G6127" s="337">
        <v>842510016</v>
      </c>
      <c r="H6127" s="330">
        <v>47576</v>
      </c>
      <c r="I6127" s="330"/>
      <c r="K6127" s="42"/>
      <c r="L6127" s="42"/>
      <c r="M6127" s="328"/>
      <c r="N6127" s="328"/>
      <c r="O6127" s="42"/>
    </row>
    <row r="6128" spans="1:15">
      <c r="A6128" s="42"/>
      <c r="B6128" s="330">
        <v>49132</v>
      </c>
      <c r="C6128" s="334">
        <f t="shared" si="94"/>
        <v>9641787622</v>
      </c>
      <c r="D6128" s="42"/>
      <c r="E6128" s="42"/>
      <c r="F6128" s="247">
        <v>102925436</v>
      </c>
      <c r="G6128" s="337">
        <v>842594706</v>
      </c>
      <c r="H6128" s="330">
        <v>44514</v>
      </c>
      <c r="I6128" s="330"/>
      <c r="K6128" s="42"/>
      <c r="L6128" s="42"/>
      <c r="M6128" s="328"/>
      <c r="N6128" s="328"/>
      <c r="O6128" s="42"/>
    </row>
    <row r="6129" spans="1:15">
      <c r="A6129" s="42"/>
      <c r="B6129" s="330">
        <v>49133</v>
      </c>
      <c r="C6129" s="334">
        <f t="shared" si="94"/>
        <v>10475116321</v>
      </c>
      <c r="D6129" s="42"/>
      <c r="E6129" s="42"/>
      <c r="F6129" s="247">
        <v>936254135</v>
      </c>
      <c r="G6129" s="337">
        <v>842604684</v>
      </c>
      <c r="H6129" s="330">
        <v>50226</v>
      </c>
      <c r="I6129" s="330"/>
      <c r="K6129" s="42"/>
      <c r="L6129" s="42"/>
      <c r="M6129" s="328"/>
      <c r="N6129" s="328"/>
      <c r="O6129" s="42"/>
    </row>
    <row r="6130" spans="1:15">
      <c r="A6130" s="42"/>
      <c r="B6130" s="330">
        <v>49134</v>
      </c>
      <c r="C6130" s="334">
        <f t="shared" si="94"/>
        <v>10458437237</v>
      </c>
      <c r="D6130" s="42"/>
      <c r="E6130" s="42"/>
      <c r="F6130" s="247">
        <v>919575051</v>
      </c>
      <c r="G6130" s="337">
        <v>842811160</v>
      </c>
      <c r="H6130" s="330">
        <v>47216</v>
      </c>
      <c r="I6130" s="330"/>
      <c r="K6130" s="42"/>
      <c r="L6130" s="42"/>
      <c r="M6130" s="328"/>
      <c r="N6130" s="328"/>
      <c r="O6130" s="42"/>
    </row>
    <row r="6131" spans="1:15">
      <c r="A6131" s="42"/>
      <c r="B6131" s="330">
        <v>49135</v>
      </c>
      <c r="C6131" s="334">
        <f t="shared" si="94"/>
        <v>9963567551</v>
      </c>
      <c r="D6131" s="42"/>
      <c r="E6131" s="42"/>
      <c r="F6131" s="247">
        <v>424705365</v>
      </c>
      <c r="G6131" s="337">
        <v>842961922</v>
      </c>
      <c r="H6131" s="330">
        <v>43264</v>
      </c>
      <c r="I6131" s="330"/>
      <c r="K6131" s="42"/>
      <c r="L6131" s="42"/>
      <c r="M6131" s="328"/>
      <c r="N6131" s="328"/>
      <c r="O6131" s="42"/>
    </row>
    <row r="6132" spans="1:15">
      <c r="A6132" s="42"/>
      <c r="B6132" s="330">
        <v>49136</v>
      </c>
      <c r="C6132" s="334">
        <f t="shared" si="94"/>
        <v>9900948740</v>
      </c>
      <c r="D6132" s="42"/>
      <c r="E6132" s="42"/>
      <c r="F6132" s="247">
        <v>362086554</v>
      </c>
      <c r="G6132" s="337">
        <v>842962628</v>
      </c>
      <c r="H6132" s="330">
        <v>44948</v>
      </c>
      <c r="I6132" s="330"/>
      <c r="K6132" s="42"/>
      <c r="L6132" s="42"/>
      <c r="M6132" s="328"/>
      <c r="N6132" s="328"/>
      <c r="O6132" s="42"/>
    </row>
    <row r="6133" spans="1:15">
      <c r="A6133" s="42"/>
      <c r="B6133" s="330">
        <v>49137</v>
      </c>
      <c r="C6133" s="334">
        <f t="shared" si="94"/>
        <v>10480635603</v>
      </c>
      <c r="D6133" s="42"/>
      <c r="E6133" s="42"/>
      <c r="F6133" s="247">
        <v>941773417</v>
      </c>
      <c r="G6133" s="337">
        <v>842977105</v>
      </c>
      <c r="H6133" s="330">
        <v>46311</v>
      </c>
      <c r="I6133" s="330"/>
      <c r="K6133" s="42"/>
      <c r="L6133" s="42"/>
      <c r="M6133" s="328"/>
      <c r="N6133" s="328"/>
      <c r="O6133" s="42"/>
    </row>
    <row r="6134" spans="1:15">
      <c r="A6134" s="42"/>
      <c r="B6134" s="330">
        <v>49138</v>
      </c>
      <c r="C6134" s="334">
        <f t="shared" si="94"/>
        <v>10371387300</v>
      </c>
      <c r="D6134" s="42"/>
      <c r="E6134" s="42"/>
      <c r="F6134" s="247">
        <v>832525114</v>
      </c>
      <c r="G6134" s="337">
        <v>843018902</v>
      </c>
      <c r="H6134" s="330">
        <v>47728</v>
      </c>
      <c r="I6134" s="330"/>
      <c r="K6134" s="42"/>
      <c r="L6134" s="42"/>
      <c r="M6134" s="328"/>
      <c r="N6134" s="328"/>
      <c r="O6134" s="42"/>
    </row>
    <row r="6135" spans="1:15">
      <c r="A6135" s="42"/>
      <c r="B6135" s="330">
        <v>49139</v>
      </c>
      <c r="C6135" s="334">
        <f t="shared" si="94"/>
        <v>10055136130</v>
      </c>
      <c r="D6135" s="42"/>
      <c r="E6135" s="42"/>
      <c r="F6135" s="247">
        <v>516273944</v>
      </c>
      <c r="G6135" s="337">
        <v>843073533</v>
      </c>
      <c r="H6135" s="330">
        <v>47036</v>
      </c>
      <c r="I6135" s="330"/>
      <c r="K6135" s="42"/>
      <c r="L6135" s="42"/>
      <c r="M6135" s="328"/>
      <c r="N6135" s="328"/>
      <c r="O6135" s="42"/>
    </row>
    <row r="6136" spans="1:15">
      <c r="A6136" s="42"/>
      <c r="B6136" s="330">
        <v>49140</v>
      </c>
      <c r="C6136" s="334">
        <f t="shared" si="94"/>
        <v>10068494903</v>
      </c>
      <c r="D6136" s="42"/>
      <c r="E6136" s="42"/>
      <c r="F6136" s="247">
        <v>529632717</v>
      </c>
      <c r="G6136" s="337">
        <v>843272489</v>
      </c>
      <c r="H6136" s="330">
        <v>48806</v>
      </c>
      <c r="I6136" s="330"/>
      <c r="K6136" s="42"/>
      <c r="L6136" s="42"/>
      <c r="M6136" s="328"/>
      <c r="N6136" s="328"/>
      <c r="O6136" s="42"/>
    </row>
    <row r="6137" spans="1:15">
      <c r="A6137" s="42"/>
      <c r="B6137" s="330">
        <v>49141</v>
      </c>
      <c r="C6137" s="334">
        <f t="shared" si="94"/>
        <v>10150616119</v>
      </c>
      <c r="D6137" s="42"/>
      <c r="E6137" s="42"/>
      <c r="F6137" s="247">
        <v>611753933</v>
      </c>
      <c r="G6137" s="337">
        <v>843403797</v>
      </c>
      <c r="H6137" s="330">
        <v>48807</v>
      </c>
      <c r="I6137" s="330"/>
      <c r="K6137" s="42"/>
      <c r="L6137" s="42"/>
      <c r="M6137" s="328"/>
      <c r="N6137" s="328"/>
      <c r="O6137" s="42"/>
    </row>
    <row r="6138" spans="1:15">
      <c r="A6138" s="42"/>
      <c r="B6138" s="330">
        <v>49142</v>
      </c>
      <c r="C6138" s="334">
        <f t="shared" si="94"/>
        <v>10357258683</v>
      </c>
      <c r="D6138" s="42"/>
      <c r="E6138" s="42"/>
      <c r="F6138" s="247">
        <v>818396497</v>
      </c>
      <c r="G6138" s="337">
        <v>843534879</v>
      </c>
      <c r="H6138" s="330">
        <v>46356</v>
      </c>
      <c r="I6138" s="330"/>
      <c r="K6138" s="42"/>
      <c r="L6138" s="42"/>
      <c r="M6138" s="328"/>
      <c r="N6138" s="328"/>
      <c r="O6138" s="42"/>
    </row>
    <row r="6139" spans="1:15">
      <c r="A6139" s="42"/>
      <c r="B6139" s="330">
        <v>49143</v>
      </c>
      <c r="C6139" s="334">
        <f t="shared" si="94"/>
        <v>10500850906</v>
      </c>
      <c r="D6139" s="42"/>
      <c r="E6139" s="42"/>
      <c r="F6139" s="247">
        <v>961988720</v>
      </c>
      <c r="G6139" s="337">
        <v>844004076</v>
      </c>
      <c r="H6139" s="330">
        <v>47041</v>
      </c>
      <c r="I6139" s="330"/>
      <c r="K6139" s="42"/>
      <c r="L6139" s="42"/>
      <c r="M6139" s="328"/>
      <c r="N6139" s="328"/>
      <c r="O6139" s="42"/>
    </row>
    <row r="6140" spans="1:15">
      <c r="A6140" s="42"/>
      <c r="B6140" s="330">
        <v>49144</v>
      </c>
      <c r="C6140" s="334">
        <f t="shared" si="94"/>
        <v>10049957102</v>
      </c>
      <c r="D6140" s="42"/>
      <c r="E6140" s="42"/>
      <c r="F6140" s="247">
        <v>511094916</v>
      </c>
      <c r="G6140" s="337">
        <v>844115757</v>
      </c>
      <c r="H6140" s="330">
        <v>50182</v>
      </c>
      <c r="I6140" s="330"/>
      <c r="K6140" s="42"/>
      <c r="L6140" s="42"/>
      <c r="M6140" s="328"/>
      <c r="N6140" s="328"/>
      <c r="O6140" s="42"/>
    </row>
    <row r="6141" spans="1:15">
      <c r="A6141" s="42"/>
      <c r="B6141" s="330">
        <v>49145</v>
      </c>
      <c r="C6141" s="334">
        <f t="shared" si="94"/>
        <v>10232417304</v>
      </c>
      <c r="D6141" s="42"/>
      <c r="E6141" s="42"/>
      <c r="F6141" s="247">
        <v>693555118</v>
      </c>
      <c r="G6141" s="337">
        <v>844165580</v>
      </c>
      <c r="H6141" s="330">
        <v>49601</v>
      </c>
      <c r="I6141" s="330"/>
      <c r="K6141" s="42"/>
      <c r="L6141" s="42"/>
      <c r="M6141" s="328"/>
      <c r="N6141" s="328"/>
      <c r="O6141" s="42"/>
    </row>
    <row r="6142" spans="1:15">
      <c r="A6142" s="42"/>
      <c r="B6142" s="330">
        <v>49146</v>
      </c>
      <c r="C6142" s="334">
        <f t="shared" si="94"/>
        <v>10084557268</v>
      </c>
      <c r="D6142" s="42"/>
      <c r="E6142" s="42"/>
      <c r="F6142" s="247">
        <v>545695082</v>
      </c>
      <c r="G6142" s="337">
        <v>844195063</v>
      </c>
      <c r="H6142" s="330">
        <v>47296</v>
      </c>
      <c r="I6142" s="330"/>
      <c r="K6142" s="42"/>
      <c r="L6142" s="42"/>
      <c r="M6142" s="328"/>
      <c r="N6142" s="328"/>
      <c r="O6142" s="42"/>
    </row>
    <row r="6143" spans="1:15">
      <c r="A6143" s="42"/>
      <c r="B6143" s="330">
        <v>49147</v>
      </c>
      <c r="C6143" s="334">
        <f t="shared" si="94"/>
        <v>10364115741</v>
      </c>
      <c r="D6143" s="42"/>
      <c r="E6143" s="42"/>
      <c r="F6143" s="247">
        <v>825253555</v>
      </c>
      <c r="G6143" s="337">
        <v>844291948</v>
      </c>
      <c r="H6143" s="330">
        <v>49628</v>
      </c>
      <c r="I6143" s="330"/>
      <c r="K6143" s="42"/>
      <c r="L6143" s="42"/>
      <c r="M6143" s="328"/>
      <c r="N6143" s="328"/>
      <c r="O6143" s="42"/>
    </row>
    <row r="6144" spans="1:15">
      <c r="A6144" s="42"/>
      <c r="B6144" s="330">
        <v>49148</v>
      </c>
      <c r="C6144" s="334">
        <f t="shared" si="94"/>
        <v>9714467996</v>
      </c>
      <c r="D6144" s="42"/>
      <c r="E6144" s="42"/>
      <c r="F6144" s="247">
        <v>175605810</v>
      </c>
      <c r="G6144" s="337">
        <v>844548148</v>
      </c>
      <c r="H6144" s="330">
        <v>48384</v>
      </c>
      <c r="I6144" s="330"/>
      <c r="K6144" s="42"/>
      <c r="L6144" s="42"/>
      <c r="M6144" s="328"/>
      <c r="N6144" s="328"/>
      <c r="O6144" s="42"/>
    </row>
    <row r="6145" spans="1:15">
      <c r="A6145" s="42"/>
      <c r="B6145" s="330">
        <v>49149</v>
      </c>
      <c r="C6145" s="334">
        <f t="shared" si="94"/>
        <v>10034734400</v>
      </c>
      <c r="D6145" s="42"/>
      <c r="E6145" s="42"/>
      <c r="F6145" s="247">
        <v>495872214</v>
      </c>
      <c r="G6145" s="337">
        <v>844972811</v>
      </c>
      <c r="H6145" s="330">
        <v>48311</v>
      </c>
      <c r="I6145" s="330"/>
      <c r="K6145" s="42"/>
      <c r="L6145" s="42"/>
      <c r="M6145" s="328"/>
      <c r="N6145" s="328"/>
      <c r="O6145" s="42"/>
    </row>
    <row r="6146" spans="1:15">
      <c r="A6146" s="42"/>
      <c r="B6146" s="330">
        <v>49150</v>
      </c>
      <c r="C6146" s="334">
        <f t="shared" si="94"/>
        <v>10019890666</v>
      </c>
      <c r="D6146" s="42"/>
      <c r="E6146" s="42"/>
      <c r="F6146" s="247">
        <v>481028480</v>
      </c>
      <c r="G6146" s="337">
        <v>845050585</v>
      </c>
      <c r="H6146" s="330">
        <v>45299</v>
      </c>
      <c r="I6146" s="330"/>
      <c r="K6146" s="42"/>
      <c r="L6146" s="42"/>
      <c r="M6146" s="328"/>
      <c r="N6146" s="328"/>
      <c r="O6146" s="42"/>
    </row>
    <row r="6147" spans="1:15">
      <c r="A6147" s="42"/>
      <c r="B6147" s="330">
        <v>49151</v>
      </c>
      <c r="C6147" s="334">
        <f t="shared" si="94"/>
        <v>9861227092</v>
      </c>
      <c r="D6147" s="42"/>
      <c r="E6147" s="42"/>
      <c r="F6147" s="247">
        <v>322364906</v>
      </c>
      <c r="G6147" s="337">
        <v>845242702</v>
      </c>
      <c r="H6147" s="330">
        <v>46266</v>
      </c>
      <c r="I6147" s="330"/>
      <c r="K6147" s="42"/>
      <c r="L6147" s="42"/>
      <c r="M6147" s="328"/>
      <c r="N6147" s="328"/>
      <c r="O6147" s="42"/>
    </row>
    <row r="6148" spans="1:15">
      <c r="A6148" s="42"/>
      <c r="B6148" s="330">
        <v>49152</v>
      </c>
      <c r="C6148" s="334">
        <f t="shared" si="94"/>
        <v>9863968776</v>
      </c>
      <c r="D6148" s="42"/>
      <c r="E6148" s="42"/>
      <c r="F6148" s="247">
        <v>325106590</v>
      </c>
      <c r="G6148" s="337">
        <v>845421120</v>
      </c>
      <c r="H6148" s="330">
        <v>49853</v>
      </c>
      <c r="I6148" s="330"/>
      <c r="K6148" s="42"/>
      <c r="L6148" s="42"/>
      <c r="M6148" s="328"/>
      <c r="N6148" s="328"/>
      <c r="O6148" s="42"/>
    </row>
    <row r="6149" spans="1:15">
      <c r="A6149" s="42"/>
      <c r="B6149" s="330">
        <v>49153</v>
      </c>
      <c r="C6149" s="334">
        <f t="shared" si="94"/>
        <v>9691379295</v>
      </c>
      <c r="D6149" s="42"/>
      <c r="E6149" s="42"/>
      <c r="F6149" s="247">
        <v>152517109</v>
      </c>
      <c r="G6149" s="337">
        <v>845492369</v>
      </c>
      <c r="H6149" s="330">
        <v>48948</v>
      </c>
      <c r="I6149" s="330"/>
      <c r="K6149" s="42"/>
      <c r="L6149" s="42"/>
      <c r="M6149" s="328"/>
      <c r="N6149" s="328"/>
      <c r="O6149" s="42"/>
    </row>
    <row r="6150" spans="1:15">
      <c r="A6150" s="42"/>
      <c r="B6150" s="330">
        <v>49154</v>
      </c>
      <c r="C6150" s="334">
        <f t="shared" si="94"/>
        <v>10518018129</v>
      </c>
      <c r="D6150" s="42"/>
      <c r="E6150" s="42"/>
      <c r="F6150" s="247">
        <v>979155943</v>
      </c>
      <c r="G6150" s="337">
        <v>845616128</v>
      </c>
      <c r="H6150" s="330">
        <v>48926</v>
      </c>
      <c r="I6150" s="330"/>
      <c r="K6150" s="42"/>
      <c r="L6150" s="42"/>
      <c r="M6150" s="328"/>
      <c r="N6150" s="328"/>
      <c r="O6150" s="42"/>
    </row>
    <row r="6151" spans="1:15">
      <c r="A6151" s="42"/>
      <c r="B6151" s="330">
        <v>49155</v>
      </c>
      <c r="C6151" s="334">
        <f t="shared" si="94"/>
        <v>9951472711</v>
      </c>
      <c r="D6151" s="42"/>
      <c r="E6151" s="42"/>
      <c r="F6151" s="247">
        <v>412610525</v>
      </c>
      <c r="G6151" s="337">
        <v>845625238</v>
      </c>
      <c r="H6151" s="330">
        <v>47504</v>
      </c>
      <c r="I6151" s="330"/>
      <c r="K6151" s="42"/>
      <c r="L6151" s="42"/>
      <c r="M6151" s="328"/>
      <c r="N6151" s="328"/>
      <c r="O6151" s="42"/>
    </row>
    <row r="6152" spans="1:15">
      <c r="A6152" s="42"/>
      <c r="B6152" s="330">
        <v>49156</v>
      </c>
      <c r="C6152" s="334">
        <f t="shared" si="94"/>
        <v>9782031321</v>
      </c>
      <c r="D6152" s="42"/>
      <c r="E6152" s="42"/>
      <c r="F6152" s="247">
        <v>243169135</v>
      </c>
      <c r="G6152" s="337">
        <v>845837745</v>
      </c>
      <c r="H6152" s="330">
        <v>44347</v>
      </c>
      <c r="I6152" s="330"/>
      <c r="K6152" s="42"/>
      <c r="L6152" s="42"/>
      <c r="M6152" s="328"/>
      <c r="N6152" s="328"/>
      <c r="O6152" s="42"/>
    </row>
    <row r="6153" spans="1:15">
      <c r="A6153" s="42"/>
      <c r="B6153" s="330">
        <v>49157</v>
      </c>
      <c r="C6153" s="334">
        <f t="shared" si="94"/>
        <v>9722413654</v>
      </c>
      <c r="D6153" s="42"/>
      <c r="E6153" s="42"/>
      <c r="F6153" s="247">
        <v>183551468</v>
      </c>
      <c r="G6153" s="337">
        <v>845928533</v>
      </c>
      <c r="H6153" s="330">
        <v>45352</v>
      </c>
      <c r="I6153" s="330"/>
      <c r="K6153" s="42"/>
      <c r="L6153" s="42"/>
      <c r="M6153" s="328"/>
      <c r="N6153" s="328"/>
      <c r="O6153" s="42"/>
    </row>
    <row r="6154" spans="1:15">
      <c r="A6154" s="42"/>
      <c r="B6154" s="330">
        <v>49158</v>
      </c>
      <c r="C6154" s="334">
        <f t="shared" si="94"/>
        <v>9765747659</v>
      </c>
      <c r="D6154" s="42"/>
      <c r="E6154" s="42"/>
      <c r="F6154" s="247">
        <v>226885473</v>
      </c>
      <c r="G6154" s="337">
        <v>846100675</v>
      </c>
      <c r="H6154" s="330">
        <v>43609</v>
      </c>
      <c r="I6154" s="330"/>
      <c r="K6154" s="42"/>
      <c r="L6154" s="42"/>
      <c r="M6154" s="328"/>
      <c r="N6154" s="328"/>
      <c r="O6154" s="42"/>
    </row>
    <row r="6155" spans="1:15">
      <c r="A6155" s="42"/>
      <c r="B6155" s="330">
        <v>49159</v>
      </c>
      <c r="C6155" s="334">
        <f t="shared" si="94"/>
        <v>10408021896</v>
      </c>
      <c r="D6155" s="42"/>
      <c r="E6155" s="42"/>
      <c r="F6155" s="247">
        <v>869159710</v>
      </c>
      <c r="G6155" s="337">
        <v>846176164</v>
      </c>
      <c r="H6155" s="330">
        <v>45373</v>
      </c>
      <c r="I6155" s="330"/>
      <c r="K6155" s="42"/>
      <c r="L6155" s="42"/>
      <c r="M6155" s="328"/>
      <c r="N6155" s="328"/>
      <c r="O6155" s="42"/>
    </row>
    <row r="6156" spans="1:15">
      <c r="A6156" s="42"/>
      <c r="B6156" s="330">
        <v>49160</v>
      </c>
      <c r="C6156" s="334">
        <f t="shared" si="94"/>
        <v>9993262111</v>
      </c>
      <c r="D6156" s="42"/>
      <c r="E6156" s="42"/>
      <c r="F6156" s="247">
        <v>454399925</v>
      </c>
      <c r="G6156" s="337">
        <v>846410358</v>
      </c>
      <c r="H6156" s="330">
        <v>47355</v>
      </c>
      <c r="I6156" s="330"/>
      <c r="K6156" s="42"/>
      <c r="L6156" s="42"/>
      <c r="M6156" s="328"/>
      <c r="N6156" s="328"/>
      <c r="O6156" s="42"/>
    </row>
    <row r="6157" spans="1:15">
      <c r="A6157" s="42"/>
      <c r="B6157" s="330">
        <v>49161</v>
      </c>
      <c r="C6157" s="334">
        <f t="shared" si="94"/>
        <v>9824970965</v>
      </c>
      <c r="D6157" s="42"/>
      <c r="E6157" s="42"/>
      <c r="F6157" s="247">
        <v>286108779</v>
      </c>
      <c r="G6157" s="337">
        <v>846447822</v>
      </c>
      <c r="H6157" s="330">
        <v>50184</v>
      </c>
      <c r="I6157" s="330"/>
      <c r="K6157" s="42"/>
      <c r="L6157" s="42"/>
      <c r="M6157" s="328"/>
      <c r="N6157" s="328"/>
      <c r="O6157" s="42"/>
    </row>
    <row r="6158" spans="1:15">
      <c r="A6158" s="42"/>
      <c r="B6158" s="330">
        <v>49162</v>
      </c>
      <c r="C6158" s="334">
        <f t="shared" si="94"/>
        <v>10326256528</v>
      </c>
      <c r="D6158" s="42"/>
      <c r="E6158" s="42"/>
      <c r="F6158" s="247">
        <v>787394342</v>
      </c>
      <c r="G6158" s="337">
        <v>846478263</v>
      </c>
      <c r="H6158" s="330">
        <v>43483</v>
      </c>
      <c r="I6158" s="330"/>
      <c r="K6158" s="42"/>
      <c r="L6158" s="42"/>
      <c r="M6158" s="328"/>
      <c r="N6158" s="328"/>
      <c r="O6158" s="42"/>
    </row>
    <row r="6159" spans="1:15">
      <c r="A6159" s="42"/>
      <c r="B6159" s="330">
        <v>49163</v>
      </c>
      <c r="C6159" s="334">
        <f t="shared" si="94"/>
        <v>10217080917</v>
      </c>
      <c r="D6159" s="42"/>
      <c r="E6159" s="42"/>
      <c r="F6159" s="247">
        <v>678218731</v>
      </c>
      <c r="G6159" s="337">
        <v>846559701</v>
      </c>
      <c r="H6159" s="330">
        <v>49308</v>
      </c>
      <c r="I6159" s="330"/>
      <c r="K6159" s="42"/>
      <c r="L6159" s="42"/>
      <c r="M6159" s="328"/>
      <c r="N6159" s="328"/>
      <c r="O6159" s="42"/>
    </row>
    <row r="6160" spans="1:15">
      <c r="A6160" s="42"/>
      <c r="B6160" s="330">
        <v>49164</v>
      </c>
      <c r="C6160" s="334">
        <f t="shared" si="94"/>
        <v>10216908460</v>
      </c>
      <c r="D6160" s="42"/>
      <c r="E6160" s="42"/>
      <c r="F6160" s="247">
        <v>678046274</v>
      </c>
      <c r="G6160" s="337">
        <v>846784624</v>
      </c>
      <c r="H6160" s="330">
        <v>44749</v>
      </c>
      <c r="I6160" s="330"/>
      <c r="K6160" s="42"/>
      <c r="L6160" s="42"/>
      <c r="M6160" s="328"/>
      <c r="N6160" s="328"/>
      <c r="O6160" s="42"/>
    </row>
    <row r="6161" spans="1:15">
      <c r="A6161" s="42"/>
      <c r="B6161" s="330">
        <v>49165</v>
      </c>
      <c r="C6161" s="334">
        <f t="shared" si="94"/>
        <v>10139884662</v>
      </c>
      <c r="D6161" s="42"/>
      <c r="E6161" s="42"/>
      <c r="F6161" s="247">
        <v>601022476</v>
      </c>
      <c r="G6161" s="337">
        <v>846789326</v>
      </c>
      <c r="H6161" s="330">
        <v>49254</v>
      </c>
      <c r="I6161" s="330"/>
      <c r="K6161" s="42"/>
      <c r="L6161" s="42"/>
      <c r="M6161" s="328"/>
      <c r="N6161" s="328"/>
      <c r="O6161" s="42"/>
    </row>
    <row r="6162" spans="1:15">
      <c r="A6162" s="42"/>
      <c r="B6162" s="330">
        <v>49166</v>
      </c>
      <c r="C6162" s="334">
        <f t="shared" si="94"/>
        <v>10399398858</v>
      </c>
      <c r="D6162" s="42"/>
      <c r="E6162" s="42"/>
      <c r="F6162" s="247">
        <v>860536672</v>
      </c>
      <c r="G6162" s="337">
        <v>846979574</v>
      </c>
      <c r="H6162" s="330">
        <v>46694</v>
      </c>
      <c r="I6162" s="330"/>
      <c r="K6162" s="42"/>
      <c r="L6162" s="42"/>
      <c r="M6162" s="328"/>
      <c r="N6162" s="328"/>
      <c r="O6162" s="42"/>
    </row>
    <row r="6163" spans="1:15">
      <c r="A6163" s="42"/>
      <c r="B6163" s="330">
        <v>49167</v>
      </c>
      <c r="C6163" s="334">
        <f t="shared" si="94"/>
        <v>9932888844</v>
      </c>
      <c r="D6163" s="42"/>
      <c r="E6163" s="42"/>
      <c r="F6163" s="247">
        <v>394026658</v>
      </c>
      <c r="G6163" s="337">
        <v>847142604</v>
      </c>
      <c r="H6163" s="330">
        <v>46777</v>
      </c>
      <c r="I6163" s="330"/>
      <c r="K6163" s="42"/>
      <c r="L6163" s="42"/>
      <c r="M6163" s="328"/>
      <c r="N6163" s="328"/>
      <c r="O6163" s="42"/>
    </row>
    <row r="6164" spans="1:15">
      <c r="A6164" s="42"/>
      <c r="B6164" s="330">
        <v>49168</v>
      </c>
      <c r="C6164" s="334">
        <f t="shared" si="94"/>
        <v>9719602557</v>
      </c>
      <c r="D6164" s="42"/>
      <c r="E6164" s="42"/>
      <c r="F6164" s="247">
        <v>180740371</v>
      </c>
      <c r="G6164" s="337">
        <v>847164140</v>
      </c>
      <c r="H6164" s="330">
        <v>49631</v>
      </c>
      <c r="I6164" s="330"/>
      <c r="K6164" s="42"/>
      <c r="L6164" s="42"/>
      <c r="M6164" s="328"/>
      <c r="N6164" s="328"/>
      <c r="O6164" s="42"/>
    </row>
    <row r="6165" spans="1:15">
      <c r="A6165" s="42"/>
      <c r="B6165" s="330">
        <v>49169</v>
      </c>
      <c r="C6165" s="334">
        <f t="shared" si="94"/>
        <v>10337510317</v>
      </c>
      <c r="D6165" s="42"/>
      <c r="E6165" s="42"/>
      <c r="F6165" s="247">
        <v>798648131</v>
      </c>
      <c r="G6165" s="337">
        <v>847294753</v>
      </c>
      <c r="H6165" s="330">
        <v>45424</v>
      </c>
      <c r="I6165" s="330"/>
      <c r="K6165" s="42"/>
      <c r="L6165" s="42"/>
      <c r="M6165" s="328"/>
      <c r="N6165" s="328"/>
      <c r="O6165" s="42"/>
    </row>
    <row r="6166" spans="1:15">
      <c r="A6166" s="42"/>
      <c r="B6166" s="330">
        <v>49170</v>
      </c>
      <c r="C6166" s="334">
        <f t="shared" si="94"/>
        <v>10284012100</v>
      </c>
      <c r="D6166" s="42"/>
      <c r="E6166" s="42"/>
      <c r="F6166" s="247">
        <v>745149914</v>
      </c>
      <c r="G6166" s="337">
        <v>847434221</v>
      </c>
      <c r="H6166" s="330">
        <v>46339</v>
      </c>
      <c r="I6166" s="330"/>
      <c r="K6166" s="42"/>
      <c r="L6166" s="42"/>
      <c r="M6166" s="328"/>
      <c r="N6166" s="328"/>
      <c r="O6166" s="42"/>
    </row>
    <row r="6167" spans="1:15">
      <c r="A6167" s="42"/>
      <c r="B6167" s="330">
        <v>49171</v>
      </c>
      <c r="C6167" s="334">
        <f t="shared" si="94"/>
        <v>10336347563</v>
      </c>
      <c r="D6167" s="42"/>
      <c r="E6167" s="42"/>
      <c r="F6167" s="247">
        <v>797485377</v>
      </c>
      <c r="G6167" s="337">
        <v>847632383</v>
      </c>
      <c r="H6167" s="330">
        <v>44772</v>
      </c>
      <c r="I6167" s="330"/>
      <c r="K6167" s="42"/>
      <c r="L6167" s="42"/>
      <c r="M6167" s="328"/>
      <c r="N6167" s="328"/>
      <c r="O6167" s="42"/>
    </row>
    <row r="6168" spans="1:15">
      <c r="A6168" s="42"/>
      <c r="B6168" s="330">
        <v>49172</v>
      </c>
      <c r="C6168" s="334">
        <f t="shared" si="94"/>
        <v>10048345595</v>
      </c>
      <c r="D6168" s="42"/>
      <c r="E6168" s="42"/>
      <c r="F6168" s="247">
        <v>509483409</v>
      </c>
      <c r="G6168" s="337">
        <v>847758209</v>
      </c>
      <c r="H6168" s="330">
        <v>44942</v>
      </c>
      <c r="I6168" s="330"/>
      <c r="K6168" s="42"/>
      <c r="L6168" s="42"/>
      <c r="M6168" s="328"/>
      <c r="N6168" s="328"/>
      <c r="O6168" s="42"/>
    </row>
    <row r="6169" spans="1:15">
      <c r="A6169" s="42"/>
      <c r="B6169" s="330">
        <v>49173</v>
      </c>
      <c r="C6169" s="334">
        <f t="shared" si="94"/>
        <v>9800959215</v>
      </c>
      <c r="D6169" s="42"/>
      <c r="E6169" s="42"/>
      <c r="F6169" s="247">
        <v>262097029</v>
      </c>
      <c r="G6169" s="337">
        <v>847793067</v>
      </c>
      <c r="H6169" s="330">
        <v>44089</v>
      </c>
      <c r="I6169" s="330"/>
      <c r="K6169" s="42"/>
      <c r="L6169" s="42"/>
      <c r="M6169" s="328"/>
      <c r="N6169" s="328"/>
      <c r="O6169" s="42"/>
    </row>
    <row r="6170" spans="1:15">
      <c r="A6170" s="42"/>
      <c r="B6170" s="330">
        <v>49174</v>
      </c>
      <c r="C6170" s="334">
        <f t="shared" si="94"/>
        <v>10260263312</v>
      </c>
      <c r="D6170" s="42"/>
      <c r="E6170" s="42"/>
      <c r="F6170" s="247">
        <v>721401126</v>
      </c>
      <c r="G6170" s="337">
        <v>847986245</v>
      </c>
      <c r="H6170" s="330">
        <v>46043</v>
      </c>
      <c r="I6170" s="330"/>
      <c r="K6170" s="42"/>
      <c r="L6170" s="42"/>
      <c r="M6170" s="328"/>
      <c r="N6170" s="328"/>
      <c r="O6170" s="42"/>
    </row>
    <row r="6171" spans="1:15">
      <c r="A6171" s="42"/>
      <c r="B6171" s="330">
        <v>49175</v>
      </c>
      <c r="C6171" s="334">
        <f t="shared" si="94"/>
        <v>9837181590</v>
      </c>
      <c r="D6171" s="42"/>
      <c r="E6171" s="42"/>
      <c r="F6171" s="247">
        <v>298319404</v>
      </c>
      <c r="G6171" s="337">
        <v>848054120</v>
      </c>
      <c r="H6171" s="330">
        <v>49255</v>
      </c>
      <c r="I6171" s="330"/>
      <c r="K6171" s="42"/>
      <c r="L6171" s="42"/>
      <c r="M6171" s="328"/>
      <c r="N6171" s="328"/>
      <c r="O6171" s="42"/>
    </row>
    <row r="6172" spans="1:15">
      <c r="A6172" s="42"/>
      <c r="B6172" s="330">
        <v>49176</v>
      </c>
      <c r="C6172" s="334">
        <f t="shared" si="94"/>
        <v>10096239858</v>
      </c>
      <c r="D6172" s="42"/>
      <c r="E6172" s="42"/>
      <c r="F6172" s="247">
        <v>557377672</v>
      </c>
      <c r="G6172" s="337">
        <v>848097179</v>
      </c>
      <c r="H6172" s="330">
        <v>50039</v>
      </c>
      <c r="I6172" s="330"/>
      <c r="K6172" s="42"/>
      <c r="L6172" s="42"/>
      <c r="M6172" s="328"/>
      <c r="N6172" s="328"/>
      <c r="O6172" s="42"/>
    </row>
    <row r="6173" spans="1:15">
      <c r="A6173" s="42"/>
      <c r="B6173" s="330">
        <v>49177</v>
      </c>
      <c r="C6173" s="334">
        <f t="shared" si="94"/>
        <v>9936412985</v>
      </c>
      <c r="D6173" s="42"/>
      <c r="E6173" s="42"/>
      <c r="F6173" s="247">
        <v>397550799</v>
      </c>
      <c r="G6173" s="337">
        <v>848116247</v>
      </c>
      <c r="H6173" s="330">
        <v>50107</v>
      </c>
      <c r="I6173" s="330"/>
      <c r="K6173" s="42"/>
      <c r="L6173" s="42"/>
      <c r="M6173" s="328"/>
      <c r="N6173" s="328"/>
      <c r="O6173" s="42"/>
    </row>
    <row r="6174" spans="1:15">
      <c r="A6174" s="42"/>
      <c r="B6174" s="330">
        <v>49178</v>
      </c>
      <c r="C6174" s="334">
        <f t="shared" si="94"/>
        <v>10464937114</v>
      </c>
      <c r="D6174" s="42"/>
      <c r="E6174" s="42"/>
      <c r="F6174" s="247">
        <v>926074928</v>
      </c>
      <c r="G6174" s="337">
        <v>848181729</v>
      </c>
      <c r="H6174" s="330">
        <v>43069</v>
      </c>
      <c r="I6174" s="330"/>
      <c r="K6174" s="42"/>
      <c r="L6174" s="42"/>
      <c r="M6174" s="328"/>
      <c r="N6174" s="328"/>
      <c r="O6174" s="42"/>
    </row>
    <row r="6175" spans="1:15">
      <c r="A6175" s="42"/>
      <c r="B6175" s="330">
        <v>49179</v>
      </c>
      <c r="C6175" s="334">
        <f t="shared" si="94"/>
        <v>9774287071</v>
      </c>
      <c r="D6175" s="42"/>
      <c r="E6175" s="42"/>
      <c r="F6175" s="247">
        <v>235424885</v>
      </c>
      <c r="G6175" s="337">
        <v>848253935</v>
      </c>
      <c r="H6175" s="330">
        <v>43940</v>
      </c>
      <c r="I6175" s="330"/>
      <c r="K6175" s="42"/>
      <c r="L6175" s="42"/>
      <c r="M6175" s="328"/>
      <c r="N6175" s="328"/>
      <c r="O6175" s="42"/>
    </row>
    <row r="6176" spans="1:15">
      <c r="A6176" s="42"/>
      <c r="B6176" s="330">
        <v>49180</v>
      </c>
      <c r="C6176" s="334">
        <f t="shared" ref="C6176:C6239" si="95">F6176+(F$88*28679+98765)+(G$88*6587+87654)+(E$88*9537+76543)+(J$88*5713+4528)</f>
        <v>10264260333</v>
      </c>
      <c r="D6176" s="42"/>
      <c r="E6176" s="42"/>
      <c r="F6176" s="247">
        <v>725398147</v>
      </c>
      <c r="G6176" s="337">
        <v>848333327</v>
      </c>
      <c r="H6176" s="330">
        <v>48163</v>
      </c>
      <c r="I6176" s="330"/>
      <c r="K6176" s="42"/>
      <c r="L6176" s="42"/>
      <c r="M6176" s="328"/>
      <c r="N6176" s="328"/>
      <c r="O6176" s="42"/>
    </row>
    <row r="6177" spans="1:15">
      <c r="A6177" s="42"/>
      <c r="B6177" s="330">
        <v>49181</v>
      </c>
      <c r="C6177" s="334">
        <f t="shared" si="95"/>
        <v>9813239518</v>
      </c>
      <c r="D6177" s="42"/>
      <c r="E6177" s="42"/>
      <c r="F6177" s="247">
        <v>274377332</v>
      </c>
      <c r="G6177" s="337">
        <v>848433614</v>
      </c>
      <c r="H6177" s="330">
        <v>45258</v>
      </c>
      <c r="I6177" s="330"/>
      <c r="K6177" s="42"/>
      <c r="L6177" s="42"/>
      <c r="M6177" s="328"/>
      <c r="N6177" s="328"/>
      <c r="O6177" s="42"/>
    </row>
    <row r="6178" spans="1:15">
      <c r="A6178" s="42"/>
      <c r="B6178" s="330">
        <v>49182</v>
      </c>
      <c r="C6178" s="334">
        <f t="shared" si="95"/>
        <v>10480204901</v>
      </c>
      <c r="D6178" s="42"/>
      <c r="E6178" s="42"/>
      <c r="F6178" s="247">
        <v>941342715</v>
      </c>
      <c r="G6178" s="337">
        <v>848702797</v>
      </c>
      <c r="H6178" s="330">
        <v>45236</v>
      </c>
      <c r="I6178" s="330"/>
      <c r="K6178" s="42"/>
      <c r="L6178" s="42"/>
      <c r="M6178" s="328"/>
      <c r="N6178" s="328"/>
      <c r="O6178" s="42"/>
    </row>
    <row r="6179" spans="1:15">
      <c r="A6179" s="42"/>
      <c r="B6179" s="330">
        <v>49183</v>
      </c>
      <c r="C6179" s="334">
        <f t="shared" si="95"/>
        <v>9939942132</v>
      </c>
      <c r="D6179" s="42"/>
      <c r="E6179" s="42"/>
      <c r="F6179" s="247">
        <v>401079946</v>
      </c>
      <c r="G6179" s="337">
        <v>848784755</v>
      </c>
      <c r="H6179" s="330">
        <v>50186</v>
      </c>
      <c r="I6179" s="330"/>
      <c r="K6179" s="42"/>
      <c r="L6179" s="42"/>
      <c r="M6179" s="328"/>
      <c r="N6179" s="328"/>
      <c r="O6179" s="42"/>
    </row>
    <row r="6180" spans="1:15">
      <c r="A6180" s="42"/>
      <c r="B6180" s="330">
        <v>49184</v>
      </c>
      <c r="C6180" s="334">
        <f t="shared" si="95"/>
        <v>9746222676</v>
      </c>
      <c r="D6180" s="42"/>
      <c r="E6180" s="42"/>
      <c r="F6180" s="247">
        <v>207360490</v>
      </c>
      <c r="G6180" s="337">
        <v>848851976</v>
      </c>
      <c r="H6180" s="330">
        <v>49409</v>
      </c>
      <c r="I6180" s="330"/>
      <c r="K6180" s="42"/>
      <c r="L6180" s="42"/>
      <c r="M6180" s="328"/>
      <c r="N6180" s="328"/>
      <c r="O6180" s="42"/>
    </row>
    <row r="6181" spans="1:15">
      <c r="A6181" s="42"/>
      <c r="B6181" s="330">
        <v>49185</v>
      </c>
      <c r="C6181" s="334">
        <f t="shared" si="95"/>
        <v>10147653518</v>
      </c>
      <c r="D6181" s="42"/>
      <c r="E6181" s="42"/>
      <c r="F6181" s="247">
        <v>608791332</v>
      </c>
      <c r="G6181" s="337">
        <v>848952905</v>
      </c>
      <c r="H6181" s="330">
        <v>49542</v>
      </c>
      <c r="I6181" s="330"/>
      <c r="K6181" s="42"/>
      <c r="L6181" s="42"/>
      <c r="M6181" s="328"/>
      <c r="N6181" s="328"/>
      <c r="O6181" s="42"/>
    </row>
    <row r="6182" spans="1:15">
      <c r="A6182" s="42"/>
      <c r="B6182" s="330">
        <v>49186</v>
      </c>
      <c r="C6182" s="334">
        <f t="shared" si="95"/>
        <v>10013172040</v>
      </c>
      <c r="D6182" s="42"/>
      <c r="E6182" s="42"/>
      <c r="F6182" s="247">
        <v>474309854</v>
      </c>
      <c r="G6182" s="337">
        <v>848971842</v>
      </c>
      <c r="H6182" s="330">
        <v>47697</v>
      </c>
      <c r="I6182" s="330"/>
      <c r="K6182" s="42"/>
      <c r="L6182" s="42"/>
      <c r="M6182" s="328"/>
      <c r="N6182" s="328"/>
      <c r="O6182" s="42"/>
    </row>
    <row r="6183" spans="1:15">
      <c r="A6183" s="42"/>
      <c r="B6183" s="330">
        <v>49187</v>
      </c>
      <c r="C6183" s="334">
        <f t="shared" si="95"/>
        <v>10022931193</v>
      </c>
      <c r="D6183" s="42"/>
      <c r="E6183" s="42"/>
      <c r="F6183" s="247">
        <v>484069007</v>
      </c>
      <c r="G6183" s="337">
        <v>849179890</v>
      </c>
      <c r="H6183" s="330">
        <v>44671</v>
      </c>
      <c r="I6183" s="330"/>
      <c r="K6183" s="42"/>
      <c r="L6183" s="42"/>
      <c r="M6183" s="328"/>
      <c r="N6183" s="328"/>
      <c r="O6183" s="42"/>
    </row>
    <row r="6184" spans="1:15">
      <c r="A6184" s="42"/>
      <c r="B6184" s="330">
        <v>49188</v>
      </c>
      <c r="C6184" s="334">
        <f t="shared" si="95"/>
        <v>10189539262</v>
      </c>
      <c r="D6184" s="42"/>
      <c r="E6184" s="42"/>
      <c r="F6184" s="247">
        <v>650677076</v>
      </c>
      <c r="G6184" s="337">
        <v>849230221</v>
      </c>
      <c r="H6184" s="330">
        <v>44006</v>
      </c>
      <c r="I6184" s="330"/>
      <c r="K6184" s="42"/>
      <c r="L6184" s="42"/>
      <c r="M6184" s="328"/>
      <c r="N6184" s="328"/>
      <c r="O6184" s="42"/>
    </row>
    <row r="6185" spans="1:15">
      <c r="A6185" s="42"/>
      <c r="B6185" s="330">
        <v>49189</v>
      </c>
      <c r="C6185" s="334">
        <f t="shared" si="95"/>
        <v>10273053653</v>
      </c>
      <c r="D6185" s="42"/>
      <c r="E6185" s="42"/>
      <c r="F6185" s="247">
        <v>734191467</v>
      </c>
      <c r="G6185" s="337">
        <v>849263337</v>
      </c>
      <c r="H6185" s="330">
        <v>46678</v>
      </c>
      <c r="I6185" s="330"/>
      <c r="K6185" s="42"/>
      <c r="L6185" s="42"/>
      <c r="M6185" s="328"/>
      <c r="N6185" s="328"/>
      <c r="O6185" s="42"/>
    </row>
    <row r="6186" spans="1:15">
      <c r="A6186" s="42"/>
      <c r="B6186" s="330">
        <v>49190</v>
      </c>
      <c r="C6186" s="334">
        <f t="shared" si="95"/>
        <v>10460725377</v>
      </c>
      <c r="D6186" s="42"/>
      <c r="E6186" s="42"/>
      <c r="F6186" s="247">
        <v>921863191</v>
      </c>
      <c r="G6186" s="337">
        <v>849274618</v>
      </c>
      <c r="H6186" s="330">
        <v>44071</v>
      </c>
      <c r="I6186" s="330"/>
      <c r="K6186" s="42"/>
      <c r="L6186" s="42"/>
      <c r="M6186" s="328"/>
      <c r="N6186" s="328"/>
      <c r="O6186" s="42"/>
    </row>
    <row r="6187" spans="1:15">
      <c r="A6187" s="42"/>
      <c r="B6187" s="330">
        <v>49191</v>
      </c>
      <c r="C6187" s="334">
        <f t="shared" si="95"/>
        <v>10376656414</v>
      </c>
      <c r="D6187" s="42"/>
      <c r="E6187" s="42"/>
      <c r="F6187" s="247">
        <v>837794228</v>
      </c>
      <c r="G6187" s="337">
        <v>849281963</v>
      </c>
      <c r="H6187" s="330">
        <v>43386</v>
      </c>
      <c r="I6187" s="330"/>
      <c r="K6187" s="42"/>
      <c r="L6187" s="42"/>
      <c r="M6187" s="328"/>
      <c r="N6187" s="328"/>
      <c r="O6187" s="42"/>
    </row>
    <row r="6188" spans="1:15">
      <c r="A6188" s="42"/>
      <c r="B6188" s="330">
        <v>49192</v>
      </c>
      <c r="C6188" s="334">
        <f t="shared" si="95"/>
        <v>9743960191</v>
      </c>
      <c r="D6188" s="42"/>
      <c r="E6188" s="42"/>
      <c r="F6188" s="247">
        <v>205098005</v>
      </c>
      <c r="G6188" s="337">
        <v>849345488</v>
      </c>
      <c r="H6188" s="330">
        <v>49397</v>
      </c>
      <c r="I6188" s="330"/>
      <c r="K6188" s="42"/>
      <c r="L6188" s="42"/>
      <c r="M6188" s="328"/>
      <c r="N6188" s="328"/>
      <c r="O6188" s="42"/>
    </row>
    <row r="6189" spans="1:15">
      <c r="A6189" s="42"/>
      <c r="B6189" s="330">
        <v>49193</v>
      </c>
      <c r="C6189" s="334">
        <f t="shared" si="95"/>
        <v>9821186908</v>
      </c>
      <c r="D6189" s="42"/>
      <c r="E6189" s="42"/>
      <c r="F6189" s="247">
        <v>282324722</v>
      </c>
      <c r="G6189" s="337">
        <v>849346557</v>
      </c>
      <c r="H6189" s="330">
        <v>49999</v>
      </c>
      <c r="I6189" s="330"/>
      <c r="K6189" s="42"/>
      <c r="L6189" s="42"/>
      <c r="M6189" s="328"/>
      <c r="N6189" s="328"/>
      <c r="O6189" s="42"/>
    </row>
    <row r="6190" spans="1:15">
      <c r="A6190" s="42"/>
      <c r="B6190" s="330">
        <v>49194</v>
      </c>
      <c r="C6190" s="334">
        <f t="shared" si="95"/>
        <v>10198197054</v>
      </c>
      <c r="D6190" s="42"/>
      <c r="E6190" s="42"/>
      <c r="F6190" s="247">
        <v>659334868</v>
      </c>
      <c r="G6190" s="337">
        <v>849471767</v>
      </c>
      <c r="H6190" s="330">
        <v>44690</v>
      </c>
      <c r="I6190" s="330"/>
      <c r="K6190" s="42"/>
      <c r="L6190" s="42"/>
      <c r="M6190" s="328"/>
      <c r="N6190" s="328"/>
      <c r="O6190" s="42"/>
    </row>
    <row r="6191" spans="1:15">
      <c r="A6191" s="42"/>
      <c r="B6191" s="330">
        <v>49195</v>
      </c>
      <c r="C6191" s="334">
        <f t="shared" si="95"/>
        <v>10263740062</v>
      </c>
      <c r="D6191" s="42"/>
      <c r="E6191" s="42"/>
      <c r="F6191" s="247">
        <v>724877876</v>
      </c>
      <c r="G6191" s="337">
        <v>849578690</v>
      </c>
      <c r="H6191" s="330">
        <v>44183</v>
      </c>
      <c r="I6191" s="330"/>
      <c r="K6191" s="42"/>
      <c r="L6191" s="42"/>
      <c r="M6191" s="328"/>
      <c r="N6191" s="328"/>
      <c r="O6191" s="42"/>
    </row>
    <row r="6192" spans="1:15">
      <c r="A6192" s="42"/>
      <c r="B6192" s="330">
        <v>49196</v>
      </c>
      <c r="C6192" s="334">
        <f t="shared" si="95"/>
        <v>10525514268</v>
      </c>
      <c r="D6192" s="42"/>
      <c r="E6192" s="42"/>
      <c r="F6192" s="247">
        <v>986652082</v>
      </c>
      <c r="G6192" s="337">
        <v>850089980</v>
      </c>
      <c r="H6192" s="330">
        <v>45377</v>
      </c>
      <c r="I6192" s="330"/>
      <c r="K6192" s="42"/>
      <c r="L6192" s="42"/>
      <c r="M6192" s="328"/>
      <c r="N6192" s="328"/>
      <c r="O6192" s="42"/>
    </row>
    <row r="6193" spans="1:15">
      <c r="A6193" s="42"/>
      <c r="B6193" s="330">
        <v>49197</v>
      </c>
      <c r="C6193" s="334">
        <f t="shared" si="95"/>
        <v>9833883527</v>
      </c>
      <c r="D6193" s="42"/>
      <c r="E6193" s="42"/>
      <c r="F6193" s="247">
        <v>295021341</v>
      </c>
      <c r="G6193" s="337">
        <v>850595296</v>
      </c>
      <c r="H6193" s="330">
        <v>47175</v>
      </c>
      <c r="I6193" s="330"/>
      <c r="K6193" s="42"/>
      <c r="L6193" s="42"/>
      <c r="M6193" s="328"/>
      <c r="N6193" s="328"/>
      <c r="O6193" s="42"/>
    </row>
    <row r="6194" spans="1:15">
      <c r="A6194" s="42"/>
      <c r="B6194" s="330">
        <v>49198</v>
      </c>
      <c r="C6194" s="334">
        <f t="shared" si="95"/>
        <v>10476500288</v>
      </c>
      <c r="D6194" s="42"/>
      <c r="E6194" s="42"/>
      <c r="F6194" s="247">
        <v>937638102</v>
      </c>
      <c r="G6194" s="337">
        <v>850825580</v>
      </c>
      <c r="H6194" s="330">
        <v>48143</v>
      </c>
      <c r="I6194" s="330"/>
      <c r="K6194" s="42"/>
      <c r="L6194" s="42"/>
      <c r="M6194" s="328"/>
      <c r="N6194" s="328"/>
      <c r="O6194" s="42"/>
    </row>
    <row r="6195" spans="1:15">
      <c r="A6195" s="42"/>
      <c r="B6195" s="330">
        <v>49199</v>
      </c>
      <c r="C6195" s="334">
        <f t="shared" si="95"/>
        <v>9959273041</v>
      </c>
      <c r="D6195" s="42"/>
      <c r="E6195" s="42"/>
      <c r="F6195" s="247">
        <v>420410855</v>
      </c>
      <c r="G6195" s="337">
        <v>851047565</v>
      </c>
      <c r="H6195" s="330">
        <v>47921</v>
      </c>
      <c r="I6195" s="330"/>
      <c r="K6195" s="42"/>
      <c r="L6195" s="42"/>
      <c r="M6195" s="328"/>
      <c r="N6195" s="328"/>
      <c r="O6195" s="42"/>
    </row>
    <row r="6196" spans="1:15">
      <c r="A6196" s="42"/>
      <c r="B6196" s="330">
        <v>49200</v>
      </c>
      <c r="C6196" s="334">
        <f t="shared" si="95"/>
        <v>10135595577</v>
      </c>
      <c r="D6196" s="42"/>
      <c r="E6196" s="42"/>
      <c r="F6196" s="247">
        <v>596733391</v>
      </c>
      <c r="G6196" s="337">
        <v>851096667</v>
      </c>
      <c r="H6196" s="330">
        <v>47430</v>
      </c>
      <c r="I6196" s="330"/>
      <c r="K6196" s="42"/>
      <c r="L6196" s="42"/>
      <c r="M6196" s="328"/>
      <c r="N6196" s="328"/>
      <c r="O6196" s="42"/>
    </row>
    <row r="6197" spans="1:15">
      <c r="A6197" s="42"/>
      <c r="B6197" s="330">
        <v>49201</v>
      </c>
      <c r="C6197" s="334">
        <f t="shared" si="95"/>
        <v>9955660663</v>
      </c>
      <c r="D6197" s="42"/>
      <c r="E6197" s="42"/>
      <c r="F6197" s="247">
        <v>416798477</v>
      </c>
      <c r="G6197" s="337">
        <v>851139731</v>
      </c>
      <c r="H6197" s="330">
        <v>48811</v>
      </c>
      <c r="I6197" s="330"/>
      <c r="K6197" s="42"/>
      <c r="L6197" s="42"/>
      <c r="M6197" s="328"/>
      <c r="N6197" s="328"/>
      <c r="O6197" s="42"/>
    </row>
    <row r="6198" spans="1:15">
      <c r="A6198" s="42"/>
      <c r="B6198" s="330">
        <v>49202</v>
      </c>
      <c r="C6198" s="334">
        <f t="shared" si="95"/>
        <v>10217182413</v>
      </c>
      <c r="D6198" s="42"/>
      <c r="E6198" s="42"/>
      <c r="F6198" s="247">
        <v>678320227</v>
      </c>
      <c r="G6198" s="337">
        <v>851257516</v>
      </c>
      <c r="H6198" s="330">
        <v>44277</v>
      </c>
      <c r="I6198" s="330"/>
      <c r="K6198" s="42"/>
      <c r="L6198" s="42"/>
      <c r="M6198" s="328"/>
      <c r="N6198" s="328"/>
      <c r="O6198" s="42"/>
    </row>
    <row r="6199" spans="1:15">
      <c r="A6199" s="42"/>
      <c r="B6199" s="330">
        <v>49203</v>
      </c>
      <c r="C6199" s="334">
        <f t="shared" si="95"/>
        <v>9971016260</v>
      </c>
      <c r="D6199" s="42"/>
      <c r="E6199" s="42"/>
      <c r="F6199" s="247">
        <v>432154074</v>
      </c>
      <c r="G6199" s="337">
        <v>851493303</v>
      </c>
      <c r="H6199" s="330">
        <v>48533</v>
      </c>
      <c r="I6199" s="330"/>
      <c r="K6199" s="42"/>
      <c r="L6199" s="42"/>
      <c r="M6199" s="328"/>
      <c r="N6199" s="328"/>
      <c r="O6199" s="42"/>
    </row>
    <row r="6200" spans="1:15">
      <c r="A6200" s="42"/>
      <c r="B6200" s="330">
        <v>49204</v>
      </c>
      <c r="C6200" s="334">
        <f t="shared" si="95"/>
        <v>10095124857</v>
      </c>
      <c r="D6200" s="42"/>
      <c r="E6200" s="42"/>
      <c r="F6200" s="247">
        <v>556262671</v>
      </c>
      <c r="G6200" s="337">
        <v>851525316</v>
      </c>
      <c r="H6200" s="330">
        <v>49572</v>
      </c>
      <c r="I6200" s="330"/>
      <c r="K6200" s="42"/>
      <c r="L6200" s="42"/>
      <c r="M6200" s="328"/>
      <c r="N6200" s="328"/>
      <c r="O6200" s="42"/>
    </row>
    <row r="6201" spans="1:15">
      <c r="A6201" s="42"/>
      <c r="B6201" s="330">
        <v>49205</v>
      </c>
      <c r="C6201" s="334">
        <f t="shared" si="95"/>
        <v>9997735370</v>
      </c>
      <c r="D6201" s="42"/>
      <c r="E6201" s="42"/>
      <c r="F6201" s="247">
        <v>458873184</v>
      </c>
      <c r="G6201" s="337">
        <v>851624951</v>
      </c>
      <c r="H6201" s="330">
        <v>46411</v>
      </c>
      <c r="I6201" s="330"/>
      <c r="K6201" s="42"/>
      <c r="L6201" s="42"/>
      <c r="M6201" s="328"/>
      <c r="N6201" s="328"/>
      <c r="O6201" s="42"/>
    </row>
    <row r="6202" spans="1:15">
      <c r="A6202" s="42"/>
      <c r="B6202" s="330">
        <v>49206</v>
      </c>
      <c r="C6202" s="334">
        <f t="shared" si="95"/>
        <v>9832600488</v>
      </c>
      <c r="D6202" s="42"/>
      <c r="E6202" s="42"/>
      <c r="F6202" s="247">
        <v>293738302</v>
      </c>
      <c r="G6202" s="337">
        <v>851660554</v>
      </c>
      <c r="H6202" s="330">
        <v>46180</v>
      </c>
      <c r="I6202" s="330"/>
      <c r="K6202" s="42"/>
      <c r="L6202" s="42"/>
      <c r="M6202" s="328"/>
      <c r="N6202" s="328"/>
      <c r="O6202" s="42"/>
    </row>
    <row r="6203" spans="1:15">
      <c r="A6203" s="42"/>
      <c r="B6203" s="330">
        <v>49207</v>
      </c>
      <c r="C6203" s="334">
        <f t="shared" si="95"/>
        <v>10485495576</v>
      </c>
      <c r="D6203" s="42"/>
      <c r="E6203" s="42"/>
      <c r="F6203" s="247">
        <v>946633390</v>
      </c>
      <c r="G6203" s="337">
        <v>851756367</v>
      </c>
      <c r="H6203" s="330">
        <v>46470</v>
      </c>
      <c r="I6203" s="330"/>
      <c r="K6203" s="42"/>
      <c r="L6203" s="42"/>
      <c r="M6203" s="328"/>
      <c r="N6203" s="328"/>
      <c r="O6203" s="42"/>
    </row>
    <row r="6204" spans="1:15">
      <c r="A6204" s="42"/>
      <c r="B6204" s="330">
        <v>49208</v>
      </c>
      <c r="C6204" s="334">
        <f t="shared" si="95"/>
        <v>9949426309</v>
      </c>
      <c r="D6204" s="42"/>
      <c r="E6204" s="42"/>
      <c r="F6204" s="247">
        <v>410564123</v>
      </c>
      <c r="G6204" s="337">
        <v>852167011</v>
      </c>
      <c r="H6204" s="330">
        <v>45383</v>
      </c>
      <c r="I6204" s="330"/>
      <c r="K6204" s="42"/>
      <c r="L6204" s="42"/>
      <c r="M6204" s="328"/>
      <c r="N6204" s="328"/>
      <c r="O6204" s="42"/>
    </row>
    <row r="6205" spans="1:15">
      <c r="A6205" s="42"/>
      <c r="B6205" s="330">
        <v>49209</v>
      </c>
      <c r="C6205" s="334">
        <f t="shared" si="95"/>
        <v>10236643907</v>
      </c>
      <c r="D6205" s="42"/>
      <c r="E6205" s="42"/>
      <c r="F6205" s="247">
        <v>697781721</v>
      </c>
      <c r="G6205" s="337">
        <v>852244059</v>
      </c>
      <c r="H6205" s="330">
        <v>49116</v>
      </c>
      <c r="I6205" s="330"/>
      <c r="K6205" s="42"/>
      <c r="L6205" s="42"/>
      <c r="M6205" s="328"/>
      <c r="N6205" s="328"/>
      <c r="O6205" s="42"/>
    </row>
    <row r="6206" spans="1:15">
      <c r="A6206" s="42"/>
      <c r="B6206" s="330">
        <v>49210</v>
      </c>
      <c r="C6206" s="334">
        <f t="shared" si="95"/>
        <v>9910341255</v>
      </c>
      <c r="D6206" s="42"/>
      <c r="E6206" s="42"/>
      <c r="F6206" s="247">
        <v>371479069</v>
      </c>
      <c r="G6206" s="337">
        <v>852316972</v>
      </c>
      <c r="H6206" s="330">
        <v>49559</v>
      </c>
      <c r="I6206" s="330"/>
      <c r="K6206" s="42"/>
      <c r="L6206" s="42"/>
      <c r="M6206" s="328"/>
      <c r="N6206" s="328"/>
      <c r="O6206" s="42"/>
    </row>
    <row r="6207" spans="1:15">
      <c r="A6207" s="42"/>
      <c r="B6207" s="330">
        <v>49211</v>
      </c>
      <c r="C6207" s="334">
        <f t="shared" si="95"/>
        <v>10186839016</v>
      </c>
      <c r="D6207" s="42"/>
      <c r="E6207" s="42"/>
      <c r="F6207" s="247">
        <v>647976830</v>
      </c>
      <c r="G6207" s="337">
        <v>852491673</v>
      </c>
      <c r="H6207" s="330">
        <v>44904</v>
      </c>
      <c r="I6207" s="330"/>
      <c r="K6207" s="42"/>
      <c r="L6207" s="42"/>
      <c r="M6207" s="328"/>
      <c r="N6207" s="328"/>
      <c r="O6207" s="42"/>
    </row>
    <row r="6208" spans="1:15">
      <c r="A6208" s="42"/>
      <c r="B6208" s="330">
        <v>49212</v>
      </c>
      <c r="C6208" s="334">
        <f t="shared" si="95"/>
        <v>9795678921</v>
      </c>
      <c r="D6208" s="42"/>
      <c r="E6208" s="42"/>
      <c r="F6208" s="247">
        <v>256816735</v>
      </c>
      <c r="G6208" s="337">
        <v>852530077</v>
      </c>
      <c r="H6208" s="330">
        <v>46985</v>
      </c>
      <c r="I6208" s="330"/>
      <c r="K6208" s="42"/>
      <c r="L6208" s="42"/>
      <c r="M6208" s="328"/>
      <c r="N6208" s="328"/>
      <c r="O6208" s="42"/>
    </row>
    <row r="6209" spans="1:15">
      <c r="A6209" s="42"/>
      <c r="B6209" s="330">
        <v>49213</v>
      </c>
      <c r="C6209" s="334">
        <f t="shared" si="95"/>
        <v>10468383191</v>
      </c>
      <c r="D6209" s="42"/>
      <c r="E6209" s="42"/>
      <c r="F6209" s="247">
        <v>929521005</v>
      </c>
      <c r="G6209" s="337">
        <v>852697627</v>
      </c>
      <c r="H6209" s="330">
        <v>48676</v>
      </c>
      <c r="I6209" s="330"/>
      <c r="K6209" s="42"/>
      <c r="L6209" s="42"/>
      <c r="M6209" s="328"/>
      <c r="N6209" s="328"/>
      <c r="O6209" s="42"/>
    </row>
    <row r="6210" spans="1:15">
      <c r="A6210" s="42"/>
      <c r="B6210" s="330">
        <v>49214</v>
      </c>
      <c r="C6210" s="334">
        <f t="shared" si="95"/>
        <v>9828566432</v>
      </c>
      <c r="D6210" s="42"/>
      <c r="E6210" s="42"/>
      <c r="F6210" s="247">
        <v>289704246</v>
      </c>
      <c r="G6210" s="337">
        <v>852818239</v>
      </c>
      <c r="H6210" s="330">
        <v>49775</v>
      </c>
      <c r="I6210" s="330"/>
      <c r="K6210" s="42"/>
      <c r="L6210" s="42"/>
      <c r="M6210" s="328"/>
      <c r="N6210" s="328"/>
      <c r="O6210" s="42"/>
    </row>
    <row r="6211" spans="1:15">
      <c r="A6211" s="42"/>
      <c r="B6211" s="330">
        <v>49215</v>
      </c>
      <c r="C6211" s="334">
        <f t="shared" si="95"/>
        <v>9768005008</v>
      </c>
      <c r="D6211" s="42"/>
      <c r="E6211" s="42"/>
      <c r="F6211" s="247">
        <v>229142822</v>
      </c>
      <c r="G6211" s="337">
        <v>852842158</v>
      </c>
      <c r="H6211" s="330">
        <v>48975</v>
      </c>
      <c r="I6211" s="330"/>
      <c r="K6211" s="42"/>
      <c r="L6211" s="42"/>
      <c r="M6211" s="328"/>
      <c r="N6211" s="328"/>
      <c r="O6211" s="42"/>
    </row>
    <row r="6212" spans="1:15">
      <c r="A6212" s="42"/>
      <c r="B6212" s="330">
        <v>49216</v>
      </c>
      <c r="C6212" s="334">
        <f t="shared" si="95"/>
        <v>9665400055</v>
      </c>
      <c r="D6212" s="42"/>
      <c r="E6212" s="42"/>
      <c r="F6212" s="247">
        <v>126537869</v>
      </c>
      <c r="G6212" s="337">
        <v>852945148</v>
      </c>
      <c r="H6212" s="330">
        <v>49320</v>
      </c>
      <c r="I6212" s="330"/>
      <c r="K6212" s="42"/>
      <c r="L6212" s="42"/>
      <c r="M6212" s="328"/>
      <c r="N6212" s="328"/>
      <c r="O6212" s="42"/>
    </row>
    <row r="6213" spans="1:15">
      <c r="A6213" s="42"/>
      <c r="B6213" s="330">
        <v>49217</v>
      </c>
      <c r="C6213" s="334">
        <f t="shared" si="95"/>
        <v>9844719569</v>
      </c>
      <c r="D6213" s="42"/>
      <c r="E6213" s="42"/>
      <c r="F6213" s="247">
        <v>305857383</v>
      </c>
      <c r="G6213" s="337">
        <v>853093223</v>
      </c>
      <c r="H6213" s="330">
        <v>50016</v>
      </c>
      <c r="I6213" s="330"/>
      <c r="K6213" s="42"/>
      <c r="L6213" s="42"/>
      <c r="M6213" s="328"/>
      <c r="N6213" s="328"/>
      <c r="O6213" s="42"/>
    </row>
    <row r="6214" spans="1:15">
      <c r="A6214" s="42"/>
      <c r="B6214" s="330">
        <v>49218</v>
      </c>
      <c r="C6214" s="334">
        <f t="shared" si="95"/>
        <v>10322818737</v>
      </c>
      <c r="D6214" s="42"/>
      <c r="E6214" s="42"/>
      <c r="F6214" s="247">
        <v>783956551</v>
      </c>
      <c r="G6214" s="337">
        <v>853233932</v>
      </c>
      <c r="H6214" s="330">
        <v>47324</v>
      </c>
      <c r="I6214" s="330"/>
      <c r="K6214" s="42"/>
      <c r="L6214" s="42"/>
      <c r="M6214" s="328"/>
      <c r="N6214" s="328"/>
      <c r="O6214" s="42"/>
    </row>
    <row r="6215" spans="1:15">
      <c r="A6215" s="42"/>
      <c r="B6215" s="330">
        <v>49219</v>
      </c>
      <c r="C6215" s="334">
        <f t="shared" si="95"/>
        <v>9926658977</v>
      </c>
      <c r="D6215" s="42"/>
      <c r="E6215" s="42"/>
      <c r="F6215" s="247">
        <v>387796791</v>
      </c>
      <c r="G6215" s="337">
        <v>853412827</v>
      </c>
      <c r="H6215" s="330">
        <v>49443</v>
      </c>
      <c r="I6215" s="330"/>
      <c r="K6215" s="42"/>
      <c r="L6215" s="42"/>
      <c r="M6215" s="328"/>
      <c r="N6215" s="328"/>
      <c r="O6215" s="42"/>
    </row>
    <row r="6216" spans="1:15">
      <c r="A6216" s="42"/>
      <c r="B6216" s="330">
        <v>49220</v>
      </c>
      <c r="C6216" s="334">
        <f t="shared" si="95"/>
        <v>9673050853</v>
      </c>
      <c r="D6216" s="42"/>
      <c r="E6216" s="42"/>
      <c r="F6216" s="247">
        <v>134188667</v>
      </c>
      <c r="G6216" s="337">
        <v>853515300</v>
      </c>
      <c r="H6216" s="330">
        <v>43720</v>
      </c>
      <c r="I6216" s="330"/>
      <c r="K6216" s="42"/>
      <c r="L6216" s="42"/>
      <c r="M6216" s="328"/>
      <c r="N6216" s="328"/>
      <c r="O6216" s="42"/>
    </row>
    <row r="6217" spans="1:15">
      <c r="A6217" s="42"/>
      <c r="B6217" s="330">
        <v>49221</v>
      </c>
      <c r="C6217" s="334">
        <f t="shared" si="95"/>
        <v>10340046285</v>
      </c>
      <c r="D6217" s="42"/>
      <c r="E6217" s="42"/>
      <c r="F6217" s="247">
        <v>801184099</v>
      </c>
      <c r="G6217" s="337">
        <v>853625128</v>
      </c>
      <c r="H6217" s="330">
        <v>45186</v>
      </c>
      <c r="I6217" s="330"/>
      <c r="K6217" s="42"/>
      <c r="L6217" s="42"/>
      <c r="M6217" s="328"/>
      <c r="N6217" s="328"/>
      <c r="O6217" s="42"/>
    </row>
    <row r="6218" spans="1:15">
      <c r="A6218" s="42"/>
      <c r="B6218" s="330">
        <v>49222</v>
      </c>
      <c r="C6218" s="334">
        <f t="shared" si="95"/>
        <v>10527707909</v>
      </c>
      <c r="D6218" s="42"/>
      <c r="E6218" s="42"/>
      <c r="F6218" s="247">
        <v>988845723</v>
      </c>
      <c r="G6218" s="337">
        <v>853813544</v>
      </c>
      <c r="H6218" s="330">
        <v>50167</v>
      </c>
      <c r="I6218" s="330"/>
      <c r="K6218" s="42"/>
      <c r="L6218" s="42"/>
      <c r="M6218" s="328"/>
      <c r="N6218" s="328"/>
      <c r="O6218" s="42"/>
    </row>
    <row r="6219" spans="1:15">
      <c r="A6219" s="42"/>
      <c r="B6219" s="330">
        <v>49223</v>
      </c>
      <c r="C6219" s="334">
        <f t="shared" si="95"/>
        <v>10021017625</v>
      </c>
      <c r="D6219" s="42"/>
      <c r="E6219" s="42"/>
      <c r="F6219" s="247">
        <v>482155439</v>
      </c>
      <c r="G6219" s="337">
        <v>854107533</v>
      </c>
      <c r="H6219" s="330">
        <v>47908</v>
      </c>
      <c r="I6219" s="330"/>
      <c r="K6219" s="42"/>
      <c r="L6219" s="42"/>
      <c r="M6219" s="328"/>
      <c r="N6219" s="328"/>
      <c r="O6219" s="42"/>
    </row>
    <row r="6220" spans="1:15">
      <c r="A6220" s="42"/>
      <c r="B6220" s="330">
        <v>49224</v>
      </c>
      <c r="C6220" s="334">
        <f t="shared" si="95"/>
        <v>10210535708</v>
      </c>
      <c r="D6220" s="42"/>
      <c r="E6220" s="42"/>
      <c r="F6220" s="247">
        <v>671673522</v>
      </c>
      <c r="G6220" s="337">
        <v>854221744</v>
      </c>
      <c r="H6220" s="330">
        <v>46886</v>
      </c>
      <c r="I6220" s="330"/>
      <c r="K6220" s="42"/>
      <c r="L6220" s="42"/>
      <c r="M6220" s="328"/>
      <c r="N6220" s="328"/>
      <c r="O6220" s="42"/>
    </row>
    <row r="6221" spans="1:15">
      <c r="A6221" s="42"/>
      <c r="B6221" s="330">
        <v>49225</v>
      </c>
      <c r="C6221" s="334">
        <f t="shared" si="95"/>
        <v>10321530911</v>
      </c>
      <c r="D6221" s="42"/>
      <c r="E6221" s="42"/>
      <c r="F6221" s="247">
        <v>782668725</v>
      </c>
      <c r="G6221" s="337">
        <v>854254218</v>
      </c>
      <c r="H6221" s="330">
        <v>46252</v>
      </c>
      <c r="I6221" s="330"/>
      <c r="K6221" s="42"/>
      <c r="L6221" s="42"/>
      <c r="M6221" s="328"/>
      <c r="N6221" s="328"/>
      <c r="O6221" s="42"/>
    </row>
    <row r="6222" spans="1:15">
      <c r="A6222" s="42"/>
      <c r="B6222" s="330">
        <v>49226</v>
      </c>
      <c r="C6222" s="334">
        <f t="shared" si="95"/>
        <v>10189427128</v>
      </c>
      <c r="D6222" s="42"/>
      <c r="E6222" s="42"/>
      <c r="F6222" s="247">
        <v>650564942</v>
      </c>
      <c r="G6222" s="337">
        <v>854297105</v>
      </c>
      <c r="H6222" s="330">
        <v>49290</v>
      </c>
      <c r="I6222" s="330"/>
      <c r="K6222" s="42"/>
      <c r="L6222" s="42"/>
      <c r="M6222" s="328"/>
      <c r="N6222" s="328"/>
      <c r="O6222" s="42"/>
    </row>
    <row r="6223" spans="1:15">
      <c r="A6223" s="42"/>
      <c r="B6223" s="330">
        <v>49227</v>
      </c>
      <c r="C6223" s="334">
        <f t="shared" si="95"/>
        <v>9759286881</v>
      </c>
      <c r="D6223" s="42"/>
      <c r="E6223" s="42"/>
      <c r="F6223" s="247">
        <v>220424695</v>
      </c>
      <c r="G6223" s="337">
        <v>854332351</v>
      </c>
      <c r="H6223" s="330">
        <v>44683</v>
      </c>
      <c r="I6223" s="330"/>
      <c r="K6223" s="42"/>
      <c r="L6223" s="42"/>
      <c r="M6223" s="328"/>
      <c r="N6223" s="328"/>
      <c r="O6223" s="42"/>
    </row>
    <row r="6224" spans="1:15">
      <c r="A6224" s="42"/>
      <c r="B6224" s="330">
        <v>49228</v>
      </c>
      <c r="C6224" s="334">
        <f t="shared" si="95"/>
        <v>10346953927</v>
      </c>
      <c r="D6224" s="42"/>
      <c r="E6224" s="42"/>
      <c r="F6224" s="247">
        <v>808091741</v>
      </c>
      <c r="G6224" s="337">
        <v>854404989</v>
      </c>
      <c r="H6224" s="330">
        <v>44115</v>
      </c>
      <c r="I6224" s="330"/>
      <c r="K6224" s="42"/>
      <c r="L6224" s="42"/>
      <c r="M6224" s="328"/>
      <c r="N6224" s="328"/>
      <c r="O6224" s="42"/>
    </row>
    <row r="6225" spans="1:15">
      <c r="A6225" s="42"/>
      <c r="B6225" s="330">
        <v>49229</v>
      </c>
      <c r="C6225" s="334">
        <f t="shared" si="95"/>
        <v>9747410144</v>
      </c>
      <c r="D6225" s="42"/>
      <c r="E6225" s="42"/>
      <c r="F6225" s="247">
        <v>208547958</v>
      </c>
      <c r="G6225" s="337">
        <v>854446692</v>
      </c>
      <c r="H6225" s="330">
        <v>45574</v>
      </c>
      <c r="I6225" s="330"/>
      <c r="K6225" s="42"/>
      <c r="L6225" s="42"/>
      <c r="M6225" s="328"/>
      <c r="N6225" s="328"/>
      <c r="O6225" s="42"/>
    </row>
    <row r="6226" spans="1:15">
      <c r="A6226" s="42"/>
      <c r="B6226" s="330">
        <v>49230</v>
      </c>
      <c r="C6226" s="334">
        <f t="shared" si="95"/>
        <v>9709687212</v>
      </c>
      <c r="D6226" s="42"/>
      <c r="E6226" s="42"/>
      <c r="F6226" s="247">
        <v>170825026</v>
      </c>
      <c r="G6226" s="337">
        <v>854507953</v>
      </c>
      <c r="H6226" s="330">
        <v>45141</v>
      </c>
      <c r="I6226" s="330"/>
      <c r="K6226" s="42"/>
      <c r="L6226" s="42"/>
      <c r="M6226" s="328"/>
      <c r="N6226" s="328"/>
      <c r="O6226" s="42"/>
    </row>
    <row r="6227" spans="1:15">
      <c r="A6227" s="42"/>
      <c r="B6227" s="330">
        <v>49231</v>
      </c>
      <c r="C6227" s="334">
        <f t="shared" si="95"/>
        <v>9810073473</v>
      </c>
      <c r="D6227" s="42"/>
      <c r="E6227" s="42"/>
      <c r="F6227" s="247">
        <v>271211287</v>
      </c>
      <c r="G6227" s="337">
        <v>854529060</v>
      </c>
      <c r="H6227" s="330">
        <v>47820</v>
      </c>
      <c r="I6227" s="330"/>
      <c r="K6227" s="42"/>
      <c r="L6227" s="42"/>
      <c r="M6227" s="328"/>
      <c r="N6227" s="328"/>
      <c r="O6227" s="42"/>
    </row>
    <row r="6228" spans="1:15">
      <c r="A6228" s="42"/>
      <c r="B6228" s="330">
        <v>49232</v>
      </c>
      <c r="C6228" s="334">
        <f t="shared" si="95"/>
        <v>9679668423</v>
      </c>
      <c r="D6228" s="42"/>
      <c r="E6228" s="42"/>
      <c r="F6228" s="247">
        <v>140806237</v>
      </c>
      <c r="G6228" s="337">
        <v>854628432</v>
      </c>
      <c r="H6228" s="330">
        <v>45461</v>
      </c>
      <c r="I6228" s="330"/>
      <c r="K6228" s="42"/>
      <c r="L6228" s="42"/>
      <c r="M6228" s="328"/>
      <c r="N6228" s="328"/>
      <c r="O6228" s="42"/>
    </row>
    <row r="6229" spans="1:15">
      <c r="A6229" s="42"/>
      <c r="B6229" s="330">
        <v>49233</v>
      </c>
      <c r="C6229" s="334">
        <f t="shared" si="95"/>
        <v>10407021475</v>
      </c>
      <c r="D6229" s="42"/>
      <c r="E6229" s="42"/>
      <c r="F6229" s="247">
        <v>868159289</v>
      </c>
      <c r="G6229" s="337">
        <v>854762995</v>
      </c>
      <c r="H6229" s="330">
        <v>48224</v>
      </c>
      <c r="I6229" s="330"/>
      <c r="K6229" s="42"/>
      <c r="L6229" s="42"/>
      <c r="M6229" s="328"/>
      <c r="N6229" s="328"/>
      <c r="O6229" s="42"/>
    </row>
    <row r="6230" spans="1:15">
      <c r="A6230" s="42"/>
      <c r="B6230" s="330">
        <v>49234</v>
      </c>
      <c r="C6230" s="334">
        <f t="shared" si="95"/>
        <v>10415682101</v>
      </c>
      <c r="D6230" s="42"/>
      <c r="E6230" s="42"/>
      <c r="F6230" s="247">
        <v>876819915</v>
      </c>
      <c r="G6230" s="337">
        <v>854795142</v>
      </c>
      <c r="H6230" s="330">
        <v>49336</v>
      </c>
      <c r="I6230" s="330"/>
      <c r="K6230" s="42"/>
      <c r="L6230" s="42"/>
      <c r="M6230" s="328"/>
      <c r="N6230" s="328"/>
      <c r="O6230" s="42"/>
    </row>
    <row r="6231" spans="1:15">
      <c r="A6231" s="42"/>
      <c r="B6231" s="330">
        <v>49235</v>
      </c>
      <c r="C6231" s="334">
        <f t="shared" si="95"/>
        <v>10240852056</v>
      </c>
      <c r="D6231" s="42"/>
      <c r="E6231" s="42"/>
      <c r="F6231" s="247">
        <v>701989870</v>
      </c>
      <c r="G6231" s="337">
        <v>854977949</v>
      </c>
      <c r="H6231" s="330">
        <v>50379</v>
      </c>
      <c r="I6231" s="330"/>
      <c r="K6231" s="42"/>
      <c r="L6231" s="42"/>
      <c r="M6231" s="328"/>
      <c r="N6231" s="328"/>
      <c r="O6231" s="42"/>
    </row>
    <row r="6232" spans="1:15">
      <c r="A6232" s="42"/>
      <c r="B6232" s="330">
        <v>49236</v>
      </c>
      <c r="C6232" s="334">
        <f t="shared" si="95"/>
        <v>10370536116</v>
      </c>
      <c r="D6232" s="42"/>
      <c r="E6232" s="42"/>
      <c r="F6232" s="247">
        <v>831673930</v>
      </c>
      <c r="G6232" s="337">
        <v>855129715</v>
      </c>
      <c r="H6232" s="330">
        <v>47253</v>
      </c>
      <c r="I6232" s="330"/>
      <c r="K6232" s="42"/>
      <c r="L6232" s="42"/>
      <c r="M6232" s="328"/>
      <c r="N6232" s="328"/>
      <c r="O6232" s="42"/>
    </row>
    <row r="6233" spans="1:15">
      <c r="A6233" s="42"/>
      <c r="B6233" s="330">
        <v>49237</v>
      </c>
      <c r="C6233" s="334">
        <f t="shared" si="95"/>
        <v>10468796482</v>
      </c>
      <c r="D6233" s="42"/>
      <c r="E6233" s="42"/>
      <c r="F6233" s="247">
        <v>929934296</v>
      </c>
      <c r="G6233" s="337">
        <v>855266862</v>
      </c>
      <c r="H6233" s="330">
        <v>46560</v>
      </c>
      <c r="I6233" s="330"/>
      <c r="K6233" s="42"/>
      <c r="L6233" s="42"/>
      <c r="M6233" s="328"/>
      <c r="N6233" s="328"/>
      <c r="O6233" s="42"/>
    </row>
    <row r="6234" spans="1:15">
      <c r="A6234" s="42"/>
      <c r="B6234" s="330">
        <v>49238</v>
      </c>
      <c r="C6234" s="334">
        <f t="shared" si="95"/>
        <v>9692562513</v>
      </c>
      <c r="D6234" s="42"/>
      <c r="E6234" s="42"/>
      <c r="F6234" s="247">
        <v>153700327</v>
      </c>
      <c r="G6234" s="337">
        <v>855279299</v>
      </c>
      <c r="H6234" s="330">
        <v>47909</v>
      </c>
      <c r="I6234" s="330"/>
      <c r="K6234" s="42"/>
      <c r="L6234" s="42"/>
      <c r="M6234" s="328"/>
      <c r="N6234" s="328"/>
      <c r="O6234" s="42"/>
    </row>
    <row r="6235" spans="1:15">
      <c r="A6235" s="42"/>
      <c r="B6235" s="330">
        <v>49239</v>
      </c>
      <c r="C6235" s="334">
        <f t="shared" si="95"/>
        <v>10211652859</v>
      </c>
      <c r="D6235" s="42"/>
      <c r="E6235" s="42"/>
      <c r="F6235" s="247">
        <v>672790673</v>
      </c>
      <c r="G6235" s="337">
        <v>855327579</v>
      </c>
      <c r="H6235" s="330">
        <v>47428</v>
      </c>
      <c r="I6235" s="330"/>
      <c r="K6235" s="42"/>
      <c r="L6235" s="42"/>
      <c r="M6235" s="328"/>
      <c r="N6235" s="328"/>
      <c r="O6235" s="42"/>
    </row>
    <row r="6236" spans="1:15">
      <c r="A6236" s="42"/>
      <c r="B6236" s="330">
        <v>49240</v>
      </c>
      <c r="C6236" s="334">
        <f t="shared" si="95"/>
        <v>9783041743</v>
      </c>
      <c r="D6236" s="42"/>
      <c r="E6236" s="42"/>
      <c r="F6236" s="247">
        <v>244179557</v>
      </c>
      <c r="G6236" s="337">
        <v>855354855</v>
      </c>
      <c r="H6236" s="330">
        <v>43053</v>
      </c>
      <c r="I6236" s="330"/>
      <c r="K6236" s="42"/>
      <c r="L6236" s="42"/>
      <c r="M6236" s="328"/>
      <c r="N6236" s="328"/>
      <c r="O6236" s="42"/>
    </row>
    <row r="6237" spans="1:15">
      <c r="A6237" s="42"/>
      <c r="B6237" s="330">
        <v>49241</v>
      </c>
      <c r="C6237" s="334">
        <f t="shared" si="95"/>
        <v>9795851697</v>
      </c>
      <c r="D6237" s="42"/>
      <c r="E6237" s="42"/>
      <c r="F6237" s="247">
        <v>256989511</v>
      </c>
      <c r="G6237" s="337">
        <v>855818453</v>
      </c>
      <c r="H6237" s="330">
        <v>46974</v>
      </c>
      <c r="I6237" s="330"/>
      <c r="K6237" s="42"/>
      <c r="L6237" s="42"/>
      <c r="M6237" s="328"/>
      <c r="N6237" s="328"/>
      <c r="O6237" s="42"/>
    </row>
    <row r="6238" spans="1:15">
      <c r="A6238" s="42"/>
      <c r="B6238" s="330">
        <v>49242</v>
      </c>
      <c r="C6238" s="334">
        <f t="shared" si="95"/>
        <v>9905583564</v>
      </c>
      <c r="D6238" s="42"/>
      <c r="E6238" s="42"/>
      <c r="F6238" s="247">
        <v>366721378</v>
      </c>
      <c r="G6238" s="337">
        <v>855862279</v>
      </c>
      <c r="H6238" s="330">
        <v>49284</v>
      </c>
      <c r="I6238" s="330"/>
      <c r="K6238" s="42"/>
      <c r="L6238" s="42"/>
      <c r="M6238" s="328"/>
      <c r="N6238" s="328"/>
      <c r="O6238" s="42"/>
    </row>
    <row r="6239" spans="1:15">
      <c r="A6239" s="42"/>
      <c r="B6239" s="330">
        <v>49243</v>
      </c>
      <c r="C6239" s="334">
        <f t="shared" si="95"/>
        <v>10327951757</v>
      </c>
      <c r="D6239" s="42"/>
      <c r="E6239" s="42"/>
      <c r="F6239" s="247">
        <v>789089571</v>
      </c>
      <c r="G6239" s="337">
        <v>855945775</v>
      </c>
      <c r="H6239" s="330">
        <v>45893</v>
      </c>
      <c r="I6239" s="330"/>
      <c r="K6239" s="42"/>
      <c r="L6239" s="42"/>
      <c r="M6239" s="328"/>
      <c r="N6239" s="328"/>
      <c r="O6239" s="42"/>
    </row>
    <row r="6240" spans="1:15">
      <c r="A6240" s="42"/>
      <c r="B6240" s="330">
        <v>49244</v>
      </c>
      <c r="C6240" s="334">
        <f t="shared" ref="C6240:C6303" si="96">F6240+(F$88*28679+98765)+(G$88*6587+87654)+(E$88*9537+76543)+(J$88*5713+4528)</f>
        <v>10468973712</v>
      </c>
      <c r="D6240" s="42"/>
      <c r="E6240" s="42"/>
      <c r="F6240" s="247">
        <v>930111526</v>
      </c>
      <c r="G6240" s="337">
        <v>856142907</v>
      </c>
      <c r="H6240" s="330">
        <v>47503</v>
      </c>
      <c r="I6240" s="330"/>
      <c r="K6240" s="42"/>
      <c r="L6240" s="42"/>
      <c r="M6240" s="328"/>
      <c r="N6240" s="328"/>
      <c r="O6240" s="42"/>
    </row>
    <row r="6241" spans="1:15">
      <c r="A6241" s="42"/>
      <c r="B6241" s="330">
        <v>49245</v>
      </c>
      <c r="C6241" s="334">
        <f t="shared" si="96"/>
        <v>9645052379</v>
      </c>
      <c r="D6241" s="42"/>
      <c r="E6241" s="42"/>
      <c r="F6241" s="247">
        <v>106190193</v>
      </c>
      <c r="G6241" s="337">
        <v>856161865</v>
      </c>
      <c r="H6241" s="330">
        <v>48096</v>
      </c>
      <c r="I6241" s="330"/>
      <c r="K6241" s="42"/>
      <c r="L6241" s="42"/>
      <c r="M6241" s="328"/>
      <c r="N6241" s="328"/>
      <c r="O6241" s="42"/>
    </row>
    <row r="6242" spans="1:15">
      <c r="A6242" s="42"/>
      <c r="B6242" s="330">
        <v>49246</v>
      </c>
      <c r="C6242" s="334">
        <f t="shared" si="96"/>
        <v>10078028269</v>
      </c>
      <c r="D6242" s="42"/>
      <c r="E6242" s="42"/>
      <c r="F6242" s="247">
        <v>539166083</v>
      </c>
      <c r="G6242" s="337">
        <v>856349395</v>
      </c>
      <c r="H6242" s="330">
        <v>43933</v>
      </c>
      <c r="I6242" s="330"/>
      <c r="K6242" s="42"/>
      <c r="L6242" s="42"/>
      <c r="M6242" s="328"/>
      <c r="N6242" s="328"/>
      <c r="O6242" s="42"/>
    </row>
    <row r="6243" spans="1:15">
      <c r="A6243" s="42"/>
      <c r="B6243" s="330">
        <v>49247</v>
      </c>
      <c r="C6243" s="334">
        <f t="shared" si="96"/>
        <v>9706608223</v>
      </c>
      <c r="D6243" s="42"/>
      <c r="E6243" s="42"/>
      <c r="F6243" s="247">
        <v>167746037</v>
      </c>
      <c r="G6243" s="337">
        <v>856388209</v>
      </c>
      <c r="H6243" s="330">
        <v>46882</v>
      </c>
      <c r="I6243" s="330"/>
      <c r="K6243" s="42"/>
      <c r="L6243" s="42"/>
      <c r="M6243" s="328"/>
      <c r="N6243" s="328"/>
      <c r="O6243" s="42"/>
    </row>
    <row r="6244" spans="1:15">
      <c r="A6244" s="42"/>
      <c r="B6244" s="330">
        <v>49248</v>
      </c>
      <c r="C6244" s="334">
        <f t="shared" si="96"/>
        <v>10351461370</v>
      </c>
      <c r="D6244" s="42"/>
      <c r="E6244" s="42"/>
      <c r="F6244" s="247">
        <v>812599184</v>
      </c>
      <c r="G6244" s="337">
        <v>856612971</v>
      </c>
      <c r="H6244" s="330">
        <v>49769</v>
      </c>
      <c r="I6244" s="330"/>
      <c r="K6244" s="42"/>
      <c r="L6244" s="42"/>
      <c r="M6244" s="328"/>
      <c r="N6244" s="328"/>
      <c r="O6244" s="42"/>
    </row>
    <row r="6245" spans="1:15">
      <c r="A6245" s="42"/>
      <c r="B6245" s="330">
        <v>49249</v>
      </c>
      <c r="C6245" s="334">
        <f t="shared" si="96"/>
        <v>10151088004</v>
      </c>
      <c r="D6245" s="42"/>
      <c r="E6245" s="42"/>
      <c r="F6245" s="247">
        <v>612225818</v>
      </c>
      <c r="G6245" s="337">
        <v>856654155</v>
      </c>
      <c r="H6245" s="330">
        <v>46601</v>
      </c>
      <c r="I6245" s="330"/>
      <c r="K6245" s="42"/>
      <c r="L6245" s="42"/>
      <c r="M6245" s="328"/>
      <c r="N6245" s="328"/>
      <c r="O6245" s="42"/>
    </row>
    <row r="6246" spans="1:15">
      <c r="A6246" s="42"/>
      <c r="B6246" s="330">
        <v>49250</v>
      </c>
      <c r="C6246" s="334">
        <f t="shared" si="96"/>
        <v>10379171643</v>
      </c>
      <c r="D6246" s="42"/>
      <c r="E6246" s="42"/>
      <c r="F6246" s="247">
        <v>840309457</v>
      </c>
      <c r="G6246" s="337">
        <v>856655510</v>
      </c>
      <c r="H6246" s="330">
        <v>46014</v>
      </c>
      <c r="I6246" s="330"/>
      <c r="K6246" s="42"/>
      <c r="L6246" s="42"/>
      <c r="M6246" s="328"/>
      <c r="N6246" s="328"/>
      <c r="O6246" s="42"/>
    </row>
    <row r="6247" spans="1:15">
      <c r="A6247" s="42"/>
      <c r="B6247" s="330">
        <v>49251</v>
      </c>
      <c r="C6247" s="334">
        <f t="shared" si="96"/>
        <v>10189221842</v>
      </c>
      <c r="D6247" s="42"/>
      <c r="E6247" s="42"/>
      <c r="F6247" s="247">
        <v>650359656</v>
      </c>
      <c r="G6247" s="337">
        <v>856764205</v>
      </c>
      <c r="H6247" s="330">
        <v>44055</v>
      </c>
      <c r="I6247" s="330"/>
      <c r="K6247" s="42"/>
      <c r="L6247" s="42"/>
      <c r="M6247" s="328"/>
      <c r="N6247" s="328"/>
      <c r="O6247" s="42"/>
    </row>
    <row r="6248" spans="1:15">
      <c r="A6248" s="42"/>
      <c r="B6248" s="330">
        <v>49252</v>
      </c>
      <c r="C6248" s="334">
        <f t="shared" si="96"/>
        <v>10339295133</v>
      </c>
      <c r="D6248" s="42"/>
      <c r="E6248" s="42"/>
      <c r="F6248" s="247">
        <v>800432947</v>
      </c>
      <c r="G6248" s="337">
        <v>856777616</v>
      </c>
      <c r="H6248" s="330">
        <v>44096</v>
      </c>
      <c r="I6248" s="330"/>
      <c r="K6248" s="42"/>
      <c r="L6248" s="42"/>
      <c r="M6248" s="328"/>
      <c r="N6248" s="328"/>
      <c r="O6248" s="42"/>
    </row>
    <row r="6249" spans="1:15">
      <c r="A6249" s="42"/>
      <c r="B6249" s="330">
        <v>49253</v>
      </c>
      <c r="C6249" s="334">
        <f t="shared" si="96"/>
        <v>10519250463</v>
      </c>
      <c r="D6249" s="42"/>
      <c r="E6249" s="42"/>
      <c r="F6249" s="247">
        <v>980388277</v>
      </c>
      <c r="G6249" s="337">
        <v>856791857</v>
      </c>
      <c r="H6249" s="330">
        <v>43361</v>
      </c>
      <c r="I6249" s="330"/>
      <c r="K6249" s="42"/>
      <c r="L6249" s="42"/>
      <c r="M6249" s="328"/>
      <c r="N6249" s="328"/>
      <c r="O6249" s="42"/>
    </row>
    <row r="6250" spans="1:15">
      <c r="A6250" s="42"/>
      <c r="B6250" s="330">
        <v>49254</v>
      </c>
      <c r="C6250" s="334">
        <f t="shared" si="96"/>
        <v>10385651512</v>
      </c>
      <c r="D6250" s="42"/>
      <c r="E6250" s="42"/>
      <c r="F6250" s="247">
        <v>846789326</v>
      </c>
      <c r="G6250" s="337">
        <v>856858897</v>
      </c>
      <c r="H6250" s="330">
        <v>45062</v>
      </c>
      <c r="I6250" s="330"/>
      <c r="K6250" s="42"/>
      <c r="L6250" s="42"/>
      <c r="M6250" s="328"/>
      <c r="N6250" s="328"/>
      <c r="O6250" s="42"/>
    </row>
    <row r="6251" spans="1:15">
      <c r="A6251" s="42"/>
      <c r="B6251" s="330">
        <v>49255</v>
      </c>
      <c r="C6251" s="334">
        <f t="shared" si="96"/>
        <v>10386916306</v>
      </c>
      <c r="D6251" s="42"/>
      <c r="E6251" s="42"/>
      <c r="F6251" s="247">
        <v>848054120</v>
      </c>
      <c r="G6251" s="337">
        <v>856946862</v>
      </c>
      <c r="H6251" s="330">
        <v>50369</v>
      </c>
      <c r="I6251" s="330"/>
      <c r="K6251" s="42"/>
      <c r="L6251" s="42"/>
      <c r="M6251" s="328"/>
      <c r="N6251" s="328"/>
      <c r="O6251" s="42"/>
    </row>
    <row r="6252" spans="1:15">
      <c r="A6252" s="42"/>
      <c r="B6252" s="330">
        <v>49256</v>
      </c>
      <c r="C6252" s="334">
        <f t="shared" si="96"/>
        <v>9969479942</v>
      </c>
      <c r="D6252" s="42"/>
      <c r="E6252" s="42"/>
      <c r="F6252" s="247">
        <v>430617756</v>
      </c>
      <c r="G6252" s="337">
        <v>856971066</v>
      </c>
      <c r="H6252" s="330">
        <v>50105</v>
      </c>
      <c r="I6252" s="330"/>
      <c r="K6252" s="42"/>
      <c r="L6252" s="42"/>
      <c r="M6252" s="328"/>
      <c r="N6252" s="328"/>
      <c r="O6252" s="42"/>
    </row>
    <row r="6253" spans="1:15">
      <c r="A6253" s="42"/>
      <c r="B6253" s="330">
        <v>49257</v>
      </c>
      <c r="C6253" s="334">
        <f t="shared" si="96"/>
        <v>9925766236</v>
      </c>
      <c r="D6253" s="42"/>
      <c r="E6253" s="42"/>
      <c r="F6253" s="247">
        <v>386904050</v>
      </c>
      <c r="G6253" s="337">
        <v>857074296</v>
      </c>
      <c r="H6253" s="330">
        <v>44843</v>
      </c>
      <c r="I6253" s="330"/>
      <c r="K6253" s="42"/>
      <c r="L6253" s="42"/>
      <c r="M6253" s="328"/>
      <c r="N6253" s="328"/>
      <c r="O6253" s="42"/>
    </row>
    <row r="6254" spans="1:15">
      <c r="A6254" s="42"/>
      <c r="B6254" s="330">
        <v>49258</v>
      </c>
      <c r="C6254" s="334">
        <f t="shared" si="96"/>
        <v>10130337271</v>
      </c>
      <c r="D6254" s="42"/>
      <c r="E6254" s="42"/>
      <c r="F6254" s="247">
        <v>591475085</v>
      </c>
      <c r="G6254" s="337">
        <v>857565224</v>
      </c>
      <c r="H6254" s="330">
        <v>44002</v>
      </c>
      <c r="I6254" s="330"/>
      <c r="K6254" s="42"/>
      <c r="L6254" s="42"/>
      <c r="M6254" s="328"/>
      <c r="N6254" s="328"/>
      <c r="O6254" s="42"/>
    </row>
    <row r="6255" spans="1:15">
      <c r="A6255" s="42"/>
      <c r="B6255" s="330">
        <v>49259</v>
      </c>
      <c r="C6255" s="334">
        <f t="shared" si="96"/>
        <v>10273830039</v>
      </c>
      <c r="D6255" s="42"/>
      <c r="E6255" s="42"/>
      <c r="F6255" s="247">
        <v>734967853</v>
      </c>
      <c r="G6255" s="337">
        <v>857675210</v>
      </c>
      <c r="H6255" s="330">
        <v>47967</v>
      </c>
      <c r="I6255" s="330"/>
      <c r="K6255" s="42"/>
      <c r="L6255" s="42"/>
      <c r="M6255" s="328"/>
      <c r="N6255" s="328"/>
      <c r="O6255" s="42"/>
    </row>
    <row r="6256" spans="1:15">
      <c r="A6256" s="42"/>
      <c r="B6256" s="330">
        <v>49260</v>
      </c>
      <c r="C6256" s="334">
        <f t="shared" si="96"/>
        <v>10318191003</v>
      </c>
      <c r="D6256" s="42"/>
      <c r="E6256" s="42"/>
      <c r="F6256" s="247">
        <v>779328817</v>
      </c>
      <c r="G6256" s="337">
        <v>857740093</v>
      </c>
      <c r="H6256" s="330">
        <v>46162</v>
      </c>
      <c r="I6256" s="330"/>
      <c r="K6256" s="42"/>
      <c r="L6256" s="42"/>
      <c r="M6256" s="328"/>
      <c r="N6256" s="328"/>
      <c r="O6256" s="42"/>
    </row>
    <row r="6257" spans="1:15">
      <c r="A6257" s="42"/>
      <c r="B6257" s="330">
        <v>49261</v>
      </c>
      <c r="C6257" s="334">
        <f t="shared" si="96"/>
        <v>10183504195</v>
      </c>
      <c r="D6257" s="42"/>
      <c r="E6257" s="42"/>
      <c r="F6257" s="247">
        <v>644642009</v>
      </c>
      <c r="G6257" s="337">
        <v>857952550</v>
      </c>
      <c r="H6257" s="330">
        <v>44706</v>
      </c>
      <c r="I6257" s="330"/>
      <c r="K6257" s="42"/>
      <c r="L6257" s="42"/>
      <c r="M6257" s="328"/>
      <c r="N6257" s="328"/>
      <c r="O6257" s="42"/>
    </row>
    <row r="6258" spans="1:15">
      <c r="A6258" s="42"/>
      <c r="B6258" s="330">
        <v>49262</v>
      </c>
      <c r="C6258" s="334">
        <f t="shared" si="96"/>
        <v>10118396696</v>
      </c>
      <c r="D6258" s="42"/>
      <c r="E6258" s="42"/>
      <c r="F6258" s="247">
        <v>579534510</v>
      </c>
      <c r="G6258" s="337">
        <v>858109512</v>
      </c>
      <c r="H6258" s="330">
        <v>44106</v>
      </c>
      <c r="I6258" s="330"/>
      <c r="K6258" s="42"/>
      <c r="L6258" s="42"/>
      <c r="M6258" s="328"/>
      <c r="N6258" s="328"/>
      <c r="O6258" s="42"/>
    </row>
    <row r="6259" spans="1:15">
      <c r="A6259" s="42"/>
      <c r="B6259" s="330">
        <v>49263</v>
      </c>
      <c r="C6259" s="334">
        <f t="shared" si="96"/>
        <v>9918472901</v>
      </c>
      <c r="D6259" s="42"/>
      <c r="E6259" s="42"/>
      <c r="F6259" s="247">
        <v>379610715</v>
      </c>
      <c r="G6259" s="337">
        <v>858135352</v>
      </c>
      <c r="H6259" s="330">
        <v>43983</v>
      </c>
      <c r="I6259" s="330"/>
      <c r="K6259" s="42"/>
      <c r="L6259" s="42"/>
      <c r="M6259" s="328"/>
      <c r="N6259" s="328"/>
      <c r="O6259" s="42"/>
    </row>
    <row r="6260" spans="1:15">
      <c r="A6260" s="42"/>
      <c r="B6260" s="330">
        <v>49264</v>
      </c>
      <c r="C6260" s="334">
        <f t="shared" si="96"/>
        <v>9758896748</v>
      </c>
      <c r="D6260" s="42"/>
      <c r="E6260" s="42"/>
      <c r="F6260" s="247">
        <v>220034562</v>
      </c>
      <c r="G6260" s="337">
        <v>858224860</v>
      </c>
      <c r="H6260" s="330">
        <v>47140</v>
      </c>
      <c r="I6260" s="330"/>
      <c r="K6260" s="42"/>
      <c r="L6260" s="42"/>
      <c r="M6260" s="328"/>
      <c r="N6260" s="328"/>
      <c r="O6260" s="42"/>
    </row>
    <row r="6261" spans="1:15">
      <c r="A6261" s="42"/>
      <c r="B6261" s="330">
        <v>49265</v>
      </c>
      <c r="C6261" s="334">
        <f t="shared" si="96"/>
        <v>10411208579</v>
      </c>
      <c r="D6261" s="42"/>
      <c r="E6261" s="42"/>
      <c r="F6261" s="247">
        <v>872346393</v>
      </c>
      <c r="G6261" s="337">
        <v>858345064</v>
      </c>
      <c r="H6261" s="330">
        <v>50293</v>
      </c>
      <c r="I6261" s="330"/>
      <c r="K6261" s="42"/>
      <c r="L6261" s="42"/>
      <c r="M6261" s="328"/>
      <c r="N6261" s="328"/>
      <c r="O6261" s="42"/>
    </row>
    <row r="6262" spans="1:15">
      <c r="A6262" s="42"/>
      <c r="B6262" s="330">
        <v>49266</v>
      </c>
      <c r="C6262" s="334">
        <f t="shared" si="96"/>
        <v>9891158157</v>
      </c>
      <c r="D6262" s="42"/>
      <c r="E6262" s="42"/>
      <c r="F6262" s="247">
        <v>352295971</v>
      </c>
      <c r="G6262" s="337">
        <v>858367338</v>
      </c>
      <c r="H6262" s="330">
        <v>43814</v>
      </c>
      <c r="I6262" s="330"/>
      <c r="K6262" s="42"/>
      <c r="L6262" s="42"/>
      <c r="M6262" s="328"/>
      <c r="N6262" s="328"/>
      <c r="O6262" s="42"/>
    </row>
    <row r="6263" spans="1:15">
      <c r="A6263" s="42"/>
      <c r="B6263" s="330">
        <v>49267</v>
      </c>
      <c r="C6263" s="334">
        <f t="shared" si="96"/>
        <v>10128759081</v>
      </c>
      <c r="D6263" s="42"/>
      <c r="E6263" s="42"/>
      <c r="F6263" s="247">
        <v>589896895</v>
      </c>
      <c r="G6263" s="337">
        <v>858408406</v>
      </c>
      <c r="H6263" s="330">
        <v>49846</v>
      </c>
      <c r="I6263" s="330"/>
      <c r="K6263" s="42"/>
      <c r="L6263" s="42"/>
      <c r="M6263" s="328"/>
      <c r="N6263" s="328"/>
      <c r="O6263" s="42"/>
    </row>
    <row r="6264" spans="1:15">
      <c r="A6264" s="42"/>
      <c r="B6264" s="330">
        <v>49268</v>
      </c>
      <c r="C6264" s="334">
        <f t="shared" si="96"/>
        <v>9780706314</v>
      </c>
      <c r="D6264" s="42"/>
      <c r="E6264" s="42"/>
      <c r="F6264" s="247">
        <v>241844128</v>
      </c>
      <c r="G6264" s="337">
        <v>858613506</v>
      </c>
      <c r="H6264" s="330">
        <v>50043</v>
      </c>
      <c r="I6264" s="330"/>
      <c r="K6264" s="42"/>
      <c r="L6264" s="42"/>
      <c r="M6264" s="328"/>
      <c r="N6264" s="328"/>
      <c r="O6264" s="42"/>
    </row>
    <row r="6265" spans="1:15">
      <c r="A6265" s="42"/>
      <c r="B6265" s="330">
        <v>49269</v>
      </c>
      <c r="C6265" s="334">
        <f t="shared" si="96"/>
        <v>9710277150</v>
      </c>
      <c r="D6265" s="42"/>
      <c r="E6265" s="42"/>
      <c r="F6265" s="247">
        <v>171414964</v>
      </c>
      <c r="G6265" s="337">
        <v>858649350</v>
      </c>
      <c r="H6265" s="330">
        <v>43863</v>
      </c>
      <c r="I6265" s="330"/>
      <c r="K6265" s="42"/>
      <c r="L6265" s="42"/>
      <c r="M6265" s="328"/>
      <c r="N6265" s="328"/>
      <c r="O6265" s="42"/>
    </row>
    <row r="6266" spans="1:15">
      <c r="A6266" s="42"/>
      <c r="B6266" s="330">
        <v>49270</v>
      </c>
      <c r="C6266" s="334">
        <f t="shared" si="96"/>
        <v>9826812776</v>
      </c>
      <c r="D6266" s="42"/>
      <c r="E6266" s="42"/>
      <c r="F6266" s="247">
        <v>287950590</v>
      </c>
      <c r="G6266" s="337">
        <v>858819643</v>
      </c>
      <c r="H6266" s="330">
        <v>49506</v>
      </c>
      <c r="I6266" s="330"/>
      <c r="K6266" s="42"/>
      <c r="L6266" s="42"/>
      <c r="M6266" s="328"/>
      <c r="N6266" s="328"/>
      <c r="O6266" s="42"/>
    </row>
    <row r="6267" spans="1:15">
      <c r="A6267" s="42"/>
      <c r="B6267" s="330">
        <v>49271</v>
      </c>
      <c r="C6267" s="334">
        <f t="shared" si="96"/>
        <v>9948470179</v>
      </c>
      <c r="D6267" s="42"/>
      <c r="E6267" s="42"/>
      <c r="F6267" s="247">
        <v>409607993</v>
      </c>
      <c r="G6267" s="337">
        <v>858821731</v>
      </c>
      <c r="H6267" s="330">
        <v>44283</v>
      </c>
      <c r="I6267" s="330"/>
      <c r="K6267" s="42"/>
      <c r="L6267" s="42"/>
      <c r="M6267" s="328"/>
      <c r="N6267" s="328"/>
      <c r="O6267" s="42"/>
    </row>
    <row r="6268" spans="1:15">
      <c r="A6268" s="42"/>
      <c r="B6268" s="330">
        <v>49272</v>
      </c>
      <c r="C6268" s="334">
        <f t="shared" si="96"/>
        <v>10052354475</v>
      </c>
      <c r="D6268" s="42"/>
      <c r="E6268" s="42"/>
      <c r="F6268" s="247">
        <v>513492289</v>
      </c>
      <c r="G6268" s="337">
        <v>858901885</v>
      </c>
      <c r="H6268" s="330">
        <v>46167</v>
      </c>
      <c r="I6268" s="330"/>
      <c r="K6268" s="42"/>
      <c r="L6268" s="42"/>
      <c r="M6268" s="328"/>
      <c r="N6268" s="328"/>
      <c r="O6268" s="42"/>
    </row>
    <row r="6269" spans="1:15">
      <c r="A6269" s="42"/>
      <c r="B6269" s="330">
        <v>49273</v>
      </c>
      <c r="C6269" s="334">
        <f t="shared" si="96"/>
        <v>9756710679</v>
      </c>
      <c r="D6269" s="42"/>
      <c r="E6269" s="42"/>
      <c r="F6269" s="247">
        <v>217848493</v>
      </c>
      <c r="G6269" s="337">
        <v>859088018</v>
      </c>
      <c r="H6269" s="330">
        <v>43846</v>
      </c>
      <c r="I6269" s="330"/>
      <c r="K6269" s="42"/>
      <c r="L6269" s="42"/>
      <c r="M6269" s="328"/>
      <c r="N6269" s="328"/>
      <c r="O6269" s="42"/>
    </row>
    <row r="6270" spans="1:15">
      <c r="A6270" s="42"/>
      <c r="B6270" s="330">
        <v>49274</v>
      </c>
      <c r="C6270" s="334">
        <f t="shared" si="96"/>
        <v>9675794034</v>
      </c>
      <c r="D6270" s="42"/>
      <c r="E6270" s="42"/>
      <c r="F6270" s="247">
        <v>136931848</v>
      </c>
      <c r="G6270" s="337">
        <v>859099333</v>
      </c>
      <c r="H6270" s="330">
        <v>49721</v>
      </c>
      <c r="I6270" s="330"/>
      <c r="K6270" s="42"/>
      <c r="L6270" s="42"/>
      <c r="M6270" s="328"/>
      <c r="N6270" s="328"/>
      <c r="O6270" s="42"/>
    </row>
    <row r="6271" spans="1:15">
      <c r="A6271" s="42"/>
      <c r="B6271" s="330">
        <v>49275</v>
      </c>
      <c r="C6271" s="334">
        <f t="shared" si="96"/>
        <v>9778436128</v>
      </c>
      <c r="D6271" s="42"/>
      <c r="E6271" s="42"/>
      <c r="F6271" s="247">
        <v>239573942</v>
      </c>
      <c r="G6271" s="337">
        <v>859474828</v>
      </c>
      <c r="H6271" s="330">
        <v>43624</v>
      </c>
      <c r="I6271" s="330"/>
      <c r="K6271" s="42"/>
      <c r="L6271" s="42"/>
      <c r="M6271" s="328"/>
      <c r="N6271" s="328"/>
      <c r="O6271" s="42"/>
    </row>
    <row r="6272" spans="1:15">
      <c r="A6272" s="42"/>
      <c r="B6272" s="330">
        <v>49276</v>
      </c>
      <c r="C6272" s="334">
        <f t="shared" si="96"/>
        <v>9643778760</v>
      </c>
      <c r="D6272" s="42"/>
      <c r="E6272" s="42"/>
      <c r="F6272" s="247">
        <v>104916574</v>
      </c>
      <c r="G6272" s="337">
        <v>859782605</v>
      </c>
      <c r="H6272" s="330">
        <v>45513</v>
      </c>
      <c r="I6272" s="330"/>
      <c r="K6272" s="42"/>
      <c r="L6272" s="42"/>
      <c r="M6272" s="328"/>
      <c r="N6272" s="328"/>
      <c r="O6272" s="42"/>
    </row>
    <row r="6273" spans="1:15">
      <c r="A6273" s="42"/>
      <c r="B6273" s="330">
        <v>49277</v>
      </c>
      <c r="C6273" s="334">
        <f t="shared" si="96"/>
        <v>10365485510</v>
      </c>
      <c r="D6273" s="42"/>
      <c r="E6273" s="42"/>
      <c r="F6273" s="247">
        <v>826623324</v>
      </c>
      <c r="G6273" s="337">
        <v>859808947</v>
      </c>
      <c r="H6273" s="330">
        <v>49671</v>
      </c>
      <c r="I6273" s="330"/>
      <c r="K6273" s="42"/>
      <c r="L6273" s="42"/>
      <c r="M6273" s="328"/>
      <c r="N6273" s="328"/>
      <c r="O6273" s="42"/>
    </row>
    <row r="6274" spans="1:15">
      <c r="A6274" s="42"/>
      <c r="B6274" s="330">
        <v>49278</v>
      </c>
      <c r="C6274" s="334">
        <f t="shared" si="96"/>
        <v>9915086559</v>
      </c>
      <c r="D6274" s="42"/>
      <c r="E6274" s="42"/>
      <c r="F6274" s="247">
        <v>376224373</v>
      </c>
      <c r="G6274" s="337">
        <v>859876026</v>
      </c>
      <c r="H6274" s="330">
        <v>43022</v>
      </c>
      <c r="I6274" s="330"/>
      <c r="K6274" s="42"/>
      <c r="L6274" s="42"/>
      <c r="M6274" s="328"/>
      <c r="N6274" s="328"/>
      <c r="O6274" s="42"/>
    </row>
    <row r="6275" spans="1:15">
      <c r="A6275" s="42"/>
      <c r="B6275" s="330">
        <v>49279</v>
      </c>
      <c r="C6275" s="334">
        <f t="shared" si="96"/>
        <v>10150097335</v>
      </c>
      <c r="D6275" s="42"/>
      <c r="E6275" s="42"/>
      <c r="F6275" s="247">
        <v>611235149</v>
      </c>
      <c r="G6275" s="337">
        <v>860206827</v>
      </c>
      <c r="H6275" s="330">
        <v>47647</v>
      </c>
      <c r="I6275" s="330"/>
      <c r="K6275" s="42"/>
      <c r="L6275" s="42"/>
      <c r="M6275" s="328"/>
      <c r="N6275" s="328"/>
      <c r="O6275" s="42"/>
    </row>
    <row r="6276" spans="1:15">
      <c r="A6276" s="42"/>
      <c r="B6276" s="330">
        <v>49280</v>
      </c>
      <c r="C6276" s="334">
        <f t="shared" si="96"/>
        <v>10195304300</v>
      </c>
      <c r="D6276" s="42"/>
      <c r="E6276" s="42"/>
      <c r="F6276" s="247">
        <v>656442114</v>
      </c>
      <c r="G6276" s="337">
        <v>860536672</v>
      </c>
      <c r="H6276" s="330">
        <v>49166</v>
      </c>
      <c r="I6276" s="330"/>
      <c r="K6276" s="42"/>
      <c r="L6276" s="42"/>
      <c r="M6276" s="328"/>
      <c r="N6276" s="328"/>
      <c r="O6276" s="42"/>
    </row>
    <row r="6277" spans="1:15">
      <c r="A6277" s="42"/>
      <c r="B6277" s="330">
        <v>49281</v>
      </c>
      <c r="C6277" s="334">
        <f t="shared" si="96"/>
        <v>9899024178</v>
      </c>
      <c r="D6277" s="42"/>
      <c r="E6277" s="42"/>
      <c r="F6277" s="247">
        <v>360161992</v>
      </c>
      <c r="G6277" s="337">
        <v>860627686</v>
      </c>
      <c r="H6277" s="330">
        <v>44573</v>
      </c>
      <c r="I6277" s="330"/>
      <c r="K6277" s="42"/>
      <c r="L6277" s="42"/>
      <c r="M6277" s="328"/>
      <c r="N6277" s="328"/>
      <c r="O6277" s="42"/>
    </row>
    <row r="6278" spans="1:15">
      <c r="A6278" s="42"/>
      <c r="B6278" s="330">
        <v>49282</v>
      </c>
      <c r="C6278" s="334">
        <f t="shared" si="96"/>
        <v>10377424393</v>
      </c>
      <c r="D6278" s="42"/>
      <c r="E6278" s="42"/>
      <c r="F6278" s="247">
        <v>838562207</v>
      </c>
      <c r="G6278" s="337">
        <v>860689568</v>
      </c>
      <c r="H6278" s="330">
        <v>47926</v>
      </c>
      <c r="I6278" s="330"/>
      <c r="K6278" s="42"/>
      <c r="L6278" s="42"/>
      <c r="M6278" s="328"/>
      <c r="N6278" s="328"/>
      <c r="O6278" s="42"/>
    </row>
    <row r="6279" spans="1:15">
      <c r="A6279" s="42"/>
      <c r="B6279" s="330">
        <v>49283</v>
      </c>
      <c r="C6279" s="334">
        <f t="shared" si="96"/>
        <v>9880773215</v>
      </c>
      <c r="D6279" s="42"/>
      <c r="E6279" s="42"/>
      <c r="F6279" s="247">
        <v>341911029</v>
      </c>
      <c r="G6279" s="337">
        <v>860751543</v>
      </c>
      <c r="H6279" s="330">
        <v>47335</v>
      </c>
      <c r="I6279" s="330"/>
      <c r="K6279" s="42"/>
      <c r="L6279" s="42"/>
      <c r="M6279" s="328"/>
      <c r="N6279" s="328"/>
      <c r="O6279" s="42"/>
    </row>
    <row r="6280" spans="1:15">
      <c r="A6280" s="42"/>
      <c r="B6280" s="330">
        <v>49284</v>
      </c>
      <c r="C6280" s="334">
        <f t="shared" si="96"/>
        <v>10394724465</v>
      </c>
      <c r="D6280" s="42"/>
      <c r="E6280" s="42"/>
      <c r="F6280" s="247">
        <v>855862279</v>
      </c>
      <c r="G6280" s="337">
        <v>860767879</v>
      </c>
      <c r="H6280" s="330">
        <v>48822</v>
      </c>
      <c r="I6280" s="330"/>
      <c r="K6280" s="42"/>
      <c r="L6280" s="42"/>
      <c r="M6280" s="328"/>
      <c r="N6280" s="328"/>
      <c r="O6280" s="42"/>
    </row>
    <row r="6281" spans="1:15">
      <c r="A6281" s="42"/>
      <c r="B6281" s="330">
        <v>49285</v>
      </c>
      <c r="C6281" s="334">
        <f t="shared" si="96"/>
        <v>10311067275</v>
      </c>
      <c r="D6281" s="42"/>
      <c r="E6281" s="42"/>
      <c r="F6281" s="247">
        <v>772205089</v>
      </c>
      <c r="G6281" s="337">
        <v>860877839</v>
      </c>
      <c r="H6281" s="330">
        <v>46894</v>
      </c>
      <c r="I6281" s="330"/>
      <c r="K6281" s="42"/>
      <c r="L6281" s="42"/>
      <c r="M6281" s="328"/>
      <c r="N6281" s="328"/>
      <c r="O6281" s="42"/>
    </row>
    <row r="6282" spans="1:15">
      <c r="A6282" s="42"/>
      <c r="B6282" s="330">
        <v>49286</v>
      </c>
      <c r="C6282" s="334">
        <f t="shared" si="96"/>
        <v>9758622644</v>
      </c>
      <c r="D6282" s="42"/>
      <c r="E6282" s="42"/>
      <c r="F6282" s="247">
        <v>219760458</v>
      </c>
      <c r="G6282" s="337">
        <v>860925189</v>
      </c>
      <c r="H6282" s="330">
        <v>49347</v>
      </c>
      <c r="I6282" s="330"/>
      <c r="K6282" s="42"/>
      <c r="L6282" s="42"/>
      <c r="M6282" s="328"/>
      <c r="N6282" s="328"/>
      <c r="O6282" s="42"/>
    </row>
    <row r="6283" spans="1:15">
      <c r="A6283" s="42"/>
      <c r="B6283" s="330">
        <v>49287</v>
      </c>
      <c r="C6283" s="334">
        <f t="shared" si="96"/>
        <v>10306074669</v>
      </c>
      <c r="D6283" s="42"/>
      <c r="E6283" s="42"/>
      <c r="F6283" s="247">
        <v>767212483</v>
      </c>
      <c r="G6283" s="337">
        <v>861295497</v>
      </c>
      <c r="H6283" s="330">
        <v>45665</v>
      </c>
      <c r="I6283" s="330"/>
      <c r="K6283" s="42"/>
      <c r="L6283" s="42"/>
      <c r="M6283" s="328"/>
      <c r="N6283" s="328"/>
      <c r="O6283" s="42"/>
    </row>
    <row r="6284" spans="1:15">
      <c r="A6284" s="42"/>
      <c r="B6284" s="330">
        <v>49288</v>
      </c>
      <c r="C6284" s="334">
        <f t="shared" si="96"/>
        <v>10364632738</v>
      </c>
      <c r="D6284" s="42"/>
      <c r="E6284" s="42"/>
      <c r="F6284" s="247">
        <v>825770552</v>
      </c>
      <c r="G6284" s="337">
        <v>861315988</v>
      </c>
      <c r="H6284" s="330">
        <v>45714</v>
      </c>
      <c r="I6284" s="330"/>
      <c r="K6284" s="42"/>
      <c r="L6284" s="42"/>
      <c r="M6284" s="328"/>
      <c r="N6284" s="328"/>
      <c r="O6284" s="42"/>
    </row>
    <row r="6285" spans="1:15">
      <c r="A6285" s="42"/>
      <c r="B6285" s="330">
        <v>49289</v>
      </c>
      <c r="C6285" s="334">
        <f t="shared" si="96"/>
        <v>9767837162</v>
      </c>
      <c r="D6285" s="42"/>
      <c r="E6285" s="42"/>
      <c r="F6285" s="247">
        <v>228974976</v>
      </c>
      <c r="G6285" s="337">
        <v>861394296</v>
      </c>
      <c r="H6285" s="330">
        <v>48972</v>
      </c>
      <c r="I6285" s="330"/>
      <c r="K6285" s="42"/>
      <c r="L6285" s="42"/>
      <c r="M6285" s="328"/>
      <c r="N6285" s="328"/>
      <c r="O6285" s="42"/>
    </row>
    <row r="6286" spans="1:15">
      <c r="A6286" s="42"/>
      <c r="B6286" s="330">
        <v>49290</v>
      </c>
      <c r="C6286" s="334">
        <f t="shared" si="96"/>
        <v>10393159291</v>
      </c>
      <c r="D6286" s="42"/>
      <c r="E6286" s="42"/>
      <c r="F6286" s="247">
        <v>854297105</v>
      </c>
      <c r="G6286" s="337">
        <v>861571955</v>
      </c>
      <c r="H6286" s="330">
        <v>48745</v>
      </c>
      <c r="I6286" s="330"/>
      <c r="K6286" s="42"/>
      <c r="L6286" s="42"/>
      <c r="M6286" s="328"/>
      <c r="N6286" s="328"/>
      <c r="O6286" s="42"/>
    </row>
    <row r="6287" spans="1:15">
      <c r="A6287" s="42"/>
      <c r="B6287" s="330">
        <v>49291</v>
      </c>
      <c r="C6287" s="334">
        <f t="shared" si="96"/>
        <v>10133027360</v>
      </c>
      <c r="D6287" s="42"/>
      <c r="E6287" s="42"/>
      <c r="F6287" s="247">
        <v>594165174</v>
      </c>
      <c r="G6287" s="337">
        <v>861613596</v>
      </c>
      <c r="H6287" s="330">
        <v>49039</v>
      </c>
      <c r="I6287" s="330"/>
      <c r="K6287" s="42"/>
      <c r="L6287" s="42"/>
      <c r="M6287" s="328"/>
      <c r="N6287" s="328"/>
      <c r="O6287" s="42"/>
    </row>
    <row r="6288" spans="1:15">
      <c r="A6288" s="42"/>
      <c r="B6288" s="330">
        <v>49292</v>
      </c>
      <c r="C6288" s="334">
        <f t="shared" si="96"/>
        <v>9721282198</v>
      </c>
      <c r="D6288" s="42"/>
      <c r="E6288" s="42"/>
      <c r="F6288" s="247">
        <v>182420012</v>
      </c>
      <c r="G6288" s="337">
        <v>861614077</v>
      </c>
      <c r="H6288" s="330">
        <v>43671</v>
      </c>
      <c r="I6288" s="330"/>
      <c r="K6288" s="42"/>
      <c r="L6288" s="42"/>
      <c r="M6288" s="328"/>
      <c r="N6288" s="328"/>
      <c r="O6288" s="42"/>
    </row>
    <row r="6289" spans="1:15">
      <c r="A6289" s="42"/>
      <c r="B6289" s="330">
        <v>49293</v>
      </c>
      <c r="C6289" s="334">
        <f t="shared" si="96"/>
        <v>10251946003</v>
      </c>
      <c r="D6289" s="42"/>
      <c r="E6289" s="42"/>
      <c r="F6289" s="247">
        <v>713083817</v>
      </c>
      <c r="G6289" s="337">
        <v>861651531</v>
      </c>
      <c r="H6289" s="330">
        <v>50239</v>
      </c>
      <c r="I6289" s="330"/>
      <c r="K6289" s="42"/>
      <c r="L6289" s="42"/>
      <c r="M6289" s="328"/>
      <c r="N6289" s="328"/>
      <c r="O6289" s="42"/>
    </row>
    <row r="6290" spans="1:15">
      <c r="A6290" s="42"/>
      <c r="B6290" s="330">
        <v>49294</v>
      </c>
      <c r="C6290" s="334">
        <f t="shared" si="96"/>
        <v>9800576495</v>
      </c>
      <c r="D6290" s="42"/>
      <c r="E6290" s="42"/>
      <c r="F6290" s="247">
        <v>261714309</v>
      </c>
      <c r="G6290" s="337">
        <v>861657363</v>
      </c>
      <c r="H6290" s="330">
        <v>44892</v>
      </c>
      <c r="I6290" s="330"/>
      <c r="K6290" s="42"/>
      <c r="L6290" s="42"/>
      <c r="M6290" s="328"/>
      <c r="N6290" s="328"/>
      <c r="O6290" s="42"/>
    </row>
    <row r="6291" spans="1:15">
      <c r="A6291" s="42"/>
      <c r="B6291" s="330">
        <v>49295</v>
      </c>
      <c r="C6291" s="334">
        <f t="shared" si="96"/>
        <v>10376847387</v>
      </c>
      <c r="D6291" s="42"/>
      <c r="E6291" s="42"/>
      <c r="F6291" s="247">
        <v>837985201</v>
      </c>
      <c r="G6291" s="337">
        <v>861723088</v>
      </c>
      <c r="H6291" s="330">
        <v>46267</v>
      </c>
      <c r="I6291" s="330"/>
      <c r="K6291" s="42"/>
      <c r="L6291" s="42"/>
      <c r="M6291" s="328"/>
      <c r="N6291" s="328"/>
      <c r="O6291" s="42"/>
    </row>
    <row r="6292" spans="1:15">
      <c r="A6292" s="42"/>
      <c r="B6292" s="330">
        <v>49296</v>
      </c>
      <c r="C6292" s="334">
        <f t="shared" si="96"/>
        <v>9992594082</v>
      </c>
      <c r="D6292" s="42"/>
      <c r="E6292" s="42"/>
      <c r="F6292" s="247">
        <v>453731896</v>
      </c>
      <c r="G6292" s="337">
        <v>861879928</v>
      </c>
      <c r="H6292" s="330">
        <v>45652</v>
      </c>
      <c r="I6292" s="330"/>
      <c r="K6292" s="42"/>
      <c r="L6292" s="42"/>
      <c r="M6292" s="328"/>
      <c r="N6292" s="328"/>
      <c r="O6292" s="42"/>
    </row>
    <row r="6293" spans="1:15">
      <c r="A6293" s="42"/>
      <c r="B6293" s="330">
        <v>49297</v>
      </c>
      <c r="C6293" s="334">
        <f t="shared" si="96"/>
        <v>10252634218</v>
      </c>
      <c r="D6293" s="42"/>
      <c r="E6293" s="42"/>
      <c r="F6293" s="247">
        <v>713772032</v>
      </c>
      <c r="G6293" s="337">
        <v>862037679</v>
      </c>
      <c r="H6293" s="330">
        <v>43693</v>
      </c>
      <c r="I6293" s="330"/>
      <c r="K6293" s="42"/>
      <c r="L6293" s="42"/>
      <c r="M6293" s="328"/>
      <c r="N6293" s="328"/>
      <c r="O6293" s="42"/>
    </row>
    <row r="6294" spans="1:15">
      <c r="A6294" s="42"/>
      <c r="B6294" s="330">
        <v>49298</v>
      </c>
      <c r="C6294" s="334">
        <f t="shared" si="96"/>
        <v>9987037468</v>
      </c>
      <c r="D6294" s="42"/>
      <c r="E6294" s="42"/>
      <c r="F6294" s="247">
        <v>448175282</v>
      </c>
      <c r="G6294" s="337">
        <v>862152002</v>
      </c>
      <c r="H6294" s="330">
        <v>43945</v>
      </c>
      <c r="I6294" s="330"/>
      <c r="K6294" s="42"/>
      <c r="L6294" s="42"/>
      <c r="M6294" s="328"/>
      <c r="N6294" s="328"/>
      <c r="O6294" s="42"/>
    </row>
    <row r="6295" spans="1:15">
      <c r="A6295" s="42"/>
      <c r="B6295" s="330">
        <v>49299</v>
      </c>
      <c r="C6295" s="334">
        <f t="shared" si="96"/>
        <v>10200564263</v>
      </c>
      <c r="D6295" s="42"/>
      <c r="E6295" s="42"/>
      <c r="F6295" s="247">
        <v>661702077</v>
      </c>
      <c r="G6295" s="337">
        <v>862301817</v>
      </c>
      <c r="H6295" s="330">
        <v>43848</v>
      </c>
      <c r="I6295" s="330"/>
      <c r="K6295" s="42"/>
      <c r="L6295" s="42"/>
      <c r="M6295" s="328"/>
      <c r="N6295" s="328"/>
      <c r="O6295" s="42"/>
    </row>
    <row r="6296" spans="1:15">
      <c r="A6296" s="42"/>
      <c r="B6296" s="330">
        <v>49300</v>
      </c>
      <c r="C6296" s="334">
        <f t="shared" si="96"/>
        <v>10341958426</v>
      </c>
      <c r="D6296" s="42"/>
      <c r="E6296" s="42"/>
      <c r="F6296" s="247">
        <v>803096240</v>
      </c>
      <c r="G6296" s="337">
        <v>862308179</v>
      </c>
      <c r="H6296" s="330">
        <v>49865</v>
      </c>
      <c r="I6296" s="330"/>
      <c r="K6296" s="42"/>
      <c r="L6296" s="42"/>
      <c r="M6296" s="328"/>
      <c r="N6296" s="328"/>
      <c r="O6296" s="42"/>
    </row>
    <row r="6297" spans="1:15">
      <c r="A6297" s="42"/>
      <c r="B6297" s="330">
        <v>49301</v>
      </c>
      <c r="C6297" s="334">
        <f t="shared" si="96"/>
        <v>9797695208</v>
      </c>
      <c r="D6297" s="42"/>
      <c r="E6297" s="42"/>
      <c r="F6297" s="247">
        <v>258833022</v>
      </c>
      <c r="G6297" s="337">
        <v>862451679</v>
      </c>
      <c r="H6297" s="330">
        <v>50235</v>
      </c>
      <c r="I6297" s="330"/>
      <c r="K6297" s="42"/>
      <c r="L6297" s="42"/>
      <c r="M6297" s="328"/>
      <c r="N6297" s="328"/>
      <c r="O6297" s="42"/>
    </row>
    <row r="6298" spans="1:15">
      <c r="A6298" s="42"/>
      <c r="B6298" s="330">
        <v>49302</v>
      </c>
      <c r="C6298" s="334">
        <f t="shared" si="96"/>
        <v>9948063542</v>
      </c>
      <c r="D6298" s="42"/>
      <c r="E6298" s="42"/>
      <c r="F6298" s="247">
        <v>409201356</v>
      </c>
      <c r="G6298" s="337">
        <v>862605808</v>
      </c>
      <c r="H6298" s="330">
        <v>46485</v>
      </c>
      <c r="I6298" s="330"/>
      <c r="K6298" s="42"/>
      <c r="L6298" s="42"/>
      <c r="M6298" s="328"/>
      <c r="N6298" s="328"/>
      <c r="O6298" s="42"/>
    </row>
    <row r="6299" spans="1:15">
      <c r="A6299" s="42"/>
      <c r="B6299" s="330">
        <v>49303</v>
      </c>
      <c r="C6299" s="334">
        <f t="shared" si="96"/>
        <v>10018783274</v>
      </c>
      <c r="D6299" s="42"/>
      <c r="E6299" s="42"/>
      <c r="F6299" s="247">
        <v>479921088</v>
      </c>
      <c r="G6299" s="337">
        <v>862625831</v>
      </c>
      <c r="H6299" s="330">
        <v>47173</v>
      </c>
      <c r="I6299" s="330"/>
      <c r="K6299" s="42"/>
      <c r="L6299" s="42"/>
      <c r="M6299" s="328"/>
      <c r="N6299" s="328"/>
      <c r="O6299" s="42"/>
    </row>
    <row r="6300" spans="1:15">
      <c r="A6300" s="42"/>
      <c r="B6300" s="330">
        <v>49304</v>
      </c>
      <c r="C6300" s="334">
        <f t="shared" si="96"/>
        <v>10266787335</v>
      </c>
      <c r="D6300" s="42"/>
      <c r="E6300" s="42"/>
      <c r="F6300" s="247">
        <v>727925149</v>
      </c>
      <c r="G6300" s="337">
        <v>862911464</v>
      </c>
      <c r="H6300" s="330">
        <v>45959</v>
      </c>
      <c r="I6300" s="330"/>
      <c r="K6300" s="42"/>
      <c r="L6300" s="42"/>
      <c r="M6300" s="328"/>
      <c r="N6300" s="328"/>
      <c r="O6300" s="42"/>
    </row>
    <row r="6301" spans="1:15">
      <c r="A6301" s="42"/>
      <c r="B6301" s="330">
        <v>49305</v>
      </c>
      <c r="C6301" s="334">
        <f t="shared" si="96"/>
        <v>9752426794</v>
      </c>
      <c r="D6301" s="42"/>
      <c r="E6301" s="42"/>
      <c r="F6301" s="247">
        <v>213564608</v>
      </c>
      <c r="G6301" s="337">
        <v>862960454</v>
      </c>
      <c r="H6301" s="330">
        <v>45962</v>
      </c>
      <c r="I6301" s="330"/>
      <c r="K6301" s="42"/>
      <c r="L6301" s="42"/>
      <c r="M6301" s="328"/>
      <c r="N6301" s="328"/>
      <c r="O6301" s="42"/>
    </row>
    <row r="6302" spans="1:15">
      <c r="A6302" s="42"/>
      <c r="B6302" s="330">
        <v>49306</v>
      </c>
      <c r="C6302" s="334">
        <f t="shared" si="96"/>
        <v>9654956571</v>
      </c>
      <c r="D6302" s="42"/>
      <c r="E6302" s="42"/>
      <c r="F6302" s="247">
        <v>116094385</v>
      </c>
      <c r="G6302" s="337">
        <v>863037706</v>
      </c>
      <c r="H6302" s="330">
        <v>48603</v>
      </c>
      <c r="I6302" s="330"/>
      <c r="K6302" s="42"/>
      <c r="L6302" s="42"/>
      <c r="M6302" s="328"/>
      <c r="N6302" s="328"/>
      <c r="O6302" s="42"/>
    </row>
    <row r="6303" spans="1:15">
      <c r="A6303" s="42"/>
      <c r="B6303" s="330">
        <v>49307</v>
      </c>
      <c r="C6303" s="334">
        <f t="shared" si="96"/>
        <v>10293100978</v>
      </c>
      <c r="D6303" s="42"/>
      <c r="E6303" s="42"/>
      <c r="F6303" s="247">
        <v>754238792</v>
      </c>
      <c r="G6303" s="337">
        <v>863067147</v>
      </c>
      <c r="H6303" s="330">
        <v>47143</v>
      </c>
      <c r="I6303" s="330"/>
      <c r="K6303" s="42"/>
      <c r="L6303" s="42"/>
      <c r="M6303" s="328"/>
      <c r="N6303" s="328"/>
      <c r="O6303" s="42"/>
    </row>
    <row r="6304" spans="1:15">
      <c r="A6304" s="42"/>
      <c r="B6304" s="330">
        <v>49308</v>
      </c>
      <c r="C6304" s="334">
        <f t="shared" ref="C6304:C6367" si="97">F6304+(F$88*28679+98765)+(G$88*6587+87654)+(E$88*9537+76543)+(J$88*5713+4528)</f>
        <v>10385421887</v>
      </c>
      <c r="D6304" s="42"/>
      <c r="E6304" s="42"/>
      <c r="F6304" s="247">
        <v>846559701</v>
      </c>
      <c r="G6304" s="337">
        <v>863207552</v>
      </c>
      <c r="H6304" s="330">
        <v>43959</v>
      </c>
      <c r="I6304" s="330"/>
      <c r="K6304" s="42"/>
      <c r="L6304" s="42"/>
      <c r="M6304" s="328"/>
      <c r="N6304" s="328"/>
      <c r="O6304" s="42"/>
    </row>
    <row r="6305" spans="1:15">
      <c r="A6305" s="42"/>
      <c r="B6305" s="330">
        <v>49309</v>
      </c>
      <c r="C6305" s="334">
        <f t="shared" si="97"/>
        <v>9875965535</v>
      </c>
      <c r="D6305" s="42"/>
      <c r="E6305" s="42"/>
      <c r="F6305" s="247">
        <v>337103349</v>
      </c>
      <c r="G6305" s="337">
        <v>863329081</v>
      </c>
      <c r="H6305" s="330">
        <v>44320</v>
      </c>
      <c r="I6305" s="330"/>
      <c r="K6305" s="42"/>
      <c r="L6305" s="42"/>
      <c r="M6305" s="328"/>
      <c r="N6305" s="328"/>
      <c r="O6305" s="42"/>
    </row>
    <row r="6306" spans="1:15">
      <c r="A6306" s="42"/>
      <c r="B6306" s="330">
        <v>49310</v>
      </c>
      <c r="C6306" s="334">
        <f t="shared" si="97"/>
        <v>10246802852</v>
      </c>
      <c r="D6306" s="42"/>
      <c r="E6306" s="42"/>
      <c r="F6306" s="247">
        <v>707940666</v>
      </c>
      <c r="G6306" s="337">
        <v>863338703</v>
      </c>
      <c r="H6306" s="330">
        <v>44921</v>
      </c>
      <c r="I6306" s="330"/>
      <c r="K6306" s="42"/>
      <c r="L6306" s="42"/>
      <c r="M6306" s="328"/>
      <c r="N6306" s="328"/>
      <c r="O6306" s="42"/>
    </row>
    <row r="6307" spans="1:15">
      <c r="A6307" s="42"/>
      <c r="B6307" s="330">
        <v>49311</v>
      </c>
      <c r="C6307" s="334">
        <f t="shared" si="97"/>
        <v>9839525453</v>
      </c>
      <c r="D6307" s="42"/>
      <c r="E6307" s="42"/>
      <c r="F6307" s="247">
        <v>300663267</v>
      </c>
      <c r="G6307" s="337">
        <v>863526739</v>
      </c>
      <c r="H6307" s="330">
        <v>45755</v>
      </c>
      <c r="I6307" s="330"/>
      <c r="K6307" s="42"/>
      <c r="L6307" s="42"/>
      <c r="M6307" s="328"/>
      <c r="N6307" s="328"/>
      <c r="O6307" s="42"/>
    </row>
    <row r="6308" spans="1:15">
      <c r="A6308" s="42"/>
      <c r="B6308" s="330">
        <v>49312</v>
      </c>
      <c r="C6308" s="334">
        <f t="shared" si="97"/>
        <v>10334373722</v>
      </c>
      <c r="D6308" s="42"/>
      <c r="E6308" s="42"/>
      <c r="F6308" s="247">
        <v>795511536</v>
      </c>
      <c r="G6308" s="337">
        <v>863610769</v>
      </c>
      <c r="H6308" s="330">
        <v>46818</v>
      </c>
      <c r="I6308" s="330"/>
      <c r="K6308" s="42"/>
      <c r="L6308" s="42"/>
      <c r="M6308" s="328"/>
      <c r="N6308" s="328"/>
      <c r="O6308" s="42"/>
    </row>
    <row r="6309" spans="1:15">
      <c r="A6309" s="42"/>
      <c r="B6309" s="330">
        <v>49313</v>
      </c>
      <c r="C6309" s="334">
        <f t="shared" si="97"/>
        <v>10145845036</v>
      </c>
      <c r="D6309" s="42"/>
      <c r="E6309" s="42"/>
      <c r="F6309" s="247">
        <v>606982850</v>
      </c>
      <c r="G6309" s="337">
        <v>864119453</v>
      </c>
      <c r="H6309" s="330">
        <v>46947</v>
      </c>
      <c r="I6309" s="330"/>
      <c r="K6309" s="42"/>
      <c r="L6309" s="42"/>
      <c r="M6309" s="328"/>
      <c r="N6309" s="328"/>
      <c r="O6309" s="42"/>
    </row>
    <row r="6310" spans="1:15">
      <c r="A6310" s="42"/>
      <c r="B6310" s="330">
        <v>49314</v>
      </c>
      <c r="C6310" s="334">
        <f t="shared" si="97"/>
        <v>9749422001</v>
      </c>
      <c r="D6310" s="42"/>
      <c r="E6310" s="42"/>
      <c r="F6310" s="247">
        <v>210559815</v>
      </c>
      <c r="G6310" s="337">
        <v>864151649</v>
      </c>
      <c r="H6310" s="330">
        <v>49603</v>
      </c>
      <c r="I6310" s="330"/>
      <c r="K6310" s="42"/>
      <c r="L6310" s="42"/>
      <c r="M6310" s="328"/>
      <c r="N6310" s="328"/>
      <c r="O6310" s="42"/>
    </row>
    <row r="6311" spans="1:15">
      <c r="A6311" s="42"/>
      <c r="B6311" s="330">
        <v>49315</v>
      </c>
      <c r="C6311" s="334">
        <f t="shared" si="97"/>
        <v>10193115360</v>
      </c>
      <c r="D6311" s="42"/>
      <c r="E6311" s="42"/>
      <c r="F6311" s="247">
        <v>654253174</v>
      </c>
      <c r="G6311" s="337">
        <v>864181497</v>
      </c>
      <c r="H6311" s="330">
        <v>48269</v>
      </c>
      <c r="I6311" s="330"/>
      <c r="K6311" s="42"/>
      <c r="L6311" s="42"/>
      <c r="M6311" s="328"/>
      <c r="N6311" s="328"/>
      <c r="O6311" s="42"/>
    </row>
    <row r="6312" spans="1:15">
      <c r="A6312" s="42"/>
      <c r="B6312" s="330">
        <v>49316</v>
      </c>
      <c r="C6312" s="334">
        <f t="shared" si="97"/>
        <v>10345434439</v>
      </c>
      <c r="D6312" s="42"/>
      <c r="E6312" s="42"/>
      <c r="F6312" s="247">
        <v>806572253</v>
      </c>
      <c r="G6312" s="337">
        <v>864288941</v>
      </c>
      <c r="H6312" s="330">
        <v>45329</v>
      </c>
      <c r="I6312" s="330"/>
      <c r="K6312" s="42"/>
      <c r="L6312" s="42"/>
      <c r="M6312" s="328"/>
      <c r="N6312" s="328"/>
      <c r="O6312" s="42"/>
    </row>
    <row r="6313" spans="1:15">
      <c r="A6313" s="42"/>
      <c r="B6313" s="330">
        <v>49317</v>
      </c>
      <c r="C6313" s="334">
        <f t="shared" si="97"/>
        <v>10086800832</v>
      </c>
      <c r="D6313" s="42"/>
      <c r="E6313" s="42"/>
      <c r="F6313" s="247">
        <v>547938646</v>
      </c>
      <c r="G6313" s="337">
        <v>864345180</v>
      </c>
      <c r="H6313" s="330">
        <v>43376</v>
      </c>
      <c r="I6313" s="330"/>
      <c r="K6313" s="42"/>
      <c r="L6313" s="42"/>
      <c r="M6313" s="328"/>
      <c r="N6313" s="328"/>
      <c r="O6313" s="42"/>
    </row>
    <row r="6314" spans="1:15">
      <c r="A6314" s="42"/>
      <c r="B6314" s="330">
        <v>49318</v>
      </c>
      <c r="C6314" s="334">
        <f t="shared" si="97"/>
        <v>10445521060</v>
      </c>
      <c r="D6314" s="42"/>
      <c r="E6314" s="42"/>
      <c r="F6314" s="247">
        <v>906658874</v>
      </c>
      <c r="G6314" s="337">
        <v>864869193</v>
      </c>
      <c r="H6314" s="330">
        <v>50139</v>
      </c>
      <c r="I6314" s="330"/>
      <c r="K6314" s="42"/>
      <c r="L6314" s="42"/>
      <c r="M6314" s="328"/>
      <c r="N6314" s="328"/>
      <c r="O6314" s="42"/>
    </row>
    <row r="6315" spans="1:15">
      <c r="A6315" s="42"/>
      <c r="B6315" s="330">
        <v>49319</v>
      </c>
      <c r="C6315" s="334">
        <f t="shared" si="97"/>
        <v>9846329109</v>
      </c>
      <c r="D6315" s="42"/>
      <c r="E6315" s="42"/>
      <c r="F6315" s="247">
        <v>307466923</v>
      </c>
      <c r="G6315" s="337">
        <v>864879571</v>
      </c>
      <c r="H6315" s="330">
        <v>48200</v>
      </c>
      <c r="I6315" s="330"/>
      <c r="K6315" s="42"/>
      <c r="L6315" s="42"/>
      <c r="M6315" s="328"/>
      <c r="N6315" s="328"/>
      <c r="O6315" s="42"/>
    </row>
    <row r="6316" spans="1:15">
      <c r="A6316" s="42"/>
      <c r="B6316" s="330">
        <v>49320</v>
      </c>
      <c r="C6316" s="334">
        <f t="shared" si="97"/>
        <v>10391807334</v>
      </c>
      <c r="D6316" s="42"/>
      <c r="E6316" s="42"/>
      <c r="F6316" s="247">
        <v>852945148</v>
      </c>
      <c r="G6316" s="337">
        <v>864889423</v>
      </c>
      <c r="H6316" s="330">
        <v>44337</v>
      </c>
      <c r="I6316" s="330"/>
      <c r="K6316" s="42"/>
      <c r="L6316" s="42"/>
      <c r="M6316" s="328"/>
      <c r="N6316" s="328"/>
      <c r="O6316" s="42"/>
    </row>
    <row r="6317" spans="1:15">
      <c r="A6317" s="42"/>
      <c r="B6317" s="330">
        <v>49321</v>
      </c>
      <c r="C6317" s="334">
        <f t="shared" si="97"/>
        <v>10095613822</v>
      </c>
      <c r="D6317" s="42"/>
      <c r="E6317" s="42"/>
      <c r="F6317" s="247">
        <v>556751636</v>
      </c>
      <c r="G6317" s="337">
        <v>864971932</v>
      </c>
      <c r="H6317" s="330">
        <v>50173</v>
      </c>
      <c r="I6317" s="330"/>
      <c r="K6317" s="42"/>
      <c r="L6317" s="42"/>
      <c r="M6317" s="328"/>
      <c r="N6317" s="328"/>
      <c r="O6317" s="42"/>
    </row>
    <row r="6318" spans="1:15">
      <c r="A6318" s="42"/>
      <c r="B6318" s="330">
        <v>49322</v>
      </c>
      <c r="C6318" s="334">
        <f t="shared" si="97"/>
        <v>9747313937</v>
      </c>
      <c r="D6318" s="42"/>
      <c r="E6318" s="42"/>
      <c r="F6318" s="247">
        <v>208451751</v>
      </c>
      <c r="G6318" s="337">
        <v>865346028</v>
      </c>
      <c r="H6318" s="330">
        <v>50147</v>
      </c>
      <c r="I6318" s="330"/>
      <c r="K6318" s="42"/>
      <c r="L6318" s="42"/>
      <c r="M6318" s="328"/>
      <c r="N6318" s="328"/>
      <c r="O6318" s="42"/>
    </row>
    <row r="6319" spans="1:15">
      <c r="A6319" s="42"/>
      <c r="B6319" s="330">
        <v>49323</v>
      </c>
      <c r="C6319" s="334">
        <f t="shared" si="97"/>
        <v>9896135527</v>
      </c>
      <c r="D6319" s="42"/>
      <c r="E6319" s="42"/>
      <c r="F6319" s="247">
        <v>357273341</v>
      </c>
      <c r="G6319" s="337">
        <v>865435919</v>
      </c>
      <c r="H6319" s="330">
        <v>44945</v>
      </c>
      <c r="I6319" s="330"/>
      <c r="K6319" s="42"/>
      <c r="L6319" s="42"/>
      <c r="M6319" s="328"/>
      <c r="N6319" s="328"/>
      <c r="O6319" s="42"/>
    </row>
    <row r="6320" spans="1:15">
      <c r="A6320" s="42"/>
      <c r="B6320" s="330">
        <v>49324</v>
      </c>
      <c r="C6320" s="334">
        <f t="shared" si="97"/>
        <v>9782794557</v>
      </c>
      <c r="D6320" s="42"/>
      <c r="E6320" s="42"/>
      <c r="F6320" s="247">
        <v>243932371</v>
      </c>
      <c r="G6320" s="337">
        <v>865477826</v>
      </c>
      <c r="H6320" s="330">
        <v>49624</v>
      </c>
      <c r="I6320" s="330"/>
      <c r="K6320" s="42"/>
      <c r="L6320" s="42"/>
      <c r="M6320" s="328"/>
      <c r="N6320" s="328"/>
      <c r="O6320" s="42"/>
    </row>
    <row r="6321" spans="1:15">
      <c r="A6321" s="42"/>
      <c r="B6321" s="330">
        <v>49325</v>
      </c>
      <c r="C6321" s="334">
        <f t="shared" si="97"/>
        <v>10473595051</v>
      </c>
      <c r="D6321" s="42"/>
      <c r="E6321" s="42"/>
      <c r="F6321" s="247">
        <v>934732865</v>
      </c>
      <c r="G6321" s="337">
        <v>865603015</v>
      </c>
      <c r="H6321" s="330">
        <v>43095</v>
      </c>
      <c r="I6321" s="330"/>
      <c r="K6321" s="42"/>
      <c r="L6321" s="42"/>
      <c r="M6321" s="328"/>
      <c r="N6321" s="328"/>
      <c r="O6321" s="42"/>
    </row>
    <row r="6322" spans="1:15">
      <c r="A6322" s="42"/>
      <c r="B6322" s="330">
        <v>49326</v>
      </c>
      <c r="C6322" s="334">
        <f t="shared" si="97"/>
        <v>10214538839</v>
      </c>
      <c r="D6322" s="42"/>
      <c r="E6322" s="42"/>
      <c r="F6322" s="247">
        <v>675676653</v>
      </c>
      <c r="G6322" s="337">
        <v>865774134</v>
      </c>
      <c r="H6322" s="330">
        <v>43676</v>
      </c>
      <c r="I6322" s="330"/>
      <c r="K6322" s="42"/>
      <c r="L6322" s="42"/>
      <c r="M6322" s="328"/>
      <c r="N6322" s="328"/>
      <c r="O6322" s="42"/>
    </row>
    <row r="6323" spans="1:15">
      <c r="A6323" s="42"/>
      <c r="B6323" s="330">
        <v>49327</v>
      </c>
      <c r="C6323" s="334">
        <f t="shared" si="97"/>
        <v>9855179148</v>
      </c>
      <c r="D6323" s="42"/>
      <c r="E6323" s="42"/>
      <c r="F6323" s="247">
        <v>316316962</v>
      </c>
      <c r="G6323" s="337">
        <v>865776420</v>
      </c>
      <c r="H6323" s="330">
        <v>45848</v>
      </c>
      <c r="I6323" s="330"/>
      <c r="K6323" s="42"/>
      <c r="L6323" s="42"/>
      <c r="M6323" s="328"/>
      <c r="N6323" s="328"/>
      <c r="O6323" s="42"/>
    </row>
    <row r="6324" spans="1:15">
      <c r="A6324" s="42"/>
      <c r="B6324" s="330">
        <v>49328</v>
      </c>
      <c r="C6324" s="334">
        <f t="shared" si="97"/>
        <v>9660356679</v>
      </c>
      <c r="D6324" s="42"/>
      <c r="E6324" s="42"/>
      <c r="F6324" s="247">
        <v>121494493</v>
      </c>
      <c r="G6324" s="337">
        <v>866467094</v>
      </c>
      <c r="H6324" s="330">
        <v>46825</v>
      </c>
      <c r="I6324" s="330"/>
      <c r="K6324" s="42"/>
      <c r="L6324" s="42"/>
      <c r="M6324" s="328"/>
      <c r="N6324" s="328"/>
      <c r="O6324" s="42"/>
    </row>
    <row r="6325" spans="1:15">
      <c r="A6325" s="42"/>
      <c r="B6325" s="330">
        <v>49329</v>
      </c>
      <c r="C6325" s="334">
        <f t="shared" si="97"/>
        <v>10362061315</v>
      </c>
      <c r="D6325" s="42"/>
      <c r="E6325" s="42"/>
      <c r="F6325" s="247">
        <v>823199129</v>
      </c>
      <c r="G6325" s="337">
        <v>866636468</v>
      </c>
      <c r="H6325" s="330">
        <v>48070</v>
      </c>
      <c r="I6325" s="330"/>
      <c r="K6325" s="42"/>
      <c r="L6325" s="42"/>
      <c r="M6325" s="328"/>
      <c r="N6325" s="328"/>
      <c r="O6325" s="42"/>
    </row>
    <row r="6326" spans="1:15">
      <c r="A6326" s="42"/>
      <c r="B6326" s="330">
        <v>49330</v>
      </c>
      <c r="C6326" s="334">
        <f t="shared" si="97"/>
        <v>9695056131</v>
      </c>
      <c r="D6326" s="42"/>
      <c r="E6326" s="42"/>
      <c r="F6326" s="247">
        <v>156193945</v>
      </c>
      <c r="G6326" s="337">
        <v>866818928</v>
      </c>
      <c r="H6326" s="330">
        <v>43601</v>
      </c>
      <c r="I6326" s="330"/>
      <c r="K6326" s="42"/>
      <c r="L6326" s="42"/>
      <c r="M6326" s="328"/>
      <c r="N6326" s="328"/>
      <c r="O6326" s="42"/>
    </row>
    <row r="6327" spans="1:15">
      <c r="A6327" s="42"/>
      <c r="B6327" s="330">
        <v>49331</v>
      </c>
      <c r="C6327" s="334">
        <f t="shared" si="97"/>
        <v>9661066948</v>
      </c>
      <c r="D6327" s="42"/>
      <c r="E6327" s="42"/>
      <c r="F6327" s="247">
        <v>122204762</v>
      </c>
      <c r="G6327" s="337">
        <v>867032437</v>
      </c>
      <c r="H6327" s="330">
        <v>45615</v>
      </c>
      <c r="I6327" s="330"/>
      <c r="K6327" s="42"/>
      <c r="L6327" s="42"/>
      <c r="M6327" s="328"/>
      <c r="N6327" s="328"/>
      <c r="O6327" s="42"/>
    </row>
    <row r="6328" spans="1:15">
      <c r="A6328" s="42"/>
      <c r="B6328" s="330">
        <v>49332</v>
      </c>
      <c r="C6328" s="334">
        <f t="shared" si="97"/>
        <v>10138900698</v>
      </c>
      <c r="D6328" s="42"/>
      <c r="E6328" s="42"/>
      <c r="F6328" s="247">
        <v>600038512</v>
      </c>
      <c r="G6328" s="337">
        <v>867097965</v>
      </c>
      <c r="H6328" s="330">
        <v>44606</v>
      </c>
      <c r="I6328" s="330"/>
      <c r="K6328" s="42"/>
      <c r="L6328" s="42"/>
      <c r="M6328" s="328"/>
      <c r="N6328" s="328"/>
      <c r="O6328" s="42"/>
    </row>
    <row r="6329" spans="1:15">
      <c r="A6329" s="42"/>
      <c r="B6329" s="330">
        <v>49333</v>
      </c>
      <c r="C6329" s="334">
        <f t="shared" si="97"/>
        <v>9995552532</v>
      </c>
      <c r="D6329" s="42"/>
      <c r="E6329" s="42"/>
      <c r="F6329" s="247">
        <v>456690346</v>
      </c>
      <c r="G6329" s="337">
        <v>867360347</v>
      </c>
      <c r="H6329" s="330">
        <v>46039</v>
      </c>
      <c r="I6329" s="330"/>
      <c r="K6329" s="42"/>
      <c r="L6329" s="42"/>
      <c r="M6329" s="328"/>
      <c r="N6329" s="328"/>
      <c r="O6329" s="42"/>
    </row>
    <row r="6330" spans="1:15">
      <c r="A6330" s="42"/>
      <c r="B6330" s="330">
        <v>49334</v>
      </c>
      <c r="C6330" s="334">
        <f t="shared" si="97"/>
        <v>10496659756</v>
      </c>
      <c r="D6330" s="42"/>
      <c r="E6330" s="42"/>
      <c r="F6330" s="247">
        <v>957797570</v>
      </c>
      <c r="G6330" s="337">
        <v>867414313</v>
      </c>
      <c r="H6330" s="330">
        <v>46386</v>
      </c>
      <c r="I6330" s="330"/>
      <c r="K6330" s="42"/>
      <c r="L6330" s="42"/>
      <c r="M6330" s="328"/>
      <c r="N6330" s="328"/>
      <c r="O6330" s="42"/>
    </row>
    <row r="6331" spans="1:15">
      <c r="A6331" s="42"/>
      <c r="B6331" s="330">
        <v>49335</v>
      </c>
      <c r="C6331" s="334">
        <f t="shared" si="97"/>
        <v>9758717589</v>
      </c>
      <c r="D6331" s="42"/>
      <c r="E6331" s="42"/>
      <c r="F6331" s="247">
        <v>219855403</v>
      </c>
      <c r="G6331" s="337">
        <v>867427599</v>
      </c>
      <c r="H6331" s="330">
        <v>48518</v>
      </c>
      <c r="I6331" s="330"/>
      <c r="K6331" s="42"/>
      <c r="L6331" s="42"/>
      <c r="M6331" s="328"/>
      <c r="N6331" s="328"/>
      <c r="O6331" s="42"/>
    </row>
    <row r="6332" spans="1:15">
      <c r="A6332" s="42"/>
      <c r="B6332" s="330">
        <v>49336</v>
      </c>
      <c r="C6332" s="334">
        <f t="shared" si="97"/>
        <v>10393657328</v>
      </c>
      <c r="D6332" s="42"/>
      <c r="E6332" s="42"/>
      <c r="F6332" s="247">
        <v>854795142</v>
      </c>
      <c r="G6332" s="337">
        <v>867473204</v>
      </c>
      <c r="H6332" s="330">
        <v>48488</v>
      </c>
      <c r="I6332" s="330"/>
      <c r="K6332" s="42"/>
      <c r="L6332" s="42"/>
      <c r="M6332" s="328"/>
      <c r="N6332" s="328"/>
      <c r="O6332" s="42"/>
    </row>
    <row r="6333" spans="1:15">
      <c r="A6333" s="42"/>
      <c r="B6333" s="330">
        <v>49337</v>
      </c>
      <c r="C6333" s="334">
        <f t="shared" si="97"/>
        <v>10068870028</v>
      </c>
      <c r="D6333" s="42"/>
      <c r="E6333" s="42"/>
      <c r="F6333" s="247">
        <v>530007842</v>
      </c>
      <c r="G6333" s="337">
        <v>867581943</v>
      </c>
      <c r="H6333" s="330">
        <v>44054</v>
      </c>
      <c r="I6333" s="330"/>
      <c r="K6333" s="42"/>
      <c r="L6333" s="42"/>
      <c r="M6333" s="328"/>
      <c r="N6333" s="328"/>
      <c r="O6333" s="42"/>
    </row>
    <row r="6334" spans="1:15">
      <c r="A6334" s="42"/>
      <c r="B6334" s="330">
        <v>49338</v>
      </c>
      <c r="C6334" s="334">
        <f t="shared" si="97"/>
        <v>10154513918</v>
      </c>
      <c r="D6334" s="42"/>
      <c r="E6334" s="42"/>
      <c r="F6334" s="247">
        <v>615651732</v>
      </c>
      <c r="G6334" s="337">
        <v>867604438</v>
      </c>
      <c r="H6334" s="330">
        <v>46100</v>
      </c>
      <c r="I6334" s="330"/>
      <c r="K6334" s="42"/>
      <c r="L6334" s="42"/>
      <c r="M6334" s="328"/>
      <c r="N6334" s="328"/>
      <c r="O6334" s="42"/>
    </row>
    <row r="6335" spans="1:15">
      <c r="A6335" s="42"/>
      <c r="B6335" s="330">
        <v>49339</v>
      </c>
      <c r="C6335" s="334">
        <f t="shared" si="97"/>
        <v>10162362087</v>
      </c>
      <c r="D6335" s="42"/>
      <c r="E6335" s="42"/>
      <c r="F6335" s="247">
        <v>623499901</v>
      </c>
      <c r="G6335" s="337">
        <v>867660473</v>
      </c>
      <c r="H6335" s="330">
        <v>45478</v>
      </c>
      <c r="I6335" s="330"/>
      <c r="K6335" s="42"/>
      <c r="L6335" s="42"/>
      <c r="M6335" s="328"/>
      <c r="N6335" s="328"/>
      <c r="O6335" s="42"/>
    </row>
    <row r="6336" spans="1:15">
      <c r="A6336" s="42"/>
      <c r="B6336" s="330">
        <v>49340</v>
      </c>
      <c r="C6336" s="334">
        <f t="shared" si="97"/>
        <v>10017038800</v>
      </c>
      <c r="D6336" s="42"/>
      <c r="E6336" s="42"/>
      <c r="F6336" s="247">
        <v>478176614</v>
      </c>
      <c r="G6336" s="337">
        <v>867681213</v>
      </c>
      <c r="H6336" s="330">
        <v>47118</v>
      </c>
      <c r="I6336" s="330"/>
      <c r="K6336" s="42"/>
      <c r="L6336" s="42"/>
      <c r="M6336" s="328"/>
      <c r="N6336" s="328"/>
      <c r="O6336" s="42"/>
    </row>
    <row r="6337" spans="1:15">
      <c r="A6337" s="42"/>
      <c r="B6337" s="330">
        <v>49341</v>
      </c>
      <c r="C6337" s="334">
        <f t="shared" si="97"/>
        <v>9845016214</v>
      </c>
      <c r="D6337" s="42"/>
      <c r="E6337" s="42"/>
      <c r="F6337" s="247">
        <v>306154028</v>
      </c>
      <c r="G6337" s="337">
        <v>867683720</v>
      </c>
      <c r="H6337" s="330">
        <v>48874</v>
      </c>
      <c r="I6337" s="330"/>
      <c r="K6337" s="42"/>
      <c r="L6337" s="42"/>
      <c r="M6337" s="328"/>
      <c r="N6337" s="328"/>
      <c r="O6337" s="42"/>
    </row>
    <row r="6338" spans="1:15">
      <c r="A6338" s="42"/>
      <c r="B6338" s="330">
        <v>49342</v>
      </c>
      <c r="C6338" s="334">
        <f t="shared" si="97"/>
        <v>9985004811</v>
      </c>
      <c r="D6338" s="42"/>
      <c r="E6338" s="42"/>
      <c r="F6338" s="247">
        <v>446142625</v>
      </c>
      <c r="G6338" s="337">
        <v>867688609</v>
      </c>
      <c r="H6338" s="330">
        <v>44857</v>
      </c>
      <c r="I6338" s="330"/>
      <c r="K6338" s="42"/>
      <c r="L6338" s="42"/>
      <c r="M6338" s="328"/>
      <c r="N6338" s="328"/>
      <c r="O6338" s="42"/>
    </row>
    <row r="6339" spans="1:15">
      <c r="A6339" s="42"/>
      <c r="B6339" s="330">
        <v>49343</v>
      </c>
      <c r="C6339" s="334">
        <f t="shared" si="97"/>
        <v>9900113715</v>
      </c>
      <c r="D6339" s="42"/>
      <c r="E6339" s="42"/>
      <c r="F6339" s="247">
        <v>361251529</v>
      </c>
      <c r="G6339" s="337">
        <v>867792348</v>
      </c>
      <c r="H6339" s="330">
        <v>44156</v>
      </c>
      <c r="I6339" s="330"/>
      <c r="K6339" s="42"/>
      <c r="L6339" s="42"/>
      <c r="M6339" s="328"/>
      <c r="N6339" s="328"/>
      <c r="O6339" s="42"/>
    </row>
    <row r="6340" spans="1:15">
      <c r="A6340" s="42"/>
      <c r="B6340" s="330">
        <v>49344</v>
      </c>
      <c r="C6340" s="334">
        <f t="shared" si="97"/>
        <v>9692944453</v>
      </c>
      <c r="D6340" s="42"/>
      <c r="E6340" s="42"/>
      <c r="F6340" s="247">
        <v>154082267</v>
      </c>
      <c r="G6340" s="337">
        <v>868091322</v>
      </c>
      <c r="H6340" s="330">
        <v>44422</v>
      </c>
      <c r="I6340" s="330"/>
      <c r="K6340" s="42"/>
      <c r="L6340" s="42"/>
      <c r="M6340" s="328"/>
      <c r="N6340" s="328"/>
      <c r="O6340" s="42"/>
    </row>
    <row r="6341" spans="1:15">
      <c r="A6341" s="42"/>
      <c r="B6341" s="330">
        <v>49345</v>
      </c>
      <c r="C6341" s="334">
        <f t="shared" si="97"/>
        <v>10503717865</v>
      </c>
      <c r="D6341" s="42"/>
      <c r="E6341" s="42"/>
      <c r="F6341" s="247">
        <v>964855679</v>
      </c>
      <c r="G6341" s="337">
        <v>868159289</v>
      </c>
      <c r="H6341" s="330">
        <v>49233</v>
      </c>
      <c r="I6341" s="330"/>
      <c r="K6341" s="42"/>
      <c r="L6341" s="42"/>
      <c r="M6341" s="328"/>
      <c r="N6341" s="328"/>
      <c r="O6341" s="42"/>
    </row>
    <row r="6342" spans="1:15">
      <c r="A6342" s="42"/>
      <c r="B6342" s="330">
        <v>49346</v>
      </c>
      <c r="C6342" s="334">
        <f t="shared" si="97"/>
        <v>10314185367</v>
      </c>
      <c r="D6342" s="42"/>
      <c r="E6342" s="42"/>
      <c r="F6342" s="247">
        <v>775323181</v>
      </c>
      <c r="G6342" s="337">
        <v>868268185</v>
      </c>
      <c r="H6342" s="330">
        <v>48114</v>
      </c>
      <c r="I6342" s="330"/>
      <c r="K6342" s="42"/>
      <c r="L6342" s="42"/>
      <c r="M6342" s="328"/>
      <c r="N6342" s="328"/>
      <c r="O6342" s="42"/>
    </row>
    <row r="6343" spans="1:15">
      <c r="A6343" s="42"/>
      <c r="B6343" s="330">
        <v>49347</v>
      </c>
      <c r="C6343" s="334">
        <f t="shared" si="97"/>
        <v>10399787375</v>
      </c>
      <c r="D6343" s="42"/>
      <c r="E6343" s="42"/>
      <c r="F6343" s="247">
        <v>860925189</v>
      </c>
      <c r="G6343" s="337">
        <v>868328231</v>
      </c>
      <c r="H6343" s="330">
        <v>47359</v>
      </c>
      <c r="I6343" s="330"/>
      <c r="K6343" s="42"/>
      <c r="L6343" s="42"/>
      <c r="M6343" s="328"/>
      <c r="N6343" s="328"/>
      <c r="O6343" s="42"/>
    </row>
    <row r="6344" spans="1:15">
      <c r="A6344" s="42"/>
      <c r="B6344" s="330">
        <v>49348</v>
      </c>
      <c r="C6344" s="334">
        <f t="shared" si="97"/>
        <v>10027728285</v>
      </c>
      <c r="D6344" s="42"/>
      <c r="E6344" s="42"/>
      <c r="F6344" s="247">
        <v>488866099</v>
      </c>
      <c r="G6344" s="337">
        <v>868445220</v>
      </c>
      <c r="H6344" s="330">
        <v>45947</v>
      </c>
      <c r="I6344" s="330"/>
      <c r="K6344" s="42"/>
      <c r="L6344" s="42"/>
      <c r="M6344" s="328"/>
      <c r="N6344" s="328"/>
      <c r="O6344" s="42"/>
    </row>
    <row r="6345" spans="1:15">
      <c r="A6345" s="42"/>
      <c r="B6345" s="330">
        <v>49349</v>
      </c>
      <c r="C6345" s="334">
        <f t="shared" si="97"/>
        <v>9979125531</v>
      </c>
      <c r="D6345" s="42"/>
      <c r="E6345" s="42"/>
      <c r="F6345" s="247">
        <v>440263345</v>
      </c>
      <c r="G6345" s="337">
        <v>868495629</v>
      </c>
      <c r="H6345" s="330">
        <v>47088</v>
      </c>
      <c r="I6345" s="330"/>
      <c r="K6345" s="42"/>
      <c r="L6345" s="42"/>
      <c r="M6345" s="328"/>
      <c r="N6345" s="328"/>
      <c r="O6345" s="42"/>
    </row>
    <row r="6346" spans="1:15">
      <c r="A6346" s="42"/>
      <c r="B6346" s="330">
        <v>49350</v>
      </c>
      <c r="C6346" s="334">
        <f t="shared" si="97"/>
        <v>10177878638</v>
      </c>
      <c r="D6346" s="42"/>
      <c r="E6346" s="42"/>
      <c r="F6346" s="247">
        <v>639016452</v>
      </c>
      <c r="G6346" s="337">
        <v>868669756</v>
      </c>
      <c r="H6346" s="330">
        <v>47998</v>
      </c>
      <c r="I6346" s="330"/>
      <c r="K6346" s="42"/>
      <c r="L6346" s="42"/>
      <c r="M6346" s="328"/>
      <c r="N6346" s="328"/>
      <c r="O6346" s="42"/>
    </row>
    <row r="6347" spans="1:15">
      <c r="A6347" s="42"/>
      <c r="B6347" s="330">
        <v>49351</v>
      </c>
      <c r="C6347" s="334">
        <f t="shared" si="97"/>
        <v>9800562368</v>
      </c>
      <c r="D6347" s="42"/>
      <c r="E6347" s="42"/>
      <c r="F6347" s="247">
        <v>261700182</v>
      </c>
      <c r="G6347" s="337">
        <v>869011102</v>
      </c>
      <c r="H6347" s="330">
        <v>46756</v>
      </c>
      <c r="I6347" s="330"/>
      <c r="K6347" s="42"/>
      <c r="L6347" s="42"/>
      <c r="M6347" s="328"/>
      <c r="N6347" s="328"/>
      <c r="O6347" s="42"/>
    </row>
    <row r="6348" spans="1:15">
      <c r="A6348" s="42"/>
      <c r="B6348" s="330">
        <v>49352</v>
      </c>
      <c r="C6348" s="334">
        <f t="shared" si="97"/>
        <v>9673485736</v>
      </c>
      <c r="D6348" s="42"/>
      <c r="E6348" s="42"/>
      <c r="F6348" s="247">
        <v>134623550</v>
      </c>
      <c r="G6348" s="337">
        <v>869047121</v>
      </c>
      <c r="H6348" s="330">
        <v>49587</v>
      </c>
      <c r="I6348" s="330"/>
      <c r="K6348" s="42"/>
      <c r="L6348" s="42"/>
      <c r="M6348" s="328"/>
      <c r="N6348" s="328"/>
      <c r="O6348" s="42"/>
    </row>
    <row r="6349" spans="1:15">
      <c r="A6349" s="42"/>
      <c r="B6349" s="330">
        <v>49353</v>
      </c>
      <c r="C6349" s="334">
        <f t="shared" si="97"/>
        <v>10366478847</v>
      </c>
      <c r="D6349" s="42"/>
      <c r="E6349" s="42"/>
      <c r="F6349" s="247">
        <v>827616661</v>
      </c>
      <c r="G6349" s="337">
        <v>869060406</v>
      </c>
      <c r="H6349" s="330">
        <v>43527</v>
      </c>
      <c r="I6349" s="330"/>
      <c r="K6349" s="42"/>
      <c r="L6349" s="42"/>
      <c r="M6349" s="328"/>
      <c r="N6349" s="328"/>
      <c r="O6349" s="42"/>
    </row>
    <row r="6350" spans="1:15">
      <c r="A6350" s="42"/>
      <c r="B6350" s="330">
        <v>49354</v>
      </c>
      <c r="C6350" s="334">
        <f t="shared" si="97"/>
        <v>10270487773</v>
      </c>
      <c r="D6350" s="42"/>
      <c r="E6350" s="42"/>
      <c r="F6350" s="247">
        <v>731625587</v>
      </c>
      <c r="G6350" s="337">
        <v>869120132</v>
      </c>
      <c r="H6350" s="330">
        <v>46050</v>
      </c>
      <c r="I6350" s="330"/>
      <c r="K6350" s="42"/>
      <c r="L6350" s="42"/>
      <c r="M6350" s="328"/>
      <c r="N6350" s="328"/>
      <c r="O6350" s="42"/>
    </row>
    <row r="6351" spans="1:15">
      <c r="A6351" s="42"/>
      <c r="B6351" s="330">
        <v>49355</v>
      </c>
      <c r="C6351" s="334">
        <f t="shared" si="97"/>
        <v>10096419499</v>
      </c>
      <c r="D6351" s="42"/>
      <c r="E6351" s="42"/>
      <c r="F6351" s="247">
        <v>557557313</v>
      </c>
      <c r="G6351" s="337">
        <v>869159710</v>
      </c>
      <c r="H6351" s="330">
        <v>49159</v>
      </c>
      <c r="I6351" s="330"/>
      <c r="K6351" s="42"/>
      <c r="L6351" s="42"/>
      <c r="M6351" s="328"/>
      <c r="N6351" s="328"/>
      <c r="O6351" s="42"/>
    </row>
    <row r="6352" spans="1:15">
      <c r="A6352" s="42"/>
      <c r="B6352" s="330">
        <v>49356</v>
      </c>
      <c r="C6352" s="334">
        <f t="shared" si="97"/>
        <v>10455935928</v>
      </c>
      <c r="D6352" s="42"/>
      <c r="E6352" s="42"/>
      <c r="F6352" s="247">
        <v>917073742</v>
      </c>
      <c r="G6352" s="337">
        <v>869233129</v>
      </c>
      <c r="H6352" s="330">
        <v>44315</v>
      </c>
      <c r="I6352" s="330"/>
      <c r="K6352" s="42"/>
      <c r="L6352" s="42"/>
      <c r="M6352" s="328"/>
      <c r="N6352" s="328"/>
      <c r="O6352" s="42"/>
    </row>
    <row r="6353" spans="1:15">
      <c r="A6353" s="42"/>
      <c r="B6353" s="330">
        <v>49357</v>
      </c>
      <c r="C6353" s="334">
        <f t="shared" si="97"/>
        <v>10053605664</v>
      </c>
      <c r="D6353" s="42"/>
      <c r="E6353" s="42"/>
      <c r="F6353" s="247">
        <v>514743478</v>
      </c>
      <c r="G6353" s="337">
        <v>869451235</v>
      </c>
      <c r="H6353" s="330">
        <v>43828</v>
      </c>
      <c r="I6353" s="330"/>
      <c r="K6353" s="42"/>
      <c r="L6353" s="42"/>
      <c r="M6353" s="328"/>
      <c r="N6353" s="328"/>
      <c r="O6353" s="42"/>
    </row>
    <row r="6354" spans="1:15">
      <c r="A6354" s="42"/>
      <c r="B6354" s="330">
        <v>49358</v>
      </c>
      <c r="C6354" s="334">
        <f t="shared" si="97"/>
        <v>10464937343</v>
      </c>
      <c r="D6354" s="42"/>
      <c r="E6354" s="42"/>
      <c r="F6354" s="247">
        <v>926075157</v>
      </c>
      <c r="G6354" s="337">
        <v>869768416</v>
      </c>
      <c r="H6354" s="330">
        <v>45162</v>
      </c>
      <c r="I6354" s="330"/>
      <c r="K6354" s="42"/>
      <c r="L6354" s="42"/>
      <c r="M6354" s="328"/>
      <c r="N6354" s="328"/>
      <c r="O6354" s="42"/>
    </row>
    <row r="6355" spans="1:15">
      <c r="A6355" s="42"/>
      <c r="B6355" s="330">
        <v>49359</v>
      </c>
      <c r="C6355" s="334">
        <f t="shared" si="97"/>
        <v>9725032910</v>
      </c>
      <c r="D6355" s="42"/>
      <c r="E6355" s="42"/>
      <c r="F6355" s="247">
        <v>186170724</v>
      </c>
      <c r="G6355" s="337">
        <v>869826041</v>
      </c>
      <c r="H6355" s="330">
        <v>45359</v>
      </c>
      <c r="I6355" s="330"/>
      <c r="K6355" s="42"/>
      <c r="L6355" s="42"/>
      <c r="M6355" s="328"/>
      <c r="N6355" s="328"/>
      <c r="O6355" s="42"/>
    </row>
    <row r="6356" spans="1:15">
      <c r="A6356" s="42"/>
      <c r="B6356" s="330">
        <v>49360</v>
      </c>
      <c r="C6356" s="334">
        <f t="shared" si="97"/>
        <v>10192892139</v>
      </c>
      <c r="D6356" s="42"/>
      <c r="E6356" s="42"/>
      <c r="F6356" s="247">
        <v>654029953</v>
      </c>
      <c r="G6356" s="337">
        <v>869888245</v>
      </c>
      <c r="H6356" s="330">
        <v>49017</v>
      </c>
      <c r="I6356" s="330"/>
      <c r="K6356" s="42"/>
      <c r="L6356" s="42"/>
      <c r="M6356" s="328"/>
      <c r="N6356" s="328"/>
      <c r="O6356" s="42"/>
    </row>
    <row r="6357" spans="1:15">
      <c r="A6357" s="42"/>
      <c r="B6357" s="330">
        <v>49361</v>
      </c>
      <c r="C6357" s="334">
        <f t="shared" si="97"/>
        <v>10330079413</v>
      </c>
      <c r="D6357" s="42"/>
      <c r="E6357" s="42"/>
      <c r="F6357" s="247">
        <v>791217227</v>
      </c>
      <c r="G6357" s="337">
        <v>869998473</v>
      </c>
      <c r="H6357" s="330">
        <v>43553</v>
      </c>
      <c r="I6357" s="330"/>
      <c r="K6357" s="42"/>
      <c r="L6357" s="42"/>
      <c r="M6357" s="328"/>
      <c r="N6357" s="328"/>
      <c r="O6357" s="42"/>
    </row>
    <row r="6358" spans="1:15">
      <c r="A6358" s="42"/>
      <c r="B6358" s="330">
        <v>49362</v>
      </c>
      <c r="C6358" s="334">
        <f t="shared" si="97"/>
        <v>10353248260</v>
      </c>
      <c r="D6358" s="42"/>
      <c r="E6358" s="42"/>
      <c r="F6358" s="247">
        <v>814386074</v>
      </c>
      <c r="G6358" s="337">
        <v>870090724</v>
      </c>
      <c r="H6358" s="330">
        <v>43605</v>
      </c>
      <c r="I6358" s="330"/>
      <c r="K6358" s="42"/>
      <c r="L6358" s="42"/>
      <c r="M6358" s="328"/>
      <c r="N6358" s="328"/>
      <c r="O6358" s="42"/>
    </row>
    <row r="6359" spans="1:15">
      <c r="A6359" s="42"/>
      <c r="B6359" s="330">
        <v>49363</v>
      </c>
      <c r="C6359" s="334">
        <f t="shared" si="97"/>
        <v>10443238279</v>
      </c>
      <c r="D6359" s="42"/>
      <c r="E6359" s="42"/>
      <c r="F6359" s="247">
        <v>904376093</v>
      </c>
      <c r="G6359" s="337">
        <v>870242042</v>
      </c>
      <c r="H6359" s="330">
        <v>46681</v>
      </c>
      <c r="I6359" s="330"/>
      <c r="K6359" s="42"/>
      <c r="L6359" s="42"/>
      <c r="M6359" s="328"/>
      <c r="N6359" s="328"/>
      <c r="O6359" s="42"/>
    </row>
    <row r="6360" spans="1:15">
      <c r="A6360" s="42"/>
      <c r="B6360" s="330">
        <v>49364</v>
      </c>
      <c r="C6360" s="334">
        <f t="shared" si="97"/>
        <v>10441241518</v>
      </c>
      <c r="D6360" s="42"/>
      <c r="E6360" s="42"/>
      <c r="F6360" s="247">
        <v>902379332</v>
      </c>
      <c r="G6360" s="337">
        <v>870248214</v>
      </c>
      <c r="H6360" s="330">
        <v>45862</v>
      </c>
      <c r="I6360" s="330"/>
      <c r="K6360" s="42"/>
      <c r="L6360" s="42"/>
      <c r="M6360" s="328"/>
      <c r="N6360" s="328"/>
      <c r="O6360" s="42"/>
    </row>
    <row r="6361" spans="1:15">
      <c r="A6361" s="42"/>
      <c r="B6361" s="330">
        <v>49365</v>
      </c>
      <c r="C6361" s="334">
        <f t="shared" si="97"/>
        <v>10006164959</v>
      </c>
      <c r="D6361" s="42"/>
      <c r="E6361" s="42"/>
      <c r="F6361" s="247">
        <v>467302773</v>
      </c>
      <c r="G6361" s="337">
        <v>870294640</v>
      </c>
      <c r="H6361" s="330">
        <v>44323</v>
      </c>
      <c r="I6361" s="330"/>
      <c r="K6361" s="42"/>
      <c r="L6361" s="42"/>
      <c r="M6361" s="328"/>
      <c r="N6361" s="328"/>
      <c r="O6361" s="42"/>
    </row>
    <row r="6362" spans="1:15">
      <c r="A6362" s="42"/>
      <c r="B6362" s="330">
        <v>49366</v>
      </c>
      <c r="C6362" s="334">
        <f t="shared" si="97"/>
        <v>9870020430</v>
      </c>
      <c r="D6362" s="42"/>
      <c r="E6362" s="42"/>
      <c r="F6362" s="247">
        <v>331158244</v>
      </c>
      <c r="G6362" s="337">
        <v>870367656</v>
      </c>
      <c r="H6362" s="330">
        <v>43049</v>
      </c>
      <c r="I6362" s="330"/>
      <c r="K6362" s="42"/>
      <c r="L6362" s="42"/>
      <c r="M6362" s="328"/>
      <c r="N6362" s="328"/>
      <c r="O6362" s="42"/>
    </row>
    <row r="6363" spans="1:15">
      <c r="A6363" s="42"/>
      <c r="B6363" s="330">
        <v>49367</v>
      </c>
      <c r="C6363" s="334">
        <f t="shared" si="97"/>
        <v>10350835197</v>
      </c>
      <c r="D6363" s="42"/>
      <c r="E6363" s="42"/>
      <c r="F6363" s="247">
        <v>811973011</v>
      </c>
      <c r="G6363" s="337">
        <v>870445267</v>
      </c>
      <c r="H6363" s="330">
        <v>46178</v>
      </c>
      <c r="I6363" s="330"/>
      <c r="K6363" s="42"/>
      <c r="L6363" s="42"/>
      <c r="M6363" s="328"/>
      <c r="N6363" s="328"/>
      <c r="O6363" s="42"/>
    </row>
    <row r="6364" spans="1:15">
      <c r="A6364" s="42"/>
      <c r="B6364" s="330">
        <v>49368</v>
      </c>
      <c r="C6364" s="334">
        <f t="shared" si="97"/>
        <v>10131456203</v>
      </c>
      <c r="D6364" s="42"/>
      <c r="E6364" s="42"/>
      <c r="F6364" s="247">
        <v>592594017</v>
      </c>
      <c r="G6364" s="337">
        <v>870488361</v>
      </c>
      <c r="H6364" s="330">
        <v>45720</v>
      </c>
      <c r="I6364" s="330"/>
      <c r="K6364" s="42"/>
      <c r="L6364" s="42"/>
      <c r="M6364" s="328"/>
      <c r="N6364" s="328"/>
      <c r="O6364" s="42"/>
    </row>
    <row r="6365" spans="1:15">
      <c r="A6365" s="42"/>
      <c r="B6365" s="330">
        <v>49369</v>
      </c>
      <c r="C6365" s="334">
        <f t="shared" si="97"/>
        <v>10048894610</v>
      </c>
      <c r="D6365" s="42"/>
      <c r="E6365" s="42"/>
      <c r="F6365" s="247">
        <v>510032424</v>
      </c>
      <c r="G6365" s="337">
        <v>870866285</v>
      </c>
      <c r="H6365" s="330">
        <v>47458</v>
      </c>
      <c r="I6365" s="330"/>
      <c r="K6365" s="42"/>
      <c r="L6365" s="42"/>
      <c r="M6365" s="328"/>
      <c r="N6365" s="328"/>
      <c r="O6365" s="42"/>
    </row>
    <row r="6366" spans="1:15">
      <c r="A6366" s="42"/>
      <c r="B6366" s="330">
        <v>49370</v>
      </c>
      <c r="C6366" s="334">
        <f t="shared" si="97"/>
        <v>9898849588</v>
      </c>
      <c r="D6366" s="42"/>
      <c r="E6366" s="42"/>
      <c r="F6366" s="247">
        <v>359987402</v>
      </c>
      <c r="G6366" s="337">
        <v>871188492</v>
      </c>
      <c r="H6366" s="330">
        <v>47401</v>
      </c>
      <c r="I6366" s="330"/>
      <c r="K6366" s="42"/>
      <c r="L6366" s="42"/>
      <c r="M6366" s="328"/>
      <c r="N6366" s="328"/>
      <c r="O6366" s="42"/>
    </row>
    <row r="6367" spans="1:15">
      <c r="A6367" s="42"/>
      <c r="B6367" s="330">
        <v>49371</v>
      </c>
      <c r="C6367" s="334">
        <f t="shared" si="97"/>
        <v>10241019428</v>
      </c>
      <c r="D6367" s="42"/>
      <c r="E6367" s="42"/>
      <c r="F6367" s="247">
        <v>702157242</v>
      </c>
      <c r="G6367" s="337">
        <v>871347495</v>
      </c>
      <c r="H6367" s="330">
        <v>44800</v>
      </c>
      <c r="I6367" s="330"/>
      <c r="K6367" s="42"/>
      <c r="L6367" s="42"/>
      <c r="M6367" s="328"/>
      <c r="N6367" s="328"/>
      <c r="O6367" s="42"/>
    </row>
    <row r="6368" spans="1:15">
      <c r="A6368" s="42"/>
      <c r="B6368" s="330">
        <v>49372</v>
      </c>
      <c r="C6368" s="334">
        <f t="shared" ref="C6368:C6431" si="98">F6368+(F$88*28679+98765)+(G$88*6587+87654)+(E$88*9537+76543)+(J$88*5713+4528)</f>
        <v>9678191365</v>
      </c>
      <c r="D6368" s="42"/>
      <c r="E6368" s="42"/>
      <c r="F6368" s="247">
        <v>139329179</v>
      </c>
      <c r="G6368" s="337">
        <v>871390941</v>
      </c>
      <c r="H6368" s="330">
        <v>48323</v>
      </c>
      <c r="I6368" s="330"/>
      <c r="K6368" s="42"/>
      <c r="L6368" s="42"/>
      <c r="M6368" s="328"/>
      <c r="N6368" s="328"/>
      <c r="O6368" s="42"/>
    </row>
    <row r="6369" spans="1:15">
      <c r="A6369" s="42"/>
      <c r="B6369" s="330">
        <v>49373</v>
      </c>
      <c r="C6369" s="334">
        <f t="shared" si="98"/>
        <v>9641093063</v>
      </c>
      <c r="D6369" s="42"/>
      <c r="E6369" s="42"/>
      <c r="F6369" s="247">
        <v>102230877</v>
      </c>
      <c r="G6369" s="337">
        <v>871408742</v>
      </c>
      <c r="H6369" s="330">
        <v>49456</v>
      </c>
      <c r="I6369" s="330"/>
      <c r="K6369" s="42"/>
      <c r="L6369" s="42"/>
      <c r="M6369" s="328"/>
      <c r="N6369" s="328"/>
      <c r="O6369" s="42"/>
    </row>
    <row r="6370" spans="1:15">
      <c r="A6370" s="42"/>
      <c r="B6370" s="330">
        <v>49374</v>
      </c>
      <c r="C6370" s="334">
        <f t="shared" si="98"/>
        <v>10364746770</v>
      </c>
      <c r="D6370" s="42"/>
      <c r="E6370" s="42"/>
      <c r="F6370" s="247">
        <v>825884584</v>
      </c>
      <c r="G6370" s="337">
        <v>871565735</v>
      </c>
      <c r="H6370" s="330">
        <v>46034</v>
      </c>
      <c r="I6370" s="330"/>
      <c r="K6370" s="42"/>
      <c r="L6370" s="42"/>
      <c r="M6370" s="328"/>
      <c r="N6370" s="328"/>
      <c r="O6370" s="42"/>
    </row>
    <row r="6371" spans="1:15">
      <c r="A6371" s="42"/>
      <c r="B6371" s="330">
        <v>49375</v>
      </c>
      <c r="C6371" s="334">
        <f t="shared" si="98"/>
        <v>9993093416</v>
      </c>
      <c r="D6371" s="42"/>
      <c r="E6371" s="42"/>
      <c r="F6371" s="247">
        <v>454231230</v>
      </c>
      <c r="G6371" s="337">
        <v>871702643</v>
      </c>
      <c r="H6371" s="330">
        <v>43126</v>
      </c>
      <c r="I6371" s="330"/>
      <c r="K6371" s="42"/>
      <c r="L6371" s="42"/>
      <c r="M6371" s="328"/>
      <c r="N6371" s="328"/>
      <c r="O6371" s="42"/>
    </row>
    <row r="6372" spans="1:15">
      <c r="A6372" s="42"/>
      <c r="B6372" s="330">
        <v>49376</v>
      </c>
      <c r="C6372" s="334">
        <f t="shared" si="98"/>
        <v>9829018608</v>
      </c>
      <c r="D6372" s="42"/>
      <c r="E6372" s="42"/>
      <c r="F6372" s="247">
        <v>290156422</v>
      </c>
      <c r="G6372" s="337">
        <v>871710246</v>
      </c>
      <c r="H6372" s="330">
        <v>49659</v>
      </c>
      <c r="I6372" s="330"/>
      <c r="K6372" s="42"/>
      <c r="L6372" s="42"/>
      <c r="M6372" s="328"/>
      <c r="N6372" s="328"/>
      <c r="O6372" s="42"/>
    </row>
    <row r="6373" spans="1:15">
      <c r="A6373" s="42"/>
      <c r="B6373" s="330">
        <v>49377</v>
      </c>
      <c r="C6373" s="334">
        <f t="shared" si="98"/>
        <v>10235301015</v>
      </c>
      <c r="D6373" s="42"/>
      <c r="E6373" s="42"/>
      <c r="F6373" s="247">
        <v>696438829</v>
      </c>
      <c r="G6373" s="337">
        <v>872019483</v>
      </c>
      <c r="H6373" s="330">
        <v>44553</v>
      </c>
      <c r="I6373" s="330"/>
      <c r="K6373" s="42"/>
      <c r="L6373" s="42"/>
      <c r="M6373" s="328"/>
      <c r="N6373" s="328"/>
      <c r="O6373" s="42"/>
    </row>
    <row r="6374" spans="1:15">
      <c r="A6374" s="42"/>
      <c r="B6374" s="330">
        <v>49378</v>
      </c>
      <c r="C6374" s="334">
        <f t="shared" si="98"/>
        <v>10143654797</v>
      </c>
      <c r="D6374" s="42"/>
      <c r="E6374" s="42"/>
      <c r="F6374" s="247">
        <v>604792611</v>
      </c>
      <c r="G6374" s="337">
        <v>872211190</v>
      </c>
      <c r="H6374" s="330">
        <v>47232</v>
      </c>
      <c r="I6374" s="330"/>
      <c r="K6374" s="42"/>
      <c r="L6374" s="42"/>
      <c r="M6374" s="328"/>
      <c r="N6374" s="328"/>
      <c r="O6374" s="42"/>
    </row>
    <row r="6375" spans="1:15">
      <c r="A6375" s="42"/>
      <c r="B6375" s="330">
        <v>49379</v>
      </c>
      <c r="C6375" s="334">
        <f t="shared" si="98"/>
        <v>9641503066</v>
      </c>
      <c r="D6375" s="42"/>
      <c r="E6375" s="42"/>
      <c r="F6375" s="247">
        <v>102640880</v>
      </c>
      <c r="G6375" s="337">
        <v>872222525</v>
      </c>
      <c r="H6375" s="330">
        <v>46786</v>
      </c>
      <c r="I6375" s="330"/>
      <c r="K6375" s="42"/>
      <c r="L6375" s="42"/>
      <c r="M6375" s="328"/>
      <c r="N6375" s="328"/>
      <c r="O6375" s="42"/>
    </row>
    <row r="6376" spans="1:15">
      <c r="A6376" s="42"/>
      <c r="B6376" s="330">
        <v>49380</v>
      </c>
      <c r="C6376" s="334">
        <f t="shared" si="98"/>
        <v>10462277365</v>
      </c>
      <c r="D6376" s="42"/>
      <c r="E6376" s="42"/>
      <c r="F6376" s="247">
        <v>923415179</v>
      </c>
      <c r="G6376" s="337">
        <v>872261930</v>
      </c>
      <c r="H6376" s="330">
        <v>43944</v>
      </c>
      <c r="I6376" s="330"/>
      <c r="K6376" s="42"/>
      <c r="L6376" s="42"/>
      <c r="M6376" s="328"/>
      <c r="N6376" s="328"/>
      <c r="O6376" s="42"/>
    </row>
    <row r="6377" spans="1:15">
      <c r="A6377" s="42"/>
      <c r="B6377" s="330">
        <v>49381</v>
      </c>
      <c r="C6377" s="334">
        <f t="shared" si="98"/>
        <v>9845073200</v>
      </c>
      <c r="D6377" s="42"/>
      <c r="E6377" s="42"/>
      <c r="F6377" s="247">
        <v>306211014</v>
      </c>
      <c r="G6377" s="337">
        <v>872346393</v>
      </c>
      <c r="H6377" s="330">
        <v>49265</v>
      </c>
      <c r="I6377" s="330"/>
      <c r="K6377" s="42"/>
      <c r="L6377" s="42"/>
      <c r="M6377" s="328"/>
      <c r="N6377" s="328"/>
      <c r="O6377" s="42"/>
    </row>
    <row r="6378" spans="1:15">
      <c r="A6378" s="42"/>
      <c r="B6378" s="330">
        <v>49382</v>
      </c>
      <c r="C6378" s="334">
        <f t="shared" si="98"/>
        <v>9993366720</v>
      </c>
      <c r="D6378" s="42"/>
      <c r="E6378" s="42"/>
      <c r="F6378" s="247">
        <v>454504534</v>
      </c>
      <c r="G6378" s="337">
        <v>872376670</v>
      </c>
      <c r="H6378" s="330">
        <v>43743</v>
      </c>
      <c r="I6378" s="330"/>
      <c r="K6378" s="42"/>
      <c r="L6378" s="42"/>
      <c r="M6378" s="328"/>
      <c r="N6378" s="328"/>
      <c r="O6378" s="42"/>
    </row>
    <row r="6379" spans="1:15">
      <c r="A6379" s="42"/>
      <c r="B6379" s="330">
        <v>49383</v>
      </c>
      <c r="C6379" s="334">
        <f t="shared" si="98"/>
        <v>9955375458</v>
      </c>
      <c r="D6379" s="42"/>
      <c r="E6379" s="42"/>
      <c r="F6379" s="247">
        <v>416513272</v>
      </c>
      <c r="G6379" s="337">
        <v>872574345</v>
      </c>
      <c r="H6379" s="330">
        <v>48509</v>
      </c>
      <c r="I6379" s="330"/>
      <c r="K6379" s="42"/>
      <c r="L6379" s="42"/>
      <c r="M6379" s="328"/>
      <c r="N6379" s="328"/>
      <c r="O6379" s="42"/>
    </row>
    <row r="6380" spans="1:15">
      <c r="A6380" s="42"/>
      <c r="B6380" s="330">
        <v>49384</v>
      </c>
      <c r="C6380" s="334">
        <f t="shared" si="98"/>
        <v>9688871270</v>
      </c>
      <c r="D6380" s="42"/>
      <c r="E6380" s="42"/>
      <c r="F6380" s="247">
        <v>150009084</v>
      </c>
      <c r="G6380" s="337">
        <v>872646518</v>
      </c>
      <c r="H6380" s="330">
        <v>45160</v>
      </c>
      <c r="I6380" s="330"/>
      <c r="K6380" s="42"/>
      <c r="L6380" s="42"/>
      <c r="M6380" s="328"/>
      <c r="N6380" s="328"/>
      <c r="O6380" s="42"/>
    </row>
    <row r="6381" spans="1:15">
      <c r="A6381" s="42"/>
      <c r="B6381" s="330">
        <v>49385</v>
      </c>
      <c r="C6381" s="334">
        <f t="shared" si="98"/>
        <v>10371020576</v>
      </c>
      <c r="D6381" s="42"/>
      <c r="E6381" s="42"/>
      <c r="F6381" s="247">
        <v>832158390</v>
      </c>
      <c r="G6381" s="337">
        <v>872690626</v>
      </c>
      <c r="H6381" s="330">
        <v>48127</v>
      </c>
      <c r="I6381" s="330"/>
      <c r="K6381" s="42"/>
      <c r="L6381" s="42"/>
      <c r="M6381" s="328"/>
      <c r="N6381" s="328"/>
      <c r="O6381" s="42"/>
    </row>
    <row r="6382" spans="1:15">
      <c r="A6382" s="42"/>
      <c r="B6382" s="330">
        <v>49386</v>
      </c>
      <c r="C6382" s="334">
        <f t="shared" si="98"/>
        <v>10178148150</v>
      </c>
      <c r="D6382" s="42"/>
      <c r="E6382" s="42"/>
      <c r="F6382" s="247">
        <v>639285964</v>
      </c>
      <c r="G6382" s="337">
        <v>872999641</v>
      </c>
      <c r="H6382" s="330">
        <v>48859</v>
      </c>
      <c r="I6382" s="330"/>
      <c r="K6382" s="42"/>
      <c r="L6382" s="42"/>
      <c r="M6382" s="328"/>
      <c r="N6382" s="328"/>
      <c r="O6382" s="42"/>
    </row>
    <row r="6383" spans="1:15">
      <c r="A6383" s="42"/>
      <c r="B6383" s="330">
        <v>49387</v>
      </c>
      <c r="C6383" s="334">
        <f t="shared" si="98"/>
        <v>9749914216</v>
      </c>
      <c r="D6383" s="42"/>
      <c r="E6383" s="42"/>
      <c r="F6383" s="247">
        <v>211052030</v>
      </c>
      <c r="G6383" s="337">
        <v>873303798</v>
      </c>
      <c r="H6383" s="330">
        <v>46648</v>
      </c>
      <c r="I6383" s="330"/>
      <c r="K6383" s="42"/>
      <c r="L6383" s="42"/>
      <c r="M6383" s="328"/>
      <c r="N6383" s="328"/>
      <c r="O6383" s="42"/>
    </row>
    <row r="6384" spans="1:15">
      <c r="A6384" s="42"/>
      <c r="B6384" s="330">
        <v>49388</v>
      </c>
      <c r="C6384" s="334">
        <f t="shared" si="98"/>
        <v>9767554348</v>
      </c>
      <c r="D6384" s="42"/>
      <c r="E6384" s="42"/>
      <c r="F6384" s="247">
        <v>228692162</v>
      </c>
      <c r="G6384" s="337">
        <v>873418752</v>
      </c>
      <c r="H6384" s="330">
        <v>50026</v>
      </c>
      <c r="I6384" s="330"/>
      <c r="K6384" s="42"/>
      <c r="L6384" s="42"/>
      <c r="M6384" s="328"/>
      <c r="N6384" s="328"/>
      <c r="O6384" s="42"/>
    </row>
    <row r="6385" spans="1:15">
      <c r="A6385" s="42"/>
      <c r="B6385" s="330">
        <v>49389</v>
      </c>
      <c r="C6385" s="334">
        <f t="shared" si="98"/>
        <v>10350577674</v>
      </c>
      <c r="D6385" s="42"/>
      <c r="E6385" s="42"/>
      <c r="F6385" s="247">
        <v>811715488</v>
      </c>
      <c r="G6385" s="337">
        <v>873550703</v>
      </c>
      <c r="H6385" s="330">
        <v>47563</v>
      </c>
      <c r="I6385" s="330"/>
      <c r="K6385" s="42"/>
      <c r="L6385" s="42"/>
      <c r="M6385" s="328"/>
      <c r="N6385" s="328"/>
      <c r="O6385" s="42"/>
    </row>
    <row r="6386" spans="1:15">
      <c r="A6386" s="42"/>
      <c r="B6386" s="330">
        <v>49390</v>
      </c>
      <c r="C6386" s="334">
        <f t="shared" si="98"/>
        <v>9758774119</v>
      </c>
      <c r="D6386" s="42"/>
      <c r="E6386" s="42"/>
      <c r="F6386" s="247">
        <v>219911933</v>
      </c>
      <c r="G6386" s="337">
        <v>873650788</v>
      </c>
      <c r="H6386" s="330">
        <v>48348</v>
      </c>
      <c r="I6386" s="330"/>
      <c r="K6386" s="42"/>
      <c r="L6386" s="42"/>
      <c r="M6386" s="328"/>
      <c r="N6386" s="328"/>
      <c r="O6386" s="42"/>
    </row>
    <row r="6387" spans="1:15">
      <c r="A6387" s="42"/>
      <c r="B6387" s="330">
        <v>49391</v>
      </c>
      <c r="C6387" s="334">
        <f t="shared" si="98"/>
        <v>10227680794</v>
      </c>
      <c r="D6387" s="42"/>
      <c r="E6387" s="42"/>
      <c r="F6387" s="247">
        <v>688818608</v>
      </c>
      <c r="G6387" s="337">
        <v>873765496</v>
      </c>
      <c r="H6387" s="330">
        <v>49548</v>
      </c>
      <c r="I6387" s="330"/>
      <c r="K6387" s="42"/>
      <c r="L6387" s="42"/>
      <c r="M6387" s="328"/>
      <c r="N6387" s="328"/>
      <c r="O6387" s="42"/>
    </row>
    <row r="6388" spans="1:15">
      <c r="A6388" s="42"/>
      <c r="B6388" s="330">
        <v>49392</v>
      </c>
      <c r="C6388" s="334">
        <f t="shared" si="98"/>
        <v>10016787708</v>
      </c>
      <c r="D6388" s="42"/>
      <c r="E6388" s="42"/>
      <c r="F6388" s="247">
        <v>477925522</v>
      </c>
      <c r="G6388" s="337">
        <v>873914548</v>
      </c>
      <c r="H6388" s="330">
        <v>47962</v>
      </c>
      <c r="I6388" s="330"/>
      <c r="K6388" s="42"/>
      <c r="L6388" s="42"/>
      <c r="M6388" s="328"/>
      <c r="N6388" s="328"/>
      <c r="O6388" s="42"/>
    </row>
    <row r="6389" spans="1:15">
      <c r="A6389" s="42"/>
      <c r="B6389" s="330">
        <v>49393</v>
      </c>
      <c r="C6389" s="334">
        <f t="shared" si="98"/>
        <v>10118932505</v>
      </c>
      <c r="D6389" s="42"/>
      <c r="E6389" s="42"/>
      <c r="F6389" s="247">
        <v>580070319</v>
      </c>
      <c r="G6389" s="337">
        <v>874047696</v>
      </c>
      <c r="H6389" s="330">
        <v>46201</v>
      </c>
      <c r="I6389" s="330"/>
      <c r="K6389" s="42"/>
      <c r="L6389" s="42"/>
      <c r="M6389" s="328"/>
      <c r="N6389" s="328"/>
      <c r="O6389" s="42"/>
    </row>
    <row r="6390" spans="1:15">
      <c r="A6390" s="42"/>
      <c r="B6390" s="330">
        <v>49394</v>
      </c>
      <c r="C6390" s="334">
        <f t="shared" si="98"/>
        <v>9982593403</v>
      </c>
      <c r="D6390" s="42"/>
      <c r="E6390" s="42"/>
      <c r="F6390" s="247">
        <v>443731217</v>
      </c>
      <c r="G6390" s="337">
        <v>874112881</v>
      </c>
      <c r="H6390" s="330">
        <v>50214</v>
      </c>
      <c r="I6390" s="330"/>
      <c r="K6390" s="42"/>
      <c r="L6390" s="42"/>
      <c r="M6390" s="328"/>
      <c r="N6390" s="328"/>
      <c r="O6390" s="42"/>
    </row>
    <row r="6391" spans="1:15">
      <c r="A6391" s="42"/>
      <c r="B6391" s="330">
        <v>49395</v>
      </c>
      <c r="C6391" s="334">
        <f t="shared" si="98"/>
        <v>9856421241</v>
      </c>
      <c r="D6391" s="42"/>
      <c r="E6391" s="42"/>
      <c r="F6391" s="247">
        <v>317559055</v>
      </c>
      <c r="G6391" s="337">
        <v>874121860</v>
      </c>
      <c r="H6391" s="330">
        <v>48278</v>
      </c>
      <c r="I6391" s="330"/>
      <c r="K6391" s="42"/>
      <c r="L6391" s="42"/>
      <c r="M6391" s="328"/>
      <c r="N6391" s="328"/>
      <c r="O6391" s="42"/>
    </row>
    <row r="6392" spans="1:15">
      <c r="A6392" s="42"/>
      <c r="B6392" s="330">
        <v>49396</v>
      </c>
      <c r="C6392" s="334">
        <f t="shared" si="98"/>
        <v>10486377730</v>
      </c>
      <c r="D6392" s="42"/>
      <c r="E6392" s="42"/>
      <c r="F6392" s="247">
        <v>947515544</v>
      </c>
      <c r="G6392" s="337">
        <v>874325164</v>
      </c>
      <c r="H6392" s="330">
        <v>47194</v>
      </c>
      <c r="I6392" s="330"/>
      <c r="K6392" s="42"/>
      <c r="L6392" s="42"/>
      <c r="M6392" s="328"/>
      <c r="N6392" s="328"/>
      <c r="O6392" s="42"/>
    </row>
    <row r="6393" spans="1:15">
      <c r="A6393" s="42"/>
      <c r="B6393" s="330">
        <v>49397</v>
      </c>
      <c r="C6393" s="334">
        <f t="shared" si="98"/>
        <v>10388207674</v>
      </c>
      <c r="D6393" s="42"/>
      <c r="E6393" s="42"/>
      <c r="F6393" s="247">
        <v>849345488</v>
      </c>
      <c r="G6393" s="337">
        <v>874397469</v>
      </c>
      <c r="H6393" s="330">
        <v>48041</v>
      </c>
      <c r="I6393" s="330"/>
      <c r="K6393" s="42"/>
      <c r="L6393" s="42"/>
      <c r="M6393" s="328"/>
      <c r="N6393" s="328"/>
      <c r="O6393" s="42"/>
    </row>
    <row r="6394" spans="1:15">
      <c r="A6394" s="42"/>
      <c r="B6394" s="330">
        <v>49398</v>
      </c>
      <c r="C6394" s="334">
        <f t="shared" si="98"/>
        <v>9748051861</v>
      </c>
      <c r="D6394" s="42"/>
      <c r="E6394" s="42"/>
      <c r="F6394" s="247">
        <v>209189675</v>
      </c>
      <c r="G6394" s="337">
        <v>874724730</v>
      </c>
      <c r="H6394" s="330">
        <v>48693</v>
      </c>
      <c r="I6394" s="330"/>
      <c r="K6394" s="42"/>
      <c r="L6394" s="42"/>
      <c r="M6394" s="328"/>
      <c r="N6394" s="328"/>
      <c r="O6394" s="42"/>
    </row>
    <row r="6395" spans="1:15">
      <c r="A6395" s="42"/>
      <c r="B6395" s="330">
        <v>49399</v>
      </c>
      <c r="C6395" s="334">
        <f t="shared" si="98"/>
        <v>10000236999</v>
      </c>
      <c r="D6395" s="42"/>
      <c r="E6395" s="42"/>
      <c r="F6395" s="247">
        <v>461374813</v>
      </c>
      <c r="G6395" s="337">
        <v>874730001</v>
      </c>
      <c r="H6395" s="330">
        <v>46416</v>
      </c>
      <c r="I6395" s="330"/>
      <c r="K6395" s="42"/>
      <c r="L6395" s="42"/>
      <c r="M6395" s="328"/>
      <c r="N6395" s="328"/>
      <c r="O6395" s="42"/>
    </row>
    <row r="6396" spans="1:15">
      <c r="A6396" s="42"/>
      <c r="B6396" s="330">
        <v>49400</v>
      </c>
      <c r="C6396" s="334">
        <f t="shared" si="98"/>
        <v>10514706822</v>
      </c>
      <c r="D6396" s="42"/>
      <c r="E6396" s="42"/>
      <c r="F6396" s="247">
        <v>975844636</v>
      </c>
      <c r="G6396" s="337">
        <v>874818638</v>
      </c>
      <c r="H6396" s="330">
        <v>46291</v>
      </c>
      <c r="I6396" s="330"/>
      <c r="K6396" s="42"/>
      <c r="L6396" s="42"/>
      <c r="M6396" s="328"/>
      <c r="N6396" s="328"/>
      <c r="O6396" s="42"/>
    </row>
    <row r="6397" spans="1:15">
      <c r="A6397" s="42"/>
      <c r="B6397" s="330">
        <v>49401</v>
      </c>
      <c r="C6397" s="334">
        <f t="shared" si="98"/>
        <v>10225098309</v>
      </c>
      <c r="D6397" s="42"/>
      <c r="E6397" s="42"/>
      <c r="F6397" s="247">
        <v>686236123</v>
      </c>
      <c r="G6397" s="337">
        <v>874856661</v>
      </c>
      <c r="H6397" s="330">
        <v>46375</v>
      </c>
      <c r="I6397" s="330"/>
      <c r="K6397" s="42"/>
      <c r="L6397" s="42"/>
      <c r="M6397" s="328"/>
      <c r="N6397" s="328"/>
      <c r="O6397" s="42"/>
    </row>
    <row r="6398" spans="1:15">
      <c r="A6398" s="42"/>
      <c r="B6398" s="330">
        <v>49402</v>
      </c>
      <c r="C6398" s="334">
        <f t="shared" si="98"/>
        <v>10271077158</v>
      </c>
      <c r="D6398" s="42"/>
      <c r="E6398" s="42"/>
      <c r="F6398" s="247">
        <v>732214972</v>
      </c>
      <c r="G6398" s="337">
        <v>874870032</v>
      </c>
      <c r="H6398" s="330">
        <v>47596</v>
      </c>
      <c r="I6398" s="330"/>
      <c r="K6398" s="42"/>
      <c r="L6398" s="42"/>
      <c r="M6398" s="328"/>
      <c r="N6398" s="328"/>
      <c r="O6398" s="42"/>
    </row>
    <row r="6399" spans="1:15">
      <c r="A6399" s="42"/>
      <c r="B6399" s="330">
        <v>49403</v>
      </c>
      <c r="C6399" s="334">
        <f t="shared" si="98"/>
        <v>9735029053</v>
      </c>
      <c r="D6399" s="42"/>
      <c r="E6399" s="42"/>
      <c r="F6399" s="247">
        <v>196166867</v>
      </c>
      <c r="G6399" s="337">
        <v>874899099</v>
      </c>
      <c r="H6399" s="330">
        <v>44064</v>
      </c>
      <c r="I6399" s="330"/>
      <c r="K6399" s="42"/>
      <c r="L6399" s="42"/>
      <c r="M6399" s="328"/>
      <c r="N6399" s="328"/>
      <c r="O6399" s="42"/>
    </row>
    <row r="6400" spans="1:15">
      <c r="A6400" s="42"/>
      <c r="B6400" s="330">
        <v>49404</v>
      </c>
      <c r="C6400" s="334">
        <f t="shared" si="98"/>
        <v>10252519721</v>
      </c>
      <c r="D6400" s="42"/>
      <c r="E6400" s="42"/>
      <c r="F6400" s="247">
        <v>713657535</v>
      </c>
      <c r="G6400" s="337">
        <v>875020151</v>
      </c>
      <c r="H6400" s="330">
        <v>49531</v>
      </c>
      <c r="I6400" s="330"/>
      <c r="K6400" s="42"/>
      <c r="L6400" s="42"/>
      <c r="M6400" s="328"/>
      <c r="N6400" s="328"/>
      <c r="O6400" s="42"/>
    </row>
    <row r="6401" spans="1:15">
      <c r="A6401" s="42"/>
      <c r="B6401" s="330">
        <v>49405</v>
      </c>
      <c r="C6401" s="334">
        <f t="shared" si="98"/>
        <v>9862822103</v>
      </c>
      <c r="D6401" s="42"/>
      <c r="E6401" s="42"/>
      <c r="F6401" s="247">
        <v>323959917</v>
      </c>
      <c r="G6401" s="337">
        <v>875121539</v>
      </c>
      <c r="H6401" s="330">
        <v>45592</v>
      </c>
      <c r="I6401" s="330"/>
      <c r="K6401" s="42"/>
      <c r="L6401" s="42"/>
      <c r="M6401" s="328"/>
      <c r="N6401" s="328"/>
      <c r="O6401" s="42"/>
    </row>
    <row r="6402" spans="1:15">
      <c r="A6402" s="42"/>
      <c r="B6402" s="330">
        <v>49406</v>
      </c>
      <c r="C6402" s="334">
        <f t="shared" si="98"/>
        <v>10340190423</v>
      </c>
      <c r="D6402" s="42"/>
      <c r="E6402" s="42"/>
      <c r="F6402" s="247">
        <v>801328237</v>
      </c>
      <c r="G6402" s="337">
        <v>875264664</v>
      </c>
      <c r="H6402" s="330">
        <v>47703</v>
      </c>
      <c r="I6402" s="330"/>
      <c r="K6402" s="42"/>
      <c r="L6402" s="42"/>
      <c r="M6402" s="328"/>
      <c r="N6402" s="328"/>
      <c r="O6402" s="42"/>
    </row>
    <row r="6403" spans="1:15">
      <c r="A6403" s="42"/>
      <c r="B6403" s="330">
        <v>49407</v>
      </c>
      <c r="C6403" s="334">
        <f t="shared" si="98"/>
        <v>9738075141</v>
      </c>
      <c r="D6403" s="42"/>
      <c r="E6403" s="42"/>
      <c r="F6403" s="247">
        <v>199212955</v>
      </c>
      <c r="G6403" s="337">
        <v>875376213</v>
      </c>
      <c r="H6403" s="330">
        <v>43686</v>
      </c>
      <c r="I6403" s="330"/>
      <c r="K6403" s="42"/>
      <c r="L6403" s="42"/>
      <c r="M6403" s="328"/>
      <c r="N6403" s="328"/>
      <c r="O6403" s="42"/>
    </row>
    <row r="6404" spans="1:15">
      <c r="A6404" s="42"/>
      <c r="B6404" s="330">
        <v>49408</v>
      </c>
      <c r="C6404" s="334">
        <f t="shared" si="98"/>
        <v>9959356937</v>
      </c>
      <c r="D6404" s="42"/>
      <c r="E6404" s="42"/>
      <c r="F6404" s="247">
        <v>420494751</v>
      </c>
      <c r="G6404" s="337">
        <v>875381348</v>
      </c>
      <c r="H6404" s="330">
        <v>43025</v>
      </c>
      <c r="I6404" s="330"/>
      <c r="K6404" s="42"/>
      <c r="L6404" s="42"/>
      <c r="M6404" s="328"/>
      <c r="N6404" s="328"/>
      <c r="O6404" s="42"/>
    </row>
    <row r="6405" spans="1:15">
      <c r="A6405" s="42"/>
      <c r="B6405" s="330">
        <v>49409</v>
      </c>
      <c r="C6405" s="334">
        <f t="shared" si="98"/>
        <v>10387714162</v>
      </c>
      <c r="D6405" s="42"/>
      <c r="E6405" s="42"/>
      <c r="F6405" s="247">
        <v>848851976</v>
      </c>
      <c r="G6405" s="337">
        <v>875468107</v>
      </c>
      <c r="H6405" s="330">
        <v>45174</v>
      </c>
      <c r="I6405" s="330"/>
      <c r="K6405" s="42"/>
      <c r="L6405" s="42"/>
      <c r="M6405" s="328"/>
      <c r="N6405" s="328"/>
      <c r="O6405" s="42"/>
    </row>
    <row r="6406" spans="1:15">
      <c r="A6406" s="42"/>
      <c r="B6406" s="330">
        <v>49410</v>
      </c>
      <c r="C6406" s="334">
        <f t="shared" si="98"/>
        <v>9863055107</v>
      </c>
      <c r="D6406" s="42"/>
      <c r="E6406" s="42"/>
      <c r="F6406" s="247">
        <v>324192921</v>
      </c>
      <c r="G6406" s="337">
        <v>875643329</v>
      </c>
      <c r="H6406" s="330">
        <v>43699</v>
      </c>
      <c r="I6406" s="330"/>
      <c r="K6406" s="42"/>
      <c r="L6406" s="42"/>
      <c r="M6406" s="328"/>
      <c r="N6406" s="328"/>
      <c r="O6406" s="42"/>
    </row>
    <row r="6407" spans="1:15">
      <c r="A6407" s="42"/>
      <c r="B6407" s="330">
        <v>49411</v>
      </c>
      <c r="C6407" s="334">
        <f t="shared" si="98"/>
        <v>9660248550</v>
      </c>
      <c r="D6407" s="42"/>
      <c r="E6407" s="42"/>
      <c r="F6407" s="247">
        <v>121386364</v>
      </c>
      <c r="G6407" s="337">
        <v>875770756</v>
      </c>
      <c r="H6407" s="330">
        <v>46279</v>
      </c>
      <c r="I6407" s="330"/>
      <c r="K6407" s="42"/>
      <c r="L6407" s="42"/>
      <c r="M6407" s="328"/>
      <c r="N6407" s="328"/>
      <c r="O6407" s="42"/>
    </row>
    <row r="6408" spans="1:15">
      <c r="A6408" s="42"/>
      <c r="B6408" s="330">
        <v>49412</v>
      </c>
      <c r="C6408" s="334">
        <f t="shared" si="98"/>
        <v>10444064997</v>
      </c>
      <c r="D6408" s="42"/>
      <c r="E6408" s="42"/>
      <c r="F6408" s="247">
        <v>905202811</v>
      </c>
      <c r="G6408" s="337">
        <v>875851443</v>
      </c>
      <c r="H6408" s="330">
        <v>44419</v>
      </c>
      <c r="I6408" s="330"/>
      <c r="K6408" s="42"/>
      <c r="L6408" s="42"/>
      <c r="M6408" s="328"/>
      <c r="N6408" s="328"/>
      <c r="O6408" s="42"/>
    </row>
    <row r="6409" spans="1:15">
      <c r="A6409" s="42"/>
      <c r="B6409" s="330">
        <v>49413</v>
      </c>
      <c r="C6409" s="334">
        <f t="shared" si="98"/>
        <v>9942854082</v>
      </c>
      <c r="D6409" s="42"/>
      <c r="E6409" s="42"/>
      <c r="F6409" s="247">
        <v>403991896</v>
      </c>
      <c r="G6409" s="337">
        <v>875927378</v>
      </c>
      <c r="H6409" s="330">
        <v>50029</v>
      </c>
      <c r="I6409" s="330"/>
      <c r="K6409" s="42"/>
      <c r="L6409" s="42"/>
      <c r="M6409" s="328"/>
      <c r="N6409" s="328"/>
      <c r="O6409" s="42"/>
    </row>
    <row r="6410" spans="1:15">
      <c r="A6410" s="42"/>
      <c r="B6410" s="330">
        <v>49414</v>
      </c>
      <c r="C6410" s="334">
        <f t="shared" si="98"/>
        <v>9761122871</v>
      </c>
      <c r="D6410" s="42"/>
      <c r="E6410" s="42"/>
      <c r="F6410" s="247">
        <v>222260685</v>
      </c>
      <c r="G6410" s="337">
        <v>875966551</v>
      </c>
      <c r="H6410" s="330">
        <v>48956</v>
      </c>
      <c r="I6410" s="330"/>
      <c r="K6410" s="42"/>
      <c r="L6410" s="42"/>
      <c r="M6410" s="328"/>
      <c r="N6410" s="328"/>
      <c r="O6410" s="42"/>
    </row>
    <row r="6411" spans="1:15">
      <c r="A6411" s="42"/>
      <c r="B6411" s="330">
        <v>49415</v>
      </c>
      <c r="C6411" s="334">
        <f t="shared" si="98"/>
        <v>9678040294</v>
      </c>
      <c r="D6411" s="42"/>
      <c r="E6411" s="42"/>
      <c r="F6411" s="247">
        <v>139178108</v>
      </c>
      <c r="G6411" s="337">
        <v>876054558</v>
      </c>
      <c r="H6411" s="330">
        <v>44600</v>
      </c>
      <c r="I6411" s="330"/>
      <c r="K6411" s="42"/>
      <c r="L6411" s="42"/>
      <c r="M6411" s="328"/>
      <c r="N6411" s="328"/>
      <c r="O6411" s="42"/>
    </row>
    <row r="6412" spans="1:15">
      <c r="A6412" s="42"/>
      <c r="B6412" s="330">
        <v>49416</v>
      </c>
      <c r="C6412" s="334">
        <f t="shared" si="98"/>
        <v>9763573933</v>
      </c>
      <c r="D6412" s="42"/>
      <c r="E6412" s="42"/>
      <c r="F6412" s="247">
        <v>224711747</v>
      </c>
      <c r="G6412" s="337">
        <v>876065993</v>
      </c>
      <c r="H6412" s="330">
        <v>47154</v>
      </c>
      <c r="I6412" s="330"/>
      <c r="K6412" s="42"/>
      <c r="L6412" s="42"/>
      <c r="M6412" s="328"/>
      <c r="N6412" s="328"/>
      <c r="O6412" s="42"/>
    </row>
    <row r="6413" spans="1:15">
      <c r="A6413" s="42"/>
      <c r="B6413" s="330">
        <v>49417</v>
      </c>
      <c r="C6413" s="334">
        <f t="shared" si="98"/>
        <v>9668598045</v>
      </c>
      <c r="D6413" s="42"/>
      <c r="E6413" s="42"/>
      <c r="F6413" s="247">
        <v>129735859</v>
      </c>
      <c r="G6413" s="337">
        <v>876271051</v>
      </c>
      <c r="H6413" s="330">
        <v>47670</v>
      </c>
      <c r="I6413" s="330"/>
      <c r="K6413" s="42"/>
      <c r="L6413" s="42"/>
      <c r="M6413" s="328"/>
      <c r="N6413" s="328"/>
      <c r="O6413" s="42"/>
    </row>
    <row r="6414" spans="1:15">
      <c r="A6414" s="42"/>
      <c r="B6414" s="330">
        <v>49418</v>
      </c>
      <c r="C6414" s="334">
        <f t="shared" si="98"/>
        <v>9978134741</v>
      </c>
      <c r="D6414" s="42"/>
      <c r="E6414" s="42"/>
      <c r="F6414" s="247">
        <v>439272555</v>
      </c>
      <c r="G6414" s="337">
        <v>876293130</v>
      </c>
      <c r="H6414" s="330">
        <v>45750</v>
      </c>
      <c r="I6414" s="330"/>
      <c r="K6414" s="42"/>
      <c r="L6414" s="42"/>
      <c r="M6414" s="328"/>
      <c r="N6414" s="328"/>
      <c r="O6414" s="42"/>
    </row>
    <row r="6415" spans="1:15">
      <c r="A6415" s="42"/>
      <c r="B6415" s="330">
        <v>49419</v>
      </c>
      <c r="C6415" s="334">
        <f t="shared" si="98"/>
        <v>9937410614</v>
      </c>
      <c r="D6415" s="42"/>
      <c r="E6415" s="42"/>
      <c r="F6415" s="247">
        <v>398548428</v>
      </c>
      <c r="G6415" s="337">
        <v>876357252</v>
      </c>
      <c r="H6415" s="330">
        <v>44085</v>
      </c>
      <c r="I6415" s="330"/>
      <c r="K6415" s="42"/>
      <c r="L6415" s="42"/>
      <c r="M6415" s="328"/>
      <c r="N6415" s="328"/>
      <c r="O6415" s="42"/>
    </row>
    <row r="6416" spans="1:15">
      <c r="A6416" s="42"/>
      <c r="B6416" s="330">
        <v>49420</v>
      </c>
      <c r="C6416" s="334">
        <f t="shared" si="98"/>
        <v>10256714039</v>
      </c>
      <c r="D6416" s="42"/>
      <c r="E6416" s="42"/>
      <c r="F6416" s="247">
        <v>717851853</v>
      </c>
      <c r="G6416" s="337">
        <v>876550130</v>
      </c>
      <c r="H6416" s="330">
        <v>44319</v>
      </c>
      <c r="I6416" s="330"/>
      <c r="K6416" s="42"/>
      <c r="L6416" s="42"/>
      <c r="M6416" s="328"/>
      <c r="N6416" s="328"/>
      <c r="O6416" s="42"/>
    </row>
    <row r="6417" spans="1:15">
      <c r="A6417" s="42"/>
      <c r="B6417" s="330">
        <v>49421</v>
      </c>
      <c r="C6417" s="334">
        <f t="shared" si="98"/>
        <v>9951189724</v>
      </c>
      <c r="D6417" s="42"/>
      <c r="E6417" s="42"/>
      <c r="F6417" s="247">
        <v>412327538</v>
      </c>
      <c r="G6417" s="337">
        <v>876597467</v>
      </c>
      <c r="H6417" s="330">
        <v>50146</v>
      </c>
      <c r="I6417" s="330"/>
      <c r="K6417" s="42"/>
      <c r="L6417" s="42"/>
      <c r="M6417" s="328"/>
      <c r="N6417" s="328"/>
      <c r="O6417" s="42"/>
    </row>
    <row r="6418" spans="1:15">
      <c r="A6418" s="42"/>
      <c r="B6418" s="330">
        <v>49422</v>
      </c>
      <c r="C6418" s="334">
        <f t="shared" si="98"/>
        <v>9890286711</v>
      </c>
      <c r="D6418" s="42"/>
      <c r="E6418" s="42"/>
      <c r="F6418" s="247">
        <v>351424525</v>
      </c>
      <c r="G6418" s="337">
        <v>876736182</v>
      </c>
      <c r="H6418" s="330">
        <v>47330</v>
      </c>
      <c r="I6418" s="330"/>
      <c r="K6418" s="42"/>
      <c r="L6418" s="42"/>
      <c r="M6418" s="328"/>
      <c r="N6418" s="328"/>
      <c r="O6418" s="42"/>
    </row>
    <row r="6419" spans="1:15">
      <c r="A6419" s="42"/>
      <c r="B6419" s="330">
        <v>49423</v>
      </c>
      <c r="C6419" s="334">
        <f t="shared" si="98"/>
        <v>9745931172</v>
      </c>
      <c r="D6419" s="42"/>
      <c r="E6419" s="42"/>
      <c r="F6419" s="247">
        <v>207068986</v>
      </c>
      <c r="G6419" s="337">
        <v>876746289</v>
      </c>
      <c r="H6419" s="330">
        <v>48161</v>
      </c>
      <c r="I6419" s="330"/>
      <c r="K6419" s="42"/>
      <c r="L6419" s="42"/>
      <c r="M6419" s="328"/>
      <c r="N6419" s="328"/>
      <c r="O6419" s="42"/>
    </row>
    <row r="6420" spans="1:15">
      <c r="A6420" s="42"/>
      <c r="B6420" s="330">
        <v>49424</v>
      </c>
      <c r="C6420" s="334">
        <f t="shared" si="98"/>
        <v>9835880457</v>
      </c>
      <c r="D6420" s="42"/>
      <c r="E6420" s="42"/>
      <c r="F6420" s="247">
        <v>297018271</v>
      </c>
      <c r="G6420" s="337">
        <v>876819915</v>
      </c>
      <c r="H6420" s="330">
        <v>49234</v>
      </c>
      <c r="I6420" s="330"/>
      <c r="K6420" s="42"/>
      <c r="L6420" s="42"/>
      <c r="M6420" s="328"/>
      <c r="N6420" s="328"/>
      <c r="O6420" s="42"/>
    </row>
    <row r="6421" spans="1:15">
      <c r="A6421" s="42"/>
      <c r="B6421" s="330">
        <v>49425</v>
      </c>
      <c r="C6421" s="334">
        <f t="shared" si="98"/>
        <v>10462376830</v>
      </c>
      <c r="D6421" s="42"/>
      <c r="E6421" s="42"/>
      <c r="F6421" s="247">
        <v>923514644</v>
      </c>
      <c r="G6421" s="337">
        <v>877113312</v>
      </c>
      <c r="H6421" s="330">
        <v>46538</v>
      </c>
      <c r="I6421" s="330"/>
      <c r="K6421" s="42"/>
      <c r="L6421" s="42"/>
      <c r="M6421" s="328"/>
      <c r="N6421" s="328"/>
      <c r="O6421" s="42"/>
    </row>
    <row r="6422" spans="1:15">
      <c r="A6422" s="42"/>
      <c r="B6422" s="330">
        <v>49426</v>
      </c>
      <c r="C6422" s="334">
        <f t="shared" si="98"/>
        <v>10454138303</v>
      </c>
      <c r="D6422" s="42"/>
      <c r="E6422" s="42"/>
      <c r="F6422" s="247">
        <v>915276117</v>
      </c>
      <c r="G6422" s="337">
        <v>877193130</v>
      </c>
      <c r="H6422" s="330">
        <v>43586</v>
      </c>
      <c r="I6422" s="330"/>
      <c r="K6422" s="42"/>
      <c r="L6422" s="42"/>
      <c r="M6422" s="328"/>
      <c r="N6422" s="328"/>
      <c r="O6422" s="42"/>
    </row>
    <row r="6423" spans="1:15">
      <c r="A6423" s="42"/>
      <c r="B6423" s="330">
        <v>49427</v>
      </c>
      <c r="C6423" s="334">
        <f t="shared" si="98"/>
        <v>10291052581</v>
      </c>
      <c r="D6423" s="42"/>
      <c r="E6423" s="42"/>
      <c r="F6423" s="247">
        <v>752190395</v>
      </c>
      <c r="G6423" s="337">
        <v>877229795</v>
      </c>
      <c r="H6423" s="330">
        <v>47791</v>
      </c>
      <c r="I6423" s="330"/>
      <c r="K6423" s="42"/>
      <c r="L6423" s="42"/>
      <c r="M6423" s="328"/>
      <c r="N6423" s="328"/>
      <c r="O6423" s="42"/>
    </row>
    <row r="6424" spans="1:15">
      <c r="A6424" s="42"/>
      <c r="B6424" s="330">
        <v>49428</v>
      </c>
      <c r="C6424" s="334">
        <f t="shared" si="98"/>
        <v>10524124007</v>
      </c>
      <c r="D6424" s="42"/>
      <c r="E6424" s="42"/>
      <c r="F6424" s="247">
        <v>985261821</v>
      </c>
      <c r="G6424" s="337">
        <v>877272613</v>
      </c>
      <c r="H6424" s="330">
        <v>44959</v>
      </c>
      <c r="I6424" s="330"/>
      <c r="K6424" s="42"/>
      <c r="L6424" s="42"/>
      <c r="M6424" s="328"/>
      <c r="N6424" s="328"/>
      <c r="O6424" s="42"/>
    </row>
    <row r="6425" spans="1:15">
      <c r="A6425" s="42"/>
      <c r="B6425" s="330">
        <v>49429</v>
      </c>
      <c r="C6425" s="334">
        <f t="shared" si="98"/>
        <v>10340601849</v>
      </c>
      <c r="D6425" s="42"/>
      <c r="E6425" s="42"/>
      <c r="F6425" s="247">
        <v>801739663</v>
      </c>
      <c r="G6425" s="337">
        <v>877405089</v>
      </c>
      <c r="H6425" s="330">
        <v>43215</v>
      </c>
      <c r="I6425" s="330"/>
      <c r="K6425" s="42"/>
      <c r="L6425" s="42"/>
      <c r="M6425" s="328"/>
      <c r="N6425" s="328"/>
      <c r="O6425" s="42"/>
    </row>
    <row r="6426" spans="1:15">
      <c r="A6426" s="42"/>
      <c r="B6426" s="330">
        <v>49430</v>
      </c>
      <c r="C6426" s="334">
        <f t="shared" si="98"/>
        <v>10442459047</v>
      </c>
      <c r="D6426" s="42"/>
      <c r="E6426" s="42"/>
      <c r="F6426" s="247">
        <v>903596861</v>
      </c>
      <c r="G6426" s="337">
        <v>877456349</v>
      </c>
      <c r="H6426" s="330">
        <v>47383</v>
      </c>
      <c r="I6426" s="330"/>
      <c r="K6426" s="42"/>
      <c r="L6426" s="42"/>
      <c r="M6426" s="328"/>
      <c r="N6426" s="328"/>
      <c r="O6426" s="42"/>
    </row>
    <row r="6427" spans="1:15">
      <c r="A6427" s="42"/>
      <c r="B6427" s="330">
        <v>49431</v>
      </c>
      <c r="C6427" s="334">
        <f t="shared" si="98"/>
        <v>9702017406</v>
      </c>
      <c r="D6427" s="42"/>
      <c r="E6427" s="42"/>
      <c r="F6427" s="247">
        <v>163155220</v>
      </c>
      <c r="G6427" s="337">
        <v>877534647</v>
      </c>
      <c r="H6427" s="330">
        <v>44901</v>
      </c>
      <c r="I6427" s="330"/>
      <c r="K6427" s="42"/>
      <c r="L6427" s="42"/>
      <c r="M6427" s="328"/>
      <c r="N6427" s="328"/>
      <c r="O6427" s="42"/>
    </row>
    <row r="6428" spans="1:15">
      <c r="A6428" s="42"/>
      <c r="B6428" s="330">
        <v>49432</v>
      </c>
      <c r="C6428" s="334">
        <f t="shared" si="98"/>
        <v>10216001642</v>
      </c>
      <c r="D6428" s="42"/>
      <c r="E6428" s="42"/>
      <c r="F6428" s="247">
        <v>677139456</v>
      </c>
      <c r="G6428" s="337">
        <v>877686678</v>
      </c>
      <c r="H6428" s="330">
        <v>46141</v>
      </c>
      <c r="I6428" s="330"/>
      <c r="K6428" s="42"/>
      <c r="L6428" s="42"/>
      <c r="M6428" s="328"/>
      <c r="N6428" s="328"/>
      <c r="O6428" s="42"/>
    </row>
    <row r="6429" spans="1:15">
      <c r="A6429" s="42"/>
      <c r="B6429" s="330">
        <v>49433</v>
      </c>
      <c r="C6429" s="334">
        <f t="shared" si="98"/>
        <v>10264044485</v>
      </c>
      <c r="D6429" s="42"/>
      <c r="E6429" s="42"/>
      <c r="F6429" s="247">
        <v>725182299</v>
      </c>
      <c r="G6429" s="337">
        <v>877746191</v>
      </c>
      <c r="H6429" s="330">
        <v>45519</v>
      </c>
      <c r="I6429" s="330"/>
      <c r="K6429" s="42"/>
      <c r="L6429" s="42"/>
      <c r="M6429" s="328"/>
      <c r="N6429" s="328"/>
      <c r="O6429" s="42"/>
    </row>
    <row r="6430" spans="1:15">
      <c r="A6430" s="42"/>
      <c r="B6430" s="330">
        <v>49434</v>
      </c>
      <c r="C6430" s="334">
        <f t="shared" si="98"/>
        <v>10187774857</v>
      </c>
      <c r="D6430" s="42"/>
      <c r="E6430" s="42"/>
      <c r="F6430" s="247">
        <v>648912671</v>
      </c>
      <c r="G6430" s="337">
        <v>877963537</v>
      </c>
      <c r="H6430" s="330">
        <v>48244</v>
      </c>
      <c r="I6430" s="330"/>
      <c r="K6430" s="42"/>
      <c r="L6430" s="42"/>
      <c r="M6430" s="328"/>
      <c r="N6430" s="328"/>
      <c r="O6430" s="42"/>
    </row>
    <row r="6431" spans="1:15">
      <c r="A6431" s="42"/>
      <c r="B6431" s="330">
        <v>49435</v>
      </c>
      <c r="C6431" s="334">
        <f t="shared" si="98"/>
        <v>10079913219</v>
      </c>
      <c r="D6431" s="42"/>
      <c r="E6431" s="42"/>
      <c r="F6431" s="247">
        <v>541051033</v>
      </c>
      <c r="G6431" s="337">
        <v>877968573</v>
      </c>
      <c r="H6431" s="330">
        <v>48378</v>
      </c>
      <c r="I6431" s="330"/>
      <c r="K6431" s="42"/>
      <c r="L6431" s="42"/>
      <c r="M6431" s="328"/>
      <c r="N6431" s="328"/>
      <c r="O6431" s="42"/>
    </row>
    <row r="6432" spans="1:15">
      <c r="A6432" s="42"/>
      <c r="B6432" s="330">
        <v>49436</v>
      </c>
      <c r="C6432" s="334">
        <f t="shared" ref="C6432:C6495" si="99">F6432+(F$88*28679+98765)+(G$88*6587+87654)+(E$88*9537+76543)+(J$88*5713+4528)</f>
        <v>10195361964</v>
      </c>
      <c r="D6432" s="42"/>
      <c r="E6432" s="42"/>
      <c r="F6432" s="247">
        <v>656499778</v>
      </c>
      <c r="G6432" s="337">
        <v>878098882</v>
      </c>
      <c r="H6432" s="330">
        <v>43549</v>
      </c>
      <c r="I6432" s="330"/>
      <c r="K6432" s="42"/>
      <c r="L6432" s="42"/>
      <c r="M6432" s="328"/>
      <c r="N6432" s="328"/>
      <c r="O6432" s="42"/>
    </row>
    <row r="6433" spans="1:15">
      <c r="A6433" s="42"/>
      <c r="B6433" s="330">
        <v>49437</v>
      </c>
      <c r="C6433" s="334">
        <f t="shared" si="99"/>
        <v>10481442972</v>
      </c>
      <c r="D6433" s="42"/>
      <c r="E6433" s="42"/>
      <c r="F6433" s="247">
        <v>942580786</v>
      </c>
      <c r="G6433" s="337">
        <v>878198761</v>
      </c>
      <c r="H6433" s="330">
        <v>48823</v>
      </c>
      <c r="I6433" s="330"/>
      <c r="K6433" s="42"/>
      <c r="L6433" s="42"/>
      <c r="M6433" s="328"/>
      <c r="N6433" s="328"/>
      <c r="O6433" s="42"/>
    </row>
    <row r="6434" spans="1:15">
      <c r="A6434" s="42"/>
      <c r="B6434" s="330">
        <v>49438</v>
      </c>
      <c r="C6434" s="334">
        <f t="shared" si="99"/>
        <v>10255689041</v>
      </c>
      <c r="D6434" s="42"/>
      <c r="E6434" s="42"/>
      <c r="F6434" s="247">
        <v>716826855</v>
      </c>
      <c r="G6434" s="337">
        <v>878416571</v>
      </c>
      <c r="H6434" s="330">
        <v>47106</v>
      </c>
      <c r="I6434" s="330"/>
      <c r="K6434" s="42"/>
      <c r="L6434" s="42"/>
      <c r="M6434" s="328"/>
      <c r="N6434" s="328"/>
      <c r="O6434" s="42"/>
    </row>
    <row r="6435" spans="1:15">
      <c r="A6435" s="42"/>
      <c r="B6435" s="330">
        <v>49439</v>
      </c>
      <c r="C6435" s="334">
        <f t="shared" si="99"/>
        <v>9878623137</v>
      </c>
      <c r="D6435" s="42"/>
      <c r="E6435" s="42"/>
      <c r="F6435" s="247">
        <v>339760951</v>
      </c>
      <c r="G6435" s="337">
        <v>878478057</v>
      </c>
      <c r="H6435" s="330">
        <v>47907</v>
      </c>
      <c r="I6435" s="330"/>
      <c r="K6435" s="42"/>
      <c r="L6435" s="42"/>
      <c r="M6435" s="328"/>
      <c r="N6435" s="328"/>
      <c r="O6435" s="42"/>
    </row>
    <row r="6436" spans="1:15">
      <c r="A6436" s="42"/>
      <c r="B6436" s="330">
        <v>49440</v>
      </c>
      <c r="C6436" s="334">
        <f t="shared" si="99"/>
        <v>10101963767</v>
      </c>
      <c r="D6436" s="42"/>
      <c r="E6436" s="42"/>
      <c r="F6436" s="247">
        <v>563101581</v>
      </c>
      <c r="G6436" s="337">
        <v>878557051</v>
      </c>
      <c r="H6436" s="330">
        <v>48903</v>
      </c>
      <c r="I6436" s="330"/>
      <c r="K6436" s="42"/>
      <c r="L6436" s="42"/>
      <c r="M6436" s="328"/>
      <c r="N6436" s="328"/>
      <c r="O6436" s="42"/>
    </row>
    <row r="6437" spans="1:15">
      <c r="A6437" s="42"/>
      <c r="B6437" s="330">
        <v>49441</v>
      </c>
      <c r="C6437" s="334">
        <f t="shared" si="99"/>
        <v>9716886577</v>
      </c>
      <c r="D6437" s="42"/>
      <c r="E6437" s="42"/>
      <c r="F6437" s="247">
        <v>178024391</v>
      </c>
      <c r="G6437" s="337">
        <v>878868260</v>
      </c>
      <c r="H6437" s="330">
        <v>49936</v>
      </c>
      <c r="I6437" s="330"/>
      <c r="K6437" s="42"/>
      <c r="L6437" s="42"/>
      <c r="M6437" s="328"/>
      <c r="N6437" s="328"/>
      <c r="O6437" s="42"/>
    </row>
    <row r="6438" spans="1:15">
      <c r="A6438" s="42"/>
      <c r="B6438" s="330">
        <v>49442</v>
      </c>
      <c r="C6438" s="334">
        <f t="shared" si="99"/>
        <v>10059917639</v>
      </c>
      <c r="D6438" s="42"/>
      <c r="E6438" s="42"/>
      <c r="F6438" s="247">
        <v>521055453</v>
      </c>
      <c r="G6438" s="337">
        <v>878907719</v>
      </c>
      <c r="H6438" s="330">
        <v>49469</v>
      </c>
      <c r="I6438" s="330"/>
      <c r="K6438" s="42"/>
      <c r="L6438" s="42"/>
      <c r="M6438" s="328"/>
      <c r="N6438" s="328"/>
      <c r="O6438" s="42"/>
    </row>
    <row r="6439" spans="1:15">
      <c r="A6439" s="42"/>
      <c r="B6439" s="330">
        <v>49443</v>
      </c>
      <c r="C6439" s="334">
        <f t="shared" si="99"/>
        <v>10392275013</v>
      </c>
      <c r="D6439" s="42"/>
      <c r="E6439" s="42"/>
      <c r="F6439" s="247">
        <v>853412827</v>
      </c>
      <c r="G6439" s="337">
        <v>879117522</v>
      </c>
      <c r="H6439" s="330">
        <v>49866</v>
      </c>
      <c r="I6439" s="330"/>
      <c r="K6439" s="42"/>
      <c r="L6439" s="42"/>
      <c r="M6439" s="328"/>
      <c r="N6439" s="328"/>
      <c r="O6439" s="42"/>
    </row>
    <row r="6440" spans="1:15">
      <c r="A6440" s="42"/>
      <c r="B6440" s="330">
        <v>49444</v>
      </c>
      <c r="C6440" s="334">
        <f t="shared" si="99"/>
        <v>10203676480</v>
      </c>
      <c r="D6440" s="42"/>
      <c r="E6440" s="42"/>
      <c r="F6440" s="247">
        <v>664814294</v>
      </c>
      <c r="G6440" s="337">
        <v>879267858</v>
      </c>
      <c r="H6440" s="330">
        <v>43328</v>
      </c>
      <c r="I6440" s="330"/>
      <c r="K6440" s="42"/>
      <c r="L6440" s="42"/>
      <c r="M6440" s="328"/>
      <c r="N6440" s="328"/>
      <c r="O6440" s="42"/>
    </row>
    <row r="6441" spans="1:15">
      <c r="A6441" s="42"/>
      <c r="B6441" s="330">
        <v>49445</v>
      </c>
      <c r="C6441" s="334">
        <f t="shared" si="99"/>
        <v>10430793125</v>
      </c>
      <c r="D6441" s="42"/>
      <c r="E6441" s="42"/>
      <c r="F6441" s="247">
        <v>891930939</v>
      </c>
      <c r="G6441" s="337">
        <v>879348992</v>
      </c>
      <c r="H6441" s="330">
        <v>50079</v>
      </c>
      <c r="I6441" s="330"/>
      <c r="K6441" s="42"/>
      <c r="L6441" s="42"/>
      <c r="M6441" s="328"/>
      <c r="N6441" s="328"/>
      <c r="O6441" s="42"/>
    </row>
    <row r="6442" spans="1:15">
      <c r="A6442" s="42"/>
      <c r="B6442" s="330">
        <v>49446</v>
      </c>
      <c r="C6442" s="334">
        <f t="shared" si="99"/>
        <v>10002252952</v>
      </c>
      <c r="D6442" s="42"/>
      <c r="E6442" s="42"/>
      <c r="F6442" s="247">
        <v>463390766</v>
      </c>
      <c r="G6442" s="337">
        <v>879488815</v>
      </c>
      <c r="H6442" s="330">
        <v>47784</v>
      </c>
      <c r="I6442" s="330"/>
      <c r="K6442" s="42"/>
      <c r="L6442" s="42"/>
      <c r="M6442" s="328"/>
      <c r="N6442" s="328"/>
      <c r="O6442" s="42"/>
    </row>
    <row r="6443" spans="1:15">
      <c r="A6443" s="42"/>
      <c r="B6443" s="330">
        <v>49447</v>
      </c>
      <c r="C6443" s="334">
        <f t="shared" si="99"/>
        <v>9971902351</v>
      </c>
      <c r="D6443" s="42"/>
      <c r="E6443" s="42"/>
      <c r="F6443" s="247">
        <v>433040165</v>
      </c>
      <c r="G6443" s="337">
        <v>879587531</v>
      </c>
      <c r="H6443" s="330">
        <v>48848</v>
      </c>
      <c r="I6443" s="330"/>
      <c r="K6443" s="42"/>
      <c r="L6443" s="42"/>
      <c r="M6443" s="328"/>
      <c r="N6443" s="328"/>
      <c r="O6443" s="42"/>
    </row>
    <row r="6444" spans="1:15">
      <c r="A6444" s="42"/>
      <c r="B6444" s="330">
        <v>49448</v>
      </c>
      <c r="C6444" s="334">
        <f t="shared" si="99"/>
        <v>9793828935</v>
      </c>
      <c r="D6444" s="42"/>
      <c r="E6444" s="42"/>
      <c r="F6444" s="247">
        <v>254966749</v>
      </c>
      <c r="G6444" s="337">
        <v>879893438</v>
      </c>
      <c r="H6444" s="330">
        <v>44485</v>
      </c>
      <c r="I6444" s="330"/>
      <c r="K6444" s="42"/>
      <c r="L6444" s="42"/>
      <c r="M6444" s="328"/>
      <c r="N6444" s="328"/>
      <c r="O6444" s="42"/>
    </row>
    <row r="6445" spans="1:15">
      <c r="A6445" s="42"/>
      <c r="B6445" s="330">
        <v>49449</v>
      </c>
      <c r="C6445" s="334">
        <f t="shared" si="99"/>
        <v>9992826121</v>
      </c>
      <c r="D6445" s="42"/>
      <c r="E6445" s="42"/>
      <c r="F6445" s="247">
        <v>453963935</v>
      </c>
      <c r="G6445" s="337">
        <v>879955927</v>
      </c>
      <c r="H6445" s="330">
        <v>44532</v>
      </c>
      <c r="I6445" s="330"/>
      <c r="K6445" s="42"/>
      <c r="L6445" s="42"/>
      <c r="M6445" s="328"/>
      <c r="N6445" s="328"/>
      <c r="O6445" s="42"/>
    </row>
    <row r="6446" spans="1:15">
      <c r="A6446" s="42"/>
      <c r="B6446" s="330">
        <v>49450</v>
      </c>
      <c r="C6446" s="334">
        <f t="shared" si="99"/>
        <v>9800853134</v>
      </c>
      <c r="D6446" s="42"/>
      <c r="E6446" s="42"/>
      <c r="F6446" s="247">
        <v>261990948</v>
      </c>
      <c r="G6446" s="337">
        <v>880051122</v>
      </c>
      <c r="H6446" s="330">
        <v>44116</v>
      </c>
      <c r="I6446" s="330"/>
      <c r="K6446" s="42"/>
      <c r="L6446" s="42"/>
      <c r="M6446" s="328"/>
      <c r="N6446" s="328"/>
      <c r="O6446" s="42"/>
    </row>
    <row r="6447" spans="1:15">
      <c r="A6447" s="42"/>
      <c r="B6447" s="330">
        <v>49451</v>
      </c>
      <c r="C6447" s="334">
        <f t="shared" si="99"/>
        <v>9958873388</v>
      </c>
      <c r="D6447" s="42"/>
      <c r="E6447" s="42"/>
      <c r="F6447" s="247">
        <v>420011202</v>
      </c>
      <c r="G6447" s="337">
        <v>880398455</v>
      </c>
      <c r="H6447" s="330">
        <v>50371</v>
      </c>
      <c r="I6447" s="330"/>
      <c r="K6447" s="42"/>
      <c r="L6447" s="42"/>
      <c r="M6447" s="328"/>
      <c r="N6447" s="328"/>
      <c r="O6447" s="42"/>
    </row>
    <row r="6448" spans="1:15">
      <c r="A6448" s="42"/>
      <c r="B6448" s="330">
        <v>49452</v>
      </c>
      <c r="C6448" s="334">
        <f t="shared" si="99"/>
        <v>10445005303</v>
      </c>
      <c r="D6448" s="42"/>
      <c r="E6448" s="42"/>
      <c r="F6448" s="247">
        <v>906143117</v>
      </c>
      <c r="G6448" s="337">
        <v>880618218</v>
      </c>
      <c r="H6448" s="330">
        <v>47146</v>
      </c>
      <c r="I6448" s="330"/>
      <c r="K6448" s="42"/>
      <c r="L6448" s="42"/>
      <c r="M6448" s="328"/>
      <c r="N6448" s="328"/>
      <c r="O6448" s="42"/>
    </row>
    <row r="6449" spans="1:15">
      <c r="A6449" s="42"/>
      <c r="B6449" s="330">
        <v>49453</v>
      </c>
      <c r="C6449" s="334">
        <f t="shared" si="99"/>
        <v>9989907696</v>
      </c>
      <c r="D6449" s="42"/>
      <c r="E6449" s="42"/>
      <c r="F6449" s="247">
        <v>451045510</v>
      </c>
      <c r="G6449" s="337">
        <v>880872111</v>
      </c>
      <c r="H6449" s="330">
        <v>50366</v>
      </c>
      <c r="I6449" s="330"/>
      <c r="K6449" s="42"/>
      <c r="L6449" s="42"/>
      <c r="M6449" s="328"/>
      <c r="N6449" s="328"/>
      <c r="O6449" s="42"/>
    </row>
    <row r="6450" spans="1:15">
      <c r="A6450" s="42"/>
      <c r="B6450" s="330">
        <v>49454</v>
      </c>
      <c r="C6450" s="334">
        <f t="shared" si="99"/>
        <v>10245122818</v>
      </c>
      <c r="D6450" s="42"/>
      <c r="E6450" s="42"/>
      <c r="F6450" s="247">
        <v>706260632</v>
      </c>
      <c r="G6450" s="337">
        <v>881024108</v>
      </c>
      <c r="H6450" s="330">
        <v>45291</v>
      </c>
      <c r="I6450" s="330"/>
      <c r="K6450" s="42"/>
      <c r="L6450" s="42"/>
      <c r="M6450" s="328"/>
      <c r="N6450" s="328"/>
      <c r="O6450" s="42"/>
    </row>
    <row r="6451" spans="1:15">
      <c r="A6451" s="42"/>
      <c r="B6451" s="330">
        <v>49455</v>
      </c>
      <c r="C6451" s="334">
        <f t="shared" si="99"/>
        <v>9850967876</v>
      </c>
      <c r="D6451" s="42"/>
      <c r="E6451" s="42"/>
      <c r="F6451" s="247">
        <v>312105690</v>
      </c>
      <c r="G6451" s="337">
        <v>881043398</v>
      </c>
      <c r="H6451" s="330">
        <v>48280</v>
      </c>
      <c r="I6451" s="330"/>
      <c r="K6451" s="42"/>
      <c r="L6451" s="42"/>
      <c r="M6451" s="328"/>
      <c r="N6451" s="328"/>
      <c r="O6451" s="42"/>
    </row>
    <row r="6452" spans="1:15">
      <c r="A6452" s="42"/>
      <c r="B6452" s="330">
        <v>49456</v>
      </c>
      <c r="C6452" s="334">
        <f t="shared" si="99"/>
        <v>10410270928</v>
      </c>
      <c r="D6452" s="42"/>
      <c r="E6452" s="42"/>
      <c r="F6452" s="247">
        <v>871408742</v>
      </c>
      <c r="G6452" s="337">
        <v>881406138</v>
      </c>
      <c r="H6452" s="330">
        <v>43414</v>
      </c>
      <c r="I6452" s="330"/>
      <c r="K6452" s="42"/>
      <c r="L6452" s="42"/>
      <c r="M6452" s="328"/>
      <c r="N6452" s="328"/>
      <c r="O6452" s="42"/>
    </row>
    <row r="6453" spans="1:15">
      <c r="A6453" s="42"/>
      <c r="B6453" s="330">
        <v>49457</v>
      </c>
      <c r="C6453" s="334">
        <f t="shared" si="99"/>
        <v>10100158414</v>
      </c>
      <c r="D6453" s="42"/>
      <c r="E6453" s="42"/>
      <c r="F6453" s="247">
        <v>561296228</v>
      </c>
      <c r="G6453" s="337">
        <v>881626232</v>
      </c>
      <c r="H6453" s="330">
        <v>44234</v>
      </c>
      <c r="I6453" s="330"/>
      <c r="K6453" s="42"/>
      <c r="L6453" s="42"/>
      <c r="M6453" s="328"/>
      <c r="N6453" s="328"/>
      <c r="O6453" s="42"/>
    </row>
    <row r="6454" spans="1:15">
      <c r="A6454" s="42"/>
      <c r="B6454" s="330">
        <v>49458</v>
      </c>
      <c r="C6454" s="334">
        <f t="shared" si="99"/>
        <v>10282277682</v>
      </c>
      <c r="D6454" s="42"/>
      <c r="E6454" s="42"/>
      <c r="F6454" s="247">
        <v>743415496</v>
      </c>
      <c r="G6454" s="337">
        <v>881643111</v>
      </c>
      <c r="H6454" s="330">
        <v>47608</v>
      </c>
      <c r="I6454" s="330"/>
      <c r="K6454" s="42"/>
      <c r="L6454" s="42"/>
      <c r="M6454" s="328"/>
      <c r="N6454" s="328"/>
      <c r="O6454" s="42"/>
    </row>
    <row r="6455" spans="1:15">
      <c r="A6455" s="42"/>
      <c r="B6455" s="330">
        <v>49459</v>
      </c>
      <c r="C6455" s="334">
        <f t="shared" si="99"/>
        <v>10367069005</v>
      </c>
      <c r="D6455" s="42"/>
      <c r="E6455" s="42"/>
      <c r="F6455" s="247">
        <v>828206819</v>
      </c>
      <c r="G6455" s="337">
        <v>881660840</v>
      </c>
      <c r="H6455" s="330">
        <v>43638</v>
      </c>
      <c r="I6455" s="330"/>
      <c r="K6455" s="42"/>
      <c r="L6455" s="42"/>
      <c r="M6455" s="328"/>
      <c r="N6455" s="328"/>
      <c r="O6455" s="42"/>
    </row>
    <row r="6456" spans="1:15">
      <c r="A6456" s="42"/>
      <c r="B6456" s="330">
        <v>49460</v>
      </c>
      <c r="C6456" s="334">
        <f t="shared" si="99"/>
        <v>9859445247</v>
      </c>
      <c r="D6456" s="42"/>
      <c r="E6456" s="42"/>
      <c r="F6456" s="247">
        <v>320583061</v>
      </c>
      <c r="G6456" s="337">
        <v>881726425</v>
      </c>
      <c r="H6456" s="330">
        <v>46676</v>
      </c>
      <c r="I6456" s="330"/>
      <c r="K6456" s="42"/>
      <c r="L6456" s="42"/>
      <c r="M6456" s="328"/>
      <c r="N6456" s="328"/>
      <c r="O6456" s="42"/>
    </row>
    <row r="6457" spans="1:15">
      <c r="A6457" s="42"/>
      <c r="B6457" s="330">
        <v>49461</v>
      </c>
      <c r="C6457" s="334">
        <f t="shared" si="99"/>
        <v>10533319691</v>
      </c>
      <c r="D6457" s="42"/>
      <c r="E6457" s="42"/>
      <c r="F6457" s="247">
        <v>994457505</v>
      </c>
      <c r="G6457" s="337">
        <v>881737649</v>
      </c>
      <c r="H6457" s="330">
        <v>47076</v>
      </c>
      <c r="I6457" s="330"/>
      <c r="K6457" s="42"/>
      <c r="L6457" s="42"/>
      <c r="M6457" s="328"/>
      <c r="N6457" s="328"/>
      <c r="O6457" s="42"/>
    </row>
    <row r="6458" spans="1:15">
      <c r="A6458" s="42"/>
      <c r="B6458" s="330">
        <v>49462</v>
      </c>
      <c r="C6458" s="334">
        <f t="shared" si="99"/>
        <v>9661562017</v>
      </c>
      <c r="D6458" s="42"/>
      <c r="E6458" s="42"/>
      <c r="F6458" s="247">
        <v>122699831</v>
      </c>
      <c r="G6458" s="337">
        <v>881820313</v>
      </c>
      <c r="H6458" s="330">
        <v>44031</v>
      </c>
      <c r="I6458" s="330"/>
      <c r="K6458" s="42"/>
      <c r="L6458" s="42"/>
      <c r="M6458" s="328"/>
      <c r="N6458" s="328"/>
      <c r="O6458" s="42"/>
    </row>
    <row r="6459" spans="1:15">
      <c r="A6459" s="42"/>
      <c r="B6459" s="330">
        <v>49463</v>
      </c>
      <c r="C6459" s="334">
        <f t="shared" si="99"/>
        <v>10137134830</v>
      </c>
      <c r="D6459" s="42"/>
      <c r="E6459" s="42"/>
      <c r="F6459" s="247">
        <v>598272644</v>
      </c>
      <c r="G6459" s="337">
        <v>882039612</v>
      </c>
      <c r="H6459" s="330">
        <v>48911</v>
      </c>
      <c r="I6459" s="330"/>
      <c r="K6459" s="42"/>
      <c r="L6459" s="42"/>
      <c r="M6459" s="328"/>
      <c r="N6459" s="328"/>
      <c r="O6459" s="42"/>
    </row>
    <row r="6460" spans="1:15">
      <c r="A6460" s="42"/>
      <c r="B6460" s="330">
        <v>49464</v>
      </c>
      <c r="C6460" s="334">
        <f t="shared" si="99"/>
        <v>9802246637</v>
      </c>
      <c r="D6460" s="42"/>
      <c r="E6460" s="42"/>
      <c r="F6460" s="247">
        <v>263384451</v>
      </c>
      <c r="G6460" s="337">
        <v>882114856</v>
      </c>
      <c r="H6460" s="330">
        <v>47577</v>
      </c>
      <c r="I6460" s="330"/>
      <c r="K6460" s="42"/>
      <c r="L6460" s="42"/>
      <c r="M6460" s="328"/>
      <c r="N6460" s="328"/>
      <c r="O6460" s="42"/>
    </row>
    <row r="6461" spans="1:15">
      <c r="A6461" s="42"/>
      <c r="B6461" s="330">
        <v>49465</v>
      </c>
      <c r="C6461" s="334">
        <f t="shared" si="99"/>
        <v>9810390453</v>
      </c>
      <c r="D6461" s="42"/>
      <c r="E6461" s="42"/>
      <c r="F6461" s="247">
        <v>271528267</v>
      </c>
      <c r="G6461" s="337">
        <v>882215601</v>
      </c>
      <c r="H6461" s="330">
        <v>45502</v>
      </c>
      <c r="I6461" s="330"/>
      <c r="K6461" s="42"/>
      <c r="L6461" s="42"/>
      <c r="M6461" s="328"/>
      <c r="N6461" s="328"/>
      <c r="O6461" s="42"/>
    </row>
    <row r="6462" spans="1:15">
      <c r="A6462" s="42"/>
      <c r="B6462" s="330">
        <v>49466</v>
      </c>
      <c r="C6462" s="334">
        <f t="shared" si="99"/>
        <v>10261486165</v>
      </c>
      <c r="D6462" s="42"/>
      <c r="E6462" s="42"/>
      <c r="F6462" s="247">
        <v>722623979</v>
      </c>
      <c r="G6462" s="337">
        <v>882420843</v>
      </c>
      <c r="H6462" s="330">
        <v>47736</v>
      </c>
      <c r="I6462" s="330"/>
      <c r="K6462" s="42"/>
      <c r="L6462" s="42"/>
      <c r="M6462" s="328"/>
      <c r="N6462" s="328"/>
      <c r="O6462" s="42"/>
    </row>
    <row r="6463" spans="1:15">
      <c r="A6463" s="42"/>
      <c r="B6463" s="330">
        <v>49467</v>
      </c>
      <c r="C6463" s="334">
        <f t="shared" si="99"/>
        <v>10126073084</v>
      </c>
      <c r="D6463" s="42"/>
      <c r="E6463" s="42"/>
      <c r="F6463" s="247">
        <v>587210898</v>
      </c>
      <c r="G6463" s="337">
        <v>882435397</v>
      </c>
      <c r="H6463" s="330">
        <v>43453</v>
      </c>
      <c r="I6463" s="330"/>
      <c r="K6463" s="42"/>
      <c r="L6463" s="42"/>
      <c r="M6463" s="328"/>
      <c r="N6463" s="328"/>
      <c r="O6463" s="42"/>
    </row>
    <row r="6464" spans="1:15">
      <c r="A6464" s="42"/>
      <c r="B6464" s="330">
        <v>49468</v>
      </c>
      <c r="C6464" s="334">
        <f t="shared" si="99"/>
        <v>10161099172</v>
      </c>
      <c r="D6464" s="42"/>
      <c r="E6464" s="42"/>
      <c r="F6464" s="247">
        <v>622236986</v>
      </c>
      <c r="G6464" s="337">
        <v>882504590</v>
      </c>
      <c r="H6464" s="330">
        <v>46153</v>
      </c>
      <c r="I6464" s="330"/>
      <c r="K6464" s="42"/>
      <c r="L6464" s="42"/>
      <c r="M6464" s="328"/>
      <c r="N6464" s="328"/>
      <c r="O6464" s="42"/>
    </row>
    <row r="6465" spans="1:15">
      <c r="A6465" s="42"/>
      <c r="B6465" s="330">
        <v>49469</v>
      </c>
      <c r="C6465" s="334">
        <f t="shared" si="99"/>
        <v>10417769905</v>
      </c>
      <c r="D6465" s="42"/>
      <c r="E6465" s="42"/>
      <c r="F6465" s="247">
        <v>878907719</v>
      </c>
      <c r="G6465" s="337">
        <v>882635166</v>
      </c>
      <c r="H6465" s="330">
        <v>50141</v>
      </c>
      <c r="I6465" s="330"/>
      <c r="K6465" s="42"/>
      <c r="L6465" s="42"/>
      <c r="M6465" s="328"/>
      <c r="N6465" s="328"/>
      <c r="O6465" s="42"/>
    </row>
    <row r="6466" spans="1:15">
      <c r="A6466" s="42"/>
      <c r="B6466" s="330">
        <v>49470</v>
      </c>
      <c r="C6466" s="334">
        <f t="shared" si="99"/>
        <v>10194318463</v>
      </c>
      <c r="D6466" s="42"/>
      <c r="E6466" s="42"/>
      <c r="F6466" s="247">
        <v>655456277</v>
      </c>
      <c r="G6466" s="337">
        <v>882733153</v>
      </c>
      <c r="H6466" s="330">
        <v>47277</v>
      </c>
      <c r="I6466" s="330"/>
      <c r="K6466" s="42"/>
      <c r="L6466" s="42"/>
      <c r="M6466" s="328"/>
      <c r="N6466" s="328"/>
      <c r="O6466" s="42"/>
    </row>
    <row r="6467" spans="1:15">
      <c r="A6467" s="42"/>
      <c r="B6467" s="330">
        <v>49471</v>
      </c>
      <c r="C6467" s="334">
        <f t="shared" si="99"/>
        <v>10473923969</v>
      </c>
      <c r="D6467" s="42"/>
      <c r="E6467" s="42"/>
      <c r="F6467" s="247">
        <v>935061783</v>
      </c>
      <c r="G6467" s="337">
        <v>882810844</v>
      </c>
      <c r="H6467" s="330">
        <v>43570</v>
      </c>
      <c r="I6467" s="330"/>
      <c r="K6467" s="42"/>
      <c r="L6467" s="42"/>
      <c r="M6467" s="328"/>
      <c r="N6467" s="328"/>
      <c r="O6467" s="42"/>
    </row>
    <row r="6468" spans="1:15">
      <c r="A6468" s="42"/>
      <c r="B6468" s="330">
        <v>49472</v>
      </c>
      <c r="C6468" s="334">
        <f t="shared" si="99"/>
        <v>10276317490</v>
      </c>
      <c r="D6468" s="42"/>
      <c r="E6468" s="42"/>
      <c r="F6468" s="247">
        <v>737455304</v>
      </c>
      <c r="G6468" s="337">
        <v>882956773</v>
      </c>
      <c r="H6468" s="330">
        <v>45638</v>
      </c>
      <c r="I6468" s="330"/>
      <c r="K6468" s="42"/>
      <c r="L6468" s="42"/>
      <c r="M6468" s="328"/>
      <c r="N6468" s="328"/>
      <c r="O6468" s="42"/>
    </row>
    <row r="6469" spans="1:15">
      <c r="A6469" s="42"/>
      <c r="B6469" s="330">
        <v>49473</v>
      </c>
      <c r="C6469" s="334">
        <f t="shared" si="99"/>
        <v>9855659229</v>
      </c>
      <c r="D6469" s="42"/>
      <c r="E6469" s="42"/>
      <c r="F6469" s="247">
        <v>316797043</v>
      </c>
      <c r="G6469" s="337">
        <v>883042777</v>
      </c>
      <c r="H6469" s="330">
        <v>50138</v>
      </c>
      <c r="I6469" s="330"/>
      <c r="K6469" s="42"/>
      <c r="L6469" s="42"/>
      <c r="M6469" s="328"/>
      <c r="N6469" s="328"/>
      <c r="O6469" s="42"/>
    </row>
    <row r="6470" spans="1:15">
      <c r="A6470" s="42"/>
      <c r="B6470" s="330">
        <v>49474</v>
      </c>
      <c r="C6470" s="334">
        <f t="shared" si="99"/>
        <v>10290444696</v>
      </c>
      <c r="D6470" s="42"/>
      <c r="E6470" s="42"/>
      <c r="F6470" s="247">
        <v>751582510</v>
      </c>
      <c r="G6470" s="337">
        <v>883087303</v>
      </c>
      <c r="H6470" s="330">
        <v>43424</v>
      </c>
      <c r="I6470" s="330"/>
      <c r="K6470" s="42"/>
      <c r="L6470" s="42"/>
      <c r="M6470" s="328"/>
      <c r="N6470" s="328"/>
      <c r="O6470" s="42"/>
    </row>
    <row r="6471" spans="1:15">
      <c r="A6471" s="42"/>
      <c r="B6471" s="330">
        <v>49475</v>
      </c>
      <c r="C6471" s="334">
        <f t="shared" si="99"/>
        <v>9926515643</v>
      </c>
      <c r="D6471" s="42"/>
      <c r="E6471" s="42"/>
      <c r="F6471" s="247">
        <v>387653457</v>
      </c>
      <c r="G6471" s="337">
        <v>883207524</v>
      </c>
      <c r="H6471" s="330">
        <v>47054</v>
      </c>
      <c r="I6471" s="330"/>
      <c r="K6471" s="42"/>
      <c r="L6471" s="42"/>
      <c r="M6471" s="328"/>
      <c r="N6471" s="328"/>
      <c r="O6471" s="42"/>
    </row>
    <row r="6472" spans="1:15">
      <c r="A6472" s="42"/>
      <c r="B6472" s="330">
        <v>49476</v>
      </c>
      <c r="C6472" s="334">
        <f t="shared" si="99"/>
        <v>9813567652</v>
      </c>
      <c r="D6472" s="42"/>
      <c r="E6472" s="42"/>
      <c r="F6472" s="247">
        <v>274705466</v>
      </c>
      <c r="G6472" s="337">
        <v>883666808</v>
      </c>
      <c r="H6472" s="330">
        <v>43337</v>
      </c>
      <c r="I6472" s="330"/>
      <c r="K6472" s="42"/>
      <c r="L6472" s="42"/>
      <c r="M6472" s="328"/>
      <c r="N6472" s="328"/>
      <c r="O6472" s="42"/>
    </row>
    <row r="6473" spans="1:15">
      <c r="A6473" s="42"/>
      <c r="B6473" s="330">
        <v>49477</v>
      </c>
      <c r="C6473" s="334">
        <f t="shared" si="99"/>
        <v>9864818060</v>
      </c>
      <c r="D6473" s="42"/>
      <c r="E6473" s="42"/>
      <c r="F6473" s="247">
        <v>325955874</v>
      </c>
      <c r="G6473" s="337">
        <v>884000370</v>
      </c>
      <c r="H6473" s="330">
        <v>49833</v>
      </c>
      <c r="I6473" s="330"/>
      <c r="K6473" s="42"/>
      <c r="L6473" s="42"/>
      <c r="M6473" s="328"/>
      <c r="N6473" s="328"/>
      <c r="O6473" s="42"/>
    </row>
    <row r="6474" spans="1:15">
      <c r="A6474" s="42"/>
      <c r="B6474" s="330">
        <v>49478</v>
      </c>
      <c r="C6474" s="334">
        <f t="shared" si="99"/>
        <v>10159595911</v>
      </c>
      <c r="D6474" s="42"/>
      <c r="E6474" s="42"/>
      <c r="F6474" s="247">
        <v>620733725</v>
      </c>
      <c r="G6474" s="337">
        <v>884103582</v>
      </c>
      <c r="H6474" s="330">
        <v>50050</v>
      </c>
      <c r="I6474" s="330"/>
      <c r="K6474" s="42"/>
      <c r="L6474" s="42"/>
      <c r="M6474" s="328"/>
      <c r="N6474" s="328"/>
      <c r="O6474" s="42"/>
    </row>
    <row r="6475" spans="1:15">
      <c r="A6475" s="42"/>
      <c r="B6475" s="330">
        <v>49479</v>
      </c>
      <c r="C6475" s="334">
        <f t="shared" si="99"/>
        <v>10091607858</v>
      </c>
      <c r="D6475" s="42"/>
      <c r="E6475" s="42"/>
      <c r="F6475" s="247">
        <v>552745672</v>
      </c>
      <c r="G6475" s="337">
        <v>884316246</v>
      </c>
      <c r="H6475" s="330">
        <v>48275</v>
      </c>
      <c r="I6475" s="330"/>
      <c r="K6475" s="42"/>
      <c r="L6475" s="42"/>
      <c r="M6475" s="328"/>
      <c r="N6475" s="328"/>
      <c r="O6475" s="42"/>
    </row>
    <row r="6476" spans="1:15">
      <c r="A6476" s="42"/>
      <c r="B6476" s="330">
        <v>49480</v>
      </c>
      <c r="C6476" s="334">
        <f t="shared" si="99"/>
        <v>9956751210</v>
      </c>
      <c r="D6476" s="42"/>
      <c r="E6476" s="42"/>
      <c r="F6476" s="247">
        <v>417889024</v>
      </c>
      <c r="G6476" s="337">
        <v>884362111</v>
      </c>
      <c r="H6476" s="330">
        <v>48301</v>
      </c>
      <c r="I6476" s="330"/>
      <c r="K6476" s="42"/>
      <c r="L6476" s="42"/>
      <c r="M6476" s="328"/>
      <c r="N6476" s="328"/>
      <c r="O6476" s="42"/>
    </row>
    <row r="6477" spans="1:15">
      <c r="A6477" s="42"/>
      <c r="B6477" s="330">
        <v>49481</v>
      </c>
      <c r="C6477" s="334">
        <f t="shared" si="99"/>
        <v>9858394367</v>
      </c>
      <c r="D6477" s="42"/>
      <c r="E6477" s="42"/>
      <c r="F6477" s="247">
        <v>319532181</v>
      </c>
      <c r="G6477" s="337">
        <v>884492227</v>
      </c>
      <c r="H6477" s="330">
        <v>48857</v>
      </c>
      <c r="I6477" s="330"/>
      <c r="K6477" s="42"/>
      <c r="L6477" s="42"/>
      <c r="M6477" s="328"/>
      <c r="N6477" s="328"/>
      <c r="O6477" s="42"/>
    </row>
    <row r="6478" spans="1:15">
      <c r="A6478" s="42"/>
      <c r="B6478" s="330">
        <v>49482</v>
      </c>
      <c r="C6478" s="334">
        <f t="shared" si="99"/>
        <v>10020183720</v>
      </c>
      <c r="D6478" s="42"/>
      <c r="E6478" s="42"/>
      <c r="F6478" s="247">
        <v>481321534</v>
      </c>
      <c r="G6478" s="337">
        <v>884492965</v>
      </c>
      <c r="H6478" s="330">
        <v>46845</v>
      </c>
      <c r="I6478" s="330"/>
      <c r="K6478" s="42"/>
      <c r="L6478" s="42"/>
      <c r="M6478" s="328"/>
      <c r="N6478" s="328"/>
      <c r="O6478" s="42"/>
    </row>
    <row r="6479" spans="1:15">
      <c r="A6479" s="42"/>
      <c r="B6479" s="330">
        <v>49483</v>
      </c>
      <c r="C6479" s="334">
        <f t="shared" si="99"/>
        <v>9806397923</v>
      </c>
      <c r="D6479" s="42"/>
      <c r="E6479" s="42"/>
      <c r="F6479" s="247">
        <v>267535737</v>
      </c>
      <c r="G6479" s="337">
        <v>884519549</v>
      </c>
      <c r="H6479" s="330">
        <v>45740</v>
      </c>
      <c r="I6479" s="330"/>
      <c r="K6479" s="42"/>
      <c r="L6479" s="42"/>
      <c r="M6479" s="328"/>
      <c r="N6479" s="328"/>
      <c r="O6479" s="42"/>
    </row>
    <row r="6480" spans="1:15">
      <c r="A6480" s="42"/>
      <c r="B6480" s="330">
        <v>49484</v>
      </c>
      <c r="C6480" s="334">
        <f t="shared" si="99"/>
        <v>10511409174</v>
      </c>
      <c r="D6480" s="42"/>
      <c r="E6480" s="42"/>
      <c r="F6480" s="247">
        <v>972546988</v>
      </c>
      <c r="G6480" s="337">
        <v>884543331</v>
      </c>
      <c r="H6480" s="330">
        <v>50007</v>
      </c>
      <c r="I6480" s="330"/>
      <c r="K6480" s="42"/>
      <c r="L6480" s="42"/>
      <c r="M6480" s="328"/>
      <c r="N6480" s="328"/>
      <c r="O6480" s="42"/>
    </row>
    <row r="6481" spans="1:15">
      <c r="A6481" s="42"/>
      <c r="B6481" s="330">
        <v>49485</v>
      </c>
      <c r="C6481" s="334">
        <f t="shared" si="99"/>
        <v>10304462515</v>
      </c>
      <c r="D6481" s="42"/>
      <c r="E6481" s="42"/>
      <c r="F6481" s="247">
        <v>765600329</v>
      </c>
      <c r="G6481" s="337">
        <v>884576641</v>
      </c>
      <c r="H6481" s="330">
        <v>44621</v>
      </c>
      <c r="I6481" s="330"/>
      <c r="K6481" s="42"/>
      <c r="L6481" s="42"/>
      <c r="M6481" s="328"/>
      <c r="N6481" s="328"/>
      <c r="O6481" s="42"/>
    </row>
    <row r="6482" spans="1:15">
      <c r="A6482" s="42"/>
      <c r="B6482" s="330">
        <v>49486</v>
      </c>
      <c r="C6482" s="334">
        <f t="shared" si="99"/>
        <v>10208502598</v>
      </c>
      <c r="D6482" s="42"/>
      <c r="E6482" s="42"/>
      <c r="F6482" s="247">
        <v>669640412</v>
      </c>
      <c r="G6482" s="337">
        <v>884605629</v>
      </c>
      <c r="H6482" s="330">
        <v>48368</v>
      </c>
      <c r="I6482" s="330"/>
      <c r="K6482" s="42"/>
      <c r="L6482" s="42"/>
      <c r="M6482" s="328"/>
      <c r="N6482" s="328"/>
      <c r="O6482" s="42"/>
    </row>
    <row r="6483" spans="1:15">
      <c r="A6483" s="42"/>
      <c r="B6483" s="330">
        <v>49487</v>
      </c>
      <c r="C6483" s="334">
        <f t="shared" si="99"/>
        <v>9888165582</v>
      </c>
      <c r="D6483" s="42"/>
      <c r="E6483" s="42"/>
      <c r="F6483" s="247">
        <v>349303396</v>
      </c>
      <c r="G6483" s="337">
        <v>884621651</v>
      </c>
      <c r="H6483" s="330">
        <v>47026</v>
      </c>
      <c r="I6483" s="330"/>
      <c r="K6483" s="42"/>
      <c r="L6483" s="42"/>
      <c r="M6483" s="328"/>
      <c r="N6483" s="328"/>
      <c r="O6483" s="42"/>
    </row>
    <row r="6484" spans="1:15">
      <c r="A6484" s="42"/>
      <c r="B6484" s="330">
        <v>49488</v>
      </c>
      <c r="C6484" s="334">
        <f t="shared" si="99"/>
        <v>10280308097</v>
      </c>
      <c r="D6484" s="42"/>
      <c r="E6484" s="42"/>
      <c r="F6484" s="247">
        <v>741445911</v>
      </c>
      <c r="G6484" s="337">
        <v>884707518</v>
      </c>
      <c r="H6484" s="330">
        <v>46408</v>
      </c>
      <c r="I6484" s="330"/>
      <c r="K6484" s="42"/>
      <c r="L6484" s="42"/>
      <c r="M6484" s="328"/>
      <c r="N6484" s="328"/>
      <c r="O6484" s="42"/>
    </row>
    <row r="6485" spans="1:15">
      <c r="A6485" s="42"/>
      <c r="B6485" s="330">
        <v>49489</v>
      </c>
      <c r="C6485" s="334">
        <f t="shared" si="99"/>
        <v>9911118035</v>
      </c>
      <c r="D6485" s="42"/>
      <c r="E6485" s="42"/>
      <c r="F6485" s="247">
        <v>372255849</v>
      </c>
      <c r="G6485" s="337">
        <v>884769973</v>
      </c>
      <c r="H6485" s="330">
        <v>45110</v>
      </c>
      <c r="I6485" s="330"/>
      <c r="K6485" s="42"/>
      <c r="L6485" s="42"/>
      <c r="M6485" s="328"/>
      <c r="N6485" s="328"/>
      <c r="O6485" s="42"/>
    </row>
    <row r="6486" spans="1:15">
      <c r="A6486" s="42"/>
      <c r="B6486" s="330">
        <v>49490</v>
      </c>
      <c r="C6486" s="334">
        <f t="shared" si="99"/>
        <v>9864762520</v>
      </c>
      <c r="D6486" s="42"/>
      <c r="E6486" s="42"/>
      <c r="F6486" s="247">
        <v>325900334</v>
      </c>
      <c r="G6486" s="337">
        <v>884912491</v>
      </c>
      <c r="H6486" s="330">
        <v>44423</v>
      </c>
      <c r="I6486" s="330"/>
      <c r="K6486" s="42"/>
      <c r="L6486" s="42"/>
      <c r="M6486" s="328"/>
      <c r="N6486" s="328"/>
      <c r="O6486" s="42"/>
    </row>
    <row r="6487" spans="1:15">
      <c r="A6487" s="42"/>
      <c r="B6487" s="330">
        <v>49491</v>
      </c>
      <c r="C6487" s="334">
        <f t="shared" si="99"/>
        <v>10459195601</v>
      </c>
      <c r="D6487" s="42"/>
      <c r="E6487" s="42"/>
      <c r="F6487" s="247">
        <v>920333415</v>
      </c>
      <c r="G6487" s="337">
        <v>885089399</v>
      </c>
      <c r="H6487" s="330">
        <v>49576</v>
      </c>
      <c r="I6487" s="330"/>
      <c r="K6487" s="42"/>
      <c r="L6487" s="42"/>
      <c r="M6487" s="328"/>
      <c r="N6487" s="328"/>
      <c r="O6487" s="42"/>
    </row>
    <row r="6488" spans="1:15">
      <c r="A6488" s="42"/>
      <c r="B6488" s="330">
        <v>49492</v>
      </c>
      <c r="C6488" s="334">
        <f t="shared" si="99"/>
        <v>10314734252</v>
      </c>
      <c r="D6488" s="42"/>
      <c r="E6488" s="42"/>
      <c r="F6488" s="247">
        <v>775872066</v>
      </c>
      <c r="G6488" s="337">
        <v>885249397</v>
      </c>
      <c r="H6488" s="330">
        <v>50303</v>
      </c>
      <c r="I6488" s="330"/>
      <c r="K6488" s="42"/>
      <c r="L6488" s="42"/>
      <c r="M6488" s="328"/>
      <c r="N6488" s="328"/>
      <c r="O6488" s="42"/>
    </row>
    <row r="6489" spans="1:15">
      <c r="A6489" s="42"/>
      <c r="B6489" s="330">
        <v>49493</v>
      </c>
      <c r="C6489" s="334">
        <f t="shared" si="99"/>
        <v>10431388925</v>
      </c>
      <c r="D6489" s="42"/>
      <c r="E6489" s="42"/>
      <c r="F6489" s="247">
        <v>892526739</v>
      </c>
      <c r="G6489" s="337">
        <v>885280730</v>
      </c>
      <c r="H6489" s="330">
        <v>43633</v>
      </c>
      <c r="I6489" s="330"/>
      <c r="K6489" s="42"/>
      <c r="L6489" s="42"/>
      <c r="M6489" s="328"/>
      <c r="N6489" s="328"/>
      <c r="O6489" s="42"/>
    </row>
    <row r="6490" spans="1:15">
      <c r="A6490" s="42"/>
      <c r="B6490" s="330">
        <v>49494</v>
      </c>
      <c r="C6490" s="334">
        <f t="shared" si="99"/>
        <v>9740338446</v>
      </c>
      <c r="D6490" s="42"/>
      <c r="E6490" s="42"/>
      <c r="F6490" s="247">
        <v>201476260</v>
      </c>
      <c r="G6490" s="337">
        <v>885634981</v>
      </c>
      <c r="H6490" s="330">
        <v>43067</v>
      </c>
      <c r="I6490" s="330"/>
      <c r="K6490" s="42"/>
      <c r="L6490" s="42"/>
      <c r="M6490" s="328"/>
      <c r="N6490" s="328"/>
      <c r="O6490" s="42"/>
    </row>
    <row r="6491" spans="1:15">
      <c r="A6491" s="42"/>
      <c r="B6491" s="330">
        <v>49495</v>
      </c>
      <c r="C6491" s="334">
        <f t="shared" si="99"/>
        <v>9797865222</v>
      </c>
      <c r="D6491" s="42"/>
      <c r="E6491" s="42"/>
      <c r="F6491" s="247">
        <v>259003036</v>
      </c>
      <c r="G6491" s="337">
        <v>885709681</v>
      </c>
      <c r="H6491" s="330">
        <v>47169</v>
      </c>
      <c r="I6491" s="330"/>
      <c r="K6491" s="42"/>
      <c r="L6491" s="42"/>
      <c r="M6491" s="328"/>
      <c r="N6491" s="328"/>
      <c r="O6491" s="42"/>
    </row>
    <row r="6492" spans="1:15">
      <c r="A6492" s="42"/>
      <c r="B6492" s="330">
        <v>49496</v>
      </c>
      <c r="C6492" s="334">
        <f t="shared" si="99"/>
        <v>10075458902</v>
      </c>
      <c r="D6492" s="42"/>
      <c r="E6492" s="42"/>
      <c r="F6492" s="247">
        <v>536596716</v>
      </c>
      <c r="G6492" s="337">
        <v>885797671</v>
      </c>
      <c r="H6492" s="330">
        <v>47865</v>
      </c>
      <c r="I6492" s="330"/>
      <c r="K6492" s="42"/>
      <c r="L6492" s="42"/>
      <c r="M6492" s="328"/>
      <c r="N6492" s="328"/>
      <c r="O6492" s="42"/>
    </row>
    <row r="6493" spans="1:15">
      <c r="A6493" s="42"/>
      <c r="B6493" s="330">
        <v>49497</v>
      </c>
      <c r="C6493" s="334">
        <f t="shared" si="99"/>
        <v>10095225884</v>
      </c>
      <c r="D6493" s="42"/>
      <c r="E6493" s="42"/>
      <c r="F6493" s="247">
        <v>556363698</v>
      </c>
      <c r="G6493" s="337">
        <v>885864519</v>
      </c>
      <c r="H6493" s="330">
        <v>48457</v>
      </c>
      <c r="I6493" s="330"/>
      <c r="K6493" s="42"/>
      <c r="L6493" s="42"/>
      <c r="M6493" s="328"/>
      <c r="N6493" s="328"/>
      <c r="O6493" s="42"/>
    </row>
    <row r="6494" spans="1:15">
      <c r="A6494" s="42"/>
      <c r="B6494" s="330">
        <v>49498</v>
      </c>
      <c r="C6494" s="334">
        <f t="shared" si="99"/>
        <v>10034709767</v>
      </c>
      <c r="D6494" s="42"/>
      <c r="E6494" s="42"/>
      <c r="F6494" s="247">
        <v>495847581</v>
      </c>
      <c r="G6494" s="337">
        <v>885894302</v>
      </c>
      <c r="H6494" s="330">
        <v>44245</v>
      </c>
      <c r="I6494" s="330"/>
      <c r="K6494" s="42"/>
      <c r="L6494" s="42"/>
      <c r="M6494" s="328"/>
      <c r="N6494" s="328"/>
      <c r="O6494" s="42"/>
    </row>
    <row r="6495" spans="1:15">
      <c r="A6495" s="42"/>
      <c r="B6495" s="330">
        <v>49499</v>
      </c>
      <c r="C6495" s="334">
        <f t="shared" si="99"/>
        <v>9888552677</v>
      </c>
      <c r="D6495" s="42"/>
      <c r="E6495" s="42"/>
      <c r="F6495" s="247">
        <v>349690491</v>
      </c>
      <c r="G6495" s="337">
        <v>885963825</v>
      </c>
      <c r="H6495" s="330">
        <v>44696</v>
      </c>
      <c r="I6495" s="330"/>
      <c r="K6495" s="42"/>
      <c r="L6495" s="42"/>
      <c r="M6495" s="328"/>
      <c r="N6495" s="328"/>
      <c r="O6495" s="42"/>
    </row>
    <row r="6496" spans="1:15">
      <c r="A6496" s="42"/>
      <c r="B6496" s="330">
        <v>49500</v>
      </c>
      <c r="C6496" s="334">
        <f t="shared" ref="C6496:C6559" si="100">F6496+(F$88*28679+98765)+(G$88*6587+87654)+(E$88*9537+76543)+(J$88*5713+4528)</f>
        <v>9957472047</v>
      </c>
      <c r="D6496" s="42"/>
      <c r="E6496" s="42"/>
      <c r="F6496" s="247">
        <v>418609861</v>
      </c>
      <c r="G6496" s="337">
        <v>885978265</v>
      </c>
      <c r="H6496" s="330">
        <v>49633</v>
      </c>
      <c r="I6496" s="330"/>
      <c r="K6496" s="42"/>
      <c r="L6496" s="42"/>
      <c r="M6496" s="328"/>
      <c r="N6496" s="328"/>
      <c r="O6496" s="42"/>
    </row>
    <row r="6497" spans="1:15">
      <c r="A6497" s="42"/>
      <c r="B6497" s="330">
        <v>49501</v>
      </c>
      <c r="C6497" s="334">
        <f t="shared" si="100"/>
        <v>10203870769</v>
      </c>
      <c r="D6497" s="42"/>
      <c r="E6497" s="42"/>
      <c r="F6497" s="247">
        <v>665008583</v>
      </c>
      <c r="G6497" s="337">
        <v>886070341</v>
      </c>
      <c r="H6497" s="330">
        <v>44240</v>
      </c>
      <c r="I6497" s="330"/>
      <c r="K6497" s="42"/>
      <c r="L6497" s="42"/>
      <c r="M6497" s="328"/>
      <c r="N6497" s="328"/>
      <c r="O6497" s="42"/>
    </row>
    <row r="6498" spans="1:15">
      <c r="A6498" s="42"/>
      <c r="B6498" s="330">
        <v>49502</v>
      </c>
      <c r="C6498" s="334">
        <f t="shared" si="100"/>
        <v>9871169888</v>
      </c>
      <c r="D6498" s="42"/>
      <c r="E6498" s="42"/>
      <c r="F6498" s="247">
        <v>332307702</v>
      </c>
      <c r="G6498" s="337">
        <v>886166468</v>
      </c>
      <c r="H6498" s="330">
        <v>43705</v>
      </c>
      <c r="I6498" s="330"/>
      <c r="K6498" s="42"/>
      <c r="L6498" s="42"/>
      <c r="M6498" s="328"/>
      <c r="N6498" s="328"/>
      <c r="O6498" s="42"/>
    </row>
    <row r="6499" spans="1:15">
      <c r="A6499" s="42"/>
      <c r="B6499" s="330">
        <v>49503</v>
      </c>
      <c r="C6499" s="334">
        <f t="shared" si="100"/>
        <v>10072974681</v>
      </c>
      <c r="D6499" s="42"/>
      <c r="E6499" s="42"/>
      <c r="F6499" s="247">
        <v>534112495</v>
      </c>
      <c r="G6499" s="337">
        <v>886174679</v>
      </c>
      <c r="H6499" s="330">
        <v>43447</v>
      </c>
      <c r="I6499" s="330"/>
      <c r="K6499" s="42"/>
      <c r="L6499" s="42"/>
      <c r="M6499" s="328"/>
      <c r="N6499" s="328"/>
      <c r="O6499" s="42"/>
    </row>
    <row r="6500" spans="1:15">
      <c r="A6500" s="42"/>
      <c r="B6500" s="330">
        <v>49504</v>
      </c>
      <c r="C6500" s="334">
        <f t="shared" si="100"/>
        <v>9873034095</v>
      </c>
      <c r="D6500" s="42"/>
      <c r="E6500" s="42"/>
      <c r="F6500" s="247">
        <v>334171909</v>
      </c>
      <c r="G6500" s="337">
        <v>886353635</v>
      </c>
      <c r="H6500" s="330">
        <v>44560</v>
      </c>
      <c r="I6500" s="330"/>
      <c r="K6500" s="42"/>
      <c r="L6500" s="42"/>
      <c r="M6500" s="328"/>
      <c r="N6500" s="328"/>
      <c r="O6500" s="42"/>
    </row>
    <row r="6501" spans="1:15">
      <c r="A6501" s="42"/>
      <c r="B6501" s="330">
        <v>49505</v>
      </c>
      <c r="C6501" s="334">
        <f t="shared" si="100"/>
        <v>9695227927</v>
      </c>
      <c r="D6501" s="42"/>
      <c r="E6501" s="42"/>
      <c r="F6501" s="247">
        <v>156365741</v>
      </c>
      <c r="G6501" s="337">
        <v>886601971</v>
      </c>
      <c r="H6501" s="330">
        <v>47195</v>
      </c>
      <c r="I6501" s="330"/>
      <c r="K6501" s="42"/>
      <c r="L6501" s="42"/>
      <c r="M6501" s="328"/>
      <c r="N6501" s="328"/>
      <c r="O6501" s="42"/>
    </row>
    <row r="6502" spans="1:15">
      <c r="A6502" s="42"/>
      <c r="B6502" s="330">
        <v>49506</v>
      </c>
      <c r="C6502" s="334">
        <f t="shared" si="100"/>
        <v>10397681829</v>
      </c>
      <c r="D6502" s="42"/>
      <c r="E6502" s="42"/>
      <c r="F6502" s="247">
        <v>858819643</v>
      </c>
      <c r="G6502" s="337">
        <v>886610892</v>
      </c>
      <c r="H6502" s="330">
        <v>47463</v>
      </c>
      <c r="I6502" s="330"/>
      <c r="K6502" s="42"/>
      <c r="L6502" s="42"/>
      <c r="M6502" s="328"/>
      <c r="N6502" s="328"/>
      <c r="O6502" s="42"/>
    </row>
    <row r="6503" spans="1:15">
      <c r="A6503" s="42"/>
      <c r="B6503" s="330">
        <v>49507</v>
      </c>
      <c r="C6503" s="334">
        <f t="shared" si="100"/>
        <v>10481129915</v>
      </c>
      <c r="D6503" s="42"/>
      <c r="E6503" s="42"/>
      <c r="F6503" s="247">
        <v>942267729</v>
      </c>
      <c r="G6503" s="337">
        <v>886794819</v>
      </c>
      <c r="H6503" s="330">
        <v>46902</v>
      </c>
      <c r="I6503" s="330"/>
      <c r="K6503" s="42"/>
      <c r="L6503" s="42"/>
      <c r="M6503" s="328"/>
      <c r="N6503" s="328"/>
      <c r="O6503" s="42"/>
    </row>
    <row r="6504" spans="1:15">
      <c r="A6504" s="42"/>
      <c r="B6504" s="330">
        <v>49508</v>
      </c>
      <c r="C6504" s="334">
        <f t="shared" si="100"/>
        <v>9869589735</v>
      </c>
      <c r="D6504" s="42"/>
      <c r="E6504" s="42"/>
      <c r="F6504" s="247">
        <v>330727549</v>
      </c>
      <c r="G6504" s="337">
        <v>886986219</v>
      </c>
      <c r="H6504" s="330">
        <v>47665</v>
      </c>
      <c r="I6504" s="330"/>
      <c r="K6504" s="42"/>
      <c r="L6504" s="42"/>
      <c r="M6504" s="328"/>
      <c r="N6504" s="328"/>
      <c r="O6504" s="42"/>
    </row>
    <row r="6505" spans="1:15">
      <c r="A6505" s="42"/>
      <c r="B6505" s="330">
        <v>49509</v>
      </c>
      <c r="C6505" s="334">
        <f t="shared" si="100"/>
        <v>9874162133</v>
      </c>
      <c r="D6505" s="42"/>
      <c r="E6505" s="42"/>
      <c r="F6505" s="247">
        <v>335299947</v>
      </c>
      <c r="G6505" s="337">
        <v>887111317</v>
      </c>
      <c r="H6505" s="330">
        <v>48950</v>
      </c>
      <c r="I6505" s="330"/>
      <c r="K6505" s="42"/>
      <c r="L6505" s="42"/>
      <c r="M6505" s="328"/>
      <c r="N6505" s="328"/>
      <c r="O6505" s="42"/>
    </row>
    <row r="6506" spans="1:15">
      <c r="A6506" s="42"/>
      <c r="B6506" s="330">
        <v>49510</v>
      </c>
      <c r="C6506" s="334">
        <f t="shared" si="100"/>
        <v>9774552913</v>
      </c>
      <c r="D6506" s="42"/>
      <c r="E6506" s="42"/>
      <c r="F6506" s="247">
        <v>235690727</v>
      </c>
      <c r="G6506" s="337">
        <v>887155321</v>
      </c>
      <c r="H6506" s="330">
        <v>50156</v>
      </c>
      <c r="I6506" s="330"/>
      <c r="K6506" s="42"/>
      <c r="L6506" s="42"/>
      <c r="M6506" s="328"/>
      <c r="N6506" s="328"/>
      <c r="O6506" s="42"/>
    </row>
    <row r="6507" spans="1:15">
      <c r="A6507" s="42"/>
      <c r="B6507" s="330">
        <v>49511</v>
      </c>
      <c r="C6507" s="334">
        <f t="shared" si="100"/>
        <v>10017690236</v>
      </c>
      <c r="D6507" s="42"/>
      <c r="E6507" s="42"/>
      <c r="F6507" s="247">
        <v>478828050</v>
      </c>
      <c r="G6507" s="337">
        <v>887406389</v>
      </c>
      <c r="H6507" s="330">
        <v>50181</v>
      </c>
      <c r="I6507" s="330"/>
      <c r="K6507" s="42"/>
      <c r="L6507" s="42"/>
      <c r="M6507" s="328"/>
      <c r="N6507" s="328"/>
      <c r="O6507" s="42"/>
    </row>
    <row r="6508" spans="1:15">
      <c r="A6508" s="42"/>
      <c r="B6508" s="330">
        <v>49512</v>
      </c>
      <c r="C6508" s="334">
        <f t="shared" si="100"/>
        <v>9793406419</v>
      </c>
      <c r="D6508" s="42"/>
      <c r="E6508" s="42"/>
      <c r="F6508" s="247">
        <v>254544233</v>
      </c>
      <c r="G6508" s="337">
        <v>887583779</v>
      </c>
      <c r="H6508" s="330">
        <v>46887</v>
      </c>
      <c r="I6508" s="330"/>
      <c r="K6508" s="42"/>
      <c r="L6508" s="42"/>
      <c r="M6508" s="328"/>
      <c r="N6508" s="328"/>
      <c r="O6508" s="42"/>
    </row>
    <row r="6509" spans="1:15">
      <c r="A6509" s="42"/>
      <c r="B6509" s="330">
        <v>49513</v>
      </c>
      <c r="C6509" s="334">
        <f t="shared" si="100"/>
        <v>10432178886</v>
      </c>
      <c r="D6509" s="42"/>
      <c r="E6509" s="42"/>
      <c r="F6509" s="247">
        <v>893316700</v>
      </c>
      <c r="G6509" s="337">
        <v>887712274</v>
      </c>
      <c r="H6509" s="330">
        <v>47858</v>
      </c>
      <c r="I6509" s="330"/>
      <c r="K6509" s="42"/>
      <c r="L6509" s="42"/>
      <c r="M6509" s="328"/>
      <c r="N6509" s="328"/>
      <c r="O6509" s="42"/>
    </row>
    <row r="6510" spans="1:15">
      <c r="A6510" s="42"/>
      <c r="B6510" s="330">
        <v>49514</v>
      </c>
      <c r="C6510" s="334">
        <f t="shared" si="100"/>
        <v>10459283548</v>
      </c>
      <c r="D6510" s="42"/>
      <c r="E6510" s="42"/>
      <c r="F6510" s="247">
        <v>920421362</v>
      </c>
      <c r="G6510" s="337">
        <v>887874514</v>
      </c>
      <c r="H6510" s="330">
        <v>44058</v>
      </c>
      <c r="I6510" s="330"/>
      <c r="K6510" s="42"/>
      <c r="L6510" s="42"/>
      <c r="M6510" s="328"/>
      <c r="N6510" s="328"/>
      <c r="O6510" s="42"/>
    </row>
    <row r="6511" spans="1:15">
      <c r="A6511" s="42"/>
      <c r="B6511" s="330">
        <v>49515</v>
      </c>
      <c r="C6511" s="334">
        <f t="shared" si="100"/>
        <v>10511964488</v>
      </c>
      <c r="D6511" s="42"/>
      <c r="E6511" s="42"/>
      <c r="F6511" s="247">
        <v>973102302</v>
      </c>
      <c r="G6511" s="337">
        <v>888412427</v>
      </c>
      <c r="H6511" s="330">
        <v>46736</v>
      </c>
      <c r="I6511" s="330"/>
      <c r="K6511" s="42"/>
      <c r="L6511" s="42"/>
      <c r="M6511" s="328"/>
      <c r="N6511" s="328"/>
      <c r="O6511" s="42"/>
    </row>
    <row r="6512" spans="1:15">
      <c r="A6512" s="42"/>
      <c r="B6512" s="330">
        <v>49516</v>
      </c>
      <c r="C6512" s="334">
        <f t="shared" si="100"/>
        <v>10202792758</v>
      </c>
      <c r="D6512" s="42"/>
      <c r="E6512" s="42"/>
      <c r="F6512" s="247">
        <v>663930572</v>
      </c>
      <c r="G6512" s="337">
        <v>888464011</v>
      </c>
      <c r="H6512" s="330">
        <v>46738</v>
      </c>
      <c r="I6512" s="330"/>
      <c r="K6512" s="42"/>
      <c r="L6512" s="42"/>
      <c r="M6512" s="328"/>
      <c r="N6512" s="328"/>
      <c r="O6512" s="42"/>
    </row>
    <row r="6513" spans="1:15">
      <c r="A6513" s="42"/>
      <c r="B6513" s="330">
        <v>49517</v>
      </c>
      <c r="C6513" s="334">
        <f t="shared" si="100"/>
        <v>9746357573</v>
      </c>
      <c r="D6513" s="42"/>
      <c r="E6513" s="42"/>
      <c r="F6513" s="247">
        <v>207495387</v>
      </c>
      <c r="G6513" s="337">
        <v>888674553</v>
      </c>
      <c r="H6513" s="330">
        <v>45217</v>
      </c>
      <c r="I6513" s="330"/>
      <c r="K6513" s="42"/>
      <c r="L6513" s="42"/>
      <c r="M6513" s="328"/>
      <c r="N6513" s="328"/>
      <c r="O6513" s="42"/>
    </row>
    <row r="6514" spans="1:15">
      <c r="A6514" s="42"/>
      <c r="B6514" s="330">
        <v>49518</v>
      </c>
      <c r="C6514" s="334">
        <f t="shared" si="100"/>
        <v>10530932033</v>
      </c>
      <c r="D6514" s="42"/>
      <c r="E6514" s="42"/>
      <c r="F6514" s="247">
        <v>992069847</v>
      </c>
      <c r="G6514" s="337">
        <v>888703639</v>
      </c>
      <c r="H6514" s="330">
        <v>49545</v>
      </c>
      <c r="I6514" s="330"/>
      <c r="K6514" s="42"/>
      <c r="L6514" s="42"/>
      <c r="M6514" s="328"/>
      <c r="N6514" s="328"/>
      <c r="O6514" s="42"/>
    </row>
    <row r="6515" spans="1:15">
      <c r="A6515" s="42"/>
      <c r="B6515" s="330">
        <v>49519</v>
      </c>
      <c r="C6515" s="334">
        <f t="shared" si="100"/>
        <v>10114981812</v>
      </c>
      <c r="D6515" s="42"/>
      <c r="E6515" s="42"/>
      <c r="F6515" s="247">
        <v>576119626</v>
      </c>
      <c r="G6515" s="337">
        <v>888801858</v>
      </c>
      <c r="H6515" s="330">
        <v>47918</v>
      </c>
      <c r="I6515" s="330"/>
      <c r="K6515" s="42"/>
      <c r="L6515" s="42"/>
      <c r="M6515" s="328"/>
      <c r="N6515" s="328"/>
      <c r="O6515" s="42"/>
    </row>
    <row r="6516" spans="1:15">
      <c r="A6516" s="42"/>
      <c r="B6516" s="330">
        <v>49520</v>
      </c>
      <c r="C6516" s="334">
        <f t="shared" si="100"/>
        <v>10267197551</v>
      </c>
      <c r="D6516" s="42"/>
      <c r="E6516" s="42"/>
      <c r="F6516" s="247">
        <v>728335365</v>
      </c>
      <c r="G6516" s="337">
        <v>889052998</v>
      </c>
      <c r="H6516" s="330">
        <v>47804</v>
      </c>
      <c r="I6516" s="330"/>
      <c r="K6516" s="42"/>
      <c r="L6516" s="42"/>
      <c r="M6516" s="328"/>
      <c r="N6516" s="328"/>
      <c r="O6516" s="42"/>
    </row>
    <row r="6517" spans="1:15">
      <c r="A6517" s="42"/>
      <c r="B6517" s="330">
        <v>49521</v>
      </c>
      <c r="C6517" s="334">
        <f t="shared" si="100"/>
        <v>10083315711</v>
      </c>
      <c r="D6517" s="42"/>
      <c r="E6517" s="42"/>
      <c r="F6517" s="247">
        <v>544453525</v>
      </c>
      <c r="G6517" s="337">
        <v>889562150</v>
      </c>
      <c r="H6517" s="330">
        <v>50324</v>
      </c>
      <c r="I6517" s="330"/>
      <c r="K6517" s="42"/>
      <c r="L6517" s="42"/>
      <c r="M6517" s="328"/>
      <c r="N6517" s="328"/>
      <c r="O6517" s="42"/>
    </row>
    <row r="6518" spans="1:15">
      <c r="A6518" s="42"/>
      <c r="B6518" s="330">
        <v>49522</v>
      </c>
      <c r="C6518" s="334">
        <f t="shared" si="100"/>
        <v>10119670983</v>
      </c>
      <c r="D6518" s="42"/>
      <c r="E6518" s="42"/>
      <c r="F6518" s="247">
        <v>580808797</v>
      </c>
      <c r="G6518" s="337">
        <v>889599034</v>
      </c>
      <c r="H6518" s="330">
        <v>45874</v>
      </c>
      <c r="I6518" s="330"/>
      <c r="K6518" s="42"/>
      <c r="L6518" s="42"/>
      <c r="M6518" s="328"/>
      <c r="N6518" s="328"/>
      <c r="O6518" s="42"/>
    </row>
    <row r="6519" spans="1:15">
      <c r="A6519" s="42"/>
      <c r="B6519" s="330">
        <v>49523</v>
      </c>
      <c r="C6519" s="334">
        <f t="shared" si="100"/>
        <v>10454736432</v>
      </c>
      <c r="D6519" s="42"/>
      <c r="E6519" s="42"/>
      <c r="F6519" s="247">
        <v>915874246</v>
      </c>
      <c r="G6519" s="337">
        <v>889801329</v>
      </c>
      <c r="H6519" s="330">
        <v>47176</v>
      </c>
      <c r="I6519" s="330"/>
      <c r="K6519" s="42"/>
      <c r="L6519" s="42"/>
      <c r="M6519" s="328"/>
      <c r="N6519" s="328"/>
      <c r="O6519" s="42"/>
    </row>
    <row r="6520" spans="1:15">
      <c r="A6520" s="42"/>
      <c r="B6520" s="330">
        <v>49524</v>
      </c>
      <c r="C6520" s="334">
        <f t="shared" si="100"/>
        <v>10128187784</v>
      </c>
      <c r="D6520" s="42"/>
      <c r="E6520" s="42"/>
      <c r="F6520" s="247">
        <v>589325598</v>
      </c>
      <c r="G6520" s="337">
        <v>889990842</v>
      </c>
      <c r="H6520" s="330">
        <v>43203</v>
      </c>
      <c r="I6520" s="330"/>
      <c r="K6520" s="42"/>
      <c r="L6520" s="42"/>
      <c r="M6520" s="328"/>
      <c r="N6520" s="328"/>
      <c r="O6520" s="42"/>
    </row>
    <row r="6521" spans="1:15">
      <c r="A6521" s="42"/>
      <c r="B6521" s="330">
        <v>49525</v>
      </c>
      <c r="C6521" s="334">
        <f t="shared" si="100"/>
        <v>10012077457</v>
      </c>
      <c r="D6521" s="42"/>
      <c r="E6521" s="42"/>
      <c r="F6521" s="247">
        <v>473215271</v>
      </c>
      <c r="G6521" s="337">
        <v>890100818</v>
      </c>
      <c r="H6521" s="330">
        <v>45126</v>
      </c>
      <c r="I6521" s="330"/>
      <c r="K6521" s="42"/>
      <c r="L6521" s="42"/>
      <c r="M6521" s="328"/>
      <c r="N6521" s="328"/>
      <c r="O6521" s="42"/>
    </row>
    <row r="6522" spans="1:15">
      <c r="A6522" s="42"/>
      <c r="B6522" s="330">
        <v>49526</v>
      </c>
      <c r="C6522" s="334">
        <f t="shared" si="100"/>
        <v>10512322062</v>
      </c>
      <c r="D6522" s="42"/>
      <c r="E6522" s="42"/>
      <c r="F6522" s="247">
        <v>973459876</v>
      </c>
      <c r="G6522" s="337">
        <v>890414758</v>
      </c>
      <c r="H6522" s="330">
        <v>47879</v>
      </c>
      <c r="I6522" s="330"/>
      <c r="K6522" s="42"/>
      <c r="L6522" s="42"/>
      <c r="M6522" s="328"/>
      <c r="N6522" s="328"/>
      <c r="O6522" s="42"/>
    </row>
    <row r="6523" spans="1:15">
      <c r="A6523" s="42"/>
      <c r="B6523" s="330">
        <v>49527</v>
      </c>
      <c r="C6523" s="334">
        <f t="shared" si="100"/>
        <v>10506870573</v>
      </c>
      <c r="D6523" s="42"/>
      <c r="E6523" s="42"/>
      <c r="F6523" s="247">
        <v>968008387</v>
      </c>
      <c r="G6523" s="337">
        <v>890519573</v>
      </c>
      <c r="H6523" s="330">
        <v>47226</v>
      </c>
      <c r="I6523" s="330"/>
      <c r="K6523" s="42"/>
      <c r="L6523" s="42"/>
      <c r="M6523" s="328"/>
      <c r="N6523" s="328"/>
      <c r="O6523" s="42"/>
    </row>
    <row r="6524" spans="1:15">
      <c r="A6524" s="42"/>
      <c r="B6524" s="330">
        <v>49528</v>
      </c>
      <c r="C6524" s="334">
        <f t="shared" si="100"/>
        <v>10022634295</v>
      </c>
      <c r="D6524" s="42"/>
      <c r="E6524" s="42"/>
      <c r="F6524" s="247">
        <v>483772109</v>
      </c>
      <c r="G6524" s="337">
        <v>890528423</v>
      </c>
      <c r="H6524" s="330">
        <v>45600</v>
      </c>
      <c r="I6524" s="330"/>
      <c r="K6524" s="42"/>
      <c r="L6524" s="42"/>
      <c r="M6524" s="328"/>
      <c r="N6524" s="328"/>
      <c r="O6524" s="42"/>
    </row>
    <row r="6525" spans="1:15">
      <c r="A6525" s="42"/>
      <c r="B6525" s="330">
        <v>49529</v>
      </c>
      <c r="C6525" s="334">
        <f t="shared" si="100"/>
        <v>10366785698</v>
      </c>
      <c r="D6525" s="42"/>
      <c r="E6525" s="42"/>
      <c r="F6525" s="247">
        <v>827923512</v>
      </c>
      <c r="G6525" s="337">
        <v>890671168</v>
      </c>
      <c r="H6525" s="330">
        <v>46581</v>
      </c>
      <c r="I6525" s="330"/>
      <c r="K6525" s="42"/>
      <c r="L6525" s="42"/>
      <c r="M6525" s="328"/>
      <c r="N6525" s="328"/>
      <c r="O6525" s="42"/>
    </row>
    <row r="6526" spans="1:15">
      <c r="A6526" s="42"/>
      <c r="B6526" s="330">
        <v>49530</v>
      </c>
      <c r="C6526" s="334">
        <f t="shared" si="100"/>
        <v>9998735259</v>
      </c>
      <c r="D6526" s="42"/>
      <c r="E6526" s="42"/>
      <c r="F6526" s="247">
        <v>459873073</v>
      </c>
      <c r="G6526" s="337">
        <v>890710625</v>
      </c>
      <c r="H6526" s="330">
        <v>47306</v>
      </c>
      <c r="I6526" s="330"/>
      <c r="K6526" s="42"/>
      <c r="L6526" s="42"/>
      <c r="M6526" s="328"/>
      <c r="N6526" s="328"/>
      <c r="O6526" s="42"/>
    </row>
    <row r="6527" spans="1:15">
      <c r="A6527" s="42"/>
      <c r="B6527" s="330">
        <v>49531</v>
      </c>
      <c r="C6527" s="334">
        <f t="shared" si="100"/>
        <v>10413882337</v>
      </c>
      <c r="D6527" s="42"/>
      <c r="E6527" s="42"/>
      <c r="F6527" s="247">
        <v>875020151</v>
      </c>
      <c r="G6527" s="337">
        <v>890721893</v>
      </c>
      <c r="H6527" s="330">
        <v>43319</v>
      </c>
      <c r="I6527" s="330"/>
      <c r="K6527" s="42"/>
      <c r="L6527" s="42"/>
      <c r="M6527" s="328"/>
      <c r="N6527" s="328"/>
      <c r="O6527" s="42"/>
    </row>
    <row r="6528" spans="1:15">
      <c r="A6528" s="42"/>
      <c r="B6528" s="330">
        <v>49532</v>
      </c>
      <c r="C6528" s="334">
        <f t="shared" si="100"/>
        <v>10327811693</v>
      </c>
      <c r="D6528" s="42"/>
      <c r="E6528" s="42"/>
      <c r="F6528" s="247">
        <v>788949507</v>
      </c>
      <c r="G6528" s="337">
        <v>890725790</v>
      </c>
      <c r="H6528" s="330">
        <v>49958</v>
      </c>
      <c r="I6528" s="330"/>
      <c r="K6528" s="42"/>
      <c r="L6528" s="42"/>
      <c r="M6528" s="328"/>
      <c r="N6528" s="328"/>
      <c r="O6528" s="42"/>
    </row>
    <row r="6529" spans="1:15">
      <c r="A6529" s="42"/>
      <c r="B6529" s="330">
        <v>49533</v>
      </c>
      <c r="C6529" s="334">
        <f t="shared" si="100"/>
        <v>10139746773</v>
      </c>
      <c r="D6529" s="42"/>
      <c r="E6529" s="42"/>
      <c r="F6529" s="247">
        <v>600884587</v>
      </c>
      <c r="G6529" s="337">
        <v>890905201</v>
      </c>
      <c r="H6529" s="330">
        <v>46060</v>
      </c>
      <c r="I6529" s="330"/>
      <c r="K6529" s="42"/>
      <c r="L6529" s="42"/>
      <c r="M6529" s="328"/>
      <c r="N6529" s="328"/>
      <c r="O6529" s="42"/>
    </row>
    <row r="6530" spans="1:15">
      <c r="A6530" s="42"/>
      <c r="B6530" s="330">
        <v>49534</v>
      </c>
      <c r="C6530" s="334">
        <f t="shared" si="100"/>
        <v>10122383141</v>
      </c>
      <c r="D6530" s="42"/>
      <c r="E6530" s="42"/>
      <c r="F6530" s="247">
        <v>583520955</v>
      </c>
      <c r="G6530" s="337">
        <v>890961150</v>
      </c>
      <c r="H6530" s="330">
        <v>46438</v>
      </c>
      <c r="I6530" s="330"/>
      <c r="K6530" s="42"/>
      <c r="L6530" s="42"/>
      <c r="M6530" s="328"/>
      <c r="N6530" s="328"/>
      <c r="O6530" s="42"/>
    </row>
    <row r="6531" spans="1:15">
      <c r="A6531" s="42"/>
      <c r="B6531" s="330">
        <v>49535</v>
      </c>
      <c r="C6531" s="334">
        <f t="shared" si="100"/>
        <v>9924363366</v>
      </c>
      <c r="D6531" s="42"/>
      <c r="E6531" s="42"/>
      <c r="F6531" s="247">
        <v>385501180</v>
      </c>
      <c r="G6531" s="337">
        <v>891022825</v>
      </c>
      <c r="H6531" s="330">
        <v>43558</v>
      </c>
      <c r="I6531" s="330"/>
      <c r="K6531" s="42"/>
      <c r="L6531" s="42"/>
      <c r="M6531" s="328"/>
      <c r="N6531" s="328"/>
      <c r="O6531" s="42"/>
    </row>
    <row r="6532" spans="1:15">
      <c r="A6532" s="42"/>
      <c r="B6532" s="330">
        <v>49536</v>
      </c>
      <c r="C6532" s="334">
        <f t="shared" si="100"/>
        <v>10380839734</v>
      </c>
      <c r="D6532" s="42"/>
      <c r="E6532" s="42"/>
      <c r="F6532" s="247">
        <v>841977548</v>
      </c>
      <c r="G6532" s="337">
        <v>891084289</v>
      </c>
      <c r="H6532" s="330">
        <v>46239</v>
      </c>
      <c r="I6532" s="330"/>
      <c r="K6532" s="42"/>
      <c r="L6532" s="42"/>
      <c r="M6532" s="328"/>
      <c r="N6532" s="328"/>
      <c r="O6532" s="42"/>
    </row>
    <row r="6533" spans="1:15">
      <c r="A6533" s="42"/>
      <c r="B6533" s="330">
        <v>49537</v>
      </c>
      <c r="C6533" s="334">
        <f t="shared" si="100"/>
        <v>10325244081</v>
      </c>
      <c r="D6533" s="42"/>
      <c r="E6533" s="42"/>
      <c r="F6533" s="247">
        <v>786381895</v>
      </c>
      <c r="G6533" s="337">
        <v>891118258</v>
      </c>
      <c r="H6533" s="330">
        <v>44766</v>
      </c>
      <c r="I6533" s="330"/>
      <c r="K6533" s="42"/>
      <c r="L6533" s="42"/>
      <c r="M6533" s="328"/>
      <c r="N6533" s="328"/>
      <c r="O6533" s="42"/>
    </row>
    <row r="6534" spans="1:15">
      <c r="A6534" s="42"/>
      <c r="B6534" s="330">
        <v>49538</v>
      </c>
      <c r="C6534" s="334">
        <f t="shared" si="100"/>
        <v>9807239638</v>
      </c>
      <c r="D6534" s="42"/>
      <c r="E6534" s="42"/>
      <c r="F6534" s="247">
        <v>268377452</v>
      </c>
      <c r="G6534" s="337">
        <v>891408440</v>
      </c>
      <c r="H6534" s="330">
        <v>47702</v>
      </c>
      <c r="I6534" s="330"/>
      <c r="K6534" s="42"/>
      <c r="L6534" s="42"/>
      <c r="M6534" s="328"/>
      <c r="N6534" s="328"/>
      <c r="O6534" s="42"/>
    </row>
    <row r="6535" spans="1:15">
      <c r="A6535" s="42"/>
      <c r="B6535" s="330">
        <v>49539</v>
      </c>
      <c r="C6535" s="334">
        <f t="shared" si="100"/>
        <v>10311655463</v>
      </c>
      <c r="D6535" s="42"/>
      <c r="E6535" s="42"/>
      <c r="F6535" s="247">
        <v>772793277</v>
      </c>
      <c r="G6535" s="337">
        <v>891481621</v>
      </c>
      <c r="H6535" s="330">
        <v>44211</v>
      </c>
      <c r="I6535" s="330"/>
      <c r="K6535" s="42"/>
      <c r="L6535" s="42"/>
      <c r="M6535" s="328"/>
      <c r="N6535" s="328"/>
      <c r="O6535" s="42"/>
    </row>
    <row r="6536" spans="1:15">
      <c r="A6536" s="42"/>
      <c r="B6536" s="330">
        <v>49540</v>
      </c>
      <c r="C6536" s="334">
        <f t="shared" si="100"/>
        <v>10042056807</v>
      </c>
      <c r="D6536" s="42"/>
      <c r="E6536" s="42"/>
      <c r="F6536" s="247">
        <v>503194621</v>
      </c>
      <c r="G6536" s="337">
        <v>891658011</v>
      </c>
      <c r="H6536" s="330">
        <v>45894</v>
      </c>
      <c r="I6536" s="330"/>
      <c r="K6536" s="42"/>
      <c r="L6536" s="42"/>
      <c r="M6536" s="328"/>
      <c r="N6536" s="328"/>
      <c r="O6536" s="42"/>
    </row>
    <row r="6537" spans="1:15">
      <c r="A6537" s="42"/>
      <c r="B6537" s="330">
        <v>49541</v>
      </c>
      <c r="C6537" s="334">
        <f t="shared" si="100"/>
        <v>10080207052</v>
      </c>
      <c r="D6537" s="42"/>
      <c r="E6537" s="42"/>
      <c r="F6537" s="247">
        <v>541344866</v>
      </c>
      <c r="G6537" s="337">
        <v>891671494</v>
      </c>
      <c r="H6537" s="330">
        <v>48496</v>
      </c>
      <c r="I6537" s="330"/>
      <c r="K6537" s="42"/>
      <c r="L6537" s="42"/>
      <c r="M6537" s="328"/>
      <c r="N6537" s="328"/>
      <c r="O6537" s="42"/>
    </row>
    <row r="6538" spans="1:15">
      <c r="A6538" s="42"/>
      <c r="B6538" s="330">
        <v>49542</v>
      </c>
      <c r="C6538" s="334">
        <f t="shared" si="100"/>
        <v>10387815091</v>
      </c>
      <c r="D6538" s="42"/>
      <c r="E6538" s="42"/>
      <c r="F6538" s="247">
        <v>848952905</v>
      </c>
      <c r="G6538" s="337">
        <v>891677429</v>
      </c>
      <c r="H6538" s="330">
        <v>44839</v>
      </c>
      <c r="I6538" s="330"/>
      <c r="K6538" s="42"/>
      <c r="L6538" s="42"/>
      <c r="M6538" s="328"/>
      <c r="N6538" s="328"/>
      <c r="O6538" s="42"/>
    </row>
    <row r="6539" spans="1:15">
      <c r="A6539" s="42"/>
      <c r="B6539" s="330">
        <v>49543</v>
      </c>
      <c r="C6539" s="334">
        <f t="shared" si="100"/>
        <v>9972564336</v>
      </c>
      <c r="D6539" s="42"/>
      <c r="E6539" s="42"/>
      <c r="F6539" s="247">
        <v>433702150</v>
      </c>
      <c r="G6539" s="337">
        <v>891743257</v>
      </c>
      <c r="H6539" s="330">
        <v>46088</v>
      </c>
      <c r="I6539" s="330"/>
      <c r="K6539" s="42"/>
      <c r="L6539" s="42"/>
      <c r="M6539" s="328"/>
      <c r="N6539" s="328"/>
      <c r="O6539" s="42"/>
    </row>
    <row r="6540" spans="1:15">
      <c r="A6540" s="42"/>
      <c r="B6540" s="330">
        <v>49544</v>
      </c>
      <c r="C6540" s="334">
        <f t="shared" si="100"/>
        <v>10522931487</v>
      </c>
      <c r="D6540" s="42"/>
      <c r="E6540" s="42"/>
      <c r="F6540" s="247">
        <v>984069301</v>
      </c>
      <c r="G6540" s="337">
        <v>891789300</v>
      </c>
      <c r="H6540" s="330">
        <v>43039</v>
      </c>
      <c r="I6540" s="330"/>
      <c r="K6540" s="42"/>
      <c r="L6540" s="42"/>
      <c r="M6540" s="328"/>
      <c r="N6540" s="328"/>
      <c r="O6540" s="42"/>
    </row>
    <row r="6541" spans="1:15">
      <c r="A6541" s="42"/>
      <c r="B6541" s="330">
        <v>49545</v>
      </c>
      <c r="C6541" s="334">
        <f t="shared" si="100"/>
        <v>10427565825</v>
      </c>
      <c r="D6541" s="42"/>
      <c r="E6541" s="42"/>
      <c r="F6541" s="247">
        <v>888703639</v>
      </c>
      <c r="G6541" s="337">
        <v>891883044</v>
      </c>
      <c r="H6541" s="330">
        <v>47578</v>
      </c>
      <c r="I6541" s="330"/>
      <c r="K6541" s="42"/>
      <c r="L6541" s="42"/>
      <c r="M6541" s="328"/>
      <c r="N6541" s="328"/>
      <c r="O6541" s="42"/>
    </row>
    <row r="6542" spans="1:15">
      <c r="A6542" s="42"/>
      <c r="B6542" s="330">
        <v>49546</v>
      </c>
      <c r="C6542" s="334">
        <f t="shared" si="100"/>
        <v>10139580063</v>
      </c>
      <c r="D6542" s="42"/>
      <c r="E6542" s="42"/>
      <c r="F6542" s="247">
        <v>600717877</v>
      </c>
      <c r="G6542" s="337">
        <v>891930939</v>
      </c>
      <c r="H6542" s="330">
        <v>49445</v>
      </c>
      <c r="I6542" s="330"/>
      <c r="K6542" s="42"/>
      <c r="L6542" s="42"/>
      <c r="M6542" s="328"/>
      <c r="N6542" s="328"/>
      <c r="O6542" s="42"/>
    </row>
    <row r="6543" spans="1:15">
      <c r="A6543" s="42"/>
      <c r="B6543" s="330">
        <v>49547</v>
      </c>
      <c r="C6543" s="334">
        <f t="shared" si="100"/>
        <v>10118993701</v>
      </c>
      <c r="D6543" s="42"/>
      <c r="E6543" s="42"/>
      <c r="F6543" s="247">
        <v>580131515</v>
      </c>
      <c r="G6543" s="337">
        <v>891987138</v>
      </c>
      <c r="H6543" s="330">
        <v>47398</v>
      </c>
      <c r="I6543" s="330"/>
      <c r="K6543" s="42"/>
      <c r="L6543" s="42"/>
      <c r="M6543" s="328"/>
      <c r="N6543" s="328"/>
      <c r="O6543" s="42"/>
    </row>
    <row r="6544" spans="1:15">
      <c r="A6544" s="42"/>
      <c r="B6544" s="330">
        <v>49548</v>
      </c>
      <c r="C6544" s="334">
        <f t="shared" si="100"/>
        <v>10412627682</v>
      </c>
      <c r="D6544" s="42"/>
      <c r="E6544" s="42"/>
      <c r="F6544" s="247">
        <v>873765496</v>
      </c>
      <c r="G6544" s="337">
        <v>892104992</v>
      </c>
      <c r="H6544" s="330">
        <v>49978</v>
      </c>
      <c r="I6544" s="330"/>
      <c r="K6544" s="42"/>
      <c r="L6544" s="42"/>
      <c r="M6544" s="328"/>
      <c r="N6544" s="328"/>
      <c r="O6544" s="42"/>
    </row>
    <row r="6545" spans="1:15">
      <c r="A6545" s="42"/>
      <c r="B6545" s="330">
        <v>49549</v>
      </c>
      <c r="C6545" s="334">
        <f t="shared" si="100"/>
        <v>10090009430</v>
      </c>
      <c r="D6545" s="42"/>
      <c r="E6545" s="42"/>
      <c r="F6545" s="247">
        <v>551147244</v>
      </c>
      <c r="G6545" s="337">
        <v>892291761</v>
      </c>
      <c r="H6545" s="330">
        <v>45239</v>
      </c>
      <c r="I6545" s="330"/>
      <c r="K6545" s="42"/>
      <c r="L6545" s="42"/>
      <c r="M6545" s="328"/>
      <c r="N6545" s="328"/>
      <c r="O6545" s="42"/>
    </row>
    <row r="6546" spans="1:15">
      <c r="A6546" s="42"/>
      <c r="B6546" s="330">
        <v>49550</v>
      </c>
      <c r="C6546" s="334">
        <f t="shared" si="100"/>
        <v>10351367117</v>
      </c>
      <c r="D6546" s="42"/>
      <c r="E6546" s="42"/>
      <c r="F6546" s="247">
        <v>812504931</v>
      </c>
      <c r="G6546" s="337">
        <v>892330627</v>
      </c>
      <c r="H6546" s="330">
        <v>43546</v>
      </c>
      <c r="I6546" s="330"/>
      <c r="K6546" s="42"/>
      <c r="L6546" s="42"/>
      <c r="M6546" s="328"/>
      <c r="N6546" s="328"/>
      <c r="O6546" s="42"/>
    </row>
    <row r="6547" spans="1:15">
      <c r="A6547" s="42"/>
      <c r="B6547" s="330">
        <v>49551</v>
      </c>
      <c r="C6547" s="334">
        <f t="shared" si="100"/>
        <v>9808219648</v>
      </c>
      <c r="D6547" s="42"/>
      <c r="E6547" s="42"/>
      <c r="F6547" s="247">
        <v>269357462</v>
      </c>
      <c r="G6547" s="337">
        <v>892383397</v>
      </c>
      <c r="H6547" s="330">
        <v>47207</v>
      </c>
      <c r="I6547" s="330"/>
      <c r="K6547" s="42"/>
      <c r="L6547" s="42"/>
      <c r="M6547" s="328"/>
      <c r="N6547" s="328"/>
      <c r="O6547" s="42"/>
    </row>
    <row r="6548" spans="1:15">
      <c r="A6548" s="42"/>
      <c r="B6548" s="330">
        <v>49552</v>
      </c>
      <c r="C6548" s="334">
        <f t="shared" si="100"/>
        <v>9822173011</v>
      </c>
      <c r="D6548" s="42"/>
      <c r="E6548" s="42"/>
      <c r="F6548" s="247">
        <v>283310825</v>
      </c>
      <c r="G6548" s="337">
        <v>892491014</v>
      </c>
      <c r="H6548" s="330">
        <v>45486</v>
      </c>
      <c r="I6548" s="330"/>
      <c r="K6548" s="42"/>
      <c r="L6548" s="42"/>
      <c r="M6548" s="328"/>
      <c r="N6548" s="328"/>
      <c r="O6548" s="42"/>
    </row>
    <row r="6549" spans="1:15">
      <c r="A6549" s="42"/>
      <c r="B6549" s="330">
        <v>49553</v>
      </c>
      <c r="C6549" s="334">
        <f t="shared" si="100"/>
        <v>9671606811</v>
      </c>
      <c r="D6549" s="42"/>
      <c r="E6549" s="42"/>
      <c r="F6549" s="247">
        <v>132744625</v>
      </c>
      <c r="G6549" s="337">
        <v>892526739</v>
      </c>
      <c r="H6549" s="330">
        <v>49493</v>
      </c>
      <c r="I6549" s="330"/>
      <c r="K6549" s="42"/>
      <c r="L6549" s="42"/>
      <c r="M6549" s="328"/>
      <c r="N6549" s="328"/>
      <c r="O6549" s="42"/>
    </row>
    <row r="6550" spans="1:15">
      <c r="A6550" s="42"/>
      <c r="B6550" s="330">
        <v>49554</v>
      </c>
      <c r="C6550" s="334">
        <f t="shared" si="100"/>
        <v>9695506065</v>
      </c>
      <c r="D6550" s="42"/>
      <c r="E6550" s="42"/>
      <c r="F6550" s="247">
        <v>156643879</v>
      </c>
      <c r="G6550" s="337">
        <v>892568903</v>
      </c>
      <c r="H6550" s="330">
        <v>49666</v>
      </c>
      <c r="I6550" s="330"/>
      <c r="K6550" s="42"/>
      <c r="L6550" s="42"/>
      <c r="M6550" s="328"/>
      <c r="N6550" s="328"/>
      <c r="O6550" s="42"/>
    </row>
    <row r="6551" spans="1:15">
      <c r="A6551" s="42"/>
      <c r="B6551" s="330">
        <v>49555</v>
      </c>
      <c r="C6551" s="334">
        <f t="shared" si="100"/>
        <v>9691173591</v>
      </c>
      <c r="D6551" s="42"/>
      <c r="E6551" s="42"/>
      <c r="F6551" s="247">
        <v>152311405</v>
      </c>
      <c r="G6551" s="337">
        <v>892664767</v>
      </c>
      <c r="H6551" s="330">
        <v>44891</v>
      </c>
      <c r="I6551" s="330"/>
      <c r="K6551" s="42"/>
      <c r="L6551" s="42"/>
      <c r="M6551" s="328"/>
      <c r="N6551" s="328"/>
      <c r="O6551" s="42"/>
    </row>
    <row r="6552" spans="1:15">
      <c r="A6552" s="42"/>
      <c r="B6552" s="330">
        <v>49556</v>
      </c>
      <c r="C6552" s="334">
        <f t="shared" si="100"/>
        <v>10469281126</v>
      </c>
      <c r="D6552" s="42"/>
      <c r="E6552" s="42"/>
      <c r="F6552" s="247">
        <v>930418940</v>
      </c>
      <c r="G6552" s="337">
        <v>892805164</v>
      </c>
      <c r="H6552" s="330">
        <v>46924</v>
      </c>
      <c r="I6552" s="330"/>
      <c r="K6552" s="42"/>
      <c r="L6552" s="42"/>
      <c r="M6552" s="328"/>
      <c r="N6552" s="328"/>
      <c r="O6552" s="42"/>
    </row>
    <row r="6553" spans="1:15">
      <c r="A6553" s="42"/>
      <c r="B6553" s="330">
        <v>49557</v>
      </c>
      <c r="C6553" s="334">
        <f t="shared" si="100"/>
        <v>10112857181</v>
      </c>
      <c r="D6553" s="42"/>
      <c r="E6553" s="42"/>
      <c r="F6553" s="247">
        <v>573994995</v>
      </c>
      <c r="G6553" s="337">
        <v>892904055</v>
      </c>
      <c r="H6553" s="330">
        <v>48377</v>
      </c>
      <c r="I6553" s="330"/>
      <c r="K6553" s="42"/>
      <c r="L6553" s="42"/>
      <c r="M6553" s="328"/>
      <c r="N6553" s="328"/>
      <c r="O6553" s="42"/>
    </row>
    <row r="6554" spans="1:15">
      <c r="A6554" s="42"/>
      <c r="B6554" s="330">
        <v>49558</v>
      </c>
      <c r="C6554" s="334">
        <f t="shared" si="100"/>
        <v>10378154291</v>
      </c>
      <c r="D6554" s="42"/>
      <c r="E6554" s="42"/>
      <c r="F6554" s="247">
        <v>839292105</v>
      </c>
      <c r="G6554" s="337">
        <v>892934030</v>
      </c>
      <c r="H6554" s="330">
        <v>44554</v>
      </c>
      <c r="I6554" s="330"/>
      <c r="K6554" s="42"/>
      <c r="L6554" s="42"/>
      <c r="M6554" s="328"/>
      <c r="N6554" s="328"/>
      <c r="O6554" s="42"/>
    </row>
    <row r="6555" spans="1:15">
      <c r="A6555" s="42"/>
      <c r="B6555" s="330">
        <v>49559</v>
      </c>
      <c r="C6555" s="334">
        <f t="shared" si="100"/>
        <v>10391179158</v>
      </c>
      <c r="D6555" s="42"/>
      <c r="E6555" s="42"/>
      <c r="F6555" s="247">
        <v>852316972</v>
      </c>
      <c r="G6555" s="337">
        <v>893154824</v>
      </c>
      <c r="H6555" s="330">
        <v>46464</v>
      </c>
      <c r="I6555" s="330"/>
      <c r="K6555" s="42"/>
      <c r="L6555" s="42"/>
      <c r="M6555" s="328"/>
      <c r="N6555" s="328"/>
      <c r="O6555" s="42"/>
    </row>
    <row r="6556" spans="1:15">
      <c r="A6556" s="42"/>
      <c r="B6556" s="330">
        <v>49560</v>
      </c>
      <c r="C6556" s="334">
        <f t="shared" si="100"/>
        <v>9842424372</v>
      </c>
      <c r="D6556" s="42"/>
      <c r="E6556" s="42"/>
      <c r="F6556" s="247">
        <v>303562186</v>
      </c>
      <c r="G6556" s="337">
        <v>893222057</v>
      </c>
      <c r="H6556" s="330">
        <v>50296</v>
      </c>
      <c r="I6556" s="330"/>
      <c r="K6556" s="42"/>
      <c r="L6556" s="42"/>
      <c r="M6556" s="328"/>
      <c r="N6556" s="328"/>
      <c r="O6556" s="42"/>
    </row>
    <row r="6557" spans="1:15">
      <c r="A6557" s="42"/>
      <c r="B6557" s="330">
        <v>49561</v>
      </c>
      <c r="C6557" s="334">
        <f t="shared" si="100"/>
        <v>10084693304</v>
      </c>
      <c r="D6557" s="42"/>
      <c r="E6557" s="42"/>
      <c r="F6557" s="247">
        <v>545831118</v>
      </c>
      <c r="G6557" s="337">
        <v>893316700</v>
      </c>
      <c r="H6557" s="330">
        <v>49513</v>
      </c>
      <c r="I6557" s="330"/>
      <c r="K6557" s="42"/>
      <c r="L6557" s="42"/>
      <c r="M6557" s="328"/>
      <c r="N6557" s="328"/>
      <c r="O6557" s="42"/>
    </row>
    <row r="6558" spans="1:15">
      <c r="A6558" s="42"/>
      <c r="B6558" s="330">
        <v>49562</v>
      </c>
      <c r="C6558" s="334">
        <f t="shared" si="100"/>
        <v>9964152364</v>
      </c>
      <c r="D6558" s="42"/>
      <c r="E6558" s="42"/>
      <c r="F6558" s="247">
        <v>425290178</v>
      </c>
      <c r="G6558" s="337">
        <v>893646313</v>
      </c>
      <c r="H6558" s="330">
        <v>46809</v>
      </c>
      <c r="I6558" s="330"/>
      <c r="K6558" s="42"/>
      <c r="L6558" s="42"/>
      <c r="M6558" s="328"/>
      <c r="N6558" s="328"/>
      <c r="O6558" s="42"/>
    </row>
    <row r="6559" spans="1:15">
      <c r="A6559" s="42"/>
      <c r="B6559" s="330">
        <v>49563</v>
      </c>
      <c r="C6559" s="334">
        <f t="shared" si="100"/>
        <v>9856494465</v>
      </c>
      <c r="D6559" s="42"/>
      <c r="E6559" s="42"/>
      <c r="F6559" s="247">
        <v>317632279</v>
      </c>
      <c r="G6559" s="337">
        <v>893680941</v>
      </c>
      <c r="H6559" s="330">
        <v>48211</v>
      </c>
      <c r="I6559" s="330"/>
      <c r="K6559" s="42"/>
      <c r="L6559" s="42"/>
      <c r="M6559" s="328"/>
      <c r="N6559" s="328"/>
      <c r="O6559" s="42"/>
    </row>
    <row r="6560" spans="1:15">
      <c r="A6560" s="42"/>
      <c r="B6560" s="330">
        <v>49564</v>
      </c>
      <c r="C6560" s="334">
        <f t="shared" ref="C6560:C6623" si="101">F6560+(F$88*28679+98765)+(G$88*6587+87654)+(E$88*9537+76543)+(J$88*5713+4528)</f>
        <v>10283852921</v>
      </c>
      <c r="D6560" s="42"/>
      <c r="E6560" s="42"/>
      <c r="F6560" s="247">
        <v>744990735</v>
      </c>
      <c r="G6560" s="337">
        <v>893711633</v>
      </c>
      <c r="H6560" s="330">
        <v>44790</v>
      </c>
      <c r="I6560" s="330"/>
      <c r="K6560" s="42"/>
      <c r="L6560" s="42"/>
      <c r="M6560" s="328"/>
      <c r="N6560" s="328"/>
      <c r="O6560" s="42"/>
    </row>
    <row r="6561" spans="1:15">
      <c r="A6561" s="42"/>
      <c r="B6561" s="330">
        <v>49565</v>
      </c>
      <c r="C6561" s="334">
        <f t="shared" si="101"/>
        <v>9761798356</v>
      </c>
      <c r="D6561" s="42"/>
      <c r="E6561" s="42"/>
      <c r="F6561" s="247">
        <v>222936170</v>
      </c>
      <c r="G6561" s="337">
        <v>893743818</v>
      </c>
      <c r="H6561" s="330">
        <v>46957</v>
      </c>
      <c r="I6561" s="330"/>
      <c r="K6561" s="42"/>
      <c r="L6561" s="42"/>
      <c r="M6561" s="328"/>
      <c r="N6561" s="328"/>
      <c r="O6561" s="42"/>
    </row>
    <row r="6562" spans="1:15">
      <c r="A6562" s="42"/>
      <c r="B6562" s="330">
        <v>49566</v>
      </c>
      <c r="C6562" s="334">
        <f t="shared" si="101"/>
        <v>9703028735</v>
      </c>
      <c r="D6562" s="42"/>
      <c r="E6562" s="42"/>
      <c r="F6562" s="247">
        <v>164166549</v>
      </c>
      <c r="G6562" s="337">
        <v>893762378</v>
      </c>
      <c r="H6562" s="330">
        <v>43237</v>
      </c>
      <c r="I6562" s="330"/>
      <c r="K6562" s="42"/>
      <c r="L6562" s="42"/>
      <c r="M6562" s="328"/>
      <c r="N6562" s="328"/>
      <c r="O6562" s="42"/>
    </row>
    <row r="6563" spans="1:15">
      <c r="A6563" s="42"/>
      <c r="B6563" s="330">
        <v>49567</v>
      </c>
      <c r="C6563" s="334">
        <f t="shared" si="101"/>
        <v>9997439727</v>
      </c>
      <c r="D6563" s="42"/>
      <c r="E6563" s="42"/>
      <c r="F6563" s="247">
        <v>458577541</v>
      </c>
      <c r="G6563" s="337">
        <v>893865876</v>
      </c>
      <c r="H6563" s="330">
        <v>45097</v>
      </c>
      <c r="I6563" s="330"/>
      <c r="K6563" s="42"/>
      <c r="L6563" s="42"/>
      <c r="M6563" s="328"/>
      <c r="N6563" s="328"/>
      <c r="O6563" s="42"/>
    </row>
    <row r="6564" spans="1:15">
      <c r="A6564" s="42"/>
      <c r="B6564" s="330">
        <v>49568</v>
      </c>
      <c r="C6564" s="334">
        <f t="shared" si="101"/>
        <v>10127357624</v>
      </c>
      <c r="D6564" s="42"/>
      <c r="E6564" s="42"/>
      <c r="F6564" s="247">
        <v>588495438</v>
      </c>
      <c r="G6564" s="337">
        <v>894126578</v>
      </c>
      <c r="H6564" s="330">
        <v>49710</v>
      </c>
      <c r="I6564" s="330"/>
      <c r="K6564" s="42"/>
      <c r="L6564" s="42"/>
      <c r="M6564" s="328"/>
      <c r="N6564" s="328"/>
      <c r="O6564" s="42"/>
    </row>
    <row r="6565" spans="1:15">
      <c r="A6565" s="42"/>
      <c r="B6565" s="330">
        <v>49569</v>
      </c>
      <c r="C6565" s="334">
        <f t="shared" si="101"/>
        <v>10307751244</v>
      </c>
      <c r="D6565" s="42"/>
      <c r="E6565" s="42"/>
      <c r="F6565" s="247">
        <v>768889058</v>
      </c>
      <c r="G6565" s="337">
        <v>894245118</v>
      </c>
      <c r="H6565" s="330">
        <v>45688</v>
      </c>
      <c r="I6565" s="330"/>
      <c r="K6565" s="42"/>
      <c r="L6565" s="42"/>
      <c r="M6565" s="328"/>
      <c r="N6565" s="328"/>
      <c r="O6565" s="42"/>
    </row>
    <row r="6566" spans="1:15">
      <c r="A6566" s="42"/>
      <c r="B6566" s="330">
        <v>49570</v>
      </c>
      <c r="C6566" s="334">
        <f t="shared" si="101"/>
        <v>10518858022</v>
      </c>
      <c r="D6566" s="42"/>
      <c r="E6566" s="42"/>
      <c r="F6566" s="247">
        <v>979995836</v>
      </c>
      <c r="G6566" s="337">
        <v>894346551</v>
      </c>
      <c r="H6566" s="330">
        <v>46202</v>
      </c>
      <c r="I6566" s="330"/>
      <c r="K6566" s="42"/>
      <c r="L6566" s="42"/>
      <c r="M6566" s="328"/>
      <c r="N6566" s="328"/>
      <c r="O6566" s="42"/>
    </row>
    <row r="6567" spans="1:15">
      <c r="A6567" s="42"/>
      <c r="B6567" s="330">
        <v>49571</v>
      </c>
      <c r="C6567" s="334">
        <f t="shared" si="101"/>
        <v>10051177960</v>
      </c>
      <c r="D6567" s="42"/>
      <c r="E6567" s="42"/>
      <c r="F6567" s="247">
        <v>512315774</v>
      </c>
      <c r="G6567" s="337">
        <v>894381304</v>
      </c>
      <c r="H6567" s="330">
        <v>45645</v>
      </c>
      <c r="I6567" s="330"/>
      <c r="K6567" s="42"/>
      <c r="L6567" s="42"/>
      <c r="M6567" s="328"/>
      <c r="N6567" s="328"/>
      <c r="O6567" s="42"/>
    </row>
    <row r="6568" spans="1:15">
      <c r="A6568" s="42"/>
      <c r="B6568" s="330">
        <v>49572</v>
      </c>
      <c r="C6568" s="334">
        <f t="shared" si="101"/>
        <v>10390387502</v>
      </c>
      <c r="D6568" s="42"/>
      <c r="E6568" s="42"/>
      <c r="F6568" s="247">
        <v>851525316</v>
      </c>
      <c r="G6568" s="337">
        <v>894400801</v>
      </c>
      <c r="H6568" s="330">
        <v>45116</v>
      </c>
      <c r="I6568" s="330"/>
      <c r="K6568" s="42"/>
      <c r="L6568" s="42"/>
      <c r="M6568" s="328"/>
      <c r="N6568" s="328"/>
      <c r="O6568" s="42"/>
    </row>
    <row r="6569" spans="1:15">
      <c r="A6569" s="42"/>
      <c r="B6569" s="330">
        <v>49573</v>
      </c>
      <c r="C6569" s="334">
        <f t="shared" si="101"/>
        <v>9697135063</v>
      </c>
      <c r="D6569" s="42"/>
      <c r="E6569" s="42"/>
      <c r="F6569" s="247">
        <v>158272877</v>
      </c>
      <c r="G6569" s="337">
        <v>894636176</v>
      </c>
      <c r="H6569" s="330">
        <v>48655</v>
      </c>
      <c r="I6569" s="330"/>
      <c r="K6569" s="42"/>
      <c r="L6569" s="42"/>
      <c r="M6569" s="328"/>
      <c r="N6569" s="328"/>
      <c r="O6569" s="42"/>
    </row>
    <row r="6570" spans="1:15">
      <c r="A6570" s="42"/>
      <c r="B6570" s="330">
        <v>49574</v>
      </c>
      <c r="C6570" s="334">
        <f t="shared" si="101"/>
        <v>9854609583</v>
      </c>
      <c r="D6570" s="42"/>
      <c r="E6570" s="42"/>
      <c r="F6570" s="247">
        <v>315747397</v>
      </c>
      <c r="G6570" s="337">
        <v>894715555</v>
      </c>
      <c r="H6570" s="330">
        <v>46979</v>
      </c>
      <c r="I6570" s="330"/>
      <c r="K6570" s="42"/>
      <c r="L6570" s="42"/>
      <c r="M6570" s="328"/>
      <c r="N6570" s="328"/>
      <c r="O6570" s="42"/>
    </row>
    <row r="6571" spans="1:15">
      <c r="A6571" s="42"/>
      <c r="B6571" s="330">
        <v>49575</v>
      </c>
      <c r="C6571" s="334">
        <f t="shared" si="101"/>
        <v>9648230593</v>
      </c>
      <c r="D6571" s="42"/>
      <c r="E6571" s="42"/>
      <c r="F6571" s="247">
        <v>109368407</v>
      </c>
      <c r="G6571" s="337">
        <v>894725445</v>
      </c>
      <c r="H6571" s="330">
        <v>49022</v>
      </c>
      <c r="I6571" s="330"/>
      <c r="K6571" s="42"/>
      <c r="L6571" s="42"/>
      <c r="M6571" s="328"/>
      <c r="N6571" s="328"/>
      <c r="O6571" s="42"/>
    </row>
    <row r="6572" spans="1:15">
      <c r="A6572" s="42"/>
      <c r="B6572" s="330">
        <v>49576</v>
      </c>
      <c r="C6572" s="334">
        <f t="shared" si="101"/>
        <v>10423951585</v>
      </c>
      <c r="D6572" s="42"/>
      <c r="E6572" s="42"/>
      <c r="F6572" s="247">
        <v>885089399</v>
      </c>
      <c r="G6572" s="337">
        <v>894843692</v>
      </c>
      <c r="H6572" s="330">
        <v>46663</v>
      </c>
      <c r="I6572" s="330"/>
      <c r="K6572" s="42"/>
      <c r="L6572" s="42"/>
      <c r="M6572" s="328"/>
      <c r="N6572" s="328"/>
      <c r="O6572" s="42"/>
    </row>
    <row r="6573" spans="1:15">
      <c r="A6573" s="42"/>
      <c r="B6573" s="330">
        <v>49577</v>
      </c>
      <c r="C6573" s="334">
        <f t="shared" si="101"/>
        <v>9719855966</v>
      </c>
      <c r="D6573" s="42"/>
      <c r="E6573" s="42"/>
      <c r="F6573" s="247">
        <v>180993780</v>
      </c>
      <c r="G6573" s="337">
        <v>895027918</v>
      </c>
      <c r="H6573" s="330">
        <v>47904</v>
      </c>
      <c r="I6573" s="330"/>
      <c r="K6573" s="42"/>
      <c r="L6573" s="42"/>
      <c r="M6573" s="328"/>
      <c r="N6573" s="328"/>
      <c r="O6573" s="42"/>
    </row>
    <row r="6574" spans="1:15">
      <c r="A6574" s="42"/>
      <c r="B6574" s="330">
        <v>49578</v>
      </c>
      <c r="C6574" s="334">
        <f t="shared" si="101"/>
        <v>10487950192</v>
      </c>
      <c r="D6574" s="42"/>
      <c r="E6574" s="42"/>
      <c r="F6574" s="247">
        <v>949088006</v>
      </c>
      <c r="G6574" s="337">
        <v>895183005</v>
      </c>
      <c r="H6574" s="330">
        <v>48028</v>
      </c>
      <c r="I6574" s="330"/>
      <c r="K6574" s="42"/>
      <c r="L6574" s="42"/>
      <c r="M6574" s="328"/>
      <c r="N6574" s="328"/>
      <c r="O6574" s="42"/>
    </row>
    <row r="6575" spans="1:15">
      <c r="A6575" s="42"/>
      <c r="B6575" s="330">
        <v>49579</v>
      </c>
      <c r="C6575" s="334">
        <f t="shared" si="101"/>
        <v>9777357609</v>
      </c>
      <c r="D6575" s="42"/>
      <c r="E6575" s="42"/>
      <c r="F6575" s="247">
        <v>238495423</v>
      </c>
      <c r="G6575" s="337">
        <v>895353064</v>
      </c>
      <c r="H6575" s="330">
        <v>47830</v>
      </c>
      <c r="I6575" s="330"/>
      <c r="K6575" s="42"/>
      <c r="L6575" s="42"/>
      <c r="M6575" s="328"/>
      <c r="N6575" s="328"/>
      <c r="O6575" s="42"/>
    </row>
    <row r="6576" spans="1:15">
      <c r="A6576" s="42"/>
      <c r="B6576" s="330">
        <v>49580</v>
      </c>
      <c r="C6576" s="334">
        <f t="shared" si="101"/>
        <v>10203163388</v>
      </c>
      <c r="D6576" s="42"/>
      <c r="E6576" s="42"/>
      <c r="F6576" s="247">
        <v>664301202</v>
      </c>
      <c r="G6576" s="337">
        <v>895354919</v>
      </c>
      <c r="H6576" s="330">
        <v>43043</v>
      </c>
      <c r="I6576" s="330"/>
      <c r="K6576" s="42"/>
      <c r="L6576" s="42"/>
      <c r="M6576" s="328"/>
      <c r="N6576" s="328"/>
      <c r="O6576" s="42"/>
    </row>
    <row r="6577" spans="1:15">
      <c r="A6577" s="42"/>
      <c r="B6577" s="330">
        <v>49581</v>
      </c>
      <c r="C6577" s="334">
        <f t="shared" si="101"/>
        <v>10342443316</v>
      </c>
      <c r="D6577" s="42"/>
      <c r="E6577" s="42"/>
      <c r="F6577" s="247">
        <v>803581130</v>
      </c>
      <c r="G6577" s="337">
        <v>895357525</v>
      </c>
      <c r="H6577" s="330">
        <v>44127</v>
      </c>
      <c r="I6577" s="330"/>
      <c r="K6577" s="42"/>
      <c r="L6577" s="42"/>
      <c r="M6577" s="328"/>
      <c r="N6577" s="328"/>
      <c r="O6577" s="42"/>
    </row>
    <row r="6578" spans="1:15">
      <c r="A6578" s="42"/>
      <c r="B6578" s="330">
        <v>49582</v>
      </c>
      <c r="C6578" s="334">
        <f t="shared" si="101"/>
        <v>9961200055</v>
      </c>
      <c r="D6578" s="42"/>
      <c r="E6578" s="42"/>
      <c r="F6578" s="247">
        <v>422337869</v>
      </c>
      <c r="G6578" s="337">
        <v>895405209</v>
      </c>
      <c r="H6578" s="330">
        <v>49114</v>
      </c>
      <c r="I6578" s="330"/>
      <c r="K6578" s="42"/>
      <c r="L6578" s="42"/>
      <c r="M6578" s="328"/>
      <c r="N6578" s="328"/>
      <c r="O6578" s="42"/>
    </row>
    <row r="6579" spans="1:15">
      <c r="A6579" s="42"/>
      <c r="B6579" s="330">
        <v>49583</v>
      </c>
      <c r="C6579" s="334">
        <f t="shared" si="101"/>
        <v>10100035465</v>
      </c>
      <c r="D6579" s="42"/>
      <c r="E6579" s="42"/>
      <c r="F6579" s="247">
        <v>561173279</v>
      </c>
      <c r="G6579" s="337">
        <v>895601268</v>
      </c>
      <c r="H6579" s="330">
        <v>43070</v>
      </c>
      <c r="I6579" s="330"/>
      <c r="K6579" s="42"/>
      <c r="L6579" s="42"/>
      <c r="M6579" s="328"/>
      <c r="N6579" s="328"/>
      <c r="O6579" s="42"/>
    </row>
    <row r="6580" spans="1:15">
      <c r="A6580" s="42"/>
      <c r="B6580" s="330">
        <v>49584</v>
      </c>
      <c r="C6580" s="334">
        <f t="shared" si="101"/>
        <v>9703607453</v>
      </c>
      <c r="D6580" s="42"/>
      <c r="E6580" s="42"/>
      <c r="F6580" s="247">
        <v>164745267</v>
      </c>
      <c r="G6580" s="337">
        <v>895723421</v>
      </c>
      <c r="H6580" s="330">
        <v>48621</v>
      </c>
      <c r="I6580" s="330"/>
      <c r="K6580" s="42"/>
      <c r="L6580" s="42"/>
      <c r="M6580" s="328"/>
      <c r="N6580" s="328"/>
      <c r="O6580" s="42"/>
    </row>
    <row r="6581" spans="1:15">
      <c r="A6581" s="42"/>
      <c r="B6581" s="330">
        <v>49585</v>
      </c>
      <c r="C6581" s="334">
        <f t="shared" si="101"/>
        <v>9930819879</v>
      </c>
      <c r="D6581" s="42"/>
      <c r="E6581" s="42"/>
      <c r="F6581" s="247">
        <v>391957693</v>
      </c>
      <c r="G6581" s="337">
        <v>896011762</v>
      </c>
      <c r="H6581" s="330">
        <v>47706</v>
      </c>
      <c r="I6581" s="330"/>
      <c r="K6581" s="42"/>
      <c r="L6581" s="42"/>
      <c r="M6581" s="328"/>
      <c r="N6581" s="328"/>
      <c r="O6581" s="42"/>
    </row>
    <row r="6582" spans="1:15">
      <c r="A6582" s="42"/>
      <c r="B6582" s="330">
        <v>49586</v>
      </c>
      <c r="C6582" s="334">
        <f t="shared" si="101"/>
        <v>10054162522</v>
      </c>
      <c r="D6582" s="42"/>
      <c r="E6582" s="42"/>
      <c r="F6582" s="247">
        <v>515300336</v>
      </c>
      <c r="G6582" s="337">
        <v>896066564</v>
      </c>
      <c r="H6582" s="330">
        <v>44512</v>
      </c>
      <c r="I6582" s="330"/>
      <c r="K6582" s="42"/>
      <c r="L6582" s="42"/>
      <c r="M6582" s="328"/>
      <c r="N6582" s="328"/>
      <c r="O6582" s="42"/>
    </row>
    <row r="6583" spans="1:15">
      <c r="A6583" s="42"/>
      <c r="B6583" s="330">
        <v>49587</v>
      </c>
      <c r="C6583" s="334">
        <f t="shared" si="101"/>
        <v>10407909307</v>
      </c>
      <c r="D6583" s="42"/>
      <c r="E6583" s="42"/>
      <c r="F6583" s="247">
        <v>869047121</v>
      </c>
      <c r="G6583" s="337">
        <v>896395325</v>
      </c>
      <c r="H6583" s="330">
        <v>50171</v>
      </c>
      <c r="I6583" s="330"/>
      <c r="K6583" s="42"/>
      <c r="L6583" s="42"/>
      <c r="M6583" s="328"/>
      <c r="N6583" s="328"/>
      <c r="O6583" s="42"/>
    </row>
    <row r="6584" spans="1:15">
      <c r="A6584" s="42"/>
      <c r="B6584" s="330">
        <v>49588</v>
      </c>
      <c r="C6584" s="334">
        <f t="shared" si="101"/>
        <v>9907058297</v>
      </c>
      <c r="D6584" s="42"/>
      <c r="E6584" s="42"/>
      <c r="F6584" s="247">
        <v>368196111</v>
      </c>
      <c r="G6584" s="337">
        <v>896523094</v>
      </c>
      <c r="H6584" s="330">
        <v>49842</v>
      </c>
      <c r="I6584" s="330"/>
      <c r="K6584" s="42"/>
      <c r="L6584" s="42"/>
      <c r="M6584" s="328"/>
      <c r="N6584" s="328"/>
      <c r="O6584" s="42"/>
    </row>
    <row r="6585" spans="1:15">
      <c r="A6585" s="42"/>
      <c r="B6585" s="330">
        <v>49589</v>
      </c>
      <c r="C6585" s="334">
        <f t="shared" si="101"/>
        <v>10176355898</v>
      </c>
      <c r="D6585" s="42"/>
      <c r="E6585" s="42"/>
      <c r="F6585" s="247">
        <v>637493712</v>
      </c>
      <c r="G6585" s="337">
        <v>896599523</v>
      </c>
      <c r="H6585" s="330">
        <v>49973</v>
      </c>
      <c r="I6585" s="330"/>
      <c r="K6585" s="42"/>
      <c r="L6585" s="42"/>
      <c r="M6585" s="328"/>
      <c r="N6585" s="328"/>
      <c r="O6585" s="42"/>
    </row>
    <row r="6586" spans="1:15">
      <c r="A6586" s="42"/>
      <c r="B6586" s="330">
        <v>49590</v>
      </c>
      <c r="C6586" s="334">
        <f t="shared" si="101"/>
        <v>10062518105</v>
      </c>
      <c r="D6586" s="42"/>
      <c r="E6586" s="42"/>
      <c r="F6586" s="247">
        <v>523655919</v>
      </c>
      <c r="G6586" s="337">
        <v>897070688</v>
      </c>
      <c r="H6586" s="330">
        <v>43236</v>
      </c>
      <c r="I6586" s="330"/>
      <c r="K6586" s="42"/>
      <c r="L6586" s="42"/>
      <c r="M6586" s="328"/>
      <c r="N6586" s="328"/>
      <c r="O6586" s="42"/>
    </row>
    <row r="6587" spans="1:15">
      <c r="A6587" s="42"/>
      <c r="B6587" s="330">
        <v>49591</v>
      </c>
      <c r="C6587" s="334">
        <f t="shared" si="101"/>
        <v>10039865729</v>
      </c>
      <c r="D6587" s="42"/>
      <c r="E6587" s="42"/>
      <c r="F6587" s="247">
        <v>501003543</v>
      </c>
      <c r="G6587" s="337">
        <v>897081697</v>
      </c>
      <c r="H6587" s="330">
        <v>45961</v>
      </c>
      <c r="I6587" s="330"/>
      <c r="K6587" s="42"/>
      <c r="L6587" s="42"/>
      <c r="M6587" s="328"/>
      <c r="N6587" s="328"/>
      <c r="O6587" s="42"/>
    </row>
    <row r="6588" spans="1:15">
      <c r="A6588" s="42"/>
      <c r="B6588" s="330">
        <v>49592</v>
      </c>
      <c r="C6588" s="334">
        <f t="shared" si="101"/>
        <v>10017044580</v>
      </c>
      <c r="D6588" s="42"/>
      <c r="E6588" s="42"/>
      <c r="F6588" s="247">
        <v>478182394</v>
      </c>
      <c r="G6588" s="337">
        <v>897120367</v>
      </c>
      <c r="H6588" s="330">
        <v>43254</v>
      </c>
      <c r="I6588" s="330"/>
      <c r="K6588" s="42"/>
      <c r="L6588" s="42"/>
      <c r="M6588" s="328"/>
      <c r="N6588" s="328"/>
      <c r="O6588" s="42"/>
    </row>
    <row r="6589" spans="1:15">
      <c r="A6589" s="42"/>
      <c r="B6589" s="330">
        <v>49593</v>
      </c>
      <c r="C6589" s="334">
        <f t="shared" si="101"/>
        <v>9798290703</v>
      </c>
      <c r="D6589" s="42"/>
      <c r="E6589" s="42"/>
      <c r="F6589" s="247">
        <v>259428517</v>
      </c>
      <c r="G6589" s="337">
        <v>897158886</v>
      </c>
      <c r="H6589" s="330">
        <v>46922</v>
      </c>
      <c r="I6589" s="330"/>
      <c r="K6589" s="42"/>
      <c r="L6589" s="42"/>
      <c r="M6589" s="328"/>
      <c r="N6589" s="328"/>
      <c r="O6589" s="42"/>
    </row>
    <row r="6590" spans="1:15">
      <c r="A6590" s="42"/>
      <c r="B6590" s="330">
        <v>49594</v>
      </c>
      <c r="C6590" s="334">
        <f t="shared" si="101"/>
        <v>10521006848</v>
      </c>
      <c r="D6590" s="42"/>
      <c r="E6590" s="42"/>
      <c r="F6590" s="247">
        <v>982144662</v>
      </c>
      <c r="G6590" s="337">
        <v>897213911</v>
      </c>
      <c r="H6590" s="330">
        <v>50099</v>
      </c>
      <c r="I6590" s="330"/>
      <c r="K6590" s="42"/>
      <c r="L6590" s="42"/>
      <c r="M6590" s="328"/>
      <c r="N6590" s="328"/>
      <c r="O6590" s="42"/>
    </row>
    <row r="6591" spans="1:15">
      <c r="A6591" s="42"/>
      <c r="B6591" s="330">
        <v>49595</v>
      </c>
      <c r="C6591" s="334">
        <f t="shared" si="101"/>
        <v>10472967357</v>
      </c>
      <c r="D6591" s="42"/>
      <c r="E6591" s="42"/>
      <c r="F6591" s="247">
        <v>934105171</v>
      </c>
      <c r="G6591" s="337">
        <v>897537239</v>
      </c>
      <c r="H6591" s="330">
        <v>48974</v>
      </c>
      <c r="I6591" s="330"/>
      <c r="K6591" s="42"/>
      <c r="L6591" s="42"/>
      <c r="M6591" s="328"/>
      <c r="N6591" s="328"/>
      <c r="O6591" s="42"/>
    </row>
    <row r="6592" spans="1:15">
      <c r="A6592" s="42"/>
      <c r="B6592" s="330">
        <v>49596</v>
      </c>
      <c r="C6592" s="334">
        <f t="shared" si="101"/>
        <v>9723367022</v>
      </c>
      <c r="D6592" s="42"/>
      <c r="E6592" s="42"/>
      <c r="F6592" s="247">
        <v>184504836</v>
      </c>
      <c r="G6592" s="337">
        <v>897711695</v>
      </c>
      <c r="H6592" s="330">
        <v>45788</v>
      </c>
      <c r="I6592" s="330"/>
      <c r="K6592" s="42"/>
      <c r="L6592" s="42"/>
      <c r="M6592" s="328"/>
      <c r="N6592" s="328"/>
      <c r="O6592" s="42"/>
    </row>
    <row r="6593" spans="1:15">
      <c r="A6593" s="42"/>
      <c r="B6593" s="330">
        <v>49597</v>
      </c>
      <c r="C6593" s="334">
        <f t="shared" si="101"/>
        <v>9833264408</v>
      </c>
      <c r="D6593" s="42"/>
      <c r="E6593" s="42"/>
      <c r="F6593" s="247">
        <v>294402222</v>
      </c>
      <c r="G6593" s="337">
        <v>897894950</v>
      </c>
      <c r="H6593" s="330">
        <v>44763</v>
      </c>
      <c r="I6593" s="330"/>
      <c r="K6593" s="42"/>
      <c r="L6593" s="42"/>
      <c r="M6593" s="328"/>
      <c r="N6593" s="328"/>
      <c r="O6593" s="42"/>
    </row>
    <row r="6594" spans="1:15">
      <c r="A6594" s="42"/>
      <c r="B6594" s="330">
        <v>49598</v>
      </c>
      <c r="C6594" s="334">
        <f t="shared" si="101"/>
        <v>10511296190</v>
      </c>
      <c r="D6594" s="42"/>
      <c r="E6594" s="42"/>
      <c r="F6594" s="247">
        <v>972434004</v>
      </c>
      <c r="G6594" s="337">
        <v>897942616</v>
      </c>
      <c r="H6594" s="330">
        <v>46280</v>
      </c>
      <c r="I6594" s="330"/>
      <c r="K6594" s="42"/>
      <c r="L6594" s="42"/>
      <c r="M6594" s="328"/>
      <c r="N6594" s="328"/>
      <c r="O6594" s="42"/>
    </row>
    <row r="6595" spans="1:15">
      <c r="A6595" s="42"/>
      <c r="B6595" s="330">
        <v>49599</v>
      </c>
      <c r="C6595" s="334">
        <f t="shared" si="101"/>
        <v>10103995743</v>
      </c>
      <c r="D6595" s="42"/>
      <c r="E6595" s="42"/>
      <c r="F6595" s="247">
        <v>565133557</v>
      </c>
      <c r="G6595" s="337">
        <v>897982657</v>
      </c>
      <c r="H6595" s="330">
        <v>50362</v>
      </c>
      <c r="I6595" s="330"/>
      <c r="K6595" s="42"/>
      <c r="L6595" s="42"/>
      <c r="M6595" s="328"/>
      <c r="N6595" s="328"/>
      <c r="O6595" s="42"/>
    </row>
    <row r="6596" spans="1:15">
      <c r="A6596" s="42"/>
      <c r="B6596" s="330">
        <v>49600</v>
      </c>
      <c r="C6596" s="334">
        <f t="shared" si="101"/>
        <v>9708129408</v>
      </c>
      <c r="D6596" s="42"/>
      <c r="E6596" s="42"/>
      <c r="F6596" s="247">
        <v>169267222</v>
      </c>
      <c r="G6596" s="337">
        <v>897991169</v>
      </c>
      <c r="H6596" s="330">
        <v>50106</v>
      </c>
      <c r="I6596" s="330"/>
      <c r="K6596" s="42"/>
      <c r="L6596" s="42"/>
      <c r="M6596" s="328"/>
      <c r="N6596" s="328"/>
      <c r="O6596" s="42"/>
    </row>
    <row r="6597" spans="1:15">
      <c r="A6597" s="42"/>
      <c r="B6597" s="330">
        <v>49601</v>
      </c>
      <c r="C6597" s="334">
        <f t="shared" si="101"/>
        <v>10383027766</v>
      </c>
      <c r="D6597" s="42"/>
      <c r="E6597" s="42"/>
      <c r="F6597" s="247">
        <v>844165580</v>
      </c>
      <c r="G6597" s="337">
        <v>898099781</v>
      </c>
      <c r="H6597" s="330">
        <v>47286</v>
      </c>
      <c r="I6597" s="330"/>
      <c r="K6597" s="42"/>
      <c r="L6597" s="42"/>
      <c r="M6597" s="328"/>
      <c r="N6597" s="328"/>
      <c r="O6597" s="42"/>
    </row>
    <row r="6598" spans="1:15">
      <c r="A6598" s="42"/>
      <c r="B6598" s="330">
        <v>49602</v>
      </c>
      <c r="C6598" s="334">
        <f t="shared" si="101"/>
        <v>10126906456</v>
      </c>
      <c r="D6598" s="42"/>
      <c r="E6598" s="42"/>
      <c r="F6598" s="247">
        <v>588044270</v>
      </c>
      <c r="G6598" s="337">
        <v>898253258</v>
      </c>
      <c r="H6598" s="330">
        <v>47496</v>
      </c>
      <c r="I6598" s="330"/>
      <c r="K6598" s="42"/>
      <c r="L6598" s="42"/>
      <c r="M6598" s="328"/>
      <c r="N6598" s="328"/>
      <c r="O6598" s="42"/>
    </row>
    <row r="6599" spans="1:15">
      <c r="A6599" s="42"/>
      <c r="B6599" s="330">
        <v>49603</v>
      </c>
      <c r="C6599" s="334">
        <f t="shared" si="101"/>
        <v>10403013835</v>
      </c>
      <c r="D6599" s="42"/>
      <c r="E6599" s="42"/>
      <c r="F6599" s="247">
        <v>864151649</v>
      </c>
      <c r="G6599" s="337">
        <v>898310539</v>
      </c>
      <c r="H6599" s="330">
        <v>47204</v>
      </c>
      <c r="I6599" s="330"/>
      <c r="K6599" s="42"/>
      <c r="L6599" s="42"/>
      <c r="M6599" s="328"/>
      <c r="N6599" s="328"/>
      <c r="O6599" s="42"/>
    </row>
    <row r="6600" spans="1:15">
      <c r="A6600" s="42"/>
      <c r="B6600" s="330">
        <v>49604</v>
      </c>
      <c r="C6600" s="334">
        <f t="shared" si="101"/>
        <v>9785492793</v>
      </c>
      <c r="D6600" s="42"/>
      <c r="E6600" s="42"/>
      <c r="F6600" s="247">
        <v>246630607</v>
      </c>
      <c r="G6600" s="337">
        <v>898834752</v>
      </c>
      <c r="H6600" s="330">
        <v>44120</v>
      </c>
      <c r="I6600" s="330"/>
      <c r="K6600" s="42"/>
      <c r="L6600" s="42"/>
      <c r="M6600" s="328"/>
      <c r="N6600" s="328"/>
      <c r="O6600" s="42"/>
    </row>
    <row r="6601" spans="1:15">
      <c r="A6601" s="42"/>
      <c r="B6601" s="330">
        <v>49605</v>
      </c>
      <c r="C6601" s="334">
        <f t="shared" si="101"/>
        <v>10012250612</v>
      </c>
      <c r="D6601" s="42"/>
      <c r="E6601" s="42"/>
      <c r="F6601" s="247">
        <v>473388426</v>
      </c>
      <c r="G6601" s="337">
        <v>898921613</v>
      </c>
      <c r="H6601" s="330">
        <v>44567</v>
      </c>
      <c r="I6601" s="330"/>
      <c r="K6601" s="42"/>
      <c r="L6601" s="42"/>
      <c r="M6601" s="328"/>
      <c r="N6601" s="328"/>
      <c r="O6601" s="42"/>
    </row>
    <row r="6602" spans="1:15">
      <c r="A6602" s="42"/>
      <c r="B6602" s="330">
        <v>49606</v>
      </c>
      <c r="C6602" s="334">
        <f t="shared" si="101"/>
        <v>9789711503</v>
      </c>
      <c r="D6602" s="42"/>
      <c r="E6602" s="42"/>
      <c r="F6602" s="247">
        <v>250849317</v>
      </c>
      <c r="G6602" s="337">
        <v>899175664</v>
      </c>
      <c r="H6602" s="330">
        <v>46521</v>
      </c>
      <c r="I6602" s="330"/>
      <c r="K6602" s="42"/>
      <c r="L6602" s="42"/>
      <c r="M6602" s="328"/>
      <c r="N6602" s="328"/>
      <c r="O6602" s="42"/>
    </row>
    <row r="6603" spans="1:15">
      <c r="A6603" s="42"/>
      <c r="B6603" s="330">
        <v>49607</v>
      </c>
      <c r="C6603" s="334">
        <f t="shared" si="101"/>
        <v>9750621889</v>
      </c>
      <c r="D6603" s="42"/>
      <c r="E6603" s="42"/>
      <c r="F6603" s="247">
        <v>211759703</v>
      </c>
      <c r="G6603" s="337">
        <v>899320709</v>
      </c>
      <c r="H6603" s="330">
        <v>46514</v>
      </c>
      <c r="I6603" s="330"/>
      <c r="K6603" s="42"/>
      <c r="L6603" s="42"/>
      <c r="M6603" s="328"/>
      <c r="N6603" s="328"/>
      <c r="O6603" s="42"/>
    </row>
    <row r="6604" spans="1:15">
      <c r="A6604" s="42"/>
      <c r="B6604" s="330">
        <v>49608</v>
      </c>
      <c r="C6604" s="334">
        <f t="shared" si="101"/>
        <v>10119406180</v>
      </c>
      <c r="D6604" s="42"/>
      <c r="E6604" s="42"/>
      <c r="F6604" s="247">
        <v>580543994</v>
      </c>
      <c r="G6604" s="337">
        <v>899640115</v>
      </c>
      <c r="H6604" s="330">
        <v>48808</v>
      </c>
      <c r="I6604" s="330"/>
      <c r="K6604" s="42"/>
      <c r="L6604" s="42"/>
      <c r="M6604" s="328"/>
      <c r="N6604" s="328"/>
      <c r="O6604" s="42"/>
    </row>
    <row r="6605" spans="1:15">
      <c r="A6605" s="42"/>
      <c r="B6605" s="330">
        <v>49609</v>
      </c>
      <c r="C6605" s="334">
        <f t="shared" si="101"/>
        <v>9721119169</v>
      </c>
      <c r="D6605" s="42"/>
      <c r="E6605" s="42"/>
      <c r="F6605" s="247">
        <v>182256983</v>
      </c>
      <c r="G6605" s="337">
        <v>899856226</v>
      </c>
      <c r="H6605" s="330">
        <v>48759</v>
      </c>
      <c r="I6605" s="330"/>
      <c r="K6605" s="42"/>
      <c r="L6605" s="42"/>
      <c r="M6605" s="328"/>
      <c r="N6605" s="328"/>
      <c r="O6605" s="42"/>
    </row>
    <row r="6606" spans="1:15">
      <c r="A6606" s="42"/>
      <c r="B6606" s="330">
        <v>49610</v>
      </c>
      <c r="C6606" s="334">
        <f t="shared" si="101"/>
        <v>9817730456</v>
      </c>
      <c r="D6606" s="42"/>
      <c r="E6606" s="42"/>
      <c r="F6606" s="247">
        <v>278868270</v>
      </c>
      <c r="G6606" s="337">
        <v>900102946</v>
      </c>
      <c r="H6606" s="330">
        <v>44678</v>
      </c>
      <c r="I6606" s="330"/>
      <c r="K6606" s="42"/>
      <c r="L6606" s="42"/>
      <c r="M6606" s="328"/>
      <c r="N6606" s="328"/>
      <c r="O6606" s="42"/>
    </row>
    <row r="6607" spans="1:15">
      <c r="A6607" s="42"/>
      <c r="B6607" s="330">
        <v>49611</v>
      </c>
      <c r="C6607" s="334">
        <f t="shared" si="101"/>
        <v>10076665683</v>
      </c>
      <c r="D6607" s="42"/>
      <c r="E6607" s="42"/>
      <c r="F6607" s="247">
        <v>537803497</v>
      </c>
      <c r="G6607" s="337">
        <v>900126797</v>
      </c>
      <c r="H6607" s="330">
        <v>44130</v>
      </c>
      <c r="I6607" s="330"/>
      <c r="K6607" s="42"/>
      <c r="L6607" s="42"/>
      <c r="M6607" s="328"/>
      <c r="N6607" s="328"/>
      <c r="O6607" s="42"/>
    </row>
    <row r="6608" spans="1:15">
      <c r="A6608" s="42"/>
      <c r="B6608" s="330">
        <v>49612</v>
      </c>
      <c r="C6608" s="334">
        <f t="shared" si="101"/>
        <v>10490274249</v>
      </c>
      <c r="D6608" s="42"/>
      <c r="E6608" s="42"/>
      <c r="F6608" s="247">
        <v>951412063</v>
      </c>
      <c r="G6608" s="337">
        <v>900302618</v>
      </c>
      <c r="H6608" s="330">
        <v>44734</v>
      </c>
      <c r="I6608" s="330"/>
      <c r="K6608" s="42"/>
      <c r="L6608" s="42"/>
      <c r="M6608" s="328"/>
      <c r="N6608" s="328"/>
      <c r="O6608" s="42"/>
    </row>
    <row r="6609" spans="1:15">
      <c r="A6609" s="42"/>
      <c r="B6609" s="330">
        <v>49613</v>
      </c>
      <c r="C6609" s="334">
        <f t="shared" si="101"/>
        <v>10495377186</v>
      </c>
      <c r="D6609" s="42"/>
      <c r="E6609" s="42"/>
      <c r="F6609" s="247">
        <v>956515000</v>
      </c>
      <c r="G6609" s="337">
        <v>900491441</v>
      </c>
      <c r="H6609" s="330">
        <v>48147</v>
      </c>
      <c r="I6609" s="330"/>
      <c r="K6609" s="42"/>
      <c r="L6609" s="42"/>
      <c r="M6609" s="328"/>
      <c r="N6609" s="328"/>
      <c r="O6609" s="42"/>
    </row>
    <row r="6610" spans="1:15">
      <c r="A6610" s="42"/>
      <c r="B6610" s="330">
        <v>49614</v>
      </c>
      <c r="C6610" s="334">
        <f t="shared" si="101"/>
        <v>10291163080</v>
      </c>
      <c r="D6610" s="42"/>
      <c r="E6610" s="42"/>
      <c r="F6610" s="247">
        <v>752300894</v>
      </c>
      <c r="G6610" s="337">
        <v>900689127</v>
      </c>
      <c r="H6610" s="330">
        <v>47381</v>
      </c>
      <c r="I6610" s="330"/>
      <c r="K6610" s="42"/>
      <c r="L6610" s="42"/>
      <c r="M6610" s="328"/>
      <c r="N6610" s="328"/>
      <c r="O6610" s="42"/>
    </row>
    <row r="6611" spans="1:15">
      <c r="A6611" s="42"/>
      <c r="B6611" s="330">
        <v>49615</v>
      </c>
      <c r="C6611" s="334">
        <f t="shared" si="101"/>
        <v>9897708862</v>
      </c>
      <c r="D6611" s="42"/>
      <c r="E6611" s="42"/>
      <c r="F6611" s="247">
        <v>358846676</v>
      </c>
      <c r="G6611" s="337">
        <v>901066756</v>
      </c>
      <c r="H6611" s="330">
        <v>48255</v>
      </c>
      <c r="I6611" s="330"/>
      <c r="K6611" s="42"/>
      <c r="L6611" s="42"/>
      <c r="M6611" s="328"/>
      <c r="N6611" s="328"/>
      <c r="O6611" s="42"/>
    </row>
    <row r="6612" spans="1:15">
      <c r="A6612" s="42"/>
      <c r="B6612" s="330">
        <v>49616</v>
      </c>
      <c r="C6612" s="334">
        <f t="shared" si="101"/>
        <v>10082983538</v>
      </c>
      <c r="D6612" s="42"/>
      <c r="E6612" s="42"/>
      <c r="F6612" s="247">
        <v>544121352</v>
      </c>
      <c r="G6612" s="337">
        <v>901187984</v>
      </c>
      <c r="H6612" s="330">
        <v>49730</v>
      </c>
      <c r="I6612" s="330"/>
      <c r="K6612" s="42"/>
      <c r="L6612" s="42"/>
      <c r="M6612" s="328"/>
      <c r="N6612" s="328"/>
      <c r="O6612" s="42"/>
    </row>
    <row r="6613" spans="1:15">
      <c r="A6613" s="42"/>
      <c r="B6613" s="330">
        <v>49617</v>
      </c>
      <c r="C6613" s="334">
        <f t="shared" si="101"/>
        <v>10086555301</v>
      </c>
      <c r="D6613" s="42"/>
      <c r="E6613" s="42"/>
      <c r="F6613" s="247">
        <v>547693115</v>
      </c>
      <c r="G6613" s="337">
        <v>901223426</v>
      </c>
      <c r="H6613" s="330">
        <v>43190</v>
      </c>
      <c r="I6613" s="330"/>
      <c r="K6613" s="42"/>
      <c r="L6613" s="42"/>
      <c r="M6613" s="328"/>
      <c r="N6613" s="328"/>
      <c r="O6613" s="42"/>
    </row>
    <row r="6614" spans="1:15">
      <c r="A6614" s="42"/>
      <c r="B6614" s="330">
        <v>49618</v>
      </c>
      <c r="C6614" s="334">
        <f t="shared" si="101"/>
        <v>9976431099</v>
      </c>
      <c r="D6614" s="42"/>
      <c r="E6614" s="42"/>
      <c r="F6614" s="247">
        <v>437568913</v>
      </c>
      <c r="G6614" s="337">
        <v>902059123</v>
      </c>
      <c r="H6614" s="330">
        <v>46094</v>
      </c>
      <c r="I6614" s="330"/>
      <c r="K6614" s="42"/>
      <c r="L6614" s="42"/>
      <c r="M6614" s="328"/>
      <c r="N6614" s="328"/>
      <c r="O6614" s="42"/>
    </row>
    <row r="6615" spans="1:15">
      <c r="A6615" s="42"/>
      <c r="B6615" s="330">
        <v>49619</v>
      </c>
      <c r="C6615" s="334">
        <f t="shared" si="101"/>
        <v>10121163015</v>
      </c>
      <c r="D6615" s="42"/>
      <c r="E6615" s="42"/>
      <c r="F6615" s="247">
        <v>582300829</v>
      </c>
      <c r="G6615" s="337">
        <v>902078042</v>
      </c>
      <c r="H6615" s="330">
        <v>48137</v>
      </c>
      <c r="I6615" s="330"/>
      <c r="K6615" s="42"/>
      <c r="L6615" s="42"/>
      <c r="M6615" s="328"/>
      <c r="N6615" s="328"/>
      <c r="O6615" s="42"/>
    </row>
    <row r="6616" spans="1:15">
      <c r="A6616" s="42"/>
      <c r="B6616" s="330">
        <v>49620</v>
      </c>
      <c r="C6616" s="334">
        <f t="shared" si="101"/>
        <v>10372634893</v>
      </c>
      <c r="D6616" s="42"/>
      <c r="E6616" s="42"/>
      <c r="F6616" s="247">
        <v>833772707</v>
      </c>
      <c r="G6616" s="337">
        <v>902379332</v>
      </c>
      <c r="H6616" s="330">
        <v>49364</v>
      </c>
      <c r="I6616" s="330"/>
      <c r="K6616" s="42"/>
      <c r="L6616" s="42"/>
      <c r="M6616" s="328"/>
      <c r="N6616" s="328"/>
      <c r="O6616" s="42"/>
    </row>
    <row r="6617" spans="1:15">
      <c r="A6617" s="42"/>
      <c r="B6617" s="330">
        <v>49621</v>
      </c>
      <c r="C6617" s="334">
        <f t="shared" si="101"/>
        <v>10451709825</v>
      </c>
      <c r="D6617" s="42"/>
      <c r="E6617" s="42"/>
      <c r="F6617" s="247">
        <v>912847639</v>
      </c>
      <c r="G6617" s="337">
        <v>902386077</v>
      </c>
      <c r="H6617" s="330">
        <v>45398</v>
      </c>
      <c r="I6617" s="330"/>
      <c r="K6617" s="42"/>
      <c r="L6617" s="42"/>
      <c r="M6617" s="328"/>
      <c r="N6617" s="328"/>
      <c r="O6617" s="42"/>
    </row>
    <row r="6618" spans="1:15">
      <c r="A6618" s="42"/>
      <c r="B6618" s="330">
        <v>49622</v>
      </c>
      <c r="C6618" s="334">
        <f t="shared" si="101"/>
        <v>10051928023</v>
      </c>
      <c r="D6618" s="42"/>
      <c r="E6618" s="42"/>
      <c r="F6618" s="247">
        <v>513065837</v>
      </c>
      <c r="G6618" s="337">
        <v>902411029</v>
      </c>
      <c r="H6618" s="330">
        <v>45647</v>
      </c>
      <c r="I6618" s="330"/>
      <c r="K6618" s="42"/>
      <c r="L6618" s="42"/>
      <c r="M6618" s="328"/>
      <c r="N6618" s="328"/>
      <c r="O6618" s="42"/>
    </row>
    <row r="6619" spans="1:15">
      <c r="A6619" s="42"/>
      <c r="B6619" s="330">
        <v>49623</v>
      </c>
      <c r="C6619" s="334">
        <f t="shared" si="101"/>
        <v>10343953845</v>
      </c>
      <c r="D6619" s="42"/>
      <c r="E6619" s="42"/>
      <c r="F6619" s="247">
        <v>805091659</v>
      </c>
      <c r="G6619" s="337">
        <v>903014335</v>
      </c>
      <c r="H6619" s="330">
        <v>46685</v>
      </c>
      <c r="I6619" s="330"/>
      <c r="K6619" s="42"/>
      <c r="L6619" s="42"/>
      <c r="M6619" s="328"/>
      <c r="N6619" s="328"/>
      <c r="O6619" s="42"/>
    </row>
    <row r="6620" spans="1:15">
      <c r="A6620" s="42"/>
      <c r="B6620" s="330">
        <v>49624</v>
      </c>
      <c r="C6620" s="334">
        <f t="shared" si="101"/>
        <v>10404340012</v>
      </c>
      <c r="D6620" s="42"/>
      <c r="E6620" s="42"/>
      <c r="F6620" s="247">
        <v>865477826</v>
      </c>
      <c r="G6620" s="337">
        <v>903078173</v>
      </c>
      <c r="H6620" s="330">
        <v>49998</v>
      </c>
      <c r="I6620" s="330"/>
      <c r="K6620" s="42"/>
      <c r="L6620" s="42"/>
      <c r="M6620" s="328"/>
      <c r="N6620" s="328"/>
      <c r="O6620" s="42"/>
    </row>
    <row r="6621" spans="1:15">
      <c r="A6621" s="42"/>
      <c r="B6621" s="330">
        <v>49625</v>
      </c>
      <c r="C6621" s="334">
        <f t="shared" si="101"/>
        <v>10165176905</v>
      </c>
      <c r="D6621" s="42"/>
      <c r="E6621" s="42"/>
      <c r="F6621" s="247">
        <v>626314719</v>
      </c>
      <c r="G6621" s="337">
        <v>903093766</v>
      </c>
      <c r="H6621" s="330">
        <v>44564</v>
      </c>
      <c r="I6621" s="330"/>
      <c r="K6621" s="42"/>
      <c r="L6621" s="42"/>
      <c r="M6621" s="328"/>
      <c r="N6621" s="328"/>
      <c r="O6621" s="42"/>
    </row>
    <row r="6622" spans="1:15">
      <c r="A6622" s="42"/>
      <c r="B6622" s="330">
        <v>49626</v>
      </c>
      <c r="C6622" s="334">
        <f t="shared" si="101"/>
        <v>9733011345</v>
      </c>
      <c r="D6622" s="42"/>
      <c r="E6622" s="42"/>
      <c r="F6622" s="247">
        <v>194149159</v>
      </c>
      <c r="G6622" s="337">
        <v>903237125</v>
      </c>
      <c r="H6622" s="330">
        <v>49064</v>
      </c>
      <c r="I6622" s="330"/>
      <c r="K6622" s="42"/>
      <c r="L6622" s="42"/>
      <c r="M6622" s="328"/>
      <c r="N6622" s="328"/>
      <c r="O6622" s="42"/>
    </row>
    <row r="6623" spans="1:15">
      <c r="A6623" s="42"/>
      <c r="B6623" s="330">
        <v>49627</v>
      </c>
      <c r="C6623" s="334">
        <f t="shared" si="101"/>
        <v>9892214684</v>
      </c>
      <c r="D6623" s="42"/>
      <c r="E6623" s="42"/>
      <c r="F6623" s="247">
        <v>353352498</v>
      </c>
      <c r="G6623" s="337">
        <v>903255869</v>
      </c>
      <c r="H6623" s="330">
        <v>50210</v>
      </c>
      <c r="I6623" s="330"/>
      <c r="K6623" s="42"/>
      <c r="L6623" s="42"/>
      <c r="M6623" s="328"/>
      <c r="N6623" s="328"/>
      <c r="O6623" s="42"/>
    </row>
    <row r="6624" spans="1:15">
      <c r="A6624" s="42"/>
      <c r="B6624" s="330">
        <v>49628</v>
      </c>
      <c r="C6624" s="334">
        <f t="shared" ref="C6624:C6687" si="102">F6624+(F$88*28679+98765)+(G$88*6587+87654)+(E$88*9537+76543)+(J$88*5713+4528)</f>
        <v>10383154134</v>
      </c>
      <c r="D6624" s="42"/>
      <c r="E6624" s="42"/>
      <c r="F6624" s="247">
        <v>844291948</v>
      </c>
      <c r="G6624" s="337">
        <v>903295295</v>
      </c>
      <c r="H6624" s="330">
        <v>48984</v>
      </c>
      <c r="I6624" s="330"/>
      <c r="K6624" s="42"/>
      <c r="L6624" s="42"/>
      <c r="M6624" s="328"/>
      <c r="N6624" s="328"/>
      <c r="O6624" s="42"/>
    </row>
    <row r="6625" spans="1:15">
      <c r="A6625" s="42"/>
      <c r="B6625" s="330">
        <v>49629</v>
      </c>
      <c r="C6625" s="334">
        <f t="shared" si="102"/>
        <v>10215497193</v>
      </c>
      <c r="D6625" s="42"/>
      <c r="E6625" s="42"/>
      <c r="F6625" s="247">
        <v>676635007</v>
      </c>
      <c r="G6625" s="337">
        <v>903551150</v>
      </c>
      <c r="H6625" s="330">
        <v>44221</v>
      </c>
      <c r="I6625" s="330"/>
      <c r="K6625" s="42"/>
      <c r="L6625" s="42"/>
      <c r="M6625" s="328"/>
      <c r="N6625" s="328"/>
      <c r="O6625" s="42"/>
    </row>
    <row r="6626" spans="1:15">
      <c r="A6626" s="42"/>
      <c r="B6626" s="330">
        <v>49630</v>
      </c>
      <c r="C6626" s="334">
        <f t="shared" si="102"/>
        <v>9704068156</v>
      </c>
      <c r="D6626" s="42"/>
      <c r="E6626" s="42"/>
      <c r="F6626" s="247">
        <v>165205970</v>
      </c>
      <c r="G6626" s="337">
        <v>903596861</v>
      </c>
      <c r="H6626" s="330">
        <v>49430</v>
      </c>
      <c r="I6626" s="330"/>
      <c r="K6626" s="42"/>
      <c r="L6626" s="42"/>
      <c r="M6626" s="328"/>
      <c r="N6626" s="328"/>
      <c r="O6626" s="42"/>
    </row>
    <row r="6627" spans="1:15">
      <c r="A6627" s="42"/>
      <c r="B6627" s="330">
        <v>49631</v>
      </c>
      <c r="C6627" s="334">
        <f t="shared" si="102"/>
        <v>10386026326</v>
      </c>
      <c r="D6627" s="42"/>
      <c r="E6627" s="42"/>
      <c r="F6627" s="247">
        <v>847164140</v>
      </c>
      <c r="G6627" s="337">
        <v>903662455</v>
      </c>
      <c r="H6627" s="330">
        <v>48226</v>
      </c>
      <c r="I6627" s="330"/>
      <c r="K6627" s="42"/>
      <c r="L6627" s="42"/>
      <c r="M6627" s="328"/>
      <c r="N6627" s="328"/>
      <c r="O6627" s="42"/>
    </row>
    <row r="6628" spans="1:15">
      <c r="A6628" s="42"/>
      <c r="B6628" s="330">
        <v>49632</v>
      </c>
      <c r="C6628" s="334">
        <f t="shared" si="102"/>
        <v>9757400698</v>
      </c>
      <c r="D6628" s="42"/>
      <c r="E6628" s="42"/>
      <c r="F6628" s="247">
        <v>218538512</v>
      </c>
      <c r="G6628" s="337">
        <v>903724464</v>
      </c>
      <c r="H6628" s="330">
        <v>46787</v>
      </c>
      <c r="I6628" s="330"/>
      <c r="K6628" s="42"/>
      <c r="L6628" s="42"/>
      <c r="M6628" s="328"/>
      <c r="N6628" s="328"/>
      <c r="O6628" s="42"/>
    </row>
    <row r="6629" spans="1:15">
      <c r="A6629" s="42"/>
      <c r="B6629" s="330">
        <v>49633</v>
      </c>
      <c r="C6629" s="334">
        <f t="shared" si="102"/>
        <v>10424840451</v>
      </c>
      <c r="D6629" s="42"/>
      <c r="E6629" s="42"/>
      <c r="F6629" s="247">
        <v>885978265</v>
      </c>
      <c r="G6629" s="337">
        <v>904155636</v>
      </c>
      <c r="H6629" s="330">
        <v>50297</v>
      </c>
      <c r="I6629" s="330"/>
      <c r="K6629" s="42"/>
      <c r="L6629" s="42"/>
      <c r="M6629" s="328"/>
      <c r="N6629" s="328"/>
      <c r="O6629" s="42"/>
    </row>
    <row r="6630" spans="1:15">
      <c r="A6630" s="42"/>
      <c r="B6630" s="330">
        <v>49634</v>
      </c>
      <c r="C6630" s="334">
        <f t="shared" si="102"/>
        <v>10489087189</v>
      </c>
      <c r="D6630" s="42"/>
      <c r="E6630" s="42"/>
      <c r="F6630" s="247">
        <v>950225003</v>
      </c>
      <c r="G6630" s="337">
        <v>904190169</v>
      </c>
      <c r="H6630" s="330">
        <v>44885</v>
      </c>
      <c r="I6630" s="330"/>
      <c r="K6630" s="42"/>
      <c r="L6630" s="42"/>
      <c r="M6630" s="328"/>
      <c r="N6630" s="328"/>
      <c r="O6630" s="42"/>
    </row>
    <row r="6631" spans="1:15">
      <c r="A6631" s="42"/>
      <c r="B6631" s="330">
        <v>49635</v>
      </c>
      <c r="C6631" s="334">
        <f t="shared" si="102"/>
        <v>10191151507</v>
      </c>
      <c r="D6631" s="42"/>
      <c r="E6631" s="42"/>
      <c r="F6631" s="247">
        <v>652289321</v>
      </c>
      <c r="G6631" s="337">
        <v>904215167</v>
      </c>
      <c r="H6631" s="330">
        <v>45601</v>
      </c>
      <c r="I6631" s="330"/>
      <c r="K6631" s="42"/>
      <c r="L6631" s="42"/>
      <c r="M6631" s="328"/>
      <c r="N6631" s="328"/>
      <c r="O6631" s="42"/>
    </row>
    <row r="6632" spans="1:15">
      <c r="A6632" s="42"/>
      <c r="B6632" s="330">
        <v>49636</v>
      </c>
      <c r="C6632" s="334">
        <f t="shared" si="102"/>
        <v>10232161908</v>
      </c>
      <c r="D6632" s="42"/>
      <c r="E6632" s="42"/>
      <c r="F6632" s="247">
        <v>693299722</v>
      </c>
      <c r="G6632" s="337">
        <v>904376093</v>
      </c>
      <c r="H6632" s="330">
        <v>49363</v>
      </c>
      <c r="I6632" s="330"/>
      <c r="K6632" s="42"/>
      <c r="L6632" s="42"/>
      <c r="M6632" s="328"/>
      <c r="N6632" s="328"/>
      <c r="O6632" s="42"/>
    </row>
    <row r="6633" spans="1:15">
      <c r="A6633" s="42"/>
      <c r="B6633" s="330">
        <v>49637</v>
      </c>
      <c r="C6633" s="334">
        <f t="shared" si="102"/>
        <v>9681466674</v>
      </c>
      <c r="D6633" s="42"/>
      <c r="E6633" s="42"/>
      <c r="F6633" s="247">
        <v>142604488</v>
      </c>
      <c r="G6633" s="337">
        <v>904654564</v>
      </c>
      <c r="H6633" s="330">
        <v>44286</v>
      </c>
      <c r="I6633" s="330"/>
      <c r="K6633" s="42"/>
      <c r="L6633" s="42"/>
      <c r="M6633" s="328"/>
      <c r="N6633" s="328"/>
      <c r="O6633" s="42"/>
    </row>
    <row r="6634" spans="1:15">
      <c r="A6634" s="42"/>
      <c r="B6634" s="330">
        <v>49638</v>
      </c>
      <c r="C6634" s="334">
        <f t="shared" si="102"/>
        <v>9792816704</v>
      </c>
      <c r="D6634" s="42"/>
      <c r="E6634" s="42"/>
      <c r="F6634" s="247">
        <v>253954518</v>
      </c>
      <c r="G6634" s="337">
        <v>904838306</v>
      </c>
      <c r="H6634" s="330">
        <v>44850</v>
      </c>
      <c r="I6634" s="330"/>
      <c r="K6634" s="42"/>
      <c r="L6634" s="42"/>
      <c r="M6634" s="328"/>
      <c r="N6634" s="328"/>
      <c r="O6634" s="42"/>
    </row>
    <row r="6635" spans="1:15">
      <c r="A6635" s="42"/>
      <c r="B6635" s="330">
        <v>49639</v>
      </c>
      <c r="C6635" s="334">
        <f t="shared" si="102"/>
        <v>9941287602</v>
      </c>
      <c r="D6635" s="42"/>
      <c r="E6635" s="42"/>
      <c r="F6635" s="247">
        <v>402425416</v>
      </c>
      <c r="G6635" s="337">
        <v>904937548</v>
      </c>
      <c r="H6635" s="330">
        <v>44362</v>
      </c>
      <c r="I6635" s="330"/>
      <c r="K6635" s="42"/>
      <c r="L6635" s="42"/>
      <c r="M6635" s="328"/>
      <c r="N6635" s="328"/>
      <c r="O6635" s="42"/>
    </row>
    <row r="6636" spans="1:15">
      <c r="A6636" s="42"/>
      <c r="B6636" s="330">
        <v>49640</v>
      </c>
      <c r="C6636" s="334">
        <f t="shared" si="102"/>
        <v>10243564040</v>
      </c>
      <c r="D6636" s="42"/>
      <c r="E6636" s="42"/>
      <c r="F6636" s="247">
        <v>704701854</v>
      </c>
      <c r="G6636" s="337">
        <v>904976716</v>
      </c>
      <c r="H6636" s="330">
        <v>43745</v>
      </c>
      <c r="I6636" s="330"/>
      <c r="K6636" s="42"/>
      <c r="L6636" s="42"/>
      <c r="M6636" s="328"/>
      <c r="N6636" s="328"/>
      <c r="O6636" s="42"/>
    </row>
    <row r="6637" spans="1:15">
      <c r="A6637" s="42"/>
      <c r="B6637" s="330">
        <v>49641</v>
      </c>
      <c r="C6637" s="334">
        <f t="shared" si="102"/>
        <v>9939172754</v>
      </c>
      <c r="D6637" s="42"/>
      <c r="E6637" s="42"/>
      <c r="F6637" s="247">
        <v>400310568</v>
      </c>
      <c r="G6637" s="337">
        <v>904983244</v>
      </c>
      <c r="H6637" s="330">
        <v>46500</v>
      </c>
      <c r="I6637" s="330"/>
      <c r="K6637" s="42"/>
      <c r="L6637" s="42"/>
      <c r="M6637" s="328"/>
      <c r="N6637" s="328"/>
      <c r="O6637" s="42"/>
    </row>
    <row r="6638" spans="1:15">
      <c r="A6638" s="42"/>
      <c r="B6638" s="330">
        <v>49642</v>
      </c>
      <c r="C6638" s="334">
        <f t="shared" si="102"/>
        <v>9704862867</v>
      </c>
      <c r="D6638" s="42"/>
      <c r="E6638" s="42"/>
      <c r="F6638" s="247">
        <v>166000681</v>
      </c>
      <c r="G6638" s="337">
        <v>905073597</v>
      </c>
      <c r="H6638" s="330">
        <v>43128</v>
      </c>
      <c r="I6638" s="330"/>
      <c r="K6638" s="42"/>
      <c r="L6638" s="42"/>
      <c r="M6638" s="328"/>
      <c r="N6638" s="328"/>
      <c r="O6638" s="42"/>
    </row>
    <row r="6639" spans="1:15">
      <c r="A6639" s="42"/>
      <c r="B6639" s="330">
        <v>49643</v>
      </c>
      <c r="C6639" s="334">
        <f t="shared" si="102"/>
        <v>9720690222</v>
      </c>
      <c r="D6639" s="42"/>
      <c r="E6639" s="42"/>
      <c r="F6639" s="247">
        <v>181828036</v>
      </c>
      <c r="G6639" s="337">
        <v>905110727</v>
      </c>
      <c r="H6639" s="330">
        <v>46572</v>
      </c>
      <c r="I6639" s="330"/>
      <c r="K6639" s="42"/>
      <c r="L6639" s="42"/>
      <c r="M6639" s="328"/>
      <c r="N6639" s="328"/>
      <c r="O6639" s="42"/>
    </row>
    <row r="6640" spans="1:15">
      <c r="A6640" s="42"/>
      <c r="B6640" s="330">
        <v>49644</v>
      </c>
      <c r="C6640" s="334">
        <f t="shared" si="102"/>
        <v>9947094329</v>
      </c>
      <c r="D6640" s="42"/>
      <c r="E6640" s="42"/>
      <c r="F6640" s="247">
        <v>408232143</v>
      </c>
      <c r="G6640" s="337">
        <v>905168525</v>
      </c>
      <c r="H6640" s="330">
        <v>44878</v>
      </c>
      <c r="I6640" s="330"/>
      <c r="K6640" s="42"/>
      <c r="L6640" s="42"/>
      <c r="M6640" s="328"/>
      <c r="N6640" s="328"/>
      <c r="O6640" s="42"/>
    </row>
    <row r="6641" spans="1:15">
      <c r="A6641" s="42"/>
      <c r="B6641" s="330">
        <v>49645</v>
      </c>
      <c r="C6641" s="334">
        <f t="shared" si="102"/>
        <v>9686566488</v>
      </c>
      <c r="D6641" s="42"/>
      <c r="E6641" s="42"/>
      <c r="F6641" s="247">
        <v>147704302</v>
      </c>
      <c r="G6641" s="337">
        <v>905202811</v>
      </c>
      <c r="H6641" s="330">
        <v>49412</v>
      </c>
      <c r="I6641" s="330"/>
      <c r="K6641" s="42"/>
      <c r="L6641" s="42"/>
      <c r="M6641" s="328"/>
      <c r="N6641" s="328"/>
      <c r="O6641" s="42"/>
    </row>
    <row r="6642" spans="1:15">
      <c r="A6642" s="42"/>
      <c r="B6642" s="330">
        <v>49646</v>
      </c>
      <c r="C6642" s="334">
        <f t="shared" si="102"/>
        <v>9680229563</v>
      </c>
      <c r="D6642" s="42"/>
      <c r="E6642" s="42"/>
      <c r="F6642" s="247">
        <v>141367377</v>
      </c>
      <c r="G6642" s="337">
        <v>905360219</v>
      </c>
      <c r="H6642" s="330">
        <v>48447</v>
      </c>
      <c r="I6642" s="330"/>
      <c r="K6642" s="42"/>
      <c r="L6642" s="42"/>
      <c r="M6642" s="328"/>
      <c r="N6642" s="328"/>
      <c r="O6642" s="42"/>
    </row>
    <row r="6643" spans="1:15">
      <c r="A6643" s="42"/>
      <c r="B6643" s="330">
        <v>49647</v>
      </c>
      <c r="C6643" s="334">
        <f t="shared" si="102"/>
        <v>10194670669</v>
      </c>
      <c r="D6643" s="42"/>
      <c r="E6643" s="42"/>
      <c r="F6643" s="247">
        <v>655808483</v>
      </c>
      <c r="G6643" s="337">
        <v>905377057</v>
      </c>
      <c r="H6643" s="330">
        <v>45778</v>
      </c>
      <c r="I6643" s="330"/>
      <c r="K6643" s="42"/>
      <c r="L6643" s="42"/>
      <c r="M6643" s="328"/>
      <c r="N6643" s="328"/>
      <c r="O6643" s="42"/>
    </row>
    <row r="6644" spans="1:15">
      <c r="A6644" s="42"/>
      <c r="B6644" s="330">
        <v>49648</v>
      </c>
      <c r="C6644" s="334">
        <f t="shared" si="102"/>
        <v>9885147304</v>
      </c>
      <c r="D6644" s="42"/>
      <c r="E6644" s="42"/>
      <c r="F6644" s="247">
        <v>346285118</v>
      </c>
      <c r="G6644" s="337">
        <v>905672253</v>
      </c>
      <c r="H6644" s="330">
        <v>48165</v>
      </c>
      <c r="I6644" s="330"/>
      <c r="K6644" s="42"/>
      <c r="L6644" s="42"/>
      <c r="M6644" s="328"/>
      <c r="N6644" s="328"/>
      <c r="O6644" s="42"/>
    </row>
    <row r="6645" spans="1:15">
      <c r="A6645" s="42"/>
      <c r="B6645" s="330">
        <v>49649</v>
      </c>
      <c r="C6645" s="334">
        <f t="shared" si="102"/>
        <v>10167556466</v>
      </c>
      <c r="D6645" s="42"/>
      <c r="E6645" s="42"/>
      <c r="F6645" s="247">
        <v>628694280</v>
      </c>
      <c r="G6645" s="337">
        <v>905766958</v>
      </c>
      <c r="H6645" s="330">
        <v>49034</v>
      </c>
      <c r="I6645" s="330"/>
      <c r="K6645" s="42"/>
      <c r="L6645" s="42"/>
      <c r="M6645" s="328"/>
      <c r="N6645" s="328"/>
      <c r="O6645" s="42"/>
    </row>
    <row r="6646" spans="1:15">
      <c r="A6646" s="42"/>
      <c r="B6646" s="330">
        <v>49650</v>
      </c>
      <c r="C6646" s="334">
        <f t="shared" si="102"/>
        <v>9930302484</v>
      </c>
      <c r="D6646" s="42"/>
      <c r="E6646" s="42"/>
      <c r="F6646" s="247">
        <v>391440298</v>
      </c>
      <c r="G6646" s="337">
        <v>905803804</v>
      </c>
      <c r="H6646" s="330">
        <v>50154</v>
      </c>
      <c r="I6646" s="330"/>
      <c r="K6646" s="42"/>
      <c r="L6646" s="42"/>
      <c r="M6646" s="328"/>
      <c r="N6646" s="328"/>
      <c r="O6646" s="42"/>
    </row>
    <row r="6647" spans="1:15">
      <c r="A6647" s="42"/>
      <c r="B6647" s="330">
        <v>49651</v>
      </c>
      <c r="C6647" s="334">
        <f t="shared" si="102"/>
        <v>9966210598</v>
      </c>
      <c r="D6647" s="42"/>
      <c r="E6647" s="42"/>
      <c r="F6647" s="247">
        <v>427348412</v>
      </c>
      <c r="G6647" s="337">
        <v>906002646</v>
      </c>
      <c r="H6647" s="330">
        <v>46520</v>
      </c>
      <c r="I6647" s="330"/>
      <c r="K6647" s="42"/>
      <c r="L6647" s="42"/>
      <c r="M6647" s="328"/>
      <c r="N6647" s="328"/>
      <c r="O6647" s="42"/>
    </row>
    <row r="6648" spans="1:15">
      <c r="A6648" s="42"/>
      <c r="B6648" s="330">
        <v>49652</v>
      </c>
      <c r="C6648" s="334">
        <f t="shared" si="102"/>
        <v>9871353475</v>
      </c>
      <c r="D6648" s="42"/>
      <c r="E6648" s="42"/>
      <c r="F6648" s="247">
        <v>332491289</v>
      </c>
      <c r="G6648" s="337">
        <v>906024387</v>
      </c>
      <c r="H6648" s="330">
        <v>43356</v>
      </c>
      <c r="I6648" s="330"/>
      <c r="K6648" s="42"/>
      <c r="L6648" s="42"/>
      <c r="M6648" s="328"/>
      <c r="N6648" s="328"/>
      <c r="O6648" s="42"/>
    </row>
    <row r="6649" spans="1:15">
      <c r="A6649" s="42"/>
      <c r="B6649" s="330">
        <v>49653</v>
      </c>
      <c r="C6649" s="334">
        <f t="shared" si="102"/>
        <v>9955386183</v>
      </c>
      <c r="D6649" s="42"/>
      <c r="E6649" s="42"/>
      <c r="F6649" s="247">
        <v>416523997</v>
      </c>
      <c r="G6649" s="337">
        <v>906086251</v>
      </c>
      <c r="H6649" s="330">
        <v>43711</v>
      </c>
      <c r="I6649" s="330"/>
      <c r="K6649" s="42"/>
      <c r="L6649" s="42"/>
      <c r="M6649" s="328"/>
      <c r="N6649" s="328"/>
      <c r="O6649" s="42"/>
    </row>
    <row r="6650" spans="1:15">
      <c r="A6650" s="42"/>
      <c r="B6650" s="330">
        <v>49654</v>
      </c>
      <c r="C6650" s="334">
        <f t="shared" si="102"/>
        <v>9955102045</v>
      </c>
      <c r="D6650" s="42"/>
      <c r="E6650" s="42"/>
      <c r="F6650" s="247">
        <v>416239859</v>
      </c>
      <c r="G6650" s="337">
        <v>906143117</v>
      </c>
      <c r="H6650" s="330">
        <v>49452</v>
      </c>
      <c r="I6650" s="330"/>
      <c r="K6650" s="42"/>
      <c r="L6650" s="42"/>
      <c r="M6650" s="328"/>
      <c r="N6650" s="328"/>
      <c r="O6650" s="42"/>
    </row>
    <row r="6651" spans="1:15">
      <c r="A6651" s="42"/>
      <c r="B6651" s="330">
        <v>49655</v>
      </c>
      <c r="C6651" s="334">
        <f t="shared" si="102"/>
        <v>9959840511</v>
      </c>
      <c r="D6651" s="42"/>
      <c r="E6651" s="42"/>
      <c r="F6651" s="247">
        <v>420978325</v>
      </c>
      <c r="G6651" s="337">
        <v>906174744</v>
      </c>
      <c r="H6651" s="330">
        <v>47269</v>
      </c>
      <c r="I6651" s="330"/>
      <c r="K6651" s="42"/>
      <c r="L6651" s="42"/>
      <c r="M6651" s="328"/>
      <c r="N6651" s="328"/>
      <c r="O6651" s="42"/>
    </row>
    <row r="6652" spans="1:15">
      <c r="A6652" s="42"/>
      <c r="B6652" s="330">
        <v>49656</v>
      </c>
      <c r="C6652" s="334">
        <f t="shared" si="102"/>
        <v>10230188915</v>
      </c>
      <c r="D6652" s="42"/>
      <c r="E6652" s="42"/>
      <c r="F6652" s="247">
        <v>691326729</v>
      </c>
      <c r="G6652" s="337">
        <v>906278136</v>
      </c>
      <c r="H6652" s="330">
        <v>43869</v>
      </c>
      <c r="I6652" s="330"/>
      <c r="K6652" s="42"/>
      <c r="L6652" s="42"/>
      <c r="M6652" s="328"/>
      <c r="N6652" s="328"/>
      <c r="O6652" s="42"/>
    </row>
    <row r="6653" spans="1:15">
      <c r="A6653" s="42"/>
      <c r="B6653" s="330">
        <v>49657</v>
      </c>
      <c r="C6653" s="334">
        <f t="shared" si="102"/>
        <v>9810612677</v>
      </c>
      <c r="D6653" s="42"/>
      <c r="E6653" s="42"/>
      <c r="F6653" s="247">
        <v>271750491</v>
      </c>
      <c r="G6653" s="337">
        <v>906333244</v>
      </c>
      <c r="H6653" s="330">
        <v>47989</v>
      </c>
      <c r="I6653" s="330"/>
      <c r="K6653" s="42"/>
      <c r="L6653" s="42"/>
      <c r="M6653" s="328"/>
      <c r="N6653" s="328"/>
      <c r="O6653" s="42"/>
    </row>
    <row r="6654" spans="1:15">
      <c r="A6654" s="42"/>
      <c r="B6654" s="330">
        <v>49658</v>
      </c>
      <c r="C6654" s="334">
        <f t="shared" si="102"/>
        <v>10127309588</v>
      </c>
      <c r="D6654" s="42"/>
      <c r="E6654" s="42"/>
      <c r="F6654" s="247">
        <v>588447402</v>
      </c>
      <c r="G6654" s="337">
        <v>906354117</v>
      </c>
      <c r="H6654" s="330">
        <v>50053</v>
      </c>
      <c r="I6654" s="330"/>
      <c r="K6654" s="42"/>
      <c r="L6654" s="42"/>
      <c r="M6654" s="328"/>
      <c r="N6654" s="328"/>
      <c r="O6654" s="42"/>
    </row>
    <row r="6655" spans="1:15">
      <c r="A6655" s="42"/>
      <c r="B6655" s="330">
        <v>49659</v>
      </c>
      <c r="C6655" s="334">
        <f t="shared" si="102"/>
        <v>10410572432</v>
      </c>
      <c r="D6655" s="42"/>
      <c r="E6655" s="42"/>
      <c r="F6655" s="247">
        <v>871710246</v>
      </c>
      <c r="G6655" s="337">
        <v>906366250</v>
      </c>
      <c r="H6655" s="330">
        <v>46420</v>
      </c>
      <c r="I6655" s="330"/>
      <c r="K6655" s="42"/>
      <c r="L6655" s="42"/>
      <c r="M6655" s="328"/>
      <c r="N6655" s="328"/>
      <c r="O6655" s="42"/>
    </row>
    <row r="6656" spans="1:15">
      <c r="A6656" s="42"/>
      <c r="B6656" s="330">
        <v>49660</v>
      </c>
      <c r="C6656" s="334">
        <f t="shared" si="102"/>
        <v>9865320586</v>
      </c>
      <c r="D6656" s="42"/>
      <c r="E6656" s="42"/>
      <c r="F6656" s="247">
        <v>326458400</v>
      </c>
      <c r="G6656" s="337">
        <v>906658874</v>
      </c>
      <c r="H6656" s="330">
        <v>49318</v>
      </c>
      <c r="I6656" s="330"/>
      <c r="K6656" s="42"/>
      <c r="L6656" s="42"/>
      <c r="M6656" s="328"/>
      <c r="N6656" s="328"/>
      <c r="O6656" s="42"/>
    </row>
    <row r="6657" spans="1:15">
      <c r="A6657" s="42"/>
      <c r="B6657" s="330">
        <v>49661</v>
      </c>
      <c r="C6657" s="334">
        <f t="shared" si="102"/>
        <v>10346381671</v>
      </c>
      <c r="D6657" s="42"/>
      <c r="E6657" s="42"/>
      <c r="F6657" s="247">
        <v>807519485</v>
      </c>
      <c r="G6657" s="337">
        <v>906814218</v>
      </c>
      <c r="H6657" s="330">
        <v>46206</v>
      </c>
      <c r="I6657" s="330"/>
      <c r="K6657" s="42"/>
      <c r="L6657" s="42"/>
      <c r="M6657" s="328"/>
      <c r="N6657" s="328"/>
      <c r="O6657" s="42"/>
    </row>
    <row r="6658" spans="1:15">
      <c r="A6658" s="42"/>
      <c r="B6658" s="330">
        <v>49662</v>
      </c>
      <c r="C6658" s="334">
        <f t="shared" si="102"/>
        <v>10260980259</v>
      </c>
      <c r="D6658" s="42"/>
      <c r="E6658" s="42"/>
      <c r="F6658" s="247">
        <v>722118073</v>
      </c>
      <c r="G6658" s="337">
        <v>907269906</v>
      </c>
      <c r="H6658" s="330">
        <v>47459</v>
      </c>
      <c r="I6658" s="330"/>
      <c r="K6658" s="42"/>
      <c r="L6658" s="42"/>
      <c r="M6658" s="328"/>
      <c r="N6658" s="328"/>
      <c r="O6658" s="42"/>
    </row>
    <row r="6659" spans="1:15">
      <c r="A6659" s="42"/>
      <c r="B6659" s="330">
        <v>49663</v>
      </c>
      <c r="C6659" s="334">
        <f t="shared" si="102"/>
        <v>10353803283</v>
      </c>
      <c r="D6659" s="42"/>
      <c r="E6659" s="42"/>
      <c r="F6659" s="247">
        <v>814941097</v>
      </c>
      <c r="G6659" s="337">
        <v>907325406</v>
      </c>
      <c r="H6659" s="330">
        <v>46139</v>
      </c>
      <c r="I6659" s="330"/>
      <c r="K6659" s="42"/>
      <c r="L6659" s="42"/>
      <c r="M6659" s="328"/>
      <c r="N6659" s="328"/>
      <c r="O6659" s="42"/>
    </row>
    <row r="6660" spans="1:15">
      <c r="A6660" s="42"/>
      <c r="B6660" s="330">
        <v>49664</v>
      </c>
      <c r="C6660" s="334">
        <f t="shared" si="102"/>
        <v>10484865739</v>
      </c>
      <c r="D6660" s="42"/>
      <c r="E6660" s="42"/>
      <c r="F6660" s="247">
        <v>946003553</v>
      </c>
      <c r="G6660" s="337">
        <v>907608662</v>
      </c>
      <c r="H6660" s="330">
        <v>46506</v>
      </c>
      <c r="I6660" s="330"/>
      <c r="K6660" s="42"/>
      <c r="L6660" s="42"/>
      <c r="M6660" s="328"/>
      <c r="N6660" s="328"/>
      <c r="O6660" s="42"/>
    </row>
    <row r="6661" spans="1:15">
      <c r="A6661" s="42"/>
      <c r="B6661" s="330">
        <v>49665</v>
      </c>
      <c r="C6661" s="334">
        <f t="shared" si="102"/>
        <v>9680913140</v>
      </c>
      <c r="D6661" s="42"/>
      <c r="E6661" s="42"/>
      <c r="F6661" s="247">
        <v>142050954</v>
      </c>
      <c r="G6661" s="337">
        <v>907876846</v>
      </c>
      <c r="H6661" s="330">
        <v>44330</v>
      </c>
      <c r="I6661" s="330"/>
      <c r="K6661" s="42"/>
      <c r="L6661" s="42"/>
      <c r="M6661" s="328"/>
      <c r="N6661" s="328"/>
      <c r="O6661" s="42"/>
    </row>
    <row r="6662" spans="1:15">
      <c r="A6662" s="42"/>
      <c r="B6662" s="330">
        <v>49666</v>
      </c>
      <c r="C6662" s="334">
        <f t="shared" si="102"/>
        <v>10431431089</v>
      </c>
      <c r="D6662" s="42"/>
      <c r="E6662" s="42"/>
      <c r="F6662" s="247">
        <v>892568903</v>
      </c>
      <c r="G6662" s="337">
        <v>907954934</v>
      </c>
      <c r="H6662" s="330">
        <v>50164</v>
      </c>
      <c r="I6662" s="330"/>
      <c r="K6662" s="42"/>
      <c r="L6662" s="42"/>
      <c r="M6662" s="328"/>
      <c r="N6662" s="328"/>
      <c r="O6662" s="42"/>
    </row>
    <row r="6663" spans="1:15">
      <c r="A6663" s="42"/>
      <c r="B6663" s="330">
        <v>49667</v>
      </c>
      <c r="C6663" s="334">
        <f t="shared" si="102"/>
        <v>9904352403</v>
      </c>
      <c r="D6663" s="42"/>
      <c r="E6663" s="42"/>
      <c r="F6663" s="247">
        <v>365490217</v>
      </c>
      <c r="G6663" s="337">
        <v>908030415</v>
      </c>
      <c r="H6663" s="330">
        <v>49986</v>
      </c>
      <c r="I6663" s="330"/>
      <c r="K6663" s="42"/>
      <c r="L6663" s="42"/>
      <c r="M6663" s="328"/>
      <c r="N6663" s="328"/>
      <c r="O6663" s="42"/>
    </row>
    <row r="6664" spans="1:15">
      <c r="A6664" s="42"/>
      <c r="B6664" s="330">
        <v>49668</v>
      </c>
      <c r="C6664" s="334">
        <f t="shared" si="102"/>
        <v>9921818165</v>
      </c>
      <c r="D6664" s="42"/>
      <c r="E6664" s="42"/>
      <c r="F6664" s="247">
        <v>382955979</v>
      </c>
      <c r="G6664" s="337">
        <v>908112179</v>
      </c>
      <c r="H6664" s="330">
        <v>50285</v>
      </c>
      <c r="I6664" s="330"/>
      <c r="K6664" s="42"/>
      <c r="L6664" s="42"/>
      <c r="M6664" s="328"/>
      <c r="N6664" s="328"/>
      <c r="O6664" s="42"/>
    </row>
    <row r="6665" spans="1:15">
      <c r="A6665" s="42"/>
      <c r="B6665" s="330">
        <v>49669</v>
      </c>
      <c r="C6665" s="334">
        <f t="shared" si="102"/>
        <v>9646755242</v>
      </c>
      <c r="D6665" s="42"/>
      <c r="E6665" s="42"/>
      <c r="F6665" s="247">
        <v>107893056</v>
      </c>
      <c r="G6665" s="337">
        <v>908157577</v>
      </c>
      <c r="H6665" s="330">
        <v>46319</v>
      </c>
      <c r="I6665" s="330"/>
      <c r="K6665" s="42"/>
      <c r="L6665" s="42"/>
      <c r="M6665" s="328"/>
      <c r="N6665" s="328"/>
      <c r="O6665" s="42"/>
    </row>
    <row r="6666" spans="1:15">
      <c r="A6666" s="42"/>
      <c r="B6666" s="330">
        <v>49670</v>
      </c>
      <c r="C6666" s="334">
        <f t="shared" si="102"/>
        <v>9787217942</v>
      </c>
      <c r="D6666" s="42"/>
      <c r="E6666" s="42"/>
      <c r="F6666" s="247">
        <v>248355756</v>
      </c>
      <c r="G6666" s="337">
        <v>908240561</v>
      </c>
      <c r="H6666" s="330">
        <v>48013</v>
      </c>
      <c r="I6666" s="330"/>
      <c r="K6666" s="42"/>
      <c r="L6666" s="42"/>
      <c r="M6666" s="328"/>
      <c r="N6666" s="328"/>
      <c r="O6666" s="42"/>
    </row>
    <row r="6667" spans="1:15">
      <c r="A6667" s="42"/>
      <c r="B6667" s="330">
        <v>49671</v>
      </c>
      <c r="C6667" s="334">
        <f t="shared" si="102"/>
        <v>10398671133</v>
      </c>
      <c r="D6667" s="42"/>
      <c r="E6667" s="42"/>
      <c r="F6667" s="247">
        <v>859808947</v>
      </c>
      <c r="G6667" s="337">
        <v>908262025</v>
      </c>
      <c r="H6667" s="330">
        <v>44717</v>
      </c>
      <c r="I6667" s="330"/>
      <c r="K6667" s="42"/>
      <c r="L6667" s="42"/>
      <c r="M6667" s="328"/>
      <c r="N6667" s="328"/>
      <c r="O6667" s="42"/>
    </row>
    <row r="6668" spans="1:15">
      <c r="A6668" s="42"/>
      <c r="B6668" s="330">
        <v>49672</v>
      </c>
      <c r="C6668" s="334">
        <f t="shared" si="102"/>
        <v>10174491545</v>
      </c>
      <c r="D6668" s="42"/>
      <c r="E6668" s="42"/>
      <c r="F6668" s="247">
        <v>635629359</v>
      </c>
      <c r="G6668" s="337">
        <v>908303630</v>
      </c>
      <c r="H6668" s="330">
        <v>50123</v>
      </c>
      <c r="I6668" s="330"/>
      <c r="K6668" s="42"/>
      <c r="L6668" s="42"/>
      <c r="M6668" s="328"/>
      <c r="N6668" s="328"/>
      <c r="O6668" s="42"/>
    </row>
    <row r="6669" spans="1:15">
      <c r="A6669" s="42"/>
      <c r="B6669" s="330">
        <v>49673</v>
      </c>
      <c r="C6669" s="334">
        <f t="shared" si="102"/>
        <v>10225324047</v>
      </c>
      <c r="D6669" s="42"/>
      <c r="E6669" s="42"/>
      <c r="F6669" s="247">
        <v>686461861</v>
      </c>
      <c r="G6669" s="337">
        <v>908327986</v>
      </c>
      <c r="H6669" s="330">
        <v>44435</v>
      </c>
      <c r="I6669" s="330"/>
      <c r="K6669" s="42"/>
      <c r="L6669" s="42"/>
      <c r="M6669" s="328"/>
      <c r="N6669" s="328"/>
      <c r="O6669" s="42"/>
    </row>
    <row r="6670" spans="1:15">
      <c r="A6670" s="42"/>
      <c r="B6670" s="330">
        <v>49674</v>
      </c>
      <c r="C6670" s="334">
        <f t="shared" si="102"/>
        <v>9912984239</v>
      </c>
      <c r="D6670" s="42"/>
      <c r="E6670" s="42"/>
      <c r="F6670" s="247">
        <v>374122053</v>
      </c>
      <c r="G6670" s="337">
        <v>908504052</v>
      </c>
      <c r="H6670" s="330">
        <v>46697</v>
      </c>
      <c r="I6670" s="330"/>
      <c r="K6670" s="42"/>
      <c r="L6670" s="42"/>
      <c r="M6670" s="328"/>
      <c r="N6670" s="328"/>
      <c r="O6670" s="42"/>
    </row>
    <row r="6671" spans="1:15">
      <c r="A6671" s="42"/>
      <c r="B6671" s="330">
        <v>49675</v>
      </c>
      <c r="C6671" s="334">
        <f t="shared" si="102"/>
        <v>10056296838</v>
      </c>
      <c r="D6671" s="42"/>
      <c r="E6671" s="42"/>
      <c r="F6671" s="247">
        <v>517434652</v>
      </c>
      <c r="G6671" s="337">
        <v>908543599</v>
      </c>
      <c r="H6671" s="330">
        <v>49081</v>
      </c>
      <c r="I6671" s="330"/>
      <c r="K6671" s="42"/>
      <c r="L6671" s="42"/>
      <c r="M6671" s="328"/>
      <c r="N6671" s="328"/>
      <c r="O6671" s="42"/>
    </row>
    <row r="6672" spans="1:15">
      <c r="A6672" s="42"/>
      <c r="B6672" s="330">
        <v>49676</v>
      </c>
      <c r="C6672" s="334">
        <f t="shared" si="102"/>
        <v>10141849499</v>
      </c>
      <c r="D6672" s="42"/>
      <c r="E6672" s="42"/>
      <c r="F6672" s="247">
        <v>602987313</v>
      </c>
      <c r="G6672" s="337">
        <v>908558687</v>
      </c>
      <c r="H6672" s="330">
        <v>50097</v>
      </c>
      <c r="I6672" s="330"/>
      <c r="K6672" s="42"/>
      <c r="L6672" s="42"/>
      <c r="M6672" s="328"/>
      <c r="N6672" s="328"/>
      <c r="O6672" s="42"/>
    </row>
    <row r="6673" spans="1:15">
      <c r="A6673" s="42"/>
      <c r="B6673" s="330">
        <v>49677</v>
      </c>
      <c r="C6673" s="334">
        <f t="shared" si="102"/>
        <v>9748005264</v>
      </c>
      <c r="D6673" s="42"/>
      <c r="E6673" s="42"/>
      <c r="F6673" s="247">
        <v>209143078</v>
      </c>
      <c r="G6673" s="337">
        <v>908641278</v>
      </c>
      <c r="H6673" s="330">
        <v>47328</v>
      </c>
      <c r="I6673" s="330"/>
      <c r="K6673" s="42"/>
      <c r="L6673" s="42"/>
      <c r="M6673" s="328"/>
      <c r="N6673" s="328"/>
      <c r="O6673" s="42"/>
    </row>
    <row r="6674" spans="1:15">
      <c r="A6674" s="42"/>
      <c r="B6674" s="330">
        <v>49678</v>
      </c>
      <c r="C6674" s="334">
        <f t="shared" si="102"/>
        <v>10107777180</v>
      </c>
      <c r="D6674" s="42"/>
      <c r="E6674" s="42"/>
      <c r="F6674" s="247">
        <v>568914994</v>
      </c>
      <c r="G6674" s="337">
        <v>908756452</v>
      </c>
      <c r="H6674" s="330">
        <v>49061</v>
      </c>
      <c r="I6674" s="330"/>
      <c r="K6674" s="42"/>
      <c r="L6674" s="42"/>
      <c r="M6674" s="328"/>
      <c r="N6674" s="328"/>
      <c r="O6674" s="42"/>
    </row>
    <row r="6675" spans="1:15">
      <c r="A6675" s="42"/>
      <c r="B6675" s="330">
        <v>49679</v>
      </c>
      <c r="C6675" s="334">
        <f t="shared" si="102"/>
        <v>10024403775</v>
      </c>
      <c r="D6675" s="42"/>
      <c r="E6675" s="42"/>
      <c r="F6675" s="247">
        <v>485541589</v>
      </c>
      <c r="G6675" s="337">
        <v>908838739</v>
      </c>
      <c r="H6675" s="330">
        <v>47976</v>
      </c>
      <c r="I6675" s="330"/>
      <c r="K6675" s="42"/>
      <c r="L6675" s="42"/>
      <c r="M6675" s="328"/>
      <c r="N6675" s="328"/>
      <c r="O6675" s="42"/>
    </row>
    <row r="6676" spans="1:15">
      <c r="A6676" s="42"/>
      <c r="B6676" s="330">
        <v>49680</v>
      </c>
      <c r="C6676" s="334">
        <f t="shared" si="102"/>
        <v>9987624441</v>
      </c>
      <c r="D6676" s="42"/>
      <c r="E6676" s="42"/>
      <c r="F6676" s="247">
        <v>448762255</v>
      </c>
      <c r="G6676" s="337">
        <v>908915593</v>
      </c>
      <c r="H6676" s="330">
        <v>46376</v>
      </c>
      <c r="I6676" s="330"/>
      <c r="K6676" s="42"/>
      <c r="L6676" s="42"/>
      <c r="M6676" s="328"/>
      <c r="N6676" s="328"/>
      <c r="O6676" s="42"/>
    </row>
    <row r="6677" spans="1:15">
      <c r="A6677" s="42"/>
      <c r="B6677" s="330">
        <v>49681</v>
      </c>
      <c r="C6677" s="334">
        <f t="shared" si="102"/>
        <v>10349056525</v>
      </c>
      <c r="D6677" s="42"/>
      <c r="E6677" s="42"/>
      <c r="F6677" s="247">
        <v>810194339</v>
      </c>
      <c r="G6677" s="337">
        <v>909059952</v>
      </c>
      <c r="H6677" s="330">
        <v>43094</v>
      </c>
      <c r="I6677" s="330"/>
      <c r="K6677" s="42"/>
      <c r="L6677" s="42"/>
      <c r="M6677" s="328"/>
      <c r="N6677" s="328"/>
      <c r="O6677" s="42"/>
    </row>
    <row r="6678" spans="1:15">
      <c r="A6678" s="42"/>
      <c r="B6678" s="330">
        <v>49682</v>
      </c>
      <c r="C6678" s="334">
        <f t="shared" si="102"/>
        <v>9903190183</v>
      </c>
      <c r="D6678" s="42"/>
      <c r="E6678" s="42"/>
      <c r="F6678" s="247">
        <v>364327997</v>
      </c>
      <c r="G6678" s="337">
        <v>909695460</v>
      </c>
      <c r="H6678" s="330">
        <v>48951</v>
      </c>
      <c r="I6678" s="330"/>
      <c r="K6678" s="42"/>
      <c r="L6678" s="42"/>
      <c r="M6678" s="328"/>
      <c r="N6678" s="328"/>
      <c r="O6678" s="42"/>
    </row>
    <row r="6679" spans="1:15">
      <c r="A6679" s="42"/>
      <c r="B6679" s="330">
        <v>49683</v>
      </c>
      <c r="C6679" s="334">
        <f t="shared" si="102"/>
        <v>10333668634</v>
      </c>
      <c r="D6679" s="42"/>
      <c r="E6679" s="42"/>
      <c r="F6679" s="247">
        <v>794806448</v>
      </c>
      <c r="G6679" s="337">
        <v>909781311</v>
      </c>
      <c r="H6679" s="330">
        <v>46564</v>
      </c>
      <c r="I6679" s="330"/>
      <c r="K6679" s="42"/>
      <c r="L6679" s="42"/>
      <c r="M6679" s="328"/>
      <c r="N6679" s="328"/>
      <c r="O6679" s="42"/>
    </row>
    <row r="6680" spans="1:15">
      <c r="A6680" s="42"/>
      <c r="B6680" s="330">
        <v>49684</v>
      </c>
      <c r="C6680" s="334">
        <f t="shared" si="102"/>
        <v>9993969265</v>
      </c>
      <c r="D6680" s="42"/>
      <c r="E6680" s="42"/>
      <c r="F6680" s="247">
        <v>455107079</v>
      </c>
      <c r="G6680" s="337">
        <v>909985604</v>
      </c>
      <c r="H6680" s="330">
        <v>46930</v>
      </c>
      <c r="I6680" s="330"/>
      <c r="K6680" s="42"/>
      <c r="L6680" s="42"/>
      <c r="M6680" s="328"/>
      <c r="N6680" s="328"/>
      <c r="O6680" s="42"/>
    </row>
    <row r="6681" spans="1:15">
      <c r="A6681" s="42"/>
      <c r="B6681" s="330">
        <v>49685</v>
      </c>
      <c r="C6681" s="334">
        <f t="shared" si="102"/>
        <v>10333977719</v>
      </c>
      <c r="D6681" s="42"/>
      <c r="E6681" s="42"/>
      <c r="F6681" s="247">
        <v>795115533</v>
      </c>
      <c r="G6681" s="337">
        <v>910041370</v>
      </c>
      <c r="H6681" s="330">
        <v>47637</v>
      </c>
      <c r="I6681" s="330"/>
      <c r="K6681" s="42"/>
      <c r="L6681" s="42"/>
      <c r="M6681" s="328"/>
      <c r="N6681" s="328"/>
      <c r="O6681" s="42"/>
    </row>
    <row r="6682" spans="1:15">
      <c r="A6682" s="42"/>
      <c r="B6682" s="330">
        <v>49686</v>
      </c>
      <c r="C6682" s="334">
        <f t="shared" si="102"/>
        <v>10227800357</v>
      </c>
      <c r="D6682" s="42"/>
      <c r="E6682" s="42"/>
      <c r="F6682" s="247">
        <v>688938171</v>
      </c>
      <c r="G6682" s="337">
        <v>910234770</v>
      </c>
      <c r="H6682" s="330">
        <v>50012</v>
      </c>
      <c r="I6682" s="330"/>
      <c r="K6682" s="42"/>
      <c r="L6682" s="42"/>
      <c r="M6682" s="328"/>
      <c r="N6682" s="328"/>
      <c r="O6682" s="42"/>
    </row>
    <row r="6683" spans="1:15">
      <c r="A6683" s="42"/>
      <c r="B6683" s="330">
        <v>49687</v>
      </c>
      <c r="C6683" s="334">
        <f t="shared" si="102"/>
        <v>10326283322</v>
      </c>
      <c r="D6683" s="42"/>
      <c r="E6683" s="42"/>
      <c r="F6683" s="247">
        <v>787421136</v>
      </c>
      <c r="G6683" s="337">
        <v>910280300</v>
      </c>
      <c r="H6683" s="330">
        <v>46022</v>
      </c>
      <c r="I6683" s="330"/>
      <c r="K6683" s="42"/>
      <c r="L6683" s="42"/>
      <c r="M6683" s="328"/>
      <c r="N6683" s="328"/>
      <c r="O6683" s="42"/>
    </row>
    <row r="6684" spans="1:15">
      <c r="A6684" s="42"/>
      <c r="B6684" s="330">
        <v>49688</v>
      </c>
      <c r="C6684" s="334">
        <f t="shared" si="102"/>
        <v>10265619829</v>
      </c>
      <c r="D6684" s="42"/>
      <c r="E6684" s="42"/>
      <c r="F6684" s="247">
        <v>726757643</v>
      </c>
      <c r="G6684" s="337">
        <v>910341658</v>
      </c>
      <c r="H6684" s="330">
        <v>50232</v>
      </c>
      <c r="I6684" s="330"/>
      <c r="K6684" s="42"/>
      <c r="L6684" s="42"/>
      <c r="M6684" s="328"/>
      <c r="N6684" s="328"/>
      <c r="O6684" s="42"/>
    </row>
    <row r="6685" spans="1:15">
      <c r="A6685" s="42"/>
      <c r="B6685" s="330">
        <v>49689</v>
      </c>
      <c r="C6685" s="334">
        <f t="shared" si="102"/>
        <v>10056307230</v>
      </c>
      <c r="D6685" s="42"/>
      <c r="E6685" s="42"/>
      <c r="F6685" s="247">
        <v>517445044</v>
      </c>
      <c r="G6685" s="337">
        <v>910354243</v>
      </c>
      <c r="H6685" s="330">
        <v>46445</v>
      </c>
      <c r="I6685" s="330"/>
      <c r="K6685" s="42"/>
      <c r="L6685" s="42"/>
      <c r="M6685" s="328"/>
      <c r="N6685" s="328"/>
      <c r="O6685" s="42"/>
    </row>
    <row r="6686" spans="1:15">
      <c r="A6686" s="42"/>
      <c r="B6686" s="330">
        <v>49690</v>
      </c>
      <c r="C6686" s="334">
        <f t="shared" si="102"/>
        <v>9938413851</v>
      </c>
      <c r="D6686" s="42"/>
      <c r="E6686" s="42"/>
      <c r="F6686" s="247">
        <v>399551665</v>
      </c>
      <c r="G6686" s="337">
        <v>910592936</v>
      </c>
      <c r="H6686" s="330">
        <v>46308</v>
      </c>
      <c r="I6686" s="330"/>
      <c r="K6686" s="42"/>
      <c r="L6686" s="42"/>
      <c r="M6686" s="328"/>
      <c r="N6686" s="328"/>
      <c r="O6686" s="42"/>
    </row>
    <row r="6687" spans="1:15">
      <c r="A6687" s="42"/>
      <c r="B6687" s="330">
        <v>49691</v>
      </c>
      <c r="C6687" s="334">
        <f t="shared" si="102"/>
        <v>9648637551</v>
      </c>
      <c r="D6687" s="42"/>
      <c r="E6687" s="42"/>
      <c r="F6687" s="247">
        <v>109775365</v>
      </c>
      <c r="G6687" s="337">
        <v>910625760</v>
      </c>
      <c r="H6687" s="330">
        <v>49714</v>
      </c>
      <c r="I6687" s="330"/>
      <c r="K6687" s="42"/>
      <c r="L6687" s="42"/>
      <c r="M6687" s="328"/>
      <c r="N6687" s="328"/>
      <c r="O6687" s="42"/>
    </row>
    <row r="6688" spans="1:15">
      <c r="A6688" s="42"/>
      <c r="B6688" s="330">
        <v>49692</v>
      </c>
      <c r="C6688" s="334">
        <f t="shared" ref="C6688:C6751" si="103">F6688+(F$88*28679+98765)+(G$88*6587+87654)+(E$88*9537+76543)+(J$88*5713+4528)</f>
        <v>9757569141</v>
      </c>
      <c r="D6688" s="42"/>
      <c r="E6688" s="42"/>
      <c r="F6688" s="247">
        <v>218706955</v>
      </c>
      <c r="G6688" s="337">
        <v>910964984</v>
      </c>
      <c r="H6688" s="330">
        <v>43234</v>
      </c>
      <c r="I6688" s="330"/>
      <c r="K6688" s="42"/>
      <c r="L6688" s="42"/>
      <c r="M6688" s="328"/>
      <c r="N6688" s="328"/>
      <c r="O6688" s="42"/>
    </row>
    <row r="6689" spans="1:15">
      <c r="A6689" s="42"/>
      <c r="B6689" s="330">
        <v>49693</v>
      </c>
      <c r="C6689" s="334">
        <f t="shared" si="103"/>
        <v>9759273497</v>
      </c>
      <c r="D6689" s="42"/>
      <c r="E6689" s="42"/>
      <c r="F6689" s="247">
        <v>220411311</v>
      </c>
      <c r="G6689" s="337">
        <v>911540380</v>
      </c>
      <c r="H6689" s="330">
        <v>48588</v>
      </c>
      <c r="I6689" s="330"/>
      <c r="K6689" s="42"/>
      <c r="L6689" s="42"/>
      <c r="M6689" s="328"/>
      <c r="N6689" s="328"/>
      <c r="O6689" s="42"/>
    </row>
    <row r="6690" spans="1:15">
      <c r="A6690" s="42"/>
      <c r="B6690" s="330">
        <v>49694</v>
      </c>
      <c r="C6690" s="334">
        <f t="shared" si="103"/>
        <v>10107546703</v>
      </c>
      <c r="D6690" s="42"/>
      <c r="E6690" s="42"/>
      <c r="F6690" s="247">
        <v>568684517</v>
      </c>
      <c r="G6690" s="337">
        <v>911773887</v>
      </c>
      <c r="H6690" s="330">
        <v>43811</v>
      </c>
      <c r="I6690" s="330"/>
      <c r="K6690" s="42"/>
      <c r="L6690" s="42"/>
      <c r="M6690" s="328"/>
      <c r="N6690" s="328"/>
      <c r="O6690" s="42"/>
    </row>
    <row r="6691" spans="1:15">
      <c r="A6691" s="42"/>
      <c r="B6691" s="330">
        <v>49695</v>
      </c>
      <c r="C6691" s="334">
        <f t="shared" si="103"/>
        <v>9862078231</v>
      </c>
      <c r="D6691" s="42"/>
      <c r="E6691" s="42"/>
      <c r="F6691" s="247">
        <v>323216045</v>
      </c>
      <c r="G6691" s="337">
        <v>911785680</v>
      </c>
      <c r="H6691" s="330">
        <v>46815</v>
      </c>
      <c r="I6691" s="330"/>
      <c r="K6691" s="42"/>
      <c r="L6691" s="42"/>
      <c r="M6691" s="328"/>
      <c r="N6691" s="328"/>
      <c r="O6691" s="42"/>
    </row>
    <row r="6692" spans="1:15">
      <c r="A6692" s="42"/>
      <c r="B6692" s="330">
        <v>49696</v>
      </c>
      <c r="C6692" s="334">
        <f t="shared" si="103"/>
        <v>9772966525</v>
      </c>
      <c r="D6692" s="42"/>
      <c r="E6692" s="42"/>
      <c r="F6692" s="247">
        <v>234104339</v>
      </c>
      <c r="G6692" s="337">
        <v>912221659</v>
      </c>
      <c r="H6692" s="330">
        <v>47475</v>
      </c>
      <c r="I6692" s="330"/>
      <c r="K6692" s="42"/>
      <c r="L6692" s="42"/>
      <c r="M6692" s="328"/>
      <c r="N6692" s="328"/>
      <c r="O6692" s="42"/>
    </row>
    <row r="6693" spans="1:15">
      <c r="A6693" s="42"/>
      <c r="B6693" s="330">
        <v>49697</v>
      </c>
      <c r="C6693" s="334">
        <f t="shared" si="103"/>
        <v>10202535748</v>
      </c>
      <c r="D6693" s="42"/>
      <c r="E6693" s="42"/>
      <c r="F6693" s="247">
        <v>663673562</v>
      </c>
      <c r="G6693" s="337">
        <v>912390347</v>
      </c>
      <c r="H6693" s="330">
        <v>47606</v>
      </c>
      <c r="I6693" s="330"/>
      <c r="K6693" s="42"/>
      <c r="L6693" s="42"/>
      <c r="M6693" s="328"/>
      <c r="N6693" s="328"/>
      <c r="O6693" s="42"/>
    </row>
    <row r="6694" spans="1:15">
      <c r="A6694" s="42"/>
      <c r="B6694" s="330">
        <v>49698</v>
      </c>
      <c r="C6694" s="334">
        <f t="shared" si="103"/>
        <v>10034183433</v>
      </c>
      <c r="D6694" s="42"/>
      <c r="E6694" s="42"/>
      <c r="F6694" s="247">
        <v>495321247</v>
      </c>
      <c r="G6694" s="337">
        <v>912406553</v>
      </c>
      <c r="H6694" s="330">
        <v>46611</v>
      </c>
      <c r="I6694" s="330"/>
      <c r="K6694" s="42"/>
      <c r="L6694" s="42"/>
      <c r="M6694" s="328"/>
      <c r="N6694" s="328"/>
      <c r="O6694" s="42"/>
    </row>
    <row r="6695" spans="1:15">
      <c r="A6695" s="42"/>
      <c r="B6695" s="330">
        <v>49699</v>
      </c>
      <c r="C6695" s="334">
        <f t="shared" si="103"/>
        <v>9962773466</v>
      </c>
      <c r="D6695" s="42"/>
      <c r="E6695" s="42"/>
      <c r="F6695" s="247">
        <v>423911280</v>
      </c>
      <c r="G6695" s="337">
        <v>912465375</v>
      </c>
      <c r="H6695" s="330">
        <v>46098</v>
      </c>
      <c r="I6695" s="330"/>
      <c r="K6695" s="42"/>
      <c r="L6695" s="42"/>
      <c r="M6695" s="328"/>
      <c r="N6695" s="328"/>
      <c r="O6695" s="42"/>
    </row>
    <row r="6696" spans="1:15">
      <c r="A6696" s="42"/>
      <c r="B6696" s="330">
        <v>49700</v>
      </c>
      <c r="C6696" s="334">
        <f t="shared" si="103"/>
        <v>9861037575</v>
      </c>
      <c r="D6696" s="42"/>
      <c r="E6696" s="42"/>
      <c r="F6696" s="247">
        <v>322175389</v>
      </c>
      <c r="G6696" s="337">
        <v>912744172</v>
      </c>
      <c r="H6696" s="330">
        <v>47186</v>
      </c>
      <c r="I6696" s="330"/>
      <c r="K6696" s="42"/>
      <c r="L6696" s="42"/>
      <c r="M6696" s="328"/>
      <c r="N6696" s="328"/>
      <c r="O6696" s="42"/>
    </row>
    <row r="6697" spans="1:15">
      <c r="A6697" s="42"/>
      <c r="B6697" s="330">
        <v>49701</v>
      </c>
      <c r="C6697" s="334">
        <f t="shared" si="103"/>
        <v>9849197203</v>
      </c>
      <c r="D6697" s="42"/>
      <c r="E6697" s="42"/>
      <c r="F6697" s="247">
        <v>310335017</v>
      </c>
      <c r="G6697" s="337">
        <v>912823618</v>
      </c>
      <c r="H6697" s="330">
        <v>44437</v>
      </c>
      <c r="I6697" s="330"/>
      <c r="K6697" s="42"/>
      <c r="L6697" s="42"/>
      <c r="M6697" s="328"/>
      <c r="N6697" s="328"/>
      <c r="O6697" s="42"/>
    </row>
    <row r="6698" spans="1:15">
      <c r="A6698" s="42"/>
      <c r="B6698" s="330">
        <v>49702</v>
      </c>
      <c r="C6698" s="334">
        <f t="shared" si="103"/>
        <v>10203094907</v>
      </c>
      <c r="D6698" s="42"/>
      <c r="E6698" s="42"/>
      <c r="F6698" s="247">
        <v>664232721</v>
      </c>
      <c r="G6698" s="337">
        <v>912841251</v>
      </c>
      <c r="H6698" s="330">
        <v>48591</v>
      </c>
      <c r="I6698" s="330"/>
      <c r="K6698" s="42"/>
      <c r="L6698" s="42"/>
      <c r="M6698" s="328"/>
      <c r="N6698" s="328"/>
      <c r="O6698" s="42"/>
    </row>
    <row r="6699" spans="1:15">
      <c r="A6699" s="42"/>
      <c r="B6699" s="330">
        <v>49703</v>
      </c>
      <c r="C6699" s="334">
        <f t="shared" si="103"/>
        <v>10371001976</v>
      </c>
      <c r="D6699" s="42"/>
      <c r="E6699" s="42"/>
      <c r="F6699" s="247">
        <v>832139790</v>
      </c>
      <c r="G6699" s="337">
        <v>912847639</v>
      </c>
      <c r="H6699" s="330">
        <v>49621</v>
      </c>
      <c r="I6699" s="330"/>
      <c r="K6699" s="42"/>
      <c r="L6699" s="42"/>
      <c r="M6699" s="328"/>
      <c r="N6699" s="328"/>
      <c r="O6699" s="42"/>
    </row>
    <row r="6700" spans="1:15">
      <c r="A6700" s="42"/>
      <c r="B6700" s="330">
        <v>49704</v>
      </c>
      <c r="C6700" s="334">
        <f t="shared" si="103"/>
        <v>10052196196</v>
      </c>
      <c r="D6700" s="42"/>
      <c r="E6700" s="42"/>
      <c r="F6700" s="247">
        <v>513334010</v>
      </c>
      <c r="G6700" s="337">
        <v>913203599</v>
      </c>
      <c r="H6700" s="330">
        <v>47679</v>
      </c>
      <c r="I6700" s="330"/>
      <c r="K6700" s="42"/>
      <c r="L6700" s="42"/>
      <c r="M6700" s="328"/>
      <c r="N6700" s="328"/>
      <c r="O6700" s="42"/>
    </row>
    <row r="6701" spans="1:15">
      <c r="A6701" s="42"/>
      <c r="B6701" s="330">
        <v>49705</v>
      </c>
      <c r="C6701" s="334">
        <f t="shared" si="103"/>
        <v>9828411014</v>
      </c>
      <c r="D6701" s="42"/>
      <c r="E6701" s="42"/>
      <c r="F6701" s="247">
        <v>289548828</v>
      </c>
      <c r="G6701" s="337">
        <v>913250189</v>
      </c>
      <c r="H6701" s="330">
        <v>48550</v>
      </c>
      <c r="I6701" s="330"/>
      <c r="K6701" s="42"/>
      <c r="L6701" s="42"/>
      <c r="M6701" s="328"/>
      <c r="N6701" s="328"/>
      <c r="O6701" s="42"/>
    </row>
    <row r="6702" spans="1:15">
      <c r="A6702" s="42"/>
      <c r="B6702" s="330">
        <v>49706</v>
      </c>
      <c r="C6702" s="334">
        <f t="shared" si="103"/>
        <v>9905308444</v>
      </c>
      <c r="D6702" s="42"/>
      <c r="E6702" s="42"/>
      <c r="F6702" s="247">
        <v>366446258</v>
      </c>
      <c r="G6702" s="337">
        <v>913258752</v>
      </c>
      <c r="H6702" s="330">
        <v>50002</v>
      </c>
      <c r="I6702" s="330"/>
      <c r="K6702" s="42"/>
      <c r="L6702" s="42"/>
      <c r="M6702" s="328"/>
      <c r="N6702" s="328"/>
      <c r="O6702" s="42"/>
    </row>
    <row r="6703" spans="1:15">
      <c r="A6703" s="42"/>
      <c r="B6703" s="330">
        <v>49707</v>
      </c>
      <c r="C6703" s="334">
        <f t="shared" si="103"/>
        <v>10119567491</v>
      </c>
      <c r="D6703" s="42"/>
      <c r="E6703" s="42"/>
      <c r="F6703" s="247">
        <v>580705305</v>
      </c>
      <c r="G6703" s="337">
        <v>913291032</v>
      </c>
      <c r="H6703" s="330">
        <v>48188</v>
      </c>
      <c r="I6703" s="330"/>
      <c r="K6703" s="42"/>
      <c r="L6703" s="42"/>
      <c r="M6703" s="328"/>
      <c r="N6703" s="328"/>
      <c r="O6703" s="42"/>
    </row>
    <row r="6704" spans="1:15">
      <c r="A6704" s="42"/>
      <c r="B6704" s="330">
        <v>49708</v>
      </c>
      <c r="C6704" s="334">
        <f t="shared" si="103"/>
        <v>9671199742</v>
      </c>
      <c r="D6704" s="42"/>
      <c r="E6704" s="42"/>
      <c r="F6704" s="247">
        <v>132337556</v>
      </c>
      <c r="G6704" s="337">
        <v>913333254</v>
      </c>
      <c r="H6704" s="330">
        <v>48475</v>
      </c>
      <c r="I6704" s="330"/>
      <c r="K6704" s="42"/>
      <c r="L6704" s="42"/>
      <c r="M6704" s="328"/>
      <c r="N6704" s="328"/>
      <c r="O6704" s="42"/>
    </row>
    <row r="6705" spans="1:15">
      <c r="A6705" s="42"/>
      <c r="B6705" s="330">
        <v>49709</v>
      </c>
      <c r="C6705" s="334">
        <f t="shared" si="103"/>
        <v>9835796208</v>
      </c>
      <c r="D6705" s="42"/>
      <c r="E6705" s="42"/>
      <c r="F6705" s="247">
        <v>296934022</v>
      </c>
      <c r="G6705" s="337">
        <v>913446352</v>
      </c>
      <c r="H6705" s="330">
        <v>48046</v>
      </c>
      <c r="I6705" s="330"/>
      <c r="K6705" s="42"/>
      <c r="L6705" s="42"/>
      <c r="M6705" s="328"/>
      <c r="N6705" s="328"/>
      <c r="O6705" s="42"/>
    </row>
    <row r="6706" spans="1:15">
      <c r="A6706" s="42"/>
      <c r="B6706" s="330">
        <v>49710</v>
      </c>
      <c r="C6706" s="334">
        <f t="shared" si="103"/>
        <v>10432988764</v>
      </c>
      <c r="D6706" s="42"/>
      <c r="E6706" s="42"/>
      <c r="F6706" s="247">
        <v>894126578</v>
      </c>
      <c r="G6706" s="337">
        <v>913465132</v>
      </c>
      <c r="H6706" s="330">
        <v>44809</v>
      </c>
      <c r="I6706" s="330"/>
      <c r="K6706" s="42"/>
      <c r="L6706" s="42"/>
      <c r="M6706" s="328"/>
      <c r="N6706" s="328"/>
      <c r="O6706" s="42"/>
    </row>
    <row r="6707" spans="1:15">
      <c r="A6707" s="42"/>
      <c r="B6707" s="330">
        <v>49711</v>
      </c>
      <c r="C6707" s="334">
        <f t="shared" si="103"/>
        <v>10251315375</v>
      </c>
      <c r="D6707" s="42"/>
      <c r="E6707" s="42"/>
      <c r="F6707" s="247">
        <v>712453189</v>
      </c>
      <c r="G6707" s="337">
        <v>913580169</v>
      </c>
      <c r="H6707" s="330">
        <v>45563</v>
      </c>
      <c r="I6707" s="330"/>
      <c r="K6707" s="42"/>
      <c r="L6707" s="42"/>
      <c r="M6707" s="328"/>
      <c r="N6707" s="328"/>
      <c r="O6707" s="42"/>
    </row>
    <row r="6708" spans="1:15">
      <c r="A6708" s="42"/>
      <c r="B6708" s="330">
        <v>49712</v>
      </c>
      <c r="C6708" s="334">
        <f t="shared" si="103"/>
        <v>9915086985</v>
      </c>
      <c r="D6708" s="42"/>
      <c r="E6708" s="42"/>
      <c r="F6708" s="247">
        <v>376224799</v>
      </c>
      <c r="G6708" s="337">
        <v>913675211</v>
      </c>
      <c r="H6708" s="330">
        <v>48074</v>
      </c>
      <c r="I6708" s="330"/>
      <c r="K6708" s="42"/>
      <c r="L6708" s="42"/>
      <c r="M6708" s="328"/>
      <c r="N6708" s="328"/>
      <c r="O6708" s="42"/>
    </row>
    <row r="6709" spans="1:15">
      <c r="A6709" s="42"/>
      <c r="B6709" s="330">
        <v>49713</v>
      </c>
      <c r="C6709" s="334">
        <f t="shared" si="103"/>
        <v>9722850769</v>
      </c>
      <c r="D6709" s="42"/>
      <c r="E6709" s="42"/>
      <c r="F6709" s="247">
        <v>183988583</v>
      </c>
      <c r="G6709" s="337">
        <v>913780637</v>
      </c>
      <c r="H6709" s="330">
        <v>46807</v>
      </c>
      <c r="I6709" s="330"/>
      <c r="K6709" s="42"/>
      <c r="L6709" s="42"/>
      <c r="M6709" s="328"/>
      <c r="N6709" s="328"/>
      <c r="O6709" s="42"/>
    </row>
    <row r="6710" spans="1:15">
      <c r="A6710" s="42"/>
      <c r="B6710" s="330">
        <v>49714</v>
      </c>
      <c r="C6710" s="334">
        <f t="shared" si="103"/>
        <v>10449487946</v>
      </c>
      <c r="D6710" s="42"/>
      <c r="E6710" s="42"/>
      <c r="F6710" s="247">
        <v>910625760</v>
      </c>
      <c r="G6710" s="337">
        <v>913798319</v>
      </c>
      <c r="H6710" s="330">
        <v>45875</v>
      </c>
      <c r="I6710" s="330"/>
      <c r="K6710" s="42"/>
      <c r="L6710" s="42"/>
      <c r="M6710" s="328"/>
      <c r="N6710" s="328"/>
      <c r="O6710" s="42"/>
    </row>
    <row r="6711" spans="1:15">
      <c r="A6711" s="42"/>
      <c r="B6711" s="330">
        <v>49715</v>
      </c>
      <c r="C6711" s="334">
        <f t="shared" si="103"/>
        <v>9698484761</v>
      </c>
      <c r="D6711" s="42"/>
      <c r="E6711" s="42"/>
      <c r="F6711" s="247">
        <v>159622575</v>
      </c>
      <c r="G6711" s="337">
        <v>913867527</v>
      </c>
      <c r="H6711" s="330">
        <v>47391</v>
      </c>
      <c r="I6711" s="330"/>
      <c r="K6711" s="42"/>
      <c r="L6711" s="42"/>
      <c r="M6711" s="328"/>
      <c r="N6711" s="328"/>
      <c r="O6711" s="42"/>
    </row>
    <row r="6712" spans="1:15">
      <c r="A6712" s="42"/>
      <c r="B6712" s="330">
        <v>49716</v>
      </c>
      <c r="C6712" s="334">
        <f t="shared" si="103"/>
        <v>10301538384</v>
      </c>
      <c r="D6712" s="42"/>
      <c r="E6712" s="42"/>
      <c r="F6712" s="247">
        <v>762676198</v>
      </c>
      <c r="G6712" s="337">
        <v>913942603</v>
      </c>
      <c r="H6712" s="330">
        <v>48083</v>
      </c>
      <c r="I6712" s="330"/>
      <c r="K6712" s="42"/>
      <c r="L6712" s="42"/>
      <c r="M6712" s="328"/>
      <c r="N6712" s="328"/>
      <c r="O6712" s="42"/>
    </row>
    <row r="6713" spans="1:15">
      <c r="A6713" s="42"/>
      <c r="B6713" s="330">
        <v>49717</v>
      </c>
      <c r="C6713" s="334">
        <f t="shared" si="103"/>
        <v>9699861686</v>
      </c>
      <c r="D6713" s="42"/>
      <c r="E6713" s="42"/>
      <c r="F6713" s="247">
        <v>160999500</v>
      </c>
      <c r="G6713" s="337">
        <v>914198144</v>
      </c>
      <c r="H6713" s="330">
        <v>47222</v>
      </c>
      <c r="I6713" s="330"/>
      <c r="K6713" s="42"/>
      <c r="L6713" s="42"/>
      <c r="M6713" s="328"/>
      <c r="N6713" s="328"/>
      <c r="O6713" s="42"/>
    </row>
    <row r="6714" spans="1:15">
      <c r="A6714" s="42"/>
      <c r="B6714" s="330">
        <v>49718</v>
      </c>
      <c r="C6714" s="334">
        <f t="shared" si="103"/>
        <v>10179771902</v>
      </c>
      <c r="D6714" s="42"/>
      <c r="E6714" s="42"/>
      <c r="F6714" s="247">
        <v>640909716</v>
      </c>
      <c r="G6714" s="337">
        <v>914280174</v>
      </c>
      <c r="H6714" s="330">
        <v>43363</v>
      </c>
      <c r="I6714" s="330"/>
      <c r="K6714" s="42"/>
      <c r="L6714" s="42"/>
      <c r="M6714" s="328"/>
      <c r="N6714" s="328"/>
      <c r="O6714" s="42"/>
    </row>
    <row r="6715" spans="1:15">
      <c r="A6715" s="42"/>
      <c r="B6715" s="330">
        <v>49719</v>
      </c>
      <c r="C6715" s="334">
        <f t="shared" si="103"/>
        <v>9744668719</v>
      </c>
      <c r="D6715" s="42"/>
      <c r="E6715" s="42"/>
      <c r="F6715" s="247">
        <v>205806533</v>
      </c>
      <c r="G6715" s="337">
        <v>914329815</v>
      </c>
      <c r="H6715" s="330">
        <v>50291</v>
      </c>
      <c r="I6715" s="330"/>
      <c r="K6715" s="42"/>
      <c r="L6715" s="42"/>
      <c r="M6715" s="328"/>
      <c r="N6715" s="328"/>
      <c r="O6715" s="42"/>
    </row>
    <row r="6716" spans="1:15">
      <c r="A6716" s="42"/>
      <c r="B6716" s="330">
        <v>49720</v>
      </c>
      <c r="C6716" s="334">
        <f t="shared" si="103"/>
        <v>9733236660</v>
      </c>
      <c r="D6716" s="42"/>
      <c r="E6716" s="42"/>
      <c r="F6716" s="247">
        <v>194374474</v>
      </c>
      <c r="G6716" s="337">
        <v>914428106</v>
      </c>
      <c r="H6716" s="330">
        <v>47630</v>
      </c>
      <c r="I6716" s="330"/>
      <c r="K6716" s="42"/>
      <c r="L6716" s="42"/>
      <c r="M6716" s="328"/>
      <c r="N6716" s="328"/>
      <c r="O6716" s="42"/>
    </row>
    <row r="6717" spans="1:15">
      <c r="A6717" s="42"/>
      <c r="B6717" s="330">
        <v>49721</v>
      </c>
      <c r="C6717" s="334">
        <f t="shared" si="103"/>
        <v>10397961519</v>
      </c>
      <c r="D6717" s="42"/>
      <c r="E6717" s="42"/>
      <c r="F6717" s="247">
        <v>859099333</v>
      </c>
      <c r="G6717" s="337">
        <v>914622364</v>
      </c>
      <c r="H6717" s="330">
        <v>46755</v>
      </c>
      <c r="I6717" s="330"/>
      <c r="K6717" s="42"/>
      <c r="L6717" s="42"/>
      <c r="M6717" s="328"/>
      <c r="N6717" s="328"/>
      <c r="O6717" s="42"/>
    </row>
    <row r="6718" spans="1:15">
      <c r="A6718" s="42"/>
      <c r="B6718" s="330">
        <v>49722</v>
      </c>
      <c r="C6718" s="334">
        <f t="shared" si="103"/>
        <v>10071348819</v>
      </c>
      <c r="D6718" s="42"/>
      <c r="E6718" s="42"/>
      <c r="F6718" s="247">
        <v>532486633</v>
      </c>
      <c r="G6718" s="337">
        <v>914626423</v>
      </c>
      <c r="H6718" s="330">
        <v>43159</v>
      </c>
      <c r="I6718" s="330"/>
      <c r="K6718" s="42"/>
      <c r="L6718" s="42"/>
      <c r="M6718" s="328"/>
      <c r="N6718" s="328"/>
      <c r="O6718" s="42"/>
    </row>
    <row r="6719" spans="1:15">
      <c r="A6719" s="42"/>
      <c r="B6719" s="330">
        <v>49723</v>
      </c>
      <c r="C6719" s="334">
        <f t="shared" si="103"/>
        <v>9895238099</v>
      </c>
      <c r="D6719" s="42"/>
      <c r="E6719" s="42"/>
      <c r="F6719" s="247">
        <v>356375913</v>
      </c>
      <c r="G6719" s="337">
        <v>914657410</v>
      </c>
      <c r="H6719" s="330">
        <v>50196</v>
      </c>
      <c r="I6719" s="330"/>
      <c r="K6719" s="42"/>
      <c r="L6719" s="42"/>
      <c r="M6719" s="328"/>
      <c r="N6719" s="328"/>
      <c r="O6719" s="42"/>
    </row>
    <row r="6720" spans="1:15">
      <c r="A6720" s="42"/>
      <c r="B6720" s="330">
        <v>49724</v>
      </c>
      <c r="C6720" s="334">
        <f t="shared" si="103"/>
        <v>10503506056</v>
      </c>
      <c r="D6720" s="42"/>
      <c r="E6720" s="42"/>
      <c r="F6720" s="247">
        <v>964643870</v>
      </c>
      <c r="G6720" s="337">
        <v>914664458</v>
      </c>
      <c r="H6720" s="330">
        <v>47117</v>
      </c>
      <c r="I6720" s="330"/>
      <c r="K6720" s="42"/>
      <c r="L6720" s="42"/>
      <c r="M6720" s="328"/>
      <c r="N6720" s="328"/>
      <c r="O6720" s="42"/>
    </row>
    <row r="6721" spans="1:15">
      <c r="A6721" s="42"/>
      <c r="B6721" s="330">
        <v>49725</v>
      </c>
      <c r="C6721" s="334">
        <f t="shared" si="103"/>
        <v>9726356080</v>
      </c>
      <c r="D6721" s="42"/>
      <c r="E6721" s="42"/>
      <c r="F6721" s="247">
        <v>187493894</v>
      </c>
      <c r="G6721" s="337">
        <v>914713055</v>
      </c>
      <c r="H6721" s="330">
        <v>43021</v>
      </c>
      <c r="I6721" s="330"/>
      <c r="K6721" s="42"/>
      <c r="L6721" s="42"/>
      <c r="M6721" s="328"/>
      <c r="N6721" s="328"/>
      <c r="O6721" s="42"/>
    </row>
    <row r="6722" spans="1:15">
      <c r="A6722" s="42"/>
      <c r="B6722" s="330">
        <v>49726</v>
      </c>
      <c r="C6722" s="334">
        <f t="shared" si="103"/>
        <v>10197552864</v>
      </c>
      <c r="D6722" s="42"/>
      <c r="E6722" s="42"/>
      <c r="F6722" s="247">
        <v>658690678</v>
      </c>
      <c r="G6722" s="337">
        <v>914823211</v>
      </c>
      <c r="H6722" s="330">
        <v>45582</v>
      </c>
      <c r="I6722" s="330"/>
      <c r="K6722" s="42"/>
      <c r="L6722" s="42"/>
      <c r="M6722" s="328"/>
      <c r="N6722" s="328"/>
      <c r="O6722" s="42"/>
    </row>
    <row r="6723" spans="1:15">
      <c r="A6723" s="42"/>
      <c r="B6723" s="330">
        <v>49727</v>
      </c>
      <c r="C6723" s="334">
        <f t="shared" si="103"/>
        <v>10036130006</v>
      </c>
      <c r="D6723" s="42"/>
      <c r="E6723" s="42"/>
      <c r="F6723" s="247">
        <v>497267820</v>
      </c>
      <c r="G6723" s="337">
        <v>914883426</v>
      </c>
      <c r="H6723" s="330">
        <v>43706</v>
      </c>
      <c r="I6723" s="330"/>
      <c r="K6723" s="42"/>
      <c r="L6723" s="42"/>
      <c r="M6723" s="328"/>
      <c r="N6723" s="328"/>
      <c r="O6723" s="42"/>
    </row>
    <row r="6724" spans="1:15">
      <c r="A6724" s="42"/>
      <c r="B6724" s="330">
        <v>49728</v>
      </c>
      <c r="C6724" s="334">
        <f t="shared" si="103"/>
        <v>10472752975</v>
      </c>
      <c r="D6724" s="42"/>
      <c r="E6724" s="42"/>
      <c r="F6724" s="247">
        <v>933890789</v>
      </c>
      <c r="G6724" s="337">
        <v>915018007</v>
      </c>
      <c r="H6724" s="330">
        <v>45573</v>
      </c>
      <c r="I6724" s="330"/>
      <c r="K6724" s="42"/>
      <c r="L6724" s="42"/>
      <c r="M6724" s="328"/>
      <c r="N6724" s="328"/>
      <c r="O6724" s="42"/>
    </row>
    <row r="6725" spans="1:15">
      <c r="A6725" s="42"/>
      <c r="B6725" s="330">
        <v>49729</v>
      </c>
      <c r="C6725" s="334">
        <f t="shared" si="103"/>
        <v>10144225740</v>
      </c>
      <c r="D6725" s="42"/>
      <c r="E6725" s="42"/>
      <c r="F6725" s="247">
        <v>605363554</v>
      </c>
      <c r="G6725" s="337">
        <v>915081791</v>
      </c>
      <c r="H6725" s="330">
        <v>47422</v>
      </c>
      <c r="I6725" s="330"/>
      <c r="K6725" s="42"/>
      <c r="L6725" s="42"/>
      <c r="M6725" s="328"/>
      <c r="N6725" s="328"/>
      <c r="O6725" s="42"/>
    </row>
    <row r="6726" spans="1:15">
      <c r="A6726" s="42"/>
      <c r="B6726" s="330">
        <v>49730</v>
      </c>
      <c r="C6726" s="334">
        <f t="shared" si="103"/>
        <v>10440050170</v>
      </c>
      <c r="D6726" s="42"/>
      <c r="E6726" s="42"/>
      <c r="F6726" s="247">
        <v>901187984</v>
      </c>
      <c r="G6726" s="337">
        <v>915276117</v>
      </c>
      <c r="H6726" s="330">
        <v>49426</v>
      </c>
      <c r="I6726" s="330"/>
      <c r="K6726" s="42"/>
      <c r="L6726" s="42"/>
      <c r="M6726" s="328"/>
      <c r="N6726" s="328"/>
      <c r="O6726" s="42"/>
    </row>
    <row r="6727" spans="1:15">
      <c r="A6727" s="42"/>
      <c r="B6727" s="330">
        <v>49731</v>
      </c>
      <c r="C6727" s="334">
        <f t="shared" si="103"/>
        <v>9758119534</v>
      </c>
      <c r="D6727" s="42"/>
      <c r="E6727" s="42"/>
      <c r="F6727" s="247">
        <v>219257348</v>
      </c>
      <c r="G6727" s="337">
        <v>915496672</v>
      </c>
      <c r="H6727" s="330">
        <v>46362</v>
      </c>
      <c r="I6727" s="330"/>
      <c r="K6727" s="42"/>
      <c r="L6727" s="42"/>
      <c r="M6727" s="328"/>
      <c r="N6727" s="328"/>
      <c r="O6727" s="42"/>
    </row>
    <row r="6728" spans="1:15">
      <c r="A6728" s="42"/>
      <c r="B6728" s="330">
        <v>49732</v>
      </c>
      <c r="C6728" s="334">
        <f t="shared" si="103"/>
        <v>10014476647</v>
      </c>
      <c r="D6728" s="42"/>
      <c r="E6728" s="42"/>
      <c r="F6728" s="247">
        <v>475614461</v>
      </c>
      <c r="G6728" s="337">
        <v>915582086</v>
      </c>
      <c r="H6728" s="330">
        <v>46293</v>
      </c>
      <c r="I6728" s="330"/>
      <c r="K6728" s="42"/>
      <c r="L6728" s="42"/>
      <c r="M6728" s="328"/>
      <c r="N6728" s="328"/>
      <c r="O6728" s="42"/>
    </row>
    <row r="6729" spans="1:15">
      <c r="A6729" s="42"/>
      <c r="B6729" s="330">
        <v>49733</v>
      </c>
      <c r="C6729" s="334">
        <f t="shared" si="103"/>
        <v>9965459244</v>
      </c>
      <c r="D6729" s="42"/>
      <c r="E6729" s="42"/>
      <c r="F6729" s="247">
        <v>426597058</v>
      </c>
      <c r="G6729" s="337">
        <v>915643188</v>
      </c>
      <c r="H6729" s="330">
        <v>44146</v>
      </c>
      <c r="I6729" s="330"/>
      <c r="K6729" s="42"/>
      <c r="L6729" s="42"/>
      <c r="M6729" s="328"/>
      <c r="N6729" s="328"/>
      <c r="O6729" s="42"/>
    </row>
    <row r="6730" spans="1:15">
      <c r="A6730" s="42"/>
      <c r="B6730" s="330">
        <v>49734</v>
      </c>
      <c r="C6730" s="334">
        <f t="shared" si="103"/>
        <v>9891305264</v>
      </c>
      <c r="D6730" s="42"/>
      <c r="E6730" s="42"/>
      <c r="F6730" s="247">
        <v>352443078</v>
      </c>
      <c r="G6730" s="337">
        <v>915687881</v>
      </c>
      <c r="H6730" s="330">
        <v>45309</v>
      </c>
      <c r="I6730" s="330"/>
      <c r="K6730" s="42"/>
      <c r="L6730" s="42"/>
      <c r="M6730" s="328"/>
      <c r="N6730" s="328"/>
      <c r="O6730" s="42"/>
    </row>
    <row r="6731" spans="1:15">
      <c r="A6731" s="42"/>
      <c r="B6731" s="330">
        <v>49735</v>
      </c>
      <c r="C6731" s="334">
        <f t="shared" si="103"/>
        <v>10514363973</v>
      </c>
      <c r="D6731" s="42"/>
      <c r="E6731" s="42"/>
      <c r="F6731" s="247">
        <v>975501787</v>
      </c>
      <c r="G6731" s="337">
        <v>915831516</v>
      </c>
      <c r="H6731" s="330">
        <v>46048</v>
      </c>
      <c r="I6731" s="330"/>
      <c r="K6731" s="42"/>
      <c r="L6731" s="42"/>
      <c r="M6731" s="328"/>
      <c r="N6731" s="328"/>
      <c r="O6731" s="42"/>
    </row>
    <row r="6732" spans="1:15">
      <c r="A6732" s="42"/>
      <c r="B6732" s="330">
        <v>49736</v>
      </c>
      <c r="C6732" s="334">
        <f t="shared" si="103"/>
        <v>10169244326</v>
      </c>
      <c r="D6732" s="42"/>
      <c r="E6732" s="42"/>
      <c r="F6732" s="247">
        <v>630382140</v>
      </c>
      <c r="G6732" s="337">
        <v>915874246</v>
      </c>
      <c r="H6732" s="330">
        <v>49523</v>
      </c>
      <c r="I6732" s="330"/>
      <c r="K6732" s="42"/>
      <c r="L6732" s="42"/>
      <c r="M6732" s="328"/>
      <c r="N6732" s="328"/>
      <c r="O6732" s="42"/>
    </row>
    <row r="6733" spans="1:15">
      <c r="A6733" s="42"/>
      <c r="B6733" s="330">
        <v>49737</v>
      </c>
      <c r="C6733" s="334">
        <f t="shared" si="103"/>
        <v>9933152025</v>
      </c>
      <c r="D6733" s="42"/>
      <c r="E6733" s="42"/>
      <c r="F6733" s="247">
        <v>394289839</v>
      </c>
      <c r="G6733" s="337">
        <v>915936281</v>
      </c>
      <c r="H6733" s="330">
        <v>48283</v>
      </c>
      <c r="I6733" s="330"/>
      <c r="K6733" s="42"/>
      <c r="L6733" s="42"/>
      <c r="M6733" s="328"/>
      <c r="N6733" s="328"/>
      <c r="O6733" s="42"/>
    </row>
    <row r="6734" spans="1:15">
      <c r="A6734" s="42"/>
      <c r="B6734" s="330">
        <v>49738</v>
      </c>
      <c r="C6734" s="334">
        <f t="shared" si="103"/>
        <v>10251058567</v>
      </c>
      <c r="D6734" s="42"/>
      <c r="E6734" s="42"/>
      <c r="F6734" s="247">
        <v>712196381</v>
      </c>
      <c r="G6734" s="337">
        <v>916369326</v>
      </c>
      <c r="H6734" s="330">
        <v>47069</v>
      </c>
      <c r="I6734" s="330"/>
      <c r="K6734" s="42"/>
      <c r="L6734" s="42"/>
      <c r="M6734" s="328"/>
      <c r="N6734" s="328"/>
      <c r="O6734" s="42"/>
    </row>
    <row r="6735" spans="1:15">
      <c r="A6735" s="42"/>
      <c r="B6735" s="330">
        <v>49739</v>
      </c>
      <c r="C6735" s="334">
        <f t="shared" si="103"/>
        <v>10367074200</v>
      </c>
      <c r="D6735" s="42"/>
      <c r="E6735" s="42"/>
      <c r="F6735" s="247">
        <v>828212014</v>
      </c>
      <c r="G6735" s="337">
        <v>916405853</v>
      </c>
      <c r="H6735" s="330">
        <v>44088</v>
      </c>
      <c r="I6735" s="330"/>
      <c r="K6735" s="42"/>
      <c r="L6735" s="42"/>
      <c r="M6735" s="328"/>
      <c r="N6735" s="328"/>
      <c r="O6735" s="42"/>
    </row>
    <row r="6736" spans="1:15">
      <c r="A6736" s="42"/>
      <c r="B6736" s="330">
        <v>49740</v>
      </c>
      <c r="C6736" s="334">
        <f t="shared" si="103"/>
        <v>9855453145</v>
      </c>
      <c r="D6736" s="42"/>
      <c r="E6736" s="42"/>
      <c r="F6736" s="247">
        <v>316590959</v>
      </c>
      <c r="G6736" s="337">
        <v>916432433</v>
      </c>
      <c r="H6736" s="330">
        <v>49976</v>
      </c>
      <c r="I6736" s="330"/>
      <c r="K6736" s="42"/>
      <c r="L6736" s="42"/>
      <c r="M6736" s="328"/>
      <c r="N6736" s="328"/>
      <c r="O6736" s="42"/>
    </row>
    <row r="6737" spans="1:15">
      <c r="A6737" s="42"/>
      <c r="B6737" s="330">
        <v>49741</v>
      </c>
      <c r="C6737" s="334">
        <f t="shared" si="103"/>
        <v>10095491273</v>
      </c>
      <c r="D6737" s="42"/>
      <c r="E6737" s="42"/>
      <c r="F6737" s="247">
        <v>556629087</v>
      </c>
      <c r="G6737" s="337">
        <v>916563281</v>
      </c>
      <c r="H6737" s="330">
        <v>47709</v>
      </c>
      <c r="I6737" s="330"/>
      <c r="K6737" s="42"/>
      <c r="L6737" s="42"/>
      <c r="M6737" s="328"/>
      <c r="N6737" s="328"/>
      <c r="O6737" s="42"/>
    </row>
    <row r="6738" spans="1:15">
      <c r="A6738" s="42"/>
      <c r="B6738" s="330">
        <v>49742</v>
      </c>
      <c r="C6738" s="334">
        <f t="shared" si="103"/>
        <v>9698042942</v>
      </c>
      <c r="D6738" s="42"/>
      <c r="E6738" s="42"/>
      <c r="F6738" s="247">
        <v>159180756</v>
      </c>
      <c r="G6738" s="337">
        <v>916718264</v>
      </c>
      <c r="H6738" s="330">
        <v>49063</v>
      </c>
      <c r="I6738" s="330"/>
      <c r="K6738" s="42"/>
      <c r="L6738" s="42"/>
      <c r="M6738" s="328"/>
      <c r="N6738" s="328"/>
      <c r="O6738" s="42"/>
    </row>
    <row r="6739" spans="1:15">
      <c r="A6739" s="42"/>
      <c r="B6739" s="330">
        <v>49743</v>
      </c>
      <c r="C6739" s="334">
        <f t="shared" si="103"/>
        <v>10142483548</v>
      </c>
      <c r="D6739" s="42"/>
      <c r="E6739" s="42"/>
      <c r="F6739" s="247">
        <v>603621362</v>
      </c>
      <c r="G6739" s="337">
        <v>916780731</v>
      </c>
      <c r="H6739" s="330">
        <v>47343</v>
      </c>
      <c r="I6739" s="330"/>
      <c r="K6739" s="42"/>
      <c r="L6739" s="42"/>
      <c r="M6739" s="328"/>
      <c r="N6739" s="328"/>
      <c r="O6739" s="42"/>
    </row>
    <row r="6740" spans="1:15">
      <c r="A6740" s="42"/>
      <c r="B6740" s="330">
        <v>49744</v>
      </c>
      <c r="C6740" s="334">
        <f t="shared" si="103"/>
        <v>9945536016</v>
      </c>
      <c r="D6740" s="42"/>
      <c r="E6740" s="42"/>
      <c r="F6740" s="247">
        <v>406673830</v>
      </c>
      <c r="G6740" s="337">
        <v>916791242</v>
      </c>
      <c r="H6740" s="330">
        <v>45536</v>
      </c>
      <c r="I6740" s="330"/>
      <c r="K6740" s="42"/>
      <c r="L6740" s="42"/>
      <c r="M6740" s="328"/>
      <c r="N6740" s="328"/>
      <c r="O6740" s="42"/>
    </row>
    <row r="6741" spans="1:15">
      <c r="A6741" s="42"/>
      <c r="B6741" s="330">
        <v>49745</v>
      </c>
      <c r="C6741" s="334">
        <f t="shared" si="103"/>
        <v>9678870723</v>
      </c>
      <c r="D6741" s="42"/>
      <c r="E6741" s="42"/>
      <c r="F6741" s="247">
        <v>140008537</v>
      </c>
      <c r="G6741" s="337">
        <v>917006127</v>
      </c>
      <c r="H6741" s="330">
        <v>45304</v>
      </c>
      <c r="I6741" s="330"/>
      <c r="K6741" s="42"/>
      <c r="L6741" s="42"/>
      <c r="M6741" s="328"/>
      <c r="N6741" s="328"/>
      <c r="O6741" s="42"/>
    </row>
    <row r="6742" spans="1:15">
      <c r="A6742" s="42"/>
      <c r="B6742" s="330">
        <v>49746</v>
      </c>
      <c r="C6742" s="334">
        <f t="shared" si="103"/>
        <v>10044159786</v>
      </c>
      <c r="D6742" s="42"/>
      <c r="E6742" s="42"/>
      <c r="F6742" s="247">
        <v>505297600</v>
      </c>
      <c r="G6742" s="337">
        <v>917073742</v>
      </c>
      <c r="H6742" s="330">
        <v>49356</v>
      </c>
      <c r="I6742" s="330"/>
      <c r="K6742" s="42"/>
      <c r="L6742" s="42"/>
      <c r="M6742" s="328"/>
      <c r="N6742" s="328"/>
      <c r="O6742" s="42"/>
    </row>
    <row r="6743" spans="1:15">
      <c r="A6743" s="42"/>
      <c r="B6743" s="330">
        <v>49747</v>
      </c>
      <c r="C6743" s="334">
        <f t="shared" si="103"/>
        <v>9646587897</v>
      </c>
      <c r="D6743" s="42"/>
      <c r="E6743" s="42"/>
      <c r="F6743" s="247">
        <v>107725711</v>
      </c>
      <c r="G6743" s="337">
        <v>917107909</v>
      </c>
      <c r="H6743" s="330">
        <v>44342</v>
      </c>
      <c r="I6743" s="330"/>
      <c r="K6743" s="42"/>
      <c r="L6743" s="42"/>
      <c r="M6743" s="328"/>
      <c r="N6743" s="328"/>
      <c r="O6743" s="42"/>
    </row>
    <row r="6744" spans="1:15">
      <c r="A6744" s="42"/>
      <c r="B6744" s="330">
        <v>49748</v>
      </c>
      <c r="C6744" s="334">
        <f t="shared" si="103"/>
        <v>9817369575</v>
      </c>
      <c r="D6744" s="42"/>
      <c r="E6744" s="42"/>
      <c r="F6744" s="247">
        <v>278507389</v>
      </c>
      <c r="G6744" s="337">
        <v>917116772</v>
      </c>
      <c r="H6744" s="330">
        <v>48057</v>
      </c>
      <c r="I6744" s="330"/>
      <c r="K6744" s="42"/>
      <c r="L6744" s="42"/>
      <c r="M6744" s="328"/>
      <c r="N6744" s="328"/>
      <c r="O6744" s="42"/>
    </row>
    <row r="6745" spans="1:15">
      <c r="A6745" s="42"/>
      <c r="B6745" s="330">
        <v>49749</v>
      </c>
      <c r="C6745" s="334">
        <f t="shared" si="103"/>
        <v>10123399452</v>
      </c>
      <c r="D6745" s="42"/>
      <c r="E6745" s="42"/>
      <c r="F6745" s="247">
        <v>584537266</v>
      </c>
      <c r="G6745" s="337">
        <v>917380605</v>
      </c>
      <c r="H6745" s="330">
        <v>48952</v>
      </c>
      <c r="I6745" s="330"/>
      <c r="K6745" s="42"/>
      <c r="L6745" s="42"/>
      <c r="M6745" s="328"/>
      <c r="N6745" s="328"/>
      <c r="O6745" s="42"/>
    </row>
    <row r="6746" spans="1:15">
      <c r="A6746" s="42"/>
      <c r="B6746" s="330">
        <v>49750</v>
      </c>
      <c r="C6746" s="334">
        <f t="shared" si="103"/>
        <v>10297991757</v>
      </c>
      <c r="D6746" s="42"/>
      <c r="E6746" s="42"/>
      <c r="F6746" s="247">
        <v>759129571</v>
      </c>
      <c r="G6746" s="337">
        <v>917449597</v>
      </c>
      <c r="H6746" s="330">
        <v>48048</v>
      </c>
      <c r="I6746" s="330"/>
      <c r="K6746" s="42"/>
      <c r="L6746" s="42"/>
      <c r="M6746" s="328"/>
      <c r="N6746" s="328"/>
      <c r="O6746" s="42"/>
    </row>
    <row r="6747" spans="1:15">
      <c r="A6747" s="42"/>
      <c r="B6747" s="330">
        <v>49751</v>
      </c>
      <c r="C6747" s="334">
        <f t="shared" si="103"/>
        <v>9862458994</v>
      </c>
      <c r="D6747" s="42"/>
      <c r="E6747" s="42"/>
      <c r="F6747" s="247">
        <v>323596808</v>
      </c>
      <c r="G6747" s="337">
        <v>917576769</v>
      </c>
      <c r="H6747" s="330">
        <v>46134</v>
      </c>
      <c r="I6747" s="330"/>
      <c r="K6747" s="42"/>
      <c r="L6747" s="42"/>
      <c r="M6747" s="328"/>
      <c r="N6747" s="328"/>
      <c r="O6747" s="42"/>
    </row>
    <row r="6748" spans="1:15">
      <c r="A6748" s="42"/>
      <c r="B6748" s="330">
        <v>49752</v>
      </c>
      <c r="C6748" s="334">
        <f t="shared" si="103"/>
        <v>10463581280</v>
      </c>
      <c r="D6748" s="42"/>
      <c r="E6748" s="42"/>
      <c r="F6748" s="247">
        <v>924719094</v>
      </c>
      <c r="G6748" s="337">
        <v>917638331</v>
      </c>
      <c r="H6748" s="330">
        <v>47531</v>
      </c>
      <c r="I6748" s="330"/>
      <c r="K6748" s="42"/>
      <c r="L6748" s="42"/>
      <c r="M6748" s="328"/>
      <c r="N6748" s="328"/>
      <c r="O6748" s="42"/>
    </row>
    <row r="6749" spans="1:15">
      <c r="A6749" s="42"/>
      <c r="B6749" s="330">
        <v>49753</v>
      </c>
      <c r="C6749" s="334">
        <f t="shared" si="103"/>
        <v>10283330175</v>
      </c>
      <c r="D6749" s="42"/>
      <c r="E6749" s="42"/>
      <c r="F6749" s="247">
        <v>744467989</v>
      </c>
      <c r="G6749" s="337">
        <v>917711213</v>
      </c>
      <c r="H6749" s="330">
        <v>46526</v>
      </c>
      <c r="I6749" s="330"/>
      <c r="K6749" s="42"/>
      <c r="L6749" s="42"/>
      <c r="M6749" s="328"/>
      <c r="N6749" s="328"/>
      <c r="O6749" s="42"/>
    </row>
    <row r="6750" spans="1:15">
      <c r="A6750" s="42"/>
      <c r="B6750" s="330">
        <v>49754</v>
      </c>
      <c r="C6750" s="334">
        <f t="shared" si="103"/>
        <v>10466266347</v>
      </c>
      <c r="D6750" s="42"/>
      <c r="E6750" s="42"/>
      <c r="F6750" s="247">
        <v>927404161</v>
      </c>
      <c r="G6750" s="337">
        <v>917821737</v>
      </c>
      <c r="H6750" s="330">
        <v>45322</v>
      </c>
      <c r="I6750" s="330"/>
      <c r="K6750" s="42"/>
      <c r="L6750" s="42"/>
      <c r="M6750" s="328"/>
      <c r="N6750" s="328"/>
      <c r="O6750" s="42"/>
    </row>
    <row r="6751" spans="1:15">
      <c r="A6751" s="42"/>
      <c r="B6751" s="330">
        <v>49755</v>
      </c>
      <c r="C6751" s="334">
        <f t="shared" si="103"/>
        <v>9954183543</v>
      </c>
      <c r="D6751" s="42"/>
      <c r="E6751" s="42"/>
      <c r="F6751" s="247">
        <v>415321357</v>
      </c>
      <c r="G6751" s="337">
        <v>917845969</v>
      </c>
      <c r="H6751" s="330">
        <v>50347</v>
      </c>
      <c r="I6751" s="330"/>
      <c r="K6751" s="42"/>
      <c r="L6751" s="42"/>
      <c r="M6751" s="328"/>
      <c r="N6751" s="328"/>
      <c r="O6751" s="42"/>
    </row>
    <row r="6752" spans="1:15">
      <c r="A6752" s="42"/>
      <c r="B6752" s="330">
        <v>49756</v>
      </c>
      <c r="C6752" s="334">
        <f t="shared" ref="C6752:C6815" si="104">F6752+(F$88*28679+98765)+(G$88*6587+87654)+(E$88*9537+76543)+(J$88*5713+4528)</f>
        <v>10048299480</v>
      </c>
      <c r="D6752" s="42"/>
      <c r="E6752" s="42"/>
      <c r="F6752" s="247">
        <v>509437294</v>
      </c>
      <c r="G6752" s="337">
        <v>917948367</v>
      </c>
      <c r="H6752" s="330">
        <v>43879</v>
      </c>
      <c r="I6752" s="330"/>
      <c r="K6752" s="42"/>
      <c r="L6752" s="42"/>
      <c r="M6752" s="328"/>
      <c r="N6752" s="328"/>
      <c r="O6752" s="42"/>
    </row>
    <row r="6753" spans="1:15">
      <c r="A6753" s="42"/>
      <c r="B6753" s="330">
        <v>49757</v>
      </c>
      <c r="C6753" s="334">
        <f t="shared" si="104"/>
        <v>10504573725</v>
      </c>
      <c r="D6753" s="42"/>
      <c r="E6753" s="42"/>
      <c r="F6753" s="247">
        <v>965711539</v>
      </c>
      <c r="G6753" s="337">
        <v>917950952</v>
      </c>
      <c r="H6753" s="330">
        <v>48720</v>
      </c>
      <c r="I6753" s="330"/>
      <c r="K6753" s="42"/>
      <c r="L6753" s="42"/>
      <c r="M6753" s="328"/>
      <c r="N6753" s="328"/>
      <c r="O6753" s="42"/>
    </row>
    <row r="6754" spans="1:15">
      <c r="A6754" s="42"/>
      <c r="B6754" s="330">
        <v>49758</v>
      </c>
      <c r="C6754" s="334">
        <f t="shared" si="104"/>
        <v>9747066236</v>
      </c>
      <c r="D6754" s="42"/>
      <c r="E6754" s="42"/>
      <c r="F6754" s="247">
        <v>208204050</v>
      </c>
      <c r="G6754" s="337">
        <v>918168658</v>
      </c>
      <c r="H6754" s="330">
        <v>44033</v>
      </c>
      <c r="I6754" s="330"/>
      <c r="K6754" s="42"/>
      <c r="L6754" s="42"/>
      <c r="M6754" s="328"/>
      <c r="N6754" s="328"/>
      <c r="O6754" s="42"/>
    </row>
    <row r="6755" spans="1:15">
      <c r="A6755" s="42"/>
      <c r="B6755" s="330">
        <v>49759</v>
      </c>
      <c r="C6755" s="334">
        <f t="shared" si="104"/>
        <v>10076853025</v>
      </c>
      <c r="D6755" s="42"/>
      <c r="E6755" s="42"/>
      <c r="F6755" s="247">
        <v>537990839</v>
      </c>
      <c r="G6755" s="337">
        <v>918205527</v>
      </c>
      <c r="H6755" s="330">
        <v>48899</v>
      </c>
      <c r="I6755" s="330"/>
      <c r="K6755" s="42"/>
      <c r="L6755" s="42"/>
      <c r="M6755" s="328"/>
      <c r="N6755" s="328"/>
      <c r="O6755" s="42"/>
    </row>
    <row r="6756" spans="1:15">
      <c r="A6756" s="42"/>
      <c r="B6756" s="330">
        <v>49760</v>
      </c>
      <c r="C6756" s="334">
        <f t="shared" si="104"/>
        <v>9646166403</v>
      </c>
      <c r="D6756" s="42"/>
      <c r="E6756" s="42"/>
      <c r="F6756" s="247">
        <v>107304217</v>
      </c>
      <c r="G6756" s="337">
        <v>918351037</v>
      </c>
      <c r="H6756" s="330">
        <v>43164</v>
      </c>
      <c r="I6756" s="330"/>
      <c r="K6756" s="42"/>
      <c r="L6756" s="42"/>
      <c r="M6756" s="328"/>
      <c r="N6756" s="328"/>
      <c r="O6756" s="42"/>
    </row>
    <row r="6757" spans="1:15">
      <c r="A6757" s="42"/>
      <c r="B6757" s="330">
        <v>49761</v>
      </c>
      <c r="C6757" s="334">
        <f t="shared" si="104"/>
        <v>9946019443</v>
      </c>
      <c r="D6757" s="42"/>
      <c r="E6757" s="42"/>
      <c r="F6757" s="247">
        <v>407157257</v>
      </c>
      <c r="G6757" s="337">
        <v>918376027</v>
      </c>
      <c r="H6757" s="330">
        <v>48326</v>
      </c>
      <c r="I6757" s="330"/>
      <c r="K6757" s="42"/>
      <c r="L6757" s="42"/>
      <c r="M6757" s="328"/>
      <c r="N6757" s="328"/>
      <c r="O6757" s="42"/>
    </row>
    <row r="6758" spans="1:15">
      <c r="A6758" s="42"/>
      <c r="B6758" s="330">
        <v>49762</v>
      </c>
      <c r="C6758" s="334">
        <f t="shared" si="104"/>
        <v>10092073668</v>
      </c>
      <c r="D6758" s="42"/>
      <c r="E6758" s="42"/>
      <c r="F6758" s="247">
        <v>553211482</v>
      </c>
      <c r="G6758" s="337">
        <v>918409730</v>
      </c>
      <c r="H6758" s="330">
        <v>48006</v>
      </c>
      <c r="I6758" s="330"/>
      <c r="K6758" s="42"/>
      <c r="L6758" s="42"/>
      <c r="M6758" s="328"/>
      <c r="N6758" s="328"/>
      <c r="O6758" s="42"/>
    </row>
    <row r="6759" spans="1:15">
      <c r="A6759" s="42"/>
      <c r="B6759" s="330">
        <v>49763</v>
      </c>
      <c r="C6759" s="334">
        <f t="shared" si="104"/>
        <v>9788631214</v>
      </c>
      <c r="D6759" s="42"/>
      <c r="E6759" s="42"/>
      <c r="F6759" s="247">
        <v>249769028</v>
      </c>
      <c r="G6759" s="337">
        <v>918499537</v>
      </c>
      <c r="H6759" s="330">
        <v>47018</v>
      </c>
      <c r="I6759" s="330"/>
      <c r="K6759" s="42"/>
      <c r="L6759" s="42"/>
      <c r="M6759" s="328"/>
      <c r="N6759" s="328"/>
      <c r="O6759" s="42"/>
    </row>
    <row r="6760" spans="1:15">
      <c r="A6760" s="42"/>
      <c r="B6760" s="330">
        <v>49764</v>
      </c>
      <c r="C6760" s="334">
        <f t="shared" si="104"/>
        <v>10328621236</v>
      </c>
      <c r="D6760" s="42"/>
      <c r="E6760" s="42"/>
      <c r="F6760" s="247">
        <v>789759050</v>
      </c>
      <c r="G6760" s="337">
        <v>918567489</v>
      </c>
      <c r="H6760" s="330">
        <v>47835</v>
      </c>
      <c r="I6760" s="330"/>
      <c r="K6760" s="42"/>
      <c r="L6760" s="42"/>
      <c r="M6760" s="328"/>
      <c r="N6760" s="328"/>
      <c r="O6760" s="42"/>
    </row>
    <row r="6761" spans="1:15">
      <c r="A6761" s="42"/>
      <c r="B6761" s="330">
        <v>49765</v>
      </c>
      <c r="C6761" s="334">
        <f t="shared" si="104"/>
        <v>10007463772</v>
      </c>
      <c r="D6761" s="42"/>
      <c r="E6761" s="42"/>
      <c r="F6761" s="247">
        <v>468601586</v>
      </c>
      <c r="G6761" s="337">
        <v>918709495</v>
      </c>
      <c r="H6761" s="330">
        <v>44620</v>
      </c>
      <c r="I6761" s="330"/>
      <c r="K6761" s="42"/>
      <c r="L6761" s="42"/>
      <c r="M6761" s="328"/>
      <c r="N6761" s="328"/>
      <c r="O6761" s="42"/>
    </row>
    <row r="6762" spans="1:15">
      <c r="A6762" s="42"/>
      <c r="B6762" s="330">
        <v>49766</v>
      </c>
      <c r="C6762" s="334">
        <f t="shared" si="104"/>
        <v>10520828977</v>
      </c>
      <c r="D6762" s="42"/>
      <c r="E6762" s="42"/>
      <c r="F6762" s="247">
        <v>981966791</v>
      </c>
      <c r="G6762" s="337">
        <v>918716502</v>
      </c>
      <c r="H6762" s="330">
        <v>47060</v>
      </c>
      <c r="I6762" s="330"/>
      <c r="K6762" s="42"/>
      <c r="L6762" s="42"/>
      <c r="M6762" s="328"/>
      <c r="N6762" s="328"/>
      <c r="O6762" s="42"/>
    </row>
    <row r="6763" spans="1:15">
      <c r="A6763" s="42"/>
      <c r="B6763" s="330">
        <v>49767</v>
      </c>
      <c r="C6763" s="334">
        <f t="shared" si="104"/>
        <v>9744628513</v>
      </c>
      <c r="D6763" s="42"/>
      <c r="E6763" s="42"/>
      <c r="F6763" s="247">
        <v>205766327</v>
      </c>
      <c r="G6763" s="337">
        <v>918805055</v>
      </c>
      <c r="H6763" s="330">
        <v>43926</v>
      </c>
      <c r="I6763" s="330"/>
      <c r="K6763" s="42"/>
      <c r="L6763" s="42"/>
      <c r="M6763" s="328"/>
      <c r="N6763" s="328"/>
      <c r="O6763" s="42"/>
    </row>
    <row r="6764" spans="1:15">
      <c r="A6764" s="42"/>
      <c r="B6764" s="330">
        <v>49768</v>
      </c>
      <c r="C6764" s="334">
        <f t="shared" si="104"/>
        <v>9904368522</v>
      </c>
      <c r="D6764" s="42"/>
      <c r="E6764" s="42"/>
      <c r="F6764" s="247">
        <v>365506336</v>
      </c>
      <c r="G6764" s="337">
        <v>919076068</v>
      </c>
      <c r="H6764" s="330">
        <v>46395</v>
      </c>
      <c r="I6764" s="330"/>
      <c r="K6764" s="42"/>
      <c r="L6764" s="42"/>
      <c r="M6764" s="328"/>
      <c r="N6764" s="328"/>
      <c r="O6764" s="42"/>
    </row>
    <row r="6765" spans="1:15">
      <c r="A6765" s="42"/>
      <c r="B6765" s="330">
        <v>49769</v>
      </c>
      <c r="C6765" s="334">
        <f t="shared" si="104"/>
        <v>10395475157</v>
      </c>
      <c r="D6765" s="42"/>
      <c r="E6765" s="42"/>
      <c r="F6765" s="247">
        <v>856612971</v>
      </c>
      <c r="G6765" s="337">
        <v>919114141</v>
      </c>
      <c r="H6765" s="330">
        <v>49784</v>
      </c>
      <c r="I6765" s="330"/>
      <c r="K6765" s="42"/>
      <c r="L6765" s="42"/>
      <c r="M6765" s="328"/>
      <c r="N6765" s="328"/>
      <c r="O6765" s="42"/>
    </row>
    <row r="6766" spans="1:15">
      <c r="A6766" s="42"/>
      <c r="B6766" s="330">
        <v>49770</v>
      </c>
      <c r="C6766" s="334">
        <f t="shared" si="104"/>
        <v>10472460463</v>
      </c>
      <c r="D6766" s="42"/>
      <c r="E6766" s="42"/>
      <c r="F6766" s="247">
        <v>933598277</v>
      </c>
      <c r="G6766" s="337">
        <v>919268139</v>
      </c>
      <c r="H6766" s="330">
        <v>46118</v>
      </c>
      <c r="I6766" s="330"/>
      <c r="K6766" s="42"/>
      <c r="L6766" s="42"/>
      <c r="M6766" s="328"/>
      <c r="N6766" s="328"/>
      <c r="O6766" s="42"/>
    </row>
    <row r="6767" spans="1:15">
      <c r="A6767" s="42"/>
      <c r="B6767" s="330">
        <v>49771</v>
      </c>
      <c r="C6767" s="334">
        <f t="shared" si="104"/>
        <v>10508692621</v>
      </c>
      <c r="D6767" s="42"/>
      <c r="E6767" s="42"/>
      <c r="F6767" s="247">
        <v>969830435</v>
      </c>
      <c r="G6767" s="337">
        <v>919290856</v>
      </c>
      <c r="H6767" s="330">
        <v>46087</v>
      </c>
      <c r="I6767" s="330"/>
      <c r="K6767" s="42"/>
      <c r="L6767" s="42"/>
      <c r="M6767" s="328"/>
      <c r="N6767" s="328"/>
      <c r="O6767" s="42"/>
    </row>
    <row r="6768" spans="1:15">
      <c r="A6768" s="42"/>
      <c r="B6768" s="330">
        <v>49772</v>
      </c>
      <c r="C6768" s="334">
        <f t="shared" si="104"/>
        <v>9735100820</v>
      </c>
      <c r="D6768" s="42"/>
      <c r="E6768" s="42"/>
      <c r="F6768" s="247">
        <v>196238634</v>
      </c>
      <c r="G6768" s="337">
        <v>919463223</v>
      </c>
      <c r="H6768" s="330">
        <v>44557</v>
      </c>
      <c r="I6768" s="330"/>
      <c r="K6768" s="42"/>
      <c r="L6768" s="42"/>
      <c r="M6768" s="328"/>
      <c r="N6768" s="328"/>
      <c r="O6768" s="42"/>
    </row>
    <row r="6769" spans="1:15">
      <c r="A6769" s="42"/>
      <c r="B6769" s="330">
        <v>49773</v>
      </c>
      <c r="C6769" s="334">
        <f t="shared" si="104"/>
        <v>10322645170</v>
      </c>
      <c r="D6769" s="42"/>
      <c r="E6769" s="42"/>
      <c r="F6769" s="247">
        <v>783782984</v>
      </c>
      <c r="G6769" s="337">
        <v>919575051</v>
      </c>
      <c r="H6769" s="330">
        <v>49134</v>
      </c>
      <c r="I6769" s="330"/>
      <c r="K6769" s="42"/>
      <c r="L6769" s="42"/>
      <c r="M6769" s="328"/>
      <c r="N6769" s="328"/>
      <c r="O6769" s="42"/>
    </row>
    <row r="6770" spans="1:15">
      <c r="A6770" s="42"/>
      <c r="B6770" s="330">
        <v>49774</v>
      </c>
      <c r="C6770" s="334">
        <f t="shared" si="104"/>
        <v>10273963328</v>
      </c>
      <c r="D6770" s="42"/>
      <c r="E6770" s="42"/>
      <c r="F6770" s="247">
        <v>735101142</v>
      </c>
      <c r="G6770" s="337">
        <v>919692407</v>
      </c>
      <c r="H6770" s="330">
        <v>47558</v>
      </c>
      <c r="I6770" s="330"/>
      <c r="K6770" s="42"/>
      <c r="L6770" s="42"/>
      <c r="M6770" s="328"/>
      <c r="N6770" s="328"/>
      <c r="O6770" s="42"/>
    </row>
    <row r="6771" spans="1:15">
      <c r="A6771" s="42"/>
      <c r="B6771" s="330">
        <v>49775</v>
      </c>
      <c r="C6771" s="334">
        <f t="shared" si="104"/>
        <v>10391680425</v>
      </c>
      <c r="D6771" s="42"/>
      <c r="E6771" s="42"/>
      <c r="F6771" s="247">
        <v>852818239</v>
      </c>
      <c r="G6771" s="337">
        <v>919793456</v>
      </c>
      <c r="H6771" s="330">
        <v>49931</v>
      </c>
      <c r="I6771" s="330"/>
      <c r="K6771" s="42"/>
      <c r="L6771" s="42"/>
      <c r="M6771" s="328"/>
      <c r="N6771" s="328"/>
      <c r="O6771" s="42"/>
    </row>
    <row r="6772" spans="1:15">
      <c r="A6772" s="42"/>
      <c r="B6772" s="330">
        <v>49776</v>
      </c>
      <c r="C6772" s="334">
        <f t="shared" si="104"/>
        <v>10094006058</v>
      </c>
      <c r="D6772" s="42"/>
      <c r="E6772" s="42"/>
      <c r="F6772" s="247">
        <v>555143872</v>
      </c>
      <c r="G6772" s="337">
        <v>919997637</v>
      </c>
      <c r="H6772" s="330">
        <v>46722</v>
      </c>
      <c r="I6772" s="330"/>
      <c r="K6772" s="42"/>
      <c r="L6772" s="42"/>
      <c r="M6772" s="328"/>
      <c r="N6772" s="328"/>
      <c r="O6772" s="42"/>
    </row>
    <row r="6773" spans="1:15">
      <c r="A6773" s="42"/>
      <c r="B6773" s="330">
        <v>49777</v>
      </c>
      <c r="C6773" s="334">
        <f t="shared" si="104"/>
        <v>10159966793</v>
      </c>
      <c r="D6773" s="42"/>
      <c r="E6773" s="42"/>
      <c r="F6773" s="247">
        <v>621104607</v>
      </c>
      <c r="G6773" s="337">
        <v>920160231</v>
      </c>
      <c r="H6773" s="330">
        <v>45177</v>
      </c>
      <c r="I6773" s="330"/>
      <c r="K6773" s="42"/>
      <c r="L6773" s="42"/>
      <c r="M6773" s="328"/>
      <c r="N6773" s="328"/>
      <c r="O6773" s="42"/>
    </row>
    <row r="6774" spans="1:15">
      <c r="A6774" s="42"/>
      <c r="B6774" s="330">
        <v>49778</v>
      </c>
      <c r="C6774" s="334">
        <f t="shared" si="104"/>
        <v>9852621915</v>
      </c>
      <c r="D6774" s="42"/>
      <c r="E6774" s="42"/>
      <c r="F6774" s="247">
        <v>313759729</v>
      </c>
      <c r="G6774" s="337">
        <v>920199184</v>
      </c>
      <c r="H6774" s="330">
        <v>47350</v>
      </c>
      <c r="I6774" s="330"/>
      <c r="K6774" s="42"/>
      <c r="L6774" s="42"/>
      <c r="M6774" s="328"/>
      <c r="N6774" s="328"/>
      <c r="O6774" s="42"/>
    </row>
    <row r="6775" spans="1:15">
      <c r="A6775" s="42"/>
      <c r="B6775" s="330">
        <v>49779</v>
      </c>
      <c r="C6775" s="334">
        <f t="shared" si="104"/>
        <v>10495767468</v>
      </c>
      <c r="D6775" s="42"/>
      <c r="E6775" s="42"/>
      <c r="F6775" s="247">
        <v>956905282</v>
      </c>
      <c r="G6775" s="337">
        <v>920333415</v>
      </c>
      <c r="H6775" s="330">
        <v>49491</v>
      </c>
      <c r="I6775" s="330"/>
      <c r="K6775" s="42"/>
      <c r="L6775" s="42"/>
      <c r="M6775" s="328"/>
      <c r="N6775" s="328"/>
      <c r="O6775" s="42"/>
    </row>
    <row r="6776" spans="1:15">
      <c r="A6776" s="42"/>
      <c r="B6776" s="330">
        <v>49780</v>
      </c>
      <c r="C6776" s="334">
        <f t="shared" si="104"/>
        <v>9758911704</v>
      </c>
      <c r="D6776" s="42"/>
      <c r="E6776" s="42"/>
      <c r="F6776" s="247">
        <v>220049518</v>
      </c>
      <c r="G6776" s="337">
        <v>920421362</v>
      </c>
      <c r="H6776" s="330">
        <v>49514</v>
      </c>
      <c r="I6776" s="330"/>
      <c r="K6776" s="42"/>
      <c r="L6776" s="42"/>
      <c r="M6776" s="328"/>
      <c r="N6776" s="328"/>
      <c r="O6776" s="42"/>
    </row>
    <row r="6777" spans="1:15">
      <c r="A6777" s="42"/>
      <c r="B6777" s="330">
        <v>49781</v>
      </c>
      <c r="C6777" s="334">
        <f t="shared" si="104"/>
        <v>10477633645</v>
      </c>
      <c r="D6777" s="42"/>
      <c r="E6777" s="42"/>
      <c r="F6777" s="247">
        <v>938771459</v>
      </c>
      <c r="G6777" s="337">
        <v>920451944</v>
      </c>
      <c r="H6777" s="330">
        <v>48778</v>
      </c>
      <c r="I6777" s="330"/>
      <c r="K6777" s="42"/>
      <c r="L6777" s="42"/>
      <c r="M6777" s="328"/>
      <c r="N6777" s="328"/>
      <c r="O6777" s="42"/>
    </row>
    <row r="6778" spans="1:15">
      <c r="A6778" s="42"/>
      <c r="B6778" s="330">
        <v>49782</v>
      </c>
      <c r="C6778" s="334">
        <f t="shared" si="104"/>
        <v>10112739882</v>
      </c>
      <c r="D6778" s="42"/>
      <c r="E6778" s="42"/>
      <c r="F6778" s="247">
        <v>573877696</v>
      </c>
      <c r="G6778" s="337">
        <v>920655392</v>
      </c>
      <c r="H6778" s="330">
        <v>46778</v>
      </c>
      <c r="I6778" s="330"/>
      <c r="K6778" s="42"/>
      <c r="L6778" s="42"/>
      <c r="M6778" s="328"/>
      <c r="N6778" s="328"/>
      <c r="O6778" s="42"/>
    </row>
    <row r="6779" spans="1:15">
      <c r="A6779" s="42"/>
      <c r="B6779" s="330">
        <v>49783</v>
      </c>
      <c r="C6779" s="334">
        <f t="shared" si="104"/>
        <v>10533504333</v>
      </c>
      <c r="D6779" s="42"/>
      <c r="E6779" s="42"/>
      <c r="F6779" s="247">
        <v>994642147</v>
      </c>
      <c r="G6779" s="337">
        <v>920953113</v>
      </c>
      <c r="H6779" s="330">
        <v>45629</v>
      </c>
      <c r="I6779" s="330"/>
      <c r="K6779" s="42"/>
      <c r="L6779" s="42"/>
      <c r="M6779" s="328"/>
      <c r="N6779" s="328"/>
      <c r="O6779" s="42"/>
    </row>
    <row r="6780" spans="1:15">
      <c r="A6780" s="42"/>
      <c r="B6780" s="330">
        <v>49784</v>
      </c>
      <c r="C6780" s="334">
        <f t="shared" si="104"/>
        <v>10457976327</v>
      </c>
      <c r="D6780" s="42"/>
      <c r="E6780" s="42"/>
      <c r="F6780" s="247">
        <v>919114141</v>
      </c>
      <c r="G6780" s="337">
        <v>921078041</v>
      </c>
      <c r="H6780" s="330">
        <v>49859</v>
      </c>
      <c r="I6780" s="330"/>
      <c r="K6780" s="42"/>
      <c r="L6780" s="42"/>
      <c r="M6780" s="328"/>
      <c r="N6780" s="328"/>
      <c r="O6780" s="42"/>
    </row>
    <row r="6781" spans="1:15">
      <c r="A6781" s="42"/>
      <c r="B6781" s="330">
        <v>49785</v>
      </c>
      <c r="C6781" s="334">
        <f t="shared" si="104"/>
        <v>10323832586</v>
      </c>
      <c r="D6781" s="42"/>
      <c r="E6781" s="42"/>
      <c r="F6781" s="247">
        <v>784970400</v>
      </c>
      <c r="G6781" s="337">
        <v>921105718</v>
      </c>
      <c r="H6781" s="330">
        <v>44407</v>
      </c>
      <c r="I6781" s="330"/>
      <c r="K6781" s="42"/>
      <c r="L6781" s="42"/>
      <c r="M6781" s="328"/>
      <c r="N6781" s="328"/>
      <c r="O6781" s="42"/>
    </row>
    <row r="6782" spans="1:15">
      <c r="A6782" s="42"/>
      <c r="B6782" s="330">
        <v>49786</v>
      </c>
      <c r="C6782" s="334">
        <f t="shared" si="104"/>
        <v>10090018129</v>
      </c>
      <c r="D6782" s="42"/>
      <c r="E6782" s="42"/>
      <c r="F6782" s="247">
        <v>551155943</v>
      </c>
      <c r="G6782" s="337">
        <v>921185427</v>
      </c>
      <c r="H6782" s="330">
        <v>43906</v>
      </c>
      <c r="I6782" s="330"/>
      <c r="K6782" s="42"/>
      <c r="L6782" s="42"/>
      <c r="M6782" s="328"/>
      <c r="N6782" s="328"/>
      <c r="O6782" s="42"/>
    </row>
    <row r="6783" spans="1:15">
      <c r="A6783" s="42"/>
      <c r="B6783" s="330">
        <v>49787</v>
      </c>
      <c r="C6783" s="334">
        <f t="shared" si="104"/>
        <v>10212333521</v>
      </c>
      <c r="D6783" s="42"/>
      <c r="E6783" s="42"/>
      <c r="F6783" s="247">
        <v>673471335</v>
      </c>
      <c r="G6783" s="337">
        <v>921577070</v>
      </c>
      <c r="H6783" s="330">
        <v>44097</v>
      </c>
      <c r="I6783" s="330"/>
      <c r="K6783" s="42"/>
      <c r="L6783" s="42"/>
      <c r="M6783" s="328"/>
      <c r="N6783" s="328"/>
      <c r="O6783" s="42"/>
    </row>
    <row r="6784" spans="1:15">
      <c r="A6784" s="42"/>
      <c r="B6784" s="330">
        <v>49788</v>
      </c>
      <c r="C6784" s="334">
        <f t="shared" si="104"/>
        <v>9947213770</v>
      </c>
      <c r="D6784" s="42"/>
      <c r="E6784" s="42"/>
      <c r="F6784" s="247">
        <v>408351584</v>
      </c>
      <c r="G6784" s="337">
        <v>921758564</v>
      </c>
      <c r="H6784" s="330">
        <v>50205</v>
      </c>
      <c r="I6784" s="330"/>
      <c r="K6784" s="42"/>
      <c r="L6784" s="42"/>
      <c r="M6784" s="328"/>
      <c r="N6784" s="328"/>
      <c r="O6784" s="42"/>
    </row>
    <row r="6785" spans="1:15">
      <c r="A6785" s="42"/>
      <c r="B6785" s="330">
        <v>49789</v>
      </c>
      <c r="C6785" s="334">
        <f t="shared" si="104"/>
        <v>10316141588</v>
      </c>
      <c r="D6785" s="42"/>
      <c r="E6785" s="42"/>
      <c r="F6785" s="247">
        <v>777279402</v>
      </c>
      <c r="G6785" s="337">
        <v>921863191</v>
      </c>
      <c r="H6785" s="330">
        <v>49190</v>
      </c>
      <c r="I6785" s="330"/>
      <c r="K6785" s="42"/>
      <c r="L6785" s="42"/>
      <c r="M6785" s="328"/>
      <c r="N6785" s="328"/>
      <c r="O6785" s="42"/>
    </row>
    <row r="6786" spans="1:15">
      <c r="A6786" s="42"/>
      <c r="B6786" s="330">
        <v>49790</v>
      </c>
      <c r="C6786" s="334">
        <f t="shared" si="104"/>
        <v>9950429932</v>
      </c>
      <c r="D6786" s="42"/>
      <c r="E6786" s="42"/>
      <c r="F6786" s="247">
        <v>411567746</v>
      </c>
      <c r="G6786" s="337">
        <v>921898661</v>
      </c>
      <c r="H6786" s="330">
        <v>43228</v>
      </c>
      <c r="I6786" s="330"/>
      <c r="K6786" s="42"/>
      <c r="L6786" s="42"/>
      <c r="M6786" s="328"/>
      <c r="N6786" s="328"/>
      <c r="O6786" s="42"/>
    </row>
    <row r="6787" spans="1:15">
      <c r="A6787" s="42"/>
      <c r="B6787" s="330">
        <v>49791</v>
      </c>
      <c r="C6787" s="334">
        <f t="shared" si="104"/>
        <v>9998452602</v>
      </c>
      <c r="D6787" s="42"/>
      <c r="E6787" s="42"/>
      <c r="F6787" s="247">
        <v>459590416</v>
      </c>
      <c r="G6787" s="337">
        <v>922207157</v>
      </c>
      <c r="H6787" s="330">
        <v>43606</v>
      </c>
      <c r="I6787" s="330"/>
      <c r="K6787" s="42"/>
      <c r="L6787" s="42"/>
      <c r="M6787" s="328"/>
      <c r="N6787" s="328"/>
      <c r="O6787" s="42"/>
    </row>
    <row r="6788" spans="1:15">
      <c r="A6788" s="42"/>
      <c r="B6788" s="330">
        <v>49792</v>
      </c>
      <c r="C6788" s="334">
        <f t="shared" si="104"/>
        <v>9935382126</v>
      </c>
      <c r="D6788" s="42"/>
      <c r="E6788" s="42"/>
      <c r="F6788" s="247">
        <v>396519940</v>
      </c>
      <c r="G6788" s="337">
        <v>922218595</v>
      </c>
      <c r="H6788" s="330">
        <v>46591</v>
      </c>
      <c r="I6788" s="330"/>
      <c r="K6788" s="42"/>
      <c r="L6788" s="42"/>
      <c r="M6788" s="328"/>
      <c r="N6788" s="328"/>
      <c r="O6788" s="42"/>
    </row>
    <row r="6789" spans="1:15">
      <c r="A6789" s="42"/>
      <c r="B6789" s="330">
        <v>49793</v>
      </c>
      <c r="C6789" s="334">
        <f t="shared" si="104"/>
        <v>10220045367</v>
      </c>
      <c r="D6789" s="42"/>
      <c r="E6789" s="42"/>
      <c r="F6789" s="247">
        <v>681183181</v>
      </c>
      <c r="G6789" s="337">
        <v>922431070</v>
      </c>
      <c r="H6789" s="330">
        <v>48519</v>
      </c>
      <c r="I6789" s="330"/>
      <c r="K6789" s="42"/>
      <c r="L6789" s="42"/>
      <c r="M6789" s="328"/>
      <c r="N6789" s="328"/>
      <c r="O6789" s="42"/>
    </row>
    <row r="6790" spans="1:15">
      <c r="A6790" s="42"/>
      <c r="B6790" s="330">
        <v>49794</v>
      </c>
      <c r="C6790" s="334">
        <f t="shared" si="104"/>
        <v>9788219539</v>
      </c>
      <c r="D6790" s="42"/>
      <c r="E6790" s="42"/>
      <c r="F6790" s="247">
        <v>249357353</v>
      </c>
      <c r="G6790" s="337">
        <v>922457603</v>
      </c>
      <c r="H6790" s="330">
        <v>43379</v>
      </c>
      <c r="I6790" s="330"/>
      <c r="K6790" s="42"/>
      <c r="L6790" s="42"/>
      <c r="M6790" s="328"/>
      <c r="N6790" s="328"/>
      <c r="O6790" s="42"/>
    </row>
    <row r="6791" spans="1:15">
      <c r="A6791" s="42"/>
      <c r="B6791" s="330">
        <v>49795</v>
      </c>
      <c r="C6791" s="334">
        <f t="shared" si="104"/>
        <v>9639639366</v>
      </c>
      <c r="D6791" s="42"/>
      <c r="E6791" s="42"/>
      <c r="F6791" s="247">
        <v>100777180</v>
      </c>
      <c r="G6791" s="337">
        <v>922632187</v>
      </c>
      <c r="H6791" s="330">
        <v>46327</v>
      </c>
      <c r="I6791" s="330"/>
      <c r="K6791" s="42"/>
      <c r="L6791" s="42"/>
      <c r="M6791" s="328"/>
      <c r="N6791" s="328"/>
      <c r="O6791" s="42"/>
    </row>
    <row r="6792" spans="1:15">
      <c r="A6792" s="42"/>
      <c r="B6792" s="330">
        <v>49796</v>
      </c>
      <c r="C6792" s="334">
        <f t="shared" si="104"/>
        <v>10522727111</v>
      </c>
      <c r="D6792" s="42"/>
      <c r="E6792" s="42"/>
      <c r="F6792" s="247">
        <v>983864925</v>
      </c>
      <c r="G6792" s="337">
        <v>922677882</v>
      </c>
      <c r="H6792" s="330">
        <v>44118</v>
      </c>
      <c r="I6792" s="330"/>
      <c r="K6792" s="42"/>
      <c r="L6792" s="42"/>
      <c r="M6792" s="328"/>
      <c r="N6792" s="328"/>
      <c r="O6792" s="42"/>
    </row>
    <row r="6793" spans="1:15">
      <c r="A6793" s="42"/>
      <c r="B6793" s="330">
        <v>49797</v>
      </c>
      <c r="C6793" s="334">
        <f t="shared" si="104"/>
        <v>9908562767</v>
      </c>
      <c r="D6793" s="42"/>
      <c r="E6793" s="42"/>
      <c r="F6793" s="247">
        <v>369700581</v>
      </c>
      <c r="G6793" s="337">
        <v>922780816</v>
      </c>
      <c r="H6793" s="330">
        <v>43966</v>
      </c>
      <c r="I6793" s="330"/>
      <c r="K6793" s="42"/>
      <c r="L6793" s="42"/>
      <c r="M6793" s="328"/>
      <c r="N6793" s="328"/>
      <c r="O6793" s="42"/>
    </row>
    <row r="6794" spans="1:15">
      <c r="A6794" s="42"/>
      <c r="B6794" s="330">
        <v>49798</v>
      </c>
      <c r="C6794" s="334">
        <f t="shared" si="104"/>
        <v>9832024594</v>
      </c>
      <c r="D6794" s="42"/>
      <c r="E6794" s="42"/>
      <c r="F6794" s="247">
        <v>293162408</v>
      </c>
      <c r="G6794" s="337">
        <v>923181301</v>
      </c>
      <c r="H6794" s="330">
        <v>50054</v>
      </c>
      <c r="I6794" s="330"/>
      <c r="K6794" s="42"/>
      <c r="L6794" s="42"/>
      <c r="M6794" s="328"/>
      <c r="N6794" s="328"/>
      <c r="O6794" s="42"/>
    </row>
    <row r="6795" spans="1:15">
      <c r="A6795" s="42"/>
      <c r="B6795" s="330">
        <v>49799</v>
      </c>
      <c r="C6795" s="334">
        <f t="shared" si="104"/>
        <v>9965396773</v>
      </c>
      <c r="D6795" s="42"/>
      <c r="E6795" s="42"/>
      <c r="F6795" s="247">
        <v>426534587</v>
      </c>
      <c r="G6795" s="337">
        <v>923262349</v>
      </c>
      <c r="H6795" s="330">
        <v>47384</v>
      </c>
      <c r="I6795" s="330"/>
      <c r="K6795" s="42"/>
      <c r="L6795" s="42"/>
      <c r="M6795" s="328"/>
      <c r="N6795" s="328"/>
      <c r="O6795" s="42"/>
    </row>
    <row r="6796" spans="1:15">
      <c r="A6796" s="42"/>
      <c r="B6796" s="330">
        <v>49800</v>
      </c>
      <c r="C6796" s="334">
        <f t="shared" si="104"/>
        <v>9657170531</v>
      </c>
      <c r="D6796" s="42"/>
      <c r="E6796" s="42"/>
      <c r="F6796" s="247">
        <v>118308345</v>
      </c>
      <c r="G6796" s="337">
        <v>923415179</v>
      </c>
      <c r="H6796" s="330">
        <v>49380</v>
      </c>
      <c r="I6796" s="330"/>
      <c r="K6796" s="42"/>
      <c r="L6796" s="42"/>
      <c r="M6796" s="328"/>
      <c r="N6796" s="328"/>
      <c r="O6796" s="42"/>
    </row>
    <row r="6797" spans="1:15">
      <c r="A6797" s="42"/>
      <c r="B6797" s="330">
        <v>49801</v>
      </c>
      <c r="C6797" s="334">
        <f t="shared" si="104"/>
        <v>9986102005</v>
      </c>
      <c r="D6797" s="42"/>
      <c r="E6797" s="42"/>
      <c r="F6797" s="247">
        <v>447239819</v>
      </c>
      <c r="G6797" s="337">
        <v>923419954</v>
      </c>
      <c r="H6797" s="330">
        <v>45906</v>
      </c>
      <c r="I6797" s="330"/>
      <c r="K6797" s="42"/>
      <c r="L6797" s="42"/>
      <c r="M6797" s="328"/>
      <c r="N6797" s="328"/>
      <c r="O6797" s="42"/>
    </row>
    <row r="6798" spans="1:15">
      <c r="A6798" s="42"/>
      <c r="B6798" s="330">
        <v>49802</v>
      </c>
      <c r="C6798" s="334">
        <f t="shared" si="104"/>
        <v>10516356067</v>
      </c>
      <c r="D6798" s="42"/>
      <c r="E6798" s="42"/>
      <c r="F6798" s="247">
        <v>977493881</v>
      </c>
      <c r="G6798" s="337">
        <v>923420538</v>
      </c>
      <c r="H6798" s="330">
        <v>45335</v>
      </c>
      <c r="I6798" s="330"/>
      <c r="K6798" s="42"/>
      <c r="L6798" s="42"/>
      <c r="M6798" s="328"/>
      <c r="N6798" s="328"/>
      <c r="O6798" s="42"/>
    </row>
    <row r="6799" spans="1:15">
      <c r="A6799" s="42"/>
      <c r="B6799" s="330">
        <v>49803</v>
      </c>
      <c r="C6799" s="334">
        <f t="shared" si="104"/>
        <v>9936570403</v>
      </c>
      <c r="D6799" s="42"/>
      <c r="E6799" s="42"/>
      <c r="F6799" s="247">
        <v>397708217</v>
      </c>
      <c r="G6799" s="337">
        <v>923514644</v>
      </c>
      <c r="H6799" s="330">
        <v>49425</v>
      </c>
      <c r="I6799" s="330"/>
      <c r="K6799" s="42"/>
      <c r="L6799" s="42"/>
      <c r="M6799" s="328"/>
      <c r="N6799" s="328"/>
      <c r="O6799" s="42"/>
    </row>
    <row r="6800" spans="1:15">
      <c r="A6800" s="42"/>
      <c r="B6800" s="330">
        <v>49804</v>
      </c>
      <c r="C6800" s="334">
        <f t="shared" si="104"/>
        <v>9822017678</v>
      </c>
      <c r="D6800" s="42"/>
      <c r="E6800" s="42"/>
      <c r="F6800" s="247">
        <v>283155492</v>
      </c>
      <c r="G6800" s="337">
        <v>923575785</v>
      </c>
      <c r="H6800" s="330">
        <v>48854</v>
      </c>
      <c r="I6800" s="330"/>
      <c r="K6800" s="42"/>
      <c r="L6800" s="42"/>
      <c r="M6800" s="328"/>
      <c r="N6800" s="328"/>
      <c r="O6800" s="42"/>
    </row>
    <row r="6801" spans="1:15">
      <c r="A6801" s="42"/>
      <c r="B6801" s="330">
        <v>49805</v>
      </c>
      <c r="C6801" s="334">
        <f t="shared" si="104"/>
        <v>10140260733</v>
      </c>
      <c r="D6801" s="42"/>
      <c r="E6801" s="42"/>
      <c r="F6801" s="247">
        <v>601398547</v>
      </c>
      <c r="G6801" s="337">
        <v>923781950</v>
      </c>
      <c r="H6801" s="330">
        <v>47660</v>
      </c>
      <c r="I6801" s="330"/>
      <c r="K6801" s="42"/>
      <c r="L6801" s="42"/>
      <c r="M6801" s="328"/>
      <c r="N6801" s="328"/>
      <c r="O6801" s="42"/>
    </row>
    <row r="6802" spans="1:15">
      <c r="A6802" s="42"/>
      <c r="B6802" s="330">
        <v>49806</v>
      </c>
      <c r="C6802" s="334">
        <f t="shared" si="104"/>
        <v>9650033554</v>
      </c>
      <c r="D6802" s="42"/>
      <c r="E6802" s="42"/>
      <c r="F6802" s="247">
        <v>111171368</v>
      </c>
      <c r="G6802" s="337">
        <v>924021939</v>
      </c>
      <c r="H6802" s="330">
        <v>44893</v>
      </c>
      <c r="I6802" s="330"/>
      <c r="K6802" s="42"/>
      <c r="L6802" s="42"/>
      <c r="M6802" s="328"/>
      <c r="N6802" s="328"/>
      <c r="O6802" s="42"/>
    </row>
    <row r="6803" spans="1:15">
      <c r="A6803" s="42"/>
      <c r="B6803" s="330">
        <v>49807</v>
      </c>
      <c r="C6803" s="334">
        <f t="shared" si="104"/>
        <v>10259141390</v>
      </c>
      <c r="D6803" s="42"/>
      <c r="E6803" s="42"/>
      <c r="F6803" s="247">
        <v>720279204</v>
      </c>
      <c r="G6803" s="337">
        <v>924380454</v>
      </c>
      <c r="H6803" s="330">
        <v>49810</v>
      </c>
      <c r="I6803" s="330"/>
      <c r="K6803" s="42"/>
      <c r="L6803" s="42"/>
      <c r="M6803" s="328"/>
      <c r="N6803" s="328"/>
      <c r="O6803" s="42"/>
    </row>
    <row r="6804" spans="1:15">
      <c r="A6804" s="42"/>
      <c r="B6804" s="330">
        <v>49808</v>
      </c>
      <c r="C6804" s="334">
        <f t="shared" si="104"/>
        <v>10225450094</v>
      </c>
      <c r="D6804" s="42"/>
      <c r="E6804" s="42"/>
      <c r="F6804" s="247">
        <v>686587908</v>
      </c>
      <c r="G6804" s="337">
        <v>924484960</v>
      </c>
      <c r="H6804" s="330">
        <v>43702</v>
      </c>
      <c r="I6804" s="330"/>
      <c r="K6804" s="42"/>
      <c r="L6804" s="42"/>
      <c r="M6804" s="328"/>
      <c r="N6804" s="328"/>
      <c r="O6804" s="42"/>
    </row>
    <row r="6805" spans="1:15">
      <c r="A6805" s="42"/>
      <c r="B6805" s="330">
        <v>49809</v>
      </c>
      <c r="C6805" s="334">
        <f t="shared" si="104"/>
        <v>9891189450</v>
      </c>
      <c r="D6805" s="42"/>
      <c r="E6805" s="42"/>
      <c r="F6805" s="247">
        <v>352327264</v>
      </c>
      <c r="G6805" s="337">
        <v>924524680</v>
      </c>
      <c r="H6805" s="330">
        <v>46531</v>
      </c>
      <c r="I6805" s="330"/>
      <c r="K6805" s="42"/>
      <c r="L6805" s="42"/>
      <c r="M6805" s="328"/>
      <c r="N6805" s="328"/>
      <c r="O6805" s="42"/>
    </row>
    <row r="6806" spans="1:15">
      <c r="A6806" s="42"/>
      <c r="B6806" s="330">
        <v>49810</v>
      </c>
      <c r="C6806" s="334">
        <f t="shared" si="104"/>
        <v>10463242640</v>
      </c>
      <c r="D6806" s="42"/>
      <c r="E6806" s="42"/>
      <c r="F6806" s="247">
        <v>924380454</v>
      </c>
      <c r="G6806" s="337">
        <v>924527106</v>
      </c>
      <c r="H6806" s="330">
        <v>46421</v>
      </c>
      <c r="I6806" s="330"/>
      <c r="K6806" s="42"/>
      <c r="L6806" s="42"/>
      <c r="M6806" s="328"/>
      <c r="N6806" s="328"/>
      <c r="O6806" s="42"/>
    </row>
    <row r="6807" spans="1:15">
      <c r="A6807" s="42"/>
      <c r="B6807" s="330">
        <v>49811</v>
      </c>
      <c r="C6807" s="334">
        <f t="shared" si="104"/>
        <v>9770127641</v>
      </c>
      <c r="D6807" s="42"/>
      <c r="E6807" s="42"/>
      <c r="F6807" s="247">
        <v>231265455</v>
      </c>
      <c r="G6807" s="337">
        <v>924527691</v>
      </c>
      <c r="H6807" s="330">
        <v>50142</v>
      </c>
      <c r="I6807" s="330"/>
      <c r="K6807" s="42"/>
      <c r="L6807" s="42"/>
      <c r="M6807" s="328"/>
      <c r="N6807" s="328"/>
      <c r="O6807" s="42"/>
    </row>
    <row r="6808" spans="1:15">
      <c r="A6808" s="42"/>
      <c r="B6808" s="330">
        <v>49812</v>
      </c>
      <c r="C6808" s="334">
        <f t="shared" si="104"/>
        <v>10268262219</v>
      </c>
      <c r="D6808" s="42"/>
      <c r="E6808" s="42"/>
      <c r="F6808" s="247">
        <v>729400033</v>
      </c>
      <c r="G6808" s="337">
        <v>924557367</v>
      </c>
      <c r="H6808" s="330">
        <v>48091</v>
      </c>
      <c r="I6808" s="330"/>
      <c r="K6808" s="42"/>
      <c r="L6808" s="42"/>
      <c r="M6808" s="328"/>
      <c r="N6808" s="328"/>
      <c r="O6808" s="42"/>
    </row>
    <row r="6809" spans="1:15">
      <c r="A6809" s="42"/>
      <c r="B6809" s="330">
        <v>49813</v>
      </c>
      <c r="C6809" s="334">
        <f t="shared" si="104"/>
        <v>10012159798</v>
      </c>
      <c r="D6809" s="42"/>
      <c r="E6809" s="42"/>
      <c r="F6809" s="247">
        <v>473297612</v>
      </c>
      <c r="G6809" s="337">
        <v>924612040</v>
      </c>
      <c r="H6809" s="330">
        <v>44631</v>
      </c>
      <c r="I6809" s="330"/>
      <c r="K6809" s="42"/>
      <c r="L6809" s="42"/>
      <c r="M6809" s="328"/>
      <c r="N6809" s="328"/>
      <c r="O6809" s="42"/>
    </row>
    <row r="6810" spans="1:15">
      <c r="A6810" s="42"/>
      <c r="B6810" s="330">
        <v>49814</v>
      </c>
      <c r="C6810" s="334">
        <f t="shared" si="104"/>
        <v>10056454645</v>
      </c>
      <c r="D6810" s="42"/>
      <c r="E6810" s="42"/>
      <c r="F6810" s="247">
        <v>517592459</v>
      </c>
      <c r="G6810" s="337">
        <v>924719094</v>
      </c>
      <c r="H6810" s="330">
        <v>49752</v>
      </c>
      <c r="I6810" s="330"/>
      <c r="K6810" s="42"/>
      <c r="L6810" s="42"/>
      <c r="M6810" s="328"/>
      <c r="N6810" s="328"/>
      <c r="O6810" s="42"/>
    </row>
    <row r="6811" spans="1:15">
      <c r="A6811" s="42"/>
      <c r="B6811" s="330">
        <v>49815</v>
      </c>
      <c r="C6811" s="334">
        <f t="shared" si="104"/>
        <v>9867875329</v>
      </c>
      <c r="D6811" s="42"/>
      <c r="E6811" s="42"/>
      <c r="F6811" s="247">
        <v>329013143</v>
      </c>
      <c r="G6811" s="337">
        <v>924775970</v>
      </c>
      <c r="H6811" s="330">
        <v>43118</v>
      </c>
      <c r="I6811" s="330"/>
      <c r="K6811" s="42"/>
      <c r="L6811" s="42"/>
      <c r="M6811" s="328"/>
      <c r="N6811" s="328"/>
      <c r="O6811" s="42"/>
    </row>
    <row r="6812" spans="1:15">
      <c r="A6812" s="42"/>
      <c r="B6812" s="330">
        <v>49816</v>
      </c>
      <c r="C6812" s="334">
        <f t="shared" si="104"/>
        <v>9639982205</v>
      </c>
      <c r="D6812" s="42"/>
      <c r="E6812" s="42"/>
      <c r="F6812" s="247">
        <v>101120019</v>
      </c>
      <c r="G6812" s="337">
        <v>924980398</v>
      </c>
      <c r="H6812" s="330">
        <v>46659</v>
      </c>
      <c r="I6812" s="330"/>
      <c r="K6812" s="42"/>
      <c r="L6812" s="42"/>
      <c r="M6812" s="328"/>
      <c r="N6812" s="328"/>
      <c r="O6812" s="42"/>
    </row>
    <row r="6813" spans="1:15">
      <c r="A6813" s="42"/>
      <c r="B6813" s="330">
        <v>49817</v>
      </c>
      <c r="C6813" s="334">
        <f t="shared" si="104"/>
        <v>9895470779</v>
      </c>
      <c r="D6813" s="42"/>
      <c r="E6813" s="42"/>
      <c r="F6813" s="247">
        <v>356608593</v>
      </c>
      <c r="G6813" s="337">
        <v>925094055</v>
      </c>
      <c r="H6813" s="330">
        <v>45556</v>
      </c>
      <c r="I6813" s="330"/>
      <c r="K6813" s="42"/>
      <c r="L6813" s="42"/>
      <c r="M6813" s="328"/>
      <c r="N6813" s="328"/>
      <c r="O6813" s="42"/>
    </row>
    <row r="6814" spans="1:15">
      <c r="A6814" s="42"/>
      <c r="B6814" s="330">
        <v>49818</v>
      </c>
      <c r="C6814" s="334">
        <f t="shared" si="104"/>
        <v>10057966477</v>
      </c>
      <c r="D6814" s="42"/>
      <c r="E6814" s="42"/>
      <c r="F6814" s="247">
        <v>519104291</v>
      </c>
      <c r="G6814" s="337">
        <v>925266582</v>
      </c>
      <c r="H6814" s="330">
        <v>46534</v>
      </c>
      <c r="I6814" s="330"/>
      <c r="K6814" s="42"/>
      <c r="L6814" s="42"/>
      <c r="M6814" s="328"/>
      <c r="N6814" s="328"/>
      <c r="O6814" s="42"/>
    </row>
    <row r="6815" spans="1:15">
      <c r="A6815" s="42"/>
      <c r="B6815" s="330">
        <v>49819</v>
      </c>
      <c r="C6815" s="334">
        <f t="shared" si="104"/>
        <v>9791317823</v>
      </c>
      <c r="D6815" s="42"/>
      <c r="E6815" s="42"/>
      <c r="F6815" s="247">
        <v>252455637</v>
      </c>
      <c r="G6815" s="337">
        <v>925305597</v>
      </c>
      <c r="H6815" s="330">
        <v>47478</v>
      </c>
      <c r="I6815" s="330"/>
      <c r="K6815" s="42"/>
      <c r="L6815" s="42"/>
      <c r="M6815" s="328"/>
      <c r="N6815" s="328"/>
      <c r="O6815" s="42"/>
    </row>
    <row r="6816" spans="1:15">
      <c r="A6816" s="42"/>
      <c r="B6816" s="330">
        <v>49820</v>
      </c>
      <c r="C6816" s="334">
        <f t="shared" ref="C6816:C6879" si="105">F6816+(F$88*28679+98765)+(G$88*6587+87654)+(E$88*9537+76543)+(J$88*5713+4528)</f>
        <v>9935053425</v>
      </c>
      <c r="D6816" s="42"/>
      <c r="E6816" s="42"/>
      <c r="F6816" s="247">
        <v>396191239</v>
      </c>
      <c r="G6816" s="337">
        <v>925439122</v>
      </c>
      <c r="H6816" s="330">
        <v>49011</v>
      </c>
      <c r="I6816" s="330"/>
      <c r="K6816" s="42"/>
      <c r="L6816" s="42"/>
      <c r="M6816" s="328"/>
      <c r="N6816" s="328"/>
      <c r="O6816" s="42"/>
    </row>
    <row r="6817" spans="1:15">
      <c r="A6817" s="42"/>
      <c r="B6817" s="330">
        <v>49821</v>
      </c>
      <c r="C6817" s="334">
        <f t="shared" si="105"/>
        <v>10182657722</v>
      </c>
      <c r="D6817" s="42"/>
      <c r="E6817" s="42"/>
      <c r="F6817" s="247">
        <v>643795536</v>
      </c>
      <c r="G6817" s="337">
        <v>925477728</v>
      </c>
      <c r="H6817" s="330">
        <v>43775</v>
      </c>
      <c r="I6817" s="330"/>
      <c r="K6817" s="42"/>
      <c r="L6817" s="42"/>
      <c r="M6817" s="328"/>
      <c r="N6817" s="328"/>
      <c r="O6817" s="42"/>
    </row>
    <row r="6818" spans="1:15">
      <c r="A6818" s="42"/>
      <c r="B6818" s="330">
        <v>49822</v>
      </c>
      <c r="C6818" s="334">
        <f t="shared" si="105"/>
        <v>10517472201</v>
      </c>
      <c r="D6818" s="42"/>
      <c r="E6818" s="42"/>
      <c r="F6818" s="247">
        <v>978610015</v>
      </c>
      <c r="G6818" s="337">
        <v>925516647</v>
      </c>
      <c r="H6818" s="330">
        <v>44568</v>
      </c>
      <c r="I6818" s="330"/>
      <c r="K6818" s="42"/>
      <c r="L6818" s="42"/>
      <c r="M6818" s="328"/>
      <c r="N6818" s="328"/>
      <c r="O6818" s="42"/>
    </row>
    <row r="6819" spans="1:15">
      <c r="A6819" s="42"/>
      <c r="B6819" s="330">
        <v>49823</v>
      </c>
      <c r="C6819" s="334">
        <f t="shared" si="105"/>
        <v>9650972516</v>
      </c>
      <c r="D6819" s="42"/>
      <c r="E6819" s="42"/>
      <c r="F6819" s="247">
        <v>112110330</v>
      </c>
      <c r="G6819" s="337">
        <v>925534816</v>
      </c>
      <c r="H6819" s="330">
        <v>44428</v>
      </c>
      <c r="I6819" s="330"/>
      <c r="K6819" s="42"/>
      <c r="L6819" s="42"/>
      <c r="M6819" s="328"/>
      <c r="N6819" s="328"/>
      <c r="O6819" s="42"/>
    </row>
    <row r="6820" spans="1:15">
      <c r="A6820" s="42"/>
      <c r="B6820" s="330">
        <v>49824</v>
      </c>
      <c r="C6820" s="334">
        <f t="shared" si="105"/>
        <v>10256398466</v>
      </c>
      <c r="D6820" s="42"/>
      <c r="E6820" s="42"/>
      <c r="F6820" s="247">
        <v>717536280</v>
      </c>
      <c r="G6820" s="337">
        <v>925563712</v>
      </c>
      <c r="H6820" s="330">
        <v>45200</v>
      </c>
      <c r="I6820" s="330"/>
      <c r="K6820" s="42"/>
      <c r="L6820" s="42"/>
      <c r="M6820" s="328"/>
      <c r="N6820" s="328"/>
      <c r="O6820" s="42"/>
    </row>
    <row r="6821" spans="1:15">
      <c r="A6821" s="42"/>
      <c r="B6821" s="330">
        <v>49825</v>
      </c>
      <c r="C6821" s="334">
        <f t="shared" si="105"/>
        <v>10180291668</v>
      </c>
      <c r="D6821" s="42"/>
      <c r="E6821" s="42"/>
      <c r="F6821" s="247">
        <v>641429482</v>
      </c>
      <c r="G6821" s="337">
        <v>925828258</v>
      </c>
      <c r="H6821" s="330">
        <v>45215</v>
      </c>
      <c r="I6821" s="330"/>
      <c r="K6821" s="42"/>
      <c r="L6821" s="42"/>
      <c r="M6821" s="328"/>
      <c r="N6821" s="328"/>
      <c r="O6821" s="42"/>
    </row>
    <row r="6822" spans="1:15">
      <c r="A6822" s="42"/>
      <c r="B6822" s="330">
        <v>49826</v>
      </c>
      <c r="C6822" s="334">
        <f t="shared" si="105"/>
        <v>10158531523</v>
      </c>
      <c r="D6822" s="42"/>
      <c r="E6822" s="42"/>
      <c r="F6822" s="247">
        <v>619669337</v>
      </c>
      <c r="G6822" s="337">
        <v>925849309</v>
      </c>
      <c r="H6822" s="330">
        <v>47385</v>
      </c>
      <c r="I6822" s="330"/>
      <c r="K6822" s="42"/>
      <c r="L6822" s="42"/>
      <c r="M6822" s="328"/>
      <c r="N6822" s="328"/>
      <c r="O6822" s="42"/>
    </row>
    <row r="6823" spans="1:15">
      <c r="A6823" s="42"/>
      <c r="B6823" s="330">
        <v>49827</v>
      </c>
      <c r="C6823" s="334">
        <f t="shared" si="105"/>
        <v>9647038012</v>
      </c>
      <c r="D6823" s="42"/>
      <c r="E6823" s="42"/>
      <c r="F6823" s="247">
        <v>108175826</v>
      </c>
      <c r="G6823" s="337">
        <v>925895051</v>
      </c>
      <c r="H6823" s="330">
        <v>45528</v>
      </c>
      <c r="I6823" s="330"/>
      <c r="K6823" s="42"/>
      <c r="L6823" s="42"/>
      <c r="M6823" s="328"/>
      <c r="N6823" s="328"/>
      <c r="O6823" s="42"/>
    </row>
    <row r="6824" spans="1:15">
      <c r="A6824" s="42"/>
      <c r="B6824" s="330">
        <v>49828</v>
      </c>
      <c r="C6824" s="334">
        <f t="shared" si="105"/>
        <v>10102253586</v>
      </c>
      <c r="D6824" s="42"/>
      <c r="E6824" s="42"/>
      <c r="F6824" s="247">
        <v>563391400</v>
      </c>
      <c r="G6824" s="337">
        <v>925992039</v>
      </c>
      <c r="H6824" s="330">
        <v>45085</v>
      </c>
      <c r="I6824" s="330"/>
      <c r="K6824" s="42"/>
      <c r="L6824" s="42"/>
      <c r="M6824" s="328"/>
      <c r="N6824" s="328"/>
      <c r="O6824" s="42"/>
    </row>
    <row r="6825" spans="1:15">
      <c r="A6825" s="42"/>
      <c r="B6825" s="330">
        <v>49829</v>
      </c>
      <c r="C6825" s="334">
        <f t="shared" si="105"/>
        <v>10027014358</v>
      </c>
      <c r="D6825" s="42"/>
      <c r="E6825" s="42"/>
      <c r="F6825" s="247">
        <v>488152172</v>
      </c>
      <c r="G6825" s="337">
        <v>926029387</v>
      </c>
      <c r="H6825" s="330">
        <v>44247</v>
      </c>
      <c r="I6825" s="330"/>
      <c r="K6825" s="42"/>
      <c r="L6825" s="42"/>
      <c r="M6825" s="328"/>
      <c r="N6825" s="328"/>
      <c r="O6825" s="42"/>
    </row>
    <row r="6826" spans="1:15">
      <c r="A6826" s="42"/>
      <c r="B6826" s="330">
        <v>49830</v>
      </c>
      <c r="C6826" s="334">
        <f t="shared" si="105"/>
        <v>10108495152</v>
      </c>
      <c r="D6826" s="42"/>
      <c r="E6826" s="42"/>
      <c r="F6826" s="247">
        <v>569632966</v>
      </c>
      <c r="G6826" s="337">
        <v>926074928</v>
      </c>
      <c r="H6826" s="330">
        <v>49178</v>
      </c>
      <c r="I6826" s="330"/>
      <c r="K6826" s="42"/>
      <c r="L6826" s="42"/>
      <c r="M6826" s="328"/>
      <c r="N6826" s="328"/>
      <c r="O6826" s="42"/>
    </row>
    <row r="6827" spans="1:15">
      <c r="A6827" s="42"/>
      <c r="B6827" s="330">
        <v>49831</v>
      </c>
      <c r="C6827" s="334">
        <f t="shared" si="105"/>
        <v>10519143090</v>
      </c>
      <c r="D6827" s="42"/>
      <c r="E6827" s="42"/>
      <c r="F6827" s="247">
        <v>980280904</v>
      </c>
      <c r="G6827" s="337">
        <v>926075157</v>
      </c>
      <c r="H6827" s="330">
        <v>49358</v>
      </c>
      <c r="I6827" s="330"/>
      <c r="K6827" s="42"/>
      <c r="L6827" s="42"/>
      <c r="M6827" s="328"/>
      <c r="N6827" s="328"/>
      <c r="O6827" s="42"/>
    </row>
    <row r="6828" spans="1:15">
      <c r="A6828" s="42"/>
      <c r="B6828" s="330">
        <v>49832</v>
      </c>
      <c r="C6828" s="334">
        <f t="shared" si="105"/>
        <v>10273537786</v>
      </c>
      <c r="D6828" s="42"/>
      <c r="E6828" s="42"/>
      <c r="F6828" s="247">
        <v>734675600</v>
      </c>
      <c r="G6828" s="337">
        <v>926554913</v>
      </c>
      <c r="H6828" s="330">
        <v>48905</v>
      </c>
      <c r="I6828" s="330"/>
      <c r="K6828" s="42"/>
      <c r="L6828" s="42"/>
      <c r="M6828" s="328"/>
      <c r="N6828" s="328"/>
      <c r="O6828" s="42"/>
    </row>
    <row r="6829" spans="1:15">
      <c r="A6829" s="42"/>
      <c r="B6829" s="330">
        <v>49833</v>
      </c>
      <c r="C6829" s="334">
        <f t="shared" si="105"/>
        <v>10422862556</v>
      </c>
      <c r="D6829" s="42"/>
      <c r="E6829" s="42"/>
      <c r="F6829" s="247">
        <v>884000370</v>
      </c>
      <c r="G6829" s="337">
        <v>926671011</v>
      </c>
      <c r="H6829" s="330">
        <v>43513</v>
      </c>
      <c r="I6829" s="330"/>
      <c r="K6829" s="42"/>
      <c r="L6829" s="42"/>
      <c r="M6829" s="328"/>
      <c r="N6829" s="328"/>
      <c r="O6829" s="42"/>
    </row>
    <row r="6830" spans="1:15">
      <c r="A6830" s="42"/>
      <c r="B6830" s="330">
        <v>49834</v>
      </c>
      <c r="C6830" s="334">
        <f t="shared" si="105"/>
        <v>9889412765</v>
      </c>
      <c r="D6830" s="42"/>
      <c r="E6830" s="42"/>
      <c r="F6830" s="247">
        <v>350550579</v>
      </c>
      <c r="G6830" s="337">
        <v>926707681</v>
      </c>
      <c r="H6830" s="330">
        <v>46900</v>
      </c>
      <c r="I6830" s="330"/>
      <c r="K6830" s="42"/>
      <c r="L6830" s="42"/>
      <c r="M6830" s="328"/>
      <c r="N6830" s="328"/>
      <c r="O6830" s="42"/>
    </row>
    <row r="6831" spans="1:15">
      <c r="A6831" s="42"/>
      <c r="B6831" s="330">
        <v>49835</v>
      </c>
      <c r="C6831" s="334">
        <f t="shared" si="105"/>
        <v>9806014672</v>
      </c>
      <c r="D6831" s="42"/>
      <c r="E6831" s="42"/>
      <c r="F6831" s="247">
        <v>267152486</v>
      </c>
      <c r="G6831" s="337">
        <v>926981685</v>
      </c>
      <c r="H6831" s="330">
        <v>47984</v>
      </c>
      <c r="I6831" s="330"/>
      <c r="K6831" s="42"/>
      <c r="L6831" s="42"/>
      <c r="M6831" s="328"/>
      <c r="N6831" s="328"/>
      <c r="O6831" s="42"/>
    </row>
    <row r="6832" spans="1:15">
      <c r="A6832" s="42"/>
      <c r="B6832" s="330">
        <v>49836</v>
      </c>
      <c r="C6832" s="334">
        <f t="shared" si="105"/>
        <v>9993581415</v>
      </c>
      <c r="D6832" s="42"/>
      <c r="E6832" s="42"/>
      <c r="F6832" s="247">
        <v>454719229</v>
      </c>
      <c r="G6832" s="337">
        <v>927364128</v>
      </c>
      <c r="H6832" s="330">
        <v>43340</v>
      </c>
      <c r="I6832" s="330"/>
      <c r="K6832" s="42"/>
      <c r="L6832" s="42"/>
      <c r="M6832" s="328"/>
      <c r="N6832" s="328"/>
      <c r="O6832" s="42"/>
    </row>
    <row r="6833" spans="1:15">
      <c r="A6833" s="42"/>
      <c r="B6833" s="330">
        <v>49837</v>
      </c>
      <c r="C6833" s="334">
        <f t="shared" si="105"/>
        <v>10531580464</v>
      </c>
      <c r="D6833" s="42"/>
      <c r="E6833" s="42"/>
      <c r="F6833" s="247">
        <v>992718278</v>
      </c>
      <c r="G6833" s="337">
        <v>927404161</v>
      </c>
      <c r="H6833" s="330">
        <v>49754</v>
      </c>
      <c r="I6833" s="330"/>
      <c r="K6833" s="42"/>
      <c r="L6833" s="42"/>
      <c r="M6833" s="328"/>
      <c r="N6833" s="328"/>
      <c r="O6833" s="42"/>
    </row>
    <row r="6834" spans="1:15">
      <c r="A6834" s="42"/>
      <c r="B6834" s="330">
        <v>49838</v>
      </c>
      <c r="C6834" s="334">
        <f t="shared" si="105"/>
        <v>9668139852</v>
      </c>
      <c r="D6834" s="42"/>
      <c r="E6834" s="42"/>
      <c r="F6834" s="247">
        <v>129277666</v>
      </c>
      <c r="G6834" s="337">
        <v>927610549</v>
      </c>
      <c r="H6834" s="330">
        <v>46055</v>
      </c>
      <c r="I6834" s="330"/>
      <c r="K6834" s="42"/>
      <c r="L6834" s="42"/>
      <c r="M6834" s="328"/>
      <c r="N6834" s="328"/>
      <c r="O6834" s="42"/>
    </row>
    <row r="6835" spans="1:15">
      <c r="A6835" s="42"/>
      <c r="B6835" s="330">
        <v>49839</v>
      </c>
      <c r="C6835" s="334">
        <f t="shared" si="105"/>
        <v>9828053309</v>
      </c>
      <c r="D6835" s="42"/>
      <c r="E6835" s="42"/>
      <c r="F6835" s="247">
        <v>289191123</v>
      </c>
      <c r="G6835" s="337">
        <v>927716654</v>
      </c>
      <c r="H6835" s="330">
        <v>49850</v>
      </c>
      <c r="I6835" s="330"/>
      <c r="K6835" s="42"/>
      <c r="L6835" s="42"/>
      <c r="M6835" s="328"/>
      <c r="N6835" s="328"/>
      <c r="O6835" s="42"/>
    </row>
    <row r="6836" spans="1:15">
      <c r="A6836" s="42"/>
      <c r="B6836" s="330">
        <v>49840</v>
      </c>
      <c r="C6836" s="334">
        <f t="shared" si="105"/>
        <v>10264724380</v>
      </c>
      <c r="D6836" s="42"/>
      <c r="E6836" s="42"/>
      <c r="F6836" s="247">
        <v>725862194</v>
      </c>
      <c r="G6836" s="337">
        <v>927918877</v>
      </c>
      <c r="H6836" s="330">
        <v>46551</v>
      </c>
      <c r="I6836" s="330"/>
      <c r="K6836" s="42"/>
      <c r="L6836" s="42"/>
      <c r="M6836" s="328"/>
      <c r="N6836" s="328"/>
      <c r="O6836" s="42"/>
    </row>
    <row r="6837" spans="1:15">
      <c r="A6837" s="42"/>
      <c r="B6837" s="330">
        <v>49841</v>
      </c>
      <c r="C6837" s="334">
        <f t="shared" si="105"/>
        <v>9891367953</v>
      </c>
      <c r="D6837" s="42"/>
      <c r="E6837" s="42"/>
      <c r="F6837" s="247">
        <v>352505767</v>
      </c>
      <c r="G6837" s="337">
        <v>927976772</v>
      </c>
      <c r="H6837" s="330">
        <v>46749</v>
      </c>
      <c r="I6837" s="330"/>
      <c r="K6837" s="42"/>
      <c r="L6837" s="42"/>
      <c r="M6837" s="328"/>
      <c r="N6837" s="328"/>
      <c r="O6837" s="42"/>
    </row>
    <row r="6838" spans="1:15">
      <c r="A6838" s="42"/>
      <c r="B6838" s="330">
        <v>49842</v>
      </c>
      <c r="C6838" s="334">
        <f t="shared" si="105"/>
        <v>10435385280</v>
      </c>
      <c r="D6838" s="42"/>
      <c r="E6838" s="42"/>
      <c r="F6838" s="247">
        <v>896523094</v>
      </c>
      <c r="G6838" s="337">
        <v>928022517</v>
      </c>
      <c r="H6838" s="330">
        <v>50073</v>
      </c>
      <c r="I6838" s="330"/>
      <c r="K6838" s="42"/>
      <c r="L6838" s="42"/>
      <c r="M6838" s="328"/>
      <c r="N6838" s="328"/>
      <c r="O6838" s="42"/>
    </row>
    <row r="6839" spans="1:15">
      <c r="A6839" s="42"/>
      <c r="B6839" s="330">
        <v>49843</v>
      </c>
      <c r="C6839" s="334">
        <f t="shared" si="105"/>
        <v>10283962473</v>
      </c>
      <c r="D6839" s="42"/>
      <c r="E6839" s="42"/>
      <c r="F6839" s="247">
        <v>745100287</v>
      </c>
      <c r="G6839" s="337">
        <v>928197195</v>
      </c>
      <c r="H6839" s="330">
        <v>44791</v>
      </c>
      <c r="I6839" s="330"/>
      <c r="K6839" s="42"/>
      <c r="L6839" s="42"/>
      <c r="M6839" s="328"/>
      <c r="N6839" s="328"/>
      <c r="O6839" s="42"/>
    </row>
    <row r="6840" spans="1:15">
      <c r="A6840" s="42"/>
      <c r="B6840" s="330">
        <v>49844</v>
      </c>
      <c r="C6840" s="334">
        <f t="shared" si="105"/>
        <v>10237916213</v>
      </c>
      <c r="D6840" s="42"/>
      <c r="E6840" s="42"/>
      <c r="F6840" s="247">
        <v>699054027</v>
      </c>
      <c r="G6840" s="337">
        <v>928370130</v>
      </c>
      <c r="H6840" s="330">
        <v>48842</v>
      </c>
      <c r="I6840" s="330"/>
      <c r="K6840" s="42"/>
      <c r="L6840" s="42"/>
      <c r="M6840" s="328"/>
      <c r="N6840" s="328"/>
      <c r="O6840" s="42"/>
    </row>
    <row r="6841" spans="1:15">
      <c r="A6841" s="42"/>
      <c r="B6841" s="330">
        <v>49845</v>
      </c>
      <c r="C6841" s="334">
        <f t="shared" si="105"/>
        <v>10142475314</v>
      </c>
      <c r="D6841" s="42"/>
      <c r="E6841" s="42"/>
      <c r="F6841" s="247">
        <v>603613128</v>
      </c>
      <c r="G6841" s="337">
        <v>928439071</v>
      </c>
      <c r="H6841" s="330">
        <v>49050</v>
      </c>
      <c r="I6841" s="330"/>
      <c r="K6841" s="42"/>
      <c r="L6841" s="42"/>
      <c r="M6841" s="328"/>
      <c r="N6841" s="328"/>
      <c r="O6841" s="42"/>
    </row>
    <row r="6842" spans="1:15">
      <c r="A6842" s="42"/>
      <c r="B6842" s="330">
        <v>49846</v>
      </c>
      <c r="C6842" s="334">
        <f t="shared" si="105"/>
        <v>10397270592</v>
      </c>
      <c r="D6842" s="42"/>
      <c r="E6842" s="42"/>
      <c r="F6842" s="247">
        <v>858408406</v>
      </c>
      <c r="G6842" s="337">
        <v>928484743</v>
      </c>
      <c r="H6842" s="330">
        <v>48132</v>
      </c>
      <c r="I6842" s="330"/>
      <c r="K6842" s="42"/>
      <c r="L6842" s="42"/>
      <c r="M6842" s="328"/>
      <c r="N6842" s="328"/>
      <c r="O6842" s="42"/>
    </row>
    <row r="6843" spans="1:15">
      <c r="A6843" s="42"/>
      <c r="B6843" s="330">
        <v>49847</v>
      </c>
      <c r="C6843" s="334">
        <f t="shared" si="105"/>
        <v>10095118389</v>
      </c>
      <c r="D6843" s="42"/>
      <c r="E6843" s="42"/>
      <c r="F6843" s="247">
        <v>556256203</v>
      </c>
      <c r="G6843" s="337">
        <v>928666552</v>
      </c>
      <c r="H6843" s="330">
        <v>46745</v>
      </c>
      <c r="I6843" s="330"/>
      <c r="K6843" s="42"/>
      <c r="L6843" s="42"/>
      <c r="M6843" s="328"/>
      <c r="N6843" s="328"/>
      <c r="O6843" s="42"/>
    </row>
    <row r="6844" spans="1:15">
      <c r="A6844" s="42"/>
      <c r="B6844" s="330">
        <v>49848</v>
      </c>
      <c r="C6844" s="334">
        <f t="shared" si="105"/>
        <v>9815169208</v>
      </c>
      <c r="D6844" s="42"/>
      <c r="E6844" s="42"/>
      <c r="F6844" s="247">
        <v>276307022</v>
      </c>
      <c r="G6844" s="337">
        <v>928822336</v>
      </c>
      <c r="H6844" s="330">
        <v>43089</v>
      </c>
      <c r="I6844" s="330"/>
      <c r="K6844" s="42"/>
      <c r="L6844" s="42"/>
      <c r="M6844" s="328"/>
      <c r="N6844" s="328"/>
      <c r="O6844" s="42"/>
    </row>
    <row r="6845" spans="1:15">
      <c r="A6845" s="42"/>
      <c r="B6845" s="330">
        <v>49849</v>
      </c>
      <c r="C6845" s="334">
        <f t="shared" si="105"/>
        <v>9945214439</v>
      </c>
      <c r="D6845" s="42"/>
      <c r="E6845" s="42"/>
      <c r="F6845" s="247">
        <v>406352253</v>
      </c>
      <c r="G6845" s="337">
        <v>928856399</v>
      </c>
      <c r="H6845" s="330">
        <v>45255</v>
      </c>
      <c r="I6845" s="330"/>
      <c r="K6845" s="42"/>
      <c r="L6845" s="42"/>
      <c r="M6845" s="328"/>
      <c r="N6845" s="328"/>
      <c r="O6845" s="42"/>
    </row>
    <row r="6846" spans="1:15">
      <c r="A6846" s="42"/>
      <c r="B6846" s="330">
        <v>49850</v>
      </c>
      <c r="C6846" s="334">
        <f t="shared" si="105"/>
        <v>10466578840</v>
      </c>
      <c r="D6846" s="42"/>
      <c r="E6846" s="42"/>
      <c r="F6846" s="247">
        <v>927716654</v>
      </c>
      <c r="G6846" s="337">
        <v>928916148</v>
      </c>
      <c r="H6846" s="330">
        <v>44008</v>
      </c>
      <c r="I6846" s="330"/>
      <c r="K6846" s="42"/>
      <c r="L6846" s="42"/>
      <c r="M6846" s="328"/>
      <c r="N6846" s="328"/>
      <c r="O6846" s="42"/>
    </row>
    <row r="6847" spans="1:15">
      <c r="A6847" s="42"/>
      <c r="B6847" s="330">
        <v>49851</v>
      </c>
      <c r="C6847" s="334">
        <f t="shared" si="105"/>
        <v>10219060482</v>
      </c>
      <c r="D6847" s="42"/>
      <c r="E6847" s="42"/>
      <c r="F6847" s="247">
        <v>680198296</v>
      </c>
      <c r="G6847" s="337">
        <v>929021132</v>
      </c>
      <c r="H6847" s="330">
        <v>44216</v>
      </c>
      <c r="I6847" s="330"/>
      <c r="K6847" s="42"/>
      <c r="L6847" s="42"/>
      <c r="M6847" s="328"/>
      <c r="N6847" s="328"/>
      <c r="O6847" s="42"/>
    </row>
    <row r="6848" spans="1:15">
      <c r="A6848" s="42"/>
      <c r="B6848" s="330">
        <v>49852</v>
      </c>
      <c r="C6848" s="334">
        <f t="shared" si="105"/>
        <v>9926603840</v>
      </c>
      <c r="D6848" s="42"/>
      <c r="E6848" s="42"/>
      <c r="F6848" s="247">
        <v>387741654</v>
      </c>
      <c r="G6848" s="337">
        <v>929209062</v>
      </c>
      <c r="H6848" s="330">
        <v>43310</v>
      </c>
      <c r="I6848" s="330"/>
      <c r="K6848" s="42"/>
      <c r="L6848" s="42"/>
      <c r="M6848" s="328"/>
      <c r="N6848" s="328"/>
      <c r="O6848" s="42"/>
    </row>
    <row r="6849" spans="1:15">
      <c r="A6849" s="42"/>
      <c r="B6849" s="330">
        <v>49853</v>
      </c>
      <c r="C6849" s="334">
        <f t="shared" si="105"/>
        <v>10384283306</v>
      </c>
      <c r="D6849" s="42"/>
      <c r="E6849" s="42"/>
      <c r="F6849" s="247">
        <v>845421120</v>
      </c>
      <c r="G6849" s="337">
        <v>929340553</v>
      </c>
      <c r="H6849" s="330">
        <v>46137</v>
      </c>
      <c r="I6849" s="330"/>
      <c r="K6849" s="42"/>
      <c r="L6849" s="42"/>
      <c r="M6849" s="328"/>
      <c r="N6849" s="328"/>
      <c r="O6849" s="42"/>
    </row>
    <row r="6850" spans="1:15">
      <c r="A6850" s="42"/>
      <c r="B6850" s="330">
        <v>49854</v>
      </c>
      <c r="C6850" s="334">
        <f t="shared" si="105"/>
        <v>9929274116</v>
      </c>
      <c r="D6850" s="42"/>
      <c r="E6850" s="42"/>
      <c r="F6850" s="247">
        <v>390411930</v>
      </c>
      <c r="G6850" s="337">
        <v>929418571</v>
      </c>
      <c r="H6850" s="330">
        <v>47876</v>
      </c>
      <c r="I6850" s="330"/>
      <c r="K6850" s="42"/>
      <c r="L6850" s="42"/>
      <c r="M6850" s="328"/>
      <c r="N6850" s="328"/>
      <c r="O6850" s="42"/>
    </row>
    <row r="6851" spans="1:15">
      <c r="A6851" s="42"/>
      <c r="B6851" s="330">
        <v>49855</v>
      </c>
      <c r="C6851" s="334">
        <f t="shared" si="105"/>
        <v>9730588845</v>
      </c>
      <c r="D6851" s="42"/>
      <c r="E6851" s="42"/>
      <c r="F6851" s="247">
        <v>191726659</v>
      </c>
      <c r="G6851" s="337">
        <v>929521005</v>
      </c>
      <c r="H6851" s="330">
        <v>49213</v>
      </c>
      <c r="I6851" s="330"/>
      <c r="K6851" s="42"/>
      <c r="L6851" s="42"/>
      <c r="M6851" s="328"/>
      <c r="N6851" s="328"/>
      <c r="O6851" s="42"/>
    </row>
    <row r="6852" spans="1:15">
      <c r="A6852" s="42"/>
      <c r="B6852" s="330">
        <v>49856</v>
      </c>
      <c r="C6852" s="334">
        <f t="shared" si="105"/>
        <v>9807185994</v>
      </c>
      <c r="D6852" s="42"/>
      <c r="E6852" s="42"/>
      <c r="F6852" s="247">
        <v>268323808</v>
      </c>
      <c r="G6852" s="337">
        <v>929910565</v>
      </c>
      <c r="H6852" s="330">
        <v>47079</v>
      </c>
      <c r="I6852" s="330"/>
      <c r="K6852" s="42"/>
      <c r="L6852" s="42"/>
      <c r="M6852" s="328"/>
      <c r="N6852" s="328"/>
      <c r="O6852" s="42"/>
    </row>
    <row r="6853" spans="1:15">
      <c r="A6853" s="42"/>
      <c r="B6853" s="330">
        <v>49857</v>
      </c>
      <c r="C6853" s="334">
        <f t="shared" si="105"/>
        <v>9718379233</v>
      </c>
      <c r="D6853" s="42"/>
      <c r="E6853" s="42"/>
      <c r="F6853" s="247">
        <v>179517047</v>
      </c>
      <c r="G6853" s="337">
        <v>929928863</v>
      </c>
      <c r="H6853" s="330">
        <v>48863</v>
      </c>
      <c r="I6853" s="330"/>
      <c r="K6853" s="42"/>
      <c r="L6853" s="42"/>
      <c r="M6853" s="328"/>
      <c r="N6853" s="328"/>
      <c r="O6853" s="42"/>
    </row>
    <row r="6854" spans="1:15">
      <c r="A6854" s="42"/>
      <c r="B6854" s="330">
        <v>49858</v>
      </c>
      <c r="C6854" s="334">
        <f t="shared" si="105"/>
        <v>10217911343</v>
      </c>
      <c r="D6854" s="42"/>
      <c r="E6854" s="42"/>
      <c r="F6854" s="247">
        <v>679049157</v>
      </c>
      <c r="G6854" s="337">
        <v>929934296</v>
      </c>
      <c r="H6854" s="330">
        <v>49237</v>
      </c>
      <c r="I6854" s="330"/>
      <c r="K6854" s="42"/>
      <c r="L6854" s="42"/>
      <c r="M6854" s="328"/>
      <c r="N6854" s="328"/>
      <c r="O6854" s="42"/>
    </row>
    <row r="6855" spans="1:15">
      <c r="A6855" s="42"/>
      <c r="B6855" s="330">
        <v>49859</v>
      </c>
      <c r="C6855" s="334">
        <f t="shared" si="105"/>
        <v>10459940227</v>
      </c>
      <c r="D6855" s="42"/>
      <c r="E6855" s="42"/>
      <c r="F6855" s="247">
        <v>921078041</v>
      </c>
      <c r="G6855" s="337">
        <v>930111526</v>
      </c>
      <c r="H6855" s="330">
        <v>49244</v>
      </c>
      <c r="I6855" s="330"/>
      <c r="K6855" s="42"/>
      <c r="L6855" s="42"/>
      <c r="M6855" s="328"/>
      <c r="N6855" s="328"/>
      <c r="O6855" s="42"/>
    </row>
    <row r="6856" spans="1:15">
      <c r="A6856" s="42"/>
      <c r="B6856" s="330">
        <v>49860</v>
      </c>
      <c r="C6856" s="334">
        <f t="shared" si="105"/>
        <v>9967033847</v>
      </c>
      <c r="D6856" s="42"/>
      <c r="E6856" s="42"/>
      <c r="F6856" s="247">
        <v>428171661</v>
      </c>
      <c r="G6856" s="337">
        <v>930122152</v>
      </c>
      <c r="H6856" s="330">
        <v>48639</v>
      </c>
      <c r="I6856" s="330"/>
      <c r="K6856" s="42"/>
      <c r="L6856" s="42"/>
      <c r="M6856" s="328"/>
      <c r="N6856" s="328"/>
      <c r="O6856" s="42"/>
    </row>
    <row r="6857" spans="1:15">
      <c r="A6857" s="42"/>
      <c r="B6857" s="330">
        <v>49861</v>
      </c>
      <c r="C6857" s="334">
        <f t="shared" si="105"/>
        <v>9710073489</v>
      </c>
      <c r="D6857" s="42"/>
      <c r="E6857" s="42"/>
      <c r="F6857" s="247">
        <v>171211303</v>
      </c>
      <c r="G6857" s="337">
        <v>930204661</v>
      </c>
      <c r="H6857" s="330">
        <v>48566</v>
      </c>
      <c r="I6857" s="330"/>
      <c r="K6857" s="42"/>
      <c r="L6857" s="42"/>
      <c r="M6857" s="328"/>
      <c r="N6857" s="328"/>
      <c r="O6857" s="42"/>
    </row>
    <row r="6858" spans="1:15">
      <c r="A6858" s="42"/>
      <c r="B6858" s="330">
        <v>49862</v>
      </c>
      <c r="C6858" s="334">
        <f t="shared" si="105"/>
        <v>10041015045</v>
      </c>
      <c r="D6858" s="42"/>
      <c r="E6858" s="42"/>
      <c r="F6858" s="247">
        <v>502152859</v>
      </c>
      <c r="G6858" s="337">
        <v>930404860</v>
      </c>
      <c r="H6858" s="330">
        <v>46623</v>
      </c>
      <c r="I6858" s="330"/>
      <c r="K6858" s="42"/>
      <c r="L6858" s="42"/>
      <c r="M6858" s="328"/>
      <c r="N6858" s="328"/>
      <c r="O6858" s="42"/>
    </row>
    <row r="6859" spans="1:15">
      <c r="A6859" s="42"/>
      <c r="B6859" s="330">
        <v>49863</v>
      </c>
      <c r="C6859" s="334">
        <f t="shared" si="105"/>
        <v>10141076746</v>
      </c>
      <c r="D6859" s="42"/>
      <c r="E6859" s="42"/>
      <c r="F6859" s="247">
        <v>602214560</v>
      </c>
      <c r="G6859" s="337">
        <v>930418940</v>
      </c>
      <c r="H6859" s="330">
        <v>49556</v>
      </c>
      <c r="I6859" s="330"/>
      <c r="K6859" s="42"/>
      <c r="L6859" s="42"/>
      <c r="M6859" s="328"/>
      <c r="N6859" s="328"/>
      <c r="O6859" s="42"/>
    </row>
    <row r="6860" spans="1:15">
      <c r="A6860" s="42"/>
      <c r="B6860" s="330">
        <v>49864</v>
      </c>
      <c r="C6860" s="334">
        <f t="shared" si="105"/>
        <v>10363559948</v>
      </c>
      <c r="D6860" s="42"/>
      <c r="E6860" s="42"/>
      <c r="F6860" s="247">
        <v>824697762</v>
      </c>
      <c r="G6860" s="337">
        <v>930566401</v>
      </c>
      <c r="H6860" s="330">
        <v>45316</v>
      </c>
      <c r="I6860" s="330"/>
      <c r="K6860" s="42"/>
      <c r="L6860" s="42"/>
      <c r="M6860" s="328"/>
      <c r="N6860" s="328"/>
      <c r="O6860" s="42"/>
    </row>
    <row r="6861" spans="1:15">
      <c r="A6861" s="42"/>
      <c r="B6861" s="330">
        <v>49865</v>
      </c>
      <c r="C6861" s="334">
        <f t="shared" si="105"/>
        <v>10401170365</v>
      </c>
      <c r="D6861" s="42"/>
      <c r="E6861" s="42"/>
      <c r="F6861" s="247">
        <v>862308179</v>
      </c>
      <c r="G6861" s="337">
        <v>930789531</v>
      </c>
      <c r="H6861" s="330">
        <v>46740</v>
      </c>
      <c r="I6861" s="330"/>
      <c r="K6861" s="42"/>
      <c r="L6861" s="42"/>
      <c r="M6861" s="328"/>
      <c r="N6861" s="328"/>
      <c r="O6861" s="42"/>
    </row>
    <row r="6862" spans="1:15">
      <c r="A6862" s="42"/>
      <c r="B6862" s="330">
        <v>49866</v>
      </c>
      <c r="C6862" s="334">
        <f t="shared" si="105"/>
        <v>10417979708</v>
      </c>
      <c r="D6862" s="42"/>
      <c r="E6862" s="42"/>
      <c r="F6862" s="247">
        <v>879117522</v>
      </c>
      <c r="G6862" s="337">
        <v>930959782</v>
      </c>
      <c r="H6862" s="330">
        <v>44019</v>
      </c>
      <c r="I6862" s="330"/>
      <c r="K6862" s="42"/>
      <c r="L6862" s="42"/>
      <c r="M6862" s="328"/>
      <c r="N6862" s="328"/>
      <c r="O6862" s="42"/>
    </row>
    <row r="6863" spans="1:15">
      <c r="A6863" s="42"/>
      <c r="B6863" s="330">
        <v>49867</v>
      </c>
      <c r="C6863" s="334">
        <f t="shared" si="105"/>
        <v>9765347500</v>
      </c>
      <c r="D6863" s="42"/>
      <c r="E6863" s="42"/>
      <c r="F6863" s="247">
        <v>226485314</v>
      </c>
      <c r="G6863" s="337">
        <v>931049615</v>
      </c>
      <c r="H6863" s="330">
        <v>46299</v>
      </c>
      <c r="I6863" s="330"/>
      <c r="K6863" s="42"/>
      <c r="L6863" s="42"/>
      <c r="M6863" s="328"/>
      <c r="N6863" s="328"/>
      <c r="O6863" s="42"/>
    </row>
    <row r="6864" spans="1:15">
      <c r="A6864" s="42"/>
      <c r="B6864" s="330">
        <v>49868</v>
      </c>
      <c r="C6864" s="334">
        <f t="shared" si="105"/>
        <v>10253547715</v>
      </c>
      <c r="D6864" s="42"/>
      <c r="E6864" s="42"/>
      <c r="F6864" s="247">
        <v>714685529</v>
      </c>
      <c r="G6864" s="337">
        <v>931236760</v>
      </c>
      <c r="H6864" s="330">
        <v>48042</v>
      </c>
      <c r="I6864" s="330"/>
      <c r="K6864" s="42"/>
      <c r="L6864" s="42"/>
      <c r="M6864" s="328"/>
      <c r="N6864" s="328"/>
      <c r="O6864" s="42"/>
    </row>
    <row r="6865" spans="1:15">
      <c r="A6865" s="42"/>
      <c r="B6865" s="330">
        <v>49869</v>
      </c>
      <c r="C6865" s="334">
        <f t="shared" si="105"/>
        <v>9976593012</v>
      </c>
      <c r="D6865" s="42"/>
      <c r="E6865" s="42"/>
      <c r="F6865" s="247">
        <v>437730826</v>
      </c>
      <c r="G6865" s="337">
        <v>931266221</v>
      </c>
      <c r="H6865" s="330">
        <v>44585</v>
      </c>
      <c r="I6865" s="330"/>
      <c r="K6865" s="42"/>
      <c r="L6865" s="42"/>
      <c r="M6865" s="328"/>
      <c r="N6865" s="328"/>
      <c r="O6865" s="42"/>
    </row>
    <row r="6866" spans="1:15">
      <c r="A6866" s="42"/>
      <c r="B6866" s="330">
        <v>49870</v>
      </c>
      <c r="C6866" s="334">
        <f t="shared" si="105"/>
        <v>10025236362</v>
      </c>
      <c r="D6866" s="42"/>
      <c r="E6866" s="42"/>
      <c r="F6866" s="247">
        <v>486374176</v>
      </c>
      <c r="G6866" s="337">
        <v>931330185</v>
      </c>
      <c r="H6866" s="330">
        <v>43932</v>
      </c>
      <c r="I6866" s="330"/>
      <c r="K6866" s="42"/>
      <c r="L6866" s="42"/>
      <c r="M6866" s="328"/>
      <c r="N6866" s="328"/>
      <c r="O6866" s="42"/>
    </row>
    <row r="6867" spans="1:15">
      <c r="A6867" s="42"/>
      <c r="B6867" s="330">
        <v>49871</v>
      </c>
      <c r="C6867" s="334">
        <f t="shared" si="105"/>
        <v>10017466159</v>
      </c>
      <c r="D6867" s="42"/>
      <c r="E6867" s="42"/>
      <c r="F6867" s="247">
        <v>478603973</v>
      </c>
      <c r="G6867" s="337">
        <v>931612874</v>
      </c>
      <c r="H6867" s="330">
        <v>44736</v>
      </c>
      <c r="I6867" s="330"/>
      <c r="K6867" s="42"/>
      <c r="L6867" s="42"/>
      <c r="M6867" s="328"/>
      <c r="N6867" s="328"/>
      <c r="O6867" s="42"/>
    </row>
    <row r="6868" spans="1:15">
      <c r="A6868" s="42"/>
      <c r="B6868" s="330">
        <v>49872</v>
      </c>
      <c r="C6868" s="334">
        <f t="shared" si="105"/>
        <v>9709559059</v>
      </c>
      <c r="D6868" s="42"/>
      <c r="E6868" s="42"/>
      <c r="F6868" s="247">
        <v>170696873</v>
      </c>
      <c r="G6868" s="337">
        <v>931752038</v>
      </c>
      <c r="H6868" s="330">
        <v>46486</v>
      </c>
      <c r="I6868" s="330"/>
      <c r="K6868" s="42"/>
      <c r="L6868" s="42"/>
      <c r="M6868" s="328"/>
      <c r="N6868" s="328"/>
      <c r="O6868" s="42"/>
    </row>
    <row r="6869" spans="1:15">
      <c r="A6869" s="42"/>
      <c r="B6869" s="330">
        <v>49873</v>
      </c>
      <c r="C6869" s="334">
        <f t="shared" si="105"/>
        <v>10091995869</v>
      </c>
      <c r="D6869" s="42"/>
      <c r="E6869" s="42"/>
      <c r="F6869" s="247">
        <v>553133683</v>
      </c>
      <c r="G6869" s="337">
        <v>931794645</v>
      </c>
      <c r="H6869" s="330">
        <v>43028</v>
      </c>
      <c r="I6869" s="330"/>
      <c r="K6869" s="42"/>
      <c r="L6869" s="42"/>
      <c r="M6869" s="328"/>
      <c r="N6869" s="328"/>
      <c r="O6869" s="42"/>
    </row>
    <row r="6870" spans="1:15">
      <c r="A6870" s="42"/>
      <c r="B6870" s="330">
        <v>49874</v>
      </c>
      <c r="C6870" s="334">
        <f t="shared" si="105"/>
        <v>10258429063</v>
      </c>
      <c r="D6870" s="42"/>
      <c r="E6870" s="42"/>
      <c r="F6870" s="247">
        <v>719566877</v>
      </c>
      <c r="G6870" s="337">
        <v>931819780</v>
      </c>
      <c r="H6870" s="330">
        <v>43142</v>
      </c>
      <c r="I6870" s="330"/>
      <c r="K6870" s="42"/>
      <c r="L6870" s="42"/>
      <c r="M6870" s="328"/>
      <c r="N6870" s="328"/>
      <c r="O6870" s="42"/>
    </row>
    <row r="6871" spans="1:15">
      <c r="A6871" s="42"/>
      <c r="B6871" s="330">
        <v>49875</v>
      </c>
      <c r="C6871" s="334">
        <f t="shared" si="105"/>
        <v>10030259100</v>
      </c>
      <c r="D6871" s="42"/>
      <c r="E6871" s="42"/>
      <c r="F6871" s="247">
        <v>491396914</v>
      </c>
      <c r="G6871" s="337">
        <v>931976306</v>
      </c>
      <c r="H6871" s="330">
        <v>44497</v>
      </c>
      <c r="I6871" s="330"/>
      <c r="K6871" s="42"/>
      <c r="L6871" s="42"/>
      <c r="M6871" s="328"/>
      <c r="N6871" s="328"/>
      <c r="O6871" s="42"/>
    </row>
    <row r="6872" spans="1:15">
      <c r="A6872" s="42"/>
      <c r="B6872" s="330">
        <v>49876</v>
      </c>
      <c r="C6872" s="334">
        <f t="shared" si="105"/>
        <v>10495752157</v>
      </c>
      <c r="D6872" s="42"/>
      <c r="E6872" s="42"/>
      <c r="F6872" s="247">
        <v>956889971</v>
      </c>
      <c r="G6872" s="337">
        <v>932113815</v>
      </c>
      <c r="H6872" s="330">
        <v>45868</v>
      </c>
      <c r="I6872" s="330"/>
      <c r="K6872" s="42"/>
      <c r="L6872" s="42"/>
      <c r="M6872" s="328"/>
      <c r="N6872" s="328"/>
      <c r="O6872" s="42"/>
    </row>
    <row r="6873" spans="1:15">
      <c r="A6873" s="42"/>
      <c r="B6873" s="330">
        <v>49877</v>
      </c>
      <c r="C6873" s="334">
        <f t="shared" si="105"/>
        <v>10097901940</v>
      </c>
      <c r="D6873" s="42"/>
      <c r="E6873" s="42"/>
      <c r="F6873" s="247">
        <v>559039754</v>
      </c>
      <c r="G6873" s="337">
        <v>932169519</v>
      </c>
      <c r="H6873" s="330">
        <v>44056</v>
      </c>
      <c r="I6873" s="330"/>
      <c r="K6873" s="42"/>
      <c r="L6873" s="42"/>
      <c r="M6873" s="328"/>
      <c r="N6873" s="328"/>
      <c r="O6873" s="42"/>
    </row>
    <row r="6874" spans="1:15">
      <c r="A6874" s="42"/>
      <c r="B6874" s="330">
        <v>49878</v>
      </c>
      <c r="C6874" s="334">
        <f t="shared" si="105"/>
        <v>10328926841</v>
      </c>
      <c r="D6874" s="42"/>
      <c r="E6874" s="42"/>
      <c r="F6874" s="247">
        <v>790064655</v>
      </c>
      <c r="G6874" s="337">
        <v>932635906</v>
      </c>
      <c r="H6874" s="330">
        <v>45932</v>
      </c>
      <c r="I6874" s="330"/>
      <c r="K6874" s="42"/>
      <c r="L6874" s="42"/>
      <c r="M6874" s="328"/>
      <c r="N6874" s="328"/>
      <c r="O6874" s="42"/>
    </row>
    <row r="6875" spans="1:15">
      <c r="A6875" s="42"/>
      <c r="B6875" s="330">
        <v>49879</v>
      </c>
      <c r="C6875" s="334">
        <f t="shared" si="105"/>
        <v>10290809167</v>
      </c>
      <c r="D6875" s="42"/>
      <c r="E6875" s="42"/>
      <c r="F6875" s="247">
        <v>751946981</v>
      </c>
      <c r="G6875" s="337">
        <v>932637292</v>
      </c>
      <c r="H6875" s="330">
        <v>48081</v>
      </c>
      <c r="I6875" s="330"/>
      <c r="K6875" s="42"/>
      <c r="L6875" s="42"/>
      <c r="M6875" s="328"/>
      <c r="N6875" s="328"/>
      <c r="O6875" s="42"/>
    </row>
    <row r="6876" spans="1:15">
      <c r="A6876" s="42"/>
      <c r="B6876" s="330">
        <v>49880</v>
      </c>
      <c r="C6876" s="334">
        <f t="shared" si="105"/>
        <v>10534108916</v>
      </c>
      <c r="D6876" s="42"/>
      <c r="E6876" s="42"/>
      <c r="F6876" s="247">
        <v>995246730</v>
      </c>
      <c r="G6876" s="337">
        <v>932715174</v>
      </c>
      <c r="H6876" s="330">
        <v>46630</v>
      </c>
      <c r="I6876" s="330"/>
      <c r="K6876" s="42"/>
      <c r="L6876" s="42"/>
      <c r="M6876" s="328"/>
      <c r="N6876" s="328"/>
      <c r="O6876" s="42"/>
    </row>
    <row r="6877" spans="1:15">
      <c r="A6877" s="42"/>
      <c r="B6877" s="330">
        <v>49881</v>
      </c>
      <c r="C6877" s="334">
        <f t="shared" si="105"/>
        <v>10338711980</v>
      </c>
      <c r="D6877" s="42"/>
      <c r="E6877" s="42"/>
      <c r="F6877" s="247">
        <v>799849794</v>
      </c>
      <c r="G6877" s="337">
        <v>932768230</v>
      </c>
      <c r="H6877" s="330">
        <v>45103</v>
      </c>
      <c r="I6877" s="330"/>
      <c r="K6877" s="42"/>
      <c r="L6877" s="42"/>
      <c r="M6877" s="328"/>
      <c r="N6877" s="328"/>
      <c r="O6877" s="42"/>
    </row>
    <row r="6878" spans="1:15">
      <c r="A6878" s="42"/>
      <c r="B6878" s="330">
        <v>49882</v>
      </c>
      <c r="C6878" s="334">
        <f t="shared" si="105"/>
        <v>10038255600</v>
      </c>
      <c r="D6878" s="42"/>
      <c r="E6878" s="42"/>
      <c r="F6878" s="247">
        <v>499393414</v>
      </c>
      <c r="G6878" s="337">
        <v>932773571</v>
      </c>
      <c r="H6878" s="330">
        <v>44890</v>
      </c>
      <c r="I6878" s="330"/>
      <c r="K6878" s="42"/>
      <c r="L6878" s="42"/>
      <c r="M6878" s="328"/>
      <c r="N6878" s="328"/>
      <c r="O6878" s="42"/>
    </row>
    <row r="6879" spans="1:15">
      <c r="A6879" s="42"/>
      <c r="B6879" s="330">
        <v>49883</v>
      </c>
      <c r="C6879" s="334">
        <f t="shared" si="105"/>
        <v>10280987785</v>
      </c>
      <c r="D6879" s="42"/>
      <c r="E6879" s="42"/>
      <c r="F6879" s="247">
        <v>742125599</v>
      </c>
      <c r="G6879" s="337">
        <v>933120611</v>
      </c>
      <c r="H6879" s="330">
        <v>44280</v>
      </c>
      <c r="I6879" s="330"/>
      <c r="K6879" s="42"/>
      <c r="L6879" s="42"/>
      <c r="M6879" s="328"/>
      <c r="N6879" s="328"/>
      <c r="O6879" s="42"/>
    </row>
    <row r="6880" spans="1:15">
      <c r="A6880" s="42"/>
      <c r="B6880" s="330">
        <v>49884</v>
      </c>
      <c r="C6880" s="334">
        <f t="shared" ref="C6880:C6943" si="106">F6880+(F$88*28679+98765)+(G$88*6587+87654)+(E$88*9537+76543)+(J$88*5713+4528)</f>
        <v>10488522902</v>
      </c>
      <c r="D6880" s="42"/>
      <c r="E6880" s="42"/>
      <c r="F6880" s="247">
        <v>949660716</v>
      </c>
      <c r="G6880" s="337">
        <v>933598277</v>
      </c>
      <c r="H6880" s="330">
        <v>49770</v>
      </c>
      <c r="I6880" s="330"/>
      <c r="K6880" s="42"/>
      <c r="L6880" s="42"/>
      <c r="M6880" s="328"/>
      <c r="N6880" s="328"/>
      <c r="O6880" s="42"/>
    </row>
    <row r="6881" spans="1:15">
      <c r="A6881" s="42"/>
      <c r="B6881" s="330">
        <v>49885</v>
      </c>
      <c r="C6881" s="334">
        <f t="shared" si="106"/>
        <v>10017323383</v>
      </c>
      <c r="D6881" s="42"/>
      <c r="E6881" s="42"/>
      <c r="F6881" s="247">
        <v>478461197</v>
      </c>
      <c r="G6881" s="337">
        <v>933789424</v>
      </c>
      <c r="H6881" s="330">
        <v>44462</v>
      </c>
      <c r="I6881" s="330"/>
      <c r="K6881" s="42"/>
      <c r="L6881" s="42"/>
      <c r="M6881" s="328"/>
      <c r="N6881" s="328"/>
      <c r="O6881" s="42"/>
    </row>
    <row r="6882" spans="1:15">
      <c r="A6882" s="42"/>
      <c r="B6882" s="330">
        <v>49886</v>
      </c>
      <c r="C6882" s="334">
        <f t="shared" si="106"/>
        <v>10520468273</v>
      </c>
      <c r="D6882" s="42"/>
      <c r="E6882" s="42"/>
      <c r="F6882" s="247">
        <v>981606087</v>
      </c>
      <c r="G6882" s="337">
        <v>933890789</v>
      </c>
      <c r="H6882" s="330">
        <v>49728</v>
      </c>
      <c r="I6882" s="330"/>
      <c r="K6882" s="42"/>
      <c r="L6882" s="42"/>
      <c r="M6882" s="328"/>
      <c r="N6882" s="328"/>
      <c r="O6882" s="42"/>
    </row>
    <row r="6883" spans="1:15">
      <c r="A6883" s="42"/>
      <c r="B6883" s="330">
        <v>49887</v>
      </c>
      <c r="C6883" s="334">
        <f t="shared" si="106"/>
        <v>10281744799</v>
      </c>
      <c r="D6883" s="42"/>
      <c r="E6883" s="42"/>
      <c r="F6883" s="247">
        <v>742882613</v>
      </c>
      <c r="G6883" s="337">
        <v>934023305</v>
      </c>
      <c r="H6883" s="330">
        <v>46113</v>
      </c>
      <c r="I6883" s="330"/>
      <c r="K6883" s="42"/>
      <c r="L6883" s="42"/>
      <c r="M6883" s="328"/>
      <c r="N6883" s="328"/>
      <c r="O6883" s="42"/>
    </row>
    <row r="6884" spans="1:15">
      <c r="A6884" s="42"/>
      <c r="B6884" s="330">
        <v>49888</v>
      </c>
      <c r="C6884" s="334">
        <f t="shared" si="106"/>
        <v>10109255196</v>
      </c>
      <c r="D6884" s="42"/>
      <c r="E6884" s="42"/>
      <c r="F6884" s="247">
        <v>570393010</v>
      </c>
      <c r="G6884" s="337">
        <v>934105171</v>
      </c>
      <c r="H6884" s="330">
        <v>49595</v>
      </c>
      <c r="I6884" s="330"/>
      <c r="K6884" s="42"/>
      <c r="L6884" s="42"/>
      <c r="M6884" s="328"/>
      <c r="N6884" s="328"/>
      <c r="O6884" s="42"/>
    </row>
    <row r="6885" spans="1:15">
      <c r="A6885" s="42"/>
      <c r="B6885" s="330">
        <v>49889</v>
      </c>
      <c r="C6885" s="334">
        <f t="shared" si="106"/>
        <v>9811586603</v>
      </c>
      <c r="D6885" s="42"/>
      <c r="E6885" s="42"/>
      <c r="F6885" s="247">
        <v>272724417</v>
      </c>
      <c r="G6885" s="337">
        <v>934182112</v>
      </c>
      <c r="H6885" s="330">
        <v>43764</v>
      </c>
      <c r="I6885" s="330"/>
      <c r="K6885" s="42"/>
      <c r="L6885" s="42"/>
      <c r="M6885" s="328"/>
      <c r="N6885" s="328"/>
      <c r="O6885" s="42"/>
    </row>
    <row r="6886" spans="1:15">
      <c r="A6886" s="42"/>
      <c r="B6886" s="330">
        <v>49890</v>
      </c>
      <c r="C6886" s="334">
        <f t="shared" si="106"/>
        <v>9722000931</v>
      </c>
      <c r="D6886" s="42"/>
      <c r="E6886" s="42"/>
      <c r="F6886" s="247">
        <v>183138745</v>
      </c>
      <c r="G6886" s="337">
        <v>934245006</v>
      </c>
      <c r="H6886" s="330">
        <v>43829</v>
      </c>
      <c r="I6886" s="330"/>
      <c r="K6886" s="42"/>
      <c r="L6886" s="42"/>
      <c r="M6886" s="328"/>
      <c r="N6886" s="328"/>
      <c r="O6886" s="42"/>
    </row>
    <row r="6887" spans="1:15">
      <c r="A6887" s="42"/>
      <c r="B6887" s="330">
        <v>49891</v>
      </c>
      <c r="C6887" s="334">
        <f t="shared" si="106"/>
        <v>9859102134</v>
      </c>
      <c r="D6887" s="42"/>
      <c r="E6887" s="42"/>
      <c r="F6887" s="247">
        <v>320239948</v>
      </c>
      <c r="G6887" s="337">
        <v>934673724</v>
      </c>
      <c r="H6887" s="330">
        <v>44913</v>
      </c>
      <c r="I6887" s="330"/>
      <c r="K6887" s="42"/>
      <c r="L6887" s="42"/>
      <c r="M6887" s="328"/>
      <c r="N6887" s="328"/>
      <c r="O6887" s="42"/>
    </row>
    <row r="6888" spans="1:15">
      <c r="A6888" s="42"/>
      <c r="B6888" s="330">
        <v>49892</v>
      </c>
      <c r="C6888" s="334">
        <f t="shared" si="106"/>
        <v>10117345128</v>
      </c>
      <c r="D6888" s="42"/>
      <c r="E6888" s="42"/>
      <c r="F6888" s="247">
        <v>578482942</v>
      </c>
      <c r="G6888" s="337">
        <v>934732865</v>
      </c>
      <c r="H6888" s="330">
        <v>49325</v>
      </c>
      <c r="I6888" s="330"/>
      <c r="K6888" s="42"/>
      <c r="L6888" s="42"/>
      <c r="M6888" s="328"/>
      <c r="N6888" s="328"/>
      <c r="O6888" s="42"/>
    </row>
    <row r="6889" spans="1:15">
      <c r="A6889" s="42"/>
      <c r="B6889" s="330">
        <v>49893</v>
      </c>
      <c r="C6889" s="334">
        <f t="shared" si="106"/>
        <v>9954698101</v>
      </c>
      <c r="D6889" s="42"/>
      <c r="E6889" s="42"/>
      <c r="F6889" s="247">
        <v>415835915</v>
      </c>
      <c r="G6889" s="337">
        <v>935045595</v>
      </c>
      <c r="H6889" s="330">
        <v>48862</v>
      </c>
      <c r="I6889" s="330"/>
      <c r="K6889" s="42"/>
      <c r="L6889" s="42"/>
      <c r="M6889" s="328"/>
      <c r="N6889" s="328"/>
      <c r="O6889" s="42"/>
    </row>
    <row r="6890" spans="1:15">
      <c r="A6890" s="42"/>
      <c r="B6890" s="330">
        <v>49894</v>
      </c>
      <c r="C6890" s="334">
        <f t="shared" si="106"/>
        <v>9685366967</v>
      </c>
      <c r="D6890" s="42"/>
      <c r="E6890" s="42"/>
      <c r="F6890" s="247">
        <v>146504781</v>
      </c>
      <c r="G6890" s="337">
        <v>935061783</v>
      </c>
      <c r="H6890" s="330">
        <v>49471</v>
      </c>
      <c r="I6890" s="330"/>
      <c r="K6890" s="42"/>
      <c r="L6890" s="42"/>
      <c r="M6890" s="328"/>
      <c r="N6890" s="328"/>
      <c r="O6890" s="42"/>
    </row>
    <row r="6891" spans="1:15">
      <c r="A6891" s="42"/>
      <c r="B6891" s="330">
        <v>49895</v>
      </c>
      <c r="C6891" s="334">
        <f t="shared" si="106"/>
        <v>10347173331</v>
      </c>
      <c r="D6891" s="42"/>
      <c r="E6891" s="42"/>
      <c r="F6891" s="247">
        <v>808311145</v>
      </c>
      <c r="G6891" s="337">
        <v>935129842</v>
      </c>
      <c r="H6891" s="330">
        <v>48288</v>
      </c>
      <c r="I6891" s="330"/>
      <c r="K6891" s="42"/>
      <c r="L6891" s="42"/>
      <c r="M6891" s="328"/>
      <c r="N6891" s="328"/>
      <c r="O6891" s="42"/>
    </row>
    <row r="6892" spans="1:15">
      <c r="A6892" s="42"/>
      <c r="B6892" s="330">
        <v>49896</v>
      </c>
      <c r="C6892" s="334">
        <f t="shared" si="106"/>
        <v>9672937549</v>
      </c>
      <c r="D6892" s="42"/>
      <c r="E6892" s="42"/>
      <c r="F6892" s="247">
        <v>134075363</v>
      </c>
      <c r="G6892" s="337">
        <v>935271350</v>
      </c>
      <c r="H6892" s="330">
        <v>45853</v>
      </c>
      <c r="I6892" s="330"/>
      <c r="K6892" s="42"/>
      <c r="L6892" s="42"/>
      <c r="M6892" s="328"/>
      <c r="N6892" s="328"/>
      <c r="O6892" s="42"/>
    </row>
    <row r="6893" spans="1:15">
      <c r="A6893" s="42"/>
      <c r="B6893" s="330">
        <v>49897</v>
      </c>
      <c r="C6893" s="334">
        <f t="shared" si="106"/>
        <v>9639021406</v>
      </c>
      <c r="D6893" s="42"/>
      <c r="E6893" s="42"/>
      <c r="F6893" s="247">
        <v>100159220</v>
      </c>
      <c r="G6893" s="337">
        <v>935398696</v>
      </c>
      <c r="H6893" s="330">
        <v>47657</v>
      </c>
      <c r="I6893" s="330"/>
      <c r="K6893" s="42"/>
      <c r="L6893" s="42"/>
      <c r="M6893" s="328"/>
      <c r="N6893" s="328"/>
      <c r="O6893" s="42"/>
    </row>
    <row r="6894" spans="1:15">
      <c r="A6894" s="42"/>
      <c r="B6894" s="330">
        <v>49898</v>
      </c>
      <c r="C6894" s="334">
        <f t="shared" si="106"/>
        <v>9764566744</v>
      </c>
      <c r="D6894" s="42"/>
      <c r="E6894" s="42"/>
      <c r="F6894" s="247">
        <v>225704558</v>
      </c>
      <c r="G6894" s="337">
        <v>935400131</v>
      </c>
      <c r="H6894" s="330">
        <v>43520</v>
      </c>
      <c r="I6894" s="330"/>
      <c r="K6894" s="42"/>
      <c r="L6894" s="42"/>
      <c r="M6894" s="328"/>
      <c r="N6894" s="328"/>
      <c r="O6894" s="42"/>
    </row>
    <row r="6895" spans="1:15">
      <c r="A6895" s="42"/>
      <c r="B6895" s="330">
        <v>49899</v>
      </c>
      <c r="C6895" s="334">
        <f t="shared" si="106"/>
        <v>10364815562</v>
      </c>
      <c r="D6895" s="42"/>
      <c r="E6895" s="42"/>
      <c r="F6895" s="247">
        <v>825953376</v>
      </c>
      <c r="G6895" s="337">
        <v>935831846</v>
      </c>
      <c r="H6895" s="330">
        <v>47819</v>
      </c>
      <c r="I6895" s="330"/>
      <c r="K6895" s="42"/>
      <c r="L6895" s="42"/>
      <c r="M6895" s="328"/>
      <c r="N6895" s="328"/>
      <c r="O6895" s="42"/>
    </row>
    <row r="6896" spans="1:15">
      <c r="A6896" s="42"/>
      <c r="B6896" s="330">
        <v>49900</v>
      </c>
      <c r="C6896" s="334">
        <f t="shared" si="106"/>
        <v>10353906551</v>
      </c>
      <c r="D6896" s="42"/>
      <c r="E6896" s="42"/>
      <c r="F6896" s="247">
        <v>815044365</v>
      </c>
      <c r="G6896" s="337">
        <v>935964832</v>
      </c>
      <c r="H6896" s="330">
        <v>50118</v>
      </c>
      <c r="I6896" s="330"/>
      <c r="K6896" s="42"/>
      <c r="L6896" s="42"/>
      <c r="M6896" s="328"/>
      <c r="N6896" s="328"/>
      <c r="O6896" s="42"/>
    </row>
    <row r="6897" spans="1:15">
      <c r="A6897" s="42"/>
      <c r="B6897" s="330">
        <v>49901</v>
      </c>
      <c r="C6897" s="334">
        <f t="shared" si="106"/>
        <v>9782033085</v>
      </c>
      <c r="D6897" s="42"/>
      <c r="E6897" s="42"/>
      <c r="F6897" s="247">
        <v>243170899</v>
      </c>
      <c r="G6897" s="337">
        <v>936070770</v>
      </c>
      <c r="H6897" s="330">
        <v>47964</v>
      </c>
      <c r="I6897" s="330"/>
      <c r="K6897" s="42"/>
      <c r="L6897" s="42"/>
      <c r="M6897" s="328"/>
      <c r="N6897" s="328"/>
      <c r="O6897" s="42"/>
    </row>
    <row r="6898" spans="1:15">
      <c r="A6898" s="42"/>
      <c r="B6898" s="330">
        <v>49902</v>
      </c>
      <c r="C6898" s="334">
        <f t="shared" si="106"/>
        <v>9850816917</v>
      </c>
      <c r="D6898" s="42"/>
      <c r="E6898" s="42"/>
      <c r="F6898" s="247">
        <v>311954731</v>
      </c>
      <c r="G6898" s="337">
        <v>936136599</v>
      </c>
      <c r="H6898" s="330">
        <v>46002</v>
      </c>
      <c r="I6898" s="330"/>
      <c r="K6898" s="42"/>
      <c r="L6898" s="42"/>
      <c r="M6898" s="328"/>
      <c r="N6898" s="328"/>
      <c r="O6898" s="42"/>
    </row>
    <row r="6899" spans="1:15">
      <c r="A6899" s="42"/>
      <c r="B6899" s="330">
        <v>49903</v>
      </c>
      <c r="C6899" s="334">
        <f t="shared" si="106"/>
        <v>10372507540</v>
      </c>
      <c r="D6899" s="42"/>
      <c r="E6899" s="42"/>
      <c r="F6899" s="247">
        <v>833645354</v>
      </c>
      <c r="G6899" s="337">
        <v>936176301</v>
      </c>
      <c r="H6899" s="330">
        <v>44414</v>
      </c>
      <c r="I6899" s="330"/>
      <c r="K6899" s="42"/>
      <c r="L6899" s="42"/>
      <c r="M6899" s="328"/>
      <c r="N6899" s="328"/>
      <c r="O6899" s="42"/>
    </row>
    <row r="6900" spans="1:15">
      <c r="A6900" s="42"/>
      <c r="B6900" s="330">
        <v>49904</v>
      </c>
      <c r="C6900" s="334">
        <f t="shared" si="106"/>
        <v>9682373469</v>
      </c>
      <c r="D6900" s="42"/>
      <c r="E6900" s="42"/>
      <c r="F6900" s="247">
        <v>143511283</v>
      </c>
      <c r="G6900" s="337">
        <v>936254135</v>
      </c>
      <c r="H6900" s="330">
        <v>49133</v>
      </c>
      <c r="I6900" s="330"/>
      <c r="K6900" s="42"/>
      <c r="L6900" s="42"/>
      <c r="M6900" s="328"/>
      <c r="N6900" s="328"/>
      <c r="O6900" s="42"/>
    </row>
    <row r="6901" spans="1:15">
      <c r="A6901" s="42"/>
      <c r="B6901" s="330">
        <v>49905</v>
      </c>
      <c r="C6901" s="334">
        <f t="shared" si="106"/>
        <v>10182371877</v>
      </c>
      <c r="D6901" s="42"/>
      <c r="E6901" s="42"/>
      <c r="F6901" s="247">
        <v>643509691</v>
      </c>
      <c r="G6901" s="337">
        <v>936291615</v>
      </c>
      <c r="H6901" s="330">
        <v>46154</v>
      </c>
      <c r="I6901" s="330"/>
      <c r="K6901" s="42"/>
      <c r="L6901" s="42"/>
      <c r="M6901" s="328"/>
      <c r="N6901" s="328"/>
      <c r="O6901" s="42"/>
    </row>
    <row r="6902" spans="1:15">
      <c r="A6902" s="42"/>
      <c r="B6902" s="330">
        <v>49906</v>
      </c>
      <c r="C6902" s="334">
        <f t="shared" si="106"/>
        <v>10351983787</v>
      </c>
      <c r="D6902" s="42"/>
      <c r="E6902" s="42"/>
      <c r="F6902" s="247">
        <v>813121601</v>
      </c>
      <c r="G6902" s="337">
        <v>936297778</v>
      </c>
      <c r="H6902" s="330">
        <v>45280</v>
      </c>
      <c r="I6902" s="330"/>
      <c r="K6902" s="42"/>
      <c r="L6902" s="42"/>
      <c r="M6902" s="328"/>
      <c r="N6902" s="328"/>
      <c r="O6902" s="42"/>
    </row>
    <row r="6903" spans="1:15">
      <c r="A6903" s="42"/>
      <c r="B6903" s="330">
        <v>49907</v>
      </c>
      <c r="C6903" s="334">
        <f t="shared" si="106"/>
        <v>10137371104</v>
      </c>
      <c r="D6903" s="42"/>
      <c r="E6903" s="42"/>
      <c r="F6903" s="247">
        <v>598508918</v>
      </c>
      <c r="G6903" s="337">
        <v>936511797</v>
      </c>
      <c r="H6903" s="330">
        <v>45233</v>
      </c>
      <c r="I6903" s="330"/>
      <c r="K6903" s="42"/>
      <c r="L6903" s="42"/>
      <c r="M6903" s="328"/>
      <c r="N6903" s="328"/>
      <c r="O6903" s="42"/>
    </row>
    <row r="6904" spans="1:15">
      <c r="A6904" s="42"/>
      <c r="B6904" s="330">
        <v>49908</v>
      </c>
      <c r="C6904" s="334">
        <f t="shared" si="106"/>
        <v>9797727884</v>
      </c>
      <c r="D6904" s="42"/>
      <c r="E6904" s="42"/>
      <c r="F6904" s="247">
        <v>258865698</v>
      </c>
      <c r="G6904" s="337">
        <v>936729722</v>
      </c>
      <c r="H6904" s="330">
        <v>43608</v>
      </c>
      <c r="I6904" s="330"/>
      <c r="K6904" s="42"/>
      <c r="L6904" s="42"/>
      <c r="M6904" s="328"/>
      <c r="N6904" s="328"/>
      <c r="O6904" s="42"/>
    </row>
    <row r="6905" spans="1:15">
      <c r="A6905" s="42"/>
      <c r="B6905" s="330">
        <v>49909</v>
      </c>
      <c r="C6905" s="334">
        <f t="shared" si="106"/>
        <v>10275997345</v>
      </c>
      <c r="D6905" s="42"/>
      <c r="E6905" s="42"/>
      <c r="F6905" s="247">
        <v>737135159</v>
      </c>
      <c r="G6905" s="337">
        <v>936733080</v>
      </c>
      <c r="H6905" s="330">
        <v>45131</v>
      </c>
      <c r="I6905" s="330"/>
      <c r="K6905" s="42"/>
      <c r="L6905" s="42"/>
      <c r="M6905" s="328"/>
      <c r="N6905" s="328"/>
      <c r="O6905" s="42"/>
    </row>
    <row r="6906" spans="1:15">
      <c r="A6906" s="42"/>
      <c r="B6906" s="330">
        <v>49910</v>
      </c>
      <c r="C6906" s="334">
        <f t="shared" si="106"/>
        <v>10274178690</v>
      </c>
      <c r="D6906" s="42"/>
      <c r="E6906" s="42"/>
      <c r="F6906" s="247">
        <v>735316504</v>
      </c>
      <c r="G6906" s="337">
        <v>936824651</v>
      </c>
      <c r="H6906" s="330">
        <v>44563</v>
      </c>
      <c r="I6906" s="330"/>
      <c r="K6906" s="42"/>
      <c r="L6906" s="42"/>
      <c r="M6906" s="328"/>
      <c r="N6906" s="328"/>
      <c r="O6906" s="42"/>
    </row>
    <row r="6907" spans="1:15">
      <c r="A6907" s="42"/>
      <c r="B6907" s="330">
        <v>49911</v>
      </c>
      <c r="C6907" s="334">
        <f t="shared" si="106"/>
        <v>10307430850</v>
      </c>
      <c r="D6907" s="42"/>
      <c r="E6907" s="42"/>
      <c r="F6907" s="247">
        <v>768568664</v>
      </c>
      <c r="G6907" s="337">
        <v>936901278</v>
      </c>
      <c r="H6907" s="330">
        <v>48396</v>
      </c>
      <c r="I6907" s="330"/>
      <c r="K6907" s="42"/>
      <c r="L6907" s="42"/>
      <c r="M6907" s="328"/>
      <c r="N6907" s="328"/>
      <c r="O6907" s="42"/>
    </row>
    <row r="6908" spans="1:15">
      <c r="A6908" s="42"/>
      <c r="B6908" s="330">
        <v>49912</v>
      </c>
      <c r="C6908" s="334">
        <f t="shared" si="106"/>
        <v>10172721933</v>
      </c>
      <c r="D6908" s="42"/>
      <c r="E6908" s="42"/>
      <c r="F6908" s="247">
        <v>633859747</v>
      </c>
      <c r="G6908" s="337">
        <v>937036574</v>
      </c>
      <c r="H6908" s="330">
        <v>44499</v>
      </c>
      <c r="I6908" s="330"/>
      <c r="K6908" s="42"/>
      <c r="L6908" s="42"/>
      <c r="M6908" s="328"/>
      <c r="N6908" s="328"/>
      <c r="O6908" s="42"/>
    </row>
    <row r="6909" spans="1:15">
      <c r="A6909" s="42"/>
      <c r="B6909" s="330">
        <v>49913</v>
      </c>
      <c r="C6909" s="334">
        <f t="shared" si="106"/>
        <v>9796945658</v>
      </c>
      <c r="D6909" s="42"/>
      <c r="E6909" s="42"/>
      <c r="F6909" s="247">
        <v>258083472</v>
      </c>
      <c r="G6909" s="337">
        <v>937096254</v>
      </c>
      <c r="H6909" s="330">
        <v>43061</v>
      </c>
      <c r="I6909" s="330"/>
      <c r="K6909" s="42"/>
      <c r="L6909" s="42"/>
      <c r="M6909" s="328"/>
      <c r="N6909" s="328"/>
      <c r="O6909" s="42"/>
    </row>
    <row r="6910" spans="1:15">
      <c r="A6910" s="42"/>
      <c r="B6910" s="330">
        <v>49914</v>
      </c>
      <c r="C6910" s="334">
        <f t="shared" si="106"/>
        <v>10527010826</v>
      </c>
      <c r="D6910" s="42"/>
      <c r="E6910" s="42"/>
      <c r="F6910" s="247">
        <v>988148640</v>
      </c>
      <c r="G6910" s="337">
        <v>937105100</v>
      </c>
      <c r="H6910" s="330">
        <v>46157</v>
      </c>
      <c r="I6910" s="330"/>
      <c r="K6910" s="42"/>
      <c r="L6910" s="42"/>
      <c r="M6910" s="328"/>
      <c r="N6910" s="328"/>
      <c r="O6910" s="42"/>
    </row>
    <row r="6911" spans="1:15">
      <c r="A6911" s="42"/>
      <c r="B6911" s="330">
        <v>49915</v>
      </c>
      <c r="C6911" s="334">
        <f t="shared" si="106"/>
        <v>10178424450</v>
      </c>
      <c r="D6911" s="42"/>
      <c r="E6911" s="42"/>
      <c r="F6911" s="247">
        <v>639562264</v>
      </c>
      <c r="G6911" s="337">
        <v>937231572</v>
      </c>
      <c r="H6911" s="330">
        <v>46107</v>
      </c>
      <c r="I6911" s="330"/>
      <c r="K6911" s="42"/>
      <c r="L6911" s="42"/>
      <c r="M6911" s="328"/>
      <c r="N6911" s="328"/>
      <c r="O6911" s="42"/>
    </row>
    <row r="6912" spans="1:15">
      <c r="A6912" s="42"/>
      <c r="B6912" s="330">
        <v>49916</v>
      </c>
      <c r="C6912" s="334">
        <f t="shared" si="106"/>
        <v>10021338534</v>
      </c>
      <c r="D6912" s="42"/>
      <c r="E6912" s="42"/>
      <c r="F6912" s="247">
        <v>482476348</v>
      </c>
      <c r="G6912" s="337">
        <v>937638102</v>
      </c>
      <c r="H6912" s="330">
        <v>49198</v>
      </c>
      <c r="I6912" s="330"/>
      <c r="K6912" s="42"/>
      <c r="L6912" s="42"/>
      <c r="M6912" s="328"/>
      <c r="N6912" s="328"/>
      <c r="O6912" s="42"/>
    </row>
    <row r="6913" spans="1:15">
      <c r="A6913" s="42"/>
      <c r="B6913" s="330">
        <v>49917</v>
      </c>
      <c r="C6913" s="334">
        <f t="shared" si="106"/>
        <v>10056547807</v>
      </c>
      <c r="D6913" s="42"/>
      <c r="E6913" s="42"/>
      <c r="F6913" s="247">
        <v>517685621</v>
      </c>
      <c r="G6913" s="337">
        <v>937752428</v>
      </c>
      <c r="H6913" s="330">
        <v>50242</v>
      </c>
      <c r="I6913" s="330"/>
      <c r="K6913" s="42"/>
      <c r="L6913" s="42"/>
      <c r="M6913" s="328"/>
      <c r="N6913" s="328"/>
      <c r="O6913" s="42"/>
    </row>
    <row r="6914" spans="1:15">
      <c r="A6914" s="42"/>
      <c r="B6914" s="330">
        <v>49918</v>
      </c>
      <c r="C6914" s="334">
        <f t="shared" si="106"/>
        <v>10355107831</v>
      </c>
      <c r="D6914" s="42"/>
      <c r="E6914" s="42"/>
      <c r="F6914" s="247">
        <v>816245645</v>
      </c>
      <c r="G6914" s="337">
        <v>937899272</v>
      </c>
      <c r="H6914" s="330">
        <v>44674</v>
      </c>
      <c r="I6914" s="330"/>
      <c r="K6914" s="42"/>
      <c r="L6914" s="42"/>
      <c r="M6914" s="328"/>
      <c r="N6914" s="328"/>
      <c r="O6914" s="42"/>
    </row>
    <row r="6915" spans="1:15">
      <c r="A6915" s="42"/>
      <c r="B6915" s="330">
        <v>49919</v>
      </c>
      <c r="C6915" s="334">
        <f t="shared" si="106"/>
        <v>9734458265</v>
      </c>
      <c r="D6915" s="42"/>
      <c r="E6915" s="42"/>
      <c r="F6915" s="247">
        <v>195596079</v>
      </c>
      <c r="G6915" s="337">
        <v>937922407</v>
      </c>
      <c r="H6915" s="330">
        <v>48419</v>
      </c>
      <c r="I6915" s="330"/>
      <c r="K6915" s="42"/>
      <c r="L6915" s="42"/>
      <c r="M6915" s="328"/>
      <c r="N6915" s="328"/>
      <c r="O6915" s="42"/>
    </row>
    <row r="6916" spans="1:15">
      <c r="A6916" s="42"/>
      <c r="B6916" s="330">
        <v>49920</v>
      </c>
      <c r="C6916" s="334">
        <f t="shared" si="106"/>
        <v>9977327913</v>
      </c>
      <c r="D6916" s="42"/>
      <c r="E6916" s="42"/>
      <c r="F6916" s="247">
        <v>438465727</v>
      </c>
      <c r="G6916" s="337">
        <v>938104198</v>
      </c>
      <c r="H6916" s="330">
        <v>47829</v>
      </c>
      <c r="I6916" s="330"/>
      <c r="K6916" s="42"/>
      <c r="L6916" s="42"/>
      <c r="M6916" s="328"/>
      <c r="N6916" s="328"/>
      <c r="O6916" s="42"/>
    </row>
    <row r="6917" spans="1:15">
      <c r="A6917" s="42"/>
      <c r="B6917" s="330">
        <v>49921</v>
      </c>
      <c r="C6917" s="334">
        <f t="shared" si="106"/>
        <v>9879291006</v>
      </c>
      <c r="D6917" s="42"/>
      <c r="E6917" s="42"/>
      <c r="F6917" s="247">
        <v>340428820</v>
      </c>
      <c r="G6917" s="337">
        <v>938197946</v>
      </c>
      <c r="H6917" s="330">
        <v>46340</v>
      </c>
      <c r="I6917" s="330"/>
      <c r="K6917" s="42"/>
      <c r="L6917" s="42"/>
      <c r="M6917" s="328"/>
      <c r="N6917" s="328"/>
      <c r="O6917" s="42"/>
    </row>
    <row r="6918" spans="1:15">
      <c r="A6918" s="42"/>
      <c r="B6918" s="330">
        <v>49922</v>
      </c>
      <c r="C6918" s="334">
        <f t="shared" si="106"/>
        <v>9881309890</v>
      </c>
      <c r="D6918" s="42"/>
      <c r="E6918" s="42"/>
      <c r="F6918" s="247">
        <v>342447704</v>
      </c>
      <c r="G6918" s="337">
        <v>938279577</v>
      </c>
      <c r="H6918" s="330">
        <v>45767</v>
      </c>
      <c r="I6918" s="330"/>
      <c r="K6918" s="42"/>
      <c r="L6918" s="42"/>
      <c r="M6918" s="328"/>
      <c r="N6918" s="328"/>
      <c r="O6918" s="42"/>
    </row>
    <row r="6919" spans="1:15">
      <c r="A6919" s="42"/>
      <c r="B6919" s="330">
        <v>49923</v>
      </c>
      <c r="C6919" s="334">
        <f t="shared" si="106"/>
        <v>10492470049</v>
      </c>
      <c r="D6919" s="42"/>
      <c r="E6919" s="42"/>
      <c r="F6919" s="247">
        <v>953607863</v>
      </c>
      <c r="G6919" s="337">
        <v>938567864</v>
      </c>
      <c r="H6919" s="330">
        <v>47741</v>
      </c>
      <c r="I6919" s="330"/>
      <c r="K6919" s="42"/>
      <c r="L6919" s="42"/>
      <c r="M6919" s="328"/>
      <c r="N6919" s="328"/>
      <c r="O6919" s="42"/>
    </row>
    <row r="6920" spans="1:15">
      <c r="A6920" s="42"/>
      <c r="B6920" s="330">
        <v>49924</v>
      </c>
      <c r="C6920" s="334">
        <f t="shared" si="106"/>
        <v>10104665043</v>
      </c>
      <c r="D6920" s="42"/>
      <c r="E6920" s="42"/>
      <c r="F6920" s="247">
        <v>565802857</v>
      </c>
      <c r="G6920" s="337">
        <v>938667138</v>
      </c>
      <c r="H6920" s="330">
        <v>44570</v>
      </c>
      <c r="I6920" s="330"/>
      <c r="K6920" s="42"/>
      <c r="L6920" s="42"/>
      <c r="M6920" s="328"/>
      <c r="N6920" s="328"/>
      <c r="O6920" s="42"/>
    </row>
    <row r="6921" spans="1:15">
      <c r="A6921" s="42"/>
      <c r="B6921" s="330">
        <v>49925</v>
      </c>
      <c r="C6921" s="334">
        <f t="shared" si="106"/>
        <v>9962509396</v>
      </c>
      <c r="D6921" s="42"/>
      <c r="E6921" s="42"/>
      <c r="F6921" s="247">
        <v>423647210</v>
      </c>
      <c r="G6921" s="337">
        <v>938762259</v>
      </c>
      <c r="H6921" s="330">
        <v>44865</v>
      </c>
      <c r="I6921" s="330"/>
      <c r="K6921" s="42"/>
      <c r="L6921" s="42"/>
      <c r="M6921" s="328"/>
      <c r="N6921" s="328"/>
      <c r="O6921" s="42"/>
    </row>
    <row r="6922" spans="1:15">
      <c r="A6922" s="42"/>
      <c r="B6922" s="330">
        <v>49926</v>
      </c>
      <c r="C6922" s="334">
        <f t="shared" si="106"/>
        <v>9905261294</v>
      </c>
      <c r="D6922" s="42"/>
      <c r="E6922" s="42"/>
      <c r="F6922" s="247">
        <v>366399108</v>
      </c>
      <c r="G6922" s="337">
        <v>938771459</v>
      </c>
      <c r="H6922" s="330">
        <v>49781</v>
      </c>
      <c r="I6922" s="330"/>
      <c r="K6922" s="42"/>
      <c r="L6922" s="42"/>
      <c r="M6922" s="328"/>
      <c r="N6922" s="328"/>
      <c r="O6922" s="42"/>
    </row>
    <row r="6923" spans="1:15">
      <c r="A6923" s="42"/>
      <c r="B6923" s="330">
        <v>49927</v>
      </c>
      <c r="C6923" s="334">
        <f t="shared" si="106"/>
        <v>10537392426</v>
      </c>
      <c r="D6923" s="42"/>
      <c r="E6923" s="42"/>
      <c r="F6923" s="247">
        <v>998530240</v>
      </c>
      <c r="G6923" s="337">
        <v>938789649</v>
      </c>
      <c r="H6923" s="330">
        <v>47970</v>
      </c>
      <c r="I6923" s="330"/>
      <c r="K6923" s="42"/>
      <c r="L6923" s="42"/>
      <c r="M6923" s="328"/>
      <c r="N6923" s="328"/>
      <c r="O6923" s="42"/>
    </row>
    <row r="6924" spans="1:15">
      <c r="A6924" s="42"/>
      <c r="B6924" s="330">
        <v>49928</v>
      </c>
      <c r="C6924" s="334">
        <f t="shared" si="106"/>
        <v>9722563601</v>
      </c>
      <c r="D6924" s="42"/>
      <c r="E6924" s="42"/>
      <c r="F6924" s="247">
        <v>183701415</v>
      </c>
      <c r="G6924" s="337">
        <v>938890172</v>
      </c>
      <c r="H6924" s="330">
        <v>44457</v>
      </c>
      <c r="I6924" s="330"/>
      <c r="K6924" s="42"/>
      <c r="L6924" s="42"/>
      <c r="M6924" s="328"/>
      <c r="N6924" s="328"/>
      <c r="O6924" s="42"/>
    </row>
    <row r="6925" spans="1:15">
      <c r="A6925" s="42"/>
      <c r="B6925" s="330">
        <v>49929</v>
      </c>
      <c r="C6925" s="334">
        <f t="shared" si="106"/>
        <v>10092721333</v>
      </c>
      <c r="D6925" s="42"/>
      <c r="E6925" s="42"/>
      <c r="F6925" s="247">
        <v>553859147</v>
      </c>
      <c r="G6925" s="337">
        <v>938920187</v>
      </c>
      <c r="H6925" s="330">
        <v>46784</v>
      </c>
      <c r="I6925" s="330"/>
      <c r="K6925" s="42"/>
      <c r="L6925" s="42"/>
      <c r="M6925" s="328"/>
      <c r="N6925" s="328"/>
      <c r="O6925" s="42"/>
    </row>
    <row r="6926" spans="1:15">
      <c r="A6926" s="42"/>
      <c r="B6926" s="330">
        <v>49930</v>
      </c>
      <c r="C6926" s="334">
        <f t="shared" si="106"/>
        <v>10337416824</v>
      </c>
      <c r="D6926" s="42"/>
      <c r="E6926" s="42"/>
      <c r="F6926" s="247">
        <v>798554638</v>
      </c>
      <c r="G6926" s="337">
        <v>939337477</v>
      </c>
      <c r="H6926" s="330">
        <v>46460</v>
      </c>
      <c r="I6926" s="330"/>
      <c r="K6926" s="42"/>
      <c r="L6926" s="42"/>
      <c r="M6926" s="328"/>
      <c r="N6926" s="328"/>
      <c r="O6926" s="42"/>
    </row>
    <row r="6927" spans="1:15">
      <c r="A6927" s="42"/>
      <c r="B6927" s="330">
        <v>49931</v>
      </c>
      <c r="C6927" s="334">
        <f t="shared" si="106"/>
        <v>10458655642</v>
      </c>
      <c r="D6927" s="42"/>
      <c r="E6927" s="42"/>
      <c r="F6927" s="247">
        <v>919793456</v>
      </c>
      <c r="G6927" s="337">
        <v>939769533</v>
      </c>
      <c r="H6927" s="330">
        <v>46644</v>
      </c>
      <c r="I6927" s="330"/>
      <c r="K6927" s="42"/>
      <c r="L6927" s="42"/>
      <c r="M6927" s="328"/>
      <c r="N6927" s="328"/>
      <c r="O6927" s="42"/>
    </row>
    <row r="6928" spans="1:15">
      <c r="A6928" s="42"/>
      <c r="B6928" s="330">
        <v>49932</v>
      </c>
      <c r="C6928" s="334">
        <f t="shared" si="106"/>
        <v>9861586748</v>
      </c>
      <c r="D6928" s="42"/>
      <c r="E6928" s="42"/>
      <c r="F6928" s="247">
        <v>322724562</v>
      </c>
      <c r="G6928" s="337">
        <v>939926421</v>
      </c>
      <c r="H6928" s="330">
        <v>45333</v>
      </c>
      <c r="I6928" s="330"/>
      <c r="K6928" s="42"/>
      <c r="L6928" s="42"/>
      <c r="M6928" s="328"/>
      <c r="N6928" s="328"/>
      <c r="O6928" s="42"/>
    </row>
    <row r="6929" spans="1:15">
      <c r="A6929" s="42"/>
      <c r="B6929" s="330">
        <v>49933</v>
      </c>
      <c r="C6929" s="334">
        <f t="shared" si="106"/>
        <v>9926816051</v>
      </c>
      <c r="D6929" s="42"/>
      <c r="E6929" s="42"/>
      <c r="F6929" s="247">
        <v>387953865</v>
      </c>
      <c r="G6929" s="337">
        <v>940710562</v>
      </c>
      <c r="H6929" s="330">
        <v>46070</v>
      </c>
      <c r="I6929" s="330"/>
      <c r="K6929" s="42"/>
      <c r="L6929" s="42"/>
      <c r="M6929" s="328"/>
      <c r="N6929" s="328"/>
      <c r="O6929" s="42"/>
    </row>
    <row r="6930" spans="1:15">
      <c r="A6930" s="42"/>
      <c r="B6930" s="330">
        <v>49934</v>
      </c>
      <c r="C6930" s="334">
        <f t="shared" si="106"/>
        <v>9768241690</v>
      </c>
      <c r="D6930" s="42"/>
      <c r="E6930" s="42"/>
      <c r="F6930" s="247">
        <v>229379504</v>
      </c>
      <c r="G6930" s="337">
        <v>940862681</v>
      </c>
      <c r="H6930" s="330">
        <v>50327</v>
      </c>
      <c r="I6930" s="330"/>
      <c r="K6930" s="42"/>
      <c r="L6930" s="42"/>
      <c r="M6930" s="328"/>
      <c r="N6930" s="328"/>
      <c r="O6930" s="42"/>
    </row>
    <row r="6931" spans="1:15">
      <c r="A6931" s="42"/>
      <c r="B6931" s="330">
        <v>49935</v>
      </c>
      <c r="C6931" s="334">
        <f t="shared" si="106"/>
        <v>10142268820</v>
      </c>
      <c r="D6931" s="42"/>
      <c r="E6931" s="42"/>
      <c r="F6931" s="247">
        <v>603406634</v>
      </c>
      <c r="G6931" s="337">
        <v>940883636</v>
      </c>
      <c r="H6931" s="330">
        <v>43205</v>
      </c>
      <c r="I6931" s="330"/>
      <c r="K6931" s="42"/>
      <c r="L6931" s="42"/>
      <c r="M6931" s="328"/>
      <c r="N6931" s="328"/>
      <c r="O6931" s="42"/>
    </row>
    <row r="6932" spans="1:15">
      <c r="A6932" s="42"/>
      <c r="B6932" s="330">
        <v>49936</v>
      </c>
      <c r="C6932" s="334">
        <f t="shared" si="106"/>
        <v>10417730446</v>
      </c>
      <c r="D6932" s="42"/>
      <c r="E6932" s="42"/>
      <c r="F6932" s="247">
        <v>878868260</v>
      </c>
      <c r="G6932" s="337">
        <v>940963446</v>
      </c>
      <c r="H6932" s="330">
        <v>44404</v>
      </c>
      <c r="I6932" s="330"/>
      <c r="K6932" s="42"/>
      <c r="L6932" s="42"/>
      <c r="M6932" s="328"/>
      <c r="N6932" s="328"/>
      <c r="O6932" s="42"/>
    </row>
    <row r="6933" spans="1:15">
      <c r="A6933" s="42"/>
      <c r="B6933" s="330">
        <v>49937</v>
      </c>
      <c r="C6933" s="334">
        <f t="shared" si="106"/>
        <v>10522110915</v>
      </c>
      <c r="D6933" s="42"/>
      <c r="E6933" s="42"/>
      <c r="F6933" s="247">
        <v>983248729</v>
      </c>
      <c r="G6933" s="337">
        <v>941194643</v>
      </c>
      <c r="H6933" s="330">
        <v>48257</v>
      </c>
      <c r="I6933" s="330"/>
      <c r="K6933" s="42"/>
      <c r="L6933" s="42"/>
      <c r="M6933" s="328"/>
      <c r="N6933" s="328"/>
      <c r="O6933" s="42"/>
    </row>
    <row r="6934" spans="1:15">
      <c r="A6934" s="42"/>
      <c r="B6934" s="330">
        <v>49938</v>
      </c>
      <c r="C6934" s="334">
        <f t="shared" si="106"/>
        <v>9692371943</v>
      </c>
      <c r="D6934" s="42"/>
      <c r="E6934" s="42"/>
      <c r="F6934" s="247">
        <v>153509757</v>
      </c>
      <c r="G6934" s="337">
        <v>941250715</v>
      </c>
      <c r="H6934" s="330">
        <v>44039</v>
      </c>
      <c r="I6934" s="330"/>
      <c r="K6934" s="42"/>
      <c r="L6934" s="42"/>
      <c r="M6934" s="328"/>
      <c r="N6934" s="328"/>
      <c r="O6934" s="42"/>
    </row>
    <row r="6935" spans="1:15">
      <c r="A6935" s="42"/>
      <c r="B6935" s="330">
        <v>49939</v>
      </c>
      <c r="C6935" s="334">
        <f t="shared" si="106"/>
        <v>10375322976</v>
      </c>
      <c r="D6935" s="42"/>
      <c r="E6935" s="42"/>
      <c r="F6935" s="247">
        <v>836460790</v>
      </c>
      <c r="G6935" s="337">
        <v>941328157</v>
      </c>
      <c r="H6935" s="330">
        <v>44448</v>
      </c>
      <c r="I6935" s="330"/>
      <c r="K6935" s="42"/>
      <c r="L6935" s="42"/>
      <c r="M6935" s="328"/>
      <c r="N6935" s="328"/>
      <c r="O6935" s="42"/>
    </row>
    <row r="6936" spans="1:15">
      <c r="A6936" s="42"/>
      <c r="B6936" s="330">
        <v>49940</v>
      </c>
      <c r="C6936" s="334">
        <f t="shared" si="106"/>
        <v>9693850562</v>
      </c>
      <c r="D6936" s="42"/>
      <c r="E6936" s="42"/>
      <c r="F6936" s="247">
        <v>154988376</v>
      </c>
      <c r="G6936" s="337">
        <v>941342715</v>
      </c>
      <c r="H6936" s="330">
        <v>49182</v>
      </c>
      <c r="I6936" s="330"/>
      <c r="K6936" s="42"/>
      <c r="L6936" s="42"/>
      <c r="M6936" s="328"/>
      <c r="N6936" s="328"/>
      <c r="O6936" s="42"/>
    </row>
    <row r="6937" spans="1:15">
      <c r="A6937" s="42"/>
      <c r="B6937" s="330">
        <v>49941</v>
      </c>
      <c r="C6937" s="334">
        <f t="shared" si="106"/>
        <v>9805093815</v>
      </c>
      <c r="D6937" s="42"/>
      <c r="E6937" s="42"/>
      <c r="F6937" s="247">
        <v>266231629</v>
      </c>
      <c r="G6937" s="337">
        <v>941493306</v>
      </c>
      <c r="H6937" s="330">
        <v>47344</v>
      </c>
      <c r="I6937" s="330"/>
      <c r="K6937" s="42"/>
      <c r="L6937" s="42"/>
      <c r="M6937" s="328"/>
      <c r="N6937" s="328"/>
      <c r="O6937" s="42"/>
    </row>
    <row r="6938" spans="1:15">
      <c r="A6938" s="42"/>
      <c r="B6938" s="330">
        <v>49942</v>
      </c>
      <c r="C6938" s="334">
        <f t="shared" si="106"/>
        <v>9765919187</v>
      </c>
      <c r="D6938" s="42"/>
      <c r="E6938" s="42"/>
      <c r="F6938" s="247">
        <v>227057001</v>
      </c>
      <c r="G6938" s="337">
        <v>941773417</v>
      </c>
      <c r="H6938" s="330">
        <v>49137</v>
      </c>
      <c r="I6938" s="330"/>
      <c r="K6938" s="42"/>
      <c r="L6938" s="42"/>
      <c r="M6938" s="328"/>
      <c r="N6938" s="328"/>
      <c r="O6938" s="42"/>
    </row>
    <row r="6939" spans="1:15">
      <c r="A6939" s="42"/>
      <c r="B6939" s="330">
        <v>49943</v>
      </c>
      <c r="C6939" s="334">
        <f t="shared" si="106"/>
        <v>10500432394</v>
      </c>
      <c r="D6939" s="42"/>
      <c r="E6939" s="42"/>
      <c r="F6939" s="247">
        <v>961570208</v>
      </c>
      <c r="G6939" s="337">
        <v>941831405</v>
      </c>
      <c r="H6939" s="330">
        <v>47309</v>
      </c>
      <c r="I6939" s="330"/>
      <c r="K6939" s="42"/>
      <c r="L6939" s="42"/>
      <c r="M6939" s="328"/>
      <c r="N6939" s="328"/>
      <c r="O6939" s="42"/>
    </row>
    <row r="6940" spans="1:15">
      <c r="A6940" s="42"/>
      <c r="B6940" s="330">
        <v>49944</v>
      </c>
      <c r="C6940" s="334">
        <f t="shared" si="106"/>
        <v>10275662840</v>
      </c>
      <c r="D6940" s="42"/>
      <c r="E6940" s="42"/>
      <c r="F6940" s="247">
        <v>736800654</v>
      </c>
      <c r="G6940" s="337">
        <v>941841230</v>
      </c>
      <c r="H6940" s="330">
        <v>45571</v>
      </c>
      <c r="I6940" s="330"/>
      <c r="K6940" s="42"/>
      <c r="L6940" s="42"/>
      <c r="M6940" s="328"/>
      <c r="N6940" s="328"/>
      <c r="O6940" s="42"/>
    </row>
    <row r="6941" spans="1:15">
      <c r="A6941" s="42"/>
      <c r="B6941" s="330">
        <v>49945</v>
      </c>
      <c r="C6941" s="334">
        <f t="shared" si="106"/>
        <v>10252038825</v>
      </c>
      <c r="D6941" s="42"/>
      <c r="E6941" s="42"/>
      <c r="F6941" s="247">
        <v>713176639</v>
      </c>
      <c r="G6941" s="337">
        <v>941846409</v>
      </c>
      <c r="H6941" s="330">
        <v>43389</v>
      </c>
      <c r="I6941" s="330"/>
      <c r="K6941" s="42"/>
      <c r="L6941" s="42"/>
      <c r="M6941" s="328"/>
      <c r="N6941" s="328"/>
      <c r="O6941" s="42"/>
    </row>
    <row r="6942" spans="1:15">
      <c r="A6942" s="42"/>
      <c r="B6942" s="330">
        <v>49946</v>
      </c>
      <c r="C6942" s="334">
        <f t="shared" si="106"/>
        <v>9807715983</v>
      </c>
      <c r="D6942" s="42"/>
      <c r="E6942" s="42"/>
      <c r="F6942" s="247">
        <v>268853797</v>
      </c>
      <c r="G6942" s="337">
        <v>941909020</v>
      </c>
      <c r="H6942" s="330">
        <v>49028</v>
      </c>
      <c r="I6942" s="330"/>
      <c r="K6942" s="42"/>
      <c r="L6942" s="42"/>
      <c r="M6942" s="328"/>
      <c r="N6942" s="328"/>
      <c r="O6942" s="42"/>
    </row>
    <row r="6943" spans="1:15">
      <c r="A6943" s="42"/>
      <c r="B6943" s="330">
        <v>49947</v>
      </c>
      <c r="C6943" s="334">
        <f t="shared" si="106"/>
        <v>10531876867</v>
      </c>
      <c r="D6943" s="42"/>
      <c r="E6943" s="42"/>
      <c r="F6943" s="247">
        <v>993014681</v>
      </c>
      <c r="G6943" s="337">
        <v>941915831</v>
      </c>
      <c r="H6943" s="330">
        <v>44110</v>
      </c>
      <c r="I6943" s="330"/>
      <c r="K6943" s="42"/>
      <c r="L6943" s="42"/>
      <c r="M6943" s="328"/>
      <c r="N6943" s="328"/>
      <c r="O6943" s="42"/>
    </row>
    <row r="6944" spans="1:15">
      <c r="A6944" s="42"/>
      <c r="B6944" s="330">
        <v>49948</v>
      </c>
      <c r="C6944" s="334">
        <f t="shared" ref="C6944:C7007" si="107">F6944+(F$88*28679+98765)+(G$88*6587+87654)+(E$88*9537+76543)+(J$88*5713+4528)</f>
        <v>10269261065</v>
      </c>
      <c r="D6944" s="42"/>
      <c r="E6944" s="42"/>
      <c r="F6944" s="247">
        <v>730398879</v>
      </c>
      <c r="G6944" s="337">
        <v>942045751</v>
      </c>
      <c r="H6944" s="330">
        <v>47180</v>
      </c>
      <c r="I6944" s="330"/>
      <c r="K6944" s="42"/>
      <c r="L6944" s="42"/>
      <c r="M6944" s="328"/>
      <c r="N6944" s="328"/>
      <c r="O6944" s="42"/>
    </row>
    <row r="6945" spans="1:15">
      <c r="A6945" s="42"/>
      <c r="B6945" s="330">
        <v>49949</v>
      </c>
      <c r="C6945" s="334">
        <f t="shared" si="107"/>
        <v>9713507556</v>
      </c>
      <c r="D6945" s="42"/>
      <c r="E6945" s="42"/>
      <c r="F6945" s="247">
        <v>174645370</v>
      </c>
      <c r="G6945" s="337">
        <v>942075571</v>
      </c>
      <c r="H6945" s="330">
        <v>46083</v>
      </c>
      <c r="I6945" s="330"/>
      <c r="K6945" s="42"/>
      <c r="L6945" s="42"/>
      <c r="M6945" s="328"/>
      <c r="N6945" s="328"/>
      <c r="O6945" s="42"/>
    </row>
    <row r="6946" spans="1:15">
      <c r="A6946" s="42"/>
      <c r="B6946" s="330">
        <v>49950</v>
      </c>
      <c r="C6946" s="334">
        <f t="shared" si="107"/>
        <v>9956767180</v>
      </c>
      <c r="D6946" s="42"/>
      <c r="E6946" s="42"/>
      <c r="F6946" s="247">
        <v>417904994</v>
      </c>
      <c r="G6946" s="337">
        <v>942267729</v>
      </c>
      <c r="H6946" s="330">
        <v>49507</v>
      </c>
      <c r="I6946" s="330"/>
      <c r="K6946" s="42"/>
      <c r="L6946" s="42"/>
      <c r="M6946" s="328"/>
      <c r="N6946" s="328"/>
      <c r="O6946" s="42"/>
    </row>
    <row r="6947" spans="1:15">
      <c r="A6947" s="42"/>
      <c r="B6947" s="330">
        <v>49951</v>
      </c>
      <c r="C6947" s="334">
        <f t="shared" si="107"/>
        <v>10105496443</v>
      </c>
      <c r="D6947" s="42"/>
      <c r="E6947" s="42"/>
      <c r="F6947" s="247">
        <v>566634257</v>
      </c>
      <c r="G6947" s="337">
        <v>942439868</v>
      </c>
      <c r="H6947" s="330">
        <v>44137</v>
      </c>
      <c r="I6947" s="330"/>
      <c r="K6947" s="42"/>
      <c r="L6947" s="42"/>
      <c r="M6947" s="328"/>
      <c r="N6947" s="328"/>
      <c r="O6947" s="42"/>
    </row>
    <row r="6948" spans="1:15">
      <c r="A6948" s="42"/>
      <c r="B6948" s="330">
        <v>49952</v>
      </c>
      <c r="C6948" s="334">
        <f t="shared" si="107"/>
        <v>9985302143</v>
      </c>
      <c r="D6948" s="42"/>
      <c r="E6948" s="42"/>
      <c r="F6948" s="247">
        <v>446439957</v>
      </c>
      <c r="G6948" s="337">
        <v>942580786</v>
      </c>
      <c r="H6948" s="330">
        <v>49437</v>
      </c>
      <c r="I6948" s="330"/>
      <c r="K6948" s="42"/>
      <c r="L6948" s="42"/>
      <c r="M6948" s="328"/>
      <c r="N6948" s="328"/>
      <c r="O6948" s="42"/>
    </row>
    <row r="6949" spans="1:15">
      <c r="A6949" s="42"/>
      <c r="B6949" s="330">
        <v>49953</v>
      </c>
      <c r="C6949" s="334">
        <f t="shared" si="107"/>
        <v>10378759125</v>
      </c>
      <c r="D6949" s="42"/>
      <c r="E6949" s="42"/>
      <c r="F6949" s="247">
        <v>839896939</v>
      </c>
      <c r="G6949" s="337">
        <v>942754928</v>
      </c>
      <c r="H6949" s="330">
        <v>47102</v>
      </c>
      <c r="I6949" s="330"/>
      <c r="K6949" s="42"/>
      <c r="L6949" s="42"/>
      <c r="M6949" s="328"/>
      <c r="N6949" s="328"/>
      <c r="O6949" s="42"/>
    </row>
    <row r="6950" spans="1:15">
      <c r="A6950" s="42"/>
      <c r="B6950" s="330">
        <v>49954</v>
      </c>
      <c r="C6950" s="334">
        <f t="shared" si="107"/>
        <v>9964844279</v>
      </c>
      <c r="D6950" s="42"/>
      <c r="E6950" s="42"/>
      <c r="F6950" s="247">
        <v>425982093</v>
      </c>
      <c r="G6950" s="337">
        <v>942952899</v>
      </c>
      <c r="H6950" s="330">
        <v>47622</v>
      </c>
      <c r="I6950" s="330"/>
      <c r="K6950" s="42"/>
      <c r="L6950" s="42"/>
      <c r="M6950" s="328"/>
      <c r="N6950" s="328"/>
      <c r="O6950" s="42"/>
    </row>
    <row r="6951" spans="1:15">
      <c r="A6951" s="42"/>
      <c r="B6951" s="330">
        <v>49955</v>
      </c>
      <c r="C6951" s="334">
        <f t="shared" si="107"/>
        <v>9857396434</v>
      </c>
      <c r="D6951" s="42"/>
      <c r="E6951" s="42"/>
      <c r="F6951" s="247">
        <v>318534248</v>
      </c>
      <c r="G6951" s="337">
        <v>943150573</v>
      </c>
      <c r="H6951" s="330">
        <v>46359</v>
      </c>
      <c r="I6951" s="330"/>
      <c r="K6951" s="42"/>
      <c r="L6951" s="42"/>
      <c r="M6951" s="328"/>
      <c r="N6951" s="328"/>
      <c r="O6951" s="42"/>
    </row>
    <row r="6952" spans="1:15">
      <c r="A6952" s="42"/>
      <c r="B6952" s="330">
        <v>49956</v>
      </c>
      <c r="C6952" s="334">
        <f t="shared" si="107"/>
        <v>10348563260</v>
      </c>
      <c r="D6952" s="42"/>
      <c r="E6952" s="42"/>
      <c r="F6952" s="247">
        <v>809701074</v>
      </c>
      <c r="G6952" s="337">
        <v>943174420</v>
      </c>
      <c r="H6952" s="330">
        <v>44719</v>
      </c>
      <c r="I6952" s="330"/>
      <c r="K6952" s="42"/>
      <c r="L6952" s="42"/>
      <c r="M6952" s="328"/>
      <c r="N6952" s="328"/>
      <c r="O6952" s="42"/>
    </row>
    <row r="6953" spans="1:15">
      <c r="A6953" s="42"/>
      <c r="B6953" s="330">
        <v>49957</v>
      </c>
      <c r="C6953" s="334">
        <f t="shared" si="107"/>
        <v>10315780440</v>
      </c>
      <c r="D6953" s="42"/>
      <c r="E6953" s="42"/>
      <c r="F6953" s="247">
        <v>776918254</v>
      </c>
      <c r="G6953" s="337">
        <v>943193210</v>
      </c>
      <c r="H6953" s="330">
        <v>50046</v>
      </c>
      <c r="I6953" s="330"/>
      <c r="K6953" s="42"/>
      <c r="L6953" s="42"/>
      <c r="M6953" s="328"/>
      <c r="N6953" s="328"/>
      <c r="O6953" s="42"/>
    </row>
    <row r="6954" spans="1:15">
      <c r="A6954" s="42"/>
      <c r="B6954" s="330">
        <v>49958</v>
      </c>
      <c r="C6954" s="334">
        <f t="shared" si="107"/>
        <v>10429587976</v>
      </c>
      <c r="D6954" s="42"/>
      <c r="E6954" s="42"/>
      <c r="F6954" s="247">
        <v>890725790</v>
      </c>
      <c r="G6954" s="337">
        <v>943272240</v>
      </c>
      <c r="H6954" s="330">
        <v>45351</v>
      </c>
      <c r="I6954" s="330"/>
      <c r="K6954" s="42"/>
      <c r="L6954" s="42"/>
      <c r="M6954" s="328"/>
      <c r="N6954" s="328"/>
      <c r="O6954" s="42"/>
    </row>
    <row r="6955" spans="1:15">
      <c r="A6955" s="42"/>
      <c r="B6955" s="330">
        <v>49959</v>
      </c>
      <c r="C6955" s="334">
        <f t="shared" si="107"/>
        <v>10193465979</v>
      </c>
      <c r="D6955" s="42"/>
      <c r="E6955" s="42"/>
      <c r="F6955" s="247">
        <v>654603793</v>
      </c>
      <c r="G6955" s="337">
        <v>943421781</v>
      </c>
      <c r="H6955" s="330">
        <v>49072</v>
      </c>
      <c r="I6955" s="330"/>
      <c r="K6955" s="42"/>
      <c r="L6955" s="42"/>
      <c r="M6955" s="328"/>
      <c r="N6955" s="328"/>
      <c r="O6955" s="42"/>
    </row>
    <row r="6956" spans="1:15">
      <c r="A6956" s="42"/>
      <c r="B6956" s="330">
        <v>49960</v>
      </c>
      <c r="C6956" s="334">
        <f t="shared" si="107"/>
        <v>10014491082</v>
      </c>
      <c r="D6956" s="42"/>
      <c r="E6956" s="42"/>
      <c r="F6956" s="247">
        <v>475628896</v>
      </c>
      <c r="G6956" s="337">
        <v>943661942</v>
      </c>
      <c r="H6956" s="330">
        <v>43313</v>
      </c>
      <c r="I6956" s="330"/>
      <c r="K6956" s="42"/>
      <c r="L6956" s="42"/>
      <c r="M6956" s="328"/>
      <c r="N6956" s="328"/>
      <c r="O6956" s="42"/>
    </row>
    <row r="6957" spans="1:15">
      <c r="A6957" s="42"/>
      <c r="B6957" s="330">
        <v>49961</v>
      </c>
      <c r="C6957" s="334">
        <f t="shared" si="107"/>
        <v>9831890930</v>
      </c>
      <c r="D6957" s="42"/>
      <c r="E6957" s="42"/>
      <c r="F6957" s="247">
        <v>293028744</v>
      </c>
      <c r="G6957" s="337">
        <v>943837463</v>
      </c>
      <c r="H6957" s="330">
        <v>50283</v>
      </c>
      <c r="I6957" s="330"/>
      <c r="K6957" s="42"/>
      <c r="L6957" s="42"/>
      <c r="M6957" s="328"/>
      <c r="N6957" s="328"/>
      <c r="O6957" s="42"/>
    </row>
    <row r="6958" spans="1:15">
      <c r="A6958" s="42"/>
      <c r="B6958" s="330">
        <v>49962</v>
      </c>
      <c r="C6958" s="334">
        <f t="shared" si="107"/>
        <v>10252843480</v>
      </c>
      <c r="D6958" s="42"/>
      <c r="E6958" s="42"/>
      <c r="F6958" s="247">
        <v>713981294</v>
      </c>
      <c r="G6958" s="337">
        <v>943925833</v>
      </c>
      <c r="H6958" s="330">
        <v>43410</v>
      </c>
      <c r="I6958" s="330"/>
      <c r="K6958" s="42"/>
      <c r="L6958" s="42"/>
      <c r="M6958" s="328"/>
      <c r="N6958" s="328"/>
      <c r="O6958" s="42"/>
    </row>
    <row r="6959" spans="1:15">
      <c r="A6959" s="42"/>
      <c r="B6959" s="330">
        <v>49963</v>
      </c>
      <c r="C6959" s="334">
        <f t="shared" si="107"/>
        <v>9666470495</v>
      </c>
      <c r="D6959" s="42"/>
      <c r="E6959" s="42"/>
      <c r="F6959" s="247">
        <v>127608309</v>
      </c>
      <c r="G6959" s="337">
        <v>943977489</v>
      </c>
      <c r="H6959" s="330">
        <v>43263</v>
      </c>
      <c r="I6959" s="330"/>
      <c r="K6959" s="42"/>
      <c r="L6959" s="42"/>
      <c r="M6959" s="328"/>
      <c r="N6959" s="328"/>
      <c r="O6959" s="42"/>
    </row>
    <row r="6960" spans="1:15">
      <c r="A6960" s="42"/>
      <c r="B6960" s="330">
        <v>49964</v>
      </c>
      <c r="C6960" s="334">
        <f t="shared" si="107"/>
        <v>9909934944</v>
      </c>
      <c r="D6960" s="42"/>
      <c r="E6960" s="42"/>
      <c r="F6960" s="247">
        <v>371072758</v>
      </c>
      <c r="G6960" s="337">
        <v>944005454</v>
      </c>
      <c r="H6960" s="330">
        <v>48696</v>
      </c>
      <c r="I6960" s="330"/>
      <c r="K6960" s="42"/>
      <c r="L6960" s="42"/>
      <c r="M6960" s="328"/>
      <c r="N6960" s="328"/>
      <c r="O6960" s="42"/>
    </row>
    <row r="6961" spans="1:15">
      <c r="A6961" s="42"/>
      <c r="B6961" s="330">
        <v>49965</v>
      </c>
      <c r="C6961" s="334">
        <f t="shared" si="107"/>
        <v>10201141236</v>
      </c>
      <c r="D6961" s="42"/>
      <c r="E6961" s="42"/>
      <c r="F6961" s="247">
        <v>662279050</v>
      </c>
      <c r="G6961" s="337">
        <v>944126834</v>
      </c>
      <c r="H6961" s="330">
        <v>46387</v>
      </c>
      <c r="I6961" s="330"/>
      <c r="K6961" s="42"/>
      <c r="L6961" s="42"/>
      <c r="M6961" s="328"/>
      <c r="N6961" s="328"/>
      <c r="O6961" s="42"/>
    </row>
    <row r="6962" spans="1:15">
      <c r="A6962" s="42"/>
      <c r="B6962" s="330">
        <v>49966</v>
      </c>
      <c r="C6962" s="334">
        <f t="shared" si="107"/>
        <v>10231551727</v>
      </c>
      <c r="D6962" s="42"/>
      <c r="E6962" s="42"/>
      <c r="F6962" s="247">
        <v>692689541</v>
      </c>
      <c r="G6962" s="337">
        <v>944270095</v>
      </c>
      <c r="H6962" s="330">
        <v>45454</v>
      </c>
      <c r="I6962" s="330"/>
      <c r="K6962" s="42"/>
      <c r="L6962" s="42"/>
      <c r="M6962" s="328"/>
      <c r="N6962" s="328"/>
      <c r="O6962" s="42"/>
    </row>
    <row r="6963" spans="1:15">
      <c r="A6963" s="42"/>
      <c r="B6963" s="330">
        <v>49967</v>
      </c>
      <c r="C6963" s="334">
        <f t="shared" si="107"/>
        <v>9694042946</v>
      </c>
      <c r="D6963" s="42"/>
      <c r="E6963" s="42"/>
      <c r="F6963" s="247">
        <v>155180760</v>
      </c>
      <c r="G6963" s="337">
        <v>944592486</v>
      </c>
      <c r="H6963" s="330">
        <v>44170</v>
      </c>
      <c r="I6963" s="330"/>
      <c r="K6963" s="42"/>
      <c r="L6963" s="42"/>
      <c r="M6963" s="328"/>
      <c r="N6963" s="328"/>
      <c r="O6963" s="42"/>
    </row>
    <row r="6964" spans="1:15">
      <c r="A6964" s="42"/>
      <c r="B6964" s="330">
        <v>49968</v>
      </c>
      <c r="C6964" s="334">
        <f t="shared" si="107"/>
        <v>9733591075</v>
      </c>
      <c r="D6964" s="42"/>
      <c r="E6964" s="42"/>
      <c r="F6964" s="247">
        <v>194728889</v>
      </c>
      <c r="G6964" s="337">
        <v>944635197</v>
      </c>
      <c r="H6964" s="330">
        <v>43721</v>
      </c>
      <c r="I6964" s="330"/>
      <c r="K6964" s="42"/>
      <c r="L6964" s="42"/>
      <c r="M6964" s="328"/>
      <c r="N6964" s="328"/>
      <c r="O6964" s="42"/>
    </row>
    <row r="6965" spans="1:15">
      <c r="A6965" s="42"/>
      <c r="B6965" s="330">
        <v>49969</v>
      </c>
      <c r="C6965" s="334">
        <f t="shared" si="107"/>
        <v>10125263394</v>
      </c>
      <c r="D6965" s="42"/>
      <c r="E6965" s="42"/>
      <c r="F6965" s="247">
        <v>586401208</v>
      </c>
      <c r="G6965" s="337">
        <v>944643379</v>
      </c>
      <c r="H6965" s="330">
        <v>47021</v>
      </c>
      <c r="I6965" s="330"/>
      <c r="K6965" s="42"/>
      <c r="L6965" s="42"/>
      <c r="M6965" s="328"/>
      <c r="N6965" s="328"/>
      <c r="O6965" s="42"/>
    </row>
    <row r="6966" spans="1:15">
      <c r="A6966" s="42"/>
      <c r="B6966" s="330">
        <v>49970</v>
      </c>
      <c r="C6966" s="334">
        <f t="shared" si="107"/>
        <v>10090603086</v>
      </c>
      <c r="D6966" s="42"/>
      <c r="E6966" s="42"/>
      <c r="F6966" s="247">
        <v>551740900</v>
      </c>
      <c r="G6966" s="337">
        <v>944854947</v>
      </c>
      <c r="H6966" s="330">
        <v>43858</v>
      </c>
      <c r="I6966" s="330"/>
      <c r="K6966" s="42"/>
      <c r="L6966" s="42"/>
      <c r="M6966" s="328"/>
      <c r="N6966" s="328"/>
      <c r="O6966" s="42"/>
    </row>
    <row r="6967" spans="1:15">
      <c r="A6967" s="42"/>
      <c r="B6967" s="330">
        <v>49971</v>
      </c>
      <c r="C6967" s="334">
        <f t="shared" si="107"/>
        <v>10255500690</v>
      </c>
      <c r="D6967" s="42"/>
      <c r="E6967" s="42"/>
      <c r="F6967" s="247">
        <v>716638504</v>
      </c>
      <c r="G6967" s="337">
        <v>944928346</v>
      </c>
      <c r="H6967" s="330">
        <v>44453</v>
      </c>
      <c r="I6967" s="330"/>
      <c r="K6967" s="42"/>
      <c r="L6967" s="42"/>
      <c r="M6967" s="328"/>
      <c r="N6967" s="328"/>
      <c r="O6967" s="42"/>
    </row>
    <row r="6968" spans="1:15">
      <c r="A6968" s="42"/>
      <c r="B6968" s="330">
        <v>49972</v>
      </c>
      <c r="C6968" s="334">
        <f t="shared" si="107"/>
        <v>9720554379</v>
      </c>
      <c r="D6968" s="42"/>
      <c r="E6968" s="42"/>
      <c r="F6968" s="247">
        <v>181692193</v>
      </c>
      <c r="G6968" s="337">
        <v>944999675</v>
      </c>
      <c r="H6968" s="330">
        <v>44688</v>
      </c>
      <c r="I6968" s="330"/>
      <c r="K6968" s="42"/>
      <c r="L6968" s="42"/>
      <c r="M6968" s="328"/>
      <c r="N6968" s="328"/>
      <c r="O6968" s="42"/>
    </row>
    <row r="6969" spans="1:15">
      <c r="A6969" s="42"/>
      <c r="B6969" s="330">
        <v>49973</v>
      </c>
      <c r="C6969" s="334">
        <f t="shared" si="107"/>
        <v>10435461709</v>
      </c>
      <c r="D6969" s="42"/>
      <c r="E6969" s="42"/>
      <c r="F6969" s="247">
        <v>896599523</v>
      </c>
      <c r="G6969" s="337">
        <v>945095546</v>
      </c>
      <c r="H6969" s="330">
        <v>46191</v>
      </c>
      <c r="I6969" s="330"/>
      <c r="K6969" s="42"/>
      <c r="L6969" s="42"/>
      <c r="M6969" s="328"/>
      <c r="N6969" s="328"/>
      <c r="O6969" s="42"/>
    </row>
    <row r="6970" spans="1:15">
      <c r="A6970" s="42"/>
      <c r="B6970" s="330">
        <v>49974</v>
      </c>
      <c r="C6970" s="334">
        <f t="shared" si="107"/>
        <v>9846916563</v>
      </c>
      <c r="D6970" s="42"/>
      <c r="E6970" s="42"/>
      <c r="F6970" s="247">
        <v>308054377</v>
      </c>
      <c r="G6970" s="337">
        <v>945207372</v>
      </c>
      <c r="H6970" s="330">
        <v>43490</v>
      </c>
      <c r="I6970" s="330"/>
      <c r="K6970" s="42"/>
      <c r="L6970" s="42"/>
      <c r="M6970" s="328"/>
      <c r="N6970" s="328"/>
      <c r="O6970" s="42"/>
    </row>
    <row r="6971" spans="1:15">
      <c r="A6971" s="42"/>
      <c r="B6971" s="330">
        <v>49975</v>
      </c>
      <c r="C6971" s="334">
        <f t="shared" si="107"/>
        <v>10495203044</v>
      </c>
      <c r="D6971" s="42"/>
      <c r="E6971" s="42"/>
      <c r="F6971" s="247">
        <v>956340858</v>
      </c>
      <c r="G6971" s="337">
        <v>945378029</v>
      </c>
      <c r="H6971" s="330">
        <v>43034</v>
      </c>
      <c r="I6971" s="330"/>
      <c r="K6971" s="42"/>
      <c r="L6971" s="42"/>
      <c r="M6971" s="328"/>
      <c r="N6971" s="328"/>
      <c r="O6971" s="42"/>
    </row>
    <row r="6972" spans="1:15">
      <c r="A6972" s="42"/>
      <c r="B6972" s="330">
        <v>49976</v>
      </c>
      <c r="C6972" s="334">
        <f t="shared" si="107"/>
        <v>10455294619</v>
      </c>
      <c r="D6972" s="42"/>
      <c r="E6972" s="42"/>
      <c r="F6972" s="247">
        <v>916432433</v>
      </c>
      <c r="G6972" s="337">
        <v>945670860</v>
      </c>
      <c r="H6972" s="330">
        <v>48660</v>
      </c>
      <c r="I6972" s="330"/>
      <c r="K6972" s="42"/>
      <c r="L6972" s="42"/>
      <c r="M6972" s="328"/>
      <c r="N6972" s="328"/>
      <c r="O6972" s="42"/>
    </row>
    <row r="6973" spans="1:15">
      <c r="A6973" s="42"/>
      <c r="B6973" s="330">
        <v>49977</v>
      </c>
      <c r="C6973" s="334">
        <f t="shared" si="107"/>
        <v>9887270508</v>
      </c>
      <c r="D6973" s="42"/>
      <c r="E6973" s="42"/>
      <c r="F6973" s="247">
        <v>348408322</v>
      </c>
      <c r="G6973" s="337">
        <v>945680056</v>
      </c>
      <c r="H6973" s="330">
        <v>50310</v>
      </c>
      <c r="I6973" s="330"/>
      <c r="K6973" s="42"/>
      <c r="L6973" s="42"/>
      <c r="M6973" s="328"/>
      <c r="N6973" s="328"/>
      <c r="O6973" s="42"/>
    </row>
    <row r="6974" spans="1:15">
      <c r="A6974" s="42"/>
      <c r="B6974" s="330">
        <v>49978</v>
      </c>
      <c r="C6974" s="334">
        <f t="shared" si="107"/>
        <v>10430967178</v>
      </c>
      <c r="D6974" s="42"/>
      <c r="E6974" s="42"/>
      <c r="F6974" s="247">
        <v>892104992</v>
      </c>
      <c r="G6974" s="337">
        <v>945762797</v>
      </c>
      <c r="H6974" s="330">
        <v>48704</v>
      </c>
      <c r="I6974" s="330"/>
      <c r="K6974" s="42"/>
      <c r="L6974" s="42"/>
      <c r="M6974" s="328"/>
      <c r="N6974" s="328"/>
      <c r="O6974" s="42"/>
    </row>
    <row r="6975" spans="1:15">
      <c r="A6975" s="42"/>
      <c r="B6975" s="330">
        <v>49979</v>
      </c>
      <c r="C6975" s="334">
        <f t="shared" si="107"/>
        <v>10008584614</v>
      </c>
      <c r="D6975" s="42"/>
      <c r="E6975" s="42"/>
      <c r="F6975" s="247">
        <v>469722428</v>
      </c>
      <c r="G6975" s="337">
        <v>945802498</v>
      </c>
      <c r="H6975" s="330">
        <v>44806</v>
      </c>
      <c r="I6975" s="330"/>
      <c r="K6975" s="42"/>
      <c r="L6975" s="42"/>
      <c r="M6975" s="328"/>
      <c r="N6975" s="328"/>
      <c r="O6975" s="42"/>
    </row>
    <row r="6976" spans="1:15">
      <c r="A6976" s="42"/>
      <c r="B6976" s="330">
        <v>49980</v>
      </c>
      <c r="C6976" s="334">
        <f t="shared" si="107"/>
        <v>10486095640</v>
      </c>
      <c r="D6976" s="42"/>
      <c r="E6976" s="42"/>
      <c r="F6976" s="247">
        <v>947233454</v>
      </c>
      <c r="G6976" s="337">
        <v>945914680</v>
      </c>
      <c r="H6976" s="330">
        <v>44876</v>
      </c>
      <c r="I6976" s="330"/>
      <c r="K6976" s="42"/>
      <c r="L6976" s="42"/>
      <c r="M6976" s="328"/>
      <c r="N6976" s="328"/>
      <c r="O6976" s="42"/>
    </row>
    <row r="6977" spans="1:15">
      <c r="A6977" s="42"/>
      <c r="B6977" s="330">
        <v>49981</v>
      </c>
      <c r="C6977" s="334">
        <f t="shared" si="107"/>
        <v>9640347313</v>
      </c>
      <c r="D6977" s="42"/>
      <c r="E6977" s="42"/>
      <c r="F6977" s="247">
        <v>101485127</v>
      </c>
      <c r="G6977" s="337">
        <v>946003553</v>
      </c>
      <c r="H6977" s="330">
        <v>49664</v>
      </c>
      <c r="I6977" s="330"/>
      <c r="K6977" s="42"/>
      <c r="L6977" s="42"/>
      <c r="M6977" s="328"/>
      <c r="N6977" s="328"/>
      <c r="O6977" s="42"/>
    </row>
    <row r="6978" spans="1:15">
      <c r="A6978" s="42"/>
      <c r="B6978" s="330">
        <v>49982</v>
      </c>
      <c r="C6978" s="334">
        <f t="shared" si="107"/>
        <v>10348032177</v>
      </c>
      <c r="D6978" s="42"/>
      <c r="E6978" s="42"/>
      <c r="F6978" s="247">
        <v>809169991</v>
      </c>
      <c r="G6978" s="337">
        <v>946010953</v>
      </c>
      <c r="H6978" s="330">
        <v>47199</v>
      </c>
      <c r="I6978" s="330"/>
      <c r="K6978" s="42"/>
      <c r="L6978" s="42"/>
      <c r="M6978" s="328"/>
      <c r="N6978" s="328"/>
      <c r="O6978" s="42"/>
    </row>
    <row r="6979" spans="1:15">
      <c r="A6979" s="42"/>
      <c r="B6979" s="330">
        <v>49983</v>
      </c>
      <c r="C6979" s="334">
        <f t="shared" si="107"/>
        <v>10299675078</v>
      </c>
      <c r="D6979" s="42"/>
      <c r="E6979" s="42"/>
      <c r="F6979" s="247">
        <v>760812892</v>
      </c>
      <c r="G6979" s="337">
        <v>946148328</v>
      </c>
      <c r="H6979" s="330">
        <v>43079</v>
      </c>
      <c r="I6979" s="330"/>
      <c r="K6979" s="42"/>
      <c r="L6979" s="42"/>
      <c r="M6979" s="328"/>
      <c r="N6979" s="328"/>
      <c r="O6979" s="42"/>
    </row>
    <row r="6980" spans="1:15">
      <c r="A6980" s="42"/>
      <c r="B6980" s="330">
        <v>49984</v>
      </c>
      <c r="C6980" s="334">
        <f t="shared" si="107"/>
        <v>10352092937</v>
      </c>
      <c r="D6980" s="42"/>
      <c r="E6980" s="42"/>
      <c r="F6980" s="247">
        <v>813230751</v>
      </c>
      <c r="G6980" s="337">
        <v>946203133</v>
      </c>
      <c r="H6980" s="330">
        <v>48837</v>
      </c>
      <c r="I6980" s="330"/>
      <c r="K6980" s="42"/>
      <c r="L6980" s="42"/>
      <c r="M6980" s="328"/>
      <c r="N6980" s="328"/>
      <c r="O6980" s="42"/>
    </row>
    <row r="6981" spans="1:15">
      <c r="A6981" s="42"/>
      <c r="B6981" s="330">
        <v>49985</v>
      </c>
      <c r="C6981" s="334">
        <f t="shared" si="107"/>
        <v>10058030954</v>
      </c>
      <c r="D6981" s="42"/>
      <c r="E6981" s="42"/>
      <c r="F6981" s="247">
        <v>519168768</v>
      </c>
      <c r="G6981" s="337">
        <v>946633390</v>
      </c>
      <c r="H6981" s="330">
        <v>49207</v>
      </c>
      <c r="I6981" s="330"/>
      <c r="K6981" s="42"/>
      <c r="L6981" s="42"/>
      <c r="M6981" s="328"/>
      <c r="N6981" s="328"/>
      <c r="O6981" s="42"/>
    </row>
    <row r="6982" spans="1:15">
      <c r="A6982" s="42"/>
      <c r="B6982" s="330">
        <v>49986</v>
      </c>
      <c r="C6982" s="334">
        <f t="shared" si="107"/>
        <v>10446892601</v>
      </c>
      <c r="D6982" s="42"/>
      <c r="E6982" s="42"/>
      <c r="F6982" s="247">
        <v>908030415</v>
      </c>
      <c r="G6982" s="337">
        <v>946785717</v>
      </c>
      <c r="H6982" s="330">
        <v>45888</v>
      </c>
      <c r="I6982" s="330"/>
      <c r="K6982" s="42"/>
      <c r="L6982" s="42"/>
      <c r="M6982" s="328"/>
      <c r="N6982" s="328"/>
      <c r="O6982" s="42"/>
    </row>
    <row r="6983" spans="1:15">
      <c r="A6983" s="42"/>
      <c r="B6983" s="330">
        <v>49987</v>
      </c>
      <c r="C6983" s="334">
        <f t="shared" si="107"/>
        <v>9651322782</v>
      </c>
      <c r="D6983" s="42"/>
      <c r="E6983" s="42"/>
      <c r="F6983" s="247">
        <v>112460596</v>
      </c>
      <c r="G6983" s="337">
        <v>947022747</v>
      </c>
      <c r="H6983" s="330">
        <v>44317</v>
      </c>
      <c r="I6983" s="330"/>
      <c r="K6983" s="42"/>
      <c r="L6983" s="42"/>
      <c r="M6983" s="328"/>
      <c r="N6983" s="328"/>
      <c r="O6983" s="42"/>
    </row>
    <row r="6984" spans="1:15">
      <c r="A6984" s="42"/>
      <c r="B6984" s="330">
        <v>49988</v>
      </c>
      <c r="C6984" s="334">
        <f t="shared" si="107"/>
        <v>10076310429</v>
      </c>
      <c r="D6984" s="42"/>
      <c r="E6984" s="42"/>
      <c r="F6984" s="247">
        <v>537448243</v>
      </c>
      <c r="G6984" s="337">
        <v>947112212</v>
      </c>
      <c r="H6984" s="330">
        <v>47247</v>
      </c>
      <c r="I6984" s="330"/>
      <c r="K6984" s="42"/>
      <c r="L6984" s="42"/>
      <c r="M6984" s="328"/>
      <c r="N6984" s="328"/>
      <c r="O6984" s="42"/>
    </row>
    <row r="6985" spans="1:15">
      <c r="A6985" s="42"/>
      <c r="B6985" s="330">
        <v>49989</v>
      </c>
      <c r="C6985" s="334">
        <f t="shared" si="107"/>
        <v>9722131159</v>
      </c>
      <c r="D6985" s="42"/>
      <c r="E6985" s="42"/>
      <c r="F6985" s="247">
        <v>183268973</v>
      </c>
      <c r="G6985" s="337">
        <v>947233454</v>
      </c>
      <c r="H6985" s="330">
        <v>49980</v>
      </c>
      <c r="I6985" s="330"/>
      <c r="K6985" s="42"/>
      <c r="L6985" s="42"/>
      <c r="M6985" s="328"/>
      <c r="N6985" s="328"/>
      <c r="O6985" s="42"/>
    </row>
    <row r="6986" spans="1:15">
      <c r="A6986" s="42"/>
      <c r="B6986" s="330">
        <v>49990</v>
      </c>
      <c r="C6986" s="334">
        <f t="shared" si="107"/>
        <v>9957955595</v>
      </c>
      <c r="D6986" s="42"/>
      <c r="E6986" s="42"/>
      <c r="F6986" s="247">
        <v>419093409</v>
      </c>
      <c r="G6986" s="337">
        <v>947515544</v>
      </c>
      <c r="H6986" s="330">
        <v>49396</v>
      </c>
      <c r="I6986" s="330"/>
      <c r="K6986" s="42"/>
      <c r="L6986" s="42"/>
      <c r="M6986" s="328"/>
      <c r="N6986" s="328"/>
      <c r="O6986" s="42"/>
    </row>
    <row r="6987" spans="1:15">
      <c r="A6987" s="42"/>
      <c r="B6987" s="330">
        <v>49991</v>
      </c>
      <c r="C6987" s="334">
        <f t="shared" si="107"/>
        <v>10364583028</v>
      </c>
      <c r="D6987" s="42"/>
      <c r="E6987" s="42"/>
      <c r="F6987" s="247">
        <v>825720842</v>
      </c>
      <c r="G6987" s="337">
        <v>947522025</v>
      </c>
      <c r="H6987" s="330">
        <v>48614</v>
      </c>
      <c r="I6987" s="330"/>
      <c r="K6987" s="42"/>
      <c r="L6987" s="42"/>
      <c r="M6987" s="328"/>
      <c r="N6987" s="328"/>
      <c r="O6987" s="42"/>
    </row>
    <row r="6988" spans="1:15">
      <c r="A6988" s="42"/>
      <c r="B6988" s="330">
        <v>49992</v>
      </c>
      <c r="C6988" s="334">
        <f t="shared" si="107"/>
        <v>10535236270</v>
      </c>
      <c r="D6988" s="42"/>
      <c r="E6988" s="42"/>
      <c r="F6988" s="247">
        <v>996374084</v>
      </c>
      <c r="G6988" s="337">
        <v>947636330</v>
      </c>
      <c r="H6988" s="330">
        <v>44326</v>
      </c>
      <c r="I6988" s="330"/>
      <c r="K6988" s="42"/>
      <c r="L6988" s="42"/>
      <c r="M6988" s="328"/>
      <c r="N6988" s="328"/>
      <c r="O6988" s="42"/>
    </row>
    <row r="6989" spans="1:15">
      <c r="A6989" s="42"/>
      <c r="B6989" s="330">
        <v>49993</v>
      </c>
      <c r="C6989" s="334">
        <f t="shared" si="107"/>
        <v>9786281317</v>
      </c>
      <c r="D6989" s="42"/>
      <c r="E6989" s="42"/>
      <c r="F6989" s="247">
        <v>247419131</v>
      </c>
      <c r="G6989" s="337">
        <v>947726676</v>
      </c>
      <c r="H6989" s="330">
        <v>49107</v>
      </c>
      <c r="I6989" s="330"/>
      <c r="K6989" s="42"/>
      <c r="L6989" s="42"/>
      <c r="M6989" s="328"/>
      <c r="N6989" s="328"/>
      <c r="O6989" s="42"/>
    </row>
    <row r="6990" spans="1:15">
      <c r="A6990" s="42"/>
      <c r="B6990" s="330">
        <v>49994</v>
      </c>
      <c r="C6990" s="334">
        <f t="shared" si="107"/>
        <v>9659125987</v>
      </c>
      <c r="D6990" s="42"/>
      <c r="E6990" s="42"/>
      <c r="F6990" s="247">
        <v>120263801</v>
      </c>
      <c r="G6990" s="337">
        <v>947877002</v>
      </c>
      <c r="H6990" s="330">
        <v>48072</v>
      </c>
      <c r="I6990" s="330"/>
      <c r="K6990" s="42"/>
      <c r="L6990" s="42"/>
      <c r="M6990" s="328"/>
      <c r="N6990" s="328"/>
      <c r="O6990" s="42"/>
    </row>
    <row r="6991" spans="1:15">
      <c r="A6991" s="42"/>
      <c r="B6991" s="330">
        <v>49995</v>
      </c>
      <c r="C6991" s="334">
        <f t="shared" si="107"/>
        <v>10000612695</v>
      </c>
      <c r="D6991" s="42"/>
      <c r="E6991" s="42"/>
      <c r="F6991" s="247">
        <v>461750509</v>
      </c>
      <c r="G6991" s="337">
        <v>947924472</v>
      </c>
      <c r="H6991" s="330">
        <v>43020</v>
      </c>
      <c r="I6991" s="330"/>
      <c r="K6991" s="42"/>
      <c r="L6991" s="42"/>
      <c r="M6991" s="328"/>
      <c r="N6991" s="328"/>
      <c r="O6991" s="42"/>
    </row>
    <row r="6992" spans="1:15">
      <c r="A6992" s="42"/>
      <c r="B6992" s="330">
        <v>49996</v>
      </c>
      <c r="C6992" s="334">
        <f t="shared" si="107"/>
        <v>9814491925</v>
      </c>
      <c r="D6992" s="42"/>
      <c r="E6992" s="42"/>
      <c r="F6992" s="247">
        <v>275629739</v>
      </c>
      <c r="G6992" s="337">
        <v>948022455</v>
      </c>
      <c r="H6992" s="330">
        <v>48101</v>
      </c>
      <c r="I6992" s="330"/>
      <c r="K6992" s="42"/>
      <c r="L6992" s="42"/>
      <c r="M6992" s="328"/>
      <c r="N6992" s="328"/>
      <c r="O6992" s="42"/>
    </row>
    <row r="6993" spans="1:15">
      <c r="A6993" s="42"/>
      <c r="B6993" s="330">
        <v>49997</v>
      </c>
      <c r="C6993" s="334">
        <f t="shared" si="107"/>
        <v>10318967770</v>
      </c>
      <c r="D6993" s="42"/>
      <c r="E6993" s="42"/>
      <c r="F6993" s="247">
        <v>780105584</v>
      </c>
      <c r="G6993" s="337">
        <v>948527372</v>
      </c>
      <c r="H6993" s="330">
        <v>47039</v>
      </c>
      <c r="I6993" s="330"/>
      <c r="K6993" s="42"/>
      <c r="L6993" s="42"/>
      <c r="M6993" s="328"/>
      <c r="N6993" s="328"/>
      <c r="O6993" s="42"/>
    </row>
    <row r="6994" spans="1:15">
      <c r="A6994" s="42"/>
      <c r="B6994" s="330">
        <v>49998</v>
      </c>
      <c r="C6994" s="334">
        <f t="shared" si="107"/>
        <v>10441940359</v>
      </c>
      <c r="D6994" s="42"/>
      <c r="E6994" s="42"/>
      <c r="F6994" s="247">
        <v>903078173</v>
      </c>
      <c r="G6994" s="337">
        <v>948628720</v>
      </c>
      <c r="H6994" s="330">
        <v>50017</v>
      </c>
      <c r="I6994" s="330"/>
      <c r="K6994" s="42"/>
      <c r="L6994" s="42"/>
      <c r="M6994" s="328"/>
      <c r="N6994" s="328"/>
      <c r="O6994" s="42"/>
    </row>
    <row r="6995" spans="1:15">
      <c r="A6995" s="42"/>
      <c r="B6995" s="330">
        <v>49999</v>
      </c>
      <c r="C6995" s="334">
        <f t="shared" si="107"/>
        <v>10388208743</v>
      </c>
      <c r="D6995" s="42"/>
      <c r="E6995" s="42"/>
      <c r="F6995" s="247">
        <v>849346557</v>
      </c>
      <c r="G6995" s="337">
        <v>948813068</v>
      </c>
      <c r="H6995" s="330">
        <v>46496</v>
      </c>
      <c r="I6995" s="330"/>
      <c r="K6995" s="42"/>
      <c r="L6995" s="42"/>
      <c r="M6995" s="328"/>
      <c r="N6995" s="328"/>
      <c r="O6995" s="42"/>
    </row>
    <row r="6996" spans="1:15">
      <c r="A6996" s="42"/>
      <c r="B6996" s="330">
        <v>50000</v>
      </c>
      <c r="C6996" s="334">
        <f t="shared" si="107"/>
        <v>10342515795</v>
      </c>
      <c r="D6996" s="42"/>
      <c r="E6996" s="42"/>
      <c r="F6996" s="247">
        <v>803653609</v>
      </c>
      <c r="G6996" s="337">
        <v>949088006</v>
      </c>
      <c r="H6996" s="330">
        <v>49578</v>
      </c>
      <c r="I6996" s="330"/>
      <c r="K6996" s="42"/>
      <c r="L6996" s="42"/>
      <c r="M6996" s="328"/>
      <c r="N6996" s="328"/>
      <c r="O6996" s="42"/>
    </row>
    <row r="6997" spans="1:15">
      <c r="A6997" s="42"/>
      <c r="B6997" s="330">
        <v>50001</v>
      </c>
      <c r="C6997" s="334">
        <f t="shared" si="107"/>
        <v>10329034231</v>
      </c>
      <c r="D6997" s="42"/>
      <c r="E6997" s="42"/>
      <c r="F6997" s="247">
        <v>790172045</v>
      </c>
      <c r="G6997" s="337">
        <v>949476844</v>
      </c>
      <c r="H6997" s="330">
        <v>45163</v>
      </c>
      <c r="I6997" s="330"/>
      <c r="K6997" s="42"/>
      <c r="L6997" s="42"/>
      <c r="M6997" s="328"/>
      <c r="N6997" s="328"/>
      <c r="O6997" s="42"/>
    </row>
    <row r="6998" spans="1:15">
      <c r="A6998" s="42"/>
      <c r="B6998" s="330">
        <v>50002</v>
      </c>
      <c r="C6998" s="334">
        <f t="shared" si="107"/>
        <v>10452120938</v>
      </c>
      <c r="D6998" s="42"/>
      <c r="E6998" s="42"/>
      <c r="F6998" s="247">
        <v>913258752</v>
      </c>
      <c r="G6998" s="337">
        <v>949648345</v>
      </c>
      <c r="H6998" s="330">
        <v>46078</v>
      </c>
      <c r="I6998" s="330"/>
      <c r="K6998" s="42"/>
      <c r="L6998" s="42"/>
      <c r="M6998" s="328"/>
      <c r="N6998" s="328"/>
      <c r="O6998" s="42"/>
    </row>
    <row r="6999" spans="1:15">
      <c r="A6999" s="42"/>
      <c r="B6999" s="330">
        <v>50003</v>
      </c>
      <c r="C6999" s="334">
        <f t="shared" si="107"/>
        <v>10061595289</v>
      </c>
      <c r="D6999" s="42"/>
      <c r="E6999" s="42"/>
      <c r="F6999" s="247">
        <v>522733103</v>
      </c>
      <c r="G6999" s="337">
        <v>949660716</v>
      </c>
      <c r="H6999" s="330">
        <v>49884</v>
      </c>
      <c r="I6999" s="330"/>
      <c r="K6999" s="42"/>
      <c r="L6999" s="42"/>
      <c r="M6999" s="328"/>
      <c r="N6999" s="328"/>
      <c r="O6999" s="42"/>
    </row>
    <row r="7000" spans="1:15">
      <c r="A7000" s="42"/>
      <c r="B7000" s="330">
        <v>50004</v>
      </c>
      <c r="C7000" s="334">
        <f t="shared" si="107"/>
        <v>10161458521</v>
      </c>
      <c r="D7000" s="42"/>
      <c r="E7000" s="42"/>
      <c r="F7000" s="247">
        <v>622596335</v>
      </c>
      <c r="G7000" s="337">
        <v>949732647</v>
      </c>
      <c r="H7000" s="330">
        <v>47873</v>
      </c>
      <c r="I7000" s="330"/>
      <c r="K7000" s="42"/>
      <c r="L7000" s="42"/>
      <c r="M7000" s="328"/>
      <c r="N7000" s="328"/>
      <c r="O7000" s="42"/>
    </row>
    <row r="7001" spans="1:15">
      <c r="A7001" s="42"/>
      <c r="B7001" s="330">
        <v>50005</v>
      </c>
      <c r="C7001" s="334">
        <f t="shared" si="107"/>
        <v>10106933111</v>
      </c>
      <c r="D7001" s="42"/>
      <c r="E7001" s="42"/>
      <c r="F7001" s="247">
        <v>568070925</v>
      </c>
      <c r="G7001" s="337">
        <v>949810526</v>
      </c>
      <c r="H7001" s="330">
        <v>48701</v>
      </c>
      <c r="I7001" s="330"/>
      <c r="K7001" s="42"/>
      <c r="L7001" s="42"/>
      <c r="M7001" s="328"/>
      <c r="N7001" s="328"/>
      <c r="O7001" s="42"/>
    </row>
    <row r="7002" spans="1:15">
      <c r="A7002" s="42"/>
      <c r="B7002" s="330">
        <v>50006</v>
      </c>
      <c r="C7002" s="334">
        <f t="shared" si="107"/>
        <v>10365413139</v>
      </c>
      <c r="D7002" s="42"/>
      <c r="E7002" s="42"/>
      <c r="F7002" s="247">
        <v>826550953</v>
      </c>
      <c r="G7002" s="337">
        <v>950225003</v>
      </c>
      <c r="H7002" s="330">
        <v>49634</v>
      </c>
      <c r="I7002" s="330"/>
      <c r="K7002" s="42"/>
      <c r="L7002" s="42"/>
      <c r="M7002" s="328"/>
      <c r="N7002" s="328"/>
      <c r="O7002" s="42"/>
    </row>
    <row r="7003" spans="1:15">
      <c r="A7003" s="42"/>
      <c r="B7003" s="330">
        <v>50007</v>
      </c>
      <c r="C7003" s="334">
        <f t="shared" si="107"/>
        <v>10423405517</v>
      </c>
      <c r="D7003" s="42"/>
      <c r="E7003" s="42"/>
      <c r="F7003" s="247">
        <v>884543331</v>
      </c>
      <c r="G7003" s="337">
        <v>950335122</v>
      </c>
      <c r="H7003" s="330">
        <v>46390</v>
      </c>
      <c r="I7003" s="330"/>
      <c r="K7003" s="42"/>
      <c r="L7003" s="42"/>
      <c r="M7003" s="328"/>
      <c r="N7003" s="328"/>
      <c r="O7003" s="42"/>
    </row>
    <row r="7004" spans="1:15">
      <c r="A7004" s="42"/>
      <c r="B7004" s="330">
        <v>50008</v>
      </c>
      <c r="C7004" s="334">
        <f t="shared" si="107"/>
        <v>9651711075</v>
      </c>
      <c r="D7004" s="42"/>
      <c r="E7004" s="42"/>
      <c r="F7004" s="247">
        <v>112848889</v>
      </c>
      <c r="G7004" s="337">
        <v>950468908</v>
      </c>
      <c r="H7004" s="330">
        <v>48649</v>
      </c>
      <c r="I7004" s="330"/>
      <c r="K7004" s="42"/>
      <c r="L7004" s="42"/>
      <c r="M7004" s="328"/>
      <c r="N7004" s="328"/>
      <c r="O7004" s="42"/>
    </row>
    <row r="7005" spans="1:15">
      <c r="A7005" s="42"/>
      <c r="B7005" s="330">
        <v>50009</v>
      </c>
      <c r="C7005" s="334">
        <f t="shared" si="107"/>
        <v>10124294702</v>
      </c>
      <c r="D7005" s="42"/>
      <c r="E7005" s="42"/>
      <c r="F7005" s="247">
        <v>585432516</v>
      </c>
      <c r="G7005" s="337">
        <v>950482567</v>
      </c>
      <c r="H7005" s="330">
        <v>46661</v>
      </c>
      <c r="I7005" s="330"/>
      <c r="K7005" s="42"/>
      <c r="L7005" s="42"/>
      <c r="M7005" s="328"/>
      <c r="N7005" s="328"/>
      <c r="O7005" s="42"/>
    </row>
    <row r="7006" spans="1:15">
      <c r="A7006" s="42"/>
      <c r="B7006" s="330">
        <v>50010</v>
      </c>
      <c r="C7006" s="334">
        <f t="shared" si="107"/>
        <v>10139468008</v>
      </c>
      <c r="D7006" s="42"/>
      <c r="E7006" s="42"/>
      <c r="F7006" s="247">
        <v>600605822</v>
      </c>
      <c r="G7006" s="337">
        <v>950833741</v>
      </c>
      <c r="H7006" s="330">
        <v>43465</v>
      </c>
      <c r="I7006" s="330"/>
      <c r="K7006" s="42"/>
      <c r="L7006" s="42"/>
      <c r="M7006" s="328"/>
      <c r="N7006" s="328"/>
      <c r="O7006" s="42"/>
    </row>
    <row r="7007" spans="1:15">
      <c r="A7007" s="42"/>
      <c r="B7007" s="330">
        <v>50011</v>
      </c>
      <c r="C7007" s="334">
        <f t="shared" si="107"/>
        <v>10013254611</v>
      </c>
      <c r="D7007" s="42"/>
      <c r="E7007" s="42"/>
      <c r="F7007" s="247">
        <v>474392425</v>
      </c>
      <c r="G7007" s="337">
        <v>951097482</v>
      </c>
      <c r="H7007" s="330">
        <v>43521</v>
      </c>
      <c r="I7007" s="330"/>
      <c r="K7007" s="42"/>
      <c r="L7007" s="42"/>
      <c r="M7007" s="328"/>
      <c r="N7007" s="328"/>
      <c r="O7007" s="42"/>
    </row>
    <row r="7008" spans="1:15">
      <c r="A7008" s="42"/>
      <c r="B7008" s="330">
        <v>50012</v>
      </c>
      <c r="C7008" s="334">
        <f t="shared" ref="C7008:C7071" si="108">F7008+(F$88*28679+98765)+(G$88*6587+87654)+(E$88*9537+76543)+(J$88*5713+4528)</f>
        <v>10449096956</v>
      </c>
      <c r="D7008" s="42"/>
      <c r="E7008" s="42"/>
      <c r="F7008" s="247">
        <v>910234770</v>
      </c>
      <c r="G7008" s="337">
        <v>951101217</v>
      </c>
      <c r="H7008" s="330">
        <v>47025</v>
      </c>
      <c r="I7008" s="330"/>
      <c r="K7008" s="42"/>
      <c r="L7008" s="42"/>
      <c r="M7008" s="328"/>
      <c r="N7008" s="328"/>
      <c r="O7008" s="42"/>
    </row>
    <row r="7009" spans="1:15">
      <c r="A7009" s="42"/>
      <c r="B7009" s="330">
        <v>50013</v>
      </c>
      <c r="C7009" s="334">
        <f t="shared" si="108"/>
        <v>10034639777</v>
      </c>
      <c r="D7009" s="42"/>
      <c r="E7009" s="42"/>
      <c r="F7009" s="247">
        <v>495777591</v>
      </c>
      <c r="G7009" s="337">
        <v>951260567</v>
      </c>
      <c r="H7009" s="330">
        <v>45208</v>
      </c>
      <c r="I7009" s="330"/>
      <c r="K7009" s="42"/>
      <c r="L7009" s="42"/>
      <c r="M7009" s="328"/>
      <c r="N7009" s="328"/>
      <c r="O7009" s="42"/>
    </row>
    <row r="7010" spans="1:15">
      <c r="A7010" s="42"/>
      <c r="B7010" s="330">
        <v>50014</v>
      </c>
      <c r="C7010" s="334">
        <f t="shared" si="108"/>
        <v>10068292929</v>
      </c>
      <c r="D7010" s="42"/>
      <c r="E7010" s="42"/>
      <c r="F7010" s="247">
        <v>529430743</v>
      </c>
      <c r="G7010" s="337">
        <v>951412063</v>
      </c>
      <c r="H7010" s="330">
        <v>49612</v>
      </c>
      <c r="I7010" s="330"/>
      <c r="K7010" s="42"/>
      <c r="L7010" s="42"/>
      <c r="M7010" s="328"/>
      <c r="N7010" s="328"/>
      <c r="O7010" s="42"/>
    </row>
    <row r="7011" spans="1:15">
      <c r="A7011" s="42"/>
      <c r="B7011" s="330">
        <v>50015</v>
      </c>
      <c r="C7011" s="334">
        <f t="shared" si="108"/>
        <v>10358084486</v>
      </c>
      <c r="D7011" s="42"/>
      <c r="E7011" s="42"/>
      <c r="F7011" s="247">
        <v>819222300</v>
      </c>
      <c r="G7011" s="337">
        <v>951600847</v>
      </c>
      <c r="H7011" s="330">
        <v>48119</v>
      </c>
      <c r="I7011" s="330"/>
      <c r="K7011" s="42"/>
      <c r="L7011" s="42"/>
      <c r="M7011" s="328"/>
      <c r="N7011" s="328"/>
      <c r="O7011" s="42"/>
    </row>
    <row r="7012" spans="1:15">
      <c r="A7012" s="42"/>
      <c r="B7012" s="330">
        <v>50016</v>
      </c>
      <c r="C7012" s="334">
        <f t="shared" si="108"/>
        <v>10391955409</v>
      </c>
      <c r="D7012" s="42"/>
      <c r="E7012" s="42"/>
      <c r="F7012" s="247">
        <v>853093223</v>
      </c>
      <c r="G7012" s="337">
        <v>951714578</v>
      </c>
      <c r="H7012" s="330">
        <v>50313</v>
      </c>
      <c r="I7012" s="330"/>
      <c r="K7012" s="42"/>
      <c r="L7012" s="42"/>
      <c r="M7012" s="328"/>
      <c r="N7012" s="328"/>
      <c r="O7012" s="42"/>
    </row>
    <row r="7013" spans="1:15">
      <c r="A7013" s="42"/>
      <c r="B7013" s="330">
        <v>50017</v>
      </c>
      <c r="C7013" s="334">
        <f t="shared" si="108"/>
        <v>10487490906</v>
      </c>
      <c r="D7013" s="42"/>
      <c r="E7013" s="42"/>
      <c r="F7013" s="247">
        <v>948628720</v>
      </c>
      <c r="G7013" s="337">
        <v>951738447</v>
      </c>
      <c r="H7013" s="330">
        <v>47743</v>
      </c>
      <c r="I7013" s="330"/>
      <c r="K7013" s="42"/>
      <c r="L7013" s="42"/>
      <c r="M7013" s="328"/>
      <c r="N7013" s="328"/>
      <c r="O7013" s="42"/>
    </row>
    <row r="7014" spans="1:15">
      <c r="A7014" s="42"/>
      <c r="B7014" s="330">
        <v>50018</v>
      </c>
      <c r="C7014" s="334">
        <f t="shared" si="108"/>
        <v>10345538408</v>
      </c>
      <c r="D7014" s="42"/>
      <c r="E7014" s="42"/>
      <c r="F7014" s="247">
        <v>806676222</v>
      </c>
      <c r="G7014" s="337">
        <v>951932869</v>
      </c>
      <c r="H7014" s="330">
        <v>50044</v>
      </c>
      <c r="I7014" s="330"/>
      <c r="K7014" s="42"/>
      <c r="L7014" s="42"/>
      <c r="M7014" s="328"/>
      <c r="N7014" s="328"/>
      <c r="O7014" s="42"/>
    </row>
    <row r="7015" spans="1:15">
      <c r="A7015" s="42"/>
      <c r="B7015" s="330">
        <v>50019</v>
      </c>
      <c r="C7015" s="334">
        <f t="shared" si="108"/>
        <v>10156981091</v>
      </c>
      <c r="D7015" s="42"/>
      <c r="E7015" s="42"/>
      <c r="F7015" s="247">
        <v>618118905</v>
      </c>
      <c r="G7015" s="337">
        <v>952220091</v>
      </c>
      <c r="H7015" s="330">
        <v>48816</v>
      </c>
      <c r="I7015" s="330"/>
      <c r="K7015" s="42"/>
      <c r="L7015" s="42"/>
      <c r="M7015" s="328"/>
      <c r="N7015" s="328"/>
      <c r="O7015" s="42"/>
    </row>
    <row r="7016" spans="1:15">
      <c r="A7016" s="42"/>
      <c r="B7016" s="330">
        <v>50020</v>
      </c>
      <c r="C7016" s="334">
        <f t="shared" si="108"/>
        <v>10019404562</v>
      </c>
      <c r="D7016" s="42"/>
      <c r="E7016" s="42"/>
      <c r="F7016" s="247">
        <v>480542376</v>
      </c>
      <c r="G7016" s="337">
        <v>952410926</v>
      </c>
      <c r="H7016" s="330">
        <v>48298</v>
      </c>
      <c r="I7016" s="330"/>
      <c r="K7016" s="42"/>
      <c r="L7016" s="42"/>
      <c r="M7016" s="328"/>
      <c r="N7016" s="328"/>
      <c r="O7016" s="42"/>
    </row>
    <row r="7017" spans="1:15">
      <c r="A7017" s="42"/>
      <c r="B7017" s="330">
        <v>50021</v>
      </c>
      <c r="C7017" s="334">
        <f t="shared" si="108"/>
        <v>10204612749</v>
      </c>
      <c r="D7017" s="42"/>
      <c r="E7017" s="42"/>
      <c r="F7017" s="247">
        <v>665750563</v>
      </c>
      <c r="G7017" s="337">
        <v>952488378</v>
      </c>
      <c r="H7017" s="330">
        <v>44591</v>
      </c>
      <c r="I7017" s="330"/>
      <c r="K7017" s="42"/>
      <c r="L7017" s="42"/>
      <c r="M7017" s="328"/>
      <c r="N7017" s="328"/>
      <c r="O7017" s="42"/>
    </row>
    <row r="7018" spans="1:15">
      <c r="A7018" s="42"/>
      <c r="B7018" s="330">
        <v>50022</v>
      </c>
      <c r="C7018" s="334">
        <f t="shared" si="108"/>
        <v>9767260325</v>
      </c>
      <c r="D7018" s="42"/>
      <c r="E7018" s="42"/>
      <c r="F7018" s="247">
        <v>228398139</v>
      </c>
      <c r="G7018" s="337">
        <v>952652032</v>
      </c>
      <c r="H7018" s="330">
        <v>43097</v>
      </c>
      <c r="I7018" s="330"/>
      <c r="K7018" s="42"/>
      <c r="L7018" s="42"/>
      <c r="M7018" s="328"/>
      <c r="N7018" s="328"/>
      <c r="O7018" s="42"/>
    </row>
    <row r="7019" spans="1:15">
      <c r="A7019" s="42"/>
      <c r="B7019" s="330">
        <v>50023</v>
      </c>
      <c r="C7019" s="334">
        <f t="shared" si="108"/>
        <v>10281106467</v>
      </c>
      <c r="D7019" s="42"/>
      <c r="E7019" s="42"/>
      <c r="F7019" s="247">
        <v>742244281</v>
      </c>
      <c r="G7019" s="337">
        <v>952881751</v>
      </c>
      <c r="H7019" s="330">
        <v>47072</v>
      </c>
      <c r="I7019" s="330"/>
      <c r="K7019" s="42"/>
      <c r="L7019" s="42"/>
      <c r="M7019" s="328"/>
      <c r="N7019" s="328"/>
      <c r="O7019" s="42"/>
    </row>
    <row r="7020" spans="1:15">
      <c r="A7020" s="42"/>
      <c r="B7020" s="330">
        <v>50024</v>
      </c>
      <c r="C7020" s="334">
        <f t="shared" si="108"/>
        <v>10343165471</v>
      </c>
      <c r="D7020" s="42"/>
      <c r="E7020" s="42"/>
      <c r="F7020" s="247">
        <v>804303285</v>
      </c>
      <c r="G7020" s="337">
        <v>952973282</v>
      </c>
      <c r="H7020" s="330">
        <v>44353</v>
      </c>
      <c r="I7020" s="330"/>
      <c r="K7020" s="42"/>
      <c r="L7020" s="42"/>
      <c r="M7020" s="328"/>
      <c r="N7020" s="328"/>
      <c r="O7020" s="42"/>
    </row>
    <row r="7021" spans="1:15">
      <c r="A7021" s="42"/>
      <c r="B7021" s="330">
        <v>50025</v>
      </c>
      <c r="C7021" s="334">
        <f t="shared" si="108"/>
        <v>10524377174</v>
      </c>
      <c r="D7021" s="42"/>
      <c r="E7021" s="42"/>
      <c r="F7021" s="247">
        <v>985514988</v>
      </c>
      <c r="G7021" s="337">
        <v>953061294</v>
      </c>
      <c r="H7021" s="330">
        <v>46527</v>
      </c>
      <c r="I7021" s="330"/>
      <c r="K7021" s="42"/>
      <c r="L7021" s="42"/>
      <c r="M7021" s="328"/>
      <c r="N7021" s="328"/>
      <c r="O7021" s="42"/>
    </row>
    <row r="7022" spans="1:15">
      <c r="A7022" s="42"/>
      <c r="B7022" s="330">
        <v>50026</v>
      </c>
      <c r="C7022" s="334">
        <f t="shared" si="108"/>
        <v>10412280938</v>
      </c>
      <c r="D7022" s="42"/>
      <c r="E7022" s="42"/>
      <c r="F7022" s="247">
        <v>873418752</v>
      </c>
      <c r="G7022" s="337">
        <v>953168352</v>
      </c>
      <c r="H7022" s="330">
        <v>43754</v>
      </c>
      <c r="I7022" s="330"/>
      <c r="K7022" s="42"/>
      <c r="L7022" s="42"/>
      <c r="M7022" s="328"/>
      <c r="N7022" s="328"/>
      <c r="O7022" s="42"/>
    </row>
    <row r="7023" spans="1:15">
      <c r="A7023" s="42"/>
      <c r="B7023" s="330">
        <v>50027</v>
      </c>
      <c r="C7023" s="334">
        <f t="shared" si="108"/>
        <v>9958446469</v>
      </c>
      <c r="D7023" s="42"/>
      <c r="E7023" s="42"/>
      <c r="F7023" s="247">
        <v>419584283</v>
      </c>
      <c r="G7023" s="337">
        <v>953338064</v>
      </c>
      <c r="H7023" s="330">
        <v>48898</v>
      </c>
      <c r="I7023" s="330"/>
      <c r="K7023" s="42"/>
      <c r="L7023" s="42"/>
      <c r="M7023" s="328"/>
      <c r="N7023" s="328"/>
      <c r="O7023" s="42"/>
    </row>
    <row r="7024" spans="1:15">
      <c r="A7024" s="42"/>
      <c r="B7024" s="330">
        <v>50028</v>
      </c>
      <c r="C7024" s="334">
        <f t="shared" si="108"/>
        <v>9934252259</v>
      </c>
      <c r="D7024" s="42"/>
      <c r="E7024" s="42"/>
      <c r="F7024" s="247">
        <v>395390073</v>
      </c>
      <c r="G7024" s="337">
        <v>953466576</v>
      </c>
      <c r="H7024" s="330">
        <v>47386</v>
      </c>
      <c r="I7024" s="330"/>
      <c r="K7024" s="42"/>
      <c r="L7024" s="42"/>
      <c r="M7024" s="328"/>
      <c r="N7024" s="328"/>
      <c r="O7024" s="42"/>
    </row>
    <row r="7025" spans="1:15">
      <c r="A7025" s="42"/>
      <c r="B7025" s="330">
        <v>50029</v>
      </c>
      <c r="C7025" s="334">
        <f t="shared" si="108"/>
        <v>10414789564</v>
      </c>
      <c r="D7025" s="42"/>
      <c r="E7025" s="42"/>
      <c r="F7025" s="247">
        <v>875927378</v>
      </c>
      <c r="G7025" s="337">
        <v>953481257</v>
      </c>
      <c r="H7025" s="330">
        <v>43817</v>
      </c>
      <c r="I7025" s="330"/>
      <c r="K7025" s="42"/>
      <c r="L7025" s="42"/>
      <c r="M7025" s="328"/>
      <c r="N7025" s="328"/>
      <c r="O7025" s="42"/>
    </row>
    <row r="7026" spans="1:15">
      <c r="A7026" s="42"/>
      <c r="B7026" s="330">
        <v>50030</v>
      </c>
      <c r="C7026" s="334">
        <f t="shared" si="108"/>
        <v>10261220317</v>
      </c>
      <c r="D7026" s="42"/>
      <c r="E7026" s="42"/>
      <c r="F7026" s="247">
        <v>722358131</v>
      </c>
      <c r="G7026" s="337">
        <v>953607863</v>
      </c>
      <c r="H7026" s="330">
        <v>49923</v>
      </c>
      <c r="I7026" s="330"/>
      <c r="K7026" s="42"/>
      <c r="L7026" s="42"/>
      <c r="M7026" s="328"/>
      <c r="N7026" s="328"/>
      <c r="O7026" s="42"/>
    </row>
    <row r="7027" spans="1:15">
      <c r="A7027" s="42"/>
      <c r="B7027" s="330">
        <v>50031</v>
      </c>
      <c r="C7027" s="334">
        <f t="shared" si="108"/>
        <v>9725374480</v>
      </c>
      <c r="D7027" s="42"/>
      <c r="E7027" s="42"/>
      <c r="F7027" s="247">
        <v>186512294</v>
      </c>
      <c r="G7027" s="337">
        <v>953684396</v>
      </c>
      <c r="H7027" s="330">
        <v>45666</v>
      </c>
      <c r="I7027" s="330"/>
      <c r="K7027" s="42"/>
      <c r="L7027" s="42"/>
      <c r="M7027" s="328"/>
      <c r="N7027" s="328"/>
      <c r="O7027" s="42"/>
    </row>
    <row r="7028" spans="1:15">
      <c r="A7028" s="42"/>
      <c r="B7028" s="330">
        <v>50032</v>
      </c>
      <c r="C7028" s="334">
        <f t="shared" si="108"/>
        <v>9909005366</v>
      </c>
      <c r="D7028" s="42"/>
      <c r="E7028" s="42"/>
      <c r="F7028" s="247">
        <v>370143180</v>
      </c>
      <c r="G7028" s="337">
        <v>953875686</v>
      </c>
      <c r="H7028" s="330">
        <v>44426</v>
      </c>
      <c r="I7028" s="330"/>
      <c r="K7028" s="42"/>
      <c r="L7028" s="42"/>
      <c r="M7028" s="328"/>
      <c r="N7028" s="328"/>
      <c r="O7028" s="42"/>
    </row>
    <row r="7029" spans="1:15">
      <c r="A7029" s="42"/>
      <c r="B7029" s="330">
        <v>50033</v>
      </c>
      <c r="C7029" s="334">
        <f t="shared" si="108"/>
        <v>10347983268</v>
      </c>
      <c r="D7029" s="42"/>
      <c r="E7029" s="42"/>
      <c r="F7029" s="247">
        <v>809121082</v>
      </c>
      <c r="G7029" s="337">
        <v>954138690</v>
      </c>
      <c r="H7029" s="330">
        <v>47356</v>
      </c>
      <c r="I7029" s="330"/>
      <c r="K7029" s="42"/>
      <c r="L7029" s="42"/>
      <c r="M7029" s="328"/>
      <c r="N7029" s="328"/>
      <c r="O7029" s="42"/>
    </row>
    <row r="7030" spans="1:15">
      <c r="A7030" s="42"/>
      <c r="B7030" s="330">
        <v>50034</v>
      </c>
      <c r="C7030" s="334">
        <f t="shared" si="108"/>
        <v>9941021772</v>
      </c>
      <c r="D7030" s="42"/>
      <c r="E7030" s="42"/>
      <c r="F7030" s="247">
        <v>402159586</v>
      </c>
      <c r="G7030" s="337">
        <v>954539345</v>
      </c>
      <c r="H7030" s="330">
        <v>44939</v>
      </c>
      <c r="I7030" s="330"/>
      <c r="K7030" s="42"/>
      <c r="L7030" s="42"/>
      <c r="M7030" s="328"/>
      <c r="N7030" s="328"/>
      <c r="O7030" s="42"/>
    </row>
    <row r="7031" spans="1:15">
      <c r="A7031" s="42"/>
      <c r="B7031" s="330">
        <v>50035</v>
      </c>
      <c r="C7031" s="334">
        <f t="shared" si="108"/>
        <v>10518837547</v>
      </c>
      <c r="D7031" s="42"/>
      <c r="E7031" s="42"/>
      <c r="F7031" s="247">
        <v>979975361</v>
      </c>
      <c r="G7031" s="337">
        <v>954972937</v>
      </c>
      <c r="H7031" s="330">
        <v>43429</v>
      </c>
      <c r="I7031" s="330"/>
      <c r="K7031" s="42"/>
      <c r="L7031" s="42"/>
      <c r="M7031" s="328"/>
      <c r="N7031" s="328"/>
      <c r="O7031" s="42"/>
    </row>
    <row r="7032" spans="1:15">
      <c r="A7032" s="42"/>
      <c r="B7032" s="330">
        <v>50036</v>
      </c>
      <c r="C7032" s="334">
        <f t="shared" si="108"/>
        <v>9848929974</v>
      </c>
      <c r="D7032" s="42"/>
      <c r="E7032" s="42"/>
      <c r="F7032" s="247">
        <v>310067788</v>
      </c>
      <c r="G7032" s="337">
        <v>955010907</v>
      </c>
      <c r="H7032" s="330">
        <v>48933</v>
      </c>
      <c r="I7032" s="330"/>
      <c r="K7032" s="42"/>
      <c r="L7032" s="42"/>
      <c r="M7032" s="328"/>
      <c r="N7032" s="328"/>
      <c r="O7032" s="42"/>
    </row>
    <row r="7033" spans="1:15">
      <c r="A7033" s="42"/>
      <c r="B7033" s="330">
        <v>50037</v>
      </c>
      <c r="C7033" s="334">
        <f t="shared" si="108"/>
        <v>10350201554</v>
      </c>
      <c r="D7033" s="42"/>
      <c r="E7033" s="42"/>
      <c r="F7033" s="247">
        <v>811339368</v>
      </c>
      <c r="G7033" s="337">
        <v>955106201</v>
      </c>
      <c r="H7033" s="330">
        <v>45104</v>
      </c>
      <c r="I7033" s="330"/>
      <c r="K7033" s="42"/>
      <c r="L7033" s="42"/>
      <c r="M7033" s="328"/>
      <c r="N7033" s="328"/>
      <c r="O7033" s="42"/>
    </row>
    <row r="7034" spans="1:15">
      <c r="A7034" s="42"/>
      <c r="B7034" s="330">
        <v>50038</v>
      </c>
      <c r="C7034" s="334">
        <f t="shared" si="108"/>
        <v>9845770239</v>
      </c>
      <c r="D7034" s="42"/>
      <c r="E7034" s="42"/>
      <c r="F7034" s="247">
        <v>306908053</v>
      </c>
      <c r="G7034" s="337">
        <v>955174144</v>
      </c>
      <c r="H7034" s="330">
        <v>44597</v>
      </c>
      <c r="I7034" s="330"/>
      <c r="K7034" s="42"/>
      <c r="L7034" s="42"/>
      <c r="M7034" s="328"/>
      <c r="N7034" s="328"/>
      <c r="O7034" s="42"/>
    </row>
    <row r="7035" spans="1:15">
      <c r="A7035" s="42"/>
      <c r="B7035" s="330">
        <v>50039</v>
      </c>
      <c r="C7035" s="334">
        <f t="shared" si="108"/>
        <v>10386959365</v>
      </c>
      <c r="D7035" s="42"/>
      <c r="E7035" s="42"/>
      <c r="F7035" s="247">
        <v>848097179</v>
      </c>
      <c r="G7035" s="337">
        <v>955272722</v>
      </c>
      <c r="H7035" s="330">
        <v>43525</v>
      </c>
      <c r="I7035" s="330"/>
      <c r="K7035" s="42"/>
      <c r="L7035" s="42"/>
      <c r="M7035" s="328"/>
      <c r="N7035" s="328"/>
      <c r="O7035" s="42"/>
    </row>
    <row r="7036" spans="1:15">
      <c r="A7036" s="42"/>
      <c r="B7036" s="330">
        <v>50040</v>
      </c>
      <c r="C7036" s="334">
        <f t="shared" si="108"/>
        <v>10303282430</v>
      </c>
      <c r="D7036" s="42"/>
      <c r="E7036" s="42"/>
      <c r="F7036" s="247">
        <v>764420244</v>
      </c>
      <c r="G7036" s="337">
        <v>955390185</v>
      </c>
      <c r="H7036" s="330">
        <v>44378</v>
      </c>
      <c r="I7036" s="330"/>
      <c r="K7036" s="42"/>
      <c r="L7036" s="42"/>
      <c r="M7036" s="328"/>
      <c r="N7036" s="328"/>
      <c r="O7036" s="42"/>
    </row>
    <row r="7037" spans="1:15">
      <c r="A7037" s="42"/>
      <c r="B7037" s="330">
        <v>50041</v>
      </c>
      <c r="C7037" s="334">
        <f t="shared" si="108"/>
        <v>9700419989</v>
      </c>
      <c r="D7037" s="42"/>
      <c r="E7037" s="42"/>
      <c r="F7037" s="247">
        <v>161557803</v>
      </c>
      <c r="G7037" s="337">
        <v>955506213</v>
      </c>
      <c r="H7037" s="330">
        <v>44856</v>
      </c>
      <c r="I7037" s="330"/>
      <c r="K7037" s="42"/>
      <c r="L7037" s="42"/>
      <c r="M7037" s="328"/>
      <c r="N7037" s="328"/>
      <c r="O7037" s="42"/>
    </row>
    <row r="7038" spans="1:15">
      <c r="A7038" s="42"/>
      <c r="B7038" s="330">
        <v>50042</v>
      </c>
      <c r="C7038" s="334">
        <f t="shared" si="108"/>
        <v>9859900208</v>
      </c>
      <c r="D7038" s="42"/>
      <c r="E7038" s="42"/>
      <c r="F7038" s="247">
        <v>321038022</v>
      </c>
      <c r="G7038" s="337">
        <v>955617751</v>
      </c>
      <c r="H7038" s="330">
        <v>48312</v>
      </c>
      <c r="I7038" s="330"/>
      <c r="K7038" s="42"/>
      <c r="L7038" s="42"/>
      <c r="M7038" s="328"/>
      <c r="N7038" s="328"/>
      <c r="O7038" s="42"/>
    </row>
    <row r="7039" spans="1:15">
      <c r="A7039" s="42"/>
      <c r="B7039" s="330">
        <v>50043</v>
      </c>
      <c r="C7039" s="334">
        <f t="shared" si="108"/>
        <v>10397475692</v>
      </c>
      <c r="D7039" s="42"/>
      <c r="E7039" s="42"/>
      <c r="F7039" s="247">
        <v>858613506</v>
      </c>
      <c r="G7039" s="337">
        <v>955627894</v>
      </c>
      <c r="H7039" s="330">
        <v>45782</v>
      </c>
      <c r="I7039" s="330"/>
      <c r="K7039" s="42"/>
      <c r="L7039" s="42"/>
      <c r="M7039" s="328"/>
      <c r="N7039" s="328"/>
      <c r="O7039" s="42"/>
    </row>
    <row r="7040" spans="1:15">
      <c r="A7040" s="42"/>
      <c r="B7040" s="330">
        <v>50044</v>
      </c>
      <c r="C7040" s="334">
        <f t="shared" si="108"/>
        <v>10490795055</v>
      </c>
      <c r="D7040" s="42"/>
      <c r="E7040" s="42"/>
      <c r="F7040" s="247">
        <v>951932869</v>
      </c>
      <c r="G7040" s="337">
        <v>955772999</v>
      </c>
      <c r="H7040" s="330">
        <v>47479</v>
      </c>
      <c r="I7040" s="330"/>
      <c r="K7040" s="42"/>
      <c r="L7040" s="42"/>
      <c r="M7040" s="328"/>
      <c r="N7040" s="328"/>
      <c r="O7040" s="42"/>
    </row>
    <row r="7041" spans="1:15">
      <c r="A7041" s="42"/>
      <c r="B7041" s="330">
        <v>50045</v>
      </c>
      <c r="C7041" s="334">
        <f t="shared" si="108"/>
        <v>10274235735</v>
      </c>
      <c r="D7041" s="42"/>
      <c r="E7041" s="42"/>
      <c r="F7041" s="247">
        <v>735373549</v>
      </c>
      <c r="G7041" s="337">
        <v>956041822</v>
      </c>
      <c r="H7041" s="330">
        <v>48105</v>
      </c>
      <c r="I7041" s="330"/>
      <c r="K7041" s="42"/>
      <c r="L7041" s="42"/>
      <c r="M7041" s="328"/>
      <c r="N7041" s="328"/>
      <c r="O7041" s="42"/>
    </row>
    <row r="7042" spans="1:15">
      <c r="A7042" s="42"/>
      <c r="B7042" s="330">
        <v>50046</v>
      </c>
      <c r="C7042" s="334">
        <f t="shared" si="108"/>
        <v>10482055396</v>
      </c>
      <c r="D7042" s="42"/>
      <c r="E7042" s="42"/>
      <c r="F7042" s="247">
        <v>943193210</v>
      </c>
      <c r="G7042" s="337">
        <v>956123669</v>
      </c>
      <c r="H7042" s="330">
        <v>43627</v>
      </c>
      <c r="I7042" s="330"/>
      <c r="K7042" s="42"/>
      <c r="L7042" s="42"/>
      <c r="M7042" s="328"/>
      <c r="N7042" s="328"/>
      <c r="O7042" s="42"/>
    </row>
    <row r="7043" spans="1:15">
      <c r="A7043" s="42"/>
      <c r="B7043" s="330">
        <v>50047</v>
      </c>
      <c r="C7043" s="334">
        <f t="shared" si="108"/>
        <v>9684686559</v>
      </c>
      <c r="D7043" s="42"/>
      <c r="E7043" s="42"/>
      <c r="F7043" s="247">
        <v>145824373</v>
      </c>
      <c r="G7043" s="337">
        <v>956275666</v>
      </c>
      <c r="H7043" s="330">
        <v>48716</v>
      </c>
      <c r="I7043" s="330"/>
      <c r="K7043" s="42"/>
      <c r="L7043" s="42"/>
      <c r="M7043" s="328"/>
      <c r="N7043" s="328"/>
      <c r="O7043" s="42"/>
    </row>
    <row r="7044" spans="1:15">
      <c r="A7044" s="42"/>
      <c r="B7044" s="330">
        <v>50048</v>
      </c>
      <c r="C7044" s="334">
        <f t="shared" si="108"/>
        <v>9853837466</v>
      </c>
      <c r="D7044" s="42"/>
      <c r="E7044" s="42"/>
      <c r="F7044" s="247">
        <v>314975280</v>
      </c>
      <c r="G7044" s="337">
        <v>956305696</v>
      </c>
      <c r="H7044" s="330">
        <v>44944</v>
      </c>
      <c r="I7044" s="330"/>
      <c r="K7044" s="42"/>
      <c r="L7044" s="42"/>
      <c r="M7044" s="328"/>
      <c r="N7044" s="328"/>
      <c r="O7044" s="42"/>
    </row>
    <row r="7045" spans="1:15">
      <c r="A7045" s="42"/>
      <c r="B7045" s="330">
        <v>50049</v>
      </c>
      <c r="C7045" s="334">
        <f t="shared" si="108"/>
        <v>9747704227</v>
      </c>
      <c r="D7045" s="42"/>
      <c r="E7045" s="42"/>
      <c r="F7045" s="247">
        <v>208842041</v>
      </c>
      <c r="G7045" s="337">
        <v>956340858</v>
      </c>
      <c r="H7045" s="330">
        <v>49975</v>
      </c>
      <c r="I7045" s="330"/>
      <c r="K7045" s="42"/>
      <c r="L7045" s="42"/>
      <c r="M7045" s="328"/>
      <c r="N7045" s="328"/>
      <c r="O7045" s="42"/>
    </row>
    <row r="7046" spans="1:15">
      <c r="A7046" s="42"/>
      <c r="B7046" s="330">
        <v>50050</v>
      </c>
      <c r="C7046" s="334">
        <f t="shared" si="108"/>
        <v>10422965768</v>
      </c>
      <c r="D7046" s="42"/>
      <c r="E7046" s="42"/>
      <c r="F7046" s="247">
        <v>884103582</v>
      </c>
      <c r="G7046" s="337">
        <v>956515000</v>
      </c>
      <c r="H7046" s="330">
        <v>49613</v>
      </c>
      <c r="I7046" s="330"/>
      <c r="K7046" s="42"/>
      <c r="L7046" s="42"/>
      <c r="M7046" s="328"/>
      <c r="N7046" s="328"/>
      <c r="O7046" s="42"/>
    </row>
    <row r="7047" spans="1:15">
      <c r="A7047" s="42"/>
      <c r="B7047" s="330">
        <v>50051</v>
      </c>
      <c r="C7047" s="334">
        <f t="shared" si="108"/>
        <v>10083325850</v>
      </c>
      <c r="D7047" s="42"/>
      <c r="E7047" s="42"/>
      <c r="F7047" s="247">
        <v>544463664</v>
      </c>
      <c r="G7047" s="337">
        <v>956541235</v>
      </c>
      <c r="H7047" s="330">
        <v>47772</v>
      </c>
      <c r="I7047" s="330"/>
      <c r="K7047" s="42"/>
      <c r="L7047" s="42"/>
      <c r="M7047" s="328"/>
      <c r="N7047" s="328"/>
      <c r="O7047" s="42"/>
    </row>
    <row r="7048" spans="1:15">
      <c r="A7048" s="42"/>
      <c r="B7048" s="330">
        <v>50052</v>
      </c>
      <c r="C7048" s="334">
        <f t="shared" si="108"/>
        <v>9863510004</v>
      </c>
      <c r="D7048" s="42"/>
      <c r="E7048" s="42"/>
      <c r="F7048" s="247">
        <v>324647818</v>
      </c>
      <c r="G7048" s="337">
        <v>956739981</v>
      </c>
      <c r="H7048" s="330">
        <v>47089</v>
      </c>
      <c r="I7048" s="330"/>
      <c r="K7048" s="42"/>
      <c r="L7048" s="42"/>
      <c r="M7048" s="328"/>
      <c r="N7048" s="328"/>
      <c r="O7048" s="42"/>
    </row>
    <row r="7049" spans="1:15">
      <c r="A7049" s="42"/>
      <c r="B7049" s="330">
        <v>50053</v>
      </c>
      <c r="C7049" s="334">
        <f t="shared" si="108"/>
        <v>10445216303</v>
      </c>
      <c r="D7049" s="42"/>
      <c r="E7049" s="42"/>
      <c r="F7049" s="247">
        <v>906354117</v>
      </c>
      <c r="G7049" s="337">
        <v>956843448</v>
      </c>
      <c r="H7049" s="330">
        <v>47342</v>
      </c>
      <c r="I7049" s="330"/>
      <c r="K7049" s="42"/>
      <c r="L7049" s="42"/>
      <c r="M7049" s="328"/>
      <c r="N7049" s="328"/>
      <c r="O7049" s="42"/>
    </row>
    <row r="7050" spans="1:15">
      <c r="A7050" s="42"/>
      <c r="B7050" s="330">
        <v>50054</v>
      </c>
      <c r="C7050" s="334">
        <f t="shared" si="108"/>
        <v>10462043487</v>
      </c>
      <c r="D7050" s="42"/>
      <c r="E7050" s="42"/>
      <c r="F7050" s="247">
        <v>923181301</v>
      </c>
      <c r="G7050" s="337">
        <v>956889971</v>
      </c>
      <c r="H7050" s="330">
        <v>49876</v>
      </c>
      <c r="I7050" s="330"/>
      <c r="K7050" s="42"/>
      <c r="L7050" s="42"/>
      <c r="M7050" s="328"/>
      <c r="N7050" s="328"/>
      <c r="O7050" s="42"/>
    </row>
    <row r="7051" spans="1:15">
      <c r="A7051" s="42"/>
      <c r="B7051" s="330">
        <v>50055</v>
      </c>
      <c r="C7051" s="334">
        <f t="shared" si="108"/>
        <v>9900212050</v>
      </c>
      <c r="D7051" s="42"/>
      <c r="E7051" s="42"/>
      <c r="F7051" s="247">
        <v>361349864</v>
      </c>
      <c r="G7051" s="337">
        <v>956905282</v>
      </c>
      <c r="H7051" s="330">
        <v>49779</v>
      </c>
      <c r="I7051" s="330"/>
      <c r="K7051" s="42"/>
      <c r="L7051" s="42"/>
      <c r="M7051" s="328"/>
      <c r="N7051" s="328"/>
      <c r="O7051" s="42"/>
    </row>
    <row r="7052" spans="1:15">
      <c r="A7052" s="42"/>
      <c r="B7052" s="330">
        <v>50056</v>
      </c>
      <c r="C7052" s="334">
        <f t="shared" si="108"/>
        <v>10044293977</v>
      </c>
      <c r="D7052" s="42"/>
      <c r="E7052" s="42"/>
      <c r="F7052" s="247">
        <v>505431791</v>
      </c>
      <c r="G7052" s="337">
        <v>957184910</v>
      </c>
      <c r="H7052" s="330">
        <v>46939</v>
      </c>
      <c r="I7052" s="330"/>
      <c r="K7052" s="42"/>
      <c r="L7052" s="42"/>
      <c r="M7052" s="328"/>
      <c r="N7052" s="328"/>
      <c r="O7052" s="42"/>
    </row>
    <row r="7053" spans="1:15">
      <c r="A7053" s="42"/>
      <c r="B7053" s="330">
        <v>50057</v>
      </c>
      <c r="C7053" s="334">
        <f t="shared" si="108"/>
        <v>9944432477</v>
      </c>
      <c r="D7053" s="42"/>
      <c r="E7053" s="42"/>
      <c r="F7053" s="247">
        <v>405570291</v>
      </c>
      <c r="G7053" s="337">
        <v>957244682</v>
      </c>
      <c r="H7053" s="330">
        <v>44385</v>
      </c>
      <c r="I7053" s="330"/>
      <c r="K7053" s="42"/>
      <c r="L7053" s="42"/>
      <c r="M7053" s="328"/>
      <c r="N7053" s="328"/>
      <c r="O7053" s="42"/>
    </row>
    <row r="7054" spans="1:15">
      <c r="A7054" s="42"/>
      <c r="B7054" s="330">
        <v>50058</v>
      </c>
      <c r="C7054" s="334">
        <f t="shared" si="108"/>
        <v>10352211992</v>
      </c>
      <c r="D7054" s="42"/>
      <c r="E7054" s="42"/>
      <c r="F7054" s="247">
        <v>813349806</v>
      </c>
      <c r="G7054" s="337">
        <v>957328905</v>
      </c>
      <c r="H7054" s="330">
        <v>46049</v>
      </c>
      <c r="I7054" s="330"/>
      <c r="K7054" s="42"/>
      <c r="L7054" s="42"/>
      <c r="M7054" s="328"/>
      <c r="N7054" s="328"/>
      <c r="O7054" s="42"/>
    </row>
    <row r="7055" spans="1:15">
      <c r="A7055" s="42"/>
      <c r="B7055" s="330">
        <v>50059</v>
      </c>
      <c r="C7055" s="334">
        <f t="shared" si="108"/>
        <v>9829413834</v>
      </c>
      <c r="D7055" s="42"/>
      <c r="E7055" s="42"/>
      <c r="F7055" s="247">
        <v>290551648</v>
      </c>
      <c r="G7055" s="337">
        <v>957493911</v>
      </c>
      <c r="H7055" s="330">
        <v>49026</v>
      </c>
      <c r="I7055" s="330"/>
      <c r="K7055" s="42"/>
      <c r="L7055" s="42"/>
      <c r="M7055" s="328"/>
      <c r="N7055" s="328"/>
      <c r="O7055" s="42"/>
    </row>
    <row r="7056" spans="1:15">
      <c r="A7056" s="42"/>
      <c r="B7056" s="330">
        <v>50060</v>
      </c>
      <c r="C7056" s="334">
        <f t="shared" si="108"/>
        <v>10536730544</v>
      </c>
      <c r="D7056" s="42"/>
      <c r="E7056" s="42"/>
      <c r="F7056" s="247">
        <v>997868358</v>
      </c>
      <c r="G7056" s="337">
        <v>957605305</v>
      </c>
      <c r="H7056" s="330">
        <v>46073</v>
      </c>
      <c r="I7056" s="330"/>
      <c r="K7056" s="42"/>
      <c r="L7056" s="42"/>
      <c r="M7056" s="328"/>
      <c r="N7056" s="328"/>
      <c r="O7056" s="42"/>
    </row>
    <row r="7057" spans="1:15">
      <c r="A7057" s="42"/>
      <c r="B7057" s="330">
        <v>50061</v>
      </c>
      <c r="C7057" s="334">
        <f t="shared" si="108"/>
        <v>9809082355</v>
      </c>
      <c r="D7057" s="42"/>
      <c r="E7057" s="42"/>
      <c r="F7057" s="247">
        <v>270220169</v>
      </c>
      <c r="G7057" s="337">
        <v>957639416</v>
      </c>
      <c r="H7057" s="330">
        <v>47205</v>
      </c>
      <c r="I7057" s="330"/>
      <c r="K7057" s="42"/>
      <c r="L7057" s="42"/>
      <c r="M7057" s="328"/>
      <c r="N7057" s="328"/>
      <c r="O7057" s="42"/>
    </row>
    <row r="7058" spans="1:15">
      <c r="A7058" s="42"/>
      <c r="B7058" s="330">
        <v>50062</v>
      </c>
      <c r="C7058" s="334">
        <f t="shared" si="108"/>
        <v>10143380919</v>
      </c>
      <c r="D7058" s="42"/>
      <c r="E7058" s="42"/>
      <c r="F7058" s="247">
        <v>604518733</v>
      </c>
      <c r="G7058" s="337">
        <v>957649914</v>
      </c>
      <c r="H7058" s="330">
        <v>45323</v>
      </c>
      <c r="I7058" s="330"/>
      <c r="K7058" s="42"/>
      <c r="L7058" s="42"/>
      <c r="M7058" s="328"/>
      <c r="N7058" s="328"/>
      <c r="O7058" s="42"/>
    </row>
    <row r="7059" spans="1:15">
      <c r="A7059" s="42"/>
      <c r="B7059" s="330">
        <v>50063</v>
      </c>
      <c r="C7059" s="334">
        <f t="shared" si="108"/>
        <v>10191801713</v>
      </c>
      <c r="D7059" s="42"/>
      <c r="E7059" s="42"/>
      <c r="F7059" s="247">
        <v>652939527</v>
      </c>
      <c r="G7059" s="337">
        <v>957741508</v>
      </c>
      <c r="H7059" s="330">
        <v>50222</v>
      </c>
      <c r="I7059" s="330"/>
      <c r="K7059" s="42"/>
      <c r="L7059" s="42"/>
      <c r="M7059" s="328"/>
      <c r="N7059" s="328"/>
      <c r="O7059" s="42"/>
    </row>
    <row r="7060" spans="1:15">
      <c r="A7060" s="42"/>
      <c r="B7060" s="330">
        <v>50064</v>
      </c>
      <c r="C7060" s="334">
        <f t="shared" si="108"/>
        <v>10191859850</v>
      </c>
      <c r="D7060" s="42"/>
      <c r="E7060" s="42"/>
      <c r="F7060" s="247">
        <v>652997664</v>
      </c>
      <c r="G7060" s="337">
        <v>957797570</v>
      </c>
      <c r="H7060" s="330">
        <v>49334</v>
      </c>
      <c r="I7060" s="330"/>
      <c r="K7060" s="42"/>
      <c r="L7060" s="42"/>
      <c r="M7060" s="328"/>
      <c r="N7060" s="328"/>
      <c r="O7060" s="42"/>
    </row>
    <row r="7061" spans="1:15">
      <c r="A7061" s="42"/>
      <c r="B7061" s="330">
        <v>50065</v>
      </c>
      <c r="C7061" s="334">
        <f t="shared" si="108"/>
        <v>9869381080</v>
      </c>
      <c r="D7061" s="42"/>
      <c r="E7061" s="42"/>
      <c r="F7061" s="247">
        <v>330518894</v>
      </c>
      <c r="G7061" s="337">
        <v>957817562</v>
      </c>
      <c r="H7061" s="330">
        <v>47699</v>
      </c>
      <c r="I7061" s="330"/>
      <c r="K7061" s="42"/>
      <c r="L7061" s="42"/>
      <c r="M7061" s="328"/>
      <c r="N7061" s="328"/>
      <c r="O7061" s="42"/>
    </row>
    <row r="7062" spans="1:15">
      <c r="A7062" s="42"/>
      <c r="B7062" s="330">
        <v>50066</v>
      </c>
      <c r="C7062" s="334">
        <f t="shared" si="108"/>
        <v>9796887602</v>
      </c>
      <c r="D7062" s="42"/>
      <c r="E7062" s="42"/>
      <c r="F7062" s="247">
        <v>258025416</v>
      </c>
      <c r="G7062" s="337">
        <v>957922328</v>
      </c>
      <c r="H7062" s="330">
        <v>48604</v>
      </c>
      <c r="I7062" s="330"/>
      <c r="K7062" s="42"/>
      <c r="L7062" s="42"/>
      <c r="M7062" s="328"/>
      <c r="N7062" s="328"/>
      <c r="O7062" s="42"/>
    </row>
    <row r="7063" spans="1:15">
      <c r="A7063" s="42"/>
      <c r="B7063" s="330">
        <v>50067</v>
      </c>
      <c r="C7063" s="334">
        <f t="shared" si="108"/>
        <v>10291837462</v>
      </c>
      <c r="D7063" s="42"/>
      <c r="E7063" s="42"/>
      <c r="F7063" s="247">
        <v>752975276</v>
      </c>
      <c r="G7063" s="337">
        <v>957931897</v>
      </c>
      <c r="H7063" s="330">
        <v>48106</v>
      </c>
      <c r="I7063" s="330"/>
      <c r="K7063" s="42"/>
      <c r="L7063" s="42"/>
      <c r="M7063" s="328"/>
      <c r="N7063" s="328"/>
      <c r="O7063" s="42"/>
    </row>
    <row r="7064" spans="1:15">
      <c r="A7064" s="42"/>
      <c r="B7064" s="330">
        <v>50068</v>
      </c>
      <c r="C7064" s="334">
        <f t="shared" si="108"/>
        <v>9955529464</v>
      </c>
      <c r="D7064" s="42"/>
      <c r="E7064" s="42"/>
      <c r="F7064" s="247">
        <v>416667278</v>
      </c>
      <c r="G7064" s="337">
        <v>957964686</v>
      </c>
      <c r="H7064" s="330">
        <v>46528</v>
      </c>
      <c r="I7064" s="330"/>
      <c r="K7064" s="42"/>
      <c r="L7064" s="42"/>
      <c r="M7064" s="328"/>
      <c r="N7064" s="328"/>
      <c r="O7064" s="42"/>
    </row>
    <row r="7065" spans="1:15">
      <c r="A7065" s="42"/>
      <c r="B7065" s="330">
        <v>50069</v>
      </c>
      <c r="C7065" s="334">
        <f t="shared" si="108"/>
        <v>9903519852</v>
      </c>
      <c r="D7065" s="42"/>
      <c r="E7065" s="42"/>
      <c r="F7065" s="247">
        <v>364657666</v>
      </c>
      <c r="G7065" s="337">
        <v>958015843</v>
      </c>
      <c r="H7065" s="330">
        <v>47223</v>
      </c>
      <c r="I7065" s="330"/>
      <c r="K7065" s="42"/>
      <c r="L7065" s="42"/>
      <c r="M7065" s="328"/>
      <c r="N7065" s="328"/>
      <c r="O7065" s="42"/>
    </row>
    <row r="7066" spans="1:15">
      <c r="A7066" s="42"/>
      <c r="B7066" s="330">
        <v>50070</v>
      </c>
      <c r="C7066" s="334">
        <f t="shared" si="108"/>
        <v>10319361971</v>
      </c>
      <c r="D7066" s="42"/>
      <c r="E7066" s="42"/>
      <c r="F7066" s="247">
        <v>780499785</v>
      </c>
      <c r="G7066" s="337">
        <v>958085173</v>
      </c>
      <c r="H7066" s="330">
        <v>45913</v>
      </c>
      <c r="I7066" s="330"/>
      <c r="K7066" s="42"/>
      <c r="L7066" s="42"/>
      <c r="M7066" s="328"/>
      <c r="N7066" s="328"/>
      <c r="O7066" s="42"/>
    </row>
    <row r="7067" spans="1:15">
      <c r="A7067" s="42"/>
      <c r="B7067" s="330">
        <v>50071</v>
      </c>
      <c r="C7067" s="334">
        <f t="shared" si="108"/>
        <v>10263178097</v>
      </c>
      <c r="D7067" s="42"/>
      <c r="E7067" s="42"/>
      <c r="F7067" s="247">
        <v>724315911</v>
      </c>
      <c r="G7067" s="337">
        <v>958202499</v>
      </c>
      <c r="H7067" s="330">
        <v>45397</v>
      </c>
      <c r="I7067" s="330"/>
      <c r="K7067" s="42"/>
      <c r="L7067" s="42"/>
      <c r="M7067" s="328"/>
      <c r="N7067" s="328"/>
      <c r="O7067" s="42"/>
    </row>
    <row r="7068" spans="1:15">
      <c r="A7068" s="42"/>
      <c r="B7068" s="330">
        <v>50072</v>
      </c>
      <c r="C7068" s="334">
        <f t="shared" si="108"/>
        <v>10521199472</v>
      </c>
      <c r="D7068" s="42"/>
      <c r="E7068" s="42"/>
      <c r="F7068" s="247">
        <v>982337286</v>
      </c>
      <c r="G7068" s="337">
        <v>958208146</v>
      </c>
      <c r="H7068" s="330">
        <v>43406</v>
      </c>
      <c r="I7068" s="330"/>
      <c r="K7068" s="42"/>
      <c r="L7068" s="42"/>
      <c r="M7068" s="328"/>
      <c r="N7068" s="328"/>
      <c r="O7068" s="42"/>
    </row>
    <row r="7069" spans="1:15">
      <c r="A7069" s="42"/>
      <c r="B7069" s="330">
        <v>50073</v>
      </c>
      <c r="C7069" s="334">
        <f t="shared" si="108"/>
        <v>10466884703</v>
      </c>
      <c r="D7069" s="42"/>
      <c r="E7069" s="42"/>
      <c r="F7069" s="247">
        <v>928022517</v>
      </c>
      <c r="G7069" s="337">
        <v>958468829</v>
      </c>
      <c r="H7069" s="330">
        <v>47214</v>
      </c>
      <c r="I7069" s="330"/>
      <c r="K7069" s="42"/>
      <c r="L7069" s="42"/>
      <c r="M7069" s="328"/>
      <c r="N7069" s="328"/>
      <c r="O7069" s="42"/>
    </row>
    <row r="7070" spans="1:15">
      <c r="A7070" s="42"/>
      <c r="B7070" s="330">
        <v>50074</v>
      </c>
      <c r="C7070" s="334">
        <f t="shared" si="108"/>
        <v>9915746719</v>
      </c>
      <c r="D7070" s="42"/>
      <c r="E7070" s="42"/>
      <c r="F7070" s="247">
        <v>376884533</v>
      </c>
      <c r="G7070" s="337">
        <v>958575079</v>
      </c>
      <c r="H7070" s="330">
        <v>46205</v>
      </c>
      <c r="I7070" s="330"/>
      <c r="K7070" s="42"/>
      <c r="L7070" s="42"/>
      <c r="M7070" s="328"/>
      <c r="N7070" s="328"/>
      <c r="O7070" s="42"/>
    </row>
    <row r="7071" spans="1:15">
      <c r="A7071" s="42"/>
      <c r="B7071" s="330">
        <v>50075</v>
      </c>
      <c r="C7071" s="334">
        <f t="shared" si="108"/>
        <v>10110371427</v>
      </c>
      <c r="D7071" s="42"/>
      <c r="E7071" s="42"/>
      <c r="F7071" s="247">
        <v>571509241</v>
      </c>
      <c r="G7071" s="337">
        <v>958623266</v>
      </c>
      <c r="H7071" s="330">
        <v>46129</v>
      </c>
      <c r="I7071" s="330"/>
      <c r="K7071" s="42"/>
      <c r="L7071" s="42"/>
      <c r="M7071" s="328"/>
      <c r="N7071" s="328"/>
      <c r="O7071" s="42"/>
    </row>
    <row r="7072" spans="1:15">
      <c r="A7072" s="42"/>
      <c r="B7072" s="330">
        <v>50076</v>
      </c>
      <c r="C7072" s="334">
        <f t="shared" ref="C7072:C7135" si="109">F7072+(F$88*28679+98765)+(G$88*6587+87654)+(E$88*9537+76543)+(J$88*5713+4528)</f>
        <v>9716609142</v>
      </c>
      <c r="D7072" s="42"/>
      <c r="E7072" s="42"/>
      <c r="F7072" s="247">
        <v>177746956</v>
      </c>
      <c r="G7072" s="337">
        <v>958645938</v>
      </c>
      <c r="H7072" s="330">
        <v>50096</v>
      </c>
      <c r="I7072" s="330"/>
      <c r="K7072" s="42"/>
      <c r="L7072" s="42"/>
      <c r="M7072" s="328"/>
      <c r="N7072" s="328"/>
      <c r="O7072" s="42"/>
    </row>
    <row r="7073" spans="1:15">
      <c r="A7073" s="42"/>
      <c r="B7073" s="330">
        <v>50077</v>
      </c>
      <c r="C7073" s="334">
        <f t="shared" si="109"/>
        <v>10001574781</v>
      </c>
      <c r="D7073" s="42"/>
      <c r="E7073" s="42"/>
      <c r="F7073" s="247">
        <v>462712595</v>
      </c>
      <c r="G7073" s="337">
        <v>958968516</v>
      </c>
      <c r="H7073" s="330">
        <v>45842</v>
      </c>
      <c r="I7073" s="330"/>
      <c r="K7073" s="42"/>
      <c r="L7073" s="42"/>
      <c r="M7073" s="328"/>
      <c r="N7073" s="328"/>
      <c r="O7073" s="42"/>
    </row>
    <row r="7074" spans="1:15">
      <c r="A7074" s="42"/>
      <c r="B7074" s="330">
        <v>50078</v>
      </c>
      <c r="C7074" s="334">
        <f t="shared" si="109"/>
        <v>10119900987</v>
      </c>
      <c r="D7074" s="42"/>
      <c r="E7074" s="42"/>
      <c r="F7074" s="247">
        <v>581038801</v>
      </c>
      <c r="G7074" s="337">
        <v>959048894</v>
      </c>
      <c r="H7074" s="330">
        <v>47870</v>
      </c>
      <c r="I7074" s="330"/>
      <c r="K7074" s="42"/>
      <c r="L7074" s="42"/>
      <c r="M7074" s="328"/>
      <c r="N7074" s="328"/>
      <c r="O7074" s="42"/>
    </row>
    <row r="7075" spans="1:15">
      <c r="A7075" s="42"/>
      <c r="B7075" s="330">
        <v>50079</v>
      </c>
      <c r="C7075" s="334">
        <f t="shared" si="109"/>
        <v>10418211178</v>
      </c>
      <c r="D7075" s="42"/>
      <c r="E7075" s="42"/>
      <c r="F7075" s="247">
        <v>879348992</v>
      </c>
      <c r="G7075" s="337">
        <v>959109811</v>
      </c>
      <c r="H7075" s="330">
        <v>47049</v>
      </c>
      <c r="I7075" s="330"/>
      <c r="K7075" s="42"/>
      <c r="L7075" s="42"/>
      <c r="M7075" s="328"/>
      <c r="N7075" s="328"/>
      <c r="O7075" s="42"/>
    </row>
    <row r="7076" spans="1:15">
      <c r="A7076" s="42"/>
      <c r="B7076" s="330">
        <v>50080</v>
      </c>
      <c r="C7076" s="334">
        <f t="shared" si="109"/>
        <v>9891396286</v>
      </c>
      <c r="D7076" s="42"/>
      <c r="E7076" s="42"/>
      <c r="F7076" s="247">
        <v>352534100</v>
      </c>
      <c r="G7076" s="337">
        <v>959117517</v>
      </c>
      <c r="H7076" s="330">
        <v>48029</v>
      </c>
      <c r="I7076" s="330"/>
      <c r="K7076" s="42"/>
      <c r="L7076" s="42"/>
      <c r="M7076" s="328"/>
      <c r="N7076" s="328"/>
      <c r="O7076" s="42"/>
    </row>
    <row r="7077" spans="1:15">
      <c r="A7077" s="42"/>
      <c r="B7077" s="330">
        <v>50081</v>
      </c>
      <c r="C7077" s="334">
        <f t="shared" si="109"/>
        <v>10020672015</v>
      </c>
      <c r="D7077" s="42"/>
      <c r="E7077" s="42"/>
      <c r="F7077" s="247">
        <v>481809829</v>
      </c>
      <c r="G7077" s="337">
        <v>959161440</v>
      </c>
      <c r="H7077" s="330">
        <v>47508</v>
      </c>
      <c r="I7077" s="330"/>
      <c r="K7077" s="42"/>
      <c r="L7077" s="42"/>
      <c r="M7077" s="328"/>
      <c r="N7077" s="328"/>
      <c r="O7077" s="42"/>
    </row>
    <row r="7078" spans="1:15">
      <c r="A7078" s="42"/>
      <c r="B7078" s="330">
        <v>50082</v>
      </c>
      <c r="C7078" s="334">
        <f t="shared" si="109"/>
        <v>10355505871</v>
      </c>
      <c r="D7078" s="42"/>
      <c r="E7078" s="42"/>
      <c r="F7078" s="247">
        <v>816643685</v>
      </c>
      <c r="G7078" s="337">
        <v>959364077</v>
      </c>
      <c r="H7078" s="330">
        <v>45877</v>
      </c>
      <c r="I7078" s="330"/>
      <c r="K7078" s="42"/>
      <c r="L7078" s="42"/>
      <c r="M7078" s="328"/>
      <c r="N7078" s="328"/>
      <c r="O7078" s="42"/>
    </row>
    <row r="7079" spans="1:15">
      <c r="A7079" s="42"/>
      <c r="B7079" s="330">
        <v>50083</v>
      </c>
      <c r="C7079" s="334">
        <f t="shared" si="109"/>
        <v>9640135331</v>
      </c>
      <c r="D7079" s="42"/>
      <c r="E7079" s="42"/>
      <c r="F7079" s="247">
        <v>101273145</v>
      </c>
      <c r="G7079" s="337">
        <v>959449787</v>
      </c>
      <c r="H7079" s="330">
        <v>48812</v>
      </c>
      <c r="I7079" s="330"/>
      <c r="K7079" s="42"/>
      <c r="L7079" s="42"/>
      <c r="M7079" s="328"/>
      <c r="N7079" s="328"/>
      <c r="O7079" s="42"/>
    </row>
    <row r="7080" spans="1:15">
      <c r="A7080" s="42"/>
      <c r="B7080" s="330">
        <v>50084</v>
      </c>
      <c r="C7080" s="334">
        <f t="shared" si="109"/>
        <v>10107514716</v>
      </c>
      <c r="D7080" s="42"/>
      <c r="E7080" s="42"/>
      <c r="F7080" s="247">
        <v>568652530</v>
      </c>
      <c r="G7080" s="337">
        <v>959797054</v>
      </c>
      <c r="H7080" s="330">
        <v>46287</v>
      </c>
      <c r="I7080" s="330"/>
      <c r="K7080" s="42"/>
      <c r="L7080" s="42"/>
      <c r="M7080" s="328"/>
      <c r="N7080" s="328"/>
      <c r="O7080" s="42"/>
    </row>
    <row r="7081" spans="1:15">
      <c r="A7081" s="42"/>
      <c r="B7081" s="330">
        <v>50085</v>
      </c>
      <c r="C7081" s="334">
        <f t="shared" si="109"/>
        <v>10001060608</v>
      </c>
      <c r="D7081" s="42"/>
      <c r="E7081" s="42"/>
      <c r="F7081" s="247">
        <v>462198422</v>
      </c>
      <c r="G7081" s="337">
        <v>960093299</v>
      </c>
      <c r="H7081" s="330">
        <v>46155</v>
      </c>
      <c r="I7081" s="330"/>
      <c r="K7081" s="42"/>
      <c r="L7081" s="42"/>
      <c r="M7081" s="328"/>
      <c r="N7081" s="328"/>
      <c r="O7081" s="42"/>
    </row>
    <row r="7082" spans="1:15">
      <c r="A7082" s="42"/>
      <c r="B7082" s="330">
        <v>50086</v>
      </c>
      <c r="C7082" s="334">
        <f t="shared" si="109"/>
        <v>10379301168</v>
      </c>
      <c r="D7082" s="42"/>
      <c r="E7082" s="42"/>
      <c r="F7082" s="247">
        <v>840438982</v>
      </c>
      <c r="G7082" s="337">
        <v>960384088</v>
      </c>
      <c r="H7082" s="330">
        <v>48608</v>
      </c>
      <c r="I7082" s="330"/>
      <c r="K7082" s="42"/>
      <c r="L7082" s="42"/>
      <c r="M7082" s="328"/>
      <c r="N7082" s="328"/>
      <c r="O7082" s="42"/>
    </row>
    <row r="7083" spans="1:15">
      <c r="A7083" s="42"/>
      <c r="B7083" s="330">
        <v>50087</v>
      </c>
      <c r="C7083" s="334">
        <f t="shared" si="109"/>
        <v>10125574371</v>
      </c>
      <c r="D7083" s="42"/>
      <c r="E7083" s="42"/>
      <c r="F7083" s="247">
        <v>586712185</v>
      </c>
      <c r="G7083" s="337">
        <v>960475854</v>
      </c>
      <c r="H7083" s="330">
        <v>44788</v>
      </c>
      <c r="I7083" s="330"/>
      <c r="K7083" s="42"/>
      <c r="L7083" s="42"/>
      <c r="M7083" s="328"/>
      <c r="N7083" s="328"/>
      <c r="O7083" s="42"/>
    </row>
    <row r="7084" spans="1:15">
      <c r="A7084" s="42"/>
      <c r="B7084" s="330">
        <v>50088</v>
      </c>
      <c r="C7084" s="334">
        <f t="shared" si="109"/>
        <v>10144255491</v>
      </c>
      <c r="D7084" s="42"/>
      <c r="E7084" s="42"/>
      <c r="F7084" s="247">
        <v>605393305</v>
      </c>
      <c r="G7084" s="337">
        <v>960529753</v>
      </c>
      <c r="H7084" s="330">
        <v>44143</v>
      </c>
      <c r="I7084" s="330"/>
      <c r="K7084" s="42"/>
      <c r="L7084" s="42"/>
      <c r="M7084" s="328"/>
      <c r="N7084" s="328"/>
      <c r="O7084" s="42"/>
    </row>
    <row r="7085" spans="1:15">
      <c r="A7085" s="42"/>
      <c r="B7085" s="330">
        <v>50089</v>
      </c>
      <c r="C7085" s="334">
        <f t="shared" si="109"/>
        <v>10054109125</v>
      </c>
      <c r="D7085" s="42"/>
      <c r="E7085" s="42"/>
      <c r="F7085" s="247">
        <v>515246939</v>
      </c>
      <c r="G7085" s="337">
        <v>960743320</v>
      </c>
      <c r="H7085" s="330">
        <v>50125</v>
      </c>
      <c r="I7085" s="330"/>
      <c r="K7085" s="42"/>
      <c r="L7085" s="42"/>
      <c r="M7085" s="328"/>
      <c r="N7085" s="328"/>
      <c r="O7085" s="42"/>
    </row>
    <row r="7086" spans="1:15">
      <c r="A7086" s="42"/>
      <c r="B7086" s="330">
        <v>50090</v>
      </c>
      <c r="C7086" s="334">
        <f t="shared" si="109"/>
        <v>9961604756</v>
      </c>
      <c r="D7086" s="42"/>
      <c r="E7086" s="42"/>
      <c r="F7086" s="247">
        <v>422742570</v>
      </c>
      <c r="G7086" s="337">
        <v>961337613</v>
      </c>
      <c r="H7086" s="330">
        <v>43339</v>
      </c>
      <c r="I7086" s="330"/>
      <c r="K7086" s="42"/>
      <c r="L7086" s="42"/>
      <c r="M7086" s="328"/>
      <c r="N7086" s="328"/>
      <c r="O7086" s="42"/>
    </row>
    <row r="7087" spans="1:15">
      <c r="A7087" s="42"/>
      <c r="B7087" s="330">
        <v>50091</v>
      </c>
      <c r="C7087" s="334">
        <f t="shared" si="109"/>
        <v>9737531816</v>
      </c>
      <c r="D7087" s="42"/>
      <c r="E7087" s="42"/>
      <c r="F7087" s="247">
        <v>198669630</v>
      </c>
      <c r="G7087" s="337">
        <v>961427869</v>
      </c>
      <c r="H7087" s="330">
        <v>47215</v>
      </c>
      <c r="I7087" s="330"/>
      <c r="K7087" s="42"/>
      <c r="L7087" s="42"/>
      <c r="M7087" s="328"/>
      <c r="N7087" s="328"/>
      <c r="O7087" s="42"/>
    </row>
    <row r="7088" spans="1:15">
      <c r="A7088" s="42"/>
      <c r="B7088" s="330">
        <v>50092</v>
      </c>
      <c r="C7088" s="334">
        <f t="shared" si="109"/>
        <v>10524267139</v>
      </c>
      <c r="D7088" s="42"/>
      <c r="E7088" s="42"/>
      <c r="F7088" s="247">
        <v>985404953</v>
      </c>
      <c r="G7088" s="337">
        <v>961509066</v>
      </c>
      <c r="H7088" s="330">
        <v>48817</v>
      </c>
      <c r="I7088" s="330"/>
      <c r="K7088" s="42"/>
      <c r="L7088" s="42"/>
      <c r="M7088" s="328"/>
      <c r="N7088" s="328"/>
      <c r="O7088" s="42"/>
    </row>
    <row r="7089" spans="1:15">
      <c r="A7089" s="42"/>
      <c r="B7089" s="330">
        <v>50093</v>
      </c>
      <c r="C7089" s="334">
        <f t="shared" si="109"/>
        <v>9920074139</v>
      </c>
      <c r="D7089" s="42"/>
      <c r="E7089" s="42"/>
      <c r="F7089" s="247">
        <v>381211953</v>
      </c>
      <c r="G7089" s="337">
        <v>961533714</v>
      </c>
      <c r="H7089" s="330">
        <v>43607</v>
      </c>
      <c r="I7089" s="330"/>
      <c r="K7089" s="42"/>
      <c r="L7089" s="42"/>
      <c r="M7089" s="328"/>
      <c r="N7089" s="328"/>
      <c r="O7089" s="42"/>
    </row>
    <row r="7090" spans="1:15">
      <c r="A7090" s="42"/>
      <c r="B7090" s="330">
        <v>50094</v>
      </c>
      <c r="C7090" s="334">
        <f t="shared" si="109"/>
        <v>10519255988</v>
      </c>
      <c r="D7090" s="42"/>
      <c r="E7090" s="42"/>
      <c r="F7090" s="247">
        <v>980393802</v>
      </c>
      <c r="G7090" s="337">
        <v>961570208</v>
      </c>
      <c r="H7090" s="330">
        <v>49943</v>
      </c>
      <c r="I7090" s="330"/>
      <c r="K7090" s="42"/>
      <c r="L7090" s="42"/>
      <c r="M7090" s="328"/>
      <c r="N7090" s="328"/>
      <c r="O7090" s="42"/>
    </row>
    <row r="7091" spans="1:15">
      <c r="A7091" s="42"/>
      <c r="B7091" s="330">
        <v>50095</v>
      </c>
      <c r="C7091" s="334">
        <f t="shared" si="109"/>
        <v>10526743298</v>
      </c>
      <c r="D7091" s="42"/>
      <c r="E7091" s="42"/>
      <c r="F7091" s="247">
        <v>987881112</v>
      </c>
      <c r="G7091" s="337">
        <v>961619983</v>
      </c>
      <c r="H7091" s="330">
        <v>43548</v>
      </c>
      <c r="I7091" s="330"/>
      <c r="K7091" s="42"/>
      <c r="L7091" s="42"/>
      <c r="M7091" s="328"/>
      <c r="N7091" s="328"/>
      <c r="O7091" s="42"/>
    </row>
    <row r="7092" spans="1:15">
      <c r="A7092" s="42"/>
      <c r="B7092" s="330">
        <v>50096</v>
      </c>
      <c r="C7092" s="334">
        <f t="shared" si="109"/>
        <v>10497508124</v>
      </c>
      <c r="D7092" s="42"/>
      <c r="E7092" s="42"/>
      <c r="F7092" s="247">
        <v>958645938</v>
      </c>
      <c r="G7092" s="337">
        <v>961988720</v>
      </c>
      <c r="H7092" s="330">
        <v>49143</v>
      </c>
      <c r="I7092" s="330"/>
      <c r="K7092" s="42"/>
      <c r="L7092" s="42"/>
      <c r="M7092" s="328"/>
      <c r="N7092" s="328"/>
      <c r="O7092" s="42"/>
    </row>
    <row r="7093" spans="1:15">
      <c r="A7093" s="42"/>
      <c r="B7093" s="330">
        <v>50097</v>
      </c>
      <c r="C7093" s="334">
        <f t="shared" si="109"/>
        <v>10447420873</v>
      </c>
      <c r="D7093" s="42"/>
      <c r="E7093" s="42"/>
      <c r="F7093" s="247">
        <v>908558687</v>
      </c>
      <c r="G7093" s="337">
        <v>962200397</v>
      </c>
      <c r="H7093" s="330">
        <v>44472</v>
      </c>
      <c r="I7093" s="330"/>
      <c r="K7093" s="42"/>
      <c r="L7093" s="42"/>
      <c r="M7093" s="328"/>
      <c r="N7093" s="328"/>
      <c r="O7093" s="42"/>
    </row>
    <row r="7094" spans="1:15">
      <c r="A7094" s="42"/>
      <c r="B7094" s="330">
        <v>50098</v>
      </c>
      <c r="C7094" s="334">
        <f t="shared" si="109"/>
        <v>10074750124</v>
      </c>
      <c r="D7094" s="42"/>
      <c r="E7094" s="42"/>
      <c r="F7094" s="247">
        <v>535887938</v>
      </c>
      <c r="G7094" s="337">
        <v>962483288</v>
      </c>
      <c r="H7094" s="330">
        <v>45492</v>
      </c>
      <c r="I7094" s="330"/>
      <c r="K7094" s="42"/>
      <c r="L7094" s="42"/>
      <c r="M7094" s="328"/>
      <c r="N7094" s="328"/>
      <c r="O7094" s="42"/>
    </row>
    <row r="7095" spans="1:15">
      <c r="A7095" s="42"/>
      <c r="B7095" s="330">
        <v>50099</v>
      </c>
      <c r="C7095" s="334">
        <f t="shared" si="109"/>
        <v>10436076097</v>
      </c>
      <c r="D7095" s="42"/>
      <c r="E7095" s="42"/>
      <c r="F7095" s="247">
        <v>897213911</v>
      </c>
      <c r="G7095" s="337">
        <v>962586249</v>
      </c>
      <c r="H7095" s="330">
        <v>46179</v>
      </c>
      <c r="I7095" s="330"/>
      <c r="K7095" s="42"/>
      <c r="L7095" s="42"/>
      <c r="M7095" s="328"/>
      <c r="N7095" s="328"/>
      <c r="O7095" s="42"/>
    </row>
    <row r="7096" spans="1:15">
      <c r="A7096" s="42"/>
      <c r="B7096" s="330">
        <v>50100</v>
      </c>
      <c r="C7096" s="334">
        <f t="shared" si="109"/>
        <v>10344196835</v>
      </c>
      <c r="D7096" s="42"/>
      <c r="E7096" s="42"/>
      <c r="F7096" s="247">
        <v>805334649</v>
      </c>
      <c r="G7096" s="337">
        <v>962648157</v>
      </c>
      <c r="H7096" s="330">
        <v>47420</v>
      </c>
      <c r="I7096" s="330"/>
      <c r="K7096" s="42"/>
      <c r="L7096" s="42"/>
      <c r="M7096" s="328"/>
      <c r="N7096" s="328"/>
      <c r="O7096" s="42"/>
    </row>
    <row r="7097" spans="1:15">
      <c r="A7097" s="42"/>
      <c r="B7097" s="330">
        <v>50101</v>
      </c>
      <c r="C7097" s="334">
        <f t="shared" si="109"/>
        <v>9823403900</v>
      </c>
      <c r="D7097" s="42"/>
      <c r="E7097" s="42"/>
      <c r="F7097" s="247">
        <v>284541714</v>
      </c>
      <c r="G7097" s="337">
        <v>962937951</v>
      </c>
      <c r="H7097" s="330">
        <v>43024</v>
      </c>
      <c r="I7097" s="330"/>
      <c r="K7097" s="42"/>
      <c r="L7097" s="42"/>
      <c r="M7097" s="328"/>
      <c r="N7097" s="328"/>
      <c r="O7097" s="42"/>
    </row>
    <row r="7098" spans="1:15">
      <c r="A7098" s="42"/>
      <c r="B7098" s="330">
        <v>50102</v>
      </c>
      <c r="C7098" s="334">
        <f t="shared" si="109"/>
        <v>10052174319</v>
      </c>
      <c r="D7098" s="42"/>
      <c r="E7098" s="42"/>
      <c r="F7098" s="247">
        <v>513312133</v>
      </c>
      <c r="G7098" s="337">
        <v>963022278</v>
      </c>
      <c r="H7098" s="330">
        <v>44294</v>
      </c>
      <c r="I7098" s="330"/>
      <c r="K7098" s="42"/>
      <c r="L7098" s="42"/>
      <c r="M7098" s="328"/>
      <c r="N7098" s="328"/>
      <c r="O7098" s="42"/>
    </row>
    <row r="7099" spans="1:15">
      <c r="A7099" s="42"/>
      <c r="B7099" s="330">
        <v>50103</v>
      </c>
      <c r="C7099" s="334">
        <f t="shared" si="109"/>
        <v>10373575993</v>
      </c>
      <c r="D7099" s="42"/>
      <c r="E7099" s="42"/>
      <c r="F7099" s="247">
        <v>834713807</v>
      </c>
      <c r="G7099" s="337">
        <v>963213961</v>
      </c>
      <c r="H7099" s="330">
        <v>48925</v>
      </c>
      <c r="I7099" s="330"/>
      <c r="K7099" s="42"/>
      <c r="L7099" s="42"/>
      <c r="M7099" s="328"/>
      <c r="N7099" s="328"/>
      <c r="O7099" s="42"/>
    </row>
    <row r="7100" spans="1:15">
      <c r="A7100" s="42"/>
      <c r="B7100" s="330">
        <v>50104</v>
      </c>
      <c r="C7100" s="334">
        <f t="shared" si="109"/>
        <v>9775188268</v>
      </c>
      <c r="D7100" s="42"/>
      <c r="E7100" s="42"/>
      <c r="F7100" s="247">
        <v>236326082</v>
      </c>
      <c r="G7100" s="337">
        <v>963281477</v>
      </c>
      <c r="H7100" s="330">
        <v>43411</v>
      </c>
      <c r="I7100" s="330"/>
      <c r="K7100" s="42"/>
      <c r="L7100" s="42"/>
      <c r="M7100" s="328"/>
      <c r="N7100" s="328"/>
      <c r="O7100" s="42"/>
    </row>
    <row r="7101" spans="1:15">
      <c r="A7101" s="42"/>
      <c r="B7101" s="330">
        <v>50105</v>
      </c>
      <c r="C7101" s="334">
        <f t="shared" si="109"/>
        <v>10395833252</v>
      </c>
      <c r="D7101" s="42"/>
      <c r="E7101" s="42"/>
      <c r="F7101" s="247">
        <v>856971066</v>
      </c>
      <c r="G7101" s="337">
        <v>963347369</v>
      </c>
      <c r="H7101" s="330">
        <v>48049</v>
      </c>
      <c r="I7101" s="330"/>
      <c r="K7101" s="42"/>
      <c r="L7101" s="42"/>
      <c r="M7101" s="328"/>
      <c r="N7101" s="328"/>
      <c r="O7101" s="42"/>
    </row>
    <row r="7102" spans="1:15">
      <c r="A7102" s="42"/>
      <c r="B7102" s="330">
        <v>50106</v>
      </c>
      <c r="C7102" s="334">
        <f t="shared" si="109"/>
        <v>10436853355</v>
      </c>
      <c r="D7102" s="42"/>
      <c r="E7102" s="42"/>
      <c r="F7102" s="247">
        <v>897991169</v>
      </c>
      <c r="G7102" s="337">
        <v>963511707</v>
      </c>
      <c r="H7102" s="330">
        <v>50392</v>
      </c>
      <c r="I7102" s="330"/>
      <c r="K7102" s="42"/>
      <c r="L7102" s="42"/>
      <c r="M7102" s="328"/>
      <c r="N7102" s="328"/>
      <c r="O7102" s="42"/>
    </row>
    <row r="7103" spans="1:15">
      <c r="A7103" s="42"/>
      <c r="B7103" s="330">
        <v>50107</v>
      </c>
      <c r="C7103" s="334">
        <f t="shared" si="109"/>
        <v>10386978433</v>
      </c>
      <c r="D7103" s="42"/>
      <c r="E7103" s="42"/>
      <c r="F7103" s="247">
        <v>848116247</v>
      </c>
      <c r="G7103" s="337">
        <v>963600853</v>
      </c>
      <c r="H7103" s="330">
        <v>43903</v>
      </c>
      <c r="I7103" s="330"/>
      <c r="K7103" s="42"/>
      <c r="L7103" s="42"/>
      <c r="M7103" s="328"/>
      <c r="N7103" s="328"/>
      <c r="O7103" s="42"/>
    </row>
    <row r="7104" spans="1:15">
      <c r="A7104" s="42"/>
      <c r="B7104" s="330">
        <v>50108</v>
      </c>
      <c r="C7104" s="334">
        <f t="shared" si="109"/>
        <v>9999562391</v>
      </c>
      <c r="D7104" s="42"/>
      <c r="E7104" s="42"/>
      <c r="F7104" s="247">
        <v>460700205</v>
      </c>
      <c r="G7104" s="337">
        <v>963718618</v>
      </c>
      <c r="H7104" s="330">
        <v>43916</v>
      </c>
      <c r="I7104" s="330"/>
      <c r="K7104" s="42"/>
      <c r="L7104" s="42"/>
      <c r="M7104" s="328"/>
      <c r="N7104" s="328"/>
      <c r="O7104" s="42"/>
    </row>
    <row r="7105" spans="1:15">
      <c r="A7105" s="42"/>
      <c r="B7105" s="330">
        <v>50109</v>
      </c>
      <c r="C7105" s="334">
        <f t="shared" si="109"/>
        <v>9688507651</v>
      </c>
      <c r="D7105" s="42"/>
      <c r="E7105" s="42"/>
      <c r="F7105" s="247">
        <v>149645465</v>
      </c>
      <c r="G7105" s="337">
        <v>963866732</v>
      </c>
      <c r="H7105" s="330">
        <v>49018</v>
      </c>
      <c r="I7105" s="330"/>
      <c r="K7105" s="42"/>
      <c r="L7105" s="42"/>
      <c r="M7105" s="328"/>
      <c r="N7105" s="328"/>
      <c r="O7105" s="42"/>
    </row>
    <row r="7106" spans="1:15">
      <c r="A7106" s="42"/>
      <c r="B7106" s="330">
        <v>50110</v>
      </c>
      <c r="C7106" s="334">
        <f t="shared" si="109"/>
        <v>9713288385</v>
      </c>
      <c r="D7106" s="42"/>
      <c r="E7106" s="42"/>
      <c r="F7106" s="247">
        <v>174426199</v>
      </c>
      <c r="G7106" s="337">
        <v>963900406</v>
      </c>
      <c r="H7106" s="330">
        <v>47454</v>
      </c>
      <c r="I7106" s="330"/>
      <c r="K7106" s="42"/>
      <c r="L7106" s="42"/>
      <c r="M7106" s="328"/>
      <c r="N7106" s="328"/>
      <c r="O7106" s="42"/>
    </row>
    <row r="7107" spans="1:15">
      <c r="A7107" s="42"/>
      <c r="B7107" s="330">
        <v>50111</v>
      </c>
      <c r="C7107" s="334">
        <f t="shared" si="109"/>
        <v>10222679748</v>
      </c>
      <c r="D7107" s="42"/>
      <c r="E7107" s="42"/>
      <c r="F7107" s="247">
        <v>683817562</v>
      </c>
      <c r="G7107" s="337">
        <v>963995951</v>
      </c>
      <c r="H7107" s="330">
        <v>44838</v>
      </c>
      <c r="I7107" s="330"/>
      <c r="K7107" s="42"/>
      <c r="L7107" s="42"/>
      <c r="M7107" s="328"/>
      <c r="N7107" s="328"/>
      <c r="O7107" s="42"/>
    </row>
    <row r="7108" spans="1:15">
      <c r="A7108" s="42"/>
      <c r="B7108" s="330">
        <v>50112</v>
      </c>
      <c r="C7108" s="334">
        <f t="shared" si="109"/>
        <v>9860948609</v>
      </c>
      <c r="D7108" s="42"/>
      <c r="E7108" s="42"/>
      <c r="F7108" s="247">
        <v>322086423</v>
      </c>
      <c r="G7108" s="337">
        <v>964139605</v>
      </c>
      <c r="H7108" s="330">
        <v>48548</v>
      </c>
      <c r="I7108" s="330"/>
      <c r="K7108" s="42"/>
      <c r="L7108" s="42"/>
      <c r="M7108" s="328"/>
      <c r="N7108" s="328"/>
      <c r="O7108" s="42"/>
    </row>
    <row r="7109" spans="1:15">
      <c r="A7109" s="42"/>
      <c r="B7109" s="330">
        <v>50113</v>
      </c>
      <c r="C7109" s="334">
        <f t="shared" si="109"/>
        <v>10266996660</v>
      </c>
      <c r="D7109" s="42"/>
      <c r="E7109" s="42"/>
      <c r="F7109" s="247">
        <v>728134474</v>
      </c>
      <c r="G7109" s="337">
        <v>964264834</v>
      </c>
      <c r="H7109" s="330">
        <v>46064</v>
      </c>
      <c r="I7109" s="330"/>
      <c r="K7109" s="42"/>
      <c r="L7109" s="42"/>
      <c r="M7109" s="328"/>
      <c r="N7109" s="328"/>
      <c r="O7109" s="42"/>
    </row>
    <row r="7110" spans="1:15">
      <c r="A7110" s="42"/>
      <c r="B7110" s="330">
        <v>50114</v>
      </c>
      <c r="C7110" s="334">
        <f t="shared" si="109"/>
        <v>9982796692</v>
      </c>
      <c r="D7110" s="42"/>
      <c r="E7110" s="42"/>
      <c r="F7110" s="247">
        <v>443934506</v>
      </c>
      <c r="G7110" s="337">
        <v>964284717</v>
      </c>
      <c r="H7110" s="330">
        <v>43306</v>
      </c>
      <c r="I7110" s="330"/>
      <c r="K7110" s="42"/>
      <c r="L7110" s="42"/>
      <c r="M7110" s="328"/>
      <c r="N7110" s="328"/>
      <c r="O7110" s="42"/>
    </row>
    <row r="7111" spans="1:15">
      <c r="A7111" s="42"/>
      <c r="B7111" s="330">
        <v>50115</v>
      </c>
      <c r="C7111" s="334">
        <f t="shared" si="109"/>
        <v>9810882521</v>
      </c>
      <c r="D7111" s="42"/>
      <c r="E7111" s="42"/>
      <c r="F7111" s="247">
        <v>272020335</v>
      </c>
      <c r="G7111" s="337">
        <v>964309945</v>
      </c>
      <c r="H7111" s="330">
        <v>48568</v>
      </c>
      <c r="I7111" s="330"/>
      <c r="K7111" s="42"/>
      <c r="L7111" s="42"/>
      <c r="M7111" s="328"/>
      <c r="N7111" s="328"/>
      <c r="O7111" s="42"/>
    </row>
    <row r="7112" spans="1:15">
      <c r="A7112" s="42"/>
      <c r="B7112" s="330">
        <v>50116</v>
      </c>
      <c r="C7112" s="334">
        <f t="shared" si="109"/>
        <v>10319191034</v>
      </c>
      <c r="D7112" s="42"/>
      <c r="E7112" s="42"/>
      <c r="F7112" s="247">
        <v>780328848</v>
      </c>
      <c r="G7112" s="337">
        <v>964314198</v>
      </c>
      <c r="H7112" s="330">
        <v>47159</v>
      </c>
      <c r="I7112" s="330"/>
      <c r="K7112" s="42"/>
      <c r="L7112" s="42"/>
      <c r="M7112" s="328"/>
      <c r="N7112" s="328"/>
      <c r="O7112" s="42"/>
    </row>
    <row r="7113" spans="1:15">
      <c r="A7113" s="42"/>
      <c r="B7113" s="330">
        <v>50117</v>
      </c>
      <c r="C7113" s="334">
        <f t="shared" si="109"/>
        <v>10522601481</v>
      </c>
      <c r="D7113" s="42"/>
      <c r="E7113" s="42"/>
      <c r="F7113" s="247">
        <v>983739295</v>
      </c>
      <c r="G7113" s="337">
        <v>964643870</v>
      </c>
      <c r="H7113" s="330">
        <v>49724</v>
      </c>
      <c r="I7113" s="330"/>
      <c r="K7113" s="42"/>
      <c r="L7113" s="42"/>
      <c r="M7113" s="328"/>
      <c r="N7113" s="328"/>
      <c r="O7113" s="42"/>
    </row>
    <row r="7114" spans="1:15">
      <c r="A7114" s="42"/>
      <c r="B7114" s="330">
        <v>50118</v>
      </c>
      <c r="C7114" s="334">
        <f t="shared" si="109"/>
        <v>10474827018</v>
      </c>
      <c r="D7114" s="42"/>
      <c r="E7114" s="42"/>
      <c r="F7114" s="247">
        <v>935964832</v>
      </c>
      <c r="G7114" s="337">
        <v>964855679</v>
      </c>
      <c r="H7114" s="330">
        <v>49345</v>
      </c>
      <c r="I7114" s="330"/>
      <c r="K7114" s="42"/>
      <c r="L7114" s="42"/>
      <c r="M7114" s="328"/>
      <c r="N7114" s="328"/>
      <c r="O7114" s="42"/>
    </row>
    <row r="7115" spans="1:15">
      <c r="A7115" s="42"/>
      <c r="B7115" s="330">
        <v>50119</v>
      </c>
      <c r="C7115" s="334">
        <f t="shared" si="109"/>
        <v>10207736306</v>
      </c>
      <c r="D7115" s="42"/>
      <c r="E7115" s="42"/>
      <c r="F7115" s="247">
        <v>668874120</v>
      </c>
      <c r="G7115" s="337">
        <v>965037611</v>
      </c>
      <c r="H7115" s="330">
        <v>50245</v>
      </c>
      <c r="I7115" s="330"/>
      <c r="K7115" s="42"/>
      <c r="L7115" s="42"/>
      <c r="M7115" s="328"/>
      <c r="N7115" s="328"/>
      <c r="O7115" s="42"/>
    </row>
    <row r="7116" spans="1:15">
      <c r="A7116" s="42"/>
      <c r="B7116" s="330">
        <v>50120</v>
      </c>
      <c r="C7116" s="334">
        <f t="shared" si="109"/>
        <v>9715541283</v>
      </c>
      <c r="D7116" s="42"/>
      <c r="E7116" s="42"/>
      <c r="F7116" s="247">
        <v>176679097</v>
      </c>
      <c r="G7116" s="337">
        <v>965065260</v>
      </c>
      <c r="H7116" s="330">
        <v>47395</v>
      </c>
      <c r="I7116" s="330"/>
      <c r="K7116" s="42"/>
      <c r="L7116" s="42"/>
      <c r="M7116" s="328"/>
      <c r="N7116" s="328"/>
      <c r="O7116" s="42"/>
    </row>
    <row r="7117" spans="1:15">
      <c r="A7117" s="42"/>
      <c r="B7117" s="330">
        <v>50121</v>
      </c>
      <c r="C7117" s="334">
        <f t="shared" si="109"/>
        <v>9955632461</v>
      </c>
      <c r="D7117" s="42"/>
      <c r="E7117" s="42"/>
      <c r="F7117" s="247">
        <v>416770275</v>
      </c>
      <c r="G7117" s="337">
        <v>965136443</v>
      </c>
      <c r="H7117" s="330">
        <v>44516</v>
      </c>
      <c r="I7117" s="330"/>
      <c r="K7117" s="42"/>
      <c r="L7117" s="42"/>
      <c r="M7117" s="328"/>
      <c r="N7117" s="328"/>
      <c r="O7117" s="42"/>
    </row>
    <row r="7118" spans="1:15">
      <c r="A7118" s="42"/>
      <c r="B7118" s="330">
        <v>50122</v>
      </c>
      <c r="C7118" s="334">
        <f t="shared" si="109"/>
        <v>9893633472</v>
      </c>
      <c r="D7118" s="42"/>
      <c r="E7118" s="42"/>
      <c r="F7118" s="247">
        <v>354771286</v>
      </c>
      <c r="G7118" s="337">
        <v>965175203</v>
      </c>
      <c r="H7118" s="330">
        <v>46108</v>
      </c>
      <c r="I7118" s="330"/>
      <c r="K7118" s="42"/>
      <c r="L7118" s="42"/>
      <c r="M7118" s="328"/>
      <c r="N7118" s="328"/>
      <c r="O7118" s="42"/>
    </row>
    <row r="7119" spans="1:15">
      <c r="A7119" s="42"/>
      <c r="B7119" s="330">
        <v>50123</v>
      </c>
      <c r="C7119" s="334">
        <f t="shared" si="109"/>
        <v>10447165816</v>
      </c>
      <c r="D7119" s="42"/>
      <c r="E7119" s="42"/>
      <c r="F7119" s="247">
        <v>908303630</v>
      </c>
      <c r="G7119" s="337">
        <v>965194384</v>
      </c>
      <c r="H7119" s="330">
        <v>43409</v>
      </c>
      <c r="I7119" s="330"/>
      <c r="K7119" s="42"/>
      <c r="L7119" s="42"/>
      <c r="M7119" s="328"/>
      <c r="N7119" s="328"/>
      <c r="O7119" s="42"/>
    </row>
    <row r="7120" spans="1:15">
      <c r="A7120" s="42"/>
      <c r="B7120" s="330">
        <v>50124</v>
      </c>
      <c r="C7120" s="334">
        <f t="shared" si="109"/>
        <v>10031882422</v>
      </c>
      <c r="D7120" s="42"/>
      <c r="E7120" s="42"/>
      <c r="F7120" s="247">
        <v>493020236</v>
      </c>
      <c r="G7120" s="337">
        <v>965251606</v>
      </c>
      <c r="H7120" s="330">
        <v>48190</v>
      </c>
      <c r="I7120" s="330"/>
      <c r="K7120" s="42"/>
      <c r="L7120" s="42"/>
      <c r="M7120" s="328"/>
      <c r="N7120" s="328"/>
      <c r="O7120" s="42"/>
    </row>
    <row r="7121" spans="1:15">
      <c r="A7121" s="42"/>
      <c r="B7121" s="330">
        <v>50125</v>
      </c>
      <c r="C7121" s="334">
        <f t="shared" si="109"/>
        <v>10499605506</v>
      </c>
      <c r="D7121" s="42"/>
      <c r="E7121" s="42"/>
      <c r="F7121" s="247">
        <v>960743320</v>
      </c>
      <c r="G7121" s="337">
        <v>965505058</v>
      </c>
      <c r="H7121" s="330">
        <v>48056</v>
      </c>
      <c r="I7121" s="330"/>
      <c r="K7121" s="42"/>
      <c r="L7121" s="42"/>
      <c r="M7121" s="328"/>
      <c r="N7121" s="328"/>
      <c r="O7121" s="42"/>
    </row>
    <row r="7122" spans="1:15">
      <c r="A7122" s="42"/>
      <c r="B7122" s="330">
        <v>50126</v>
      </c>
      <c r="C7122" s="334">
        <f t="shared" si="109"/>
        <v>10054643032</v>
      </c>
      <c r="D7122" s="42"/>
      <c r="E7122" s="42"/>
      <c r="F7122" s="247">
        <v>515780846</v>
      </c>
      <c r="G7122" s="337">
        <v>965676660</v>
      </c>
      <c r="H7122" s="330">
        <v>45228</v>
      </c>
      <c r="I7122" s="330"/>
      <c r="K7122" s="42"/>
      <c r="L7122" s="42"/>
      <c r="M7122" s="328"/>
      <c r="N7122" s="328"/>
      <c r="O7122" s="42"/>
    </row>
    <row r="7123" spans="1:15">
      <c r="A7123" s="42"/>
      <c r="B7123" s="330">
        <v>50127</v>
      </c>
      <c r="C7123" s="334">
        <f t="shared" si="109"/>
        <v>10338364961</v>
      </c>
      <c r="D7123" s="42"/>
      <c r="E7123" s="42"/>
      <c r="F7123" s="247">
        <v>799502775</v>
      </c>
      <c r="G7123" s="337">
        <v>965711539</v>
      </c>
      <c r="H7123" s="330">
        <v>49757</v>
      </c>
      <c r="I7123" s="330"/>
      <c r="K7123" s="42"/>
      <c r="L7123" s="42"/>
      <c r="M7123" s="328"/>
      <c r="N7123" s="328"/>
      <c r="O7123" s="42"/>
    </row>
    <row r="7124" spans="1:15">
      <c r="A7124" s="42"/>
      <c r="B7124" s="330">
        <v>50128</v>
      </c>
      <c r="C7124" s="334">
        <f t="shared" si="109"/>
        <v>10514081634</v>
      </c>
      <c r="D7124" s="42"/>
      <c r="E7124" s="42"/>
      <c r="F7124" s="247">
        <v>975219448</v>
      </c>
      <c r="G7124" s="337">
        <v>965778690</v>
      </c>
      <c r="H7124" s="330">
        <v>44397</v>
      </c>
      <c r="I7124" s="330"/>
      <c r="K7124" s="42"/>
      <c r="L7124" s="42"/>
      <c r="M7124" s="328"/>
      <c r="N7124" s="328"/>
      <c r="O7124" s="42"/>
    </row>
    <row r="7125" spans="1:15">
      <c r="A7125" s="42"/>
      <c r="B7125" s="330">
        <v>50129</v>
      </c>
      <c r="C7125" s="334">
        <f t="shared" si="109"/>
        <v>10510316873</v>
      </c>
      <c r="D7125" s="42"/>
      <c r="E7125" s="42"/>
      <c r="F7125" s="247">
        <v>971454687</v>
      </c>
      <c r="G7125" s="337">
        <v>965936920</v>
      </c>
      <c r="H7125" s="330">
        <v>48528</v>
      </c>
      <c r="I7125" s="330"/>
      <c r="K7125" s="42"/>
      <c r="L7125" s="42"/>
      <c r="M7125" s="328"/>
      <c r="N7125" s="328"/>
      <c r="O7125" s="42"/>
    </row>
    <row r="7126" spans="1:15">
      <c r="A7126" s="42"/>
      <c r="B7126" s="330">
        <v>50130</v>
      </c>
      <c r="C7126" s="334">
        <f t="shared" si="109"/>
        <v>9948511538</v>
      </c>
      <c r="D7126" s="42"/>
      <c r="E7126" s="42"/>
      <c r="F7126" s="247">
        <v>409649352</v>
      </c>
      <c r="G7126" s="337">
        <v>966030637</v>
      </c>
      <c r="H7126" s="330">
        <v>46544</v>
      </c>
      <c r="I7126" s="330"/>
      <c r="K7126" s="42"/>
      <c r="L7126" s="42"/>
      <c r="M7126" s="328"/>
      <c r="N7126" s="328"/>
      <c r="O7126" s="42"/>
    </row>
    <row r="7127" spans="1:15">
      <c r="A7127" s="42"/>
      <c r="B7127" s="330">
        <v>50131</v>
      </c>
      <c r="C7127" s="334">
        <f t="shared" si="109"/>
        <v>10318816849</v>
      </c>
      <c r="D7127" s="42"/>
      <c r="E7127" s="42"/>
      <c r="F7127" s="247">
        <v>779954663</v>
      </c>
      <c r="G7127" s="337">
        <v>966036689</v>
      </c>
      <c r="H7127" s="330">
        <v>45453</v>
      </c>
      <c r="I7127" s="330"/>
      <c r="K7127" s="42"/>
      <c r="L7127" s="42"/>
      <c r="M7127" s="328"/>
      <c r="N7127" s="328"/>
      <c r="O7127" s="42"/>
    </row>
    <row r="7128" spans="1:15">
      <c r="A7128" s="42"/>
      <c r="B7128" s="330">
        <v>50132</v>
      </c>
      <c r="C7128" s="334">
        <f t="shared" si="109"/>
        <v>10024443254</v>
      </c>
      <c r="D7128" s="42"/>
      <c r="E7128" s="42"/>
      <c r="F7128" s="247">
        <v>485581068</v>
      </c>
      <c r="G7128" s="337">
        <v>966366428</v>
      </c>
      <c r="H7128" s="330">
        <v>48333</v>
      </c>
      <c r="I7128" s="330"/>
      <c r="K7128" s="42"/>
      <c r="L7128" s="42"/>
      <c r="M7128" s="328"/>
      <c r="N7128" s="328"/>
      <c r="O7128" s="42"/>
    </row>
    <row r="7129" spans="1:15">
      <c r="A7129" s="42"/>
      <c r="B7129" s="330">
        <v>50133</v>
      </c>
      <c r="C7129" s="334">
        <f t="shared" si="109"/>
        <v>10000976811</v>
      </c>
      <c r="D7129" s="42"/>
      <c r="E7129" s="42"/>
      <c r="F7129" s="247">
        <v>462114625</v>
      </c>
      <c r="G7129" s="337">
        <v>966610924</v>
      </c>
      <c r="H7129" s="330">
        <v>47425</v>
      </c>
      <c r="I7129" s="330"/>
      <c r="K7129" s="42"/>
      <c r="L7129" s="42"/>
      <c r="M7129" s="328"/>
      <c r="N7129" s="328"/>
      <c r="O7129" s="42"/>
    </row>
    <row r="7130" spans="1:15">
      <c r="A7130" s="42"/>
      <c r="B7130" s="330">
        <v>50134</v>
      </c>
      <c r="C7130" s="334">
        <f t="shared" si="109"/>
        <v>9655775423</v>
      </c>
      <c r="D7130" s="42"/>
      <c r="E7130" s="42"/>
      <c r="F7130" s="247">
        <v>116913237</v>
      </c>
      <c r="G7130" s="337">
        <v>966870691</v>
      </c>
      <c r="H7130" s="330">
        <v>47585</v>
      </c>
      <c r="I7130" s="330"/>
      <c r="K7130" s="42"/>
      <c r="L7130" s="42"/>
      <c r="M7130" s="328"/>
      <c r="N7130" s="328"/>
      <c r="O7130" s="42"/>
    </row>
    <row r="7131" spans="1:15">
      <c r="A7131" s="42"/>
      <c r="B7131" s="330">
        <v>50135</v>
      </c>
      <c r="C7131" s="334">
        <f t="shared" si="109"/>
        <v>10532803328</v>
      </c>
      <c r="D7131" s="42"/>
      <c r="E7131" s="42"/>
      <c r="F7131" s="247">
        <v>993941142</v>
      </c>
      <c r="G7131" s="337">
        <v>967141289</v>
      </c>
      <c r="H7131" s="330">
        <v>48502</v>
      </c>
      <c r="I7131" s="330"/>
      <c r="K7131" s="42"/>
      <c r="L7131" s="42"/>
      <c r="M7131" s="328"/>
      <c r="N7131" s="328"/>
      <c r="O7131" s="42"/>
    </row>
    <row r="7132" spans="1:15">
      <c r="A7132" s="42"/>
      <c r="B7132" s="330">
        <v>50136</v>
      </c>
      <c r="C7132" s="334">
        <f t="shared" si="109"/>
        <v>9666342769</v>
      </c>
      <c r="D7132" s="42"/>
      <c r="E7132" s="42"/>
      <c r="F7132" s="247">
        <v>127480583</v>
      </c>
      <c r="G7132" s="337">
        <v>967358198</v>
      </c>
      <c r="H7132" s="330">
        <v>43197</v>
      </c>
      <c r="I7132" s="330"/>
      <c r="K7132" s="42"/>
      <c r="L7132" s="42"/>
      <c r="M7132" s="328"/>
      <c r="N7132" s="328"/>
      <c r="O7132" s="42"/>
    </row>
    <row r="7133" spans="1:15">
      <c r="A7133" s="42"/>
      <c r="B7133" s="330">
        <v>50137</v>
      </c>
      <c r="C7133" s="334">
        <f t="shared" si="109"/>
        <v>10239765151</v>
      </c>
      <c r="D7133" s="42"/>
      <c r="E7133" s="42"/>
      <c r="F7133" s="247">
        <v>700902965</v>
      </c>
      <c r="G7133" s="337">
        <v>967608691</v>
      </c>
      <c r="H7133" s="330">
        <v>45777</v>
      </c>
      <c r="I7133" s="330"/>
      <c r="K7133" s="42"/>
      <c r="L7133" s="42"/>
      <c r="M7133" s="328"/>
      <c r="N7133" s="328"/>
      <c r="O7133" s="42"/>
    </row>
    <row r="7134" spans="1:15">
      <c r="A7134" s="42"/>
      <c r="B7134" s="330">
        <v>50138</v>
      </c>
      <c r="C7134" s="334">
        <f t="shared" si="109"/>
        <v>10421904963</v>
      </c>
      <c r="D7134" s="42"/>
      <c r="E7134" s="42"/>
      <c r="F7134" s="247">
        <v>883042777</v>
      </c>
      <c r="G7134" s="337">
        <v>967734176</v>
      </c>
      <c r="H7134" s="330">
        <v>45904</v>
      </c>
      <c r="I7134" s="330"/>
      <c r="K7134" s="42"/>
      <c r="L7134" s="42"/>
      <c r="M7134" s="328"/>
      <c r="N7134" s="328"/>
      <c r="O7134" s="42"/>
    </row>
    <row r="7135" spans="1:15">
      <c r="A7135" s="42"/>
      <c r="B7135" s="330">
        <v>50139</v>
      </c>
      <c r="C7135" s="334">
        <f t="shared" si="109"/>
        <v>10403731379</v>
      </c>
      <c r="D7135" s="42"/>
      <c r="E7135" s="42"/>
      <c r="F7135" s="247">
        <v>864869193</v>
      </c>
      <c r="G7135" s="337">
        <v>967886005</v>
      </c>
      <c r="H7135" s="330">
        <v>47326</v>
      </c>
      <c r="I7135" s="330"/>
      <c r="K7135" s="42"/>
      <c r="L7135" s="42"/>
      <c r="M7135" s="328"/>
      <c r="N7135" s="328"/>
      <c r="O7135" s="42"/>
    </row>
    <row r="7136" spans="1:15">
      <c r="A7136" s="42"/>
      <c r="B7136" s="330">
        <v>50140</v>
      </c>
      <c r="C7136" s="334">
        <f t="shared" ref="C7136:C7199" si="110">F7136+(F$88*28679+98765)+(G$88*6587+87654)+(E$88*9537+76543)+(J$88*5713+4528)</f>
        <v>10051954873</v>
      </c>
      <c r="D7136" s="42"/>
      <c r="E7136" s="42"/>
      <c r="F7136" s="247">
        <v>513092687</v>
      </c>
      <c r="G7136" s="337">
        <v>968008387</v>
      </c>
      <c r="H7136" s="330">
        <v>49527</v>
      </c>
      <c r="I7136" s="330"/>
      <c r="K7136" s="42"/>
      <c r="L7136" s="42"/>
      <c r="M7136" s="328"/>
      <c r="N7136" s="328"/>
      <c r="O7136" s="42"/>
    </row>
    <row r="7137" spans="1:15">
      <c r="A7137" s="42"/>
      <c r="B7137" s="330">
        <v>50141</v>
      </c>
      <c r="C7137" s="334">
        <f t="shared" si="110"/>
        <v>10421497352</v>
      </c>
      <c r="D7137" s="42"/>
      <c r="E7137" s="42"/>
      <c r="F7137" s="247">
        <v>882635166</v>
      </c>
      <c r="G7137" s="337">
        <v>968083747</v>
      </c>
      <c r="H7137" s="330">
        <v>47208</v>
      </c>
      <c r="I7137" s="330"/>
      <c r="K7137" s="42"/>
      <c r="L7137" s="42"/>
      <c r="M7137" s="328"/>
      <c r="N7137" s="328"/>
      <c r="O7137" s="42"/>
    </row>
    <row r="7138" spans="1:15">
      <c r="A7138" s="42"/>
      <c r="B7138" s="330">
        <v>50142</v>
      </c>
      <c r="C7138" s="334">
        <f t="shared" si="110"/>
        <v>10463389877</v>
      </c>
      <c r="D7138" s="42"/>
      <c r="E7138" s="42"/>
      <c r="F7138" s="247">
        <v>924527691</v>
      </c>
      <c r="G7138" s="337">
        <v>968083914</v>
      </c>
      <c r="H7138" s="330">
        <v>44643</v>
      </c>
      <c r="I7138" s="330"/>
      <c r="K7138" s="42"/>
      <c r="L7138" s="42"/>
      <c r="M7138" s="328"/>
      <c r="N7138" s="328"/>
      <c r="O7138" s="42"/>
    </row>
    <row r="7139" spans="1:15">
      <c r="A7139" s="42"/>
      <c r="B7139" s="330">
        <v>50143</v>
      </c>
      <c r="C7139" s="334">
        <f t="shared" si="110"/>
        <v>9765749200</v>
      </c>
      <c r="D7139" s="42"/>
      <c r="E7139" s="42"/>
      <c r="F7139" s="247">
        <v>226887014</v>
      </c>
      <c r="G7139" s="337">
        <v>968093135</v>
      </c>
      <c r="H7139" s="330">
        <v>47854</v>
      </c>
      <c r="I7139" s="330"/>
      <c r="K7139" s="42"/>
      <c r="L7139" s="42"/>
      <c r="M7139" s="328"/>
      <c r="N7139" s="328"/>
      <c r="O7139" s="42"/>
    </row>
    <row r="7140" spans="1:15">
      <c r="A7140" s="42"/>
      <c r="B7140" s="330">
        <v>50144</v>
      </c>
      <c r="C7140" s="334">
        <f t="shared" si="110"/>
        <v>9892931896</v>
      </c>
      <c r="D7140" s="42"/>
      <c r="E7140" s="42"/>
      <c r="F7140" s="247">
        <v>354069710</v>
      </c>
      <c r="G7140" s="337">
        <v>968104239</v>
      </c>
      <c r="H7140" s="330">
        <v>46281</v>
      </c>
      <c r="I7140" s="330"/>
      <c r="K7140" s="42"/>
      <c r="L7140" s="42"/>
      <c r="M7140" s="328"/>
      <c r="N7140" s="328"/>
      <c r="O7140" s="42"/>
    </row>
    <row r="7141" spans="1:15">
      <c r="A7141" s="42"/>
      <c r="B7141" s="330">
        <v>50145</v>
      </c>
      <c r="C7141" s="334">
        <f t="shared" si="110"/>
        <v>9984462232</v>
      </c>
      <c r="D7141" s="42"/>
      <c r="E7141" s="42"/>
      <c r="F7141" s="247">
        <v>445600046</v>
      </c>
      <c r="G7141" s="337">
        <v>968464557</v>
      </c>
      <c r="H7141" s="330">
        <v>48059</v>
      </c>
      <c r="I7141" s="330"/>
      <c r="K7141" s="42"/>
      <c r="L7141" s="42"/>
      <c r="M7141" s="328"/>
      <c r="N7141" s="328"/>
      <c r="O7141" s="42"/>
    </row>
    <row r="7142" spans="1:15">
      <c r="A7142" s="42"/>
      <c r="B7142" s="330">
        <v>50146</v>
      </c>
      <c r="C7142" s="334">
        <f t="shared" si="110"/>
        <v>10415459653</v>
      </c>
      <c r="D7142" s="42"/>
      <c r="E7142" s="42"/>
      <c r="F7142" s="247">
        <v>876597467</v>
      </c>
      <c r="G7142" s="337">
        <v>968465016</v>
      </c>
      <c r="H7142" s="330">
        <v>48576</v>
      </c>
      <c r="I7142" s="330"/>
      <c r="K7142" s="42"/>
      <c r="L7142" s="42"/>
      <c r="M7142" s="328"/>
      <c r="N7142" s="328"/>
      <c r="O7142" s="42"/>
    </row>
    <row r="7143" spans="1:15">
      <c r="A7143" s="42"/>
      <c r="B7143" s="330">
        <v>50147</v>
      </c>
      <c r="C7143" s="334">
        <f t="shared" si="110"/>
        <v>10404208214</v>
      </c>
      <c r="D7143" s="42"/>
      <c r="E7143" s="42"/>
      <c r="F7143" s="247">
        <v>865346028</v>
      </c>
      <c r="G7143" s="337">
        <v>968570700</v>
      </c>
      <c r="H7143" s="330">
        <v>43242</v>
      </c>
      <c r="I7143" s="330"/>
      <c r="K7143" s="42"/>
      <c r="L7143" s="42"/>
      <c r="M7143" s="328"/>
      <c r="N7143" s="328"/>
      <c r="O7143" s="42"/>
    </row>
    <row r="7144" spans="1:15">
      <c r="A7144" s="42"/>
      <c r="B7144" s="330">
        <v>50148</v>
      </c>
      <c r="C7144" s="334">
        <f t="shared" si="110"/>
        <v>9730903020</v>
      </c>
      <c r="D7144" s="42"/>
      <c r="E7144" s="42"/>
      <c r="F7144" s="247">
        <v>192040834</v>
      </c>
      <c r="G7144" s="337">
        <v>968699420</v>
      </c>
      <c r="H7144" s="330">
        <v>50163</v>
      </c>
      <c r="I7144" s="330"/>
      <c r="K7144" s="42"/>
      <c r="L7144" s="42"/>
      <c r="M7144" s="328"/>
      <c r="N7144" s="328"/>
      <c r="O7144" s="42"/>
    </row>
    <row r="7145" spans="1:15">
      <c r="A7145" s="42"/>
      <c r="B7145" s="330">
        <v>50149</v>
      </c>
      <c r="C7145" s="334">
        <f t="shared" si="110"/>
        <v>9858443183</v>
      </c>
      <c r="D7145" s="42"/>
      <c r="E7145" s="42"/>
      <c r="F7145" s="247">
        <v>319580997</v>
      </c>
      <c r="G7145" s="337">
        <v>968890510</v>
      </c>
      <c r="H7145" s="330">
        <v>45225</v>
      </c>
      <c r="I7145" s="330"/>
      <c r="K7145" s="42"/>
      <c r="L7145" s="42"/>
      <c r="M7145" s="328"/>
      <c r="N7145" s="328"/>
      <c r="O7145" s="42"/>
    </row>
    <row r="7146" spans="1:15">
      <c r="A7146" s="42"/>
      <c r="B7146" s="330">
        <v>50150</v>
      </c>
      <c r="C7146" s="334">
        <f t="shared" si="110"/>
        <v>9916828110</v>
      </c>
      <c r="D7146" s="42"/>
      <c r="E7146" s="42"/>
      <c r="F7146" s="247">
        <v>377965924</v>
      </c>
      <c r="G7146" s="337">
        <v>968947238</v>
      </c>
      <c r="H7146" s="330">
        <v>43892</v>
      </c>
      <c r="I7146" s="330"/>
      <c r="K7146" s="42"/>
      <c r="L7146" s="42"/>
      <c r="M7146" s="328"/>
      <c r="N7146" s="328"/>
      <c r="O7146" s="42"/>
    </row>
    <row r="7147" spans="1:15">
      <c r="A7147" s="42"/>
      <c r="B7147" s="330">
        <v>50151</v>
      </c>
      <c r="C7147" s="334">
        <f t="shared" si="110"/>
        <v>9831359915</v>
      </c>
      <c r="D7147" s="42"/>
      <c r="E7147" s="42"/>
      <c r="F7147" s="247">
        <v>292497729</v>
      </c>
      <c r="G7147" s="337">
        <v>968993484</v>
      </c>
      <c r="H7147" s="330">
        <v>44587</v>
      </c>
      <c r="I7147" s="330"/>
      <c r="K7147" s="42"/>
      <c r="L7147" s="42"/>
      <c r="M7147" s="328"/>
      <c r="N7147" s="328"/>
      <c r="O7147" s="42"/>
    </row>
    <row r="7148" spans="1:15">
      <c r="A7148" s="42"/>
      <c r="B7148" s="330">
        <v>50152</v>
      </c>
      <c r="C7148" s="334">
        <f t="shared" si="110"/>
        <v>10180135062</v>
      </c>
      <c r="D7148" s="42"/>
      <c r="E7148" s="42"/>
      <c r="F7148" s="247">
        <v>641272876</v>
      </c>
      <c r="G7148" s="337">
        <v>969068028</v>
      </c>
      <c r="H7148" s="330">
        <v>47966</v>
      </c>
      <c r="I7148" s="330"/>
      <c r="K7148" s="42"/>
      <c r="L7148" s="42"/>
      <c r="M7148" s="328"/>
      <c r="N7148" s="328"/>
      <c r="O7148" s="42"/>
    </row>
    <row r="7149" spans="1:15">
      <c r="A7149" s="42"/>
      <c r="B7149" s="330">
        <v>50153</v>
      </c>
      <c r="C7149" s="334">
        <f t="shared" si="110"/>
        <v>9970908819</v>
      </c>
      <c r="D7149" s="42"/>
      <c r="E7149" s="42"/>
      <c r="F7149" s="247">
        <v>432046633</v>
      </c>
      <c r="G7149" s="337">
        <v>969274149</v>
      </c>
      <c r="H7149" s="330">
        <v>46803</v>
      </c>
      <c r="I7149" s="330"/>
      <c r="K7149" s="42"/>
      <c r="L7149" s="42"/>
      <c r="M7149" s="328"/>
      <c r="N7149" s="328"/>
      <c r="O7149" s="42"/>
    </row>
    <row r="7150" spans="1:15">
      <c r="A7150" s="42"/>
      <c r="B7150" s="330">
        <v>50154</v>
      </c>
      <c r="C7150" s="334">
        <f t="shared" si="110"/>
        <v>10444665990</v>
      </c>
      <c r="D7150" s="42"/>
      <c r="E7150" s="42"/>
      <c r="F7150" s="247">
        <v>905803804</v>
      </c>
      <c r="G7150" s="337">
        <v>969390833</v>
      </c>
      <c r="H7150" s="330">
        <v>48300</v>
      </c>
      <c r="I7150" s="330"/>
      <c r="K7150" s="42"/>
      <c r="L7150" s="42"/>
      <c r="M7150" s="328"/>
      <c r="N7150" s="328"/>
      <c r="O7150" s="42"/>
    </row>
    <row r="7151" spans="1:15">
      <c r="A7151" s="42"/>
      <c r="B7151" s="330">
        <v>50155</v>
      </c>
      <c r="C7151" s="334">
        <f t="shared" si="110"/>
        <v>9811000177</v>
      </c>
      <c r="D7151" s="42"/>
      <c r="E7151" s="42"/>
      <c r="F7151" s="247">
        <v>272137991</v>
      </c>
      <c r="G7151" s="337">
        <v>969502263</v>
      </c>
      <c r="H7151" s="330">
        <v>45243</v>
      </c>
      <c r="I7151" s="330"/>
      <c r="K7151" s="42"/>
      <c r="L7151" s="42"/>
      <c r="M7151" s="328"/>
      <c r="N7151" s="328"/>
      <c r="O7151" s="42"/>
    </row>
    <row r="7152" spans="1:15">
      <c r="A7152" s="42"/>
      <c r="B7152" s="330">
        <v>50156</v>
      </c>
      <c r="C7152" s="334">
        <f t="shared" si="110"/>
        <v>10426017507</v>
      </c>
      <c r="D7152" s="42"/>
      <c r="E7152" s="42"/>
      <c r="F7152" s="247">
        <v>887155321</v>
      </c>
      <c r="G7152" s="337">
        <v>969642285</v>
      </c>
      <c r="H7152" s="330">
        <v>44093</v>
      </c>
      <c r="I7152" s="330"/>
      <c r="K7152" s="42"/>
      <c r="L7152" s="42"/>
      <c r="M7152" s="328"/>
      <c r="N7152" s="328"/>
      <c r="O7152" s="42"/>
    </row>
    <row r="7153" spans="1:15">
      <c r="A7153" s="42"/>
      <c r="B7153" s="330">
        <v>50157</v>
      </c>
      <c r="C7153" s="334">
        <f t="shared" si="110"/>
        <v>10522593206</v>
      </c>
      <c r="D7153" s="42"/>
      <c r="E7153" s="42"/>
      <c r="F7153" s="247">
        <v>983731020</v>
      </c>
      <c r="G7153" s="337">
        <v>969830435</v>
      </c>
      <c r="H7153" s="330">
        <v>49771</v>
      </c>
      <c r="I7153" s="330"/>
      <c r="K7153" s="42"/>
      <c r="L7153" s="42"/>
      <c r="M7153" s="328"/>
      <c r="N7153" s="328"/>
      <c r="O7153" s="42"/>
    </row>
    <row r="7154" spans="1:15">
      <c r="A7154" s="42"/>
      <c r="B7154" s="330">
        <v>50158</v>
      </c>
      <c r="C7154" s="334">
        <f t="shared" si="110"/>
        <v>9966777456</v>
      </c>
      <c r="D7154" s="42"/>
      <c r="E7154" s="42"/>
      <c r="F7154" s="247">
        <v>427915270</v>
      </c>
      <c r="G7154" s="337">
        <v>970055360</v>
      </c>
      <c r="H7154" s="330">
        <v>44313</v>
      </c>
      <c r="I7154" s="330"/>
      <c r="K7154" s="42"/>
      <c r="L7154" s="42"/>
      <c r="M7154" s="328"/>
      <c r="N7154" s="328"/>
      <c r="O7154" s="42"/>
    </row>
    <row r="7155" spans="1:15">
      <c r="A7155" s="42"/>
      <c r="B7155" s="330">
        <v>50159</v>
      </c>
      <c r="C7155" s="334">
        <f t="shared" si="110"/>
        <v>9835493099</v>
      </c>
      <c r="D7155" s="42"/>
      <c r="E7155" s="42"/>
      <c r="F7155" s="247">
        <v>296630913</v>
      </c>
      <c r="G7155" s="337">
        <v>970439518</v>
      </c>
      <c r="H7155" s="330">
        <v>44092</v>
      </c>
      <c r="I7155" s="330"/>
      <c r="K7155" s="42"/>
      <c r="L7155" s="42"/>
      <c r="M7155" s="328"/>
      <c r="N7155" s="328"/>
      <c r="O7155" s="42"/>
    </row>
    <row r="7156" spans="1:15">
      <c r="A7156" s="42"/>
      <c r="B7156" s="330">
        <v>50160</v>
      </c>
      <c r="C7156" s="334">
        <f t="shared" si="110"/>
        <v>9641587927</v>
      </c>
      <c r="D7156" s="42"/>
      <c r="E7156" s="42"/>
      <c r="F7156" s="247">
        <v>102725741</v>
      </c>
      <c r="G7156" s="337">
        <v>970531414</v>
      </c>
      <c r="H7156" s="330">
        <v>48066</v>
      </c>
      <c r="I7156" s="330"/>
      <c r="K7156" s="42"/>
      <c r="L7156" s="42"/>
      <c r="M7156" s="328"/>
      <c r="N7156" s="328"/>
      <c r="O7156" s="42"/>
    </row>
    <row r="7157" spans="1:15">
      <c r="A7157" s="42"/>
      <c r="B7157" s="330">
        <v>50161</v>
      </c>
      <c r="C7157" s="334">
        <f t="shared" si="110"/>
        <v>9962171654</v>
      </c>
      <c r="D7157" s="42"/>
      <c r="E7157" s="42"/>
      <c r="F7157" s="247">
        <v>423309468</v>
      </c>
      <c r="G7157" s="337">
        <v>970674072</v>
      </c>
      <c r="H7157" s="330">
        <v>47672</v>
      </c>
      <c r="I7157" s="330"/>
      <c r="K7157" s="42"/>
      <c r="L7157" s="42"/>
      <c r="M7157" s="328"/>
      <c r="N7157" s="328"/>
      <c r="O7157" s="42"/>
    </row>
    <row r="7158" spans="1:15">
      <c r="A7158" s="42"/>
      <c r="B7158" s="330">
        <v>50162</v>
      </c>
      <c r="C7158" s="334">
        <f t="shared" si="110"/>
        <v>10167785455</v>
      </c>
      <c r="D7158" s="42"/>
      <c r="E7158" s="42"/>
      <c r="F7158" s="247">
        <v>628923269</v>
      </c>
      <c r="G7158" s="337">
        <v>970808339</v>
      </c>
      <c r="H7158" s="330">
        <v>45530</v>
      </c>
      <c r="I7158" s="330"/>
      <c r="K7158" s="42"/>
      <c r="L7158" s="42"/>
      <c r="M7158" s="328"/>
      <c r="N7158" s="328"/>
      <c r="O7158" s="42"/>
    </row>
    <row r="7159" spans="1:15">
      <c r="A7159" s="42"/>
      <c r="B7159" s="330">
        <v>50163</v>
      </c>
      <c r="C7159" s="334">
        <f t="shared" si="110"/>
        <v>10507561606</v>
      </c>
      <c r="D7159" s="42"/>
      <c r="E7159" s="42"/>
      <c r="F7159" s="247">
        <v>968699420</v>
      </c>
      <c r="G7159" s="337">
        <v>970989696</v>
      </c>
      <c r="H7159" s="330">
        <v>44043</v>
      </c>
      <c r="I7159" s="330"/>
      <c r="K7159" s="42"/>
      <c r="L7159" s="42"/>
      <c r="M7159" s="328"/>
      <c r="N7159" s="328"/>
      <c r="O7159" s="42"/>
    </row>
    <row r="7160" spans="1:15">
      <c r="A7160" s="42"/>
      <c r="B7160" s="330">
        <v>50164</v>
      </c>
      <c r="C7160" s="334">
        <f t="shared" si="110"/>
        <v>10446817120</v>
      </c>
      <c r="D7160" s="42"/>
      <c r="E7160" s="42"/>
      <c r="F7160" s="247">
        <v>907954934</v>
      </c>
      <c r="G7160" s="337">
        <v>970993349</v>
      </c>
      <c r="H7160" s="330">
        <v>48721</v>
      </c>
      <c r="I7160" s="330"/>
      <c r="K7160" s="42"/>
      <c r="L7160" s="42"/>
      <c r="M7160" s="328"/>
      <c r="N7160" s="328"/>
      <c r="O7160" s="42"/>
    </row>
    <row r="7161" spans="1:15">
      <c r="A7161" s="42"/>
      <c r="B7161" s="330">
        <v>50165</v>
      </c>
      <c r="C7161" s="334">
        <f t="shared" si="110"/>
        <v>9889104053</v>
      </c>
      <c r="D7161" s="42"/>
      <c r="E7161" s="42"/>
      <c r="F7161" s="247">
        <v>350241867</v>
      </c>
      <c r="G7161" s="337">
        <v>971231913</v>
      </c>
      <c r="H7161" s="330">
        <v>45209</v>
      </c>
      <c r="I7161" s="330"/>
      <c r="K7161" s="42"/>
      <c r="L7161" s="42"/>
      <c r="M7161" s="328"/>
      <c r="N7161" s="328"/>
      <c r="O7161" s="42"/>
    </row>
    <row r="7162" spans="1:15">
      <c r="A7162" s="42"/>
      <c r="B7162" s="330">
        <v>50166</v>
      </c>
      <c r="C7162" s="334">
        <f t="shared" si="110"/>
        <v>10304615141</v>
      </c>
      <c r="D7162" s="42"/>
      <c r="E7162" s="42"/>
      <c r="F7162" s="247">
        <v>765752955</v>
      </c>
      <c r="G7162" s="337">
        <v>971238180</v>
      </c>
      <c r="H7162" s="330">
        <v>48448</v>
      </c>
      <c r="I7162" s="330"/>
      <c r="K7162" s="42"/>
      <c r="L7162" s="42"/>
      <c r="M7162" s="328"/>
      <c r="N7162" s="328"/>
      <c r="O7162" s="42"/>
    </row>
    <row r="7163" spans="1:15">
      <c r="A7163" s="42"/>
      <c r="B7163" s="330">
        <v>50167</v>
      </c>
      <c r="C7163" s="334">
        <f t="shared" si="110"/>
        <v>10392675730</v>
      </c>
      <c r="D7163" s="42"/>
      <c r="E7163" s="42"/>
      <c r="F7163" s="247">
        <v>853813544</v>
      </c>
      <c r="G7163" s="337">
        <v>971454687</v>
      </c>
      <c r="H7163" s="330">
        <v>50129</v>
      </c>
      <c r="I7163" s="330"/>
      <c r="K7163" s="42"/>
      <c r="L7163" s="42"/>
      <c r="M7163" s="328"/>
      <c r="N7163" s="328"/>
      <c r="O7163" s="42"/>
    </row>
    <row r="7164" spans="1:15">
      <c r="A7164" s="42"/>
      <c r="B7164" s="330">
        <v>50168</v>
      </c>
      <c r="C7164" s="334">
        <f t="shared" si="110"/>
        <v>10150803769</v>
      </c>
      <c r="D7164" s="42"/>
      <c r="E7164" s="42"/>
      <c r="F7164" s="247">
        <v>611941583</v>
      </c>
      <c r="G7164" s="337">
        <v>971551335</v>
      </c>
      <c r="H7164" s="330">
        <v>47057</v>
      </c>
      <c r="I7164" s="330"/>
      <c r="K7164" s="42"/>
      <c r="L7164" s="42"/>
      <c r="M7164" s="328"/>
      <c r="N7164" s="328"/>
      <c r="O7164" s="42"/>
    </row>
    <row r="7165" spans="1:15">
      <c r="A7165" s="42"/>
      <c r="B7165" s="330">
        <v>50169</v>
      </c>
      <c r="C7165" s="334">
        <f t="shared" si="110"/>
        <v>9987610676</v>
      </c>
      <c r="D7165" s="42"/>
      <c r="E7165" s="42"/>
      <c r="F7165" s="247">
        <v>448748490</v>
      </c>
      <c r="G7165" s="337">
        <v>971575525</v>
      </c>
      <c r="H7165" s="330">
        <v>48535</v>
      </c>
      <c r="I7165" s="330"/>
      <c r="K7165" s="42"/>
      <c r="L7165" s="42"/>
      <c r="M7165" s="328"/>
      <c r="N7165" s="328"/>
      <c r="O7165" s="42"/>
    </row>
    <row r="7166" spans="1:15">
      <c r="A7166" s="42"/>
      <c r="B7166" s="330">
        <v>50170</v>
      </c>
      <c r="C7166" s="334">
        <f t="shared" si="110"/>
        <v>10144640205</v>
      </c>
      <c r="D7166" s="42"/>
      <c r="E7166" s="42"/>
      <c r="F7166" s="247">
        <v>605778019</v>
      </c>
      <c r="G7166" s="337">
        <v>971665701</v>
      </c>
      <c r="H7166" s="330">
        <v>43769</v>
      </c>
      <c r="I7166" s="330"/>
      <c r="K7166" s="42"/>
      <c r="L7166" s="42"/>
      <c r="M7166" s="328"/>
      <c r="N7166" s="328"/>
      <c r="O7166" s="42"/>
    </row>
    <row r="7167" spans="1:15">
      <c r="A7167" s="42"/>
      <c r="B7167" s="330">
        <v>50171</v>
      </c>
      <c r="C7167" s="334">
        <f t="shared" si="110"/>
        <v>10435257511</v>
      </c>
      <c r="D7167" s="42"/>
      <c r="E7167" s="42"/>
      <c r="F7167" s="247">
        <v>896395325</v>
      </c>
      <c r="G7167" s="337">
        <v>971956544</v>
      </c>
      <c r="H7167" s="330">
        <v>45105</v>
      </c>
      <c r="I7167" s="330"/>
      <c r="K7167" s="42"/>
      <c r="L7167" s="42"/>
      <c r="M7167" s="328"/>
      <c r="N7167" s="328"/>
      <c r="O7167" s="42"/>
    </row>
    <row r="7168" spans="1:15">
      <c r="A7168" s="42"/>
      <c r="B7168" s="330">
        <v>50172</v>
      </c>
      <c r="C7168" s="334">
        <f t="shared" si="110"/>
        <v>10006142782</v>
      </c>
      <c r="D7168" s="42"/>
      <c r="E7168" s="42"/>
      <c r="F7168" s="247">
        <v>467280596</v>
      </c>
      <c r="G7168" s="337">
        <v>972103681</v>
      </c>
      <c r="H7168" s="330">
        <v>45698</v>
      </c>
      <c r="I7168" s="330"/>
      <c r="K7168" s="42"/>
      <c r="L7168" s="42"/>
      <c r="M7168" s="328"/>
      <c r="N7168" s="328"/>
      <c r="O7168" s="42"/>
    </row>
    <row r="7169" spans="1:15">
      <c r="A7169" s="42"/>
      <c r="B7169" s="330">
        <v>50173</v>
      </c>
      <c r="C7169" s="334">
        <f t="shared" si="110"/>
        <v>10403834118</v>
      </c>
      <c r="D7169" s="42"/>
      <c r="E7169" s="42"/>
      <c r="F7169" s="247">
        <v>864971932</v>
      </c>
      <c r="G7169" s="337">
        <v>972159412</v>
      </c>
      <c r="H7169" s="330">
        <v>48031</v>
      </c>
      <c r="I7169" s="330"/>
      <c r="K7169" s="42"/>
      <c r="L7169" s="42"/>
      <c r="M7169" s="328"/>
      <c r="N7169" s="328"/>
      <c r="O7169" s="42"/>
    </row>
    <row r="7170" spans="1:15">
      <c r="A7170" s="42"/>
      <c r="B7170" s="330">
        <v>50174</v>
      </c>
      <c r="C7170" s="334">
        <f t="shared" si="110"/>
        <v>10263768254</v>
      </c>
      <c r="D7170" s="42"/>
      <c r="E7170" s="42"/>
      <c r="F7170" s="247">
        <v>724906068</v>
      </c>
      <c r="G7170" s="337">
        <v>972344384</v>
      </c>
      <c r="H7170" s="330">
        <v>46741</v>
      </c>
      <c r="I7170" s="330"/>
      <c r="K7170" s="42"/>
      <c r="L7170" s="42"/>
      <c r="M7170" s="328"/>
      <c r="N7170" s="328"/>
      <c r="O7170" s="42"/>
    </row>
    <row r="7171" spans="1:15">
      <c r="A7171" s="42"/>
      <c r="B7171" s="330">
        <v>50175</v>
      </c>
      <c r="C7171" s="334">
        <f t="shared" si="110"/>
        <v>10279580109</v>
      </c>
      <c r="D7171" s="42"/>
      <c r="E7171" s="42"/>
      <c r="F7171" s="247">
        <v>740717923</v>
      </c>
      <c r="G7171" s="337">
        <v>972434004</v>
      </c>
      <c r="H7171" s="330">
        <v>49598</v>
      </c>
      <c r="I7171" s="330"/>
      <c r="K7171" s="42"/>
      <c r="L7171" s="42"/>
      <c r="M7171" s="328"/>
      <c r="N7171" s="328"/>
      <c r="O7171" s="42"/>
    </row>
    <row r="7172" spans="1:15">
      <c r="A7172" s="42"/>
      <c r="B7172" s="330">
        <v>50176</v>
      </c>
      <c r="C7172" s="334">
        <f t="shared" si="110"/>
        <v>10308142450</v>
      </c>
      <c r="D7172" s="42"/>
      <c r="E7172" s="42"/>
      <c r="F7172" s="247">
        <v>769280264</v>
      </c>
      <c r="G7172" s="337">
        <v>972518757</v>
      </c>
      <c r="H7172" s="330">
        <v>45261</v>
      </c>
      <c r="I7172" s="330"/>
      <c r="K7172" s="42"/>
      <c r="L7172" s="42"/>
      <c r="M7172" s="328"/>
      <c r="N7172" s="328"/>
      <c r="O7172" s="42"/>
    </row>
    <row r="7173" spans="1:15">
      <c r="A7173" s="42"/>
      <c r="B7173" s="330">
        <v>50177</v>
      </c>
      <c r="C7173" s="334">
        <f t="shared" si="110"/>
        <v>9857575948</v>
      </c>
      <c r="D7173" s="42"/>
      <c r="E7173" s="42"/>
      <c r="F7173" s="247">
        <v>318713762</v>
      </c>
      <c r="G7173" s="337">
        <v>972546988</v>
      </c>
      <c r="H7173" s="330">
        <v>49484</v>
      </c>
      <c r="I7173" s="330"/>
      <c r="K7173" s="42"/>
      <c r="L7173" s="42"/>
      <c r="M7173" s="328"/>
      <c r="N7173" s="328"/>
      <c r="O7173" s="42"/>
    </row>
    <row r="7174" spans="1:15">
      <c r="A7174" s="42"/>
      <c r="B7174" s="330">
        <v>50178</v>
      </c>
      <c r="C7174" s="334">
        <f t="shared" si="110"/>
        <v>9894824454</v>
      </c>
      <c r="D7174" s="42"/>
      <c r="E7174" s="42"/>
      <c r="F7174" s="247">
        <v>355962268</v>
      </c>
      <c r="G7174" s="337">
        <v>972656961</v>
      </c>
      <c r="H7174" s="330">
        <v>44469</v>
      </c>
      <c r="I7174" s="330"/>
      <c r="K7174" s="42"/>
      <c r="L7174" s="42"/>
      <c r="M7174" s="328"/>
      <c r="N7174" s="328"/>
      <c r="O7174" s="42"/>
    </row>
    <row r="7175" spans="1:15">
      <c r="A7175" s="42"/>
      <c r="B7175" s="330">
        <v>50179</v>
      </c>
      <c r="C7175" s="334">
        <f t="shared" si="110"/>
        <v>9672326425</v>
      </c>
      <c r="D7175" s="42"/>
      <c r="E7175" s="42"/>
      <c r="F7175" s="247">
        <v>133464239</v>
      </c>
      <c r="G7175" s="337">
        <v>972727353</v>
      </c>
      <c r="H7175" s="330">
        <v>45896</v>
      </c>
      <c r="I7175" s="330"/>
      <c r="K7175" s="42"/>
      <c r="L7175" s="42"/>
      <c r="M7175" s="328"/>
      <c r="N7175" s="328"/>
      <c r="O7175" s="42"/>
    </row>
    <row r="7176" spans="1:15">
      <c r="A7176" s="42"/>
      <c r="B7176" s="330">
        <v>50180</v>
      </c>
      <c r="C7176" s="334">
        <f t="shared" si="110"/>
        <v>9715358361</v>
      </c>
      <c r="D7176" s="42"/>
      <c r="E7176" s="42"/>
      <c r="F7176" s="247">
        <v>176496175</v>
      </c>
      <c r="G7176" s="337">
        <v>973102302</v>
      </c>
      <c r="H7176" s="330">
        <v>49515</v>
      </c>
      <c r="I7176" s="330"/>
      <c r="K7176" s="42"/>
      <c r="L7176" s="42"/>
      <c r="M7176" s="328"/>
      <c r="N7176" s="328"/>
      <c r="O7176" s="42"/>
    </row>
    <row r="7177" spans="1:15">
      <c r="A7177" s="42"/>
      <c r="B7177" s="330">
        <v>50181</v>
      </c>
      <c r="C7177" s="334">
        <f t="shared" si="110"/>
        <v>10426268575</v>
      </c>
      <c r="D7177" s="42"/>
      <c r="E7177" s="42"/>
      <c r="F7177" s="247">
        <v>887406389</v>
      </c>
      <c r="G7177" s="337">
        <v>973147385</v>
      </c>
      <c r="H7177" s="330">
        <v>44263</v>
      </c>
      <c r="I7177" s="330"/>
      <c r="K7177" s="42"/>
      <c r="L7177" s="42"/>
      <c r="M7177" s="328"/>
      <c r="N7177" s="328"/>
      <c r="O7177" s="42"/>
    </row>
    <row r="7178" spans="1:15">
      <c r="A7178" s="42"/>
      <c r="B7178" s="330">
        <v>50182</v>
      </c>
      <c r="C7178" s="334">
        <f t="shared" si="110"/>
        <v>10382977943</v>
      </c>
      <c r="D7178" s="42"/>
      <c r="E7178" s="42"/>
      <c r="F7178" s="247">
        <v>844115757</v>
      </c>
      <c r="G7178" s="337">
        <v>973210350</v>
      </c>
      <c r="H7178" s="330">
        <v>43217</v>
      </c>
      <c r="I7178" s="330"/>
      <c r="K7178" s="42"/>
      <c r="L7178" s="42"/>
      <c r="M7178" s="328"/>
      <c r="N7178" s="328"/>
      <c r="O7178" s="42"/>
    </row>
    <row r="7179" spans="1:15">
      <c r="A7179" s="42"/>
      <c r="B7179" s="330">
        <v>50183</v>
      </c>
      <c r="C7179" s="334">
        <f t="shared" si="110"/>
        <v>10120485000</v>
      </c>
      <c r="D7179" s="42"/>
      <c r="E7179" s="42"/>
      <c r="F7179" s="247">
        <v>581622814</v>
      </c>
      <c r="G7179" s="337">
        <v>973278159</v>
      </c>
      <c r="H7179" s="330">
        <v>46691</v>
      </c>
      <c r="I7179" s="330"/>
      <c r="K7179" s="42"/>
      <c r="L7179" s="42"/>
      <c r="M7179" s="328"/>
      <c r="N7179" s="328"/>
      <c r="O7179" s="42"/>
    </row>
    <row r="7180" spans="1:15">
      <c r="A7180" s="42"/>
      <c r="B7180" s="330">
        <v>50184</v>
      </c>
      <c r="C7180" s="334">
        <f t="shared" si="110"/>
        <v>10385310008</v>
      </c>
      <c r="D7180" s="42"/>
      <c r="E7180" s="42"/>
      <c r="F7180" s="247">
        <v>846447822</v>
      </c>
      <c r="G7180" s="337">
        <v>973326088</v>
      </c>
      <c r="H7180" s="330">
        <v>48589</v>
      </c>
      <c r="I7180" s="330"/>
      <c r="K7180" s="42"/>
      <c r="L7180" s="42"/>
      <c r="M7180" s="328"/>
      <c r="N7180" s="328"/>
      <c r="O7180" s="42"/>
    </row>
    <row r="7181" spans="1:15">
      <c r="A7181" s="42"/>
      <c r="B7181" s="330">
        <v>50185</v>
      </c>
      <c r="C7181" s="334">
        <f t="shared" si="110"/>
        <v>9845149318</v>
      </c>
      <c r="D7181" s="42"/>
      <c r="E7181" s="42"/>
      <c r="F7181" s="247">
        <v>306287132</v>
      </c>
      <c r="G7181" s="337">
        <v>973459876</v>
      </c>
      <c r="H7181" s="330">
        <v>49526</v>
      </c>
      <c r="I7181" s="330"/>
      <c r="K7181" s="42"/>
      <c r="L7181" s="42"/>
      <c r="M7181" s="328"/>
      <c r="N7181" s="328"/>
      <c r="O7181" s="42"/>
    </row>
    <row r="7182" spans="1:15">
      <c r="A7182" s="42"/>
      <c r="B7182" s="330">
        <v>50186</v>
      </c>
      <c r="C7182" s="334">
        <f t="shared" si="110"/>
        <v>10387646941</v>
      </c>
      <c r="D7182" s="42"/>
      <c r="E7182" s="42"/>
      <c r="F7182" s="247">
        <v>848784755</v>
      </c>
      <c r="G7182" s="337">
        <v>973664994</v>
      </c>
      <c r="H7182" s="330">
        <v>45462</v>
      </c>
      <c r="I7182" s="330"/>
      <c r="K7182" s="42"/>
      <c r="L7182" s="42"/>
      <c r="M7182" s="328"/>
      <c r="N7182" s="328"/>
      <c r="O7182" s="42"/>
    </row>
    <row r="7183" spans="1:15">
      <c r="A7183" s="42"/>
      <c r="B7183" s="330">
        <v>50187</v>
      </c>
      <c r="C7183" s="334">
        <f t="shared" si="110"/>
        <v>10046002514</v>
      </c>
      <c r="D7183" s="42"/>
      <c r="E7183" s="42"/>
      <c r="F7183" s="247">
        <v>507140328</v>
      </c>
      <c r="G7183" s="337">
        <v>973803741</v>
      </c>
      <c r="H7183" s="330">
        <v>49058</v>
      </c>
      <c r="I7183" s="330"/>
      <c r="K7183" s="42"/>
      <c r="L7183" s="42"/>
      <c r="M7183" s="328"/>
      <c r="N7183" s="328"/>
      <c r="O7183" s="42"/>
    </row>
    <row r="7184" spans="1:15">
      <c r="A7184" s="42"/>
      <c r="B7184" s="330">
        <v>50188</v>
      </c>
      <c r="C7184" s="334">
        <f t="shared" si="110"/>
        <v>10524264755</v>
      </c>
      <c r="D7184" s="42"/>
      <c r="E7184" s="42"/>
      <c r="F7184" s="247">
        <v>985402569</v>
      </c>
      <c r="G7184" s="337">
        <v>973895988</v>
      </c>
      <c r="H7184" s="330">
        <v>47160</v>
      </c>
      <c r="I7184" s="330"/>
      <c r="K7184" s="42"/>
      <c r="L7184" s="42"/>
      <c r="M7184" s="328"/>
      <c r="N7184" s="328"/>
      <c r="O7184" s="42"/>
    </row>
    <row r="7185" spans="1:15">
      <c r="A7185" s="42"/>
      <c r="B7185" s="330">
        <v>50189</v>
      </c>
      <c r="C7185" s="334">
        <f t="shared" si="110"/>
        <v>9648013754</v>
      </c>
      <c r="D7185" s="42"/>
      <c r="E7185" s="42"/>
      <c r="F7185" s="247">
        <v>109151568</v>
      </c>
      <c r="G7185" s="337">
        <v>973918644</v>
      </c>
      <c r="H7185" s="330">
        <v>44284</v>
      </c>
      <c r="I7185" s="330"/>
      <c r="K7185" s="42"/>
      <c r="L7185" s="42"/>
      <c r="M7185" s="328"/>
      <c r="N7185" s="328"/>
      <c r="O7185" s="42"/>
    </row>
    <row r="7186" spans="1:15">
      <c r="A7186" s="42"/>
      <c r="B7186" s="330">
        <v>50190</v>
      </c>
      <c r="C7186" s="334">
        <f t="shared" si="110"/>
        <v>10078205896</v>
      </c>
      <c r="D7186" s="42"/>
      <c r="E7186" s="42"/>
      <c r="F7186" s="247">
        <v>539343710</v>
      </c>
      <c r="G7186" s="337">
        <v>973948332</v>
      </c>
      <c r="H7186" s="330">
        <v>48769</v>
      </c>
      <c r="I7186" s="330"/>
      <c r="K7186" s="42"/>
      <c r="L7186" s="42"/>
      <c r="M7186" s="328"/>
      <c r="N7186" s="328"/>
      <c r="O7186" s="42"/>
    </row>
    <row r="7187" spans="1:15">
      <c r="A7187" s="42"/>
      <c r="B7187" s="330">
        <v>50191</v>
      </c>
      <c r="C7187" s="334">
        <f t="shared" si="110"/>
        <v>9822402525</v>
      </c>
      <c r="D7187" s="42"/>
      <c r="E7187" s="42"/>
      <c r="F7187" s="247">
        <v>283540339</v>
      </c>
      <c r="G7187" s="337">
        <v>974023972</v>
      </c>
      <c r="H7187" s="330">
        <v>46841</v>
      </c>
      <c r="I7187" s="330"/>
      <c r="K7187" s="42"/>
      <c r="L7187" s="42"/>
      <c r="M7187" s="328"/>
      <c r="N7187" s="328"/>
      <c r="O7187" s="42"/>
    </row>
    <row r="7188" spans="1:15">
      <c r="A7188" s="42"/>
      <c r="B7188" s="330">
        <v>50192</v>
      </c>
      <c r="C7188" s="334">
        <f t="shared" si="110"/>
        <v>10526316540</v>
      </c>
      <c r="D7188" s="42"/>
      <c r="E7188" s="42"/>
      <c r="F7188" s="247">
        <v>987454354</v>
      </c>
      <c r="G7188" s="337">
        <v>974192624</v>
      </c>
      <c r="H7188" s="330">
        <v>43131</v>
      </c>
      <c r="I7188" s="330"/>
      <c r="K7188" s="42"/>
      <c r="L7188" s="42"/>
      <c r="M7188" s="328"/>
      <c r="N7188" s="328"/>
      <c r="O7188" s="42"/>
    </row>
    <row r="7189" spans="1:15">
      <c r="A7189" s="42"/>
      <c r="B7189" s="330">
        <v>50193</v>
      </c>
      <c r="C7189" s="334">
        <f t="shared" si="110"/>
        <v>10066098311</v>
      </c>
      <c r="D7189" s="42"/>
      <c r="E7189" s="42"/>
      <c r="F7189" s="247">
        <v>527236125</v>
      </c>
      <c r="G7189" s="337">
        <v>974247355</v>
      </c>
      <c r="H7189" s="330">
        <v>46959</v>
      </c>
      <c r="I7189" s="330"/>
      <c r="K7189" s="42"/>
      <c r="L7189" s="42"/>
      <c r="M7189" s="328"/>
      <c r="N7189" s="328"/>
      <c r="O7189" s="42"/>
    </row>
    <row r="7190" spans="1:15">
      <c r="A7190" s="42"/>
      <c r="B7190" s="330">
        <v>50194</v>
      </c>
      <c r="C7190" s="334">
        <f t="shared" si="110"/>
        <v>10342912260</v>
      </c>
      <c r="D7190" s="42"/>
      <c r="E7190" s="42"/>
      <c r="F7190" s="247">
        <v>804050074</v>
      </c>
      <c r="G7190" s="337">
        <v>974561925</v>
      </c>
      <c r="H7190" s="330">
        <v>44552</v>
      </c>
      <c r="I7190" s="330"/>
      <c r="K7190" s="42"/>
      <c r="L7190" s="42"/>
      <c r="M7190" s="328"/>
      <c r="N7190" s="328"/>
      <c r="O7190" s="42"/>
    </row>
    <row r="7191" spans="1:15">
      <c r="A7191" s="42"/>
      <c r="B7191" s="330">
        <v>50195</v>
      </c>
      <c r="C7191" s="334">
        <f t="shared" si="110"/>
        <v>10171206193</v>
      </c>
      <c r="D7191" s="42"/>
      <c r="E7191" s="42"/>
      <c r="F7191" s="247">
        <v>632344007</v>
      </c>
      <c r="G7191" s="337">
        <v>974659904</v>
      </c>
      <c r="H7191" s="330">
        <v>46618</v>
      </c>
      <c r="I7191" s="330"/>
      <c r="K7191" s="42"/>
      <c r="L7191" s="42"/>
      <c r="M7191" s="328"/>
      <c r="N7191" s="328"/>
      <c r="O7191" s="42"/>
    </row>
    <row r="7192" spans="1:15">
      <c r="A7192" s="42"/>
      <c r="B7192" s="330">
        <v>50196</v>
      </c>
      <c r="C7192" s="334">
        <f t="shared" si="110"/>
        <v>10453519596</v>
      </c>
      <c r="D7192" s="42"/>
      <c r="E7192" s="42"/>
      <c r="F7192" s="247">
        <v>914657410</v>
      </c>
      <c r="G7192" s="337">
        <v>974726235</v>
      </c>
      <c r="H7192" s="330">
        <v>44405</v>
      </c>
      <c r="I7192" s="330"/>
      <c r="K7192" s="42"/>
      <c r="L7192" s="42"/>
      <c r="M7192" s="328"/>
      <c r="N7192" s="328"/>
      <c r="O7192" s="42"/>
    </row>
    <row r="7193" spans="1:15">
      <c r="A7193" s="42"/>
      <c r="B7193" s="330">
        <v>50197</v>
      </c>
      <c r="C7193" s="334">
        <f t="shared" si="110"/>
        <v>10174545258</v>
      </c>
      <c r="D7193" s="42"/>
      <c r="E7193" s="42"/>
      <c r="F7193" s="247">
        <v>635683072</v>
      </c>
      <c r="G7193" s="337">
        <v>974752839</v>
      </c>
      <c r="H7193" s="330">
        <v>50276</v>
      </c>
      <c r="I7193" s="330"/>
      <c r="K7193" s="42"/>
      <c r="L7193" s="42"/>
      <c r="M7193" s="328"/>
      <c r="N7193" s="328"/>
      <c r="O7193" s="42"/>
    </row>
    <row r="7194" spans="1:15">
      <c r="A7194" s="42"/>
      <c r="B7194" s="330">
        <v>50198</v>
      </c>
      <c r="C7194" s="334">
        <f t="shared" si="110"/>
        <v>10342325815</v>
      </c>
      <c r="D7194" s="42"/>
      <c r="E7194" s="42"/>
      <c r="F7194" s="247">
        <v>803463629</v>
      </c>
      <c r="G7194" s="337">
        <v>974759315</v>
      </c>
      <c r="H7194" s="330">
        <v>43026</v>
      </c>
      <c r="I7194" s="330"/>
      <c r="K7194" s="42"/>
      <c r="L7194" s="42"/>
      <c r="M7194" s="328"/>
      <c r="N7194" s="328"/>
      <c r="O7194" s="42"/>
    </row>
    <row r="7195" spans="1:15">
      <c r="A7195" s="42"/>
      <c r="B7195" s="330">
        <v>50199</v>
      </c>
      <c r="C7195" s="334">
        <f t="shared" si="110"/>
        <v>10129681295</v>
      </c>
      <c r="D7195" s="42"/>
      <c r="E7195" s="42"/>
      <c r="F7195" s="247">
        <v>590819109</v>
      </c>
      <c r="G7195" s="337">
        <v>974919848</v>
      </c>
      <c r="H7195" s="330">
        <v>48225</v>
      </c>
      <c r="I7195" s="330"/>
      <c r="K7195" s="42"/>
      <c r="L7195" s="42"/>
      <c r="M7195" s="328"/>
      <c r="N7195" s="328"/>
      <c r="O7195" s="42"/>
    </row>
    <row r="7196" spans="1:15">
      <c r="A7196" s="42"/>
      <c r="B7196" s="330">
        <v>50200</v>
      </c>
      <c r="C7196" s="334">
        <f t="shared" si="110"/>
        <v>10120350715</v>
      </c>
      <c r="D7196" s="42"/>
      <c r="E7196" s="42"/>
      <c r="F7196" s="247">
        <v>581488529</v>
      </c>
      <c r="G7196" s="337">
        <v>974989990</v>
      </c>
      <c r="H7196" s="330">
        <v>45311</v>
      </c>
      <c r="I7196" s="330"/>
      <c r="K7196" s="42"/>
      <c r="L7196" s="42"/>
      <c r="M7196" s="328"/>
      <c r="N7196" s="328"/>
      <c r="O7196" s="42"/>
    </row>
    <row r="7197" spans="1:15">
      <c r="A7197" s="42"/>
      <c r="B7197" s="330">
        <v>50201</v>
      </c>
      <c r="C7197" s="334">
        <f t="shared" si="110"/>
        <v>10223917749</v>
      </c>
      <c r="D7197" s="42"/>
      <c r="E7197" s="42"/>
      <c r="F7197" s="247">
        <v>685055563</v>
      </c>
      <c r="G7197" s="337">
        <v>975219448</v>
      </c>
      <c r="H7197" s="330">
        <v>50128</v>
      </c>
      <c r="I7197" s="330"/>
      <c r="K7197" s="42"/>
      <c r="L7197" s="42"/>
      <c r="M7197" s="328"/>
      <c r="N7197" s="328"/>
      <c r="O7197" s="42"/>
    </row>
    <row r="7198" spans="1:15">
      <c r="A7198" s="42"/>
      <c r="B7198" s="330">
        <v>50202</v>
      </c>
      <c r="C7198" s="334">
        <f t="shared" si="110"/>
        <v>10023996484</v>
      </c>
      <c r="D7198" s="42"/>
      <c r="E7198" s="42"/>
      <c r="F7198" s="247">
        <v>485134298</v>
      </c>
      <c r="G7198" s="337">
        <v>975501787</v>
      </c>
      <c r="H7198" s="330">
        <v>49735</v>
      </c>
      <c r="I7198" s="330"/>
      <c r="K7198" s="42"/>
      <c r="L7198" s="42"/>
      <c r="M7198" s="328"/>
      <c r="N7198" s="328"/>
      <c r="O7198" s="42"/>
    </row>
    <row r="7199" spans="1:15">
      <c r="A7199" s="42"/>
      <c r="B7199" s="330">
        <v>50203</v>
      </c>
      <c r="C7199" s="334">
        <f t="shared" si="110"/>
        <v>10083116685</v>
      </c>
      <c r="D7199" s="42"/>
      <c r="E7199" s="42"/>
      <c r="F7199" s="247">
        <v>544254499</v>
      </c>
      <c r="G7199" s="337">
        <v>975513436</v>
      </c>
      <c r="H7199" s="330">
        <v>45143</v>
      </c>
      <c r="I7199" s="330"/>
      <c r="K7199" s="42"/>
      <c r="L7199" s="42"/>
      <c r="M7199" s="328"/>
      <c r="N7199" s="328"/>
      <c r="O7199" s="42"/>
    </row>
    <row r="7200" spans="1:15">
      <c r="A7200" s="42"/>
      <c r="B7200" s="330">
        <v>50204</v>
      </c>
      <c r="C7200" s="334">
        <f t="shared" ref="C7200:C7263" si="111">F7200+(F$88*28679+98765)+(G$88*6587+87654)+(E$88*9537+76543)+(J$88*5713+4528)</f>
        <v>9734638353</v>
      </c>
      <c r="D7200" s="42"/>
      <c r="E7200" s="42"/>
      <c r="F7200" s="247">
        <v>195776167</v>
      </c>
      <c r="G7200" s="337">
        <v>975606354</v>
      </c>
      <c r="H7200" s="330">
        <v>47721</v>
      </c>
      <c r="I7200" s="330"/>
      <c r="K7200" s="42"/>
      <c r="L7200" s="42"/>
      <c r="M7200" s="328"/>
      <c r="N7200" s="328"/>
      <c r="O7200" s="42"/>
    </row>
    <row r="7201" spans="1:15">
      <c r="A7201" s="42"/>
      <c r="B7201" s="330">
        <v>50205</v>
      </c>
      <c r="C7201" s="334">
        <f t="shared" si="111"/>
        <v>10460620750</v>
      </c>
      <c r="D7201" s="42"/>
      <c r="E7201" s="42"/>
      <c r="F7201" s="247">
        <v>921758564</v>
      </c>
      <c r="G7201" s="337">
        <v>975761519</v>
      </c>
      <c r="H7201" s="330">
        <v>44863</v>
      </c>
      <c r="I7201" s="330"/>
      <c r="K7201" s="42"/>
      <c r="L7201" s="42"/>
      <c r="M7201" s="328"/>
      <c r="N7201" s="328"/>
      <c r="O7201" s="42"/>
    </row>
    <row r="7202" spans="1:15">
      <c r="A7202" s="42"/>
      <c r="B7202" s="330">
        <v>50206</v>
      </c>
      <c r="C7202" s="334">
        <f t="shared" si="111"/>
        <v>9985299402</v>
      </c>
      <c r="D7202" s="42"/>
      <c r="E7202" s="42"/>
      <c r="F7202" s="247">
        <v>446437216</v>
      </c>
      <c r="G7202" s="337">
        <v>975794932</v>
      </c>
      <c r="H7202" s="330">
        <v>44084</v>
      </c>
      <c r="I7202" s="330"/>
      <c r="K7202" s="42"/>
      <c r="L7202" s="42"/>
      <c r="M7202" s="328"/>
      <c r="N7202" s="328"/>
      <c r="O7202" s="42"/>
    </row>
    <row r="7203" spans="1:15">
      <c r="A7203" s="42"/>
      <c r="B7203" s="330">
        <v>50207</v>
      </c>
      <c r="C7203" s="334">
        <f t="shared" si="111"/>
        <v>10262841624</v>
      </c>
      <c r="D7203" s="42"/>
      <c r="E7203" s="42"/>
      <c r="F7203" s="247">
        <v>723979438</v>
      </c>
      <c r="G7203" s="337">
        <v>975844636</v>
      </c>
      <c r="H7203" s="330">
        <v>49400</v>
      </c>
      <c r="I7203" s="330"/>
      <c r="K7203" s="42"/>
      <c r="L7203" s="42"/>
      <c r="M7203" s="328"/>
      <c r="N7203" s="328"/>
      <c r="O7203" s="42"/>
    </row>
    <row r="7204" spans="1:15">
      <c r="A7204" s="42"/>
      <c r="B7204" s="330">
        <v>50208</v>
      </c>
      <c r="C7204" s="334">
        <f t="shared" si="111"/>
        <v>9933777004</v>
      </c>
      <c r="D7204" s="42"/>
      <c r="E7204" s="42"/>
      <c r="F7204" s="247">
        <v>394914818</v>
      </c>
      <c r="G7204" s="337">
        <v>975867195</v>
      </c>
      <c r="H7204" s="330">
        <v>45493</v>
      </c>
      <c r="I7204" s="330"/>
      <c r="K7204" s="42"/>
      <c r="L7204" s="42"/>
      <c r="M7204" s="328"/>
      <c r="N7204" s="328"/>
      <c r="O7204" s="42"/>
    </row>
    <row r="7205" spans="1:15">
      <c r="A7205" s="42"/>
      <c r="B7205" s="330">
        <v>50209</v>
      </c>
      <c r="C7205" s="334">
        <f t="shared" si="111"/>
        <v>9707681904</v>
      </c>
      <c r="D7205" s="42"/>
      <c r="E7205" s="42"/>
      <c r="F7205" s="247">
        <v>168819718</v>
      </c>
      <c r="G7205" s="337">
        <v>976306859</v>
      </c>
      <c r="H7205" s="330">
        <v>48033</v>
      </c>
      <c r="I7205" s="330"/>
      <c r="K7205" s="42"/>
      <c r="L7205" s="42"/>
      <c r="M7205" s="328"/>
      <c r="N7205" s="328"/>
      <c r="O7205" s="42"/>
    </row>
    <row r="7206" spans="1:15">
      <c r="A7206" s="42"/>
      <c r="B7206" s="330">
        <v>50210</v>
      </c>
      <c r="C7206" s="334">
        <f t="shared" si="111"/>
        <v>10442118055</v>
      </c>
      <c r="D7206" s="42"/>
      <c r="E7206" s="42"/>
      <c r="F7206" s="247">
        <v>903255869</v>
      </c>
      <c r="G7206" s="337">
        <v>976527670</v>
      </c>
      <c r="H7206" s="330">
        <v>50397</v>
      </c>
      <c r="I7206" s="330"/>
      <c r="K7206" s="42"/>
      <c r="L7206" s="42"/>
      <c r="M7206" s="328"/>
      <c r="N7206" s="328"/>
      <c r="O7206" s="42"/>
    </row>
    <row r="7207" spans="1:15">
      <c r="A7207" s="42"/>
      <c r="B7207" s="330">
        <v>50211</v>
      </c>
      <c r="C7207" s="334">
        <f t="shared" si="111"/>
        <v>10364457183</v>
      </c>
      <c r="D7207" s="42"/>
      <c r="E7207" s="42"/>
      <c r="F7207" s="247">
        <v>825594997</v>
      </c>
      <c r="G7207" s="337">
        <v>976570744</v>
      </c>
      <c r="H7207" s="330">
        <v>47259</v>
      </c>
      <c r="I7207" s="330"/>
      <c r="K7207" s="42"/>
      <c r="L7207" s="42"/>
      <c r="M7207" s="328"/>
      <c r="N7207" s="328"/>
      <c r="O7207" s="42"/>
    </row>
    <row r="7208" spans="1:15">
      <c r="A7208" s="42"/>
      <c r="B7208" s="330">
        <v>50212</v>
      </c>
      <c r="C7208" s="334">
        <f t="shared" si="111"/>
        <v>10093522453</v>
      </c>
      <c r="D7208" s="42"/>
      <c r="E7208" s="42"/>
      <c r="F7208" s="247">
        <v>554660267</v>
      </c>
      <c r="G7208" s="337">
        <v>977244548</v>
      </c>
      <c r="H7208" s="330">
        <v>45511</v>
      </c>
      <c r="I7208" s="330"/>
      <c r="K7208" s="42"/>
      <c r="L7208" s="42"/>
      <c r="M7208" s="328"/>
      <c r="N7208" s="328"/>
      <c r="O7208" s="42"/>
    </row>
    <row r="7209" spans="1:15">
      <c r="A7209" s="42"/>
      <c r="B7209" s="330">
        <v>50213</v>
      </c>
      <c r="C7209" s="334">
        <f t="shared" si="111"/>
        <v>10277085275</v>
      </c>
      <c r="D7209" s="42"/>
      <c r="E7209" s="42"/>
      <c r="F7209" s="247">
        <v>738223089</v>
      </c>
      <c r="G7209" s="337">
        <v>977383243</v>
      </c>
      <c r="H7209" s="330">
        <v>45286</v>
      </c>
      <c r="I7209" s="330"/>
      <c r="K7209" s="42"/>
      <c r="L7209" s="42"/>
      <c r="M7209" s="328"/>
      <c r="N7209" s="328"/>
      <c r="O7209" s="42"/>
    </row>
    <row r="7210" spans="1:15">
      <c r="A7210" s="42"/>
      <c r="B7210" s="330">
        <v>50214</v>
      </c>
      <c r="C7210" s="334">
        <f t="shared" si="111"/>
        <v>10412975067</v>
      </c>
      <c r="D7210" s="42"/>
      <c r="E7210" s="42"/>
      <c r="F7210" s="247">
        <v>874112881</v>
      </c>
      <c r="G7210" s="337">
        <v>977410834</v>
      </c>
      <c r="H7210" s="330">
        <v>43088</v>
      </c>
      <c r="I7210" s="330"/>
      <c r="K7210" s="42"/>
      <c r="L7210" s="42"/>
      <c r="M7210" s="328"/>
      <c r="N7210" s="328"/>
      <c r="O7210" s="42"/>
    </row>
    <row r="7211" spans="1:15">
      <c r="A7211" s="42"/>
      <c r="B7211" s="330">
        <v>50215</v>
      </c>
      <c r="C7211" s="334">
        <f t="shared" si="111"/>
        <v>9647574624</v>
      </c>
      <c r="D7211" s="42"/>
      <c r="E7211" s="42"/>
      <c r="F7211" s="247">
        <v>108712438</v>
      </c>
      <c r="G7211" s="337">
        <v>977493881</v>
      </c>
      <c r="H7211" s="330">
        <v>49802</v>
      </c>
      <c r="I7211" s="330"/>
      <c r="K7211" s="42"/>
      <c r="L7211" s="42"/>
      <c r="M7211" s="328"/>
      <c r="N7211" s="328"/>
      <c r="O7211" s="42"/>
    </row>
    <row r="7212" spans="1:15">
      <c r="A7212" s="42"/>
      <c r="B7212" s="330">
        <v>50216</v>
      </c>
      <c r="C7212" s="334">
        <f t="shared" si="111"/>
        <v>10016082233</v>
      </c>
      <c r="D7212" s="42"/>
      <c r="E7212" s="42"/>
      <c r="F7212" s="247">
        <v>477220047</v>
      </c>
      <c r="G7212" s="337">
        <v>977745477</v>
      </c>
      <c r="H7212" s="330">
        <v>47614</v>
      </c>
      <c r="I7212" s="330"/>
      <c r="K7212" s="42"/>
      <c r="L7212" s="42"/>
      <c r="M7212" s="328"/>
      <c r="N7212" s="328"/>
      <c r="O7212" s="42"/>
    </row>
    <row r="7213" spans="1:15">
      <c r="A7213" s="42"/>
      <c r="B7213" s="330">
        <v>50217</v>
      </c>
      <c r="C7213" s="334">
        <f t="shared" si="111"/>
        <v>10029177843</v>
      </c>
      <c r="D7213" s="42"/>
      <c r="E7213" s="42"/>
      <c r="F7213" s="247">
        <v>490315657</v>
      </c>
      <c r="G7213" s="337">
        <v>977801703</v>
      </c>
      <c r="H7213" s="330">
        <v>48406</v>
      </c>
      <c r="I7213" s="330"/>
      <c r="K7213" s="42"/>
      <c r="L7213" s="42"/>
      <c r="M7213" s="328"/>
      <c r="N7213" s="328"/>
      <c r="O7213" s="42"/>
    </row>
    <row r="7214" spans="1:15">
      <c r="A7214" s="42"/>
      <c r="B7214" s="330">
        <v>50218</v>
      </c>
      <c r="C7214" s="334">
        <f t="shared" si="111"/>
        <v>9651685588</v>
      </c>
      <c r="D7214" s="42"/>
      <c r="E7214" s="42"/>
      <c r="F7214" s="247">
        <v>112823402</v>
      </c>
      <c r="G7214" s="337">
        <v>977945827</v>
      </c>
      <c r="H7214" s="330">
        <v>49051</v>
      </c>
      <c r="I7214" s="330"/>
      <c r="K7214" s="42"/>
      <c r="L7214" s="42"/>
      <c r="M7214" s="328"/>
      <c r="N7214" s="328"/>
      <c r="O7214" s="42"/>
    </row>
    <row r="7215" spans="1:15">
      <c r="A7215" s="42"/>
      <c r="B7215" s="330">
        <v>50219</v>
      </c>
      <c r="C7215" s="334">
        <f t="shared" si="111"/>
        <v>9722247866</v>
      </c>
      <c r="D7215" s="42"/>
      <c r="E7215" s="42"/>
      <c r="F7215" s="247">
        <v>183385680</v>
      </c>
      <c r="G7215" s="337">
        <v>977986426</v>
      </c>
      <c r="H7215" s="330">
        <v>43514</v>
      </c>
      <c r="I7215" s="330"/>
      <c r="K7215" s="42"/>
      <c r="L7215" s="42"/>
      <c r="M7215" s="328"/>
      <c r="N7215" s="328"/>
      <c r="O7215" s="42"/>
    </row>
    <row r="7216" spans="1:15">
      <c r="A7216" s="42"/>
      <c r="B7216" s="330">
        <v>50220</v>
      </c>
      <c r="C7216" s="334">
        <f t="shared" si="111"/>
        <v>9838785100</v>
      </c>
      <c r="D7216" s="42"/>
      <c r="E7216" s="42"/>
      <c r="F7216" s="247">
        <v>299922914</v>
      </c>
      <c r="G7216" s="337">
        <v>978111461</v>
      </c>
      <c r="H7216" s="330">
        <v>46062</v>
      </c>
      <c r="I7216" s="330"/>
      <c r="K7216" s="42"/>
      <c r="L7216" s="42"/>
      <c r="M7216" s="328"/>
      <c r="N7216" s="328"/>
      <c r="O7216" s="42"/>
    </row>
    <row r="7217" spans="1:15">
      <c r="A7217" s="42"/>
      <c r="B7217" s="330">
        <v>50221</v>
      </c>
      <c r="C7217" s="334">
        <f t="shared" si="111"/>
        <v>9765452568</v>
      </c>
      <c r="D7217" s="42"/>
      <c r="E7217" s="42"/>
      <c r="F7217" s="247">
        <v>226590382</v>
      </c>
      <c r="G7217" s="337">
        <v>978183172</v>
      </c>
      <c r="H7217" s="330">
        <v>45427</v>
      </c>
      <c r="I7217" s="330"/>
      <c r="K7217" s="42"/>
      <c r="L7217" s="42"/>
      <c r="M7217" s="328"/>
      <c r="N7217" s="328"/>
      <c r="O7217" s="42"/>
    </row>
    <row r="7218" spans="1:15">
      <c r="A7218" s="42"/>
      <c r="B7218" s="330">
        <v>50222</v>
      </c>
      <c r="C7218" s="334">
        <f t="shared" si="111"/>
        <v>10496603694</v>
      </c>
      <c r="D7218" s="42"/>
      <c r="E7218" s="42"/>
      <c r="F7218" s="247">
        <v>957741508</v>
      </c>
      <c r="G7218" s="337">
        <v>978255874</v>
      </c>
      <c r="H7218" s="330">
        <v>44828</v>
      </c>
      <c r="I7218" s="330"/>
      <c r="K7218" s="42"/>
      <c r="L7218" s="42"/>
      <c r="M7218" s="328"/>
      <c r="N7218" s="328"/>
      <c r="O7218" s="42"/>
    </row>
    <row r="7219" spans="1:15">
      <c r="A7219" s="42"/>
      <c r="B7219" s="330">
        <v>50223</v>
      </c>
      <c r="C7219" s="334">
        <f t="shared" si="111"/>
        <v>10326928032</v>
      </c>
      <c r="D7219" s="42"/>
      <c r="E7219" s="42"/>
      <c r="F7219" s="247">
        <v>788065846</v>
      </c>
      <c r="G7219" s="337">
        <v>978581004</v>
      </c>
      <c r="H7219" s="330">
        <v>46161</v>
      </c>
      <c r="I7219" s="330"/>
      <c r="K7219" s="42"/>
      <c r="L7219" s="42"/>
      <c r="M7219" s="328"/>
      <c r="N7219" s="328"/>
      <c r="O7219" s="42"/>
    </row>
    <row r="7220" spans="1:15">
      <c r="A7220" s="42"/>
      <c r="B7220" s="330">
        <v>50224</v>
      </c>
      <c r="C7220" s="334">
        <f t="shared" si="111"/>
        <v>10328755124</v>
      </c>
      <c r="D7220" s="42"/>
      <c r="E7220" s="42"/>
      <c r="F7220" s="247">
        <v>789892938</v>
      </c>
      <c r="G7220" s="337">
        <v>978610015</v>
      </c>
      <c r="H7220" s="330">
        <v>49822</v>
      </c>
      <c r="I7220" s="330"/>
      <c r="K7220" s="42"/>
      <c r="L7220" s="42"/>
      <c r="M7220" s="328"/>
      <c r="N7220" s="328"/>
      <c r="O7220" s="42"/>
    </row>
    <row r="7221" spans="1:15">
      <c r="A7221" s="42"/>
      <c r="B7221" s="330">
        <v>50225</v>
      </c>
      <c r="C7221" s="334">
        <f t="shared" si="111"/>
        <v>9915009185</v>
      </c>
      <c r="D7221" s="42"/>
      <c r="E7221" s="42"/>
      <c r="F7221" s="247">
        <v>376146999</v>
      </c>
      <c r="G7221" s="337">
        <v>978737858</v>
      </c>
      <c r="H7221" s="330">
        <v>46549</v>
      </c>
      <c r="I7221" s="330"/>
      <c r="K7221" s="42"/>
      <c r="L7221" s="42"/>
      <c r="M7221" s="328"/>
      <c r="N7221" s="328"/>
      <c r="O7221" s="42"/>
    </row>
    <row r="7222" spans="1:15">
      <c r="A7222" s="42"/>
      <c r="B7222" s="330">
        <v>50226</v>
      </c>
      <c r="C7222" s="334">
        <f t="shared" si="111"/>
        <v>10381466870</v>
      </c>
      <c r="D7222" s="42"/>
      <c r="E7222" s="42"/>
      <c r="F7222" s="247">
        <v>842604684</v>
      </c>
      <c r="G7222" s="337">
        <v>978796976</v>
      </c>
      <c r="H7222" s="330">
        <v>43910</v>
      </c>
      <c r="I7222" s="330"/>
      <c r="K7222" s="42"/>
      <c r="L7222" s="42"/>
      <c r="M7222" s="328"/>
      <c r="N7222" s="328"/>
      <c r="O7222" s="42"/>
    </row>
    <row r="7223" spans="1:15">
      <c r="A7223" s="42"/>
      <c r="B7223" s="330">
        <v>50227</v>
      </c>
      <c r="C7223" s="334">
        <f t="shared" si="111"/>
        <v>9968147263</v>
      </c>
      <c r="D7223" s="42"/>
      <c r="E7223" s="42"/>
      <c r="F7223" s="247">
        <v>429285077</v>
      </c>
      <c r="G7223" s="337">
        <v>979155943</v>
      </c>
      <c r="H7223" s="330">
        <v>49154</v>
      </c>
      <c r="I7223" s="330"/>
      <c r="K7223" s="42"/>
      <c r="L7223" s="42"/>
      <c r="M7223" s="328"/>
      <c r="N7223" s="328"/>
      <c r="O7223" s="42"/>
    </row>
    <row r="7224" spans="1:15">
      <c r="A7224" s="42"/>
      <c r="B7224" s="330">
        <v>50228</v>
      </c>
      <c r="C7224" s="334">
        <f t="shared" si="111"/>
        <v>9868524201</v>
      </c>
      <c r="D7224" s="42"/>
      <c r="E7224" s="42"/>
      <c r="F7224" s="247">
        <v>329662015</v>
      </c>
      <c r="G7224" s="337">
        <v>979168967</v>
      </c>
      <c r="H7224" s="330">
        <v>45537</v>
      </c>
      <c r="I7224" s="330"/>
      <c r="K7224" s="42"/>
      <c r="L7224" s="42"/>
      <c r="M7224" s="328"/>
      <c r="N7224" s="328"/>
      <c r="O7224" s="42"/>
    </row>
    <row r="7225" spans="1:15">
      <c r="A7225" s="42"/>
      <c r="B7225" s="330">
        <v>50229</v>
      </c>
      <c r="C7225" s="334">
        <f t="shared" si="111"/>
        <v>10130192638</v>
      </c>
      <c r="D7225" s="42"/>
      <c r="E7225" s="42"/>
      <c r="F7225" s="247">
        <v>591330452</v>
      </c>
      <c r="G7225" s="337">
        <v>979355994</v>
      </c>
      <c r="H7225" s="330">
        <v>44091</v>
      </c>
      <c r="I7225" s="330"/>
      <c r="K7225" s="42"/>
      <c r="L7225" s="42"/>
      <c r="M7225" s="328"/>
      <c r="N7225" s="328"/>
      <c r="O7225" s="42"/>
    </row>
    <row r="7226" spans="1:15">
      <c r="A7226" s="42"/>
      <c r="B7226" s="330">
        <v>50230</v>
      </c>
      <c r="C7226" s="334">
        <f t="shared" si="111"/>
        <v>9661198696</v>
      </c>
      <c r="D7226" s="42"/>
      <c r="E7226" s="42"/>
      <c r="F7226" s="247">
        <v>122336510</v>
      </c>
      <c r="G7226" s="337">
        <v>979398967</v>
      </c>
      <c r="H7226" s="330">
        <v>45924</v>
      </c>
      <c r="I7226" s="330"/>
      <c r="K7226" s="42"/>
      <c r="L7226" s="42"/>
      <c r="M7226" s="328"/>
      <c r="N7226" s="328"/>
      <c r="O7226" s="42"/>
    </row>
    <row r="7227" spans="1:15">
      <c r="A7227" s="42"/>
      <c r="B7227" s="330">
        <v>50231</v>
      </c>
      <c r="C7227" s="334">
        <f t="shared" si="111"/>
        <v>9857844912</v>
      </c>
      <c r="D7227" s="42"/>
      <c r="E7227" s="42"/>
      <c r="F7227" s="247">
        <v>318982726</v>
      </c>
      <c r="G7227" s="337">
        <v>979444882</v>
      </c>
      <c r="H7227" s="330">
        <v>45851</v>
      </c>
      <c r="I7227" s="330"/>
      <c r="K7227" s="42"/>
      <c r="L7227" s="42"/>
      <c r="M7227" s="328"/>
      <c r="N7227" s="328"/>
      <c r="O7227" s="42"/>
    </row>
    <row r="7228" spans="1:15">
      <c r="A7228" s="42"/>
      <c r="B7228" s="330">
        <v>50232</v>
      </c>
      <c r="C7228" s="334">
        <f t="shared" si="111"/>
        <v>10449203844</v>
      </c>
      <c r="D7228" s="42"/>
      <c r="E7228" s="42"/>
      <c r="F7228" s="247">
        <v>910341658</v>
      </c>
      <c r="G7228" s="337">
        <v>979619144</v>
      </c>
      <c r="H7228" s="330">
        <v>46753</v>
      </c>
      <c r="I7228" s="330"/>
      <c r="K7228" s="42"/>
      <c r="L7228" s="42"/>
      <c r="M7228" s="328"/>
      <c r="N7228" s="328"/>
      <c r="O7228" s="42"/>
    </row>
    <row r="7229" spans="1:15">
      <c r="A7229" s="42"/>
      <c r="B7229" s="330">
        <v>50233</v>
      </c>
      <c r="C7229" s="334">
        <f t="shared" si="111"/>
        <v>10358208475</v>
      </c>
      <c r="D7229" s="42"/>
      <c r="E7229" s="42"/>
      <c r="F7229" s="247">
        <v>819346289</v>
      </c>
      <c r="G7229" s="337">
        <v>979710517</v>
      </c>
      <c r="H7229" s="330">
        <v>47535</v>
      </c>
      <c r="I7229" s="330"/>
      <c r="K7229" s="42"/>
      <c r="L7229" s="42"/>
      <c r="M7229" s="328"/>
      <c r="N7229" s="328"/>
      <c r="O7229" s="42"/>
    </row>
    <row r="7230" spans="1:15">
      <c r="A7230" s="42"/>
      <c r="B7230" s="330">
        <v>50234</v>
      </c>
      <c r="C7230" s="334">
        <f t="shared" si="111"/>
        <v>10013117044</v>
      </c>
      <c r="D7230" s="42"/>
      <c r="E7230" s="42"/>
      <c r="F7230" s="247">
        <v>474254858</v>
      </c>
      <c r="G7230" s="337">
        <v>979718896</v>
      </c>
      <c r="H7230" s="330">
        <v>45738</v>
      </c>
      <c r="I7230" s="330"/>
      <c r="K7230" s="42"/>
      <c r="L7230" s="42"/>
      <c r="M7230" s="328"/>
      <c r="N7230" s="328"/>
      <c r="O7230" s="42"/>
    </row>
    <row r="7231" spans="1:15">
      <c r="A7231" s="42"/>
      <c r="B7231" s="330">
        <v>50235</v>
      </c>
      <c r="C7231" s="334">
        <f t="shared" si="111"/>
        <v>10401313865</v>
      </c>
      <c r="D7231" s="42"/>
      <c r="E7231" s="42"/>
      <c r="F7231" s="247">
        <v>862451679</v>
      </c>
      <c r="G7231" s="337">
        <v>979841532</v>
      </c>
      <c r="H7231" s="330">
        <v>47545</v>
      </c>
      <c r="I7231" s="330"/>
      <c r="K7231" s="42"/>
      <c r="L7231" s="42"/>
      <c r="M7231" s="328"/>
      <c r="N7231" s="328"/>
      <c r="O7231" s="42"/>
    </row>
    <row r="7232" spans="1:15">
      <c r="A7232" s="42"/>
      <c r="B7232" s="330">
        <v>50236</v>
      </c>
      <c r="C7232" s="334">
        <f t="shared" si="111"/>
        <v>9978664776</v>
      </c>
      <c r="D7232" s="42"/>
      <c r="E7232" s="42"/>
      <c r="F7232" s="247">
        <v>439802590</v>
      </c>
      <c r="G7232" s="337">
        <v>979879578</v>
      </c>
      <c r="H7232" s="330">
        <v>45455</v>
      </c>
      <c r="I7232" s="330"/>
      <c r="K7232" s="42"/>
      <c r="L7232" s="42"/>
      <c r="M7232" s="328"/>
      <c r="N7232" s="328"/>
      <c r="O7232" s="42"/>
    </row>
    <row r="7233" spans="1:15">
      <c r="A7233" s="42"/>
      <c r="B7233" s="330">
        <v>50237</v>
      </c>
      <c r="C7233" s="334">
        <f t="shared" si="111"/>
        <v>9835044675</v>
      </c>
      <c r="D7233" s="42"/>
      <c r="E7233" s="42"/>
      <c r="F7233" s="247">
        <v>296182489</v>
      </c>
      <c r="G7233" s="337">
        <v>979902756</v>
      </c>
      <c r="H7233" s="330">
        <v>44529</v>
      </c>
      <c r="I7233" s="330"/>
      <c r="K7233" s="42"/>
      <c r="L7233" s="42"/>
      <c r="M7233" s="328"/>
      <c r="N7233" s="328"/>
      <c r="O7233" s="42"/>
    </row>
    <row r="7234" spans="1:15">
      <c r="A7234" s="42"/>
      <c r="B7234" s="330">
        <v>50238</v>
      </c>
      <c r="C7234" s="334">
        <f t="shared" si="111"/>
        <v>9870501925</v>
      </c>
      <c r="D7234" s="42"/>
      <c r="E7234" s="42"/>
      <c r="F7234" s="247">
        <v>331639739</v>
      </c>
      <c r="G7234" s="337">
        <v>979975361</v>
      </c>
      <c r="H7234" s="330">
        <v>50035</v>
      </c>
      <c r="I7234" s="330"/>
      <c r="K7234" s="42"/>
      <c r="L7234" s="42"/>
      <c r="M7234" s="328"/>
      <c r="N7234" s="328"/>
      <c r="O7234" s="42"/>
    </row>
    <row r="7235" spans="1:15">
      <c r="A7235" s="42"/>
      <c r="B7235" s="330">
        <v>50239</v>
      </c>
      <c r="C7235" s="334">
        <f t="shared" si="111"/>
        <v>10400513717</v>
      </c>
      <c r="D7235" s="42"/>
      <c r="E7235" s="42"/>
      <c r="F7235" s="247">
        <v>861651531</v>
      </c>
      <c r="G7235" s="337">
        <v>979995836</v>
      </c>
      <c r="H7235" s="330">
        <v>49570</v>
      </c>
      <c r="I7235" s="330"/>
      <c r="K7235" s="42"/>
      <c r="L7235" s="42"/>
      <c r="M7235" s="328"/>
      <c r="N7235" s="328"/>
      <c r="O7235" s="42"/>
    </row>
    <row r="7236" spans="1:15">
      <c r="A7236" s="42"/>
      <c r="B7236" s="330">
        <v>50240</v>
      </c>
      <c r="C7236" s="334">
        <f t="shared" si="111"/>
        <v>10533068856</v>
      </c>
      <c r="D7236" s="42"/>
      <c r="E7236" s="42"/>
      <c r="F7236" s="247">
        <v>994206670</v>
      </c>
      <c r="G7236" s="337">
        <v>980007968</v>
      </c>
      <c r="H7236" s="330">
        <v>45617</v>
      </c>
      <c r="I7236" s="330"/>
      <c r="K7236" s="42"/>
      <c r="L7236" s="42"/>
      <c r="M7236" s="328"/>
      <c r="N7236" s="328"/>
      <c r="O7236" s="42"/>
    </row>
    <row r="7237" spans="1:15">
      <c r="A7237" s="42"/>
      <c r="B7237" s="330">
        <v>50241</v>
      </c>
      <c r="C7237" s="334">
        <f t="shared" si="111"/>
        <v>9684342265</v>
      </c>
      <c r="D7237" s="42"/>
      <c r="E7237" s="42"/>
      <c r="F7237" s="247">
        <v>145480079</v>
      </c>
      <c r="G7237" s="337">
        <v>980052755</v>
      </c>
      <c r="H7237" s="330">
        <v>43972</v>
      </c>
      <c r="I7237" s="330"/>
      <c r="K7237" s="42"/>
      <c r="L7237" s="42"/>
      <c r="M7237" s="328"/>
      <c r="N7237" s="328"/>
      <c r="O7237" s="42"/>
    </row>
    <row r="7238" spans="1:15">
      <c r="A7238" s="42"/>
      <c r="B7238" s="330">
        <v>50242</v>
      </c>
      <c r="C7238" s="334">
        <f t="shared" si="111"/>
        <v>10476614614</v>
      </c>
      <c r="D7238" s="42"/>
      <c r="E7238" s="42"/>
      <c r="F7238" s="247">
        <v>937752428</v>
      </c>
      <c r="G7238" s="337">
        <v>980243373</v>
      </c>
      <c r="H7238" s="330">
        <v>44219</v>
      </c>
      <c r="I7238" s="330"/>
      <c r="K7238" s="42"/>
      <c r="L7238" s="42"/>
      <c r="M7238" s="328"/>
      <c r="N7238" s="328"/>
      <c r="O7238" s="42"/>
    </row>
    <row r="7239" spans="1:15">
      <c r="A7239" s="42"/>
      <c r="B7239" s="330">
        <v>50243</v>
      </c>
      <c r="C7239" s="334">
        <f t="shared" si="111"/>
        <v>10177099535</v>
      </c>
      <c r="D7239" s="42"/>
      <c r="E7239" s="42"/>
      <c r="F7239" s="247">
        <v>638237349</v>
      </c>
      <c r="G7239" s="337">
        <v>980280904</v>
      </c>
      <c r="H7239" s="330">
        <v>49831</v>
      </c>
      <c r="I7239" s="330"/>
      <c r="K7239" s="42"/>
      <c r="L7239" s="42"/>
      <c r="M7239" s="328"/>
      <c r="N7239" s="328"/>
      <c r="O7239" s="42"/>
    </row>
    <row r="7240" spans="1:15">
      <c r="A7240" s="42"/>
      <c r="B7240" s="330">
        <v>50244</v>
      </c>
      <c r="C7240" s="334">
        <f t="shared" si="111"/>
        <v>10088162800</v>
      </c>
      <c r="D7240" s="42"/>
      <c r="E7240" s="42"/>
      <c r="F7240" s="247">
        <v>549300614</v>
      </c>
      <c r="G7240" s="337">
        <v>980388277</v>
      </c>
      <c r="H7240" s="330">
        <v>49253</v>
      </c>
      <c r="I7240" s="330"/>
      <c r="K7240" s="42"/>
      <c r="L7240" s="42"/>
      <c r="M7240" s="328"/>
      <c r="N7240" s="328"/>
      <c r="O7240" s="42"/>
    </row>
    <row r="7241" spans="1:15">
      <c r="A7241" s="42"/>
      <c r="B7241" s="330">
        <v>50245</v>
      </c>
      <c r="C7241" s="334">
        <f t="shared" si="111"/>
        <v>10503899797</v>
      </c>
      <c r="D7241" s="42"/>
      <c r="E7241" s="42"/>
      <c r="F7241" s="247">
        <v>965037611</v>
      </c>
      <c r="G7241" s="337">
        <v>980393802</v>
      </c>
      <c r="H7241" s="330">
        <v>50094</v>
      </c>
      <c r="I7241" s="330"/>
      <c r="K7241" s="42"/>
      <c r="L7241" s="42"/>
      <c r="M7241" s="328"/>
      <c r="N7241" s="328"/>
      <c r="O7241" s="42"/>
    </row>
    <row r="7242" spans="1:15">
      <c r="A7242" s="42"/>
      <c r="B7242" s="330">
        <v>50246</v>
      </c>
      <c r="C7242" s="334">
        <f t="shared" si="111"/>
        <v>9678896486</v>
      </c>
      <c r="D7242" s="42"/>
      <c r="E7242" s="42"/>
      <c r="F7242" s="247">
        <v>140034300</v>
      </c>
      <c r="G7242" s="337">
        <v>980657148</v>
      </c>
      <c r="H7242" s="330">
        <v>46705</v>
      </c>
      <c r="I7242" s="330"/>
      <c r="K7242" s="42"/>
      <c r="L7242" s="42"/>
      <c r="M7242" s="328"/>
      <c r="N7242" s="328"/>
      <c r="O7242" s="42"/>
    </row>
    <row r="7243" spans="1:15">
      <c r="A7243" s="42"/>
      <c r="B7243" s="330">
        <v>50247</v>
      </c>
      <c r="C7243" s="334">
        <f t="shared" si="111"/>
        <v>9704506680</v>
      </c>
      <c r="D7243" s="42"/>
      <c r="E7243" s="42"/>
      <c r="F7243" s="247">
        <v>165644494</v>
      </c>
      <c r="G7243" s="337">
        <v>980831167</v>
      </c>
      <c r="H7243" s="330">
        <v>48363</v>
      </c>
      <c r="I7243" s="330"/>
      <c r="K7243" s="42"/>
      <c r="L7243" s="42"/>
      <c r="M7243" s="328"/>
      <c r="N7243" s="328"/>
      <c r="O7243" s="42"/>
    </row>
    <row r="7244" spans="1:15">
      <c r="A7244" s="42"/>
      <c r="B7244" s="330">
        <v>50248</v>
      </c>
      <c r="C7244" s="334">
        <f t="shared" si="111"/>
        <v>9716929958</v>
      </c>
      <c r="D7244" s="42"/>
      <c r="E7244" s="42"/>
      <c r="F7244" s="247">
        <v>178067772</v>
      </c>
      <c r="G7244" s="337">
        <v>980836079</v>
      </c>
      <c r="H7244" s="330">
        <v>46795</v>
      </c>
      <c r="I7244" s="330"/>
      <c r="K7244" s="42"/>
      <c r="L7244" s="42"/>
      <c r="M7244" s="328"/>
      <c r="N7244" s="328"/>
      <c r="O7244" s="42"/>
    </row>
    <row r="7245" spans="1:15">
      <c r="A7245" s="42"/>
      <c r="B7245" s="330">
        <v>50249</v>
      </c>
      <c r="C7245" s="334">
        <f t="shared" si="111"/>
        <v>10531901545</v>
      </c>
      <c r="D7245" s="42"/>
      <c r="E7245" s="42"/>
      <c r="F7245" s="247">
        <v>993039359</v>
      </c>
      <c r="G7245" s="337">
        <v>980857395</v>
      </c>
      <c r="H7245" s="330">
        <v>44103</v>
      </c>
      <c r="I7245" s="330"/>
      <c r="K7245" s="42"/>
      <c r="L7245" s="42"/>
      <c r="M7245" s="328"/>
      <c r="N7245" s="328"/>
      <c r="O7245" s="42"/>
    </row>
    <row r="7246" spans="1:15">
      <c r="A7246" s="42"/>
      <c r="B7246" s="330">
        <v>50250</v>
      </c>
      <c r="C7246" s="334">
        <f t="shared" si="111"/>
        <v>9808038159</v>
      </c>
      <c r="D7246" s="42"/>
      <c r="E7246" s="42"/>
      <c r="F7246" s="247">
        <v>269175973</v>
      </c>
      <c r="G7246" s="337">
        <v>980886568</v>
      </c>
      <c r="H7246" s="330">
        <v>43471</v>
      </c>
      <c r="I7246" s="330"/>
      <c r="K7246" s="42"/>
      <c r="L7246" s="42"/>
      <c r="M7246" s="328"/>
      <c r="N7246" s="328"/>
      <c r="O7246" s="42"/>
    </row>
    <row r="7247" spans="1:15">
      <c r="A7247" s="42"/>
      <c r="B7247" s="330">
        <v>50251</v>
      </c>
      <c r="C7247" s="334">
        <f t="shared" si="111"/>
        <v>9653021572</v>
      </c>
      <c r="D7247" s="42"/>
      <c r="E7247" s="42"/>
      <c r="F7247" s="247">
        <v>114159386</v>
      </c>
      <c r="G7247" s="337">
        <v>981152084</v>
      </c>
      <c r="H7247" s="330">
        <v>44773</v>
      </c>
      <c r="I7247" s="330"/>
      <c r="K7247" s="42"/>
      <c r="L7247" s="42"/>
      <c r="M7247" s="328"/>
      <c r="N7247" s="328"/>
      <c r="O7247" s="42"/>
    </row>
    <row r="7248" spans="1:15">
      <c r="A7248" s="42"/>
      <c r="B7248" s="330">
        <v>50252</v>
      </c>
      <c r="C7248" s="334">
        <f t="shared" si="111"/>
        <v>9650821300</v>
      </c>
      <c r="D7248" s="42"/>
      <c r="E7248" s="42"/>
      <c r="F7248" s="247">
        <v>111959114</v>
      </c>
      <c r="G7248" s="337">
        <v>981221050</v>
      </c>
      <c r="H7248" s="330">
        <v>46353</v>
      </c>
      <c r="I7248" s="330"/>
      <c r="K7248" s="42"/>
      <c r="L7248" s="42"/>
      <c r="M7248" s="328"/>
      <c r="N7248" s="328"/>
      <c r="O7248" s="42"/>
    </row>
    <row r="7249" spans="1:15">
      <c r="A7249" s="42"/>
      <c r="B7249" s="330">
        <v>50253</v>
      </c>
      <c r="C7249" s="334">
        <f t="shared" si="111"/>
        <v>9885939518</v>
      </c>
      <c r="D7249" s="42"/>
      <c r="E7249" s="42"/>
      <c r="F7249" s="247">
        <v>347077332</v>
      </c>
      <c r="G7249" s="337">
        <v>981353564</v>
      </c>
      <c r="H7249" s="330">
        <v>48400</v>
      </c>
      <c r="I7249" s="330"/>
      <c r="K7249" s="42"/>
      <c r="L7249" s="42"/>
      <c r="M7249" s="328"/>
      <c r="N7249" s="328"/>
      <c r="O7249" s="42"/>
    </row>
    <row r="7250" spans="1:15">
      <c r="A7250" s="42"/>
      <c r="B7250" s="330">
        <v>50254</v>
      </c>
      <c r="C7250" s="334">
        <f t="shared" si="111"/>
        <v>10098013103</v>
      </c>
      <c r="D7250" s="42"/>
      <c r="E7250" s="42"/>
      <c r="F7250" s="247">
        <v>559150917</v>
      </c>
      <c r="G7250" s="337">
        <v>981606087</v>
      </c>
      <c r="H7250" s="330">
        <v>49886</v>
      </c>
      <c r="I7250" s="330"/>
      <c r="K7250" s="42"/>
      <c r="L7250" s="42"/>
      <c r="M7250" s="328"/>
      <c r="N7250" s="328"/>
      <c r="O7250" s="42"/>
    </row>
    <row r="7251" spans="1:15">
      <c r="A7251" s="42"/>
      <c r="B7251" s="330">
        <v>50255</v>
      </c>
      <c r="C7251" s="334">
        <f t="shared" si="111"/>
        <v>10252102180</v>
      </c>
      <c r="D7251" s="42"/>
      <c r="E7251" s="42"/>
      <c r="F7251" s="247">
        <v>713239994</v>
      </c>
      <c r="G7251" s="337">
        <v>981635706</v>
      </c>
      <c r="H7251" s="330">
        <v>47649</v>
      </c>
      <c r="I7251" s="330"/>
      <c r="K7251" s="42"/>
      <c r="L7251" s="42"/>
      <c r="M7251" s="328"/>
      <c r="N7251" s="328"/>
      <c r="O7251" s="42"/>
    </row>
    <row r="7252" spans="1:15">
      <c r="A7252" s="42"/>
      <c r="B7252" s="330">
        <v>50256</v>
      </c>
      <c r="C7252" s="334">
        <f t="shared" si="111"/>
        <v>10357574248</v>
      </c>
      <c r="D7252" s="42"/>
      <c r="E7252" s="42"/>
      <c r="F7252" s="247">
        <v>818712062</v>
      </c>
      <c r="G7252" s="337">
        <v>981781248</v>
      </c>
      <c r="H7252" s="330">
        <v>44365</v>
      </c>
      <c r="I7252" s="330"/>
      <c r="K7252" s="42"/>
      <c r="L7252" s="42"/>
      <c r="M7252" s="328"/>
      <c r="N7252" s="328"/>
      <c r="O7252" s="42"/>
    </row>
    <row r="7253" spans="1:15">
      <c r="A7253" s="42"/>
      <c r="B7253" s="330">
        <v>50257</v>
      </c>
      <c r="C7253" s="334">
        <f t="shared" si="111"/>
        <v>9972012800</v>
      </c>
      <c r="D7253" s="42"/>
      <c r="E7253" s="42"/>
      <c r="F7253" s="247">
        <v>433150614</v>
      </c>
      <c r="G7253" s="337">
        <v>981844608</v>
      </c>
      <c r="H7253" s="330">
        <v>47666</v>
      </c>
      <c r="I7253" s="330"/>
      <c r="K7253" s="42"/>
      <c r="L7253" s="42"/>
      <c r="M7253" s="328"/>
      <c r="N7253" s="328"/>
      <c r="O7253" s="42"/>
    </row>
    <row r="7254" spans="1:15">
      <c r="A7254" s="42"/>
      <c r="B7254" s="330">
        <v>50258</v>
      </c>
      <c r="C7254" s="334">
        <f t="shared" si="111"/>
        <v>9983694098</v>
      </c>
      <c r="D7254" s="42"/>
      <c r="E7254" s="42"/>
      <c r="F7254" s="247">
        <v>444831912</v>
      </c>
      <c r="G7254" s="337">
        <v>981940880</v>
      </c>
      <c r="H7254" s="330">
        <v>46091</v>
      </c>
      <c r="I7254" s="330"/>
      <c r="K7254" s="42"/>
      <c r="L7254" s="42"/>
      <c r="M7254" s="328"/>
      <c r="N7254" s="328"/>
      <c r="O7254" s="42"/>
    </row>
    <row r="7255" spans="1:15">
      <c r="A7255" s="42"/>
      <c r="B7255" s="330">
        <v>50259</v>
      </c>
      <c r="C7255" s="334">
        <f t="shared" si="111"/>
        <v>9729707977</v>
      </c>
      <c r="D7255" s="42"/>
      <c r="E7255" s="42"/>
      <c r="F7255" s="247">
        <v>190845791</v>
      </c>
      <c r="G7255" s="337">
        <v>981966791</v>
      </c>
      <c r="H7255" s="330">
        <v>49766</v>
      </c>
      <c r="I7255" s="330"/>
      <c r="K7255" s="42"/>
      <c r="L7255" s="42"/>
      <c r="M7255" s="328"/>
      <c r="N7255" s="328"/>
      <c r="O7255" s="42"/>
    </row>
    <row r="7256" spans="1:15">
      <c r="A7256" s="42"/>
      <c r="B7256" s="330">
        <v>50260</v>
      </c>
      <c r="C7256" s="334">
        <f t="shared" si="111"/>
        <v>10257442556</v>
      </c>
      <c r="D7256" s="42"/>
      <c r="E7256" s="42"/>
      <c r="F7256" s="247">
        <v>718580370</v>
      </c>
      <c r="G7256" s="337">
        <v>982110987</v>
      </c>
      <c r="H7256" s="330">
        <v>45426</v>
      </c>
      <c r="I7256" s="330"/>
      <c r="K7256" s="42"/>
      <c r="L7256" s="42"/>
      <c r="M7256" s="328"/>
      <c r="N7256" s="328"/>
      <c r="O7256" s="42"/>
    </row>
    <row r="7257" spans="1:15">
      <c r="A7257" s="42"/>
      <c r="B7257" s="330">
        <v>50261</v>
      </c>
      <c r="C7257" s="334">
        <f t="shared" si="111"/>
        <v>10289782590</v>
      </c>
      <c r="D7257" s="42"/>
      <c r="E7257" s="42"/>
      <c r="F7257" s="247">
        <v>750920404</v>
      </c>
      <c r="G7257" s="337">
        <v>982144662</v>
      </c>
      <c r="H7257" s="330">
        <v>49594</v>
      </c>
      <c r="I7257" s="330"/>
      <c r="K7257" s="42"/>
      <c r="L7257" s="42"/>
      <c r="M7257" s="328"/>
      <c r="N7257" s="328"/>
      <c r="O7257" s="42"/>
    </row>
    <row r="7258" spans="1:15">
      <c r="A7258" s="42"/>
      <c r="B7258" s="330">
        <v>50262</v>
      </c>
      <c r="C7258" s="334">
        <f t="shared" si="111"/>
        <v>9858444602</v>
      </c>
      <c r="D7258" s="42"/>
      <c r="E7258" s="42"/>
      <c r="F7258" s="247">
        <v>319582416</v>
      </c>
      <c r="G7258" s="337">
        <v>982153245</v>
      </c>
      <c r="H7258" s="330">
        <v>44760</v>
      </c>
      <c r="I7258" s="330"/>
      <c r="K7258" s="42"/>
      <c r="L7258" s="42"/>
      <c r="M7258" s="328"/>
      <c r="N7258" s="328"/>
      <c r="O7258" s="42"/>
    </row>
    <row r="7259" spans="1:15">
      <c r="A7259" s="42"/>
      <c r="B7259" s="330">
        <v>50263</v>
      </c>
      <c r="C7259" s="334">
        <f t="shared" si="111"/>
        <v>9907114322</v>
      </c>
      <c r="D7259" s="42"/>
      <c r="E7259" s="42"/>
      <c r="F7259" s="247">
        <v>368252136</v>
      </c>
      <c r="G7259" s="337">
        <v>982337286</v>
      </c>
      <c r="H7259" s="330">
        <v>50072</v>
      </c>
      <c r="I7259" s="330"/>
      <c r="K7259" s="42"/>
      <c r="L7259" s="42"/>
      <c r="M7259" s="328"/>
      <c r="N7259" s="328"/>
      <c r="O7259" s="42"/>
    </row>
    <row r="7260" spans="1:15">
      <c r="A7260" s="42"/>
      <c r="B7260" s="330">
        <v>50264</v>
      </c>
      <c r="C7260" s="334">
        <f t="shared" si="111"/>
        <v>10140961676</v>
      </c>
      <c r="D7260" s="42"/>
      <c r="E7260" s="42"/>
      <c r="F7260" s="247">
        <v>602099490</v>
      </c>
      <c r="G7260" s="337">
        <v>982457357</v>
      </c>
      <c r="H7260" s="330">
        <v>46868</v>
      </c>
      <c r="I7260" s="330"/>
      <c r="K7260" s="42"/>
      <c r="L7260" s="42"/>
      <c r="M7260" s="328"/>
      <c r="N7260" s="328"/>
      <c r="O7260" s="42"/>
    </row>
    <row r="7261" spans="1:15">
      <c r="A7261" s="42"/>
      <c r="B7261" s="330">
        <v>50265</v>
      </c>
      <c r="C7261" s="334">
        <f t="shared" si="111"/>
        <v>10206286794</v>
      </c>
      <c r="D7261" s="42"/>
      <c r="E7261" s="42"/>
      <c r="F7261" s="247">
        <v>667424608</v>
      </c>
      <c r="G7261" s="337">
        <v>982558294</v>
      </c>
      <c r="H7261" s="330">
        <v>43138</v>
      </c>
      <c r="I7261" s="330"/>
      <c r="K7261" s="42"/>
      <c r="L7261" s="42"/>
      <c r="M7261" s="328"/>
      <c r="N7261" s="328"/>
      <c r="O7261" s="42"/>
    </row>
    <row r="7262" spans="1:15">
      <c r="A7262" s="42"/>
      <c r="B7262" s="330">
        <v>50266</v>
      </c>
      <c r="C7262" s="334">
        <f t="shared" si="111"/>
        <v>10112962627</v>
      </c>
      <c r="D7262" s="42"/>
      <c r="E7262" s="42"/>
      <c r="F7262" s="247">
        <v>574100441</v>
      </c>
      <c r="G7262" s="337">
        <v>982562503</v>
      </c>
      <c r="H7262" s="330">
        <v>47775</v>
      </c>
      <c r="I7262" s="330"/>
      <c r="K7262" s="42"/>
      <c r="L7262" s="42"/>
      <c r="M7262" s="328"/>
      <c r="N7262" s="328"/>
      <c r="O7262" s="42"/>
    </row>
    <row r="7263" spans="1:15">
      <c r="A7263" s="42"/>
      <c r="B7263" s="330">
        <v>50267</v>
      </c>
      <c r="C7263" s="334">
        <f t="shared" si="111"/>
        <v>9721797405</v>
      </c>
      <c r="D7263" s="42"/>
      <c r="E7263" s="42"/>
      <c r="F7263" s="247">
        <v>182935219</v>
      </c>
      <c r="G7263" s="337">
        <v>982773152</v>
      </c>
      <c r="H7263" s="330">
        <v>47575</v>
      </c>
      <c r="I7263" s="330"/>
      <c r="K7263" s="42"/>
      <c r="L7263" s="42"/>
      <c r="M7263" s="328"/>
      <c r="N7263" s="328"/>
      <c r="O7263" s="42"/>
    </row>
    <row r="7264" spans="1:15">
      <c r="A7264" s="42"/>
      <c r="B7264" s="330">
        <v>50268</v>
      </c>
      <c r="C7264" s="334">
        <f t="shared" ref="C7264:C7327" si="112">F7264+(F$88*28679+98765)+(G$88*6587+87654)+(E$88*9537+76543)+(J$88*5713+4528)</f>
        <v>9727017903</v>
      </c>
      <c r="D7264" s="42"/>
      <c r="E7264" s="42"/>
      <c r="F7264" s="247">
        <v>188155717</v>
      </c>
      <c r="G7264" s="337">
        <v>982868398</v>
      </c>
      <c r="H7264" s="330">
        <v>44288</v>
      </c>
      <c r="I7264" s="330"/>
      <c r="K7264" s="42"/>
      <c r="L7264" s="42"/>
      <c r="M7264" s="328"/>
      <c r="N7264" s="328"/>
      <c r="O7264" s="42"/>
    </row>
    <row r="7265" spans="1:15">
      <c r="A7265" s="42"/>
      <c r="B7265" s="330">
        <v>50269</v>
      </c>
      <c r="C7265" s="334">
        <f t="shared" si="112"/>
        <v>10116852466</v>
      </c>
      <c r="D7265" s="42"/>
      <c r="E7265" s="42"/>
      <c r="F7265" s="247">
        <v>577990280</v>
      </c>
      <c r="G7265" s="337">
        <v>983248729</v>
      </c>
      <c r="H7265" s="330">
        <v>49937</v>
      </c>
      <c r="I7265" s="330"/>
      <c r="K7265" s="42"/>
      <c r="L7265" s="42"/>
      <c r="M7265" s="328"/>
      <c r="N7265" s="328"/>
      <c r="O7265" s="42"/>
    </row>
    <row r="7266" spans="1:15">
      <c r="A7266" s="42"/>
      <c r="B7266" s="330">
        <v>50270</v>
      </c>
      <c r="C7266" s="334">
        <f t="shared" si="112"/>
        <v>10310857370</v>
      </c>
      <c r="D7266" s="42"/>
      <c r="E7266" s="42"/>
      <c r="F7266" s="247">
        <v>771995184</v>
      </c>
      <c r="G7266" s="337">
        <v>983261965</v>
      </c>
      <c r="H7266" s="330">
        <v>47650</v>
      </c>
      <c r="I7266" s="330"/>
      <c r="K7266" s="42"/>
      <c r="L7266" s="42"/>
      <c r="M7266" s="328"/>
      <c r="N7266" s="328"/>
      <c r="O7266" s="42"/>
    </row>
    <row r="7267" spans="1:15">
      <c r="A7267" s="42"/>
      <c r="B7267" s="330">
        <v>50271</v>
      </c>
      <c r="C7267" s="334">
        <f t="shared" si="112"/>
        <v>9912366748</v>
      </c>
      <c r="D7267" s="42"/>
      <c r="E7267" s="42"/>
      <c r="F7267" s="247">
        <v>373504562</v>
      </c>
      <c r="G7267" s="337">
        <v>983369267</v>
      </c>
      <c r="H7267" s="330">
        <v>45677</v>
      </c>
      <c r="I7267" s="330"/>
      <c r="K7267" s="42"/>
      <c r="L7267" s="42"/>
      <c r="M7267" s="328"/>
      <c r="N7267" s="328"/>
      <c r="O7267" s="42"/>
    </row>
    <row r="7268" spans="1:15">
      <c r="A7268" s="42"/>
      <c r="B7268" s="330">
        <v>50272</v>
      </c>
      <c r="C7268" s="334">
        <f t="shared" si="112"/>
        <v>9904245298</v>
      </c>
      <c r="D7268" s="42"/>
      <c r="E7268" s="42"/>
      <c r="F7268" s="247">
        <v>365383112</v>
      </c>
      <c r="G7268" s="337">
        <v>983546371</v>
      </c>
      <c r="H7268" s="330">
        <v>44823</v>
      </c>
      <c r="I7268" s="330"/>
      <c r="K7268" s="42"/>
      <c r="L7268" s="42"/>
      <c r="M7268" s="328"/>
      <c r="N7268" s="328"/>
      <c r="O7268" s="42"/>
    </row>
    <row r="7269" spans="1:15">
      <c r="A7269" s="42"/>
      <c r="B7269" s="330">
        <v>50273</v>
      </c>
      <c r="C7269" s="334">
        <f t="shared" si="112"/>
        <v>10197062572</v>
      </c>
      <c r="D7269" s="42"/>
      <c r="E7269" s="42"/>
      <c r="F7269" s="247">
        <v>658200386</v>
      </c>
      <c r="G7269" s="337">
        <v>983547150</v>
      </c>
      <c r="H7269" s="330">
        <v>47914</v>
      </c>
      <c r="I7269" s="330"/>
      <c r="K7269" s="42"/>
      <c r="L7269" s="42"/>
      <c r="M7269" s="328"/>
      <c r="N7269" s="328"/>
      <c r="O7269" s="42"/>
    </row>
    <row r="7270" spans="1:15">
      <c r="A7270" s="42"/>
      <c r="B7270" s="330">
        <v>50274</v>
      </c>
      <c r="C7270" s="334">
        <f t="shared" si="112"/>
        <v>10166733844</v>
      </c>
      <c r="D7270" s="42"/>
      <c r="E7270" s="42"/>
      <c r="F7270" s="247">
        <v>627871658</v>
      </c>
      <c r="G7270" s="337">
        <v>983551536</v>
      </c>
      <c r="H7270" s="330">
        <v>44147</v>
      </c>
      <c r="I7270" s="330"/>
      <c r="K7270" s="42"/>
      <c r="L7270" s="42"/>
      <c r="M7270" s="328"/>
      <c r="N7270" s="328"/>
      <c r="O7270" s="42"/>
    </row>
    <row r="7271" spans="1:15">
      <c r="A7271" s="42"/>
      <c r="B7271" s="330">
        <v>50275</v>
      </c>
      <c r="C7271" s="334">
        <f t="shared" si="112"/>
        <v>9719669834</v>
      </c>
      <c r="D7271" s="42"/>
      <c r="E7271" s="42"/>
      <c r="F7271" s="247">
        <v>180807648</v>
      </c>
      <c r="G7271" s="337">
        <v>983707673</v>
      </c>
      <c r="H7271" s="330">
        <v>48945</v>
      </c>
      <c r="I7271" s="330"/>
      <c r="K7271" s="42"/>
      <c r="L7271" s="42"/>
      <c r="M7271" s="328"/>
      <c r="N7271" s="328"/>
      <c r="O7271" s="42"/>
    </row>
    <row r="7272" spans="1:15">
      <c r="A7272" s="42"/>
      <c r="B7272" s="330">
        <v>50276</v>
      </c>
      <c r="C7272" s="334">
        <f t="shared" si="112"/>
        <v>10513615025</v>
      </c>
      <c r="D7272" s="42"/>
      <c r="E7272" s="42"/>
      <c r="F7272" s="247">
        <v>974752839</v>
      </c>
      <c r="G7272" s="337">
        <v>983731020</v>
      </c>
      <c r="H7272" s="330">
        <v>50157</v>
      </c>
      <c r="I7272" s="330"/>
      <c r="K7272" s="42"/>
      <c r="L7272" s="42"/>
      <c r="M7272" s="328"/>
      <c r="N7272" s="328"/>
      <c r="O7272" s="42"/>
    </row>
    <row r="7273" spans="1:15">
      <c r="A7273" s="42"/>
      <c r="B7273" s="330">
        <v>50277</v>
      </c>
      <c r="C7273" s="334">
        <f t="shared" si="112"/>
        <v>10068696728</v>
      </c>
      <c r="D7273" s="42"/>
      <c r="E7273" s="42"/>
      <c r="F7273" s="247">
        <v>529834542</v>
      </c>
      <c r="G7273" s="337">
        <v>983739295</v>
      </c>
      <c r="H7273" s="330">
        <v>50117</v>
      </c>
      <c r="I7273" s="330"/>
      <c r="K7273" s="42"/>
      <c r="L7273" s="42"/>
      <c r="M7273" s="328"/>
      <c r="N7273" s="328"/>
      <c r="O7273" s="42"/>
    </row>
    <row r="7274" spans="1:15">
      <c r="A7274" s="42"/>
      <c r="B7274" s="330">
        <v>50278</v>
      </c>
      <c r="C7274" s="334">
        <f t="shared" si="112"/>
        <v>9678212379</v>
      </c>
      <c r="D7274" s="42"/>
      <c r="E7274" s="42"/>
      <c r="F7274" s="247">
        <v>139350193</v>
      </c>
      <c r="G7274" s="337">
        <v>983756095</v>
      </c>
      <c r="H7274" s="330">
        <v>46352</v>
      </c>
      <c r="I7274" s="330"/>
      <c r="K7274" s="42"/>
      <c r="L7274" s="42"/>
      <c r="M7274" s="328"/>
      <c r="N7274" s="328"/>
      <c r="O7274" s="42"/>
    </row>
    <row r="7275" spans="1:15">
      <c r="A7275" s="42"/>
      <c r="B7275" s="330">
        <v>50279</v>
      </c>
      <c r="C7275" s="334">
        <f t="shared" si="112"/>
        <v>9883797516</v>
      </c>
      <c r="D7275" s="42"/>
      <c r="E7275" s="42"/>
      <c r="F7275" s="247">
        <v>344935330</v>
      </c>
      <c r="G7275" s="337">
        <v>983793383</v>
      </c>
      <c r="H7275" s="330">
        <v>47231</v>
      </c>
      <c r="I7275" s="330"/>
      <c r="K7275" s="42"/>
      <c r="L7275" s="42"/>
      <c r="M7275" s="328"/>
      <c r="N7275" s="328"/>
      <c r="O7275" s="42"/>
    </row>
    <row r="7276" spans="1:15">
      <c r="A7276" s="42"/>
      <c r="B7276" s="330">
        <v>50280</v>
      </c>
      <c r="C7276" s="334">
        <f t="shared" si="112"/>
        <v>10193000997</v>
      </c>
      <c r="D7276" s="42"/>
      <c r="E7276" s="42"/>
      <c r="F7276" s="247">
        <v>654138811</v>
      </c>
      <c r="G7276" s="337">
        <v>983864925</v>
      </c>
      <c r="H7276" s="330">
        <v>49796</v>
      </c>
      <c r="I7276" s="330"/>
      <c r="K7276" s="42"/>
      <c r="L7276" s="42"/>
      <c r="M7276" s="328"/>
      <c r="N7276" s="328"/>
      <c r="O7276" s="42"/>
    </row>
    <row r="7277" spans="1:15">
      <c r="A7277" s="42"/>
      <c r="B7277" s="330">
        <v>50281</v>
      </c>
      <c r="C7277" s="334">
        <f t="shared" si="112"/>
        <v>9782687848</v>
      </c>
      <c r="D7277" s="42"/>
      <c r="E7277" s="42"/>
      <c r="F7277" s="247">
        <v>243825662</v>
      </c>
      <c r="G7277" s="337">
        <v>983921505</v>
      </c>
      <c r="H7277" s="330">
        <v>47920</v>
      </c>
      <c r="I7277" s="330"/>
      <c r="K7277" s="42"/>
      <c r="L7277" s="42"/>
      <c r="M7277" s="328"/>
      <c r="N7277" s="328"/>
      <c r="O7277" s="42"/>
    </row>
    <row r="7278" spans="1:15">
      <c r="A7278" s="42"/>
      <c r="B7278" s="330">
        <v>50282</v>
      </c>
      <c r="C7278" s="334">
        <f t="shared" si="112"/>
        <v>10159649887</v>
      </c>
      <c r="D7278" s="42"/>
      <c r="E7278" s="42"/>
      <c r="F7278" s="247">
        <v>620787701</v>
      </c>
      <c r="G7278" s="337">
        <v>984069301</v>
      </c>
      <c r="H7278" s="330">
        <v>49544</v>
      </c>
      <c r="I7278" s="330"/>
      <c r="K7278" s="42"/>
      <c r="L7278" s="42"/>
      <c r="M7278" s="328"/>
      <c r="N7278" s="328"/>
      <c r="O7278" s="42"/>
    </row>
    <row r="7279" spans="1:15">
      <c r="A7279" s="42"/>
      <c r="B7279" s="330">
        <v>50283</v>
      </c>
      <c r="C7279" s="334">
        <f t="shared" si="112"/>
        <v>10482699649</v>
      </c>
      <c r="D7279" s="42"/>
      <c r="E7279" s="42"/>
      <c r="F7279" s="247">
        <v>943837463</v>
      </c>
      <c r="G7279" s="337">
        <v>984615979</v>
      </c>
      <c r="H7279" s="330">
        <v>47543</v>
      </c>
      <c r="I7279" s="330"/>
      <c r="K7279" s="42"/>
      <c r="L7279" s="42"/>
      <c r="M7279" s="328"/>
      <c r="N7279" s="328"/>
      <c r="O7279" s="42"/>
    </row>
    <row r="7280" spans="1:15">
      <c r="A7280" s="42"/>
      <c r="B7280" s="330">
        <v>50284</v>
      </c>
      <c r="C7280" s="334">
        <f t="shared" si="112"/>
        <v>10104119618</v>
      </c>
      <c r="D7280" s="42"/>
      <c r="E7280" s="42"/>
      <c r="F7280" s="247">
        <v>565257432</v>
      </c>
      <c r="G7280" s="337">
        <v>984704965</v>
      </c>
      <c r="H7280" s="330">
        <v>48393</v>
      </c>
      <c r="I7280" s="330"/>
      <c r="K7280" s="42"/>
      <c r="L7280" s="42"/>
      <c r="M7280" s="328"/>
      <c r="N7280" s="328"/>
      <c r="O7280" s="42"/>
    </row>
    <row r="7281" spans="1:15">
      <c r="A7281" s="42"/>
      <c r="B7281" s="330">
        <v>50285</v>
      </c>
      <c r="C7281" s="334">
        <f t="shared" si="112"/>
        <v>10446974365</v>
      </c>
      <c r="D7281" s="42"/>
      <c r="E7281" s="42"/>
      <c r="F7281" s="247">
        <v>908112179</v>
      </c>
      <c r="G7281" s="337">
        <v>984888420</v>
      </c>
      <c r="H7281" s="330">
        <v>48985</v>
      </c>
      <c r="I7281" s="330"/>
      <c r="K7281" s="42"/>
      <c r="L7281" s="42"/>
      <c r="M7281" s="328"/>
      <c r="N7281" s="328"/>
      <c r="O7281" s="42"/>
    </row>
    <row r="7282" spans="1:15">
      <c r="A7282" s="42"/>
      <c r="B7282" s="330">
        <v>50286</v>
      </c>
      <c r="C7282" s="334">
        <f t="shared" si="112"/>
        <v>9836027494</v>
      </c>
      <c r="D7282" s="42"/>
      <c r="E7282" s="42"/>
      <c r="F7282" s="247">
        <v>297165308</v>
      </c>
      <c r="G7282" s="337">
        <v>985009944</v>
      </c>
      <c r="H7282" s="330">
        <v>44197</v>
      </c>
      <c r="I7282" s="330"/>
      <c r="K7282" s="42"/>
      <c r="L7282" s="42"/>
      <c r="M7282" s="328"/>
      <c r="N7282" s="328"/>
      <c r="O7282" s="42"/>
    </row>
    <row r="7283" spans="1:15">
      <c r="A7283" s="42"/>
      <c r="B7283" s="330">
        <v>50287</v>
      </c>
      <c r="C7283" s="334">
        <f t="shared" si="112"/>
        <v>9694405640</v>
      </c>
      <c r="D7283" s="42"/>
      <c r="E7283" s="42"/>
      <c r="F7283" s="247">
        <v>155543454</v>
      </c>
      <c r="G7283" s="337">
        <v>985261821</v>
      </c>
      <c r="H7283" s="330">
        <v>49428</v>
      </c>
      <c r="I7283" s="330"/>
      <c r="K7283" s="42"/>
      <c r="L7283" s="42"/>
      <c r="M7283" s="328"/>
      <c r="N7283" s="328"/>
      <c r="O7283" s="42"/>
    </row>
    <row r="7284" spans="1:15">
      <c r="A7284" s="42"/>
      <c r="B7284" s="330">
        <v>50288</v>
      </c>
      <c r="C7284" s="334">
        <f t="shared" si="112"/>
        <v>9802488081</v>
      </c>
      <c r="D7284" s="42"/>
      <c r="E7284" s="42"/>
      <c r="F7284" s="247">
        <v>263625895</v>
      </c>
      <c r="G7284" s="337">
        <v>985402569</v>
      </c>
      <c r="H7284" s="330">
        <v>50188</v>
      </c>
      <c r="I7284" s="330"/>
      <c r="K7284" s="42"/>
      <c r="L7284" s="42"/>
      <c r="M7284" s="328"/>
      <c r="N7284" s="328"/>
      <c r="O7284" s="42"/>
    </row>
    <row r="7285" spans="1:15">
      <c r="A7285" s="42"/>
      <c r="B7285" s="330">
        <v>50289</v>
      </c>
      <c r="C7285" s="334">
        <f t="shared" si="112"/>
        <v>9693344678</v>
      </c>
      <c r="D7285" s="42"/>
      <c r="E7285" s="42"/>
      <c r="F7285" s="247">
        <v>154482492</v>
      </c>
      <c r="G7285" s="337">
        <v>985404953</v>
      </c>
      <c r="H7285" s="330">
        <v>50092</v>
      </c>
      <c r="I7285" s="330"/>
      <c r="K7285" s="42"/>
      <c r="L7285" s="42"/>
      <c r="M7285" s="328"/>
      <c r="N7285" s="328"/>
      <c r="O7285" s="42"/>
    </row>
    <row r="7286" spans="1:15">
      <c r="A7286" s="42"/>
      <c r="B7286" s="330">
        <v>50290</v>
      </c>
      <c r="C7286" s="334">
        <f t="shared" si="112"/>
        <v>9908704356</v>
      </c>
      <c r="D7286" s="42"/>
      <c r="E7286" s="42"/>
      <c r="F7286" s="247">
        <v>369842170</v>
      </c>
      <c r="G7286" s="337">
        <v>985514988</v>
      </c>
      <c r="H7286" s="330">
        <v>50025</v>
      </c>
      <c r="I7286" s="330"/>
      <c r="K7286" s="42"/>
      <c r="L7286" s="42"/>
      <c r="M7286" s="328"/>
      <c r="N7286" s="328"/>
      <c r="O7286" s="42"/>
    </row>
    <row r="7287" spans="1:15">
      <c r="A7287" s="42"/>
      <c r="B7287" s="330">
        <v>50291</v>
      </c>
      <c r="C7287" s="334">
        <f t="shared" si="112"/>
        <v>10453192001</v>
      </c>
      <c r="D7287" s="42"/>
      <c r="E7287" s="42"/>
      <c r="F7287" s="247">
        <v>914329815</v>
      </c>
      <c r="G7287" s="337">
        <v>985550238</v>
      </c>
      <c r="H7287" s="330">
        <v>44195</v>
      </c>
      <c r="I7287" s="330"/>
      <c r="K7287" s="42"/>
      <c r="L7287" s="42"/>
      <c r="M7287" s="328"/>
      <c r="N7287" s="328"/>
      <c r="O7287" s="42"/>
    </row>
    <row r="7288" spans="1:15">
      <c r="A7288" s="42"/>
      <c r="B7288" s="330">
        <v>50292</v>
      </c>
      <c r="C7288" s="334">
        <f t="shared" si="112"/>
        <v>10073101670</v>
      </c>
      <c r="D7288" s="42"/>
      <c r="E7288" s="42"/>
      <c r="F7288" s="247">
        <v>534239484</v>
      </c>
      <c r="G7288" s="337">
        <v>986112058</v>
      </c>
      <c r="H7288" s="330">
        <v>48939</v>
      </c>
      <c r="I7288" s="330"/>
      <c r="K7288" s="42"/>
      <c r="L7288" s="42"/>
      <c r="M7288" s="328"/>
      <c r="N7288" s="328"/>
      <c r="O7288" s="42"/>
    </row>
    <row r="7289" spans="1:15">
      <c r="A7289" s="42"/>
      <c r="B7289" s="330">
        <v>50293</v>
      </c>
      <c r="C7289" s="334">
        <f t="shared" si="112"/>
        <v>10397207250</v>
      </c>
      <c r="D7289" s="42"/>
      <c r="E7289" s="42"/>
      <c r="F7289" s="247">
        <v>858345064</v>
      </c>
      <c r="G7289" s="337">
        <v>986123511</v>
      </c>
      <c r="H7289" s="330">
        <v>43912</v>
      </c>
      <c r="I7289" s="330"/>
      <c r="K7289" s="42"/>
      <c r="L7289" s="42"/>
      <c r="M7289" s="328"/>
      <c r="N7289" s="328"/>
      <c r="O7289" s="42"/>
    </row>
    <row r="7290" spans="1:15">
      <c r="A7290" s="42"/>
      <c r="B7290" s="330">
        <v>50294</v>
      </c>
      <c r="C7290" s="334">
        <f t="shared" si="112"/>
        <v>9724933883</v>
      </c>
      <c r="D7290" s="42"/>
      <c r="E7290" s="42"/>
      <c r="F7290" s="247">
        <v>186071697</v>
      </c>
      <c r="G7290" s="337">
        <v>986250374</v>
      </c>
      <c r="H7290" s="330">
        <v>44586</v>
      </c>
      <c r="I7290" s="330"/>
      <c r="K7290" s="42"/>
      <c r="L7290" s="42"/>
      <c r="M7290" s="328"/>
      <c r="N7290" s="328"/>
      <c r="O7290" s="42"/>
    </row>
    <row r="7291" spans="1:15">
      <c r="A7291" s="42"/>
      <c r="B7291" s="330">
        <v>50295</v>
      </c>
      <c r="C7291" s="334">
        <f t="shared" si="112"/>
        <v>9876986471</v>
      </c>
      <c r="D7291" s="42"/>
      <c r="E7291" s="42"/>
      <c r="F7291" s="247">
        <v>338124285</v>
      </c>
      <c r="G7291" s="337">
        <v>986353201</v>
      </c>
      <c r="H7291" s="330">
        <v>48559</v>
      </c>
      <c r="I7291" s="330"/>
      <c r="K7291" s="42"/>
      <c r="L7291" s="42"/>
      <c r="M7291" s="328"/>
      <c r="N7291" s="328"/>
      <c r="O7291" s="42"/>
    </row>
    <row r="7292" spans="1:15">
      <c r="A7292" s="42"/>
      <c r="B7292" s="330">
        <v>50296</v>
      </c>
      <c r="C7292" s="334">
        <f t="shared" si="112"/>
        <v>10432084243</v>
      </c>
      <c r="D7292" s="42"/>
      <c r="E7292" s="42"/>
      <c r="F7292" s="247">
        <v>893222057</v>
      </c>
      <c r="G7292" s="337">
        <v>986473081</v>
      </c>
      <c r="H7292" s="330">
        <v>46688</v>
      </c>
      <c r="I7292" s="330"/>
      <c r="K7292" s="42"/>
      <c r="L7292" s="42"/>
      <c r="M7292" s="328"/>
      <c r="N7292" s="328"/>
      <c r="O7292" s="42"/>
    </row>
    <row r="7293" spans="1:15">
      <c r="A7293" s="42"/>
      <c r="B7293" s="330">
        <v>50297</v>
      </c>
      <c r="C7293" s="334">
        <f t="shared" si="112"/>
        <v>10443017822</v>
      </c>
      <c r="D7293" s="42"/>
      <c r="E7293" s="42"/>
      <c r="F7293" s="247">
        <v>904155636</v>
      </c>
      <c r="G7293" s="337">
        <v>986584492</v>
      </c>
      <c r="H7293" s="330">
        <v>45656</v>
      </c>
      <c r="I7293" s="330"/>
      <c r="K7293" s="42"/>
      <c r="L7293" s="42"/>
      <c r="M7293" s="328"/>
      <c r="N7293" s="328"/>
      <c r="O7293" s="42"/>
    </row>
    <row r="7294" spans="1:15">
      <c r="A7294" s="42"/>
      <c r="B7294" s="330">
        <v>50298</v>
      </c>
      <c r="C7294" s="334">
        <f t="shared" si="112"/>
        <v>10134805092</v>
      </c>
      <c r="D7294" s="42"/>
      <c r="E7294" s="42"/>
      <c r="F7294" s="247">
        <v>595942906</v>
      </c>
      <c r="G7294" s="337">
        <v>986652082</v>
      </c>
      <c r="H7294" s="330">
        <v>49196</v>
      </c>
      <c r="I7294" s="330"/>
      <c r="K7294" s="42"/>
      <c r="L7294" s="42"/>
      <c r="M7294" s="328"/>
      <c r="N7294" s="328"/>
      <c r="O7294" s="42"/>
    </row>
    <row r="7295" spans="1:15">
      <c r="A7295" s="42"/>
      <c r="B7295" s="330">
        <v>50299</v>
      </c>
      <c r="C7295" s="334">
        <f t="shared" si="112"/>
        <v>10339948730</v>
      </c>
      <c r="D7295" s="42"/>
      <c r="E7295" s="42"/>
      <c r="F7295" s="247">
        <v>801086544</v>
      </c>
      <c r="G7295" s="337">
        <v>986714085</v>
      </c>
      <c r="H7295" s="330">
        <v>46417</v>
      </c>
      <c r="I7295" s="330"/>
      <c r="K7295" s="42"/>
      <c r="L7295" s="42"/>
      <c r="M7295" s="328"/>
      <c r="N7295" s="328"/>
      <c r="O7295" s="42"/>
    </row>
    <row r="7296" spans="1:15">
      <c r="A7296" s="42"/>
      <c r="B7296" s="330">
        <v>50300</v>
      </c>
      <c r="C7296" s="334">
        <f t="shared" si="112"/>
        <v>10244750878</v>
      </c>
      <c r="D7296" s="42"/>
      <c r="E7296" s="42"/>
      <c r="F7296" s="247">
        <v>705888692</v>
      </c>
      <c r="G7296" s="337">
        <v>987049243</v>
      </c>
      <c r="H7296" s="330">
        <v>48441</v>
      </c>
      <c r="I7296" s="330"/>
      <c r="K7296" s="42"/>
      <c r="L7296" s="42"/>
      <c r="M7296" s="328"/>
      <c r="N7296" s="328"/>
      <c r="O7296" s="42"/>
    </row>
    <row r="7297" spans="1:15">
      <c r="A7297" s="42"/>
      <c r="B7297" s="330">
        <v>50301</v>
      </c>
      <c r="C7297" s="334">
        <f t="shared" si="112"/>
        <v>9767909369</v>
      </c>
      <c r="D7297" s="42"/>
      <c r="E7297" s="42"/>
      <c r="F7297" s="247">
        <v>229047183</v>
      </c>
      <c r="G7297" s="337">
        <v>987104075</v>
      </c>
      <c r="H7297" s="330">
        <v>49095</v>
      </c>
      <c r="I7297" s="330"/>
      <c r="K7297" s="42"/>
      <c r="L7297" s="42"/>
      <c r="M7297" s="328"/>
      <c r="N7297" s="328"/>
      <c r="O7297" s="42"/>
    </row>
    <row r="7298" spans="1:15">
      <c r="A7298" s="42"/>
      <c r="B7298" s="330">
        <v>50302</v>
      </c>
      <c r="C7298" s="334">
        <f t="shared" si="112"/>
        <v>10128551896</v>
      </c>
      <c r="D7298" s="42"/>
      <c r="E7298" s="42"/>
      <c r="F7298" s="247">
        <v>589689710</v>
      </c>
      <c r="G7298" s="337">
        <v>987161645</v>
      </c>
      <c r="H7298" s="330">
        <v>44177</v>
      </c>
      <c r="I7298" s="330"/>
      <c r="K7298" s="42"/>
      <c r="L7298" s="42"/>
      <c r="M7298" s="328"/>
      <c r="N7298" s="328"/>
      <c r="O7298" s="42"/>
    </row>
    <row r="7299" spans="1:15">
      <c r="A7299" s="42"/>
      <c r="B7299" s="330">
        <v>50303</v>
      </c>
      <c r="C7299" s="334">
        <f t="shared" si="112"/>
        <v>10424111583</v>
      </c>
      <c r="D7299" s="42"/>
      <c r="E7299" s="42"/>
      <c r="F7299" s="247">
        <v>885249397</v>
      </c>
      <c r="G7299" s="337">
        <v>987454354</v>
      </c>
      <c r="H7299" s="330">
        <v>50192</v>
      </c>
      <c r="I7299" s="330"/>
      <c r="K7299" s="42"/>
      <c r="L7299" s="42"/>
      <c r="M7299" s="328"/>
      <c r="N7299" s="328"/>
      <c r="O7299" s="42"/>
    </row>
    <row r="7300" spans="1:15">
      <c r="A7300" s="42"/>
      <c r="B7300" s="330">
        <v>50304</v>
      </c>
      <c r="C7300" s="334">
        <f t="shared" si="112"/>
        <v>9761034024</v>
      </c>
      <c r="D7300" s="42"/>
      <c r="E7300" s="42"/>
      <c r="F7300" s="247">
        <v>222171838</v>
      </c>
      <c r="G7300" s="337">
        <v>987557394</v>
      </c>
      <c r="H7300" s="330">
        <v>47498</v>
      </c>
      <c r="I7300" s="330"/>
      <c r="K7300" s="42"/>
      <c r="L7300" s="42"/>
      <c r="M7300" s="328"/>
      <c r="N7300" s="328"/>
      <c r="O7300" s="42"/>
    </row>
    <row r="7301" spans="1:15">
      <c r="A7301" s="42"/>
      <c r="B7301" s="330">
        <v>50305</v>
      </c>
      <c r="C7301" s="334">
        <f t="shared" si="112"/>
        <v>10165117201</v>
      </c>
      <c r="D7301" s="42"/>
      <c r="E7301" s="42"/>
      <c r="F7301" s="247">
        <v>626255015</v>
      </c>
      <c r="G7301" s="337">
        <v>987805424</v>
      </c>
      <c r="H7301" s="330">
        <v>46897</v>
      </c>
      <c r="I7301" s="330"/>
      <c r="K7301" s="42"/>
      <c r="L7301" s="42"/>
      <c r="M7301" s="328"/>
      <c r="N7301" s="328"/>
      <c r="O7301" s="42"/>
    </row>
    <row r="7302" spans="1:15">
      <c r="A7302" s="42"/>
      <c r="B7302" s="330">
        <v>50306</v>
      </c>
      <c r="C7302" s="334">
        <f t="shared" si="112"/>
        <v>10200193162</v>
      </c>
      <c r="D7302" s="42"/>
      <c r="E7302" s="42"/>
      <c r="F7302" s="247">
        <v>661330976</v>
      </c>
      <c r="G7302" s="337">
        <v>987881112</v>
      </c>
      <c r="H7302" s="330">
        <v>50095</v>
      </c>
      <c r="I7302" s="330"/>
      <c r="K7302" s="42"/>
      <c r="L7302" s="42"/>
      <c r="M7302" s="328"/>
      <c r="N7302" s="328"/>
      <c r="O7302" s="42"/>
    </row>
    <row r="7303" spans="1:15">
      <c r="A7303" s="42"/>
      <c r="B7303" s="330">
        <v>50307</v>
      </c>
      <c r="C7303" s="334">
        <f t="shared" si="112"/>
        <v>9803633530</v>
      </c>
      <c r="D7303" s="42"/>
      <c r="E7303" s="42"/>
      <c r="F7303" s="247">
        <v>264771344</v>
      </c>
      <c r="G7303" s="337">
        <v>988041492</v>
      </c>
      <c r="H7303" s="330">
        <v>47529</v>
      </c>
      <c r="I7303" s="330"/>
      <c r="K7303" s="42"/>
      <c r="L7303" s="42"/>
      <c r="M7303" s="328"/>
      <c r="N7303" s="328"/>
      <c r="O7303" s="42"/>
    </row>
    <row r="7304" spans="1:15">
      <c r="A7304" s="42"/>
      <c r="B7304" s="330">
        <v>50308</v>
      </c>
      <c r="C7304" s="334">
        <f t="shared" si="112"/>
        <v>9685167291</v>
      </c>
      <c r="D7304" s="42"/>
      <c r="E7304" s="42"/>
      <c r="F7304" s="247">
        <v>146305105</v>
      </c>
      <c r="G7304" s="337">
        <v>988139472</v>
      </c>
      <c r="H7304" s="330">
        <v>47243</v>
      </c>
      <c r="I7304" s="330"/>
      <c r="K7304" s="42"/>
      <c r="L7304" s="42"/>
      <c r="M7304" s="328"/>
      <c r="N7304" s="328"/>
      <c r="O7304" s="42"/>
    </row>
    <row r="7305" spans="1:15">
      <c r="A7305" s="42"/>
      <c r="B7305" s="330">
        <v>50309</v>
      </c>
      <c r="C7305" s="334">
        <f t="shared" si="112"/>
        <v>10193594403</v>
      </c>
      <c r="D7305" s="42"/>
      <c r="E7305" s="42"/>
      <c r="F7305" s="247">
        <v>654732217</v>
      </c>
      <c r="G7305" s="337">
        <v>988148640</v>
      </c>
      <c r="H7305" s="330">
        <v>49914</v>
      </c>
      <c r="I7305" s="330"/>
      <c r="K7305" s="42"/>
      <c r="L7305" s="42"/>
      <c r="M7305" s="328"/>
      <c r="N7305" s="328"/>
      <c r="O7305" s="42"/>
    </row>
    <row r="7306" spans="1:15">
      <c r="A7306" s="42"/>
      <c r="B7306" s="330">
        <v>50310</v>
      </c>
      <c r="C7306" s="334">
        <f t="shared" si="112"/>
        <v>10484542242</v>
      </c>
      <c r="D7306" s="42"/>
      <c r="E7306" s="42"/>
      <c r="F7306" s="247">
        <v>945680056</v>
      </c>
      <c r="G7306" s="337">
        <v>988183826</v>
      </c>
      <c r="H7306" s="330">
        <v>45820</v>
      </c>
      <c r="I7306" s="330"/>
      <c r="K7306" s="42"/>
      <c r="L7306" s="42"/>
      <c r="M7306" s="328"/>
      <c r="N7306" s="328"/>
      <c r="O7306" s="42"/>
    </row>
    <row r="7307" spans="1:15">
      <c r="A7307" s="42"/>
      <c r="B7307" s="330">
        <v>50311</v>
      </c>
      <c r="C7307" s="334">
        <f t="shared" si="112"/>
        <v>10360499453</v>
      </c>
      <c r="D7307" s="42"/>
      <c r="E7307" s="42"/>
      <c r="F7307" s="247">
        <v>821637267</v>
      </c>
      <c r="G7307" s="337">
        <v>988183836</v>
      </c>
      <c r="H7307" s="330">
        <v>47538</v>
      </c>
      <c r="I7307" s="330"/>
      <c r="K7307" s="42"/>
      <c r="L7307" s="42"/>
      <c r="M7307" s="328"/>
      <c r="N7307" s="328"/>
      <c r="O7307" s="42"/>
    </row>
    <row r="7308" spans="1:15">
      <c r="A7308" s="42"/>
      <c r="B7308" s="330">
        <v>50312</v>
      </c>
      <c r="C7308" s="334">
        <f t="shared" si="112"/>
        <v>9696235525</v>
      </c>
      <c r="D7308" s="42"/>
      <c r="E7308" s="42"/>
      <c r="F7308" s="247">
        <v>157373339</v>
      </c>
      <c r="G7308" s="337">
        <v>988349290</v>
      </c>
      <c r="H7308" s="330">
        <v>44880</v>
      </c>
      <c r="I7308" s="330"/>
      <c r="K7308" s="42"/>
      <c r="L7308" s="42"/>
      <c r="M7308" s="328"/>
      <c r="N7308" s="328"/>
      <c r="O7308" s="42"/>
    </row>
    <row r="7309" spans="1:15">
      <c r="A7309" s="42"/>
      <c r="B7309" s="330">
        <v>50313</v>
      </c>
      <c r="C7309" s="334">
        <f t="shared" si="112"/>
        <v>10490576764</v>
      </c>
      <c r="D7309" s="42"/>
      <c r="E7309" s="42"/>
      <c r="F7309" s="247">
        <v>951714578</v>
      </c>
      <c r="G7309" s="337">
        <v>988472531</v>
      </c>
      <c r="H7309" s="330">
        <v>44861</v>
      </c>
      <c r="I7309" s="330"/>
      <c r="K7309" s="42"/>
      <c r="L7309" s="42"/>
      <c r="M7309" s="328"/>
      <c r="N7309" s="328"/>
      <c r="O7309" s="42"/>
    </row>
    <row r="7310" spans="1:15">
      <c r="A7310" s="42"/>
      <c r="B7310" s="330">
        <v>50314</v>
      </c>
      <c r="C7310" s="334">
        <f t="shared" si="112"/>
        <v>9841229497</v>
      </c>
      <c r="D7310" s="42"/>
      <c r="E7310" s="42"/>
      <c r="F7310" s="247">
        <v>302367311</v>
      </c>
      <c r="G7310" s="337">
        <v>988518460</v>
      </c>
      <c r="H7310" s="330">
        <v>45711</v>
      </c>
      <c r="I7310" s="330"/>
      <c r="K7310" s="42"/>
      <c r="L7310" s="42"/>
      <c r="M7310" s="328"/>
      <c r="N7310" s="328"/>
      <c r="O7310" s="42"/>
    </row>
    <row r="7311" spans="1:15">
      <c r="A7311" s="42"/>
      <c r="B7311" s="330">
        <v>50315</v>
      </c>
      <c r="C7311" s="334">
        <f t="shared" si="112"/>
        <v>10235466842</v>
      </c>
      <c r="D7311" s="42"/>
      <c r="E7311" s="42"/>
      <c r="F7311" s="247">
        <v>696604656</v>
      </c>
      <c r="G7311" s="337">
        <v>988671071</v>
      </c>
      <c r="H7311" s="330">
        <v>46530</v>
      </c>
      <c r="I7311" s="330"/>
      <c r="K7311" s="42"/>
      <c r="L7311" s="42"/>
      <c r="M7311" s="328"/>
      <c r="N7311" s="328"/>
      <c r="O7311" s="42"/>
    </row>
    <row r="7312" spans="1:15">
      <c r="A7312" s="42"/>
      <c r="B7312" s="330">
        <v>50316</v>
      </c>
      <c r="C7312" s="334">
        <f t="shared" si="112"/>
        <v>10271308403</v>
      </c>
      <c r="D7312" s="42"/>
      <c r="E7312" s="42"/>
      <c r="F7312" s="247">
        <v>732446217</v>
      </c>
      <c r="G7312" s="337">
        <v>988845723</v>
      </c>
      <c r="H7312" s="330">
        <v>49222</v>
      </c>
      <c r="I7312" s="330"/>
      <c r="K7312" s="42"/>
      <c r="L7312" s="42"/>
      <c r="M7312" s="328"/>
      <c r="N7312" s="328"/>
      <c r="O7312" s="42"/>
    </row>
    <row r="7313" spans="1:15">
      <c r="A7313" s="42"/>
      <c r="B7313" s="330">
        <v>50317</v>
      </c>
      <c r="C7313" s="334">
        <f t="shared" si="112"/>
        <v>9805736543</v>
      </c>
      <c r="D7313" s="42"/>
      <c r="E7313" s="42"/>
      <c r="F7313" s="247">
        <v>266874357</v>
      </c>
      <c r="G7313" s="337">
        <v>988959642</v>
      </c>
      <c r="H7313" s="330">
        <v>48043</v>
      </c>
      <c r="I7313" s="330"/>
      <c r="K7313" s="42"/>
      <c r="L7313" s="42"/>
      <c r="M7313" s="328"/>
      <c r="N7313" s="328"/>
      <c r="O7313" s="42"/>
    </row>
    <row r="7314" spans="1:15">
      <c r="A7314" s="42"/>
      <c r="B7314" s="330">
        <v>50318</v>
      </c>
      <c r="C7314" s="334">
        <f t="shared" si="112"/>
        <v>10366267947</v>
      </c>
      <c r="D7314" s="42"/>
      <c r="E7314" s="42"/>
      <c r="F7314" s="247">
        <v>827405761</v>
      </c>
      <c r="G7314" s="337">
        <v>989151705</v>
      </c>
      <c r="H7314" s="330">
        <v>47549</v>
      </c>
      <c r="I7314" s="330"/>
      <c r="K7314" s="42"/>
      <c r="L7314" s="42"/>
      <c r="M7314" s="328"/>
      <c r="N7314" s="328"/>
      <c r="O7314" s="42"/>
    </row>
    <row r="7315" spans="1:15">
      <c r="A7315" s="42"/>
      <c r="B7315" s="330">
        <v>50319</v>
      </c>
      <c r="C7315" s="334">
        <f t="shared" si="112"/>
        <v>9889158718</v>
      </c>
      <c r="D7315" s="42"/>
      <c r="E7315" s="42"/>
      <c r="F7315" s="247">
        <v>350296532</v>
      </c>
      <c r="G7315" s="337">
        <v>989235691</v>
      </c>
      <c r="H7315" s="330">
        <v>46569</v>
      </c>
      <c r="I7315" s="330"/>
      <c r="K7315" s="42"/>
      <c r="L7315" s="42"/>
      <c r="M7315" s="328"/>
      <c r="N7315" s="328"/>
      <c r="O7315" s="42"/>
    </row>
    <row r="7316" spans="1:15">
      <c r="A7316" s="42"/>
      <c r="B7316" s="330">
        <v>50320</v>
      </c>
      <c r="C7316" s="334">
        <f t="shared" si="112"/>
        <v>10237379599</v>
      </c>
      <c r="D7316" s="42"/>
      <c r="E7316" s="42"/>
      <c r="F7316" s="247">
        <v>698517413</v>
      </c>
      <c r="G7316" s="337">
        <v>989277615</v>
      </c>
      <c r="H7316" s="330">
        <v>43261</v>
      </c>
      <c r="I7316" s="330"/>
      <c r="K7316" s="42"/>
      <c r="L7316" s="42"/>
      <c r="M7316" s="328"/>
      <c r="N7316" s="328"/>
      <c r="O7316" s="42"/>
    </row>
    <row r="7317" spans="1:15">
      <c r="A7317" s="42"/>
      <c r="B7317" s="330">
        <v>50321</v>
      </c>
      <c r="C7317" s="334">
        <f t="shared" si="112"/>
        <v>9882286375</v>
      </c>
      <c r="D7317" s="42"/>
      <c r="E7317" s="42"/>
      <c r="F7317" s="247">
        <v>343424189</v>
      </c>
      <c r="G7317" s="337">
        <v>989324003</v>
      </c>
      <c r="H7317" s="330">
        <v>43611</v>
      </c>
      <c r="I7317" s="330"/>
      <c r="K7317" s="42"/>
      <c r="L7317" s="42"/>
      <c r="M7317" s="328"/>
      <c r="N7317" s="328"/>
      <c r="O7317" s="42"/>
    </row>
    <row r="7318" spans="1:15">
      <c r="A7318" s="42"/>
      <c r="B7318" s="330">
        <v>50322</v>
      </c>
      <c r="C7318" s="334">
        <f t="shared" si="112"/>
        <v>10353413897</v>
      </c>
      <c r="D7318" s="42"/>
      <c r="E7318" s="42"/>
      <c r="F7318" s="247">
        <v>814551711</v>
      </c>
      <c r="G7318" s="337">
        <v>989419819</v>
      </c>
      <c r="H7318" s="330">
        <v>48064</v>
      </c>
      <c r="I7318" s="330"/>
      <c r="K7318" s="42"/>
      <c r="L7318" s="42"/>
      <c r="M7318" s="328"/>
      <c r="N7318" s="328"/>
      <c r="O7318" s="42"/>
    </row>
    <row r="7319" spans="1:15">
      <c r="A7319" s="42"/>
      <c r="B7319" s="330">
        <v>50323</v>
      </c>
      <c r="C7319" s="334">
        <f t="shared" si="112"/>
        <v>10175263019</v>
      </c>
      <c r="D7319" s="42"/>
      <c r="E7319" s="42"/>
      <c r="F7319" s="247">
        <v>636400833</v>
      </c>
      <c r="G7319" s="337">
        <v>989447067</v>
      </c>
      <c r="H7319" s="330">
        <v>44697</v>
      </c>
      <c r="I7319" s="330"/>
      <c r="K7319" s="42"/>
      <c r="L7319" s="42"/>
      <c r="M7319" s="328"/>
      <c r="N7319" s="328"/>
      <c r="O7319" s="42"/>
    </row>
    <row r="7320" spans="1:15">
      <c r="A7320" s="42"/>
      <c r="B7320" s="330">
        <v>50324</v>
      </c>
      <c r="C7320" s="334">
        <f t="shared" si="112"/>
        <v>10428424336</v>
      </c>
      <c r="D7320" s="42"/>
      <c r="E7320" s="42"/>
      <c r="F7320" s="247">
        <v>889562150</v>
      </c>
      <c r="G7320" s="337">
        <v>990115391</v>
      </c>
      <c r="H7320" s="330">
        <v>43847</v>
      </c>
      <c r="I7320" s="330"/>
      <c r="K7320" s="42"/>
      <c r="L7320" s="42"/>
      <c r="M7320" s="328"/>
      <c r="N7320" s="328"/>
      <c r="O7320" s="42"/>
    </row>
    <row r="7321" spans="1:15">
      <c r="A7321" s="42"/>
      <c r="B7321" s="330">
        <v>50325</v>
      </c>
      <c r="C7321" s="334">
        <f t="shared" si="112"/>
        <v>10311604706</v>
      </c>
      <c r="D7321" s="42"/>
      <c r="E7321" s="42"/>
      <c r="F7321" s="247">
        <v>772742520</v>
      </c>
      <c r="G7321" s="337">
        <v>990358329</v>
      </c>
      <c r="H7321" s="330">
        <v>44300</v>
      </c>
      <c r="I7321" s="330"/>
      <c r="K7321" s="42"/>
      <c r="L7321" s="42"/>
      <c r="M7321" s="328"/>
      <c r="N7321" s="328"/>
      <c r="O7321" s="42"/>
    </row>
    <row r="7322" spans="1:15">
      <c r="A7322" s="42"/>
      <c r="B7322" s="330">
        <v>50326</v>
      </c>
      <c r="C7322" s="334">
        <f t="shared" si="112"/>
        <v>10321115483</v>
      </c>
      <c r="D7322" s="42"/>
      <c r="E7322" s="42"/>
      <c r="F7322" s="247">
        <v>782253297</v>
      </c>
      <c r="G7322" s="337">
        <v>990405870</v>
      </c>
      <c r="H7322" s="330">
        <v>45760</v>
      </c>
      <c r="I7322" s="330"/>
      <c r="K7322" s="42"/>
      <c r="L7322" s="42"/>
      <c r="M7322" s="328"/>
      <c r="N7322" s="328"/>
      <c r="O7322" s="42"/>
    </row>
    <row r="7323" spans="1:15">
      <c r="A7323" s="42"/>
      <c r="B7323" s="330">
        <v>50327</v>
      </c>
      <c r="C7323" s="334">
        <f t="shared" si="112"/>
        <v>10479724867</v>
      </c>
      <c r="D7323" s="42"/>
      <c r="E7323" s="42"/>
      <c r="F7323" s="247">
        <v>940862681</v>
      </c>
      <c r="G7323" s="337">
        <v>990584745</v>
      </c>
      <c r="H7323" s="330">
        <v>47547</v>
      </c>
      <c r="I7323" s="330"/>
      <c r="K7323" s="42"/>
      <c r="L7323" s="42"/>
      <c r="M7323" s="328"/>
      <c r="N7323" s="328"/>
      <c r="O7323" s="42"/>
    </row>
    <row r="7324" spans="1:15">
      <c r="A7324" s="42"/>
      <c r="B7324" s="330">
        <v>50328</v>
      </c>
      <c r="C7324" s="334">
        <f t="shared" si="112"/>
        <v>10322044196</v>
      </c>
      <c r="D7324" s="42"/>
      <c r="E7324" s="42"/>
      <c r="F7324" s="247">
        <v>783182010</v>
      </c>
      <c r="G7324" s="337">
        <v>990719126</v>
      </c>
      <c r="H7324" s="330">
        <v>44041</v>
      </c>
      <c r="I7324" s="330"/>
      <c r="K7324" s="42"/>
      <c r="L7324" s="42"/>
      <c r="M7324" s="328"/>
      <c r="N7324" s="328"/>
      <c r="O7324" s="42"/>
    </row>
    <row r="7325" spans="1:15">
      <c r="A7325" s="42"/>
      <c r="B7325" s="330">
        <v>50329</v>
      </c>
      <c r="C7325" s="334">
        <f t="shared" si="112"/>
        <v>9872049045</v>
      </c>
      <c r="D7325" s="42"/>
      <c r="E7325" s="42"/>
      <c r="F7325" s="247">
        <v>333186859</v>
      </c>
      <c r="G7325" s="337">
        <v>990746855</v>
      </c>
      <c r="H7325" s="330">
        <v>46614</v>
      </c>
      <c r="I7325" s="330"/>
      <c r="K7325" s="42"/>
      <c r="L7325" s="42"/>
      <c r="M7325" s="328"/>
      <c r="N7325" s="328"/>
      <c r="O7325" s="42"/>
    </row>
    <row r="7326" spans="1:15">
      <c r="A7326" s="42"/>
      <c r="B7326" s="330">
        <v>50330</v>
      </c>
      <c r="C7326" s="334">
        <f t="shared" si="112"/>
        <v>10299129486</v>
      </c>
      <c r="D7326" s="42"/>
      <c r="E7326" s="42"/>
      <c r="F7326" s="247">
        <v>760267300</v>
      </c>
      <c r="G7326" s="337">
        <v>991115113</v>
      </c>
      <c r="H7326" s="330">
        <v>50370</v>
      </c>
      <c r="I7326" s="330"/>
      <c r="K7326" s="42"/>
      <c r="L7326" s="42"/>
      <c r="M7326" s="328"/>
      <c r="N7326" s="328"/>
      <c r="O7326" s="42"/>
    </row>
    <row r="7327" spans="1:15">
      <c r="A7327" s="42"/>
      <c r="B7327" s="330">
        <v>50331</v>
      </c>
      <c r="C7327" s="334">
        <f t="shared" si="112"/>
        <v>10280826793</v>
      </c>
      <c r="D7327" s="42"/>
      <c r="E7327" s="42"/>
      <c r="F7327" s="247">
        <v>741964607</v>
      </c>
      <c r="G7327" s="337">
        <v>991221057</v>
      </c>
      <c r="H7327" s="330">
        <v>47130</v>
      </c>
      <c r="I7327" s="330"/>
      <c r="K7327" s="42"/>
      <c r="L7327" s="42"/>
      <c r="M7327" s="328"/>
      <c r="N7327" s="328"/>
      <c r="O7327" s="42"/>
    </row>
    <row r="7328" spans="1:15">
      <c r="A7328" s="42"/>
      <c r="B7328" s="330">
        <v>50332</v>
      </c>
      <c r="C7328" s="334">
        <f t="shared" ref="C7328:C7391" si="113">F7328+(F$88*28679+98765)+(G$88*6587+87654)+(E$88*9537+76543)+(J$88*5713+4528)</f>
        <v>10271744304</v>
      </c>
      <c r="D7328" s="42"/>
      <c r="E7328" s="42"/>
      <c r="F7328" s="247">
        <v>732882118</v>
      </c>
      <c r="G7328" s="337">
        <v>991486129</v>
      </c>
      <c r="H7328" s="330">
        <v>44329</v>
      </c>
      <c r="I7328" s="330"/>
      <c r="K7328" s="42"/>
      <c r="L7328" s="42"/>
      <c r="M7328" s="328"/>
      <c r="N7328" s="328"/>
      <c r="O7328" s="42"/>
    </row>
    <row r="7329" spans="1:15">
      <c r="A7329" s="42"/>
      <c r="B7329" s="330">
        <v>50333</v>
      </c>
      <c r="C7329" s="334">
        <f t="shared" si="113"/>
        <v>9839567315</v>
      </c>
      <c r="D7329" s="42"/>
      <c r="E7329" s="42"/>
      <c r="F7329" s="247">
        <v>300705129</v>
      </c>
      <c r="G7329" s="337">
        <v>991582368</v>
      </c>
      <c r="H7329" s="330">
        <v>45724</v>
      </c>
      <c r="I7329" s="330"/>
      <c r="K7329" s="42"/>
      <c r="L7329" s="42"/>
      <c r="M7329" s="328"/>
      <c r="N7329" s="328"/>
      <c r="O7329" s="42"/>
    </row>
    <row r="7330" spans="1:15">
      <c r="A7330" s="42"/>
      <c r="B7330" s="330">
        <v>50334</v>
      </c>
      <c r="C7330" s="334">
        <f t="shared" si="113"/>
        <v>9887912742</v>
      </c>
      <c r="D7330" s="42"/>
      <c r="E7330" s="42"/>
      <c r="F7330" s="247">
        <v>349050556</v>
      </c>
      <c r="G7330" s="337">
        <v>991642454</v>
      </c>
      <c r="H7330" s="330">
        <v>48414</v>
      </c>
      <c r="I7330" s="330"/>
      <c r="K7330" s="42"/>
      <c r="L7330" s="42"/>
      <c r="M7330" s="328"/>
      <c r="N7330" s="328"/>
      <c r="O7330" s="42"/>
    </row>
    <row r="7331" spans="1:15">
      <c r="A7331" s="42"/>
      <c r="B7331" s="330">
        <v>50335</v>
      </c>
      <c r="C7331" s="334">
        <f t="shared" si="113"/>
        <v>9864115676</v>
      </c>
      <c r="D7331" s="42"/>
      <c r="E7331" s="42"/>
      <c r="F7331" s="247">
        <v>325253490</v>
      </c>
      <c r="G7331" s="337">
        <v>991685414</v>
      </c>
      <c r="H7331" s="330">
        <v>45765</v>
      </c>
      <c r="I7331" s="330"/>
      <c r="K7331" s="42"/>
      <c r="L7331" s="42"/>
      <c r="M7331" s="328"/>
      <c r="N7331" s="328"/>
      <c r="O7331" s="42"/>
    </row>
    <row r="7332" spans="1:15">
      <c r="A7332" s="42"/>
      <c r="B7332" s="330">
        <v>50336</v>
      </c>
      <c r="C7332" s="334">
        <f t="shared" si="113"/>
        <v>10113650770</v>
      </c>
      <c r="D7332" s="42"/>
      <c r="E7332" s="42"/>
      <c r="F7332" s="247">
        <v>574788584</v>
      </c>
      <c r="G7332" s="337">
        <v>991706940</v>
      </c>
      <c r="H7332" s="330">
        <v>47718</v>
      </c>
      <c r="I7332" s="330"/>
      <c r="K7332" s="42"/>
      <c r="L7332" s="42"/>
      <c r="M7332" s="328"/>
      <c r="N7332" s="328"/>
      <c r="O7332" s="42"/>
    </row>
    <row r="7333" spans="1:15">
      <c r="A7333" s="42"/>
      <c r="B7333" s="330">
        <v>50337</v>
      </c>
      <c r="C7333" s="334">
        <f t="shared" si="113"/>
        <v>10326032600</v>
      </c>
      <c r="D7333" s="42"/>
      <c r="E7333" s="42"/>
      <c r="F7333" s="247">
        <v>787170414</v>
      </c>
      <c r="G7333" s="337">
        <v>992022293</v>
      </c>
      <c r="H7333" s="330">
        <v>43289</v>
      </c>
      <c r="I7333" s="330"/>
      <c r="K7333" s="42"/>
      <c r="L7333" s="42"/>
      <c r="M7333" s="328"/>
      <c r="N7333" s="328"/>
      <c r="O7333" s="42"/>
    </row>
    <row r="7334" spans="1:15">
      <c r="A7334" s="42"/>
      <c r="B7334" s="330">
        <v>50338</v>
      </c>
      <c r="C7334" s="334">
        <f t="shared" si="113"/>
        <v>9742819017</v>
      </c>
      <c r="D7334" s="42"/>
      <c r="E7334" s="42"/>
      <c r="F7334" s="247">
        <v>203956831</v>
      </c>
      <c r="G7334" s="337">
        <v>992048765</v>
      </c>
      <c r="H7334" s="330">
        <v>48801</v>
      </c>
      <c r="I7334" s="330"/>
      <c r="K7334" s="42"/>
      <c r="L7334" s="42"/>
      <c r="M7334" s="328"/>
      <c r="N7334" s="328"/>
      <c r="O7334" s="42"/>
    </row>
    <row r="7335" spans="1:15">
      <c r="A7335" s="42"/>
      <c r="B7335" s="330">
        <v>50339</v>
      </c>
      <c r="C7335" s="334">
        <f t="shared" si="113"/>
        <v>10011578085</v>
      </c>
      <c r="D7335" s="42"/>
      <c r="E7335" s="42"/>
      <c r="F7335" s="247">
        <v>472715899</v>
      </c>
      <c r="G7335" s="337">
        <v>992069847</v>
      </c>
      <c r="H7335" s="330">
        <v>49518</v>
      </c>
      <c r="I7335" s="330"/>
      <c r="K7335" s="42"/>
      <c r="L7335" s="42"/>
      <c r="M7335" s="328"/>
      <c r="N7335" s="328"/>
      <c r="O7335" s="42"/>
    </row>
    <row r="7336" spans="1:15">
      <c r="A7336" s="42"/>
      <c r="B7336" s="330">
        <v>50340</v>
      </c>
      <c r="C7336" s="334">
        <f t="shared" si="113"/>
        <v>10154466677</v>
      </c>
      <c r="D7336" s="42"/>
      <c r="E7336" s="42"/>
      <c r="F7336" s="247">
        <v>615604491</v>
      </c>
      <c r="G7336" s="337">
        <v>992197812</v>
      </c>
      <c r="H7336" s="330">
        <v>46250</v>
      </c>
      <c r="I7336" s="330"/>
      <c r="K7336" s="42"/>
      <c r="L7336" s="42"/>
      <c r="M7336" s="328"/>
      <c r="N7336" s="328"/>
      <c r="O7336" s="42"/>
    </row>
    <row r="7337" spans="1:15">
      <c r="A7337" s="42"/>
      <c r="B7337" s="330">
        <v>50341</v>
      </c>
      <c r="C7337" s="334">
        <f t="shared" si="113"/>
        <v>10165672467</v>
      </c>
      <c r="D7337" s="42"/>
      <c r="E7337" s="42"/>
      <c r="F7337" s="247">
        <v>626810281</v>
      </c>
      <c r="G7337" s="337">
        <v>992280790</v>
      </c>
      <c r="H7337" s="330">
        <v>45527</v>
      </c>
      <c r="I7337" s="330"/>
      <c r="K7337" s="42"/>
      <c r="L7337" s="42"/>
      <c r="M7337" s="328"/>
      <c r="N7337" s="328"/>
      <c r="O7337" s="42"/>
    </row>
    <row r="7338" spans="1:15">
      <c r="A7338" s="42"/>
      <c r="B7338" s="330">
        <v>50342</v>
      </c>
      <c r="C7338" s="334">
        <f t="shared" si="113"/>
        <v>10026668269</v>
      </c>
      <c r="D7338" s="42"/>
      <c r="E7338" s="42"/>
      <c r="F7338" s="247">
        <v>487806083</v>
      </c>
      <c r="G7338" s="337">
        <v>992406609</v>
      </c>
      <c r="H7338" s="330">
        <v>46584</v>
      </c>
      <c r="I7338" s="330"/>
      <c r="K7338" s="42"/>
      <c r="L7338" s="42"/>
      <c r="M7338" s="328"/>
      <c r="N7338" s="328"/>
      <c r="O7338" s="42"/>
    </row>
    <row r="7339" spans="1:15">
      <c r="A7339" s="42"/>
      <c r="B7339" s="330">
        <v>50343</v>
      </c>
      <c r="C7339" s="334">
        <f t="shared" si="113"/>
        <v>10144613761</v>
      </c>
      <c r="D7339" s="42"/>
      <c r="E7339" s="42"/>
      <c r="F7339" s="247">
        <v>605751575</v>
      </c>
      <c r="G7339" s="337">
        <v>992411214</v>
      </c>
      <c r="H7339" s="330">
        <v>47138</v>
      </c>
      <c r="I7339" s="330"/>
      <c r="K7339" s="42"/>
      <c r="L7339" s="42"/>
      <c r="M7339" s="328"/>
      <c r="N7339" s="328"/>
      <c r="O7339" s="42"/>
    </row>
    <row r="7340" spans="1:15">
      <c r="A7340" s="42"/>
      <c r="B7340" s="330">
        <v>50344</v>
      </c>
      <c r="C7340" s="334">
        <f t="shared" si="113"/>
        <v>9736468139</v>
      </c>
      <c r="D7340" s="42"/>
      <c r="E7340" s="42"/>
      <c r="F7340" s="247">
        <v>197605953</v>
      </c>
      <c r="G7340" s="337">
        <v>992481450</v>
      </c>
      <c r="H7340" s="330">
        <v>48867</v>
      </c>
      <c r="I7340" s="330"/>
      <c r="K7340" s="42"/>
      <c r="L7340" s="42"/>
      <c r="M7340" s="328"/>
      <c r="N7340" s="328"/>
      <c r="O7340" s="42"/>
    </row>
    <row r="7341" spans="1:15">
      <c r="A7341" s="42"/>
      <c r="B7341" s="330">
        <v>50345</v>
      </c>
      <c r="C7341" s="334">
        <f t="shared" si="113"/>
        <v>10359056282</v>
      </c>
      <c r="D7341" s="42"/>
      <c r="E7341" s="42"/>
      <c r="F7341" s="247">
        <v>820194096</v>
      </c>
      <c r="G7341" s="337">
        <v>992557844</v>
      </c>
      <c r="H7341" s="330">
        <v>48507</v>
      </c>
      <c r="I7341" s="330"/>
      <c r="K7341" s="42"/>
      <c r="L7341" s="42"/>
      <c r="M7341" s="328"/>
      <c r="N7341" s="328"/>
      <c r="O7341" s="42"/>
    </row>
    <row r="7342" spans="1:15">
      <c r="A7342" s="42"/>
      <c r="B7342" s="330">
        <v>50346</v>
      </c>
      <c r="C7342" s="334">
        <f t="shared" si="113"/>
        <v>10242722684</v>
      </c>
      <c r="D7342" s="42"/>
      <c r="E7342" s="42"/>
      <c r="F7342" s="247">
        <v>703860498</v>
      </c>
      <c r="G7342" s="337">
        <v>992649814</v>
      </c>
      <c r="H7342" s="330">
        <v>46592</v>
      </c>
      <c r="I7342" s="330"/>
      <c r="K7342" s="42"/>
      <c r="L7342" s="42"/>
      <c r="M7342" s="328"/>
      <c r="N7342" s="328"/>
      <c r="O7342" s="42"/>
    </row>
    <row r="7343" spans="1:15">
      <c r="A7343" s="42"/>
      <c r="B7343" s="330">
        <v>50347</v>
      </c>
      <c r="C7343" s="334">
        <f t="shared" si="113"/>
        <v>10456708155</v>
      </c>
      <c r="D7343" s="42"/>
      <c r="E7343" s="42"/>
      <c r="F7343" s="247">
        <v>917845969</v>
      </c>
      <c r="G7343" s="337">
        <v>992718278</v>
      </c>
      <c r="H7343" s="330">
        <v>49837</v>
      </c>
      <c r="I7343" s="330"/>
      <c r="K7343" s="42"/>
      <c r="L7343" s="42"/>
      <c r="M7343" s="328"/>
      <c r="N7343" s="328"/>
      <c r="O7343" s="42"/>
    </row>
    <row r="7344" spans="1:15">
      <c r="A7344" s="42"/>
      <c r="B7344" s="330">
        <v>50348</v>
      </c>
      <c r="C7344" s="334">
        <f t="shared" si="113"/>
        <v>9812336040</v>
      </c>
      <c r="D7344" s="42"/>
      <c r="E7344" s="42"/>
      <c r="F7344" s="247">
        <v>273473854</v>
      </c>
      <c r="G7344" s="337">
        <v>993004619</v>
      </c>
      <c r="H7344" s="330">
        <v>46535</v>
      </c>
      <c r="I7344" s="330"/>
      <c r="K7344" s="42"/>
      <c r="L7344" s="42"/>
      <c r="M7344" s="328"/>
      <c r="N7344" s="328"/>
      <c r="O7344" s="42"/>
    </row>
    <row r="7345" spans="1:15">
      <c r="A7345" s="42"/>
      <c r="B7345" s="330">
        <v>50349</v>
      </c>
      <c r="C7345" s="334">
        <f t="shared" si="113"/>
        <v>10295378049</v>
      </c>
      <c r="D7345" s="42"/>
      <c r="E7345" s="42"/>
      <c r="F7345" s="247">
        <v>756515863</v>
      </c>
      <c r="G7345" s="337">
        <v>993014681</v>
      </c>
      <c r="H7345" s="330">
        <v>49947</v>
      </c>
      <c r="I7345" s="330"/>
      <c r="K7345" s="42"/>
      <c r="L7345" s="42"/>
      <c r="M7345" s="328"/>
      <c r="N7345" s="328"/>
      <c r="O7345" s="42"/>
    </row>
    <row r="7346" spans="1:15">
      <c r="A7346" s="42"/>
      <c r="B7346" s="330">
        <v>50350</v>
      </c>
      <c r="C7346" s="334">
        <f t="shared" si="113"/>
        <v>9725736640</v>
      </c>
      <c r="D7346" s="42"/>
      <c r="E7346" s="42"/>
      <c r="F7346" s="247">
        <v>186874454</v>
      </c>
      <c r="G7346" s="337">
        <v>993039359</v>
      </c>
      <c r="H7346" s="330">
        <v>50249</v>
      </c>
      <c r="I7346" s="330"/>
      <c r="K7346" s="42"/>
      <c r="L7346" s="42"/>
      <c r="M7346" s="328"/>
      <c r="N7346" s="328"/>
      <c r="O7346" s="42"/>
    </row>
    <row r="7347" spans="1:15">
      <c r="A7347" s="42"/>
      <c r="B7347" s="330">
        <v>50351</v>
      </c>
      <c r="C7347" s="334">
        <f t="shared" si="113"/>
        <v>9822939123</v>
      </c>
      <c r="D7347" s="42"/>
      <c r="E7347" s="42"/>
      <c r="F7347" s="247">
        <v>284076937</v>
      </c>
      <c r="G7347" s="337">
        <v>993133710</v>
      </c>
      <c r="H7347" s="330">
        <v>43876</v>
      </c>
      <c r="I7347" s="330"/>
      <c r="K7347" s="42"/>
      <c r="L7347" s="42"/>
      <c r="M7347" s="328"/>
      <c r="N7347" s="328"/>
      <c r="O7347" s="42"/>
    </row>
    <row r="7348" spans="1:15">
      <c r="A7348" s="42"/>
      <c r="B7348" s="330">
        <v>50352</v>
      </c>
      <c r="C7348" s="334">
        <f t="shared" si="113"/>
        <v>9945517613</v>
      </c>
      <c r="D7348" s="42"/>
      <c r="E7348" s="42"/>
      <c r="F7348" s="247">
        <v>406655427</v>
      </c>
      <c r="G7348" s="337">
        <v>993185280</v>
      </c>
      <c r="H7348" s="330">
        <v>47887</v>
      </c>
      <c r="I7348" s="330"/>
      <c r="K7348" s="42"/>
      <c r="L7348" s="42"/>
      <c r="M7348" s="328"/>
      <c r="N7348" s="328"/>
      <c r="O7348" s="42"/>
    </row>
    <row r="7349" spans="1:15">
      <c r="A7349" s="42"/>
      <c r="B7349" s="330">
        <v>50353</v>
      </c>
      <c r="C7349" s="334">
        <f t="shared" si="113"/>
        <v>10025056570</v>
      </c>
      <c r="D7349" s="42"/>
      <c r="E7349" s="42"/>
      <c r="F7349" s="247">
        <v>486194384</v>
      </c>
      <c r="G7349" s="337">
        <v>993532822</v>
      </c>
      <c r="H7349" s="330">
        <v>46025</v>
      </c>
      <c r="I7349" s="330"/>
      <c r="K7349" s="42"/>
      <c r="L7349" s="42"/>
      <c r="M7349" s="328"/>
      <c r="N7349" s="328"/>
      <c r="O7349" s="42"/>
    </row>
    <row r="7350" spans="1:15">
      <c r="A7350" s="42"/>
      <c r="B7350" s="330">
        <v>50354</v>
      </c>
      <c r="C7350" s="334">
        <f t="shared" si="113"/>
        <v>9850546361</v>
      </c>
      <c r="D7350" s="42"/>
      <c r="E7350" s="42"/>
      <c r="F7350" s="247">
        <v>311684175</v>
      </c>
      <c r="G7350" s="337">
        <v>993538290</v>
      </c>
      <c r="H7350" s="330">
        <v>48791</v>
      </c>
      <c r="I7350" s="330"/>
      <c r="K7350" s="42"/>
      <c r="L7350" s="42"/>
      <c r="M7350" s="328"/>
      <c r="N7350" s="328"/>
      <c r="O7350" s="42"/>
    </row>
    <row r="7351" spans="1:15">
      <c r="A7351" s="42"/>
      <c r="B7351" s="330">
        <v>50355</v>
      </c>
      <c r="C7351" s="334">
        <f t="shared" si="113"/>
        <v>9702780214</v>
      </c>
      <c r="D7351" s="42"/>
      <c r="E7351" s="42"/>
      <c r="F7351" s="247">
        <v>163918028</v>
      </c>
      <c r="G7351" s="337">
        <v>993546954</v>
      </c>
      <c r="H7351" s="330">
        <v>47135</v>
      </c>
      <c r="I7351" s="330"/>
      <c r="K7351" s="42"/>
      <c r="L7351" s="42"/>
      <c r="M7351" s="328"/>
      <c r="N7351" s="328"/>
      <c r="O7351" s="42"/>
    </row>
    <row r="7352" spans="1:15">
      <c r="A7352" s="42"/>
      <c r="B7352" s="330">
        <v>50356</v>
      </c>
      <c r="C7352" s="334">
        <f t="shared" si="113"/>
        <v>9748652585</v>
      </c>
      <c r="D7352" s="42"/>
      <c r="E7352" s="42"/>
      <c r="F7352" s="247">
        <v>209790399</v>
      </c>
      <c r="G7352" s="337">
        <v>993571134</v>
      </c>
      <c r="H7352" s="330">
        <v>44415</v>
      </c>
      <c r="I7352" s="330"/>
      <c r="K7352" s="42"/>
      <c r="L7352" s="42"/>
      <c r="M7352" s="328"/>
      <c r="N7352" s="328"/>
      <c r="O7352" s="42"/>
    </row>
    <row r="7353" spans="1:15">
      <c r="A7353" s="42"/>
      <c r="B7353" s="330">
        <v>50357</v>
      </c>
      <c r="C7353" s="334">
        <f t="shared" si="113"/>
        <v>10251726938</v>
      </c>
      <c r="D7353" s="42"/>
      <c r="E7353" s="42"/>
      <c r="F7353" s="247">
        <v>712864752</v>
      </c>
      <c r="G7353" s="337">
        <v>993788908</v>
      </c>
      <c r="H7353" s="330">
        <v>45733</v>
      </c>
      <c r="I7353" s="330"/>
      <c r="K7353" s="42"/>
      <c r="L7353" s="42"/>
      <c r="M7353" s="328"/>
      <c r="N7353" s="328"/>
      <c r="O7353" s="42"/>
    </row>
    <row r="7354" spans="1:15">
      <c r="A7354" s="42"/>
      <c r="B7354" s="330">
        <v>50358</v>
      </c>
      <c r="C7354" s="334">
        <f t="shared" si="113"/>
        <v>10119483904</v>
      </c>
      <c r="D7354" s="42"/>
      <c r="E7354" s="42"/>
      <c r="F7354" s="247">
        <v>580621718</v>
      </c>
      <c r="G7354" s="337">
        <v>993941142</v>
      </c>
      <c r="H7354" s="330">
        <v>50135</v>
      </c>
      <c r="I7354" s="330"/>
      <c r="K7354" s="42"/>
      <c r="L7354" s="42"/>
      <c r="M7354" s="328"/>
      <c r="N7354" s="328"/>
      <c r="O7354" s="42"/>
    </row>
    <row r="7355" spans="1:15">
      <c r="A7355" s="42"/>
      <c r="B7355" s="330">
        <v>50359</v>
      </c>
      <c r="C7355" s="334">
        <f t="shared" si="113"/>
        <v>9812387696</v>
      </c>
      <c r="D7355" s="42"/>
      <c r="E7355" s="42"/>
      <c r="F7355" s="247">
        <v>273525510</v>
      </c>
      <c r="G7355" s="337">
        <v>993949919</v>
      </c>
      <c r="H7355" s="330">
        <v>44333</v>
      </c>
      <c r="I7355" s="330"/>
      <c r="K7355" s="42"/>
      <c r="L7355" s="42"/>
      <c r="M7355" s="328"/>
      <c r="N7355" s="328"/>
      <c r="O7355" s="42"/>
    </row>
    <row r="7356" spans="1:15">
      <c r="A7356" s="42"/>
      <c r="B7356" s="330">
        <v>50360</v>
      </c>
      <c r="C7356" s="334">
        <f t="shared" si="113"/>
        <v>10235594644</v>
      </c>
      <c r="D7356" s="42"/>
      <c r="E7356" s="42"/>
      <c r="F7356" s="247">
        <v>696732458</v>
      </c>
      <c r="G7356" s="337">
        <v>994054788</v>
      </c>
      <c r="H7356" s="330">
        <v>48404</v>
      </c>
      <c r="I7356" s="330"/>
      <c r="K7356" s="42"/>
      <c r="L7356" s="42"/>
      <c r="M7356" s="328"/>
      <c r="N7356" s="328"/>
      <c r="O7356" s="42"/>
    </row>
    <row r="7357" spans="1:15">
      <c r="A7357" s="42"/>
      <c r="B7357" s="330">
        <v>50361</v>
      </c>
      <c r="C7357" s="334">
        <f t="shared" si="113"/>
        <v>10311042837</v>
      </c>
      <c r="D7357" s="42"/>
      <c r="E7357" s="42"/>
      <c r="F7357" s="247">
        <v>772180651</v>
      </c>
      <c r="G7357" s="337">
        <v>994206670</v>
      </c>
      <c r="H7357" s="330">
        <v>50240</v>
      </c>
      <c r="I7357" s="330"/>
      <c r="K7357" s="42"/>
      <c r="L7357" s="42"/>
      <c r="M7357" s="328"/>
      <c r="N7357" s="328"/>
      <c r="O7357" s="42"/>
    </row>
    <row r="7358" spans="1:15">
      <c r="A7358" s="42"/>
      <c r="B7358" s="330">
        <v>50362</v>
      </c>
      <c r="C7358" s="334">
        <f t="shared" si="113"/>
        <v>10436844843</v>
      </c>
      <c r="D7358" s="42"/>
      <c r="E7358" s="42"/>
      <c r="F7358" s="247">
        <v>897982657</v>
      </c>
      <c r="G7358" s="337">
        <v>994394127</v>
      </c>
      <c r="H7358" s="330">
        <v>48417</v>
      </c>
      <c r="I7358" s="330"/>
      <c r="K7358" s="42"/>
      <c r="L7358" s="42"/>
      <c r="M7358" s="328"/>
      <c r="N7358" s="328"/>
      <c r="O7358" s="42"/>
    </row>
    <row r="7359" spans="1:15">
      <c r="A7359" s="42"/>
      <c r="B7359" s="330">
        <v>50363</v>
      </c>
      <c r="C7359" s="334">
        <f t="shared" si="113"/>
        <v>9842423633</v>
      </c>
      <c r="D7359" s="42"/>
      <c r="E7359" s="42"/>
      <c r="F7359" s="247">
        <v>303561447</v>
      </c>
      <c r="G7359" s="337">
        <v>994457505</v>
      </c>
      <c r="H7359" s="330">
        <v>49461</v>
      </c>
      <c r="I7359" s="330"/>
      <c r="K7359" s="42"/>
      <c r="L7359" s="42"/>
      <c r="M7359" s="328"/>
      <c r="N7359" s="328"/>
      <c r="O7359" s="42"/>
    </row>
    <row r="7360" spans="1:15">
      <c r="A7360" s="42"/>
      <c r="B7360" s="330">
        <v>50364</v>
      </c>
      <c r="C7360" s="334">
        <f t="shared" si="113"/>
        <v>10279075500</v>
      </c>
      <c r="D7360" s="42"/>
      <c r="E7360" s="42"/>
      <c r="F7360" s="247">
        <v>740213314</v>
      </c>
      <c r="G7360" s="337">
        <v>994470703</v>
      </c>
      <c r="H7360" s="330">
        <v>44629</v>
      </c>
      <c r="I7360" s="330"/>
      <c r="K7360" s="42"/>
      <c r="L7360" s="42"/>
      <c r="M7360" s="328"/>
      <c r="N7360" s="328"/>
      <c r="O7360" s="42"/>
    </row>
    <row r="7361" spans="1:15">
      <c r="A7361" s="42"/>
      <c r="B7361" s="330">
        <v>50365</v>
      </c>
      <c r="C7361" s="334">
        <f t="shared" si="113"/>
        <v>9922648103</v>
      </c>
      <c r="D7361" s="42"/>
      <c r="E7361" s="42"/>
      <c r="F7361" s="247">
        <v>383785917</v>
      </c>
      <c r="G7361" s="337">
        <v>994488863</v>
      </c>
      <c r="H7361" s="330">
        <v>48365</v>
      </c>
      <c r="I7361" s="330"/>
      <c r="K7361" s="42"/>
      <c r="L7361" s="42"/>
      <c r="M7361" s="328"/>
      <c r="N7361" s="328"/>
      <c r="O7361" s="42"/>
    </row>
    <row r="7362" spans="1:15">
      <c r="A7362" s="42"/>
      <c r="B7362" s="330">
        <v>50366</v>
      </c>
      <c r="C7362" s="334">
        <f t="shared" si="113"/>
        <v>10419734297</v>
      </c>
      <c r="D7362" s="42"/>
      <c r="E7362" s="42"/>
      <c r="F7362" s="247">
        <v>880872111</v>
      </c>
      <c r="G7362" s="337">
        <v>994562471</v>
      </c>
      <c r="H7362" s="330">
        <v>45090</v>
      </c>
      <c r="I7362" s="330"/>
      <c r="K7362" s="42"/>
      <c r="L7362" s="42"/>
      <c r="M7362" s="328"/>
      <c r="N7362" s="328"/>
      <c r="O7362" s="42"/>
    </row>
    <row r="7363" spans="1:15">
      <c r="A7363" s="42"/>
      <c r="B7363" s="330">
        <v>50367</v>
      </c>
      <c r="C7363" s="334">
        <f t="shared" si="113"/>
        <v>10216086582</v>
      </c>
      <c r="D7363" s="42"/>
      <c r="E7363" s="42"/>
      <c r="F7363" s="247">
        <v>677224396</v>
      </c>
      <c r="G7363" s="337">
        <v>994584051</v>
      </c>
      <c r="H7363" s="330">
        <v>46501</v>
      </c>
      <c r="I7363" s="330"/>
      <c r="K7363" s="42"/>
      <c r="L7363" s="42"/>
      <c r="M7363" s="328"/>
      <c r="N7363" s="328"/>
      <c r="O7363" s="42"/>
    </row>
    <row r="7364" spans="1:15">
      <c r="A7364" s="42"/>
      <c r="B7364" s="330">
        <v>50368</v>
      </c>
      <c r="C7364" s="334">
        <f t="shared" si="113"/>
        <v>9901395018</v>
      </c>
      <c r="D7364" s="42"/>
      <c r="E7364" s="42"/>
      <c r="F7364" s="247">
        <v>362532832</v>
      </c>
      <c r="G7364" s="337">
        <v>994642147</v>
      </c>
      <c r="H7364" s="330">
        <v>49783</v>
      </c>
      <c r="I7364" s="330"/>
      <c r="K7364" s="42"/>
      <c r="L7364" s="42"/>
      <c r="M7364" s="328"/>
      <c r="N7364" s="328"/>
      <c r="O7364" s="42"/>
    </row>
    <row r="7365" spans="1:15">
      <c r="A7365" s="42"/>
      <c r="B7365" s="330">
        <v>50369</v>
      </c>
      <c r="C7365" s="334">
        <f t="shared" si="113"/>
        <v>10395809048</v>
      </c>
      <c r="D7365" s="42"/>
      <c r="E7365" s="42"/>
      <c r="F7365" s="247">
        <v>856946862</v>
      </c>
      <c r="G7365" s="337">
        <v>994759047</v>
      </c>
      <c r="H7365" s="330">
        <v>45920</v>
      </c>
      <c r="I7365" s="330"/>
      <c r="K7365" s="42"/>
      <c r="L7365" s="42"/>
      <c r="M7365" s="328"/>
      <c r="N7365" s="328"/>
      <c r="O7365" s="42"/>
    </row>
    <row r="7366" spans="1:15">
      <c r="A7366" s="42"/>
      <c r="B7366" s="330">
        <v>50370</v>
      </c>
      <c r="C7366" s="334">
        <f t="shared" si="113"/>
        <v>10529977299</v>
      </c>
      <c r="D7366" s="42"/>
      <c r="E7366" s="42"/>
      <c r="F7366" s="247">
        <v>991115113</v>
      </c>
      <c r="G7366" s="337">
        <v>995114574</v>
      </c>
      <c r="H7366" s="330">
        <v>48578</v>
      </c>
      <c r="I7366" s="330"/>
      <c r="K7366" s="42"/>
      <c r="L7366" s="42"/>
      <c r="M7366" s="328"/>
      <c r="N7366" s="328"/>
      <c r="O7366" s="42"/>
    </row>
    <row r="7367" spans="1:15">
      <c r="A7367" s="42"/>
      <c r="B7367" s="330">
        <v>50371</v>
      </c>
      <c r="C7367" s="334">
        <f t="shared" si="113"/>
        <v>10419260641</v>
      </c>
      <c r="D7367" s="42"/>
      <c r="E7367" s="42"/>
      <c r="F7367" s="247">
        <v>880398455</v>
      </c>
      <c r="G7367" s="337">
        <v>995178442</v>
      </c>
      <c r="H7367" s="330">
        <v>44601</v>
      </c>
      <c r="I7367" s="330"/>
      <c r="K7367" s="42"/>
      <c r="L7367" s="42"/>
      <c r="M7367" s="328"/>
      <c r="N7367" s="328"/>
      <c r="O7367" s="42"/>
    </row>
    <row r="7368" spans="1:15">
      <c r="A7368" s="42"/>
      <c r="B7368" s="330">
        <v>50372</v>
      </c>
      <c r="C7368" s="334">
        <f t="shared" si="113"/>
        <v>9983722673</v>
      </c>
      <c r="D7368" s="42"/>
      <c r="E7368" s="42"/>
      <c r="F7368" s="247">
        <v>444860487</v>
      </c>
      <c r="G7368" s="337">
        <v>995246730</v>
      </c>
      <c r="H7368" s="330">
        <v>49880</v>
      </c>
      <c r="I7368" s="330"/>
      <c r="K7368" s="42"/>
      <c r="L7368" s="42"/>
      <c r="M7368" s="328"/>
      <c r="N7368" s="328"/>
      <c r="O7368" s="42"/>
    </row>
    <row r="7369" spans="1:15">
      <c r="A7369" s="42"/>
      <c r="B7369" s="330">
        <v>50373</v>
      </c>
      <c r="C7369" s="334">
        <f t="shared" si="113"/>
        <v>9859502155</v>
      </c>
      <c r="D7369" s="42"/>
      <c r="E7369" s="42"/>
      <c r="F7369" s="247">
        <v>320639969</v>
      </c>
      <c r="G7369" s="337">
        <v>995376314</v>
      </c>
      <c r="H7369" s="330">
        <v>45856</v>
      </c>
      <c r="I7369" s="330"/>
      <c r="K7369" s="42"/>
      <c r="L7369" s="42"/>
      <c r="M7369" s="328"/>
      <c r="N7369" s="328"/>
      <c r="O7369" s="42"/>
    </row>
    <row r="7370" spans="1:15">
      <c r="A7370" s="42"/>
      <c r="B7370" s="330">
        <v>50374</v>
      </c>
      <c r="C7370" s="334">
        <f t="shared" si="113"/>
        <v>10060893426</v>
      </c>
      <c r="D7370" s="42"/>
      <c r="E7370" s="42"/>
      <c r="F7370" s="247">
        <v>522031240</v>
      </c>
      <c r="G7370" s="337">
        <v>995386423</v>
      </c>
      <c r="H7370" s="330">
        <v>47770</v>
      </c>
      <c r="I7370" s="330"/>
      <c r="K7370" s="42"/>
      <c r="L7370" s="42"/>
      <c r="M7370" s="328"/>
      <c r="N7370" s="328"/>
      <c r="O7370" s="42"/>
    </row>
    <row r="7371" spans="1:15">
      <c r="A7371" s="42"/>
      <c r="B7371" s="330">
        <v>50375</v>
      </c>
      <c r="C7371" s="334">
        <f t="shared" si="113"/>
        <v>9706358501</v>
      </c>
      <c r="D7371" s="42"/>
      <c r="E7371" s="42"/>
      <c r="F7371" s="247">
        <v>167496315</v>
      </c>
      <c r="G7371" s="337">
        <v>995446048</v>
      </c>
      <c r="H7371" s="330">
        <v>50376</v>
      </c>
      <c r="I7371" s="330"/>
      <c r="K7371" s="42"/>
      <c r="L7371" s="42"/>
      <c r="M7371" s="328"/>
      <c r="N7371" s="328"/>
      <c r="O7371" s="42"/>
    </row>
    <row r="7372" spans="1:15">
      <c r="A7372" s="42"/>
      <c r="B7372" s="330">
        <v>50376</v>
      </c>
      <c r="C7372" s="334">
        <f t="shared" si="113"/>
        <v>10534308234</v>
      </c>
      <c r="D7372" s="42"/>
      <c r="E7372" s="42"/>
      <c r="F7372" s="247">
        <v>995446048</v>
      </c>
      <c r="G7372" s="337">
        <v>995476660</v>
      </c>
      <c r="H7372" s="330">
        <v>44739</v>
      </c>
      <c r="I7372" s="330"/>
      <c r="K7372" s="42"/>
      <c r="L7372" s="42"/>
      <c r="M7372" s="328"/>
      <c r="N7372" s="328"/>
      <c r="O7372" s="42"/>
    </row>
    <row r="7373" spans="1:15">
      <c r="A7373" s="42"/>
      <c r="B7373" s="330">
        <v>50377</v>
      </c>
      <c r="C7373" s="334">
        <f t="shared" si="113"/>
        <v>10154280842</v>
      </c>
      <c r="D7373" s="42"/>
      <c r="E7373" s="42"/>
      <c r="F7373" s="247">
        <v>615418656</v>
      </c>
      <c r="G7373" s="337">
        <v>995539657</v>
      </c>
      <c r="H7373" s="330">
        <v>46262</v>
      </c>
      <c r="I7373" s="330"/>
      <c r="K7373" s="42"/>
      <c r="L7373" s="42"/>
      <c r="M7373" s="328"/>
      <c r="N7373" s="328"/>
      <c r="O7373" s="42"/>
    </row>
    <row r="7374" spans="1:15">
      <c r="A7374" s="42"/>
      <c r="B7374" s="330">
        <v>50378</v>
      </c>
      <c r="C7374" s="334">
        <f t="shared" si="113"/>
        <v>9882578286</v>
      </c>
      <c r="D7374" s="42"/>
      <c r="E7374" s="42"/>
      <c r="F7374" s="247">
        <v>343716100</v>
      </c>
      <c r="G7374" s="337">
        <v>995730849</v>
      </c>
      <c r="H7374" s="330">
        <v>47682</v>
      </c>
      <c r="I7374" s="330"/>
      <c r="K7374" s="42"/>
      <c r="L7374" s="42"/>
      <c r="M7374" s="328"/>
      <c r="N7374" s="328"/>
      <c r="O7374" s="42"/>
    </row>
    <row r="7375" spans="1:15">
      <c r="A7375" s="42"/>
      <c r="B7375" s="330">
        <v>50379</v>
      </c>
      <c r="C7375" s="334">
        <f t="shared" si="113"/>
        <v>10393840135</v>
      </c>
      <c r="D7375" s="42"/>
      <c r="E7375" s="42"/>
      <c r="F7375" s="247">
        <v>854977949</v>
      </c>
      <c r="G7375" s="337">
        <v>995995829</v>
      </c>
      <c r="H7375" s="330">
        <v>44238</v>
      </c>
      <c r="I7375" s="330"/>
      <c r="K7375" s="42"/>
      <c r="L7375" s="42"/>
      <c r="M7375" s="328"/>
      <c r="N7375" s="328"/>
      <c r="O7375" s="42"/>
    </row>
    <row r="7376" spans="1:15">
      <c r="A7376" s="42"/>
      <c r="B7376" s="330">
        <v>50380</v>
      </c>
      <c r="C7376" s="334">
        <f t="shared" si="113"/>
        <v>10078031407</v>
      </c>
      <c r="D7376" s="42"/>
      <c r="E7376" s="42"/>
      <c r="F7376" s="247">
        <v>539169221</v>
      </c>
      <c r="G7376" s="337">
        <v>996240026</v>
      </c>
      <c r="H7376" s="330">
        <v>47465</v>
      </c>
      <c r="I7376" s="330"/>
      <c r="K7376" s="42"/>
      <c r="L7376" s="42"/>
      <c r="M7376" s="328"/>
      <c r="N7376" s="328"/>
      <c r="O7376" s="42"/>
    </row>
    <row r="7377" spans="1:15">
      <c r="A7377" s="42"/>
      <c r="B7377" s="330">
        <v>50381</v>
      </c>
      <c r="C7377" s="334">
        <f t="shared" si="113"/>
        <v>10117137241</v>
      </c>
      <c r="D7377" s="42"/>
      <c r="E7377" s="42"/>
      <c r="F7377" s="247">
        <v>578275055</v>
      </c>
      <c r="G7377" s="337">
        <v>996374084</v>
      </c>
      <c r="H7377" s="330">
        <v>49992</v>
      </c>
      <c r="I7377" s="330"/>
      <c r="K7377" s="42"/>
      <c r="L7377" s="42"/>
      <c r="M7377" s="328"/>
      <c r="N7377" s="328"/>
      <c r="O7377" s="42"/>
    </row>
    <row r="7378" spans="1:15">
      <c r="A7378" s="42"/>
      <c r="B7378" s="330">
        <v>50382</v>
      </c>
      <c r="C7378" s="334">
        <f t="shared" si="113"/>
        <v>9758001152</v>
      </c>
      <c r="D7378" s="42"/>
      <c r="E7378" s="42"/>
      <c r="F7378" s="247">
        <v>219138966</v>
      </c>
      <c r="G7378" s="337">
        <v>996468590</v>
      </c>
      <c r="H7378" s="330">
        <v>43600</v>
      </c>
      <c r="I7378" s="330"/>
      <c r="K7378" s="42"/>
      <c r="L7378" s="42"/>
      <c r="M7378" s="328"/>
      <c r="N7378" s="328"/>
      <c r="O7378" s="42"/>
    </row>
    <row r="7379" spans="1:15">
      <c r="A7379" s="42"/>
      <c r="B7379" s="330">
        <v>50383</v>
      </c>
      <c r="C7379" s="334">
        <f t="shared" si="113"/>
        <v>10327323757</v>
      </c>
      <c r="D7379" s="42"/>
      <c r="E7379" s="42"/>
      <c r="F7379" s="247">
        <v>788461571</v>
      </c>
      <c r="G7379" s="337">
        <v>996678155</v>
      </c>
      <c r="H7379" s="330">
        <v>46016</v>
      </c>
      <c r="I7379" s="330"/>
      <c r="K7379" s="42"/>
      <c r="L7379" s="42"/>
      <c r="M7379" s="328"/>
      <c r="N7379" s="328"/>
      <c r="O7379" s="42"/>
    </row>
    <row r="7380" spans="1:15">
      <c r="A7380" s="42"/>
      <c r="B7380" s="330">
        <v>50384</v>
      </c>
      <c r="C7380" s="334">
        <f t="shared" si="113"/>
        <v>10299765467</v>
      </c>
      <c r="D7380" s="42"/>
      <c r="E7380" s="42"/>
      <c r="F7380" s="247">
        <v>760903281</v>
      </c>
      <c r="G7380" s="337">
        <v>996827494</v>
      </c>
      <c r="H7380" s="330">
        <v>47656</v>
      </c>
      <c r="I7380" s="330"/>
      <c r="K7380" s="42"/>
      <c r="L7380" s="42"/>
      <c r="M7380" s="328"/>
      <c r="N7380" s="328"/>
      <c r="O7380" s="42"/>
    </row>
    <row r="7381" spans="1:15">
      <c r="A7381" s="42"/>
      <c r="B7381" s="330">
        <v>50385</v>
      </c>
      <c r="C7381" s="334">
        <f t="shared" si="113"/>
        <v>9944196378</v>
      </c>
      <c r="D7381" s="42"/>
      <c r="E7381" s="42"/>
      <c r="F7381" s="247">
        <v>405334192</v>
      </c>
      <c r="G7381" s="337">
        <v>996863786</v>
      </c>
      <c r="H7381" s="330">
        <v>45094</v>
      </c>
      <c r="I7381" s="330"/>
      <c r="K7381" s="42"/>
      <c r="L7381" s="42"/>
      <c r="M7381" s="328"/>
      <c r="N7381" s="328"/>
      <c r="O7381" s="42"/>
    </row>
    <row r="7382" spans="1:15">
      <c r="A7382" s="42"/>
      <c r="B7382" s="330">
        <v>50386</v>
      </c>
      <c r="C7382" s="334">
        <f t="shared" si="113"/>
        <v>10272502103</v>
      </c>
      <c r="D7382" s="42"/>
      <c r="E7382" s="42"/>
      <c r="F7382" s="247">
        <v>733639917</v>
      </c>
      <c r="G7382" s="337">
        <v>996865670</v>
      </c>
      <c r="H7382" s="330">
        <v>44308</v>
      </c>
      <c r="I7382" s="330"/>
      <c r="K7382" s="42"/>
      <c r="L7382" s="42"/>
      <c r="M7382" s="328"/>
      <c r="N7382" s="328"/>
      <c r="O7382" s="42"/>
    </row>
    <row r="7383" spans="1:15">
      <c r="A7383" s="42"/>
      <c r="B7383" s="330">
        <v>50387</v>
      </c>
      <c r="C7383" s="334">
        <f t="shared" si="113"/>
        <v>10109138736</v>
      </c>
      <c r="D7383" s="42"/>
      <c r="E7383" s="42"/>
      <c r="F7383" s="247">
        <v>570276550</v>
      </c>
      <c r="G7383" s="337">
        <v>996938797</v>
      </c>
      <c r="H7383" s="330">
        <v>47594</v>
      </c>
      <c r="I7383" s="330"/>
      <c r="K7383" s="42"/>
      <c r="L7383" s="42"/>
      <c r="M7383" s="328"/>
      <c r="N7383" s="328"/>
      <c r="O7383" s="42"/>
    </row>
    <row r="7384" spans="1:15">
      <c r="A7384" s="42"/>
      <c r="B7384" s="330">
        <v>50388</v>
      </c>
      <c r="C7384" s="334">
        <f t="shared" si="113"/>
        <v>9990568932</v>
      </c>
      <c r="D7384" s="42"/>
      <c r="E7384" s="42"/>
      <c r="F7384" s="247">
        <v>451706746</v>
      </c>
      <c r="G7384" s="337">
        <v>997360528</v>
      </c>
      <c r="H7384" s="330">
        <v>44410</v>
      </c>
      <c r="I7384" s="330"/>
      <c r="K7384" s="42"/>
      <c r="L7384" s="42"/>
      <c r="M7384" s="328"/>
      <c r="N7384" s="328"/>
      <c r="O7384" s="42"/>
    </row>
    <row r="7385" spans="1:15">
      <c r="A7385" s="42"/>
      <c r="B7385" s="330">
        <v>50389</v>
      </c>
      <c r="C7385" s="334">
        <f t="shared" si="113"/>
        <v>9860354314</v>
      </c>
      <c r="D7385" s="42"/>
      <c r="E7385" s="42"/>
      <c r="F7385" s="247">
        <v>321492128</v>
      </c>
      <c r="G7385" s="337">
        <v>997473832</v>
      </c>
      <c r="H7385" s="330">
        <v>47220</v>
      </c>
      <c r="I7385" s="330"/>
      <c r="K7385" s="42"/>
      <c r="L7385" s="42"/>
      <c r="M7385" s="328"/>
      <c r="N7385" s="328"/>
      <c r="O7385" s="42"/>
    </row>
    <row r="7386" spans="1:15">
      <c r="A7386" s="42"/>
      <c r="B7386" s="330">
        <v>50390</v>
      </c>
      <c r="C7386" s="334">
        <f t="shared" si="113"/>
        <v>9741795281</v>
      </c>
      <c r="D7386" s="42"/>
      <c r="E7386" s="42"/>
      <c r="F7386" s="247">
        <v>202933095</v>
      </c>
      <c r="G7386" s="337">
        <v>997539899</v>
      </c>
      <c r="H7386" s="330">
        <v>46615</v>
      </c>
      <c r="I7386" s="330"/>
      <c r="K7386" s="42"/>
      <c r="L7386" s="42"/>
      <c r="M7386" s="328"/>
      <c r="N7386" s="328"/>
      <c r="O7386" s="42"/>
    </row>
    <row r="7387" spans="1:15">
      <c r="A7387" s="42"/>
      <c r="B7387" s="330">
        <v>50391</v>
      </c>
      <c r="C7387" s="334">
        <f t="shared" si="113"/>
        <v>9730193339</v>
      </c>
      <c r="D7387" s="42"/>
      <c r="E7387" s="42"/>
      <c r="F7387" s="247">
        <v>191331153</v>
      </c>
      <c r="G7387" s="337">
        <v>997868358</v>
      </c>
      <c r="H7387" s="330">
        <v>50060</v>
      </c>
      <c r="I7387" s="330"/>
      <c r="K7387" s="42"/>
      <c r="L7387" s="42"/>
      <c r="M7387" s="328"/>
      <c r="N7387" s="328"/>
      <c r="O7387" s="42"/>
    </row>
    <row r="7388" spans="1:15">
      <c r="A7388" s="42"/>
      <c r="B7388" s="330">
        <v>50392</v>
      </c>
      <c r="C7388" s="334">
        <f t="shared" si="113"/>
        <v>10502373893</v>
      </c>
      <c r="D7388" s="42"/>
      <c r="E7388" s="42"/>
      <c r="F7388" s="247">
        <v>963511707</v>
      </c>
      <c r="G7388" s="337">
        <v>997919331</v>
      </c>
      <c r="H7388" s="330">
        <v>44662</v>
      </c>
      <c r="I7388" s="330"/>
      <c r="K7388" s="42"/>
      <c r="L7388" s="42"/>
      <c r="M7388" s="328"/>
      <c r="N7388" s="328"/>
      <c r="O7388" s="42"/>
    </row>
    <row r="7389" spans="1:15">
      <c r="A7389" s="42"/>
      <c r="B7389" s="330">
        <v>50393</v>
      </c>
      <c r="C7389" s="334">
        <f t="shared" si="113"/>
        <v>10181927485</v>
      </c>
      <c r="D7389" s="42"/>
      <c r="E7389" s="42"/>
      <c r="F7389" s="247">
        <v>643065299</v>
      </c>
      <c r="G7389" s="337">
        <v>998024102</v>
      </c>
      <c r="H7389" s="330">
        <v>43934</v>
      </c>
      <c r="I7389" s="330"/>
      <c r="K7389" s="42"/>
      <c r="L7389" s="42"/>
      <c r="M7389" s="328"/>
      <c r="N7389" s="328"/>
      <c r="O7389" s="42"/>
    </row>
    <row r="7390" spans="1:15">
      <c r="A7390" s="42"/>
      <c r="B7390" s="330">
        <v>50394</v>
      </c>
      <c r="C7390" s="334">
        <f t="shared" si="113"/>
        <v>10319591436</v>
      </c>
      <c r="D7390" s="42"/>
      <c r="E7390" s="42"/>
      <c r="F7390" s="247">
        <v>780729250</v>
      </c>
      <c r="G7390" s="337">
        <v>998083726</v>
      </c>
      <c r="H7390" s="330">
        <v>46483</v>
      </c>
      <c r="I7390" s="330"/>
      <c r="K7390" s="42"/>
      <c r="L7390" s="42"/>
      <c r="M7390" s="328"/>
      <c r="N7390" s="328"/>
      <c r="O7390" s="42"/>
    </row>
    <row r="7391" spans="1:15">
      <c r="A7391" s="42"/>
      <c r="B7391" s="330">
        <v>50395</v>
      </c>
      <c r="C7391" s="334">
        <f t="shared" si="113"/>
        <v>9889924324</v>
      </c>
      <c r="D7391" s="42"/>
      <c r="E7391" s="42"/>
      <c r="F7391" s="247">
        <v>351062138</v>
      </c>
      <c r="G7391" s="337">
        <v>998345709</v>
      </c>
      <c r="H7391" s="330">
        <v>43755</v>
      </c>
      <c r="I7391" s="330"/>
      <c r="K7391" s="42"/>
      <c r="L7391" s="42"/>
      <c r="M7391" s="328"/>
      <c r="N7391" s="328"/>
      <c r="O7391" s="42"/>
    </row>
    <row r="7392" spans="1:15">
      <c r="A7392" s="42"/>
      <c r="B7392" s="330">
        <v>50396</v>
      </c>
      <c r="C7392" s="334">
        <f t="shared" ref="C7392:C7401" si="114">F7392+(F$88*28679+98765)+(G$88*6587+87654)+(E$88*9537+76543)+(J$88*5713+4528)</f>
        <v>9971990606</v>
      </c>
      <c r="D7392" s="42"/>
      <c r="E7392" s="42"/>
      <c r="F7392" s="247">
        <v>433128420</v>
      </c>
      <c r="G7392" s="337">
        <v>998530240</v>
      </c>
      <c r="H7392" s="330">
        <v>49927</v>
      </c>
      <c r="I7392" s="330"/>
      <c r="K7392" s="42"/>
      <c r="L7392" s="42"/>
      <c r="M7392" s="328"/>
      <c r="N7392" s="328"/>
      <c r="O7392" s="42"/>
    </row>
    <row r="7393" spans="1:15">
      <c r="A7393" s="42"/>
      <c r="B7393" s="330">
        <v>50397</v>
      </c>
      <c r="C7393" s="334">
        <f t="shared" si="114"/>
        <v>10515389856</v>
      </c>
      <c r="D7393" s="42"/>
      <c r="E7393" s="42"/>
      <c r="F7393" s="247">
        <v>976527670</v>
      </c>
      <c r="G7393" s="337">
        <v>998532900</v>
      </c>
      <c r="H7393" s="330">
        <v>47468</v>
      </c>
      <c r="I7393" s="330"/>
      <c r="K7393" s="42"/>
      <c r="L7393" s="42"/>
      <c r="M7393" s="328"/>
      <c r="N7393" s="328"/>
      <c r="O7393" s="42"/>
    </row>
    <row r="7394" spans="1:15">
      <c r="A7394" s="42"/>
      <c r="B7394" s="330">
        <v>50398</v>
      </c>
      <c r="C7394" s="334">
        <f t="shared" si="114"/>
        <v>10168456734</v>
      </c>
      <c r="D7394" s="42"/>
      <c r="E7394" s="42"/>
      <c r="F7394" s="247">
        <v>629594548</v>
      </c>
      <c r="G7394" s="337">
        <v>998843008</v>
      </c>
      <c r="H7394" s="330">
        <v>43403</v>
      </c>
      <c r="I7394" s="330"/>
      <c r="K7394" s="42"/>
      <c r="L7394" s="42"/>
      <c r="M7394" s="328"/>
      <c r="N7394" s="328"/>
      <c r="O7394" s="42"/>
    </row>
    <row r="7395" spans="1:15">
      <c r="A7395" s="42"/>
      <c r="B7395" s="330">
        <v>50399</v>
      </c>
      <c r="C7395" s="334">
        <f t="shared" si="114"/>
        <v>10166994673</v>
      </c>
      <c r="D7395" s="42"/>
      <c r="E7395" s="42"/>
      <c r="F7395" s="247">
        <v>628132487</v>
      </c>
      <c r="G7395" s="337">
        <v>999121068</v>
      </c>
      <c r="H7395" s="330">
        <v>44322</v>
      </c>
      <c r="I7395" s="330"/>
      <c r="K7395" s="42"/>
      <c r="L7395" s="42"/>
      <c r="M7395" s="328"/>
      <c r="N7395" s="328"/>
      <c r="O7395" s="42"/>
    </row>
    <row r="7396" spans="1:15">
      <c r="A7396" s="42"/>
      <c r="B7396" s="330">
        <v>50400</v>
      </c>
      <c r="C7396" s="334">
        <f t="shared" si="114"/>
        <v>9705030175</v>
      </c>
      <c r="D7396" s="42"/>
      <c r="E7396" s="42"/>
      <c r="F7396" s="247">
        <v>166167989</v>
      </c>
      <c r="G7396" s="337">
        <v>999181152</v>
      </c>
      <c r="H7396" s="330">
        <v>43244</v>
      </c>
      <c r="I7396" s="330"/>
      <c r="K7396" s="42"/>
      <c r="L7396" s="42"/>
      <c r="M7396" s="328"/>
      <c r="N7396" s="328"/>
      <c r="O7396" s="42"/>
    </row>
    <row r="7397" spans="1:15">
      <c r="A7397" s="42"/>
      <c r="B7397" s="330">
        <v>50401</v>
      </c>
      <c r="C7397" s="334">
        <f t="shared" si="114"/>
        <v>9698198353</v>
      </c>
      <c r="D7397" s="42"/>
      <c r="E7397" s="42"/>
      <c r="F7397" s="247">
        <v>159336167</v>
      </c>
      <c r="G7397" s="337">
        <v>999239704</v>
      </c>
      <c r="H7397" s="330">
        <v>46285</v>
      </c>
      <c r="I7397" s="330"/>
      <c r="K7397" s="42"/>
      <c r="L7397" s="42"/>
      <c r="M7397" s="328"/>
      <c r="N7397" s="328"/>
      <c r="O7397" s="42"/>
    </row>
    <row r="7398" spans="1:15">
      <c r="A7398" s="42"/>
      <c r="B7398" s="330">
        <v>50402</v>
      </c>
      <c r="C7398" s="334">
        <f t="shared" si="114"/>
        <v>10091485083</v>
      </c>
      <c r="D7398" s="42"/>
      <c r="E7398" s="42"/>
      <c r="F7398" s="247">
        <v>552622897</v>
      </c>
      <c r="G7398" s="337">
        <v>999271555</v>
      </c>
      <c r="H7398" s="330">
        <v>46152</v>
      </c>
      <c r="I7398" s="330"/>
      <c r="K7398" s="42"/>
      <c r="L7398" s="42"/>
      <c r="M7398" s="328"/>
      <c r="N7398" s="328"/>
      <c r="O7398" s="42"/>
    </row>
    <row r="7399" spans="1:15">
      <c r="A7399" s="42"/>
      <c r="B7399" s="330">
        <v>50403</v>
      </c>
      <c r="C7399" s="334">
        <f t="shared" si="114"/>
        <v>10204994735</v>
      </c>
      <c r="D7399" s="42"/>
      <c r="E7399" s="42"/>
      <c r="F7399" s="247">
        <v>666132549</v>
      </c>
      <c r="G7399" s="337">
        <v>999462833</v>
      </c>
      <c r="H7399" s="330">
        <v>48171</v>
      </c>
      <c r="I7399" s="330"/>
      <c r="K7399" s="42"/>
      <c r="L7399" s="42"/>
      <c r="M7399" s="328"/>
      <c r="N7399" s="328"/>
      <c r="O7399" s="42"/>
    </row>
    <row r="7400" spans="1:15">
      <c r="A7400" s="42"/>
      <c r="B7400" s="330">
        <v>50404</v>
      </c>
      <c r="C7400" s="334">
        <f t="shared" si="114"/>
        <v>10357999415</v>
      </c>
      <c r="D7400" s="42"/>
      <c r="E7400" s="42"/>
      <c r="F7400" s="247">
        <v>819137229</v>
      </c>
      <c r="G7400" s="337">
        <v>999606975</v>
      </c>
      <c r="H7400" s="330">
        <v>44324</v>
      </c>
      <c r="I7400" s="330"/>
      <c r="K7400" s="42"/>
      <c r="L7400" s="42"/>
      <c r="M7400" s="328"/>
      <c r="N7400" s="328"/>
      <c r="O7400" s="42"/>
    </row>
    <row r="7401" spans="1:15">
      <c r="A7401" s="42"/>
      <c r="B7401" s="330">
        <v>50405</v>
      </c>
      <c r="C7401" s="334">
        <f t="shared" si="114"/>
        <v>9937886591</v>
      </c>
      <c r="D7401" s="42"/>
      <c r="E7401" s="42"/>
      <c r="F7401" s="247">
        <v>399024405</v>
      </c>
      <c r="G7401" s="337">
        <v>999684992</v>
      </c>
      <c r="H7401" s="330">
        <v>43207</v>
      </c>
      <c r="I7401" s="42"/>
      <c r="K7401" s="42"/>
      <c r="L7401" s="42"/>
      <c r="M7401" s="328"/>
      <c r="N7401" s="328"/>
      <c r="O7401" s="42"/>
    </row>
    <row r="7402" spans="1:15">
      <c r="G7402" s="332"/>
      <c r="H7402" s="332"/>
    </row>
  </sheetData>
  <sheetProtection algorithmName="SHA-512" hashValue="mUL+xD1/SzR87JLPqu3Zr4F84WDQd3cg779xhf00RkGM1ENKKcLhK90q491FJvk1XvdU/GNSoksYO9KkL8tR5A==" saltValue="zznE3ITyQUF0CRotDEaGzQ==" spinCount="100000" sheet="1" objects="1" scenarios="1" selectLockedCells="1"/>
  <sortState ref="G94:H7401">
    <sortCondition ref="G94"/>
  </sortState>
  <pageMargins left="0.511811024" right="0.511811024" top="0.78740157499999996" bottom="0.78740157499999996" header="0.31496062000000002" footer="0.3149606200000000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Plan58"/>
  <dimension ref="HE95:HJ103"/>
  <sheetViews>
    <sheetView workbookViewId="0"/>
  </sheetViews>
  <sheetFormatPr defaultRowHeight="15"/>
  <cols>
    <col min="1" max="215" width="9.140625" style="42"/>
    <col min="216" max="216" width="11.5703125" style="42" customWidth="1"/>
    <col min="217" max="217" width="10" style="42" bestFit="1" customWidth="1"/>
    <col min="218" max="218" width="10.7109375" style="42" bestFit="1" customWidth="1"/>
    <col min="219" max="16384" width="9.140625" style="42"/>
  </cols>
  <sheetData>
    <row r="95" spans="213:217">
      <c r="HE95" s="42" t="s">
        <v>214</v>
      </c>
      <c r="HH95" s="132">
        <f>IF(HH97="Demo",5,100)</f>
        <v>5</v>
      </c>
      <c r="HI95" s="42" t="str">
        <f>IF(AND(HH95&gt;10,HH97="Demo"),"Demo com mais de 10 linhas","")</f>
        <v/>
      </c>
    </row>
    <row r="97" spans="215:218">
      <c r="HH97" s="132" t="s">
        <v>289</v>
      </c>
    </row>
    <row r="99" spans="215:218">
      <c r="HH99" s="132" t="s">
        <v>16</v>
      </c>
    </row>
    <row r="100" spans="215:218">
      <c r="HH100" s="246">
        <f>IF(Plan35!I91=0,LOOKUP(Plan35!D88,Plan35!B95:'Plan35'!C7401),"")</f>
        <v>10449142486</v>
      </c>
      <c r="HI100" s="246"/>
    </row>
    <row r="102" spans="215:218">
      <c r="HG102" s="209" t="s">
        <v>15</v>
      </c>
      <c r="HH102" s="132" t="s">
        <v>11</v>
      </c>
      <c r="HJ102" s="42" t="s">
        <v>135</v>
      </c>
    </row>
    <row r="103" spans="215:218">
      <c r="HG103" s="132" t="str">
        <f>CONCATENATE(MID(Plan1!F5,1,SEARCH("-",Plan1!F5)),UPPER(RIGHT(Plan1!F5,2)))</f>
        <v>99/999999-AU</v>
      </c>
      <c r="HH103" s="319" t="str">
        <f>Plan1!A5</f>
        <v>Sigmund Schlomo Freud</v>
      </c>
      <c r="HJ103" s="320">
        <f>Plan1!K5</f>
        <v>31122025</v>
      </c>
    </row>
  </sheetData>
  <sheetProtection algorithmName="SHA-512" hashValue="wnLS8uZkQLvwK7wmEmklO9Xkou76fw3jSOutvFuPYmimM5f7/J7JWtHb3moOYkNb/UtA3yJ909OhXY34QDg8yQ==" saltValue="fD+J54chyDx71AL/8tQiWA==" spinCount="100000" sheet="1" objects="1" scenarios="1" selectLockedCells="1"/>
  <dataValidations count="1">
    <dataValidation type="list" allowBlank="1" showInputMessage="1" showErrorMessage="1" sqref="HH97" xr:uid="{00000000-0002-0000-2A00-000000000000}">
      <formula1>"Real,Demo"</formula1>
    </dataValidation>
  </dataValidations>
  <pageMargins left="0.511811024" right="0.511811024" top="0.78740157499999996" bottom="0.78740157499999996" header="0.31496062000000002" footer="0.3149606200000000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Plan59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Plan36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Plan37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Plan38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Plan39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Plan40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54"/>
  <dimension ref="A1"/>
  <sheetViews>
    <sheetView topLeftCell="GJ79" workbookViewId="0">
      <selection activeCell="GJ64" sqref="A1:XFD1048576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Plan41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Plan42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Plan43"/>
  <dimension ref="PG100:QL2482"/>
  <sheetViews>
    <sheetView workbookViewId="0">
      <selection sqref="A1:XFD1048576"/>
    </sheetView>
  </sheetViews>
  <sheetFormatPr defaultColWidth="11.7109375" defaultRowHeight="15"/>
  <cols>
    <col min="1" max="422" width="11.7109375" style="144"/>
    <col min="423" max="423" width="11.7109375" style="166"/>
    <col min="424" max="424" width="11.7109375" style="172"/>
    <col min="425" max="425" width="11.7109375" style="154"/>
    <col min="426" max="426" width="11.7109375" style="187"/>
    <col min="427" max="428" width="11.7109375" style="153"/>
    <col min="429" max="429" width="11.7109375" style="154"/>
    <col min="430" max="430" width="11.7109375" style="153"/>
    <col min="431" max="431" width="11.7109375" style="154"/>
    <col min="432" max="432" width="11.7109375" style="153"/>
    <col min="433" max="434" width="11.7109375" style="146"/>
    <col min="435" max="435" width="11.7109375" style="186"/>
    <col min="436" max="438" width="11.7109375" style="165"/>
    <col min="439" max="439" width="11.7109375" style="218"/>
    <col min="440" max="440" width="11.7109375" style="146"/>
    <col min="441" max="441" width="11.7109375" style="218"/>
    <col min="442" max="453" width="11.7109375" style="146"/>
    <col min="454" max="16384" width="11.7109375" style="144"/>
  </cols>
  <sheetData>
    <row r="100" spans="423:454">
      <c r="PI100" s="143"/>
      <c r="PQ100" s="143"/>
      <c r="PR100" s="143"/>
      <c r="PS100" s="173"/>
      <c r="PT100" s="145"/>
      <c r="PU100" s="145"/>
      <c r="PV100" s="145"/>
      <c r="PW100" s="210"/>
      <c r="PX100" s="143"/>
      <c r="PY100" s="210"/>
    </row>
    <row r="101" spans="423:454">
      <c r="PI101" s="147"/>
      <c r="PQ101" s="148"/>
      <c r="PR101" s="147"/>
      <c r="PS101" s="173"/>
      <c r="PT101" s="149"/>
      <c r="PU101" s="149"/>
      <c r="PV101" s="149"/>
      <c r="PW101" s="148"/>
      <c r="PX101" s="147"/>
      <c r="PY101" s="148"/>
    </row>
    <row r="102" spans="423:454">
      <c r="PQ102" s="148"/>
      <c r="PR102" s="147"/>
      <c r="PS102" s="174"/>
      <c r="PT102" s="149"/>
      <c r="PU102" s="149"/>
      <c r="PV102" s="149"/>
      <c r="PW102" s="148"/>
      <c r="PX102" s="147"/>
      <c r="PY102" s="148"/>
    </row>
    <row r="103" spans="423:454" ht="15.75">
      <c r="PG103" s="167"/>
      <c r="PH103" s="150"/>
      <c r="PI103" s="151"/>
      <c r="PJ103" s="150"/>
      <c r="PK103" s="151"/>
      <c r="PL103" s="150"/>
      <c r="PM103" s="151"/>
      <c r="PN103" s="150"/>
      <c r="PO103" s="151"/>
      <c r="PP103" s="150"/>
      <c r="PQ103" s="151"/>
      <c r="PR103" s="150"/>
      <c r="PS103" s="151"/>
      <c r="PT103" s="150"/>
      <c r="PU103" s="151"/>
      <c r="PV103" s="150"/>
      <c r="PW103" s="148"/>
      <c r="PX103" s="147"/>
      <c r="PY103" s="148"/>
      <c r="PZ103" s="147"/>
      <c r="QA103" s="148"/>
      <c r="QB103" s="147"/>
      <c r="QC103" s="148"/>
      <c r="QD103" s="147"/>
      <c r="QE103" s="148"/>
      <c r="QF103" s="147"/>
      <c r="QG103" s="148"/>
      <c r="QH103" s="147"/>
      <c r="QI103" s="148"/>
      <c r="QJ103" s="147"/>
      <c r="QK103" s="148"/>
    </row>
    <row r="104" spans="423:454">
      <c r="PG104" s="168"/>
      <c r="PH104" s="142"/>
      <c r="PI104" s="141"/>
      <c r="PJ104" s="142"/>
      <c r="PK104" s="175"/>
      <c r="PL104" s="141"/>
      <c r="PM104" s="179"/>
      <c r="PN104" s="175"/>
      <c r="PO104" s="175"/>
      <c r="PP104" s="175"/>
      <c r="PQ104" s="175"/>
      <c r="PR104" s="175"/>
      <c r="PS104" s="141"/>
      <c r="PT104" s="142"/>
      <c r="PU104" s="142"/>
      <c r="PV104" s="142"/>
      <c r="PW104" s="148"/>
      <c r="PX104" s="147"/>
      <c r="PY104" s="148"/>
      <c r="PZ104" s="147"/>
      <c r="QA104" s="147"/>
    </row>
    <row r="105" spans="423:454">
      <c r="PG105" s="169"/>
      <c r="PH105" s="150"/>
      <c r="PI105" s="152"/>
      <c r="PJ105" s="177"/>
      <c r="PM105" s="188"/>
      <c r="PQ105" s="154"/>
      <c r="PR105" s="154"/>
      <c r="PS105" s="176"/>
      <c r="PT105" s="153"/>
      <c r="PU105" s="150"/>
      <c r="PV105" s="150"/>
      <c r="PW105" s="147"/>
      <c r="PX105" s="148"/>
      <c r="PY105" s="148"/>
      <c r="PZ105" s="211"/>
      <c r="QC105" s="212"/>
      <c r="QK105" s="148"/>
      <c r="QL105" s="150"/>
    </row>
    <row r="106" spans="423:454">
      <c r="PG106" s="169"/>
      <c r="PH106" s="150"/>
      <c r="PI106" s="152"/>
      <c r="PJ106" s="177"/>
      <c r="PK106" s="141"/>
      <c r="PL106" s="141"/>
      <c r="PM106" s="178"/>
      <c r="PN106" s="141"/>
      <c r="PO106" s="141"/>
      <c r="PP106" s="141"/>
      <c r="PQ106" s="154"/>
      <c r="PR106" s="154"/>
      <c r="PS106" s="176"/>
      <c r="PT106" s="153"/>
      <c r="PU106" s="150"/>
      <c r="PV106" s="150"/>
      <c r="PW106" s="148"/>
      <c r="PX106" s="155"/>
      <c r="PY106" s="155"/>
      <c r="PZ106" s="211"/>
      <c r="QA106" s="213"/>
      <c r="QK106" s="214"/>
      <c r="QL106" s="150"/>
    </row>
    <row r="107" spans="423:454">
      <c r="PG107" s="170"/>
      <c r="PH107" s="142"/>
      <c r="PI107" s="178"/>
      <c r="PJ107" s="189"/>
      <c r="PM107" s="188"/>
      <c r="PQ107" s="178"/>
      <c r="PR107" s="178"/>
      <c r="PS107" s="180"/>
      <c r="PT107" s="142"/>
      <c r="PU107" s="142"/>
      <c r="PV107" s="142"/>
      <c r="PW107" s="148"/>
      <c r="PX107" s="147"/>
      <c r="PY107" s="148"/>
      <c r="PZ107" s="211"/>
      <c r="QA107" s="147"/>
    </row>
    <row r="108" spans="423:454">
      <c r="PG108" s="170"/>
      <c r="PH108" s="150"/>
      <c r="PI108" s="152"/>
      <c r="PJ108" s="177"/>
      <c r="PM108" s="188"/>
      <c r="PQ108" s="154"/>
      <c r="PR108" s="154"/>
      <c r="PS108" s="176"/>
      <c r="PT108" s="153"/>
      <c r="PU108" s="150"/>
      <c r="PV108" s="150"/>
      <c r="PW108" s="147"/>
      <c r="PX108" s="148"/>
      <c r="PY108" s="148"/>
      <c r="PZ108" s="211"/>
      <c r="QA108" s="214"/>
      <c r="QC108" s="212"/>
      <c r="QK108" s="215"/>
    </row>
    <row r="109" spans="423:454">
      <c r="PG109" s="170"/>
      <c r="PH109" s="150"/>
      <c r="PI109" s="152"/>
      <c r="PJ109" s="177"/>
      <c r="PM109" s="188"/>
      <c r="PQ109" s="154"/>
      <c r="PR109" s="154"/>
      <c r="PS109" s="176"/>
      <c r="PT109" s="153"/>
      <c r="PU109" s="150"/>
      <c r="PV109" s="150"/>
      <c r="PW109" s="148"/>
      <c r="PX109" s="147"/>
      <c r="PY109" s="148"/>
      <c r="PZ109" s="216"/>
      <c r="QA109" s="213"/>
      <c r="QJ109" s="214"/>
      <c r="QK109" s="214"/>
    </row>
    <row r="110" spans="423:454">
      <c r="PG110" s="170"/>
      <c r="PH110" s="150"/>
      <c r="PI110" s="156"/>
      <c r="PJ110" s="156"/>
      <c r="PM110" s="188"/>
      <c r="PQ110" s="154"/>
      <c r="PR110" s="154"/>
      <c r="PS110" s="176"/>
      <c r="PT110" s="153"/>
      <c r="PU110" s="150"/>
      <c r="PV110" s="150"/>
      <c r="PW110" s="148"/>
      <c r="PX110" s="147"/>
      <c r="PY110" s="148"/>
      <c r="PZ110" s="211"/>
      <c r="QA110" s="147"/>
    </row>
    <row r="111" spans="423:454">
      <c r="PP111" s="157"/>
      <c r="PQ111" s="158"/>
      <c r="PR111" s="158"/>
      <c r="PS111" s="181"/>
      <c r="PT111" s="159"/>
      <c r="PU111" s="159"/>
      <c r="PV111" s="159"/>
      <c r="PW111" s="148"/>
      <c r="PX111" s="147"/>
      <c r="PY111" s="148"/>
    </row>
    <row r="112" spans="423:454">
      <c r="PP112" s="157"/>
      <c r="PQ112" s="160"/>
      <c r="PR112" s="158"/>
      <c r="PS112" s="182"/>
      <c r="PT112" s="161"/>
      <c r="PU112" s="161"/>
      <c r="PV112" s="161"/>
      <c r="PW112" s="217"/>
      <c r="PX112" s="183"/>
      <c r="PY112" s="217"/>
    </row>
    <row r="113" spans="432:438">
      <c r="PP113" s="157"/>
      <c r="PQ113" s="162"/>
      <c r="PR113" s="158"/>
      <c r="PS113" s="184"/>
      <c r="PT113" s="161"/>
      <c r="PU113" s="163"/>
      <c r="PV113" s="163"/>
    </row>
    <row r="114" spans="432:438">
      <c r="PP114" s="157"/>
      <c r="PQ114" s="162"/>
      <c r="PR114" s="158"/>
      <c r="PS114" s="184"/>
      <c r="PT114" s="163"/>
      <c r="PU114" s="163"/>
      <c r="PV114" s="163"/>
    </row>
    <row r="115" spans="432:438">
      <c r="PP115" s="157"/>
      <c r="PQ115" s="162"/>
      <c r="PR115" s="158"/>
      <c r="PS115" s="184"/>
      <c r="PT115" s="164"/>
      <c r="PU115" s="164"/>
      <c r="PV115" s="164"/>
    </row>
    <row r="116" spans="432:438">
      <c r="PP116" s="157"/>
      <c r="PQ116" s="162"/>
      <c r="PR116" s="158"/>
      <c r="PS116" s="185"/>
      <c r="PT116" s="164"/>
      <c r="PU116" s="164"/>
      <c r="PV116" s="164"/>
    </row>
    <row r="117" spans="432:438">
      <c r="PR117" s="158"/>
    </row>
    <row r="118" spans="432:438">
      <c r="PR118" s="158"/>
    </row>
    <row r="119" spans="432:438">
      <c r="PR119" s="158"/>
    </row>
    <row r="120" spans="432:438">
      <c r="PR120" s="158"/>
    </row>
    <row r="121" spans="432:438">
      <c r="PR121" s="158"/>
    </row>
    <row r="122" spans="432:438">
      <c r="PR122" s="158"/>
    </row>
    <row r="123" spans="432:438">
      <c r="PR123" s="158"/>
    </row>
    <row r="124" spans="432:438">
      <c r="PR124" s="158"/>
    </row>
    <row r="125" spans="432:438">
      <c r="PR125" s="158"/>
    </row>
    <row r="126" spans="432:438">
      <c r="PR126" s="158"/>
    </row>
    <row r="127" spans="432:438">
      <c r="PR127" s="158"/>
    </row>
    <row r="128" spans="432:438">
      <c r="PR128" s="158"/>
    </row>
    <row r="129" spans="434:434">
      <c r="PR129" s="158"/>
    </row>
    <row r="130" spans="434:434">
      <c r="PR130" s="158"/>
    </row>
    <row r="131" spans="434:434">
      <c r="PR131" s="158"/>
    </row>
    <row r="132" spans="434:434">
      <c r="PR132" s="158"/>
    </row>
    <row r="133" spans="434:434">
      <c r="PR133" s="158"/>
    </row>
    <row r="134" spans="434:434">
      <c r="PR134" s="158"/>
    </row>
    <row r="135" spans="434:434">
      <c r="PR135" s="158"/>
    </row>
    <row r="136" spans="434:434">
      <c r="PR136" s="158"/>
    </row>
    <row r="137" spans="434:434">
      <c r="PR137" s="158"/>
    </row>
    <row r="138" spans="434:434">
      <c r="PR138" s="158"/>
    </row>
    <row r="139" spans="434:434">
      <c r="PR139" s="158"/>
    </row>
    <row r="140" spans="434:434">
      <c r="PR140" s="158"/>
    </row>
    <row r="141" spans="434:434">
      <c r="PR141" s="158"/>
    </row>
    <row r="142" spans="434:434">
      <c r="PR142" s="158"/>
    </row>
    <row r="143" spans="434:434">
      <c r="PR143" s="158"/>
    </row>
    <row r="144" spans="434:434">
      <c r="PR144" s="158"/>
    </row>
    <row r="145" spans="434:434">
      <c r="PR145" s="158"/>
    </row>
    <row r="146" spans="434:434">
      <c r="PR146" s="158"/>
    </row>
    <row r="147" spans="434:434">
      <c r="PR147" s="158"/>
    </row>
    <row r="148" spans="434:434">
      <c r="PR148" s="158"/>
    </row>
    <row r="149" spans="434:434">
      <c r="PR149" s="158"/>
    </row>
    <row r="150" spans="434:434">
      <c r="PR150" s="158"/>
    </row>
    <row r="151" spans="434:434">
      <c r="PR151" s="158"/>
    </row>
    <row r="152" spans="434:434">
      <c r="PR152" s="158"/>
    </row>
    <row r="153" spans="434:434">
      <c r="PR153" s="158"/>
    </row>
    <row r="154" spans="434:434">
      <c r="PR154" s="158"/>
    </row>
    <row r="155" spans="434:434">
      <c r="PR155" s="158"/>
    </row>
    <row r="156" spans="434:434">
      <c r="PR156" s="158"/>
    </row>
    <row r="157" spans="434:434">
      <c r="PR157" s="158"/>
    </row>
    <row r="158" spans="434:434">
      <c r="PR158" s="158"/>
    </row>
    <row r="159" spans="434:434">
      <c r="PR159" s="158"/>
    </row>
    <row r="160" spans="434:434">
      <c r="PR160" s="158"/>
    </row>
    <row r="161" spans="434:434">
      <c r="PR161" s="158"/>
    </row>
    <row r="162" spans="434:434">
      <c r="PR162" s="158"/>
    </row>
    <row r="163" spans="434:434">
      <c r="PR163" s="158"/>
    </row>
    <row r="164" spans="434:434">
      <c r="PR164" s="158"/>
    </row>
    <row r="165" spans="434:434">
      <c r="PR165" s="158"/>
    </row>
    <row r="166" spans="434:434">
      <c r="PR166" s="158"/>
    </row>
    <row r="167" spans="434:434">
      <c r="PR167" s="158"/>
    </row>
    <row r="168" spans="434:434">
      <c r="PR168" s="158"/>
    </row>
    <row r="169" spans="434:434">
      <c r="PR169" s="158"/>
    </row>
    <row r="170" spans="434:434">
      <c r="PR170" s="158"/>
    </row>
    <row r="171" spans="434:434">
      <c r="PR171" s="158"/>
    </row>
    <row r="172" spans="434:434">
      <c r="PR172" s="158"/>
    </row>
    <row r="173" spans="434:434">
      <c r="PR173" s="158"/>
    </row>
    <row r="174" spans="434:434">
      <c r="PR174" s="158"/>
    </row>
    <row r="175" spans="434:434">
      <c r="PR175" s="158"/>
    </row>
    <row r="176" spans="434:434">
      <c r="PR176" s="158"/>
    </row>
    <row r="177" spans="434:434">
      <c r="PR177" s="158"/>
    </row>
    <row r="178" spans="434:434">
      <c r="PR178" s="158"/>
    </row>
    <row r="179" spans="434:434">
      <c r="PR179" s="158"/>
    </row>
    <row r="180" spans="434:434">
      <c r="PR180" s="158"/>
    </row>
    <row r="181" spans="434:434">
      <c r="PR181" s="158"/>
    </row>
    <row r="182" spans="434:434">
      <c r="PR182" s="158"/>
    </row>
    <row r="183" spans="434:434">
      <c r="PR183" s="158"/>
    </row>
    <row r="184" spans="434:434">
      <c r="PR184" s="158"/>
    </row>
    <row r="185" spans="434:434">
      <c r="PR185" s="158"/>
    </row>
    <row r="186" spans="434:434">
      <c r="PR186" s="158"/>
    </row>
    <row r="187" spans="434:434">
      <c r="PR187" s="158"/>
    </row>
    <row r="188" spans="434:434">
      <c r="PR188" s="158"/>
    </row>
    <row r="189" spans="434:434">
      <c r="PR189" s="158"/>
    </row>
    <row r="190" spans="434:434">
      <c r="PR190" s="158"/>
    </row>
    <row r="191" spans="434:434">
      <c r="PR191" s="158"/>
    </row>
    <row r="192" spans="434:434">
      <c r="PR192" s="158"/>
    </row>
    <row r="193" spans="434:434">
      <c r="PR193" s="158"/>
    </row>
    <row r="194" spans="434:434">
      <c r="PR194" s="158"/>
    </row>
    <row r="195" spans="434:434">
      <c r="PR195" s="158"/>
    </row>
    <row r="196" spans="434:434">
      <c r="PR196" s="158"/>
    </row>
    <row r="197" spans="434:434">
      <c r="PR197" s="158"/>
    </row>
    <row r="198" spans="434:434">
      <c r="PR198" s="158"/>
    </row>
    <row r="199" spans="434:434">
      <c r="PR199" s="158"/>
    </row>
    <row r="200" spans="434:434">
      <c r="PR200" s="158"/>
    </row>
    <row r="201" spans="434:434">
      <c r="PR201" s="158"/>
    </row>
    <row r="202" spans="434:434">
      <c r="PR202" s="158"/>
    </row>
    <row r="203" spans="434:434">
      <c r="PR203" s="158"/>
    </row>
    <row r="204" spans="434:434">
      <c r="PR204" s="158"/>
    </row>
    <row r="205" spans="434:434">
      <c r="PR205" s="158"/>
    </row>
    <row r="206" spans="434:434">
      <c r="PR206" s="158"/>
    </row>
    <row r="207" spans="434:434">
      <c r="PR207" s="158"/>
    </row>
    <row r="208" spans="434:434">
      <c r="PR208" s="158"/>
    </row>
    <row r="209" spans="434:434">
      <c r="PR209" s="158"/>
    </row>
    <row r="210" spans="434:434">
      <c r="PR210" s="158"/>
    </row>
    <row r="211" spans="434:434">
      <c r="PR211" s="158"/>
    </row>
    <row r="212" spans="434:434">
      <c r="PR212" s="158"/>
    </row>
    <row r="213" spans="434:434">
      <c r="PR213" s="158"/>
    </row>
    <row r="214" spans="434:434">
      <c r="PR214" s="158"/>
    </row>
    <row r="215" spans="434:434">
      <c r="PR215" s="158"/>
    </row>
    <row r="216" spans="434:434">
      <c r="PR216" s="158"/>
    </row>
    <row r="217" spans="434:434">
      <c r="PR217" s="158"/>
    </row>
    <row r="218" spans="434:434">
      <c r="PR218" s="158"/>
    </row>
    <row r="219" spans="434:434">
      <c r="PR219" s="158"/>
    </row>
    <row r="220" spans="434:434">
      <c r="PR220" s="158"/>
    </row>
    <row r="221" spans="434:434">
      <c r="PR221" s="158"/>
    </row>
    <row r="222" spans="434:434">
      <c r="PR222" s="158"/>
    </row>
    <row r="223" spans="434:434">
      <c r="PR223" s="158"/>
    </row>
    <row r="224" spans="434:434">
      <c r="PR224" s="158"/>
    </row>
    <row r="225" spans="434:434">
      <c r="PR225" s="158"/>
    </row>
    <row r="226" spans="434:434">
      <c r="PR226" s="158"/>
    </row>
    <row r="227" spans="434:434">
      <c r="PR227" s="158"/>
    </row>
    <row r="228" spans="434:434">
      <c r="PR228" s="158"/>
    </row>
    <row r="229" spans="434:434">
      <c r="PR229" s="158"/>
    </row>
    <row r="230" spans="434:434">
      <c r="PR230" s="158"/>
    </row>
    <row r="231" spans="434:434">
      <c r="PR231" s="158"/>
    </row>
    <row r="232" spans="434:434">
      <c r="PR232" s="158"/>
    </row>
    <row r="233" spans="434:434">
      <c r="PR233" s="158"/>
    </row>
    <row r="234" spans="434:434">
      <c r="PR234" s="158"/>
    </row>
    <row r="235" spans="434:434">
      <c r="PR235" s="158"/>
    </row>
    <row r="236" spans="434:434">
      <c r="PR236" s="158"/>
    </row>
    <row r="237" spans="434:434">
      <c r="PR237" s="158"/>
    </row>
    <row r="238" spans="434:434">
      <c r="PR238" s="158"/>
    </row>
    <row r="239" spans="434:434">
      <c r="PR239" s="158"/>
    </row>
    <row r="240" spans="434:434">
      <c r="PR240" s="158"/>
    </row>
    <row r="241" spans="434:434">
      <c r="PR241" s="158"/>
    </row>
    <row r="242" spans="434:434">
      <c r="PR242" s="158"/>
    </row>
    <row r="243" spans="434:434">
      <c r="PR243" s="158"/>
    </row>
    <row r="244" spans="434:434">
      <c r="PR244" s="158"/>
    </row>
    <row r="245" spans="434:434">
      <c r="PR245" s="158"/>
    </row>
    <row r="246" spans="434:434">
      <c r="PR246" s="158"/>
    </row>
    <row r="247" spans="434:434">
      <c r="PR247" s="158"/>
    </row>
    <row r="248" spans="434:434">
      <c r="PR248" s="158"/>
    </row>
    <row r="249" spans="434:434">
      <c r="PR249" s="158"/>
    </row>
    <row r="250" spans="434:434">
      <c r="PR250" s="158"/>
    </row>
    <row r="251" spans="434:434">
      <c r="PR251" s="158"/>
    </row>
    <row r="252" spans="434:434">
      <c r="PR252" s="158"/>
    </row>
    <row r="253" spans="434:434">
      <c r="PR253" s="158"/>
    </row>
    <row r="254" spans="434:434">
      <c r="PR254" s="158"/>
    </row>
    <row r="255" spans="434:434">
      <c r="PR255" s="158"/>
    </row>
    <row r="256" spans="434:434">
      <c r="PR256" s="158"/>
    </row>
    <row r="257" spans="434:434">
      <c r="PR257" s="158"/>
    </row>
    <row r="258" spans="434:434">
      <c r="PR258" s="158"/>
    </row>
    <row r="259" spans="434:434">
      <c r="PR259" s="158"/>
    </row>
    <row r="260" spans="434:434">
      <c r="PR260" s="158"/>
    </row>
    <row r="261" spans="434:434">
      <c r="PR261" s="158"/>
    </row>
    <row r="262" spans="434:434">
      <c r="PR262" s="158"/>
    </row>
    <row r="263" spans="434:434">
      <c r="PR263" s="158"/>
    </row>
    <row r="264" spans="434:434">
      <c r="PR264" s="158"/>
    </row>
    <row r="265" spans="434:434">
      <c r="PR265" s="158"/>
    </row>
    <row r="266" spans="434:434">
      <c r="PR266" s="158"/>
    </row>
    <row r="267" spans="434:434">
      <c r="PR267" s="158"/>
    </row>
    <row r="268" spans="434:434">
      <c r="PR268" s="158"/>
    </row>
    <row r="269" spans="434:434">
      <c r="PR269" s="158"/>
    </row>
    <row r="270" spans="434:434">
      <c r="PR270" s="158"/>
    </row>
    <row r="271" spans="434:434">
      <c r="PR271" s="158"/>
    </row>
    <row r="272" spans="434:434">
      <c r="PR272" s="158"/>
    </row>
    <row r="273" spans="434:434">
      <c r="PR273" s="158"/>
    </row>
    <row r="274" spans="434:434">
      <c r="PR274" s="158"/>
    </row>
    <row r="275" spans="434:434">
      <c r="PR275" s="158"/>
    </row>
    <row r="276" spans="434:434">
      <c r="PR276" s="158"/>
    </row>
    <row r="277" spans="434:434">
      <c r="PR277" s="158"/>
    </row>
    <row r="278" spans="434:434">
      <c r="PR278" s="158"/>
    </row>
    <row r="279" spans="434:434">
      <c r="PR279" s="158"/>
    </row>
    <row r="280" spans="434:434">
      <c r="PR280" s="158"/>
    </row>
    <row r="281" spans="434:434">
      <c r="PR281" s="158"/>
    </row>
    <row r="282" spans="434:434">
      <c r="PR282" s="158"/>
    </row>
    <row r="283" spans="434:434">
      <c r="PR283" s="158"/>
    </row>
    <row r="284" spans="434:434">
      <c r="PR284" s="158"/>
    </row>
    <row r="285" spans="434:434">
      <c r="PR285" s="158"/>
    </row>
    <row r="286" spans="434:434">
      <c r="PR286" s="158"/>
    </row>
    <row r="287" spans="434:434">
      <c r="PR287" s="158"/>
    </row>
    <row r="288" spans="434:434">
      <c r="PR288" s="158"/>
    </row>
    <row r="289" spans="434:434">
      <c r="PR289" s="158"/>
    </row>
    <row r="290" spans="434:434">
      <c r="PR290" s="158"/>
    </row>
    <row r="291" spans="434:434">
      <c r="PR291" s="158"/>
    </row>
    <row r="292" spans="434:434">
      <c r="PR292" s="158"/>
    </row>
    <row r="293" spans="434:434">
      <c r="PR293" s="158"/>
    </row>
    <row r="294" spans="434:434">
      <c r="PR294" s="158"/>
    </row>
    <row r="295" spans="434:434">
      <c r="PR295" s="158"/>
    </row>
    <row r="296" spans="434:434">
      <c r="PR296" s="158"/>
    </row>
    <row r="297" spans="434:434">
      <c r="PR297" s="158"/>
    </row>
    <row r="298" spans="434:434">
      <c r="PR298" s="158"/>
    </row>
    <row r="299" spans="434:434">
      <c r="PR299" s="158"/>
    </row>
    <row r="300" spans="434:434">
      <c r="PR300" s="158"/>
    </row>
    <row r="301" spans="434:434">
      <c r="PR301" s="158"/>
    </row>
    <row r="302" spans="434:434">
      <c r="PR302" s="158"/>
    </row>
    <row r="303" spans="434:434">
      <c r="PR303" s="158"/>
    </row>
    <row r="304" spans="434:434">
      <c r="PR304" s="158"/>
    </row>
    <row r="305" spans="434:434">
      <c r="PR305" s="158"/>
    </row>
    <row r="306" spans="434:434">
      <c r="PR306" s="158"/>
    </row>
    <row r="307" spans="434:434">
      <c r="PR307" s="158"/>
    </row>
    <row r="308" spans="434:434">
      <c r="PR308" s="158"/>
    </row>
    <row r="309" spans="434:434">
      <c r="PR309" s="158"/>
    </row>
    <row r="310" spans="434:434">
      <c r="PR310" s="158"/>
    </row>
    <row r="311" spans="434:434">
      <c r="PR311" s="158"/>
    </row>
    <row r="312" spans="434:434">
      <c r="PR312" s="158"/>
    </row>
    <row r="313" spans="434:434">
      <c r="PR313" s="158"/>
    </row>
    <row r="314" spans="434:434">
      <c r="PR314" s="158"/>
    </row>
    <row r="315" spans="434:434">
      <c r="PR315" s="158"/>
    </row>
    <row r="316" spans="434:434">
      <c r="PR316" s="158"/>
    </row>
    <row r="317" spans="434:434">
      <c r="PR317" s="158"/>
    </row>
    <row r="318" spans="434:434">
      <c r="PR318" s="158"/>
    </row>
    <row r="319" spans="434:434">
      <c r="PR319" s="158"/>
    </row>
    <row r="320" spans="434:434">
      <c r="PR320" s="158"/>
    </row>
    <row r="321" spans="434:434">
      <c r="PR321" s="158"/>
    </row>
    <row r="322" spans="434:434">
      <c r="PR322" s="158"/>
    </row>
    <row r="323" spans="434:434">
      <c r="PR323" s="158"/>
    </row>
    <row r="324" spans="434:434">
      <c r="PR324" s="158"/>
    </row>
    <row r="325" spans="434:434">
      <c r="PR325" s="158"/>
    </row>
    <row r="326" spans="434:434">
      <c r="PR326" s="158"/>
    </row>
    <row r="327" spans="434:434">
      <c r="PR327" s="158"/>
    </row>
    <row r="328" spans="434:434">
      <c r="PR328" s="158"/>
    </row>
    <row r="329" spans="434:434">
      <c r="PR329" s="158"/>
    </row>
    <row r="330" spans="434:434">
      <c r="PR330" s="158"/>
    </row>
    <row r="331" spans="434:434">
      <c r="PR331" s="158"/>
    </row>
    <row r="332" spans="434:434">
      <c r="PR332" s="158"/>
    </row>
    <row r="333" spans="434:434">
      <c r="PR333" s="158"/>
    </row>
    <row r="334" spans="434:434">
      <c r="PR334" s="158"/>
    </row>
    <row r="335" spans="434:434">
      <c r="PR335" s="158"/>
    </row>
    <row r="336" spans="434:434">
      <c r="PR336" s="158"/>
    </row>
    <row r="337" spans="434:434">
      <c r="PR337" s="158"/>
    </row>
    <row r="338" spans="434:434">
      <c r="PR338" s="158"/>
    </row>
    <row r="339" spans="434:434">
      <c r="PR339" s="158"/>
    </row>
    <row r="340" spans="434:434">
      <c r="PR340" s="158"/>
    </row>
    <row r="341" spans="434:434">
      <c r="PR341" s="158"/>
    </row>
    <row r="342" spans="434:434">
      <c r="PR342" s="158"/>
    </row>
    <row r="343" spans="434:434">
      <c r="PR343" s="158"/>
    </row>
    <row r="344" spans="434:434">
      <c r="PR344" s="158"/>
    </row>
    <row r="345" spans="434:434">
      <c r="PR345" s="158"/>
    </row>
    <row r="346" spans="434:434">
      <c r="PR346" s="158"/>
    </row>
    <row r="347" spans="434:434">
      <c r="PR347" s="158"/>
    </row>
    <row r="348" spans="434:434">
      <c r="PR348" s="158"/>
    </row>
    <row r="349" spans="434:434">
      <c r="PR349" s="158"/>
    </row>
    <row r="350" spans="434:434">
      <c r="PR350" s="158"/>
    </row>
    <row r="351" spans="434:434">
      <c r="PR351" s="158"/>
    </row>
    <row r="352" spans="434:434">
      <c r="PR352" s="158"/>
    </row>
    <row r="353" spans="434:434">
      <c r="PR353" s="158"/>
    </row>
    <row r="354" spans="434:434">
      <c r="PR354" s="158"/>
    </row>
    <row r="355" spans="434:434">
      <c r="PR355" s="158"/>
    </row>
    <row r="356" spans="434:434">
      <c r="PR356" s="158"/>
    </row>
    <row r="357" spans="434:434">
      <c r="PR357" s="158"/>
    </row>
    <row r="358" spans="434:434">
      <c r="PR358" s="158"/>
    </row>
    <row r="359" spans="434:434">
      <c r="PR359" s="158"/>
    </row>
    <row r="360" spans="434:434">
      <c r="PR360" s="158"/>
    </row>
    <row r="361" spans="434:434">
      <c r="PR361" s="158"/>
    </row>
    <row r="362" spans="434:434">
      <c r="PR362" s="158"/>
    </row>
    <row r="363" spans="434:434">
      <c r="PR363" s="158"/>
    </row>
    <row r="364" spans="434:434">
      <c r="PR364" s="158"/>
    </row>
    <row r="365" spans="434:434">
      <c r="PR365" s="158"/>
    </row>
    <row r="366" spans="434:434">
      <c r="PR366" s="158"/>
    </row>
    <row r="367" spans="434:434">
      <c r="PR367" s="158"/>
    </row>
    <row r="368" spans="434:434">
      <c r="PR368" s="158"/>
    </row>
    <row r="369" spans="434:434">
      <c r="PR369" s="158"/>
    </row>
    <row r="370" spans="434:434">
      <c r="PR370" s="158"/>
    </row>
    <row r="371" spans="434:434">
      <c r="PR371" s="158"/>
    </row>
    <row r="372" spans="434:434">
      <c r="PR372" s="158"/>
    </row>
    <row r="373" spans="434:434">
      <c r="PR373" s="158"/>
    </row>
    <row r="374" spans="434:434">
      <c r="PR374" s="158"/>
    </row>
    <row r="375" spans="434:434">
      <c r="PR375" s="158"/>
    </row>
    <row r="376" spans="434:434">
      <c r="PR376" s="158"/>
    </row>
    <row r="377" spans="434:434">
      <c r="PR377" s="158"/>
    </row>
    <row r="378" spans="434:434">
      <c r="PR378" s="158"/>
    </row>
    <row r="379" spans="434:434">
      <c r="PR379" s="158"/>
    </row>
    <row r="380" spans="434:434">
      <c r="PR380" s="158"/>
    </row>
    <row r="381" spans="434:434">
      <c r="PR381" s="158"/>
    </row>
    <row r="382" spans="434:434">
      <c r="PR382" s="158"/>
    </row>
    <row r="383" spans="434:434">
      <c r="PR383" s="158"/>
    </row>
    <row r="384" spans="434:434">
      <c r="PR384" s="158"/>
    </row>
    <row r="385" spans="434:434">
      <c r="PR385" s="158"/>
    </row>
    <row r="386" spans="434:434">
      <c r="PR386" s="158"/>
    </row>
    <row r="387" spans="434:434">
      <c r="PR387" s="158"/>
    </row>
    <row r="388" spans="434:434">
      <c r="PR388" s="158"/>
    </row>
    <row r="389" spans="434:434">
      <c r="PR389" s="158"/>
    </row>
    <row r="390" spans="434:434">
      <c r="PR390" s="158"/>
    </row>
    <row r="391" spans="434:434">
      <c r="PR391" s="158"/>
    </row>
    <row r="392" spans="434:434">
      <c r="PR392" s="158"/>
    </row>
    <row r="393" spans="434:434">
      <c r="PR393" s="158"/>
    </row>
    <row r="394" spans="434:434">
      <c r="PR394" s="158"/>
    </row>
    <row r="395" spans="434:434">
      <c r="PR395" s="158"/>
    </row>
    <row r="396" spans="434:434">
      <c r="PR396" s="158"/>
    </row>
    <row r="397" spans="434:434">
      <c r="PR397" s="158"/>
    </row>
    <row r="398" spans="434:434">
      <c r="PR398" s="158"/>
    </row>
    <row r="399" spans="434:434">
      <c r="PR399" s="158"/>
    </row>
    <row r="400" spans="434:434">
      <c r="PR400" s="158"/>
    </row>
    <row r="401" spans="434:434">
      <c r="PR401" s="158"/>
    </row>
    <row r="402" spans="434:434">
      <c r="PR402" s="158"/>
    </row>
    <row r="403" spans="434:434">
      <c r="PR403" s="158"/>
    </row>
    <row r="404" spans="434:434">
      <c r="PR404" s="158"/>
    </row>
    <row r="405" spans="434:434">
      <c r="PR405" s="158"/>
    </row>
    <row r="406" spans="434:434">
      <c r="PR406" s="158"/>
    </row>
    <row r="407" spans="434:434">
      <c r="PR407" s="158"/>
    </row>
    <row r="408" spans="434:434">
      <c r="PR408" s="158"/>
    </row>
    <row r="409" spans="434:434">
      <c r="PR409" s="158"/>
    </row>
    <row r="410" spans="434:434">
      <c r="PR410" s="158"/>
    </row>
    <row r="411" spans="434:434">
      <c r="PR411" s="158"/>
    </row>
    <row r="412" spans="434:434">
      <c r="PR412" s="158"/>
    </row>
    <row r="413" spans="434:434">
      <c r="PR413" s="158"/>
    </row>
    <row r="414" spans="434:434">
      <c r="PR414" s="158"/>
    </row>
    <row r="415" spans="434:434">
      <c r="PR415" s="158"/>
    </row>
    <row r="416" spans="434:434">
      <c r="PR416" s="158"/>
    </row>
    <row r="417" spans="434:434">
      <c r="PR417" s="158"/>
    </row>
    <row r="418" spans="434:434">
      <c r="PR418" s="158"/>
    </row>
    <row r="419" spans="434:434">
      <c r="PR419" s="158"/>
    </row>
    <row r="420" spans="434:434">
      <c r="PR420" s="158"/>
    </row>
    <row r="421" spans="434:434">
      <c r="PR421" s="158"/>
    </row>
    <row r="422" spans="434:434">
      <c r="PR422" s="158"/>
    </row>
    <row r="423" spans="434:434">
      <c r="PR423" s="158"/>
    </row>
    <row r="424" spans="434:434">
      <c r="PR424" s="158"/>
    </row>
    <row r="425" spans="434:434">
      <c r="PR425" s="158"/>
    </row>
    <row r="426" spans="434:434">
      <c r="PR426" s="158"/>
    </row>
    <row r="427" spans="434:434">
      <c r="PR427" s="158"/>
    </row>
    <row r="428" spans="434:434">
      <c r="PR428" s="158"/>
    </row>
    <row r="429" spans="434:434">
      <c r="PR429" s="158"/>
    </row>
    <row r="430" spans="434:434">
      <c r="PR430" s="158"/>
    </row>
    <row r="431" spans="434:434">
      <c r="PR431" s="158"/>
    </row>
    <row r="432" spans="434:434">
      <c r="PR432" s="158"/>
    </row>
    <row r="433" spans="434:434">
      <c r="PR433" s="158"/>
    </row>
    <row r="434" spans="434:434">
      <c r="PR434" s="158"/>
    </row>
    <row r="435" spans="434:434">
      <c r="PR435" s="158"/>
    </row>
    <row r="436" spans="434:434">
      <c r="PR436" s="158"/>
    </row>
    <row r="437" spans="434:434">
      <c r="PR437" s="158"/>
    </row>
    <row r="438" spans="434:434">
      <c r="PR438" s="158"/>
    </row>
    <row r="439" spans="434:434">
      <c r="PR439" s="158"/>
    </row>
    <row r="440" spans="434:434">
      <c r="PR440" s="158"/>
    </row>
    <row r="441" spans="434:434">
      <c r="PR441" s="158"/>
    </row>
    <row r="442" spans="434:434">
      <c r="PR442" s="158"/>
    </row>
    <row r="443" spans="434:434">
      <c r="PR443" s="158"/>
    </row>
    <row r="444" spans="434:434">
      <c r="PR444" s="158"/>
    </row>
    <row r="445" spans="434:434">
      <c r="PR445" s="158"/>
    </row>
    <row r="446" spans="434:434">
      <c r="PR446" s="158"/>
    </row>
    <row r="447" spans="434:434">
      <c r="PR447" s="158"/>
    </row>
    <row r="448" spans="434:434">
      <c r="PR448" s="158"/>
    </row>
    <row r="449" spans="434:434">
      <c r="PR449" s="158"/>
    </row>
    <row r="450" spans="434:434">
      <c r="PR450" s="158"/>
    </row>
    <row r="451" spans="434:434">
      <c r="PR451" s="158"/>
    </row>
    <row r="452" spans="434:434">
      <c r="PR452" s="158"/>
    </row>
    <row r="453" spans="434:434">
      <c r="PR453" s="158"/>
    </row>
    <row r="454" spans="434:434">
      <c r="PR454" s="158"/>
    </row>
    <row r="455" spans="434:434">
      <c r="PR455" s="158"/>
    </row>
    <row r="456" spans="434:434">
      <c r="PR456" s="158"/>
    </row>
    <row r="457" spans="434:434">
      <c r="PR457" s="158"/>
    </row>
    <row r="458" spans="434:434">
      <c r="PR458" s="158"/>
    </row>
    <row r="459" spans="434:434">
      <c r="PR459" s="158"/>
    </row>
    <row r="460" spans="434:434">
      <c r="PR460" s="158"/>
    </row>
    <row r="461" spans="434:434">
      <c r="PR461" s="158"/>
    </row>
    <row r="462" spans="434:434">
      <c r="PR462" s="158"/>
    </row>
    <row r="463" spans="434:434">
      <c r="PR463" s="158"/>
    </row>
    <row r="464" spans="434:434">
      <c r="PR464" s="158"/>
    </row>
    <row r="465" spans="434:434">
      <c r="PR465" s="158"/>
    </row>
    <row r="466" spans="434:434">
      <c r="PR466" s="158"/>
    </row>
    <row r="467" spans="434:434">
      <c r="PR467" s="158"/>
    </row>
    <row r="468" spans="434:434">
      <c r="PR468" s="158"/>
    </row>
    <row r="469" spans="434:434">
      <c r="PR469" s="158"/>
    </row>
    <row r="470" spans="434:434">
      <c r="PR470" s="158"/>
    </row>
    <row r="471" spans="434:434">
      <c r="PR471" s="158"/>
    </row>
    <row r="472" spans="434:434">
      <c r="PR472" s="158"/>
    </row>
    <row r="473" spans="434:434">
      <c r="PR473" s="158"/>
    </row>
    <row r="474" spans="434:434">
      <c r="PR474" s="158"/>
    </row>
    <row r="475" spans="434:434">
      <c r="PR475" s="158"/>
    </row>
    <row r="476" spans="434:434">
      <c r="PR476" s="158"/>
    </row>
    <row r="477" spans="434:434">
      <c r="PR477" s="158"/>
    </row>
    <row r="478" spans="434:434">
      <c r="PR478" s="158"/>
    </row>
    <row r="479" spans="434:434">
      <c r="PR479" s="158"/>
    </row>
    <row r="480" spans="434:434">
      <c r="PR480" s="158"/>
    </row>
    <row r="481" spans="434:434">
      <c r="PR481" s="158"/>
    </row>
    <row r="482" spans="434:434">
      <c r="PR482" s="158"/>
    </row>
    <row r="483" spans="434:434">
      <c r="PR483" s="158"/>
    </row>
    <row r="484" spans="434:434">
      <c r="PR484" s="158"/>
    </row>
    <row r="485" spans="434:434">
      <c r="PR485" s="158"/>
    </row>
    <row r="486" spans="434:434">
      <c r="PR486" s="158"/>
    </row>
    <row r="487" spans="434:434">
      <c r="PR487" s="158"/>
    </row>
    <row r="488" spans="434:434">
      <c r="PR488" s="158"/>
    </row>
    <row r="489" spans="434:434">
      <c r="PR489" s="158"/>
    </row>
    <row r="490" spans="434:434">
      <c r="PR490" s="158"/>
    </row>
    <row r="491" spans="434:434">
      <c r="PR491" s="158"/>
    </row>
    <row r="492" spans="434:434">
      <c r="PR492" s="158"/>
    </row>
    <row r="493" spans="434:434">
      <c r="PR493" s="158"/>
    </row>
    <row r="494" spans="434:434">
      <c r="PR494" s="158"/>
    </row>
    <row r="495" spans="434:434">
      <c r="PR495" s="158"/>
    </row>
    <row r="496" spans="434:434">
      <c r="PR496" s="158"/>
    </row>
    <row r="497" spans="434:434">
      <c r="PR497" s="158"/>
    </row>
    <row r="498" spans="434:434">
      <c r="PR498" s="158"/>
    </row>
    <row r="499" spans="434:434">
      <c r="PR499" s="158"/>
    </row>
    <row r="500" spans="434:434">
      <c r="PR500" s="158"/>
    </row>
    <row r="501" spans="434:434">
      <c r="PR501" s="158"/>
    </row>
    <row r="502" spans="434:434">
      <c r="PR502" s="158"/>
    </row>
    <row r="503" spans="434:434">
      <c r="PR503" s="158"/>
    </row>
    <row r="504" spans="434:434">
      <c r="PR504" s="158"/>
    </row>
    <row r="505" spans="434:434">
      <c r="PR505" s="158"/>
    </row>
    <row r="506" spans="434:434">
      <c r="PR506" s="158"/>
    </row>
    <row r="507" spans="434:434">
      <c r="PR507" s="158"/>
    </row>
    <row r="508" spans="434:434">
      <c r="PR508" s="158"/>
    </row>
    <row r="509" spans="434:434">
      <c r="PR509" s="158"/>
    </row>
    <row r="510" spans="434:434">
      <c r="PR510" s="158"/>
    </row>
    <row r="511" spans="434:434">
      <c r="PR511" s="158"/>
    </row>
    <row r="512" spans="434:434">
      <c r="PR512" s="158"/>
    </row>
    <row r="513" spans="434:434">
      <c r="PR513" s="158"/>
    </row>
    <row r="514" spans="434:434">
      <c r="PR514" s="158"/>
    </row>
    <row r="515" spans="434:434">
      <c r="PR515" s="158"/>
    </row>
    <row r="516" spans="434:434">
      <c r="PR516" s="158"/>
    </row>
    <row r="517" spans="434:434">
      <c r="PR517" s="158"/>
    </row>
    <row r="518" spans="434:434">
      <c r="PR518" s="158"/>
    </row>
    <row r="519" spans="434:434">
      <c r="PR519" s="158"/>
    </row>
    <row r="520" spans="434:434">
      <c r="PR520" s="158"/>
    </row>
    <row r="521" spans="434:434">
      <c r="PR521" s="158"/>
    </row>
    <row r="522" spans="434:434">
      <c r="PR522" s="158"/>
    </row>
    <row r="523" spans="434:434">
      <c r="PR523" s="158"/>
    </row>
    <row r="524" spans="434:434">
      <c r="PR524" s="158"/>
    </row>
    <row r="525" spans="434:434">
      <c r="PR525" s="158"/>
    </row>
    <row r="526" spans="434:434">
      <c r="PR526" s="158"/>
    </row>
    <row r="527" spans="434:434">
      <c r="PR527" s="158"/>
    </row>
    <row r="528" spans="434:434">
      <c r="PR528" s="158"/>
    </row>
    <row r="529" spans="434:434">
      <c r="PR529" s="158"/>
    </row>
    <row r="530" spans="434:434">
      <c r="PR530" s="158"/>
    </row>
    <row r="531" spans="434:434">
      <c r="PR531" s="158"/>
    </row>
    <row r="532" spans="434:434">
      <c r="PR532" s="158"/>
    </row>
    <row r="533" spans="434:434">
      <c r="PR533" s="158"/>
    </row>
    <row r="534" spans="434:434">
      <c r="PR534" s="158"/>
    </row>
    <row r="535" spans="434:434">
      <c r="PR535" s="158"/>
    </row>
    <row r="536" spans="434:434">
      <c r="PR536" s="158"/>
    </row>
    <row r="537" spans="434:434">
      <c r="PR537" s="158"/>
    </row>
    <row r="538" spans="434:434">
      <c r="PR538" s="158"/>
    </row>
    <row r="539" spans="434:434">
      <c r="PR539" s="158"/>
    </row>
    <row r="540" spans="434:434">
      <c r="PR540" s="158"/>
    </row>
    <row r="541" spans="434:434">
      <c r="PR541" s="158"/>
    </row>
    <row r="542" spans="434:434">
      <c r="PR542" s="158"/>
    </row>
    <row r="543" spans="434:434">
      <c r="PR543" s="158"/>
    </row>
    <row r="544" spans="434:434">
      <c r="PR544" s="158"/>
    </row>
    <row r="545" spans="434:434">
      <c r="PR545" s="158"/>
    </row>
    <row r="546" spans="434:434">
      <c r="PR546" s="158"/>
    </row>
    <row r="547" spans="434:434">
      <c r="PR547" s="158"/>
    </row>
    <row r="548" spans="434:434">
      <c r="PR548" s="158"/>
    </row>
    <row r="549" spans="434:434">
      <c r="PR549" s="158"/>
    </row>
    <row r="550" spans="434:434">
      <c r="PR550" s="158"/>
    </row>
    <row r="551" spans="434:434">
      <c r="PR551" s="158"/>
    </row>
    <row r="552" spans="434:434">
      <c r="PR552" s="158"/>
    </row>
    <row r="553" spans="434:434">
      <c r="PR553" s="158"/>
    </row>
    <row r="554" spans="434:434">
      <c r="PR554" s="158"/>
    </row>
    <row r="555" spans="434:434">
      <c r="PR555" s="158"/>
    </row>
    <row r="556" spans="434:434">
      <c r="PR556" s="158"/>
    </row>
    <row r="557" spans="434:434">
      <c r="PR557" s="158"/>
    </row>
    <row r="558" spans="434:434">
      <c r="PR558" s="158"/>
    </row>
    <row r="559" spans="434:434">
      <c r="PR559" s="158"/>
    </row>
    <row r="560" spans="434:434">
      <c r="PR560" s="158"/>
    </row>
    <row r="561" spans="434:434">
      <c r="PR561" s="158"/>
    </row>
    <row r="562" spans="434:434">
      <c r="PR562" s="158"/>
    </row>
    <row r="563" spans="434:434">
      <c r="PR563" s="158"/>
    </row>
    <row r="564" spans="434:434">
      <c r="PR564" s="158"/>
    </row>
    <row r="565" spans="434:434">
      <c r="PR565" s="158"/>
    </row>
    <row r="566" spans="434:434">
      <c r="PR566" s="158"/>
    </row>
    <row r="567" spans="434:434">
      <c r="PR567" s="158"/>
    </row>
    <row r="568" spans="434:434">
      <c r="PR568" s="158"/>
    </row>
    <row r="569" spans="434:434">
      <c r="PR569" s="158"/>
    </row>
    <row r="570" spans="434:434">
      <c r="PR570" s="158"/>
    </row>
    <row r="571" spans="434:434">
      <c r="PR571" s="158"/>
    </row>
    <row r="572" spans="434:434">
      <c r="PR572" s="158"/>
    </row>
    <row r="573" spans="434:434">
      <c r="PR573" s="158"/>
    </row>
    <row r="574" spans="434:434">
      <c r="PR574" s="158"/>
    </row>
    <row r="575" spans="434:434">
      <c r="PR575" s="158"/>
    </row>
    <row r="576" spans="434:434">
      <c r="PR576" s="158"/>
    </row>
    <row r="577" spans="434:434">
      <c r="PR577" s="158"/>
    </row>
    <row r="578" spans="434:434">
      <c r="PR578" s="158"/>
    </row>
    <row r="579" spans="434:434">
      <c r="PR579" s="158"/>
    </row>
    <row r="580" spans="434:434">
      <c r="PR580" s="158"/>
    </row>
    <row r="581" spans="434:434">
      <c r="PR581" s="158"/>
    </row>
    <row r="582" spans="434:434">
      <c r="PR582" s="158"/>
    </row>
    <row r="583" spans="434:434">
      <c r="PR583" s="158"/>
    </row>
    <row r="584" spans="434:434">
      <c r="PR584" s="158"/>
    </row>
    <row r="585" spans="434:434">
      <c r="PR585" s="158"/>
    </row>
    <row r="586" spans="434:434">
      <c r="PR586" s="158"/>
    </row>
    <row r="587" spans="434:434">
      <c r="PR587" s="158"/>
    </row>
    <row r="588" spans="434:434">
      <c r="PR588" s="158"/>
    </row>
    <row r="589" spans="434:434">
      <c r="PR589" s="158"/>
    </row>
    <row r="590" spans="434:434">
      <c r="PR590" s="158"/>
    </row>
    <row r="591" spans="434:434">
      <c r="PR591" s="158"/>
    </row>
    <row r="592" spans="434:434">
      <c r="PR592" s="158"/>
    </row>
    <row r="593" spans="434:434">
      <c r="PR593" s="158"/>
    </row>
    <row r="594" spans="434:434">
      <c r="PR594" s="158"/>
    </row>
    <row r="595" spans="434:434">
      <c r="PR595" s="158"/>
    </row>
    <row r="596" spans="434:434">
      <c r="PR596" s="158"/>
    </row>
    <row r="597" spans="434:434">
      <c r="PR597" s="158"/>
    </row>
    <row r="598" spans="434:434">
      <c r="PR598" s="158"/>
    </row>
    <row r="599" spans="434:434">
      <c r="PR599" s="158"/>
    </row>
    <row r="600" spans="434:434">
      <c r="PR600" s="158"/>
    </row>
    <row r="601" spans="434:434">
      <c r="PR601" s="158"/>
    </row>
    <row r="602" spans="434:434">
      <c r="PR602" s="158"/>
    </row>
    <row r="603" spans="434:434">
      <c r="PR603" s="158"/>
    </row>
    <row r="604" spans="434:434">
      <c r="PR604" s="158"/>
    </row>
    <row r="605" spans="434:434">
      <c r="PR605" s="158"/>
    </row>
    <row r="606" spans="434:434">
      <c r="PR606" s="158"/>
    </row>
    <row r="607" spans="434:434">
      <c r="PR607" s="158"/>
    </row>
    <row r="608" spans="434:434">
      <c r="PR608" s="158"/>
    </row>
    <row r="609" spans="434:434">
      <c r="PR609" s="158"/>
    </row>
    <row r="610" spans="434:434">
      <c r="PR610" s="158"/>
    </row>
    <row r="611" spans="434:434">
      <c r="PR611" s="158"/>
    </row>
    <row r="612" spans="434:434">
      <c r="PR612" s="158"/>
    </row>
    <row r="613" spans="434:434">
      <c r="PR613" s="158"/>
    </row>
    <row r="614" spans="434:434">
      <c r="PR614" s="158"/>
    </row>
    <row r="615" spans="434:434">
      <c r="PR615" s="158"/>
    </row>
    <row r="616" spans="434:434">
      <c r="PR616" s="158"/>
    </row>
    <row r="617" spans="434:434">
      <c r="PR617" s="158"/>
    </row>
    <row r="618" spans="434:434">
      <c r="PR618" s="158"/>
    </row>
    <row r="619" spans="434:434">
      <c r="PR619" s="158"/>
    </row>
    <row r="620" spans="434:434">
      <c r="PR620" s="158"/>
    </row>
    <row r="621" spans="434:434">
      <c r="PR621" s="158"/>
    </row>
    <row r="622" spans="434:434">
      <c r="PR622" s="158"/>
    </row>
    <row r="623" spans="434:434">
      <c r="PR623" s="158"/>
    </row>
    <row r="624" spans="434:434">
      <c r="PR624" s="158"/>
    </row>
    <row r="625" spans="434:434">
      <c r="PR625" s="158"/>
    </row>
    <row r="626" spans="434:434">
      <c r="PR626" s="158"/>
    </row>
    <row r="627" spans="434:434">
      <c r="PR627" s="158"/>
    </row>
    <row r="628" spans="434:434">
      <c r="PR628" s="158"/>
    </row>
    <row r="629" spans="434:434">
      <c r="PR629" s="158"/>
    </row>
    <row r="630" spans="434:434">
      <c r="PR630" s="158"/>
    </row>
    <row r="631" spans="434:434">
      <c r="PR631" s="158"/>
    </row>
    <row r="632" spans="434:434">
      <c r="PR632" s="158"/>
    </row>
    <row r="633" spans="434:434">
      <c r="PR633" s="158"/>
    </row>
    <row r="634" spans="434:434">
      <c r="PR634" s="158"/>
    </row>
    <row r="635" spans="434:434">
      <c r="PR635" s="158"/>
    </row>
    <row r="636" spans="434:434">
      <c r="PR636" s="158"/>
    </row>
    <row r="637" spans="434:434">
      <c r="PR637" s="158"/>
    </row>
    <row r="638" spans="434:434">
      <c r="PR638" s="158"/>
    </row>
    <row r="639" spans="434:434">
      <c r="PR639" s="158"/>
    </row>
    <row r="640" spans="434:434">
      <c r="PR640" s="158"/>
    </row>
    <row r="641" spans="434:434">
      <c r="PR641" s="158"/>
    </row>
    <row r="642" spans="434:434">
      <c r="PR642" s="158"/>
    </row>
    <row r="643" spans="434:434">
      <c r="PR643" s="158"/>
    </row>
    <row r="644" spans="434:434">
      <c r="PR644" s="158"/>
    </row>
    <row r="645" spans="434:434">
      <c r="PR645" s="158"/>
    </row>
    <row r="646" spans="434:434">
      <c r="PR646" s="158"/>
    </row>
    <row r="647" spans="434:434">
      <c r="PR647" s="158"/>
    </row>
    <row r="648" spans="434:434">
      <c r="PR648" s="158"/>
    </row>
    <row r="649" spans="434:434">
      <c r="PR649" s="158"/>
    </row>
    <row r="650" spans="434:434">
      <c r="PR650" s="158"/>
    </row>
    <row r="651" spans="434:434">
      <c r="PR651" s="158"/>
    </row>
    <row r="652" spans="434:434">
      <c r="PR652" s="158"/>
    </row>
    <row r="653" spans="434:434">
      <c r="PR653" s="158"/>
    </row>
    <row r="654" spans="434:434">
      <c r="PR654" s="158"/>
    </row>
    <row r="655" spans="434:434">
      <c r="PR655" s="158"/>
    </row>
    <row r="656" spans="434:434">
      <c r="PR656" s="158"/>
    </row>
    <row r="657" spans="434:434">
      <c r="PR657" s="158"/>
    </row>
    <row r="658" spans="434:434">
      <c r="PR658" s="158"/>
    </row>
    <row r="659" spans="434:434">
      <c r="PR659" s="158"/>
    </row>
    <row r="660" spans="434:434">
      <c r="PR660" s="158"/>
    </row>
    <row r="661" spans="434:434">
      <c r="PR661" s="158"/>
    </row>
    <row r="662" spans="434:434">
      <c r="PR662" s="158"/>
    </row>
    <row r="663" spans="434:434">
      <c r="PR663" s="158"/>
    </row>
    <row r="664" spans="434:434">
      <c r="PR664" s="158"/>
    </row>
    <row r="665" spans="434:434">
      <c r="PR665" s="158"/>
    </row>
    <row r="666" spans="434:434">
      <c r="PR666" s="158"/>
    </row>
    <row r="667" spans="434:434">
      <c r="PR667" s="158"/>
    </row>
    <row r="668" spans="434:434">
      <c r="PR668" s="158"/>
    </row>
    <row r="669" spans="434:434">
      <c r="PR669" s="158"/>
    </row>
    <row r="670" spans="434:434">
      <c r="PR670" s="158"/>
    </row>
    <row r="671" spans="434:434">
      <c r="PR671" s="158"/>
    </row>
    <row r="672" spans="434:434">
      <c r="PR672" s="158"/>
    </row>
    <row r="673" spans="434:434">
      <c r="PR673" s="158"/>
    </row>
    <row r="674" spans="434:434">
      <c r="PR674" s="158"/>
    </row>
    <row r="675" spans="434:434">
      <c r="PR675" s="158"/>
    </row>
    <row r="676" spans="434:434">
      <c r="PR676" s="158"/>
    </row>
    <row r="677" spans="434:434">
      <c r="PR677" s="158"/>
    </row>
    <row r="678" spans="434:434">
      <c r="PR678" s="158"/>
    </row>
    <row r="679" spans="434:434">
      <c r="PR679" s="158"/>
    </row>
    <row r="680" spans="434:434">
      <c r="PR680" s="158"/>
    </row>
    <row r="681" spans="434:434">
      <c r="PR681" s="158"/>
    </row>
    <row r="682" spans="434:434">
      <c r="PR682" s="158"/>
    </row>
    <row r="683" spans="434:434">
      <c r="PR683" s="158"/>
    </row>
    <row r="684" spans="434:434">
      <c r="PR684" s="158"/>
    </row>
    <row r="685" spans="434:434">
      <c r="PR685" s="158"/>
    </row>
    <row r="686" spans="434:434">
      <c r="PR686" s="158"/>
    </row>
    <row r="687" spans="434:434">
      <c r="PR687" s="158"/>
    </row>
    <row r="688" spans="434:434">
      <c r="PR688" s="158"/>
    </row>
    <row r="689" spans="434:434">
      <c r="PR689" s="158"/>
    </row>
    <row r="690" spans="434:434">
      <c r="PR690" s="158"/>
    </row>
    <row r="691" spans="434:434">
      <c r="PR691" s="158"/>
    </row>
    <row r="692" spans="434:434">
      <c r="PR692" s="158"/>
    </row>
    <row r="693" spans="434:434">
      <c r="PR693" s="158"/>
    </row>
    <row r="694" spans="434:434">
      <c r="PR694" s="158"/>
    </row>
    <row r="695" spans="434:434">
      <c r="PR695" s="158"/>
    </row>
    <row r="696" spans="434:434">
      <c r="PR696" s="158"/>
    </row>
    <row r="697" spans="434:434">
      <c r="PR697" s="158"/>
    </row>
    <row r="698" spans="434:434">
      <c r="PR698" s="158"/>
    </row>
    <row r="699" spans="434:434">
      <c r="PR699" s="158"/>
    </row>
    <row r="700" spans="434:434">
      <c r="PR700" s="158"/>
    </row>
    <row r="701" spans="434:434">
      <c r="PR701" s="158"/>
    </row>
    <row r="702" spans="434:434">
      <c r="PR702" s="158"/>
    </row>
    <row r="703" spans="434:434">
      <c r="PR703" s="158"/>
    </row>
    <row r="704" spans="434:434">
      <c r="PR704" s="158"/>
    </row>
    <row r="705" spans="434:434">
      <c r="PR705" s="158"/>
    </row>
    <row r="706" spans="434:434">
      <c r="PR706" s="158"/>
    </row>
    <row r="707" spans="434:434">
      <c r="PR707" s="158"/>
    </row>
    <row r="708" spans="434:434">
      <c r="PR708" s="158"/>
    </row>
    <row r="709" spans="434:434">
      <c r="PR709" s="158"/>
    </row>
    <row r="710" spans="434:434">
      <c r="PR710" s="158"/>
    </row>
    <row r="711" spans="434:434">
      <c r="PR711" s="158"/>
    </row>
    <row r="712" spans="434:434">
      <c r="PR712" s="158"/>
    </row>
    <row r="713" spans="434:434">
      <c r="PR713" s="158"/>
    </row>
    <row r="714" spans="434:434">
      <c r="PR714" s="158"/>
    </row>
    <row r="715" spans="434:434">
      <c r="PR715" s="158"/>
    </row>
    <row r="716" spans="434:434">
      <c r="PR716" s="158"/>
    </row>
    <row r="717" spans="434:434">
      <c r="PR717" s="158"/>
    </row>
    <row r="718" spans="434:434">
      <c r="PR718" s="158"/>
    </row>
    <row r="719" spans="434:434">
      <c r="PR719" s="158"/>
    </row>
    <row r="720" spans="434:434">
      <c r="PR720" s="158"/>
    </row>
    <row r="721" spans="434:434">
      <c r="PR721" s="158"/>
    </row>
    <row r="722" spans="434:434">
      <c r="PR722" s="158"/>
    </row>
    <row r="723" spans="434:434">
      <c r="PR723" s="158"/>
    </row>
    <row r="724" spans="434:434">
      <c r="PR724" s="158"/>
    </row>
    <row r="725" spans="434:434">
      <c r="PR725" s="158"/>
    </row>
    <row r="726" spans="434:434">
      <c r="PR726" s="158"/>
    </row>
    <row r="727" spans="434:434">
      <c r="PR727" s="158"/>
    </row>
    <row r="728" spans="434:434">
      <c r="PR728" s="158"/>
    </row>
    <row r="729" spans="434:434">
      <c r="PR729" s="158"/>
    </row>
    <row r="730" spans="434:434">
      <c r="PR730" s="158"/>
    </row>
    <row r="731" spans="434:434">
      <c r="PR731" s="158"/>
    </row>
    <row r="732" spans="434:434">
      <c r="PR732" s="158"/>
    </row>
    <row r="733" spans="434:434">
      <c r="PR733" s="158"/>
    </row>
    <row r="734" spans="434:434">
      <c r="PR734" s="158"/>
    </row>
    <row r="735" spans="434:434">
      <c r="PR735" s="158"/>
    </row>
    <row r="736" spans="434:434">
      <c r="PR736" s="158"/>
    </row>
    <row r="737" spans="434:434">
      <c r="PR737" s="158"/>
    </row>
    <row r="738" spans="434:434">
      <c r="PR738" s="158"/>
    </row>
    <row r="739" spans="434:434">
      <c r="PR739" s="158"/>
    </row>
    <row r="740" spans="434:434">
      <c r="PR740" s="158"/>
    </row>
    <row r="741" spans="434:434">
      <c r="PR741" s="158"/>
    </row>
    <row r="742" spans="434:434">
      <c r="PR742" s="158"/>
    </row>
    <row r="743" spans="434:434">
      <c r="PR743" s="158"/>
    </row>
    <row r="744" spans="434:434">
      <c r="PR744" s="158"/>
    </row>
    <row r="745" spans="434:434">
      <c r="PR745" s="158"/>
    </row>
    <row r="746" spans="434:434">
      <c r="PR746" s="158"/>
    </row>
    <row r="747" spans="434:434">
      <c r="PR747" s="158"/>
    </row>
    <row r="748" spans="434:434">
      <c r="PR748" s="158"/>
    </row>
    <row r="749" spans="434:434">
      <c r="PR749" s="158"/>
    </row>
    <row r="750" spans="434:434">
      <c r="PR750" s="158"/>
    </row>
    <row r="751" spans="434:434">
      <c r="PR751" s="158"/>
    </row>
    <row r="752" spans="434:434">
      <c r="PR752" s="158"/>
    </row>
    <row r="753" spans="434:434">
      <c r="PR753" s="158"/>
    </row>
    <row r="754" spans="434:434">
      <c r="PR754" s="158"/>
    </row>
    <row r="755" spans="434:434">
      <c r="PR755" s="158"/>
    </row>
    <row r="756" spans="434:434">
      <c r="PR756" s="158"/>
    </row>
    <row r="757" spans="434:434">
      <c r="PR757" s="158"/>
    </row>
    <row r="758" spans="434:434">
      <c r="PR758" s="158"/>
    </row>
    <row r="759" spans="434:434">
      <c r="PR759" s="158"/>
    </row>
    <row r="760" spans="434:434">
      <c r="PR760" s="158"/>
    </row>
    <row r="761" spans="434:434">
      <c r="PR761" s="158"/>
    </row>
    <row r="762" spans="434:434">
      <c r="PR762" s="158"/>
    </row>
    <row r="763" spans="434:434">
      <c r="PR763" s="158"/>
    </row>
    <row r="764" spans="434:434">
      <c r="PR764" s="158"/>
    </row>
    <row r="765" spans="434:434">
      <c r="PR765" s="158"/>
    </row>
    <row r="766" spans="434:434">
      <c r="PR766" s="158"/>
    </row>
    <row r="767" spans="434:434">
      <c r="PR767" s="158"/>
    </row>
    <row r="768" spans="434:434">
      <c r="PR768" s="158"/>
    </row>
    <row r="769" spans="434:434">
      <c r="PR769" s="158"/>
    </row>
    <row r="770" spans="434:434">
      <c r="PR770" s="158"/>
    </row>
    <row r="771" spans="434:434">
      <c r="PR771" s="158"/>
    </row>
    <row r="772" spans="434:434">
      <c r="PR772" s="158"/>
    </row>
    <row r="773" spans="434:434">
      <c r="PR773" s="158"/>
    </row>
    <row r="774" spans="434:434">
      <c r="PR774" s="158"/>
    </row>
    <row r="775" spans="434:434">
      <c r="PR775" s="158"/>
    </row>
    <row r="776" spans="434:434">
      <c r="PR776" s="158"/>
    </row>
    <row r="777" spans="434:434">
      <c r="PR777" s="158"/>
    </row>
    <row r="778" spans="434:434">
      <c r="PR778" s="158"/>
    </row>
    <row r="779" spans="434:434">
      <c r="PR779" s="158"/>
    </row>
    <row r="780" spans="434:434">
      <c r="PR780" s="158"/>
    </row>
    <row r="781" spans="434:434">
      <c r="PR781" s="158"/>
    </row>
    <row r="782" spans="434:434">
      <c r="PR782" s="158"/>
    </row>
    <row r="783" spans="434:434">
      <c r="PR783" s="158"/>
    </row>
    <row r="784" spans="434:434">
      <c r="PR784" s="158"/>
    </row>
    <row r="785" spans="434:434">
      <c r="PR785" s="158"/>
    </row>
    <row r="786" spans="434:434">
      <c r="PR786" s="158"/>
    </row>
    <row r="787" spans="434:434">
      <c r="PR787" s="158"/>
    </row>
    <row r="788" spans="434:434">
      <c r="PR788" s="158"/>
    </row>
    <row r="789" spans="434:434">
      <c r="PR789" s="158"/>
    </row>
    <row r="790" spans="434:434">
      <c r="PR790" s="158"/>
    </row>
    <row r="791" spans="434:434">
      <c r="PR791" s="158"/>
    </row>
    <row r="792" spans="434:434">
      <c r="PR792" s="158"/>
    </row>
    <row r="793" spans="434:434">
      <c r="PR793" s="158"/>
    </row>
    <row r="794" spans="434:434">
      <c r="PR794" s="158"/>
    </row>
    <row r="795" spans="434:434">
      <c r="PR795" s="158"/>
    </row>
    <row r="796" spans="434:434">
      <c r="PR796" s="158"/>
    </row>
    <row r="797" spans="434:434">
      <c r="PR797" s="158"/>
    </row>
    <row r="798" spans="434:434">
      <c r="PR798" s="158"/>
    </row>
    <row r="799" spans="434:434">
      <c r="PR799" s="158"/>
    </row>
    <row r="800" spans="434:434">
      <c r="PR800" s="158"/>
    </row>
    <row r="801" spans="434:434">
      <c r="PR801" s="158"/>
    </row>
    <row r="802" spans="434:434">
      <c r="PR802" s="158"/>
    </row>
    <row r="803" spans="434:434">
      <c r="PR803" s="158"/>
    </row>
    <row r="804" spans="434:434">
      <c r="PR804" s="158"/>
    </row>
    <row r="805" spans="434:434">
      <c r="PR805" s="158"/>
    </row>
    <row r="806" spans="434:434">
      <c r="PR806" s="158"/>
    </row>
    <row r="807" spans="434:434">
      <c r="PR807" s="158"/>
    </row>
    <row r="808" spans="434:434">
      <c r="PR808" s="158"/>
    </row>
    <row r="809" spans="434:434">
      <c r="PR809" s="158"/>
    </row>
    <row r="810" spans="434:434">
      <c r="PR810" s="158"/>
    </row>
    <row r="811" spans="434:434">
      <c r="PR811" s="158"/>
    </row>
    <row r="812" spans="434:434">
      <c r="PR812" s="158"/>
    </row>
    <row r="813" spans="434:434">
      <c r="PR813" s="158"/>
    </row>
    <row r="814" spans="434:434">
      <c r="PR814" s="158"/>
    </row>
    <row r="815" spans="434:434">
      <c r="PR815" s="158"/>
    </row>
    <row r="816" spans="434:434">
      <c r="PR816" s="158"/>
    </row>
    <row r="817" spans="434:434">
      <c r="PR817" s="158"/>
    </row>
    <row r="818" spans="434:434">
      <c r="PR818" s="158"/>
    </row>
    <row r="819" spans="434:434">
      <c r="PR819" s="158"/>
    </row>
    <row r="820" spans="434:434">
      <c r="PR820" s="158"/>
    </row>
    <row r="821" spans="434:434">
      <c r="PR821" s="158"/>
    </row>
    <row r="822" spans="434:434">
      <c r="PR822" s="158"/>
    </row>
    <row r="823" spans="434:434">
      <c r="PR823" s="158"/>
    </row>
    <row r="824" spans="434:434">
      <c r="PR824" s="158"/>
    </row>
    <row r="825" spans="434:434">
      <c r="PR825" s="158"/>
    </row>
    <row r="826" spans="434:434">
      <c r="PR826" s="158"/>
    </row>
    <row r="827" spans="434:434">
      <c r="PR827" s="158"/>
    </row>
    <row r="828" spans="434:434">
      <c r="PR828" s="158"/>
    </row>
    <row r="829" spans="434:434">
      <c r="PR829" s="158"/>
    </row>
    <row r="830" spans="434:434">
      <c r="PR830" s="158"/>
    </row>
    <row r="831" spans="434:434">
      <c r="PR831" s="158"/>
    </row>
    <row r="832" spans="434:434">
      <c r="PR832" s="158"/>
    </row>
    <row r="833" spans="434:434">
      <c r="PR833" s="158"/>
    </row>
    <row r="834" spans="434:434">
      <c r="PR834" s="158"/>
    </row>
    <row r="835" spans="434:434">
      <c r="PR835" s="158"/>
    </row>
    <row r="836" spans="434:434">
      <c r="PR836" s="158"/>
    </row>
    <row r="837" spans="434:434">
      <c r="PR837" s="158"/>
    </row>
    <row r="838" spans="434:434">
      <c r="PR838" s="158"/>
    </row>
    <row r="839" spans="434:434">
      <c r="PR839" s="158"/>
    </row>
    <row r="840" spans="434:434">
      <c r="PR840" s="158"/>
    </row>
    <row r="841" spans="434:434">
      <c r="PR841" s="158"/>
    </row>
    <row r="842" spans="434:434">
      <c r="PR842" s="158"/>
    </row>
    <row r="843" spans="434:434">
      <c r="PR843" s="158"/>
    </row>
    <row r="844" spans="434:434">
      <c r="PR844" s="158"/>
    </row>
    <row r="845" spans="434:434">
      <c r="PR845" s="158"/>
    </row>
    <row r="846" spans="434:434">
      <c r="PR846" s="158"/>
    </row>
    <row r="847" spans="434:434">
      <c r="PR847" s="158"/>
    </row>
    <row r="848" spans="434:434">
      <c r="PR848" s="158"/>
    </row>
    <row r="849" spans="434:434">
      <c r="PR849" s="158"/>
    </row>
    <row r="850" spans="434:434">
      <c r="PR850" s="158"/>
    </row>
    <row r="851" spans="434:434">
      <c r="PR851" s="158"/>
    </row>
    <row r="852" spans="434:434">
      <c r="PR852" s="158"/>
    </row>
    <row r="853" spans="434:434">
      <c r="PR853" s="158"/>
    </row>
    <row r="854" spans="434:434">
      <c r="PR854" s="158"/>
    </row>
    <row r="855" spans="434:434">
      <c r="PR855" s="158"/>
    </row>
    <row r="856" spans="434:434">
      <c r="PR856" s="158"/>
    </row>
    <row r="857" spans="434:434">
      <c r="PR857" s="158"/>
    </row>
    <row r="858" spans="434:434">
      <c r="PR858" s="158"/>
    </row>
    <row r="859" spans="434:434">
      <c r="PR859" s="158"/>
    </row>
    <row r="860" spans="434:434">
      <c r="PR860" s="158"/>
    </row>
    <row r="861" spans="434:434">
      <c r="PR861" s="158"/>
    </row>
    <row r="862" spans="434:434">
      <c r="PR862" s="158"/>
    </row>
    <row r="863" spans="434:434">
      <c r="PR863" s="158"/>
    </row>
    <row r="864" spans="434:434">
      <c r="PR864" s="158"/>
    </row>
    <row r="865" spans="434:434">
      <c r="PR865" s="158"/>
    </row>
    <row r="866" spans="434:434">
      <c r="PR866" s="158"/>
    </row>
    <row r="867" spans="434:434">
      <c r="PR867" s="158"/>
    </row>
    <row r="868" spans="434:434">
      <c r="PR868" s="158"/>
    </row>
    <row r="869" spans="434:434">
      <c r="PR869" s="158"/>
    </row>
    <row r="870" spans="434:434">
      <c r="PR870" s="158"/>
    </row>
    <row r="871" spans="434:434">
      <c r="PR871" s="158"/>
    </row>
    <row r="872" spans="434:434">
      <c r="PR872" s="158"/>
    </row>
    <row r="873" spans="434:434">
      <c r="PR873" s="158"/>
    </row>
    <row r="874" spans="434:434">
      <c r="PR874" s="158"/>
    </row>
    <row r="875" spans="434:434">
      <c r="PR875" s="158"/>
    </row>
    <row r="876" spans="434:434">
      <c r="PR876" s="158"/>
    </row>
    <row r="877" spans="434:434">
      <c r="PR877" s="158"/>
    </row>
    <row r="878" spans="434:434">
      <c r="PR878" s="158"/>
    </row>
    <row r="879" spans="434:434">
      <c r="PR879" s="158"/>
    </row>
    <row r="880" spans="434:434">
      <c r="PR880" s="158"/>
    </row>
    <row r="881" spans="434:434">
      <c r="PR881" s="158"/>
    </row>
    <row r="882" spans="434:434">
      <c r="PR882" s="158"/>
    </row>
    <row r="883" spans="434:434">
      <c r="PR883" s="158"/>
    </row>
    <row r="884" spans="434:434">
      <c r="PR884" s="158"/>
    </row>
    <row r="885" spans="434:434">
      <c r="PR885" s="158"/>
    </row>
    <row r="886" spans="434:434">
      <c r="PR886" s="158"/>
    </row>
    <row r="887" spans="434:434">
      <c r="PR887" s="158"/>
    </row>
    <row r="888" spans="434:434">
      <c r="PR888" s="158"/>
    </row>
    <row r="889" spans="434:434">
      <c r="PR889" s="158"/>
    </row>
    <row r="890" spans="434:434">
      <c r="PR890" s="158"/>
    </row>
    <row r="891" spans="434:434">
      <c r="PR891" s="158"/>
    </row>
    <row r="892" spans="434:434">
      <c r="PR892" s="158"/>
    </row>
    <row r="893" spans="434:434">
      <c r="PR893" s="158"/>
    </row>
    <row r="894" spans="434:434">
      <c r="PR894" s="158"/>
    </row>
    <row r="895" spans="434:434">
      <c r="PR895" s="158"/>
    </row>
    <row r="896" spans="434:434">
      <c r="PR896" s="158"/>
    </row>
    <row r="897" spans="434:434">
      <c r="PR897" s="158"/>
    </row>
    <row r="898" spans="434:434">
      <c r="PR898" s="158"/>
    </row>
    <row r="899" spans="434:434">
      <c r="PR899" s="158"/>
    </row>
    <row r="900" spans="434:434">
      <c r="PR900" s="158"/>
    </row>
    <row r="901" spans="434:434">
      <c r="PR901" s="158"/>
    </row>
    <row r="902" spans="434:434">
      <c r="PR902" s="158"/>
    </row>
    <row r="903" spans="434:434">
      <c r="PR903" s="158"/>
    </row>
    <row r="904" spans="434:434">
      <c r="PR904" s="158"/>
    </row>
    <row r="905" spans="434:434">
      <c r="PR905" s="158"/>
    </row>
    <row r="906" spans="434:434">
      <c r="PR906" s="158"/>
    </row>
    <row r="907" spans="434:434">
      <c r="PR907" s="158"/>
    </row>
    <row r="908" spans="434:434">
      <c r="PR908" s="158"/>
    </row>
    <row r="909" spans="434:434">
      <c r="PR909" s="158"/>
    </row>
    <row r="910" spans="434:434">
      <c r="PR910" s="158"/>
    </row>
    <row r="911" spans="434:434">
      <c r="PR911" s="158"/>
    </row>
    <row r="912" spans="434:434">
      <c r="PR912" s="158"/>
    </row>
    <row r="913" spans="434:434">
      <c r="PR913" s="158"/>
    </row>
    <row r="914" spans="434:434">
      <c r="PR914" s="158"/>
    </row>
    <row r="915" spans="434:434">
      <c r="PR915" s="158"/>
    </row>
    <row r="916" spans="434:434">
      <c r="PR916" s="158"/>
    </row>
    <row r="917" spans="434:434">
      <c r="PR917" s="158"/>
    </row>
    <row r="918" spans="434:434">
      <c r="PR918" s="158"/>
    </row>
    <row r="919" spans="434:434">
      <c r="PR919" s="158"/>
    </row>
    <row r="920" spans="434:434">
      <c r="PR920" s="158"/>
    </row>
    <row r="921" spans="434:434">
      <c r="PR921" s="158"/>
    </row>
    <row r="922" spans="434:434">
      <c r="PR922" s="158"/>
    </row>
    <row r="923" spans="434:434">
      <c r="PR923" s="158"/>
    </row>
    <row r="924" spans="434:434">
      <c r="PR924" s="158"/>
    </row>
    <row r="925" spans="434:434">
      <c r="PR925" s="158"/>
    </row>
    <row r="926" spans="434:434">
      <c r="PR926" s="158"/>
    </row>
    <row r="927" spans="434:434">
      <c r="PR927" s="158"/>
    </row>
    <row r="928" spans="434:434">
      <c r="PR928" s="158"/>
    </row>
    <row r="929" spans="434:434">
      <c r="PR929" s="158"/>
    </row>
    <row r="930" spans="434:434">
      <c r="PR930" s="158"/>
    </row>
    <row r="931" spans="434:434">
      <c r="PR931" s="158"/>
    </row>
    <row r="932" spans="434:434">
      <c r="PR932" s="158"/>
    </row>
    <row r="933" spans="434:434">
      <c r="PR933" s="158"/>
    </row>
    <row r="934" spans="434:434">
      <c r="PR934" s="158"/>
    </row>
    <row r="935" spans="434:434">
      <c r="PR935" s="158"/>
    </row>
    <row r="936" spans="434:434">
      <c r="PR936" s="158"/>
    </row>
    <row r="937" spans="434:434">
      <c r="PR937" s="158"/>
    </row>
    <row r="938" spans="434:434">
      <c r="PR938" s="158"/>
    </row>
    <row r="939" spans="434:434">
      <c r="PR939" s="158"/>
    </row>
    <row r="940" spans="434:434">
      <c r="PR940" s="158"/>
    </row>
    <row r="941" spans="434:434">
      <c r="PR941" s="158"/>
    </row>
    <row r="942" spans="434:434">
      <c r="PR942" s="158"/>
    </row>
    <row r="943" spans="434:434">
      <c r="PR943" s="158"/>
    </row>
    <row r="944" spans="434:434">
      <c r="PR944" s="158"/>
    </row>
    <row r="945" spans="434:434">
      <c r="PR945" s="158"/>
    </row>
    <row r="946" spans="434:434">
      <c r="PR946" s="158"/>
    </row>
    <row r="947" spans="434:434">
      <c r="PR947" s="158"/>
    </row>
    <row r="948" spans="434:434">
      <c r="PR948" s="158"/>
    </row>
    <row r="949" spans="434:434">
      <c r="PR949" s="158"/>
    </row>
    <row r="950" spans="434:434">
      <c r="PR950" s="158"/>
    </row>
    <row r="951" spans="434:434">
      <c r="PR951" s="158"/>
    </row>
    <row r="952" spans="434:434">
      <c r="PR952" s="158"/>
    </row>
    <row r="953" spans="434:434">
      <c r="PR953" s="158"/>
    </row>
    <row r="954" spans="434:434">
      <c r="PR954" s="158"/>
    </row>
    <row r="955" spans="434:434">
      <c r="PR955" s="158"/>
    </row>
    <row r="956" spans="434:434">
      <c r="PR956" s="158"/>
    </row>
    <row r="957" spans="434:434">
      <c r="PR957" s="158"/>
    </row>
    <row r="958" spans="434:434">
      <c r="PR958" s="158"/>
    </row>
    <row r="959" spans="434:434">
      <c r="PR959" s="158"/>
    </row>
    <row r="960" spans="434:434">
      <c r="PR960" s="158"/>
    </row>
    <row r="961" spans="434:434">
      <c r="PR961" s="158"/>
    </row>
    <row r="962" spans="434:434">
      <c r="PR962" s="158"/>
    </row>
    <row r="963" spans="434:434">
      <c r="PR963" s="158"/>
    </row>
    <row r="964" spans="434:434">
      <c r="PR964" s="158"/>
    </row>
    <row r="965" spans="434:434">
      <c r="PR965" s="158"/>
    </row>
    <row r="966" spans="434:434">
      <c r="PR966" s="158"/>
    </row>
    <row r="967" spans="434:434">
      <c r="PR967" s="158"/>
    </row>
    <row r="968" spans="434:434">
      <c r="PR968" s="158"/>
    </row>
    <row r="969" spans="434:434">
      <c r="PR969" s="158"/>
    </row>
    <row r="970" spans="434:434">
      <c r="PR970" s="158"/>
    </row>
    <row r="971" spans="434:434">
      <c r="PR971" s="158"/>
    </row>
    <row r="972" spans="434:434">
      <c r="PR972" s="158"/>
    </row>
    <row r="973" spans="434:434">
      <c r="PR973" s="158"/>
    </row>
    <row r="974" spans="434:434">
      <c r="PR974" s="158"/>
    </row>
    <row r="975" spans="434:434">
      <c r="PR975" s="158"/>
    </row>
    <row r="976" spans="434:434">
      <c r="PR976" s="158"/>
    </row>
    <row r="977" spans="434:434">
      <c r="PR977" s="158"/>
    </row>
    <row r="978" spans="434:434">
      <c r="PR978" s="158"/>
    </row>
    <row r="979" spans="434:434">
      <c r="PR979" s="158"/>
    </row>
    <row r="980" spans="434:434">
      <c r="PR980" s="158"/>
    </row>
    <row r="981" spans="434:434">
      <c r="PR981" s="158"/>
    </row>
    <row r="982" spans="434:434">
      <c r="PR982" s="158"/>
    </row>
    <row r="983" spans="434:434">
      <c r="PR983" s="158"/>
    </row>
    <row r="984" spans="434:434">
      <c r="PR984" s="158"/>
    </row>
    <row r="985" spans="434:434">
      <c r="PR985" s="158"/>
    </row>
    <row r="986" spans="434:434">
      <c r="PR986" s="158"/>
    </row>
    <row r="987" spans="434:434">
      <c r="PR987" s="158"/>
    </row>
    <row r="988" spans="434:434">
      <c r="PR988" s="158"/>
    </row>
    <row r="989" spans="434:434">
      <c r="PR989" s="158"/>
    </row>
    <row r="990" spans="434:434">
      <c r="PR990" s="158"/>
    </row>
    <row r="991" spans="434:434">
      <c r="PR991" s="158"/>
    </row>
    <row r="992" spans="434:434">
      <c r="PR992" s="158"/>
    </row>
    <row r="993" spans="434:434">
      <c r="PR993" s="158"/>
    </row>
    <row r="994" spans="434:434">
      <c r="PR994" s="158"/>
    </row>
    <row r="995" spans="434:434">
      <c r="PR995" s="158"/>
    </row>
    <row r="996" spans="434:434">
      <c r="PR996" s="158"/>
    </row>
    <row r="997" spans="434:434">
      <c r="PR997" s="158"/>
    </row>
    <row r="998" spans="434:434">
      <c r="PR998" s="158"/>
    </row>
    <row r="999" spans="434:434">
      <c r="PR999" s="158"/>
    </row>
    <row r="1000" spans="434:434">
      <c r="PR1000" s="158"/>
    </row>
    <row r="1001" spans="434:434">
      <c r="PR1001" s="158"/>
    </row>
    <row r="1002" spans="434:434">
      <c r="PR1002" s="158"/>
    </row>
    <row r="1003" spans="434:434">
      <c r="PR1003" s="158"/>
    </row>
    <row r="1004" spans="434:434">
      <c r="PR1004" s="158"/>
    </row>
    <row r="1005" spans="434:434">
      <c r="PR1005" s="158"/>
    </row>
    <row r="1006" spans="434:434">
      <c r="PR1006" s="158"/>
    </row>
    <row r="1007" spans="434:434">
      <c r="PR1007" s="158"/>
    </row>
    <row r="1008" spans="434:434">
      <c r="PR1008" s="158"/>
    </row>
    <row r="1009" spans="434:434">
      <c r="PR1009" s="158"/>
    </row>
    <row r="1010" spans="434:434">
      <c r="PR1010" s="158"/>
    </row>
    <row r="1011" spans="434:434">
      <c r="PR1011" s="158"/>
    </row>
    <row r="1012" spans="434:434">
      <c r="PR1012" s="158"/>
    </row>
    <row r="1013" spans="434:434">
      <c r="PR1013" s="158"/>
    </row>
    <row r="1014" spans="434:434">
      <c r="PR1014" s="158"/>
    </row>
    <row r="1015" spans="434:434">
      <c r="PR1015" s="158"/>
    </row>
    <row r="1016" spans="434:434">
      <c r="PR1016" s="158"/>
    </row>
    <row r="1017" spans="434:434">
      <c r="PR1017" s="158"/>
    </row>
    <row r="1018" spans="434:434">
      <c r="PR1018" s="158"/>
    </row>
    <row r="1019" spans="434:434">
      <c r="PR1019" s="158"/>
    </row>
    <row r="1020" spans="434:434">
      <c r="PR1020" s="158"/>
    </row>
    <row r="1021" spans="434:434">
      <c r="PR1021" s="158"/>
    </row>
    <row r="1022" spans="434:434">
      <c r="PR1022" s="158"/>
    </row>
    <row r="1023" spans="434:434">
      <c r="PR1023" s="158"/>
    </row>
    <row r="1024" spans="434:434">
      <c r="PR1024" s="158"/>
    </row>
    <row r="1025" spans="434:434">
      <c r="PR1025" s="158"/>
    </row>
    <row r="1026" spans="434:434">
      <c r="PR1026" s="158"/>
    </row>
    <row r="1027" spans="434:434">
      <c r="PR1027" s="158"/>
    </row>
    <row r="1028" spans="434:434">
      <c r="PR1028" s="158"/>
    </row>
    <row r="1029" spans="434:434">
      <c r="PR1029" s="158"/>
    </row>
    <row r="1030" spans="434:434">
      <c r="PR1030" s="158"/>
    </row>
    <row r="1031" spans="434:434">
      <c r="PR1031" s="158"/>
    </row>
    <row r="1032" spans="434:434">
      <c r="PR1032" s="158"/>
    </row>
    <row r="1033" spans="434:434">
      <c r="PR1033" s="158"/>
    </row>
    <row r="1034" spans="434:434">
      <c r="PR1034" s="158"/>
    </row>
    <row r="1035" spans="434:434">
      <c r="PR1035" s="158"/>
    </row>
    <row r="1036" spans="434:434">
      <c r="PR1036" s="158"/>
    </row>
    <row r="1037" spans="434:434">
      <c r="PR1037" s="158"/>
    </row>
    <row r="1038" spans="434:434">
      <c r="PR1038" s="158"/>
    </row>
    <row r="1039" spans="434:434">
      <c r="PR1039" s="158"/>
    </row>
    <row r="1040" spans="434:434">
      <c r="PR1040" s="158"/>
    </row>
    <row r="1041" spans="434:434">
      <c r="PR1041" s="158"/>
    </row>
    <row r="1042" spans="434:434">
      <c r="PR1042" s="158"/>
    </row>
    <row r="1043" spans="434:434">
      <c r="PR1043" s="158"/>
    </row>
    <row r="1044" spans="434:434">
      <c r="PR1044" s="158"/>
    </row>
    <row r="1045" spans="434:434">
      <c r="PR1045" s="158"/>
    </row>
    <row r="1046" spans="434:434">
      <c r="PR1046" s="158"/>
    </row>
    <row r="1047" spans="434:434">
      <c r="PR1047" s="158"/>
    </row>
    <row r="1048" spans="434:434">
      <c r="PR1048" s="158"/>
    </row>
    <row r="1049" spans="434:434">
      <c r="PR1049" s="158"/>
    </row>
    <row r="1050" spans="434:434">
      <c r="PR1050" s="158"/>
    </row>
    <row r="1051" spans="434:434">
      <c r="PR1051" s="158"/>
    </row>
    <row r="1052" spans="434:434">
      <c r="PR1052" s="158"/>
    </row>
    <row r="1053" spans="434:434">
      <c r="PR1053" s="158"/>
    </row>
    <row r="1054" spans="434:434">
      <c r="PR1054" s="158"/>
    </row>
    <row r="1055" spans="434:434">
      <c r="PR1055" s="158"/>
    </row>
    <row r="1056" spans="434:434">
      <c r="PR1056" s="158"/>
    </row>
    <row r="1057" spans="434:434">
      <c r="PR1057" s="158"/>
    </row>
    <row r="1058" spans="434:434">
      <c r="PR1058" s="158"/>
    </row>
    <row r="1059" spans="434:434">
      <c r="PR1059" s="158"/>
    </row>
    <row r="1060" spans="434:434">
      <c r="PR1060" s="158"/>
    </row>
    <row r="1061" spans="434:434">
      <c r="PR1061" s="158"/>
    </row>
    <row r="1062" spans="434:434">
      <c r="PR1062" s="158"/>
    </row>
    <row r="1063" spans="434:434">
      <c r="PR1063" s="158"/>
    </row>
    <row r="1064" spans="434:434">
      <c r="PR1064" s="158"/>
    </row>
    <row r="1065" spans="434:434">
      <c r="PR1065" s="158"/>
    </row>
    <row r="1066" spans="434:434">
      <c r="PR1066" s="158"/>
    </row>
    <row r="1067" spans="434:434">
      <c r="PR1067" s="158"/>
    </row>
    <row r="1068" spans="434:434">
      <c r="PR1068" s="158"/>
    </row>
    <row r="1069" spans="434:434">
      <c r="PR1069" s="158"/>
    </row>
    <row r="1070" spans="434:434">
      <c r="PR1070" s="158"/>
    </row>
    <row r="1071" spans="434:434">
      <c r="PR1071" s="158"/>
    </row>
    <row r="1072" spans="434:434">
      <c r="PR1072" s="158"/>
    </row>
    <row r="1073" spans="434:434">
      <c r="PR1073" s="158"/>
    </row>
    <row r="1074" spans="434:434">
      <c r="PR1074" s="158"/>
    </row>
    <row r="1075" spans="434:434">
      <c r="PR1075" s="158"/>
    </row>
    <row r="1076" spans="434:434">
      <c r="PR1076" s="158"/>
    </row>
    <row r="1077" spans="434:434">
      <c r="PR1077" s="158"/>
    </row>
    <row r="1078" spans="434:434">
      <c r="PR1078" s="158"/>
    </row>
    <row r="1079" spans="434:434">
      <c r="PR1079" s="158"/>
    </row>
    <row r="1080" spans="434:434">
      <c r="PR1080" s="158"/>
    </row>
    <row r="1081" spans="434:434">
      <c r="PR1081" s="158"/>
    </row>
    <row r="1082" spans="434:434">
      <c r="PR1082" s="158"/>
    </row>
    <row r="1083" spans="434:434">
      <c r="PR1083" s="158"/>
    </row>
    <row r="1084" spans="434:434">
      <c r="PR1084" s="158"/>
    </row>
    <row r="1085" spans="434:434">
      <c r="PR1085" s="158"/>
    </row>
    <row r="1086" spans="434:434">
      <c r="PR1086" s="158"/>
    </row>
    <row r="1087" spans="434:434">
      <c r="PR1087" s="158"/>
    </row>
    <row r="1088" spans="434:434">
      <c r="PR1088" s="158"/>
    </row>
    <row r="1089" spans="434:434">
      <c r="PR1089" s="158"/>
    </row>
    <row r="1090" spans="434:434">
      <c r="PR1090" s="158"/>
    </row>
    <row r="1091" spans="434:434">
      <c r="PR1091" s="158"/>
    </row>
    <row r="1092" spans="434:434">
      <c r="PR1092" s="158"/>
    </row>
    <row r="1093" spans="434:434">
      <c r="PR1093" s="158"/>
    </row>
    <row r="1094" spans="434:434">
      <c r="PR1094" s="158"/>
    </row>
    <row r="1095" spans="434:434">
      <c r="PR1095" s="158"/>
    </row>
    <row r="1096" spans="434:434">
      <c r="PR1096" s="158"/>
    </row>
    <row r="1097" spans="434:434">
      <c r="PR1097" s="158"/>
    </row>
    <row r="1098" spans="434:434">
      <c r="PR1098" s="158"/>
    </row>
    <row r="1099" spans="434:434">
      <c r="PR1099" s="158"/>
    </row>
    <row r="1100" spans="434:434">
      <c r="PR1100" s="158"/>
    </row>
    <row r="1101" spans="434:434">
      <c r="PR1101" s="158"/>
    </row>
    <row r="1102" spans="434:434">
      <c r="PR1102" s="158"/>
    </row>
    <row r="1103" spans="434:434">
      <c r="PR1103" s="158"/>
    </row>
    <row r="1104" spans="434:434">
      <c r="PR1104" s="158"/>
    </row>
    <row r="1105" spans="434:434">
      <c r="PR1105" s="158"/>
    </row>
    <row r="1106" spans="434:434">
      <c r="PR1106" s="158"/>
    </row>
    <row r="1107" spans="434:434">
      <c r="PR1107" s="158"/>
    </row>
    <row r="1108" spans="434:434">
      <c r="PR1108" s="158"/>
    </row>
    <row r="1109" spans="434:434">
      <c r="PR1109" s="158"/>
    </row>
    <row r="1110" spans="434:434">
      <c r="PR1110" s="158"/>
    </row>
    <row r="1111" spans="434:434">
      <c r="PR1111" s="158"/>
    </row>
    <row r="1112" spans="434:434">
      <c r="PR1112" s="158"/>
    </row>
    <row r="1113" spans="434:434">
      <c r="PR1113" s="158"/>
    </row>
    <row r="1114" spans="434:434">
      <c r="PR1114" s="158"/>
    </row>
    <row r="1115" spans="434:434">
      <c r="PR1115" s="158"/>
    </row>
    <row r="1116" spans="434:434">
      <c r="PR1116" s="158"/>
    </row>
    <row r="1117" spans="434:434">
      <c r="PR1117" s="158"/>
    </row>
    <row r="1118" spans="434:434">
      <c r="PR1118" s="158"/>
    </row>
    <row r="1119" spans="434:434">
      <c r="PR1119" s="158"/>
    </row>
    <row r="1120" spans="434:434">
      <c r="PR1120" s="158"/>
    </row>
    <row r="1121" spans="434:434">
      <c r="PR1121" s="158"/>
    </row>
    <row r="1122" spans="434:434">
      <c r="PR1122" s="158"/>
    </row>
    <row r="1123" spans="434:434">
      <c r="PR1123" s="158"/>
    </row>
    <row r="1124" spans="434:434">
      <c r="PR1124" s="158"/>
    </row>
    <row r="1125" spans="434:434">
      <c r="PR1125" s="158"/>
    </row>
    <row r="1126" spans="434:434">
      <c r="PR1126" s="158"/>
    </row>
    <row r="1127" spans="434:434">
      <c r="PR1127" s="158"/>
    </row>
    <row r="1128" spans="434:434">
      <c r="PR1128" s="158"/>
    </row>
    <row r="1129" spans="434:434">
      <c r="PR1129" s="158"/>
    </row>
    <row r="1130" spans="434:434">
      <c r="PR1130" s="158"/>
    </row>
    <row r="1131" spans="434:434">
      <c r="PR1131" s="158"/>
    </row>
    <row r="1132" spans="434:434">
      <c r="PR1132" s="158"/>
    </row>
    <row r="1133" spans="434:434">
      <c r="PR1133" s="158"/>
    </row>
    <row r="1134" spans="434:434">
      <c r="PR1134" s="158"/>
    </row>
    <row r="1135" spans="434:434">
      <c r="PR1135" s="158"/>
    </row>
    <row r="1136" spans="434:434">
      <c r="PR1136" s="158"/>
    </row>
    <row r="1137" spans="434:434">
      <c r="PR1137" s="158"/>
    </row>
    <row r="1138" spans="434:434">
      <c r="PR1138" s="158"/>
    </row>
    <row r="1139" spans="434:434">
      <c r="PR1139" s="158"/>
    </row>
    <row r="1140" spans="434:434">
      <c r="PR1140" s="158"/>
    </row>
    <row r="1141" spans="434:434">
      <c r="PR1141" s="158"/>
    </row>
    <row r="1142" spans="434:434">
      <c r="PR1142" s="158"/>
    </row>
    <row r="1143" spans="434:434">
      <c r="PR1143" s="158"/>
    </row>
    <row r="1144" spans="434:434">
      <c r="PR1144" s="158"/>
    </row>
    <row r="1145" spans="434:434">
      <c r="PR1145" s="158"/>
    </row>
    <row r="1146" spans="434:434">
      <c r="PR1146" s="158"/>
    </row>
    <row r="1147" spans="434:434">
      <c r="PR1147" s="158"/>
    </row>
    <row r="1148" spans="434:434">
      <c r="PR1148" s="158"/>
    </row>
    <row r="1149" spans="434:434">
      <c r="PR1149" s="158"/>
    </row>
    <row r="1150" spans="434:434">
      <c r="PR1150" s="158"/>
    </row>
    <row r="1151" spans="434:434">
      <c r="PR1151" s="158"/>
    </row>
    <row r="1152" spans="434:434">
      <c r="PR1152" s="158"/>
    </row>
    <row r="1153" spans="434:434">
      <c r="PR1153" s="158"/>
    </row>
    <row r="1154" spans="434:434">
      <c r="PR1154" s="158"/>
    </row>
    <row r="1155" spans="434:434">
      <c r="PR1155" s="158"/>
    </row>
    <row r="1156" spans="434:434">
      <c r="PR1156" s="158"/>
    </row>
    <row r="1157" spans="434:434">
      <c r="PR1157" s="158"/>
    </row>
    <row r="1158" spans="434:434">
      <c r="PR1158" s="158"/>
    </row>
    <row r="1159" spans="434:434">
      <c r="PR1159" s="158"/>
    </row>
    <row r="1160" spans="434:434">
      <c r="PR1160" s="158"/>
    </row>
    <row r="1161" spans="434:434">
      <c r="PR1161" s="158"/>
    </row>
    <row r="1162" spans="434:434">
      <c r="PR1162" s="158"/>
    </row>
    <row r="1163" spans="434:434">
      <c r="PR1163" s="158"/>
    </row>
    <row r="1164" spans="434:434">
      <c r="PR1164" s="158"/>
    </row>
    <row r="1165" spans="434:434">
      <c r="PR1165" s="158"/>
    </row>
    <row r="1166" spans="434:434">
      <c r="PR1166" s="158"/>
    </row>
    <row r="1167" spans="434:434">
      <c r="PR1167" s="158"/>
    </row>
    <row r="1168" spans="434:434">
      <c r="PR1168" s="158"/>
    </row>
    <row r="1169" spans="434:434">
      <c r="PR1169" s="158"/>
    </row>
    <row r="1170" spans="434:434">
      <c r="PR1170" s="158"/>
    </row>
    <row r="1171" spans="434:434">
      <c r="PR1171" s="158"/>
    </row>
    <row r="1172" spans="434:434">
      <c r="PR1172" s="158"/>
    </row>
    <row r="1173" spans="434:434">
      <c r="PR1173" s="158"/>
    </row>
    <row r="1174" spans="434:434">
      <c r="PR1174" s="158"/>
    </row>
    <row r="1175" spans="434:434">
      <c r="PR1175" s="158"/>
    </row>
    <row r="1176" spans="434:434">
      <c r="PR1176" s="158"/>
    </row>
    <row r="1177" spans="434:434">
      <c r="PR1177" s="158"/>
    </row>
    <row r="1178" spans="434:434">
      <c r="PR1178" s="158"/>
    </row>
    <row r="1179" spans="434:434">
      <c r="PR1179" s="158"/>
    </row>
    <row r="1180" spans="434:434">
      <c r="PR1180" s="158"/>
    </row>
    <row r="1181" spans="434:434">
      <c r="PR1181" s="158"/>
    </row>
    <row r="1182" spans="434:434">
      <c r="PR1182" s="158"/>
    </row>
    <row r="1183" spans="434:434">
      <c r="PR1183" s="158"/>
    </row>
    <row r="1184" spans="434:434">
      <c r="PR1184" s="158"/>
    </row>
    <row r="1185" spans="434:434">
      <c r="PR1185" s="158"/>
    </row>
    <row r="1186" spans="434:434">
      <c r="PR1186" s="158"/>
    </row>
    <row r="1187" spans="434:434">
      <c r="PR1187" s="158"/>
    </row>
    <row r="1188" spans="434:434">
      <c r="PR1188" s="158"/>
    </row>
    <row r="1189" spans="434:434">
      <c r="PR1189" s="158"/>
    </row>
    <row r="1190" spans="434:434">
      <c r="PR1190" s="158"/>
    </row>
    <row r="1191" spans="434:434">
      <c r="PR1191" s="158"/>
    </row>
    <row r="1192" spans="434:434">
      <c r="PR1192" s="158"/>
    </row>
    <row r="1193" spans="434:434">
      <c r="PR1193" s="158"/>
    </row>
    <row r="1194" spans="434:434">
      <c r="PR1194" s="158"/>
    </row>
    <row r="1195" spans="434:434">
      <c r="PR1195" s="158"/>
    </row>
    <row r="1196" spans="434:434">
      <c r="PR1196" s="158"/>
    </row>
    <row r="1197" spans="434:434">
      <c r="PR1197" s="158"/>
    </row>
    <row r="1198" spans="434:434">
      <c r="PR1198" s="158"/>
    </row>
    <row r="1199" spans="434:434">
      <c r="PR1199" s="158"/>
    </row>
    <row r="1200" spans="434:434">
      <c r="PR1200" s="158"/>
    </row>
    <row r="1201" spans="434:434">
      <c r="PR1201" s="158"/>
    </row>
    <row r="1202" spans="434:434">
      <c r="PR1202" s="158"/>
    </row>
    <row r="1203" spans="434:434">
      <c r="PR1203" s="158"/>
    </row>
    <row r="1204" spans="434:434">
      <c r="PR1204" s="158"/>
    </row>
    <row r="1205" spans="434:434">
      <c r="PR1205" s="158"/>
    </row>
    <row r="1206" spans="434:434">
      <c r="PR1206" s="158"/>
    </row>
    <row r="1207" spans="434:434">
      <c r="PR1207" s="158"/>
    </row>
    <row r="1208" spans="434:434">
      <c r="PR1208" s="158"/>
    </row>
    <row r="1209" spans="434:434">
      <c r="PR1209" s="158"/>
    </row>
    <row r="1210" spans="434:434">
      <c r="PR1210" s="158"/>
    </row>
    <row r="1211" spans="434:434">
      <c r="PR1211" s="158"/>
    </row>
    <row r="1212" spans="434:434">
      <c r="PR1212" s="158"/>
    </row>
    <row r="1213" spans="434:434">
      <c r="PR1213" s="158"/>
    </row>
    <row r="1214" spans="434:434">
      <c r="PR1214" s="158"/>
    </row>
    <row r="1215" spans="434:434">
      <c r="PR1215" s="158"/>
    </row>
    <row r="1216" spans="434:434">
      <c r="PR1216" s="158"/>
    </row>
    <row r="1217" spans="434:434">
      <c r="PR1217" s="158"/>
    </row>
    <row r="1218" spans="434:434">
      <c r="PR1218" s="158"/>
    </row>
    <row r="1219" spans="434:434">
      <c r="PR1219" s="158"/>
    </row>
    <row r="1220" spans="434:434">
      <c r="PR1220" s="158"/>
    </row>
    <row r="1221" spans="434:434">
      <c r="PR1221" s="158"/>
    </row>
    <row r="1222" spans="434:434">
      <c r="PR1222" s="158"/>
    </row>
    <row r="1223" spans="434:434">
      <c r="PR1223" s="158"/>
    </row>
    <row r="1224" spans="434:434">
      <c r="PR1224" s="158"/>
    </row>
    <row r="1225" spans="434:434">
      <c r="PR1225" s="158"/>
    </row>
    <row r="1226" spans="434:434">
      <c r="PR1226" s="158"/>
    </row>
    <row r="1227" spans="434:434">
      <c r="PR1227" s="158"/>
    </row>
    <row r="1228" spans="434:434">
      <c r="PR1228" s="158"/>
    </row>
    <row r="1229" spans="434:434">
      <c r="PR1229" s="158"/>
    </row>
    <row r="1230" spans="434:434">
      <c r="PR1230" s="158"/>
    </row>
    <row r="1231" spans="434:434">
      <c r="PR1231" s="158"/>
    </row>
    <row r="1232" spans="434:434">
      <c r="PR1232" s="158"/>
    </row>
    <row r="1233" spans="434:434">
      <c r="PR1233" s="158"/>
    </row>
    <row r="1234" spans="434:434">
      <c r="PR1234" s="158"/>
    </row>
    <row r="1235" spans="434:434">
      <c r="PR1235" s="158"/>
    </row>
    <row r="1236" spans="434:434">
      <c r="PR1236" s="158"/>
    </row>
    <row r="1237" spans="434:434">
      <c r="PR1237" s="158"/>
    </row>
    <row r="1238" spans="434:434">
      <c r="PR1238" s="158"/>
    </row>
    <row r="1239" spans="434:434">
      <c r="PR1239" s="158"/>
    </row>
    <row r="1240" spans="434:434">
      <c r="PR1240" s="158"/>
    </row>
    <row r="1241" spans="434:434">
      <c r="PR1241" s="158"/>
    </row>
    <row r="1242" spans="434:434">
      <c r="PR1242" s="158"/>
    </row>
    <row r="1243" spans="434:434">
      <c r="PR1243" s="158"/>
    </row>
    <row r="1244" spans="434:434">
      <c r="PR1244" s="158"/>
    </row>
    <row r="1245" spans="434:434">
      <c r="PR1245" s="158"/>
    </row>
    <row r="1246" spans="434:434">
      <c r="PR1246" s="158"/>
    </row>
    <row r="1247" spans="434:434">
      <c r="PR1247" s="158"/>
    </row>
    <row r="1248" spans="434:434">
      <c r="PR1248" s="158"/>
    </row>
    <row r="1249" spans="434:434">
      <c r="PR1249" s="158"/>
    </row>
    <row r="1250" spans="434:434">
      <c r="PR1250" s="158"/>
    </row>
    <row r="1251" spans="434:434">
      <c r="PR1251" s="158"/>
    </row>
    <row r="1252" spans="434:434">
      <c r="PR1252" s="158"/>
    </row>
    <row r="1253" spans="434:434">
      <c r="PR1253" s="158"/>
    </row>
    <row r="1254" spans="434:434">
      <c r="PR1254" s="158"/>
    </row>
    <row r="1255" spans="434:434">
      <c r="PR1255" s="158"/>
    </row>
    <row r="1256" spans="434:434">
      <c r="PR1256" s="158"/>
    </row>
    <row r="1257" spans="434:434">
      <c r="PR1257" s="158"/>
    </row>
    <row r="1258" spans="434:434">
      <c r="PR1258" s="158"/>
    </row>
    <row r="1259" spans="434:434">
      <c r="PR1259" s="158"/>
    </row>
    <row r="1260" spans="434:434">
      <c r="PR1260" s="158"/>
    </row>
    <row r="1261" spans="434:434">
      <c r="PR1261" s="158"/>
    </row>
    <row r="1262" spans="434:434">
      <c r="PR1262" s="158"/>
    </row>
    <row r="1263" spans="434:434">
      <c r="PR1263" s="158"/>
    </row>
    <row r="1264" spans="434:434">
      <c r="PR1264" s="158"/>
    </row>
    <row r="1265" spans="434:434">
      <c r="PR1265" s="158"/>
    </row>
    <row r="1266" spans="434:434">
      <c r="PR1266" s="158"/>
    </row>
    <row r="1267" spans="434:434">
      <c r="PR1267" s="158"/>
    </row>
    <row r="1268" spans="434:434">
      <c r="PR1268" s="158"/>
    </row>
    <row r="1269" spans="434:434">
      <c r="PR1269" s="158"/>
    </row>
    <row r="1270" spans="434:434">
      <c r="PR1270" s="158"/>
    </row>
    <row r="1271" spans="434:434">
      <c r="PR1271" s="158"/>
    </row>
    <row r="1272" spans="434:434">
      <c r="PR1272" s="158"/>
    </row>
    <row r="1273" spans="434:434">
      <c r="PR1273" s="158"/>
    </row>
    <row r="1274" spans="434:434">
      <c r="PR1274" s="158"/>
    </row>
    <row r="1275" spans="434:434">
      <c r="PR1275" s="158"/>
    </row>
    <row r="1276" spans="434:434">
      <c r="PR1276" s="158"/>
    </row>
    <row r="1277" spans="434:434">
      <c r="PR1277" s="158"/>
    </row>
    <row r="1278" spans="434:434">
      <c r="PR1278" s="158"/>
    </row>
    <row r="1279" spans="434:434">
      <c r="PR1279" s="158"/>
    </row>
    <row r="1280" spans="434:434">
      <c r="PR1280" s="158"/>
    </row>
    <row r="1281" spans="434:434">
      <c r="PR1281" s="158"/>
    </row>
    <row r="1282" spans="434:434">
      <c r="PR1282" s="158"/>
    </row>
    <row r="1283" spans="434:434">
      <c r="PR1283" s="158"/>
    </row>
    <row r="1284" spans="434:434">
      <c r="PR1284" s="158"/>
    </row>
    <row r="1285" spans="434:434">
      <c r="PR1285" s="158"/>
    </row>
    <row r="1286" spans="434:434">
      <c r="PR1286" s="158"/>
    </row>
    <row r="1287" spans="434:434">
      <c r="PR1287" s="158"/>
    </row>
    <row r="1288" spans="434:434">
      <c r="PR1288" s="158"/>
    </row>
    <row r="1289" spans="434:434">
      <c r="PR1289" s="158"/>
    </row>
    <row r="1290" spans="434:434">
      <c r="PR1290" s="158"/>
    </row>
    <row r="1291" spans="434:434">
      <c r="PR1291" s="158"/>
    </row>
    <row r="1292" spans="434:434">
      <c r="PR1292" s="158"/>
    </row>
    <row r="1293" spans="434:434">
      <c r="PR1293" s="158"/>
    </row>
    <row r="1294" spans="434:434">
      <c r="PR1294" s="158"/>
    </row>
    <row r="1295" spans="434:434">
      <c r="PR1295" s="158"/>
    </row>
    <row r="1296" spans="434:434">
      <c r="PR1296" s="158"/>
    </row>
    <row r="1297" spans="434:434">
      <c r="PR1297" s="158"/>
    </row>
    <row r="1298" spans="434:434">
      <c r="PR1298" s="158"/>
    </row>
    <row r="1299" spans="434:434">
      <c r="PR1299" s="158"/>
    </row>
    <row r="1300" spans="434:434">
      <c r="PR1300" s="158"/>
    </row>
    <row r="1301" spans="434:434">
      <c r="PR1301" s="158"/>
    </row>
    <row r="1302" spans="434:434">
      <c r="PR1302" s="158"/>
    </row>
    <row r="1303" spans="434:434">
      <c r="PR1303" s="158"/>
    </row>
    <row r="1304" spans="434:434">
      <c r="PR1304" s="158"/>
    </row>
    <row r="1305" spans="434:434">
      <c r="PR1305" s="158"/>
    </row>
    <row r="1306" spans="434:434">
      <c r="PR1306" s="158"/>
    </row>
    <row r="1307" spans="434:434">
      <c r="PR1307" s="158"/>
    </row>
    <row r="1308" spans="434:434">
      <c r="PR1308" s="158"/>
    </row>
    <row r="1309" spans="434:434">
      <c r="PR1309" s="158"/>
    </row>
    <row r="1310" spans="434:434">
      <c r="PR1310" s="158"/>
    </row>
    <row r="1311" spans="434:434">
      <c r="PR1311" s="158"/>
    </row>
    <row r="1312" spans="434:434">
      <c r="PR1312" s="158"/>
    </row>
    <row r="1313" spans="434:434">
      <c r="PR1313" s="158"/>
    </row>
    <row r="1314" spans="434:434">
      <c r="PR1314" s="158"/>
    </row>
    <row r="1315" spans="434:434">
      <c r="PR1315" s="158"/>
    </row>
    <row r="1316" spans="434:434">
      <c r="PR1316" s="158"/>
    </row>
    <row r="1317" spans="434:434">
      <c r="PR1317" s="158"/>
    </row>
    <row r="1318" spans="434:434">
      <c r="PR1318" s="158"/>
    </row>
    <row r="1319" spans="434:434">
      <c r="PR1319" s="158"/>
    </row>
    <row r="1320" spans="434:434">
      <c r="PR1320" s="158"/>
    </row>
    <row r="1321" spans="434:434">
      <c r="PR1321" s="158"/>
    </row>
    <row r="1322" spans="434:434">
      <c r="PR1322" s="158"/>
    </row>
    <row r="1323" spans="434:434">
      <c r="PR1323" s="158"/>
    </row>
    <row r="1324" spans="434:434">
      <c r="PR1324" s="158"/>
    </row>
    <row r="1325" spans="434:434">
      <c r="PR1325" s="158"/>
    </row>
    <row r="1326" spans="434:434">
      <c r="PR1326" s="158"/>
    </row>
    <row r="1327" spans="434:434">
      <c r="PR1327" s="158"/>
    </row>
    <row r="1328" spans="434:434">
      <c r="PR1328" s="158"/>
    </row>
    <row r="1329" spans="434:434">
      <c r="PR1329" s="158"/>
    </row>
    <row r="1330" spans="434:434">
      <c r="PR1330" s="158"/>
    </row>
    <row r="1331" spans="434:434">
      <c r="PR1331" s="158"/>
    </row>
    <row r="1332" spans="434:434">
      <c r="PR1332" s="158"/>
    </row>
    <row r="1333" spans="434:434">
      <c r="PR1333" s="158"/>
    </row>
    <row r="1334" spans="434:434">
      <c r="PR1334" s="158"/>
    </row>
    <row r="1335" spans="434:434">
      <c r="PR1335" s="158"/>
    </row>
    <row r="1336" spans="434:434">
      <c r="PR1336" s="158"/>
    </row>
    <row r="1337" spans="434:434">
      <c r="PR1337" s="158"/>
    </row>
    <row r="1338" spans="434:434">
      <c r="PR1338" s="158"/>
    </row>
    <row r="1339" spans="434:434">
      <c r="PR1339" s="158"/>
    </row>
    <row r="1340" spans="434:434">
      <c r="PR1340" s="158"/>
    </row>
    <row r="1341" spans="434:434">
      <c r="PR1341" s="158"/>
    </row>
    <row r="1342" spans="434:434">
      <c r="PR1342" s="158"/>
    </row>
    <row r="1343" spans="434:434">
      <c r="PR1343" s="158"/>
    </row>
    <row r="1344" spans="434:434">
      <c r="PR1344" s="158"/>
    </row>
    <row r="1345" spans="434:434">
      <c r="PR1345" s="158"/>
    </row>
    <row r="1346" spans="434:434">
      <c r="PR1346" s="158"/>
    </row>
    <row r="1347" spans="434:434">
      <c r="PR1347" s="158"/>
    </row>
    <row r="1348" spans="434:434">
      <c r="PR1348" s="158"/>
    </row>
    <row r="1349" spans="434:434">
      <c r="PR1349" s="158"/>
    </row>
    <row r="1350" spans="434:434">
      <c r="PR1350" s="158"/>
    </row>
    <row r="1351" spans="434:434">
      <c r="PR1351" s="158"/>
    </row>
    <row r="1352" spans="434:434">
      <c r="PR1352" s="158"/>
    </row>
    <row r="1353" spans="434:434">
      <c r="PR1353" s="158"/>
    </row>
    <row r="1354" spans="434:434">
      <c r="PR1354" s="158"/>
    </row>
    <row r="1355" spans="434:434">
      <c r="PR1355" s="158"/>
    </row>
    <row r="1356" spans="434:434">
      <c r="PR1356" s="158"/>
    </row>
    <row r="1357" spans="434:434">
      <c r="PR1357" s="158"/>
    </row>
    <row r="1358" spans="434:434">
      <c r="PR1358" s="158"/>
    </row>
    <row r="1359" spans="434:434">
      <c r="PR1359" s="158"/>
    </row>
    <row r="1360" spans="434:434">
      <c r="PR1360" s="158"/>
    </row>
    <row r="1361" spans="434:434">
      <c r="PR1361" s="158"/>
    </row>
    <row r="1362" spans="434:434">
      <c r="PR1362" s="158"/>
    </row>
    <row r="1363" spans="434:434">
      <c r="PR1363" s="158"/>
    </row>
    <row r="1364" spans="434:434">
      <c r="PR1364" s="158"/>
    </row>
    <row r="1365" spans="434:434">
      <c r="PR1365" s="158"/>
    </row>
    <row r="1366" spans="434:434">
      <c r="PR1366" s="158"/>
    </row>
    <row r="1367" spans="434:434">
      <c r="PR1367" s="158"/>
    </row>
    <row r="1368" spans="434:434">
      <c r="PR1368" s="158"/>
    </row>
    <row r="1369" spans="434:434">
      <c r="PR1369" s="158"/>
    </row>
    <row r="1370" spans="434:434">
      <c r="PR1370" s="158"/>
    </row>
    <row r="1371" spans="434:434">
      <c r="PR1371" s="158"/>
    </row>
    <row r="1372" spans="434:434">
      <c r="PR1372" s="158"/>
    </row>
    <row r="1373" spans="434:434">
      <c r="PR1373" s="158"/>
    </row>
    <row r="1374" spans="434:434">
      <c r="PR1374" s="158"/>
    </row>
    <row r="1375" spans="434:434">
      <c r="PR1375" s="158"/>
    </row>
    <row r="1376" spans="434:434">
      <c r="PR1376" s="158"/>
    </row>
    <row r="1377" spans="434:434">
      <c r="PR1377" s="158"/>
    </row>
    <row r="1378" spans="434:434">
      <c r="PR1378" s="158"/>
    </row>
    <row r="1379" spans="434:434">
      <c r="PR1379" s="158"/>
    </row>
    <row r="1380" spans="434:434">
      <c r="PR1380" s="158"/>
    </row>
    <row r="1381" spans="434:434">
      <c r="PR1381" s="158"/>
    </row>
    <row r="1382" spans="434:434">
      <c r="PR1382" s="158"/>
    </row>
    <row r="1383" spans="434:434">
      <c r="PR1383" s="158"/>
    </row>
    <row r="1384" spans="434:434">
      <c r="PR1384" s="158"/>
    </row>
    <row r="1385" spans="434:434">
      <c r="PR1385" s="158"/>
    </row>
    <row r="1386" spans="434:434">
      <c r="PR1386" s="158"/>
    </row>
    <row r="1387" spans="434:434">
      <c r="PR1387" s="158"/>
    </row>
    <row r="1388" spans="434:434">
      <c r="PR1388" s="158"/>
    </row>
    <row r="1389" spans="434:434">
      <c r="PR1389" s="158"/>
    </row>
    <row r="1390" spans="434:434">
      <c r="PR1390" s="158"/>
    </row>
    <row r="1391" spans="434:434">
      <c r="PR1391" s="158"/>
    </row>
    <row r="1392" spans="434:434">
      <c r="PR1392" s="158"/>
    </row>
    <row r="1393" spans="434:434">
      <c r="PR1393" s="158"/>
    </row>
    <row r="1394" spans="434:434">
      <c r="PR1394" s="158"/>
    </row>
    <row r="1395" spans="434:434">
      <c r="PR1395" s="158"/>
    </row>
    <row r="1396" spans="434:434">
      <c r="PR1396" s="158"/>
    </row>
    <row r="1397" spans="434:434">
      <c r="PR1397" s="158"/>
    </row>
    <row r="1398" spans="434:434">
      <c r="PR1398" s="158"/>
    </row>
    <row r="1399" spans="434:434">
      <c r="PR1399" s="158"/>
    </row>
    <row r="1400" spans="434:434">
      <c r="PR1400" s="158"/>
    </row>
    <row r="1401" spans="434:434">
      <c r="PR1401" s="158"/>
    </row>
    <row r="1402" spans="434:434">
      <c r="PR1402" s="158"/>
    </row>
    <row r="1403" spans="434:434">
      <c r="PR1403" s="158"/>
    </row>
    <row r="1404" spans="434:434">
      <c r="PR1404" s="158"/>
    </row>
    <row r="1405" spans="434:434">
      <c r="PR1405" s="158"/>
    </row>
    <row r="1406" spans="434:434">
      <c r="PR1406" s="158"/>
    </row>
    <row r="1407" spans="434:434">
      <c r="PR1407" s="158"/>
    </row>
    <row r="1408" spans="434:434">
      <c r="PR1408" s="158"/>
    </row>
    <row r="1409" spans="434:434">
      <c r="PR1409" s="158"/>
    </row>
    <row r="1410" spans="434:434">
      <c r="PR1410" s="158"/>
    </row>
    <row r="1411" spans="434:434">
      <c r="PR1411" s="158"/>
    </row>
    <row r="1412" spans="434:434">
      <c r="PR1412" s="158"/>
    </row>
    <row r="1413" spans="434:434">
      <c r="PR1413" s="158"/>
    </row>
    <row r="1414" spans="434:434">
      <c r="PR1414" s="158"/>
    </row>
    <row r="1415" spans="434:434">
      <c r="PR1415" s="158"/>
    </row>
    <row r="1416" spans="434:434">
      <c r="PR1416" s="158"/>
    </row>
    <row r="1417" spans="434:434">
      <c r="PR1417" s="158"/>
    </row>
    <row r="1418" spans="434:434">
      <c r="PR1418" s="158"/>
    </row>
    <row r="1419" spans="434:434">
      <c r="PR1419" s="158"/>
    </row>
    <row r="1420" spans="434:434">
      <c r="PR1420" s="158"/>
    </row>
    <row r="1421" spans="434:434">
      <c r="PR1421" s="158"/>
    </row>
    <row r="1422" spans="434:434">
      <c r="PR1422" s="158"/>
    </row>
    <row r="1423" spans="434:434">
      <c r="PR1423" s="158"/>
    </row>
    <row r="1424" spans="434:434">
      <c r="PR1424" s="158"/>
    </row>
    <row r="1425" spans="434:434">
      <c r="PR1425" s="158"/>
    </row>
    <row r="1426" spans="434:434">
      <c r="PR1426" s="158"/>
    </row>
    <row r="1427" spans="434:434">
      <c r="PR1427" s="158"/>
    </row>
    <row r="1428" spans="434:434">
      <c r="PR1428" s="158"/>
    </row>
    <row r="1429" spans="434:434">
      <c r="PR1429" s="158"/>
    </row>
    <row r="1430" spans="434:434">
      <c r="PR1430" s="158"/>
    </row>
    <row r="1431" spans="434:434">
      <c r="PR1431" s="158"/>
    </row>
    <row r="1432" spans="434:434">
      <c r="PR1432" s="158"/>
    </row>
    <row r="1433" spans="434:434">
      <c r="PR1433" s="158"/>
    </row>
    <row r="1434" spans="434:434">
      <c r="PR1434" s="158"/>
    </row>
    <row r="1435" spans="434:434">
      <c r="PR1435" s="158"/>
    </row>
    <row r="1436" spans="434:434">
      <c r="PR1436" s="158"/>
    </row>
    <row r="1437" spans="434:434">
      <c r="PR1437" s="158"/>
    </row>
    <row r="1438" spans="434:434">
      <c r="PR1438" s="158"/>
    </row>
    <row r="1439" spans="434:434">
      <c r="PR1439" s="158"/>
    </row>
    <row r="1440" spans="434:434">
      <c r="PR1440" s="158"/>
    </row>
    <row r="1441" spans="434:434">
      <c r="PR1441" s="158"/>
    </row>
    <row r="1442" spans="434:434">
      <c r="PR1442" s="158"/>
    </row>
    <row r="1443" spans="434:434">
      <c r="PR1443" s="158"/>
    </row>
    <row r="1444" spans="434:434">
      <c r="PR1444" s="158"/>
    </row>
    <row r="1445" spans="434:434">
      <c r="PR1445" s="158"/>
    </row>
    <row r="1446" spans="434:434">
      <c r="PR1446" s="158"/>
    </row>
    <row r="1447" spans="434:434">
      <c r="PR1447" s="158"/>
    </row>
    <row r="1448" spans="434:434">
      <c r="PR1448" s="158"/>
    </row>
    <row r="1449" spans="434:434">
      <c r="PR1449" s="158"/>
    </row>
    <row r="1450" spans="434:434">
      <c r="PR1450" s="158"/>
    </row>
    <row r="1451" spans="434:434">
      <c r="PR1451" s="158"/>
    </row>
    <row r="1452" spans="434:434">
      <c r="PR1452" s="158"/>
    </row>
    <row r="1453" spans="434:434">
      <c r="PR1453" s="158"/>
    </row>
    <row r="1454" spans="434:434">
      <c r="PR1454" s="158"/>
    </row>
    <row r="1455" spans="434:434">
      <c r="PR1455" s="158"/>
    </row>
    <row r="1456" spans="434:434">
      <c r="PR1456" s="158"/>
    </row>
    <row r="1457" spans="434:434">
      <c r="PR1457" s="158"/>
    </row>
    <row r="1458" spans="434:434">
      <c r="PR1458" s="158"/>
    </row>
    <row r="1459" spans="434:434">
      <c r="PR1459" s="158"/>
    </row>
    <row r="1460" spans="434:434">
      <c r="PR1460" s="158"/>
    </row>
    <row r="1461" spans="434:434">
      <c r="PR1461" s="158"/>
    </row>
    <row r="1462" spans="434:434">
      <c r="PR1462" s="158"/>
    </row>
    <row r="1463" spans="434:434">
      <c r="PR1463" s="158"/>
    </row>
    <row r="1464" spans="434:434">
      <c r="PR1464" s="158"/>
    </row>
    <row r="1465" spans="434:434">
      <c r="PR1465" s="158"/>
    </row>
    <row r="1466" spans="434:434">
      <c r="PR1466" s="158"/>
    </row>
    <row r="1467" spans="434:434">
      <c r="PR1467" s="158"/>
    </row>
    <row r="1468" spans="434:434">
      <c r="PR1468" s="158"/>
    </row>
    <row r="1469" spans="434:434">
      <c r="PR1469" s="158"/>
    </row>
    <row r="1470" spans="434:434">
      <c r="PR1470" s="158"/>
    </row>
    <row r="1471" spans="434:434">
      <c r="PR1471" s="158"/>
    </row>
    <row r="1472" spans="434:434">
      <c r="PR1472" s="158"/>
    </row>
    <row r="1473" spans="434:434">
      <c r="PR1473" s="158"/>
    </row>
    <row r="1474" spans="434:434">
      <c r="PR1474" s="158"/>
    </row>
    <row r="1475" spans="434:434">
      <c r="PR1475" s="158"/>
    </row>
    <row r="1476" spans="434:434">
      <c r="PR1476" s="158"/>
    </row>
    <row r="1477" spans="434:434">
      <c r="PR1477" s="158"/>
    </row>
    <row r="1478" spans="434:434">
      <c r="PR1478" s="158"/>
    </row>
    <row r="1479" spans="434:434">
      <c r="PR1479" s="158"/>
    </row>
    <row r="1480" spans="434:434">
      <c r="PR1480" s="158"/>
    </row>
    <row r="1481" spans="434:434">
      <c r="PR1481" s="158"/>
    </row>
    <row r="1482" spans="434:434">
      <c r="PR1482" s="158"/>
    </row>
    <row r="1483" spans="434:434">
      <c r="PR1483" s="158"/>
    </row>
    <row r="1484" spans="434:434">
      <c r="PR1484" s="158"/>
    </row>
    <row r="1485" spans="434:434">
      <c r="PR1485" s="158"/>
    </row>
    <row r="1486" spans="434:434">
      <c r="PR1486" s="158"/>
    </row>
    <row r="1487" spans="434:434">
      <c r="PR1487" s="158"/>
    </row>
    <row r="1488" spans="434:434">
      <c r="PR1488" s="158"/>
    </row>
    <row r="1489" spans="434:434">
      <c r="PR1489" s="158"/>
    </row>
    <row r="1490" spans="434:434">
      <c r="PR1490" s="158"/>
    </row>
    <row r="1491" spans="434:434">
      <c r="PR1491" s="158"/>
    </row>
    <row r="1492" spans="434:434">
      <c r="PR1492" s="158"/>
    </row>
    <row r="1493" spans="434:434">
      <c r="PR1493" s="158"/>
    </row>
    <row r="1494" spans="434:434">
      <c r="PR1494" s="158"/>
    </row>
    <row r="1495" spans="434:434">
      <c r="PR1495" s="158"/>
    </row>
    <row r="1496" spans="434:434">
      <c r="PR1496" s="158"/>
    </row>
    <row r="1497" spans="434:434">
      <c r="PR1497" s="158"/>
    </row>
    <row r="1498" spans="434:434">
      <c r="PR1498" s="158"/>
    </row>
    <row r="1499" spans="434:434">
      <c r="PR1499" s="158"/>
    </row>
    <row r="1500" spans="434:434">
      <c r="PR1500" s="158"/>
    </row>
    <row r="1501" spans="434:434">
      <c r="PR1501" s="158"/>
    </row>
    <row r="1502" spans="434:434">
      <c r="PR1502" s="158"/>
    </row>
    <row r="1503" spans="434:434">
      <c r="PR1503" s="158"/>
    </row>
    <row r="1504" spans="434:434">
      <c r="PR1504" s="158"/>
    </row>
    <row r="1505" spans="434:434">
      <c r="PR1505" s="158"/>
    </row>
    <row r="1506" spans="434:434">
      <c r="PR1506" s="158"/>
    </row>
    <row r="1507" spans="434:434">
      <c r="PR1507" s="158"/>
    </row>
    <row r="1508" spans="434:434">
      <c r="PR1508" s="158"/>
    </row>
    <row r="1509" spans="434:434">
      <c r="PR1509" s="158"/>
    </row>
    <row r="1510" spans="434:434">
      <c r="PR1510" s="158"/>
    </row>
    <row r="1511" spans="434:434">
      <c r="PR1511" s="158"/>
    </row>
    <row r="1512" spans="434:434">
      <c r="PR1512" s="158"/>
    </row>
    <row r="1513" spans="434:434">
      <c r="PR1513" s="158"/>
    </row>
    <row r="1514" spans="434:434">
      <c r="PR1514" s="158"/>
    </row>
    <row r="1515" spans="434:434">
      <c r="PR1515" s="158"/>
    </row>
    <row r="1516" spans="434:434">
      <c r="PR1516" s="158"/>
    </row>
    <row r="1517" spans="434:434">
      <c r="PR1517" s="158"/>
    </row>
    <row r="1518" spans="434:434">
      <c r="PR1518" s="158"/>
    </row>
    <row r="1519" spans="434:434">
      <c r="PR1519" s="158"/>
    </row>
    <row r="1520" spans="434:434">
      <c r="PR1520" s="158"/>
    </row>
    <row r="1521" spans="434:434">
      <c r="PR1521" s="158"/>
    </row>
    <row r="1522" spans="434:434">
      <c r="PR1522" s="158"/>
    </row>
    <row r="1523" spans="434:434">
      <c r="PR1523" s="158"/>
    </row>
    <row r="1524" spans="434:434">
      <c r="PR1524" s="158"/>
    </row>
    <row r="1525" spans="434:434">
      <c r="PR1525" s="158"/>
    </row>
    <row r="1526" spans="434:434">
      <c r="PR1526" s="158"/>
    </row>
    <row r="1527" spans="434:434">
      <c r="PR1527" s="158"/>
    </row>
    <row r="1528" spans="434:434">
      <c r="PR1528" s="158"/>
    </row>
    <row r="1529" spans="434:434">
      <c r="PR1529" s="158"/>
    </row>
    <row r="1530" spans="434:434">
      <c r="PR1530" s="158"/>
    </row>
    <row r="1531" spans="434:434">
      <c r="PR1531" s="158"/>
    </row>
    <row r="1532" spans="434:434">
      <c r="PR1532" s="158"/>
    </row>
    <row r="1533" spans="434:434">
      <c r="PR1533" s="158"/>
    </row>
    <row r="1534" spans="434:434">
      <c r="PR1534" s="158"/>
    </row>
    <row r="1535" spans="434:434">
      <c r="PR1535" s="158"/>
    </row>
    <row r="1536" spans="434:434">
      <c r="PR1536" s="158"/>
    </row>
    <row r="1537" spans="434:434">
      <c r="PR1537" s="158"/>
    </row>
    <row r="1538" spans="434:434">
      <c r="PR1538" s="158"/>
    </row>
    <row r="1539" spans="434:434">
      <c r="PR1539" s="158"/>
    </row>
    <row r="1540" spans="434:434">
      <c r="PR1540" s="158"/>
    </row>
    <row r="1541" spans="434:434">
      <c r="PR1541" s="158"/>
    </row>
    <row r="1542" spans="434:434">
      <c r="PR1542" s="158"/>
    </row>
    <row r="1543" spans="434:434">
      <c r="PR1543" s="158"/>
    </row>
    <row r="1544" spans="434:434">
      <c r="PR1544" s="158"/>
    </row>
    <row r="1545" spans="434:434">
      <c r="PR1545" s="158"/>
    </row>
    <row r="1546" spans="434:434">
      <c r="PR1546" s="158"/>
    </row>
    <row r="1547" spans="434:434">
      <c r="PR1547" s="158"/>
    </row>
    <row r="1548" spans="434:434">
      <c r="PR1548" s="158"/>
    </row>
    <row r="1549" spans="434:434">
      <c r="PR1549" s="158"/>
    </row>
    <row r="1550" spans="434:434">
      <c r="PR1550" s="158"/>
    </row>
    <row r="1551" spans="434:434">
      <c r="PR1551" s="158"/>
    </row>
    <row r="1552" spans="434:434">
      <c r="PR1552" s="158"/>
    </row>
    <row r="1553" spans="434:434">
      <c r="PR1553" s="158"/>
    </row>
    <row r="1554" spans="434:434">
      <c r="PR1554" s="158"/>
    </row>
    <row r="1555" spans="434:434">
      <c r="PR1555" s="158"/>
    </row>
    <row r="1556" spans="434:434">
      <c r="PR1556" s="158"/>
    </row>
    <row r="1557" spans="434:434">
      <c r="PR1557" s="158"/>
    </row>
    <row r="1558" spans="434:434">
      <c r="PR1558" s="158"/>
    </row>
    <row r="1559" spans="434:434">
      <c r="PR1559" s="158"/>
    </row>
    <row r="1560" spans="434:434">
      <c r="PR1560" s="158"/>
    </row>
    <row r="1561" spans="434:434">
      <c r="PR1561" s="158"/>
    </row>
    <row r="1562" spans="434:434">
      <c r="PR1562" s="158"/>
    </row>
    <row r="1563" spans="434:434">
      <c r="PR1563" s="158"/>
    </row>
    <row r="1564" spans="434:434">
      <c r="PR1564" s="158"/>
    </row>
    <row r="1565" spans="434:434">
      <c r="PR1565" s="158"/>
    </row>
    <row r="1566" spans="434:434">
      <c r="PR1566" s="158"/>
    </row>
    <row r="1567" spans="434:434">
      <c r="PR1567" s="158"/>
    </row>
    <row r="1568" spans="434:434">
      <c r="PR1568" s="158"/>
    </row>
    <row r="1569" spans="434:434">
      <c r="PR1569" s="158"/>
    </row>
    <row r="1570" spans="434:434">
      <c r="PR1570" s="158"/>
    </row>
    <row r="1571" spans="434:434">
      <c r="PR1571" s="158"/>
    </row>
    <row r="1572" spans="434:434">
      <c r="PR1572" s="158"/>
    </row>
    <row r="1573" spans="434:434">
      <c r="PR1573" s="158"/>
    </row>
    <row r="1574" spans="434:434">
      <c r="PR1574" s="158"/>
    </row>
    <row r="1575" spans="434:434">
      <c r="PR1575" s="158"/>
    </row>
    <row r="1576" spans="434:434">
      <c r="PR1576" s="158"/>
    </row>
    <row r="1577" spans="434:434">
      <c r="PR1577" s="158"/>
    </row>
    <row r="1578" spans="434:434">
      <c r="PR1578" s="158"/>
    </row>
    <row r="1579" spans="434:434">
      <c r="PR1579" s="158"/>
    </row>
    <row r="1580" spans="434:434">
      <c r="PR1580" s="158"/>
    </row>
    <row r="1581" spans="434:434">
      <c r="PR1581" s="158"/>
    </row>
    <row r="1582" spans="434:434">
      <c r="PR1582" s="158"/>
    </row>
    <row r="1583" spans="434:434">
      <c r="PR1583" s="158"/>
    </row>
    <row r="1584" spans="434:434">
      <c r="PR1584" s="158"/>
    </row>
    <row r="1585" spans="434:434">
      <c r="PR1585" s="158"/>
    </row>
    <row r="1586" spans="434:434">
      <c r="PR1586" s="158"/>
    </row>
    <row r="1587" spans="434:434">
      <c r="PR1587" s="158"/>
    </row>
    <row r="1588" spans="434:434">
      <c r="PR1588" s="158"/>
    </row>
    <row r="1589" spans="434:434">
      <c r="PR1589" s="158"/>
    </row>
    <row r="1590" spans="434:434">
      <c r="PR1590" s="158"/>
    </row>
    <row r="1591" spans="434:434">
      <c r="PR1591" s="158"/>
    </row>
    <row r="1592" spans="434:434">
      <c r="PR1592" s="158"/>
    </row>
    <row r="1593" spans="434:434">
      <c r="PR1593" s="158"/>
    </row>
    <row r="1594" spans="434:434">
      <c r="PR1594" s="158"/>
    </row>
    <row r="1595" spans="434:434">
      <c r="PR1595" s="158"/>
    </row>
    <row r="1596" spans="434:434">
      <c r="PR1596" s="158"/>
    </row>
    <row r="1597" spans="434:434">
      <c r="PR1597" s="158"/>
    </row>
    <row r="1598" spans="434:434">
      <c r="PR1598" s="158"/>
    </row>
    <row r="1599" spans="434:434">
      <c r="PR1599" s="158"/>
    </row>
    <row r="1600" spans="434:434">
      <c r="PR1600" s="158"/>
    </row>
    <row r="1601" spans="434:434">
      <c r="PR1601" s="158"/>
    </row>
    <row r="1602" spans="434:434">
      <c r="PR1602" s="158"/>
    </row>
    <row r="1603" spans="434:434">
      <c r="PR1603" s="158"/>
    </row>
    <row r="1604" spans="434:434">
      <c r="PR1604" s="158"/>
    </row>
    <row r="1605" spans="434:434">
      <c r="PR1605" s="158"/>
    </row>
    <row r="1606" spans="434:434">
      <c r="PR1606" s="158"/>
    </row>
    <row r="1607" spans="434:434">
      <c r="PR1607" s="158"/>
    </row>
    <row r="1608" spans="434:434">
      <c r="PR1608" s="158"/>
    </row>
    <row r="1609" spans="434:434">
      <c r="PR1609" s="158"/>
    </row>
    <row r="1610" spans="434:434">
      <c r="PR1610" s="158"/>
    </row>
    <row r="1611" spans="434:434">
      <c r="PR1611" s="158"/>
    </row>
    <row r="1612" spans="434:434">
      <c r="PR1612" s="158"/>
    </row>
    <row r="1613" spans="434:434">
      <c r="PR1613" s="158"/>
    </row>
    <row r="1614" spans="434:434">
      <c r="PR1614" s="158"/>
    </row>
    <row r="1615" spans="434:434">
      <c r="PR1615" s="158"/>
    </row>
    <row r="1616" spans="434:434">
      <c r="PR1616" s="158"/>
    </row>
    <row r="1617" spans="434:434">
      <c r="PR1617" s="158"/>
    </row>
    <row r="1618" spans="434:434">
      <c r="PR1618" s="158"/>
    </row>
    <row r="1619" spans="434:434">
      <c r="PR1619" s="158"/>
    </row>
    <row r="1620" spans="434:434">
      <c r="PR1620" s="158"/>
    </row>
    <row r="1621" spans="434:434">
      <c r="PR1621" s="158"/>
    </row>
    <row r="1622" spans="434:434">
      <c r="PR1622" s="158"/>
    </row>
    <row r="1623" spans="434:434">
      <c r="PR1623" s="158"/>
    </row>
    <row r="1624" spans="434:434">
      <c r="PR1624" s="158"/>
    </row>
    <row r="1625" spans="434:434">
      <c r="PR1625" s="158"/>
    </row>
    <row r="1626" spans="434:434">
      <c r="PR1626" s="158"/>
    </row>
    <row r="1627" spans="434:434">
      <c r="PR1627" s="158"/>
    </row>
    <row r="1628" spans="434:434">
      <c r="PR1628" s="158"/>
    </row>
    <row r="1629" spans="434:434">
      <c r="PR1629" s="158"/>
    </row>
    <row r="1630" spans="434:434">
      <c r="PR1630" s="158"/>
    </row>
    <row r="1631" spans="434:434">
      <c r="PR1631" s="158"/>
    </row>
    <row r="1632" spans="434:434">
      <c r="PR1632" s="158"/>
    </row>
    <row r="1633" spans="434:434">
      <c r="PR1633" s="158"/>
    </row>
    <row r="1634" spans="434:434">
      <c r="PR1634" s="158"/>
    </row>
    <row r="1635" spans="434:434">
      <c r="PR1635" s="158"/>
    </row>
    <row r="1636" spans="434:434">
      <c r="PR1636" s="158"/>
    </row>
    <row r="1637" spans="434:434">
      <c r="PR1637" s="158"/>
    </row>
    <row r="1638" spans="434:434">
      <c r="PR1638" s="158"/>
    </row>
    <row r="1639" spans="434:434">
      <c r="PR1639" s="158"/>
    </row>
    <row r="1640" spans="434:434">
      <c r="PR1640" s="158"/>
    </row>
    <row r="1641" spans="434:434">
      <c r="PR1641" s="158"/>
    </row>
    <row r="1642" spans="434:434">
      <c r="PR1642" s="158"/>
    </row>
    <row r="1643" spans="434:434">
      <c r="PR1643" s="158"/>
    </row>
    <row r="1644" spans="434:434">
      <c r="PR1644" s="158"/>
    </row>
    <row r="1645" spans="434:434">
      <c r="PR1645" s="158"/>
    </row>
    <row r="1646" spans="434:434">
      <c r="PR1646" s="158"/>
    </row>
    <row r="1647" spans="434:434">
      <c r="PR1647" s="158"/>
    </row>
    <row r="1648" spans="434:434">
      <c r="PR1648" s="158"/>
    </row>
    <row r="1649" spans="434:434">
      <c r="PR1649" s="158"/>
    </row>
    <row r="1650" spans="434:434">
      <c r="PR1650" s="158"/>
    </row>
    <row r="1651" spans="434:434">
      <c r="PR1651" s="158"/>
    </row>
    <row r="1652" spans="434:434">
      <c r="PR1652" s="158"/>
    </row>
    <row r="1653" spans="434:434">
      <c r="PR1653" s="158"/>
    </row>
    <row r="1654" spans="434:434">
      <c r="PR1654" s="158"/>
    </row>
    <row r="1655" spans="434:434">
      <c r="PR1655" s="158"/>
    </row>
    <row r="1656" spans="434:434">
      <c r="PR1656" s="158"/>
    </row>
    <row r="1657" spans="434:434">
      <c r="PR1657" s="158"/>
    </row>
    <row r="1658" spans="434:434">
      <c r="PR1658" s="158"/>
    </row>
    <row r="1659" spans="434:434">
      <c r="PR1659" s="158"/>
    </row>
    <row r="1660" spans="434:434">
      <c r="PR1660" s="158"/>
    </row>
    <row r="1661" spans="434:434">
      <c r="PR1661" s="158"/>
    </row>
    <row r="1662" spans="434:434">
      <c r="PR1662" s="158"/>
    </row>
    <row r="1663" spans="434:434">
      <c r="PR1663" s="158"/>
    </row>
    <row r="1664" spans="434:434">
      <c r="PR1664" s="158"/>
    </row>
    <row r="1665" spans="434:434">
      <c r="PR1665" s="158"/>
    </row>
    <row r="1666" spans="434:434">
      <c r="PR1666" s="158"/>
    </row>
    <row r="1667" spans="434:434">
      <c r="PR1667" s="158"/>
    </row>
    <row r="1668" spans="434:434">
      <c r="PR1668" s="158"/>
    </row>
    <row r="1669" spans="434:434">
      <c r="PR1669" s="158"/>
    </row>
    <row r="1670" spans="434:434">
      <c r="PR1670" s="158"/>
    </row>
    <row r="1671" spans="434:434">
      <c r="PR1671" s="158"/>
    </row>
    <row r="1672" spans="434:434">
      <c r="PR1672" s="158"/>
    </row>
    <row r="1673" spans="434:434">
      <c r="PR1673" s="158"/>
    </row>
    <row r="1674" spans="434:434">
      <c r="PR1674" s="158"/>
    </row>
    <row r="1675" spans="434:434">
      <c r="PR1675" s="158"/>
    </row>
    <row r="1676" spans="434:434">
      <c r="PR1676" s="158"/>
    </row>
    <row r="1677" spans="434:434">
      <c r="PR1677" s="158"/>
    </row>
    <row r="1678" spans="434:434">
      <c r="PR1678" s="158"/>
    </row>
    <row r="1679" spans="434:434">
      <c r="PR1679" s="158"/>
    </row>
    <row r="1680" spans="434:434">
      <c r="PR1680" s="158"/>
    </row>
    <row r="1681" spans="434:434">
      <c r="PR1681" s="158"/>
    </row>
    <row r="1682" spans="434:434">
      <c r="PR1682" s="158"/>
    </row>
    <row r="1683" spans="434:434">
      <c r="PR1683" s="158"/>
    </row>
    <row r="1684" spans="434:434">
      <c r="PR1684" s="158"/>
    </row>
    <row r="1685" spans="434:434">
      <c r="PR1685" s="158"/>
    </row>
    <row r="1686" spans="434:434">
      <c r="PR1686" s="158"/>
    </row>
    <row r="1687" spans="434:434">
      <c r="PR1687" s="158"/>
    </row>
    <row r="1688" spans="434:434">
      <c r="PR1688" s="158"/>
    </row>
    <row r="1689" spans="434:434">
      <c r="PR1689" s="158"/>
    </row>
    <row r="1690" spans="434:434">
      <c r="PR1690" s="158"/>
    </row>
    <row r="1691" spans="434:434">
      <c r="PR1691" s="158"/>
    </row>
    <row r="1692" spans="434:434">
      <c r="PR1692" s="158"/>
    </row>
    <row r="1693" spans="434:434">
      <c r="PR1693" s="158"/>
    </row>
    <row r="1694" spans="434:434">
      <c r="PR1694" s="158"/>
    </row>
    <row r="1695" spans="434:434">
      <c r="PR1695" s="158"/>
    </row>
    <row r="1696" spans="434:434">
      <c r="PR1696" s="158"/>
    </row>
    <row r="1697" spans="434:434">
      <c r="PR1697" s="158"/>
    </row>
    <row r="1698" spans="434:434">
      <c r="PR1698" s="158"/>
    </row>
    <row r="1699" spans="434:434">
      <c r="PR1699" s="158"/>
    </row>
    <row r="1700" spans="434:434">
      <c r="PR1700" s="158"/>
    </row>
    <row r="1701" spans="434:434">
      <c r="PR1701" s="158"/>
    </row>
    <row r="1702" spans="434:434">
      <c r="PR1702" s="158"/>
    </row>
    <row r="1703" spans="434:434">
      <c r="PR1703" s="158"/>
    </row>
    <row r="1704" spans="434:434">
      <c r="PR1704" s="158"/>
    </row>
    <row r="1705" spans="434:434">
      <c r="PR1705" s="158"/>
    </row>
    <row r="1706" spans="434:434">
      <c r="PR1706" s="158"/>
    </row>
    <row r="1707" spans="434:434">
      <c r="PR1707" s="158"/>
    </row>
    <row r="1708" spans="434:434">
      <c r="PR1708" s="158"/>
    </row>
    <row r="1709" spans="434:434">
      <c r="PR1709" s="158"/>
    </row>
    <row r="1710" spans="434:434">
      <c r="PR1710" s="158"/>
    </row>
    <row r="1711" spans="434:434">
      <c r="PR1711" s="158"/>
    </row>
    <row r="1712" spans="434:434">
      <c r="PR1712" s="158"/>
    </row>
    <row r="1713" spans="434:434">
      <c r="PR1713" s="158"/>
    </row>
    <row r="1714" spans="434:434">
      <c r="PR1714" s="158"/>
    </row>
    <row r="1715" spans="434:434">
      <c r="PR1715" s="158"/>
    </row>
    <row r="1716" spans="434:434">
      <c r="PR1716" s="158"/>
    </row>
    <row r="1717" spans="434:434">
      <c r="PR1717" s="158"/>
    </row>
    <row r="1718" spans="434:434">
      <c r="PR1718" s="158"/>
    </row>
    <row r="1719" spans="434:434">
      <c r="PR1719" s="158"/>
    </row>
    <row r="1720" spans="434:434">
      <c r="PR1720" s="158"/>
    </row>
    <row r="1721" spans="434:434">
      <c r="PR1721" s="158"/>
    </row>
    <row r="1722" spans="434:434">
      <c r="PR1722" s="158"/>
    </row>
    <row r="1723" spans="434:434">
      <c r="PR1723" s="158"/>
    </row>
    <row r="1724" spans="434:434">
      <c r="PR1724" s="158"/>
    </row>
    <row r="1725" spans="434:434">
      <c r="PR1725" s="158"/>
    </row>
    <row r="1726" spans="434:434">
      <c r="PR1726" s="158"/>
    </row>
    <row r="1727" spans="434:434">
      <c r="PR1727" s="158"/>
    </row>
    <row r="1728" spans="434:434">
      <c r="PR1728" s="158"/>
    </row>
    <row r="1729" spans="434:434">
      <c r="PR1729" s="158"/>
    </row>
    <row r="1730" spans="434:434">
      <c r="PR1730" s="158"/>
    </row>
    <row r="1731" spans="434:434">
      <c r="PR1731" s="158"/>
    </row>
    <row r="1732" spans="434:434">
      <c r="PR1732" s="158"/>
    </row>
    <row r="1733" spans="434:434">
      <c r="PR1733" s="158"/>
    </row>
    <row r="1734" spans="434:434">
      <c r="PR1734" s="158"/>
    </row>
    <row r="1735" spans="434:434">
      <c r="PR1735" s="158"/>
    </row>
    <row r="1736" spans="434:434">
      <c r="PR1736" s="158"/>
    </row>
    <row r="1737" spans="434:434">
      <c r="PR1737" s="158"/>
    </row>
    <row r="1738" spans="434:434">
      <c r="PR1738" s="158"/>
    </row>
    <row r="1739" spans="434:434">
      <c r="PR1739" s="158"/>
    </row>
    <row r="1740" spans="434:434">
      <c r="PR1740" s="158"/>
    </row>
    <row r="1741" spans="434:434">
      <c r="PR1741" s="158"/>
    </row>
    <row r="1742" spans="434:434">
      <c r="PR1742" s="158"/>
    </row>
    <row r="1743" spans="434:434">
      <c r="PR1743" s="158"/>
    </row>
    <row r="1744" spans="434:434">
      <c r="PR1744" s="158"/>
    </row>
    <row r="1745" spans="434:434">
      <c r="PR1745" s="158"/>
    </row>
    <row r="1746" spans="434:434">
      <c r="PR1746" s="158"/>
    </row>
    <row r="1747" spans="434:434">
      <c r="PR1747" s="158"/>
    </row>
    <row r="1748" spans="434:434">
      <c r="PR1748" s="158"/>
    </row>
    <row r="1749" spans="434:434">
      <c r="PR1749" s="158"/>
    </row>
    <row r="1750" spans="434:434">
      <c r="PR1750" s="158"/>
    </row>
    <row r="1751" spans="434:434">
      <c r="PR1751" s="158"/>
    </row>
    <row r="1752" spans="434:434">
      <c r="PR1752" s="158"/>
    </row>
    <row r="1753" spans="434:434">
      <c r="PR1753" s="158"/>
    </row>
    <row r="1754" spans="434:434">
      <c r="PR1754" s="158"/>
    </row>
    <row r="1755" spans="434:434">
      <c r="PR1755" s="158"/>
    </row>
    <row r="1756" spans="434:434">
      <c r="PR1756" s="158"/>
    </row>
    <row r="1757" spans="434:434">
      <c r="PR1757" s="158"/>
    </row>
    <row r="1758" spans="434:434">
      <c r="PR1758" s="158"/>
    </row>
    <row r="1759" spans="434:434">
      <c r="PR1759" s="158"/>
    </row>
    <row r="1760" spans="434:434">
      <c r="PR1760" s="158"/>
    </row>
    <row r="1761" spans="434:434">
      <c r="PR1761" s="158"/>
    </row>
    <row r="1762" spans="434:434">
      <c r="PR1762" s="158"/>
    </row>
    <row r="1763" spans="434:434">
      <c r="PR1763" s="158"/>
    </row>
    <row r="1764" spans="434:434">
      <c r="PR1764" s="158"/>
    </row>
    <row r="1765" spans="434:434">
      <c r="PR1765" s="158"/>
    </row>
    <row r="1766" spans="434:434">
      <c r="PR1766" s="158"/>
    </row>
    <row r="1767" spans="434:434">
      <c r="PR1767" s="158"/>
    </row>
    <row r="1768" spans="434:434">
      <c r="PR1768" s="158"/>
    </row>
    <row r="1769" spans="434:434">
      <c r="PR1769" s="158"/>
    </row>
    <row r="1770" spans="434:434">
      <c r="PR1770" s="158"/>
    </row>
    <row r="1771" spans="434:434">
      <c r="PR1771" s="158"/>
    </row>
    <row r="1772" spans="434:434">
      <c r="PR1772" s="158"/>
    </row>
    <row r="1773" spans="434:434">
      <c r="PR1773" s="158"/>
    </row>
    <row r="1774" spans="434:434">
      <c r="PR1774" s="158"/>
    </row>
    <row r="1775" spans="434:434">
      <c r="PR1775" s="158"/>
    </row>
    <row r="1776" spans="434:434">
      <c r="PR1776" s="158"/>
    </row>
    <row r="1777" spans="434:434">
      <c r="PR1777" s="158"/>
    </row>
    <row r="1778" spans="434:434">
      <c r="PR1778" s="158"/>
    </row>
    <row r="1779" spans="434:434">
      <c r="PR1779" s="158"/>
    </row>
    <row r="1780" spans="434:434">
      <c r="PR1780" s="158"/>
    </row>
    <row r="1781" spans="434:434">
      <c r="PR1781" s="158"/>
    </row>
    <row r="1782" spans="434:434">
      <c r="PR1782" s="158"/>
    </row>
    <row r="1783" spans="434:434">
      <c r="PR1783" s="158"/>
    </row>
    <row r="1784" spans="434:434">
      <c r="PR1784" s="158"/>
    </row>
    <row r="1785" spans="434:434">
      <c r="PR1785" s="158"/>
    </row>
    <row r="1786" spans="434:434">
      <c r="PR1786" s="158"/>
    </row>
    <row r="1787" spans="434:434">
      <c r="PR1787" s="158"/>
    </row>
    <row r="1788" spans="434:434">
      <c r="PR1788" s="158"/>
    </row>
    <row r="1789" spans="434:434">
      <c r="PR1789" s="158"/>
    </row>
    <row r="1790" spans="434:434">
      <c r="PR1790" s="158"/>
    </row>
    <row r="1791" spans="434:434">
      <c r="PR1791" s="158"/>
    </row>
    <row r="1792" spans="434:434">
      <c r="PR1792" s="158"/>
    </row>
    <row r="1793" spans="434:434">
      <c r="PR1793" s="158"/>
    </row>
    <row r="1794" spans="434:434">
      <c r="PR1794" s="158"/>
    </row>
    <row r="1795" spans="434:434">
      <c r="PR1795" s="158"/>
    </row>
    <row r="1796" spans="434:434">
      <c r="PR1796" s="158"/>
    </row>
    <row r="1797" spans="434:434">
      <c r="PR1797" s="158"/>
    </row>
    <row r="1798" spans="434:434">
      <c r="PR1798" s="158"/>
    </row>
    <row r="1799" spans="434:434">
      <c r="PR1799" s="158"/>
    </row>
    <row r="1800" spans="434:434">
      <c r="PR1800" s="158"/>
    </row>
    <row r="1801" spans="434:434">
      <c r="PR1801" s="158"/>
    </row>
    <row r="1802" spans="434:434">
      <c r="PR1802" s="158"/>
    </row>
    <row r="1803" spans="434:434">
      <c r="PR1803" s="158"/>
    </row>
    <row r="1804" spans="434:434">
      <c r="PR1804" s="158"/>
    </row>
    <row r="1805" spans="434:434">
      <c r="PR1805" s="158"/>
    </row>
    <row r="1806" spans="434:434">
      <c r="PR1806" s="158"/>
    </row>
    <row r="1807" spans="434:434">
      <c r="PR1807" s="158"/>
    </row>
    <row r="1808" spans="434:434">
      <c r="PR1808" s="158"/>
    </row>
    <row r="1809" spans="434:434">
      <c r="PR1809" s="158"/>
    </row>
    <row r="1810" spans="434:434">
      <c r="PR1810" s="158"/>
    </row>
    <row r="1811" spans="434:434">
      <c r="PR1811" s="158"/>
    </row>
    <row r="1812" spans="434:434">
      <c r="PR1812" s="158"/>
    </row>
    <row r="1813" spans="434:434">
      <c r="PR1813" s="158"/>
    </row>
    <row r="1814" spans="434:434">
      <c r="PR1814" s="158"/>
    </row>
    <row r="1815" spans="434:434">
      <c r="PR1815" s="158"/>
    </row>
    <row r="1816" spans="434:434">
      <c r="PR1816" s="158"/>
    </row>
    <row r="1817" spans="434:434">
      <c r="PR1817" s="158"/>
    </row>
    <row r="1818" spans="434:434">
      <c r="PR1818" s="158"/>
    </row>
    <row r="1819" spans="434:434">
      <c r="PR1819" s="158"/>
    </row>
    <row r="1820" spans="434:434">
      <c r="PR1820" s="158"/>
    </row>
    <row r="1821" spans="434:434">
      <c r="PR1821" s="158"/>
    </row>
    <row r="1822" spans="434:434">
      <c r="PR1822" s="158"/>
    </row>
    <row r="1823" spans="434:434">
      <c r="PR1823" s="158"/>
    </row>
    <row r="1824" spans="434:434">
      <c r="PR1824" s="158"/>
    </row>
    <row r="1825" spans="434:434">
      <c r="PR1825" s="158"/>
    </row>
    <row r="1826" spans="434:434">
      <c r="PR1826" s="158"/>
    </row>
    <row r="1827" spans="434:434">
      <c r="PR1827" s="158"/>
    </row>
    <row r="1828" spans="434:434">
      <c r="PR1828" s="158"/>
    </row>
    <row r="1829" spans="434:434">
      <c r="PR1829" s="158"/>
    </row>
    <row r="1830" spans="434:434">
      <c r="PR1830" s="158"/>
    </row>
    <row r="1831" spans="434:434">
      <c r="PR1831" s="158"/>
    </row>
    <row r="1832" spans="434:434">
      <c r="PR1832" s="158"/>
    </row>
    <row r="1833" spans="434:434">
      <c r="PR1833" s="158"/>
    </row>
    <row r="1834" spans="434:434">
      <c r="PR1834" s="158"/>
    </row>
    <row r="1835" spans="434:434">
      <c r="PR1835" s="158"/>
    </row>
    <row r="1836" spans="434:434">
      <c r="PR1836" s="158"/>
    </row>
    <row r="1837" spans="434:434">
      <c r="PR1837" s="158"/>
    </row>
    <row r="1838" spans="434:434">
      <c r="PR1838" s="158"/>
    </row>
    <row r="1839" spans="434:434">
      <c r="PR1839" s="158"/>
    </row>
    <row r="1840" spans="434:434">
      <c r="PR1840" s="158"/>
    </row>
    <row r="1841" spans="434:434">
      <c r="PR1841" s="158"/>
    </row>
    <row r="1842" spans="434:434">
      <c r="PR1842" s="158"/>
    </row>
    <row r="1843" spans="434:434">
      <c r="PR1843" s="158"/>
    </row>
    <row r="1844" spans="434:434">
      <c r="PR1844" s="158"/>
    </row>
    <row r="1845" spans="434:434">
      <c r="PR1845" s="158"/>
    </row>
    <row r="1846" spans="434:434">
      <c r="PR1846" s="158"/>
    </row>
    <row r="1847" spans="434:434">
      <c r="PR1847" s="158"/>
    </row>
    <row r="1848" spans="434:434">
      <c r="PR1848" s="158"/>
    </row>
    <row r="1849" spans="434:434">
      <c r="PR1849" s="158"/>
    </row>
    <row r="1850" spans="434:434">
      <c r="PR1850" s="158"/>
    </row>
    <row r="1851" spans="434:434">
      <c r="PR1851" s="158"/>
    </row>
    <row r="1852" spans="434:434">
      <c r="PR1852" s="158"/>
    </row>
    <row r="1853" spans="434:434">
      <c r="PR1853" s="158"/>
    </row>
    <row r="1854" spans="434:434">
      <c r="PR1854" s="158"/>
    </row>
    <row r="1855" spans="434:434">
      <c r="PR1855" s="158"/>
    </row>
    <row r="1856" spans="434:434">
      <c r="PR1856" s="158"/>
    </row>
    <row r="1857" spans="434:434">
      <c r="PR1857" s="158"/>
    </row>
    <row r="1858" spans="434:434">
      <c r="PR1858" s="158"/>
    </row>
    <row r="1859" spans="434:434">
      <c r="PR1859" s="158"/>
    </row>
    <row r="1860" spans="434:434">
      <c r="PR1860" s="158"/>
    </row>
    <row r="1861" spans="434:434">
      <c r="PR1861" s="158"/>
    </row>
    <row r="1862" spans="434:434">
      <c r="PR1862" s="158"/>
    </row>
    <row r="1863" spans="434:434">
      <c r="PR1863" s="158"/>
    </row>
    <row r="1864" spans="434:434">
      <c r="PR1864" s="158"/>
    </row>
    <row r="1865" spans="434:434">
      <c r="PR1865" s="158"/>
    </row>
    <row r="1866" spans="434:434">
      <c r="PR1866" s="158"/>
    </row>
    <row r="1867" spans="434:434">
      <c r="PR1867" s="158"/>
    </row>
    <row r="1868" spans="434:434">
      <c r="PR1868" s="158"/>
    </row>
    <row r="1869" spans="434:434">
      <c r="PR1869" s="158"/>
    </row>
    <row r="1870" spans="434:434">
      <c r="PR1870" s="158"/>
    </row>
    <row r="1871" spans="434:434">
      <c r="PR1871" s="158"/>
    </row>
    <row r="1872" spans="434:434">
      <c r="PR1872" s="158"/>
    </row>
    <row r="1873" spans="434:434">
      <c r="PR1873" s="158"/>
    </row>
    <row r="1874" spans="434:434">
      <c r="PR1874" s="158"/>
    </row>
    <row r="1875" spans="434:434">
      <c r="PR1875" s="158"/>
    </row>
    <row r="1876" spans="434:434">
      <c r="PR1876" s="158"/>
    </row>
    <row r="1877" spans="434:434">
      <c r="PR1877" s="158"/>
    </row>
    <row r="1878" spans="434:434">
      <c r="PR1878" s="158"/>
    </row>
    <row r="1879" spans="434:434">
      <c r="PR1879" s="158"/>
    </row>
    <row r="1880" spans="434:434">
      <c r="PR1880" s="158"/>
    </row>
    <row r="1881" spans="434:434">
      <c r="PR1881" s="158"/>
    </row>
    <row r="1882" spans="434:434">
      <c r="PR1882" s="158"/>
    </row>
    <row r="1883" spans="434:434">
      <c r="PR1883" s="158"/>
    </row>
    <row r="1884" spans="434:434">
      <c r="PR1884" s="158"/>
    </row>
    <row r="1885" spans="434:434">
      <c r="PR1885" s="158"/>
    </row>
    <row r="1886" spans="434:434">
      <c r="PR1886" s="158"/>
    </row>
    <row r="1887" spans="434:434">
      <c r="PR1887" s="158"/>
    </row>
    <row r="1888" spans="434:434">
      <c r="PR1888" s="158"/>
    </row>
    <row r="1889" spans="434:434">
      <c r="PR1889" s="158"/>
    </row>
    <row r="1890" spans="434:434">
      <c r="PR1890" s="158"/>
    </row>
    <row r="1891" spans="434:434">
      <c r="PR1891" s="158"/>
    </row>
    <row r="1892" spans="434:434">
      <c r="PR1892" s="158"/>
    </row>
    <row r="1893" spans="434:434">
      <c r="PR1893" s="158"/>
    </row>
    <row r="1894" spans="434:434">
      <c r="PR1894" s="158"/>
    </row>
    <row r="1895" spans="434:434">
      <c r="PR1895" s="158"/>
    </row>
    <row r="1896" spans="434:434">
      <c r="PR1896" s="158"/>
    </row>
    <row r="1897" spans="434:434">
      <c r="PR1897" s="158"/>
    </row>
    <row r="1898" spans="434:434">
      <c r="PR1898" s="158"/>
    </row>
    <row r="1899" spans="434:434">
      <c r="PR1899" s="158"/>
    </row>
    <row r="1900" spans="434:434">
      <c r="PR1900" s="158"/>
    </row>
    <row r="1901" spans="434:434">
      <c r="PR1901" s="158"/>
    </row>
    <row r="1902" spans="434:434">
      <c r="PR1902" s="158"/>
    </row>
    <row r="1903" spans="434:434">
      <c r="PR1903" s="158"/>
    </row>
    <row r="1904" spans="434:434">
      <c r="PR1904" s="158"/>
    </row>
    <row r="1905" spans="434:434">
      <c r="PR1905" s="158"/>
    </row>
    <row r="1906" spans="434:434">
      <c r="PR1906" s="158"/>
    </row>
    <row r="1907" spans="434:434">
      <c r="PR1907" s="158"/>
    </row>
    <row r="1908" spans="434:434">
      <c r="PR1908" s="158"/>
    </row>
    <row r="1909" spans="434:434">
      <c r="PR1909" s="158"/>
    </row>
    <row r="1910" spans="434:434">
      <c r="PR1910" s="158"/>
    </row>
    <row r="1911" spans="434:434">
      <c r="PR1911" s="158"/>
    </row>
    <row r="1912" spans="434:434">
      <c r="PR1912" s="158"/>
    </row>
    <row r="1913" spans="434:434">
      <c r="PR1913" s="158"/>
    </row>
    <row r="1914" spans="434:434">
      <c r="PR1914" s="158"/>
    </row>
    <row r="1915" spans="434:434">
      <c r="PR1915" s="158"/>
    </row>
    <row r="1916" spans="434:434">
      <c r="PR1916" s="158"/>
    </row>
    <row r="1917" spans="434:434">
      <c r="PR1917" s="158"/>
    </row>
    <row r="1918" spans="434:434">
      <c r="PR1918" s="158"/>
    </row>
    <row r="1919" spans="434:434">
      <c r="PR1919" s="158"/>
    </row>
    <row r="1920" spans="434:434">
      <c r="PR1920" s="158"/>
    </row>
    <row r="1921" spans="434:434">
      <c r="PR1921" s="158"/>
    </row>
    <row r="1922" spans="434:434">
      <c r="PR1922" s="158"/>
    </row>
    <row r="1923" spans="434:434">
      <c r="PR1923" s="158"/>
    </row>
    <row r="1924" spans="434:434">
      <c r="PR1924" s="158"/>
    </row>
    <row r="1925" spans="434:434">
      <c r="PR1925" s="158"/>
    </row>
    <row r="1926" spans="434:434">
      <c r="PR1926" s="158"/>
    </row>
    <row r="1927" spans="434:434">
      <c r="PR1927" s="158"/>
    </row>
    <row r="1928" spans="434:434">
      <c r="PR1928" s="158"/>
    </row>
    <row r="1929" spans="434:434">
      <c r="PR1929" s="158"/>
    </row>
    <row r="1930" spans="434:434">
      <c r="PR1930" s="158"/>
    </row>
    <row r="1931" spans="434:434">
      <c r="PR1931" s="158"/>
    </row>
    <row r="1932" spans="434:434">
      <c r="PR1932" s="158"/>
    </row>
    <row r="1933" spans="434:434">
      <c r="PR1933" s="158"/>
    </row>
    <row r="1934" spans="434:434">
      <c r="PR1934" s="158"/>
    </row>
    <row r="1935" spans="434:434">
      <c r="PR1935" s="158"/>
    </row>
    <row r="1936" spans="434:434">
      <c r="PR1936" s="158"/>
    </row>
    <row r="1937" spans="434:434">
      <c r="PR1937" s="158"/>
    </row>
    <row r="1938" spans="434:434">
      <c r="PR1938" s="158"/>
    </row>
    <row r="1939" spans="434:434">
      <c r="PR1939" s="158"/>
    </row>
    <row r="1940" spans="434:434">
      <c r="PR1940" s="158"/>
    </row>
    <row r="1941" spans="434:434">
      <c r="PR1941" s="158"/>
    </row>
    <row r="1942" spans="434:434">
      <c r="PR1942" s="158"/>
    </row>
    <row r="1943" spans="434:434">
      <c r="PR1943" s="158"/>
    </row>
    <row r="1944" spans="434:434">
      <c r="PR1944" s="158"/>
    </row>
    <row r="1945" spans="434:434">
      <c r="PR1945" s="158"/>
    </row>
    <row r="1946" spans="434:434">
      <c r="PR1946" s="158"/>
    </row>
    <row r="1947" spans="434:434">
      <c r="PR1947" s="158"/>
    </row>
    <row r="1948" spans="434:434">
      <c r="PR1948" s="158"/>
    </row>
    <row r="1949" spans="434:434">
      <c r="PR1949" s="158"/>
    </row>
    <row r="1950" spans="434:434">
      <c r="PR1950" s="158"/>
    </row>
    <row r="1951" spans="434:434">
      <c r="PR1951" s="158"/>
    </row>
    <row r="1952" spans="434:434">
      <c r="PR1952" s="158"/>
    </row>
    <row r="1953" spans="434:434">
      <c r="PR1953" s="158"/>
    </row>
    <row r="1954" spans="434:434">
      <c r="PR1954" s="158"/>
    </row>
    <row r="1955" spans="434:434">
      <c r="PR1955" s="158"/>
    </row>
    <row r="1956" spans="434:434">
      <c r="PR1956" s="158"/>
    </row>
    <row r="1957" spans="434:434">
      <c r="PR1957" s="158"/>
    </row>
    <row r="1958" spans="434:434">
      <c r="PR1958" s="158"/>
    </row>
    <row r="1959" spans="434:434">
      <c r="PR1959" s="158"/>
    </row>
    <row r="1960" spans="434:434">
      <c r="PR1960" s="158"/>
    </row>
    <row r="1961" spans="434:434">
      <c r="PR1961" s="158"/>
    </row>
    <row r="1962" spans="434:434">
      <c r="PR1962" s="158"/>
    </row>
    <row r="1963" spans="434:434">
      <c r="PR1963" s="158"/>
    </row>
    <row r="1964" spans="434:434">
      <c r="PR1964" s="158"/>
    </row>
    <row r="1965" spans="434:434">
      <c r="PR1965" s="158"/>
    </row>
    <row r="1966" spans="434:434">
      <c r="PR1966" s="158"/>
    </row>
    <row r="1967" spans="434:434">
      <c r="PR1967" s="158"/>
    </row>
    <row r="1968" spans="434:434">
      <c r="PR1968" s="158"/>
    </row>
    <row r="1969" spans="434:434">
      <c r="PR1969" s="158"/>
    </row>
    <row r="1970" spans="434:434">
      <c r="PR1970" s="158"/>
    </row>
    <row r="1971" spans="434:434">
      <c r="PR1971" s="158"/>
    </row>
    <row r="1972" spans="434:434">
      <c r="PR1972" s="158"/>
    </row>
    <row r="1973" spans="434:434">
      <c r="PR1973" s="158"/>
    </row>
    <row r="1974" spans="434:434">
      <c r="PR1974" s="158"/>
    </row>
    <row r="1975" spans="434:434">
      <c r="PR1975" s="158"/>
    </row>
    <row r="1976" spans="434:434">
      <c r="PR1976" s="158"/>
    </row>
    <row r="1977" spans="434:434">
      <c r="PR1977" s="158"/>
    </row>
    <row r="1978" spans="434:434">
      <c r="PR1978" s="158"/>
    </row>
    <row r="1979" spans="434:434">
      <c r="PR1979" s="158"/>
    </row>
    <row r="1980" spans="434:434">
      <c r="PR1980" s="158"/>
    </row>
    <row r="1981" spans="434:434">
      <c r="PR1981" s="158"/>
    </row>
    <row r="1982" spans="434:434">
      <c r="PR1982" s="158"/>
    </row>
    <row r="1983" spans="434:434">
      <c r="PR1983" s="158"/>
    </row>
    <row r="1984" spans="434:434">
      <c r="PR1984" s="158"/>
    </row>
    <row r="1985" spans="434:434">
      <c r="PR1985" s="158"/>
    </row>
    <row r="1986" spans="434:434">
      <c r="PR1986" s="158"/>
    </row>
    <row r="1987" spans="434:434">
      <c r="PR1987" s="158"/>
    </row>
    <row r="1988" spans="434:434">
      <c r="PR1988" s="158"/>
    </row>
    <row r="1989" spans="434:434">
      <c r="PR1989" s="158"/>
    </row>
    <row r="1990" spans="434:434">
      <c r="PR1990" s="158"/>
    </row>
    <row r="1991" spans="434:434">
      <c r="PR1991" s="158"/>
    </row>
    <row r="1992" spans="434:434">
      <c r="PR1992" s="158"/>
    </row>
    <row r="1993" spans="434:434">
      <c r="PR1993" s="158"/>
    </row>
    <row r="1994" spans="434:434">
      <c r="PR1994" s="158"/>
    </row>
    <row r="1995" spans="434:434">
      <c r="PR1995" s="158"/>
    </row>
    <row r="1996" spans="434:434">
      <c r="PR1996" s="158"/>
    </row>
    <row r="1997" spans="434:434">
      <c r="PR1997" s="158"/>
    </row>
    <row r="1998" spans="434:434">
      <c r="PR1998" s="158"/>
    </row>
    <row r="1999" spans="434:434">
      <c r="PR1999" s="158"/>
    </row>
    <row r="2000" spans="434:434">
      <c r="PR2000" s="158"/>
    </row>
    <row r="2001" spans="434:434">
      <c r="PR2001" s="158"/>
    </row>
    <row r="2002" spans="434:434">
      <c r="PR2002" s="158"/>
    </row>
    <row r="2003" spans="434:434">
      <c r="PR2003" s="158"/>
    </row>
    <row r="2004" spans="434:434">
      <c r="PR2004" s="158"/>
    </row>
    <row r="2005" spans="434:434">
      <c r="PR2005" s="158"/>
    </row>
    <row r="2006" spans="434:434">
      <c r="PR2006" s="158"/>
    </row>
    <row r="2007" spans="434:434">
      <c r="PR2007" s="158"/>
    </row>
    <row r="2008" spans="434:434">
      <c r="PR2008" s="158"/>
    </row>
    <row r="2009" spans="434:434">
      <c r="PR2009" s="158"/>
    </row>
    <row r="2010" spans="434:434">
      <c r="PR2010" s="158"/>
    </row>
    <row r="2011" spans="434:434">
      <c r="PR2011" s="158"/>
    </row>
    <row r="2012" spans="434:434">
      <c r="PR2012" s="158"/>
    </row>
    <row r="2013" spans="434:434">
      <c r="PR2013" s="158"/>
    </row>
    <row r="2014" spans="434:434">
      <c r="PR2014" s="158"/>
    </row>
    <row r="2015" spans="434:434">
      <c r="PR2015" s="158"/>
    </row>
    <row r="2016" spans="434:434">
      <c r="PR2016" s="158"/>
    </row>
    <row r="2017" spans="434:434">
      <c r="PR2017" s="158"/>
    </row>
    <row r="2018" spans="434:434">
      <c r="PR2018" s="158"/>
    </row>
    <row r="2019" spans="434:434">
      <c r="PR2019" s="158"/>
    </row>
    <row r="2020" spans="434:434">
      <c r="PR2020" s="158"/>
    </row>
    <row r="2021" spans="434:434">
      <c r="PR2021" s="158"/>
    </row>
    <row r="2022" spans="434:434">
      <c r="PR2022" s="158"/>
    </row>
    <row r="2023" spans="434:434">
      <c r="PR2023" s="158"/>
    </row>
    <row r="2024" spans="434:434">
      <c r="PR2024" s="158"/>
    </row>
    <row r="2025" spans="434:434">
      <c r="PR2025" s="158"/>
    </row>
    <row r="2026" spans="434:434">
      <c r="PR2026" s="158"/>
    </row>
    <row r="2027" spans="434:434">
      <c r="PR2027" s="158"/>
    </row>
    <row r="2028" spans="434:434">
      <c r="PR2028" s="158"/>
    </row>
    <row r="2029" spans="434:434">
      <c r="PR2029" s="158"/>
    </row>
    <row r="2030" spans="434:434">
      <c r="PR2030" s="158"/>
    </row>
    <row r="2031" spans="434:434">
      <c r="PR2031" s="158"/>
    </row>
    <row r="2032" spans="434:434">
      <c r="PR2032" s="158"/>
    </row>
    <row r="2033" spans="434:434">
      <c r="PR2033" s="158"/>
    </row>
    <row r="2034" spans="434:434">
      <c r="PR2034" s="158"/>
    </row>
    <row r="2035" spans="434:434">
      <c r="PR2035" s="158"/>
    </row>
    <row r="2036" spans="434:434">
      <c r="PR2036" s="158"/>
    </row>
    <row r="2037" spans="434:434">
      <c r="PR2037" s="158"/>
    </row>
    <row r="2038" spans="434:434">
      <c r="PR2038" s="158"/>
    </row>
    <row r="2039" spans="434:434">
      <c r="PR2039" s="158"/>
    </row>
    <row r="2040" spans="434:434">
      <c r="PR2040" s="158"/>
    </row>
    <row r="2041" spans="434:434">
      <c r="PR2041" s="158"/>
    </row>
    <row r="2042" spans="434:434">
      <c r="PR2042" s="158"/>
    </row>
    <row r="2043" spans="434:434">
      <c r="PR2043" s="158"/>
    </row>
    <row r="2044" spans="434:434">
      <c r="PR2044" s="158"/>
    </row>
    <row r="2045" spans="434:434">
      <c r="PR2045" s="158"/>
    </row>
    <row r="2046" spans="434:434">
      <c r="PR2046" s="158"/>
    </row>
    <row r="2047" spans="434:434">
      <c r="PR2047" s="158"/>
    </row>
    <row r="2048" spans="434:434">
      <c r="PR2048" s="158"/>
    </row>
    <row r="2049" spans="434:434">
      <c r="PR2049" s="158"/>
    </row>
    <row r="2050" spans="434:434">
      <c r="PR2050" s="158"/>
    </row>
    <row r="2051" spans="434:434">
      <c r="PR2051" s="158"/>
    </row>
    <row r="2052" spans="434:434">
      <c r="PR2052" s="158"/>
    </row>
    <row r="2053" spans="434:434">
      <c r="PR2053" s="158"/>
    </row>
    <row r="2054" spans="434:434">
      <c r="PR2054" s="158"/>
    </row>
    <row r="2055" spans="434:434">
      <c r="PR2055" s="158"/>
    </row>
    <row r="2056" spans="434:434">
      <c r="PR2056" s="158"/>
    </row>
    <row r="2057" spans="434:434">
      <c r="PR2057" s="158"/>
    </row>
    <row r="2058" spans="434:434">
      <c r="PR2058" s="158"/>
    </row>
    <row r="2059" spans="434:434">
      <c r="PR2059" s="158"/>
    </row>
    <row r="2060" spans="434:434">
      <c r="PR2060" s="158"/>
    </row>
    <row r="2061" spans="434:434">
      <c r="PR2061" s="158"/>
    </row>
    <row r="2062" spans="434:434">
      <c r="PR2062" s="158"/>
    </row>
    <row r="2063" spans="434:434">
      <c r="PR2063" s="158"/>
    </row>
    <row r="2064" spans="434:434">
      <c r="PR2064" s="158"/>
    </row>
    <row r="2065" spans="434:434">
      <c r="PR2065" s="158"/>
    </row>
    <row r="2066" spans="434:434">
      <c r="PR2066" s="158"/>
    </row>
    <row r="2067" spans="434:434">
      <c r="PR2067" s="158"/>
    </row>
    <row r="2068" spans="434:434">
      <c r="PR2068" s="158"/>
    </row>
    <row r="2069" spans="434:434">
      <c r="PR2069" s="158"/>
    </row>
    <row r="2070" spans="434:434">
      <c r="PR2070" s="158"/>
    </row>
    <row r="2071" spans="434:434">
      <c r="PR2071" s="158"/>
    </row>
    <row r="2072" spans="434:434">
      <c r="PR2072" s="158"/>
    </row>
    <row r="2073" spans="434:434">
      <c r="PR2073" s="158"/>
    </row>
    <row r="2074" spans="434:434">
      <c r="PR2074" s="158"/>
    </row>
    <row r="2075" spans="434:434">
      <c r="PR2075" s="158"/>
    </row>
    <row r="2076" spans="434:434">
      <c r="PR2076" s="158"/>
    </row>
    <row r="2077" spans="434:434">
      <c r="PR2077" s="158"/>
    </row>
    <row r="2078" spans="434:434">
      <c r="PR2078" s="158"/>
    </row>
    <row r="2079" spans="434:434">
      <c r="PR2079" s="158"/>
    </row>
    <row r="2080" spans="434:434">
      <c r="PR2080" s="158"/>
    </row>
    <row r="2081" spans="434:434">
      <c r="PR2081" s="158"/>
    </row>
    <row r="2082" spans="434:434">
      <c r="PR2082" s="158"/>
    </row>
    <row r="2083" spans="434:434">
      <c r="PR2083" s="158"/>
    </row>
    <row r="2084" spans="434:434">
      <c r="PR2084" s="158"/>
    </row>
    <row r="2085" spans="434:434">
      <c r="PR2085" s="158"/>
    </row>
    <row r="2086" spans="434:434">
      <c r="PR2086" s="158"/>
    </row>
    <row r="2087" spans="434:434">
      <c r="PR2087" s="158"/>
    </row>
    <row r="2088" spans="434:434">
      <c r="PR2088" s="158"/>
    </row>
    <row r="2089" spans="434:434">
      <c r="PR2089" s="158"/>
    </row>
    <row r="2090" spans="434:434">
      <c r="PR2090" s="158"/>
    </row>
    <row r="2091" spans="434:434">
      <c r="PR2091" s="158"/>
    </row>
    <row r="2092" spans="434:434">
      <c r="PR2092" s="158"/>
    </row>
    <row r="2093" spans="434:434">
      <c r="PR2093" s="158"/>
    </row>
    <row r="2094" spans="434:434">
      <c r="PR2094" s="158"/>
    </row>
    <row r="2095" spans="434:434">
      <c r="PR2095" s="158"/>
    </row>
    <row r="2096" spans="434:434">
      <c r="PR2096" s="158"/>
    </row>
    <row r="2097" spans="434:434">
      <c r="PR2097" s="158"/>
    </row>
    <row r="2098" spans="434:434">
      <c r="PR2098" s="158"/>
    </row>
    <row r="2099" spans="434:434">
      <c r="PR2099" s="158"/>
    </row>
    <row r="2100" spans="434:434">
      <c r="PR2100" s="158"/>
    </row>
    <row r="2101" spans="434:434">
      <c r="PR2101" s="158"/>
    </row>
    <row r="2102" spans="434:434">
      <c r="PR2102" s="158"/>
    </row>
    <row r="2103" spans="434:434">
      <c r="PR2103" s="158"/>
    </row>
    <row r="2104" spans="434:434">
      <c r="PR2104" s="158"/>
    </row>
    <row r="2105" spans="434:434">
      <c r="PR2105" s="158"/>
    </row>
    <row r="2106" spans="434:434">
      <c r="PR2106" s="158"/>
    </row>
    <row r="2107" spans="434:434">
      <c r="PR2107" s="158"/>
    </row>
    <row r="2108" spans="434:434">
      <c r="PR2108" s="158"/>
    </row>
    <row r="2109" spans="434:434">
      <c r="PR2109" s="158"/>
    </row>
    <row r="2110" spans="434:434">
      <c r="PR2110" s="158"/>
    </row>
    <row r="2111" spans="434:434">
      <c r="PR2111" s="158"/>
    </row>
    <row r="2112" spans="434:434">
      <c r="PR2112" s="158"/>
    </row>
    <row r="2113" spans="434:434">
      <c r="PR2113" s="158"/>
    </row>
    <row r="2114" spans="434:434">
      <c r="PR2114" s="158"/>
    </row>
    <row r="2115" spans="434:434">
      <c r="PR2115" s="158"/>
    </row>
    <row r="2116" spans="434:434">
      <c r="PR2116" s="158"/>
    </row>
    <row r="2117" spans="434:434">
      <c r="PR2117" s="158"/>
    </row>
    <row r="2118" spans="434:434">
      <c r="PR2118" s="158"/>
    </row>
    <row r="2119" spans="434:434">
      <c r="PR2119" s="158"/>
    </row>
    <row r="2120" spans="434:434">
      <c r="PR2120" s="158"/>
    </row>
    <row r="2121" spans="434:434">
      <c r="PR2121" s="158"/>
    </row>
    <row r="2122" spans="434:434">
      <c r="PR2122" s="158"/>
    </row>
    <row r="2123" spans="434:434">
      <c r="PR2123" s="158"/>
    </row>
    <row r="2124" spans="434:434">
      <c r="PR2124" s="158"/>
    </row>
    <row r="2125" spans="434:434">
      <c r="PR2125" s="158"/>
    </row>
    <row r="2126" spans="434:434">
      <c r="PR2126" s="158"/>
    </row>
    <row r="2127" spans="434:434">
      <c r="PR2127" s="158"/>
    </row>
    <row r="2128" spans="434:434">
      <c r="PR2128" s="158"/>
    </row>
    <row r="2129" spans="434:434">
      <c r="PR2129" s="158"/>
    </row>
    <row r="2130" spans="434:434">
      <c r="PR2130" s="158"/>
    </row>
    <row r="2131" spans="434:434">
      <c r="PR2131" s="158"/>
    </row>
    <row r="2132" spans="434:434">
      <c r="PR2132" s="158"/>
    </row>
    <row r="2133" spans="434:434">
      <c r="PR2133" s="158"/>
    </row>
    <row r="2134" spans="434:434">
      <c r="PR2134" s="158"/>
    </row>
    <row r="2135" spans="434:434">
      <c r="PR2135" s="158"/>
    </row>
    <row r="2136" spans="434:434">
      <c r="PR2136" s="158"/>
    </row>
    <row r="2137" spans="434:434">
      <c r="PR2137" s="158"/>
    </row>
    <row r="2138" spans="434:434">
      <c r="PR2138" s="158"/>
    </row>
    <row r="2139" spans="434:434">
      <c r="PR2139" s="158"/>
    </row>
    <row r="2140" spans="434:434">
      <c r="PR2140" s="158"/>
    </row>
    <row r="2141" spans="434:434">
      <c r="PR2141" s="158"/>
    </row>
    <row r="2142" spans="434:434">
      <c r="PR2142" s="158"/>
    </row>
    <row r="2143" spans="434:434">
      <c r="PR2143" s="158"/>
    </row>
    <row r="2144" spans="434:434">
      <c r="PR2144" s="158"/>
    </row>
    <row r="2145" spans="434:434">
      <c r="PR2145" s="158"/>
    </row>
    <row r="2146" spans="434:434">
      <c r="PR2146" s="158"/>
    </row>
    <row r="2147" spans="434:434">
      <c r="PR2147" s="158"/>
    </row>
    <row r="2148" spans="434:434">
      <c r="PR2148" s="158"/>
    </row>
    <row r="2149" spans="434:434">
      <c r="PR2149" s="158"/>
    </row>
    <row r="2150" spans="434:434">
      <c r="PR2150" s="158"/>
    </row>
    <row r="2151" spans="434:434">
      <c r="PR2151" s="158"/>
    </row>
    <row r="2152" spans="434:434">
      <c r="PR2152" s="158"/>
    </row>
    <row r="2153" spans="434:434">
      <c r="PR2153" s="158"/>
    </row>
    <row r="2154" spans="434:434">
      <c r="PR2154" s="158"/>
    </row>
    <row r="2155" spans="434:434">
      <c r="PR2155" s="158"/>
    </row>
    <row r="2156" spans="434:434">
      <c r="PR2156" s="158"/>
    </row>
    <row r="2157" spans="434:434">
      <c r="PR2157" s="158"/>
    </row>
    <row r="2158" spans="434:434">
      <c r="PR2158" s="158"/>
    </row>
    <row r="2159" spans="434:434">
      <c r="PR2159" s="158"/>
    </row>
    <row r="2160" spans="434:434">
      <c r="PR2160" s="158"/>
    </row>
    <row r="2161" spans="434:434">
      <c r="PR2161" s="158"/>
    </row>
    <row r="2162" spans="434:434">
      <c r="PR2162" s="158"/>
    </row>
    <row r="2163" spans="434:434">
      <c r="PR2163" s="158"/>
    </row>
    <row r="2164" spans="434:434">
      <c r="PR2164" s="158"/>
    </row>
    <row r="2165" spans="434:434">
      <c r="PR2165" s="158"/>
    </row>
    <row r="2166" spans="434:434">
      <c r="PR2166" s="158"/>
    </row>
    <row r="2167" spans="434:434">
      <c r="PR2167" s="158"/>
    </row>
    <row r="2168" spans="434:434">
      <c r="PR2168" s="158"/>
    </row>
    <row r="2169" spans="434:434">
      <c r="PR2169" s="158"/>
    </row>
    <row r="2170" spans="434:434">
      <c r="PR2170" s="158"/>
    </row>
    <row r="2171" spans="434:434">
      <c r="PR2171" s="158"/>
    </row>
    <row r="2172" spans="434:434">
      <c r="PR2172" s="158"/>
    </row>
    <row r="2173" spans="434:434">
      <c r="PR2173" s="158"/>
    </row>
    <row r="2174" spans="434:434">
      <c r="PR2174" s="158"/>
    </row>
    <row r="2175" spans="434:434">
      <c r="PR2175" s="158"/>
    </row>
    <row r="2176" spans="434:434">
      <c r="PR2176" s="158"/>
    </row>
    <row r="2177" spans="434:434">
      <c r="PR2177" s="158"/>
    </row>
    <row r="2178" spans="434:434">
      <c r="PR2178" s="158"/>
    </row>
    <row r="2179" spans="434:434">
      <c r="PR2179" s="158"/>
    </row>
    <row r="2180" spans="434:434">
      <c r="PR2180" s="158"/>
    </row>
    <row r="2181" spans="434:434">
      <c r="PR2181" s="158"/>
    </row>
    <row r="2182" spans="434:434">
      <c r="PR2182" s="158"/>
    </row>
    <row r="2183" spans="434:434">
      <c r="PR2183" s="158"/>
    </row>
    <row r="2184" spans="434:434">
      <c r="PR2184" s="158"/>
    </row>
    <row r="2185" spans="434:434">
      <c r="PR2185" s="158"/>
    </row>
    <row r="2186" spans="434:434">
      <c r="PR2186" s="158"/>
    </row>
    <row r="2187" spans="434:434">
      <c r="PR2187" s="158"/>
    </row>
    <row r="2188" spans="434:434">
      <c r="PR2188" s="158"/>
    </row>
    <row r="2189" spans="434:434">
      <c r="PR2189" s="158"/>
    </row>
    <row r="2190" spans="434:434">
      <c r="PR2190" s="158"/>
    </row>
    <row r="2191" spans="434:434">
      <c r="PR2191" s="158"/>
    </row>
    <row r="2192" spans="434:434">
      <c r="PR2192" s="158"/>
    </row>
    <row r="2193" spans="434:434">
      <c r="PR2193" s="158"/>
    </row>
    <row r="2194" spans="434:434">
      <c r="PR2194" s="158"/>
    </row>
    <row r="2195" spans="434:434">
      <c r="PR2195" s="158"/>
    </row>
    <row r="2196" spans="434:434">
      <c r="PR2196" s="158"/>
    </row>
    <row r="2197" spans="434:434">
      <c r="PR2197" s="158"/>
    </row>
    <row r="2198" spans="434:434">
      <c r="PR2198" s="158"/>
    </row>
    <row r="2199" spans="434:434">
      <c r="PR2199" s="158"/>
    </row>
    <row r="2200" spans="434:434">
      <c r="PR2200" s="158"/>
    </row>
    <row r="2201" spans="434:434">
      <c r="PR2201" s="158"/>
    </row>
    <row r="2202" spans="434:434">
      <c r="PR2202" s="158"/>
    </row>
    <row r="2203" spans="434:434">
      <c r="PR2203" s="158"/>
    </row>
    <row r="2204" spans="434:434">
      <c r="PR2204" s="158"/>
    </row>
    <row r="2205" spans="434:434">
      <c r="PR2205" s="158"/>
    </row>
    <row r="2206" spans="434:434">
      <c r="PR2206" s="158"/>
    </row>
    <row r="2207" spans="434:434">
      <c r="PR2207" s="158"/>
    </row>
    <row r="2208" spans="434:434">
      <c r="PR2208" s="158"/>
    </row>
    <row r="2209" spans="434:434">
      <c r="PR2209" s="158"/>
    </row>
    <row r="2210" spans="434:434">
      <c r="PR2210" s="158"/>
    </row>
    <row r="2211" spans="434:434">
      <c r="PR2211" s="158"/>
    </row>
    <row r="2212" spans="434:434">
      <c r="PR2212" s="158"/>
    </row>
    <row r="2213" spans="434:434">
      <c r="PR2213" s="158"/>
    </row>
    <row r="2214" spans="434:434">
      <c r="PR2214" s="158"/>
    </row>
    <row r="2215" spans="434:434">
      <c r="PR2215" s="158"/>
    </row>
    <row r="2216" spans="434:434">
      <c r="PR2216" s="158"/>
    </row>
    <row r="2217" spans="434:434">
      <c r="PR2217" s="158"/>
    </row>
    <row r="2218" spans="434:434">
      <c r="PR2218" s="158"/>
    </row>
    <row r="2219" spans="434:434">
      <c r="PR2219" s="158"/>
    </row>
    <row r="2220" spans="434:434">
      <c r="PR2220" s="158"/>
    </row>
    <row r="2221" spans="434:434">
      <c r="PR2221" s="158"/>
    </row>
    <row r="2222" spans="434:434">
      <c r="PR2222" s="158"/>
    </row>
    <row r="2223" spans="434:434">
      <c r="PR2223" s="158"/>
    </row>
    <row r="2224" spans="434:434">
      <c r="PR2224" s="158"/>
    </row>
    <row r="2225" spans="434:434">
      <c r="PR2225" s="158"/>
    </row>
    <row r="2226" spans="434:434">
      <c r="PR2226" s="158"/>
    </row>
    <row r="2227" spans="434:434">
      <c r="PR2227" s="158"/>
    </row>
    <row r="2228" spans="434:434">
      <c r="PR2228" s="158"/>
    </row>
    <row r="2229" spans="434:434">
      <c r="PR2229" s="158"/>
    </row>
    <row r="2230" spans="434:434">
      <c r="PR2230" s="158"/>
    </row>
    <row r="2231" spans="434:434">
      <c r="PR2231" s="158"/>
    </row>
    <row r="2232" spans="434:434">
      <c r="PR2232" s="158"/>
    </row>
    <row r="2233" spans="434:434">
      <c r="PR2233" s="158"/>
    </row>
    <row r="2234" spans="434:434">
      <c r="PR2234" s="158"/>
    </row>
    <row r="2235" spans="434:434">
      <c r="PR2235" s="158"/>
    </row>
    <row r="2236" spans="434:434">
      <c r="PR2236" s="158"/>
    </row>
    <row r="2237" spans="434:434">
      <c r="PR2237" s="158"/>
    </row>
    <row r="2238" spans="434:434">
      <c r="PR2238" s="158"/>
    </row>
    <row r="2239" spans="434:434">
      <c r="PR2239" s="158"/>
    </row>
    <row r="2240" spans="434:434">
      <c r="PR2240" s="158"/>
    </row>
    <row r="2241" spans="434:434">
      <c r="PR2241" s="158"/>
    </row>
    <row r="2242" spans="434:434">
      <c r="PR2242" s="158"/>
    </row>
    <row r="2243" spans="434:434">
      <c r="PR2243" s="158"/>
    </row>
    <row r="2244" spans="434:434">
      <c r="PR2244" s="158"/>
    </row>
    <row r="2245" spans="434:434">
      <c r="PR2245" s="158"/>
    </row>
    <row r="2246" spans="434:434">
      <c r="PR2246" s="158"/>
    </row>
    <row r="2247" spans="434:434">
      <c r="PR2247" s="158"/>
    </row>
    <row r="2248" spans="434:434">
      <c r="PR2248" s="158"/>
    </row>
    <row r="2249" spans="434:434">
      <c r="PR2249" s="158"/>
    </row>
    <row r="2250" spans="434:434">
      <c r="PR2250" s="158"/>
    </row>
    <row r="2251" spans="434:434">
      <c r="PR2251" s="158"/>
    </row>
    <row r="2252" spans="434:434">
      <c r="PR2252" s="158"/>
    </row>
    <row r="2253" spans="434:434">
      <c r="PR2253" s="158"/>
    </row>
    <row r="2254" spans="434:434">
      <c r="PR2254" s="158"/>
    </row>
    <row r="2255" spans="434:434">
      <c r="PR2255" s="158"/>
    </row>
    <row r="2256" spans="434:434">
      <c r="PR2256" s="158"/>
    </row>
    <row r="2257" spans="434:434">
      <c r="PR2257" s="158"/>
    </row>
    <row r="2258" spans="434:434">
      <c r="PR2258" s="158"/>
    </row>
    <row r="2259" spans="434:434">
      <c r="PR2259" s="158"/>
    </row>
    <row r="2260" spans="434:434">
      <c r="PR2260" s="158"/>
    </row>
    <row r="2261" spans="434:434">
      <c r="PR2261" s="158"/>
    </row>
    <row r="2262" spans="434:434">
      <c r="PR2262" s="158"/>
    </row>
    <row r="2263" spans="434:434">
      <c r="PR2263" s="158"/>
    </row>
    <row r="2264" spans="434:434">
      <c r="PR2264" s="158"/>
    </row>
    <row r="2265" spans="434:434">
      <c r="PR2265" s="158"/>
    </row>
    <row r="2266" spans="434:434">
      <c r="PR2266" s="158"/>
    </row>
    <row r="2267" spans="434:434">
      <c r="PR2267" s="158"/>
    </row>
    <row r="2268" spans="434:434">
      <c r="PR2268" s="158"/>
    </row>
    <row r="2269" spans="434:434">
      <c r="PR2269" s="158"/>
    </row>
    <row r="2270" spans="434:434">
      <c r="PR2270" s="158"/>
    </row>
    <row r="2271" spans="434:434">
      <c r="PR2271" s="158"/>
    </row>
    <row r="2272" spans="434:434">
      <c r="PR2272" s="158"/>
    </row>
    <row r="2273" spans="434:434">
      <c r="PR2273" s="158"/>
    </row>
    <row r="2274" spans="434:434">
      <c r="PR2274" s="158"/>
    </row>
    <row r="2275" spans="434:434">
      <c r="PR2275" s="158"/>
    </row>
    <row r="2276" spans="434:434">
      <c r="PR2276" s="158"/>
    </row>
    <row r="2277" spans="434:434">
      <c r="PR2277" s="158"/>
    </row>
    <row r="2278" spans="434:434">
      <c r="PR2278" s="158"/>
    </row>
    <row r="2279" spans="434:434">
      <c r="PR2279" s="158"/>
    </row>
    <row r="2280" spans="434:434">
      <c r="PR2280" s="158"/>
    </row>
    <row r="2281" spans="434:434">
      <c r="PR2281" s="158"/>
    </row>
    <row r="2282" spans="434:434">
      <c r="PR2282" s="158"/>
    </row>
    <row r="2283" spans="434:434">
      <c r="PR2283" s="158"/>
    </row>
    <row r="2284" spans="434:434">
      <c r="PR2284" s="158"/>
    </row>
    <row r="2285" spans="434:434">
      <c r="PR2285" s="158"/>
    </row>
    <row r="2286" spans="434:434">
      <c r="PR2286" s="158"/>
    </row>
    <row r="2287" spans="434:434">
      <c r="PR2287" s="158"/>
    </row>
    <row r="2288" spans="434:434">
      <c r="PR2288" s="158"/>
    </row>
    <row r="2289" spans="434:434">
      <c r="PR2289" s="158"/>
    </row>
    <row r="2290" spans="434:434">
      <c r="PR2290" s="158"/>
    </row>
    <row r="2291" spans="434:434">
      <c r="PR2291" s="158"/>
    </row>
    <row r="2292" spans="434:434">
      <c r="PR2292" s="158"/>
    </row>
    <row r="2293" spans="434:434">
      <c r="PR2293" s="158"/>
    </row>
    <row r="2294" spans="434:434">
      <c r="PR2294" s="158"/>
    </row>
    <row r="2295" spans="434:434">
      <c r="PR2295" s="158"/>
    </row>
    <row r="2296" spans="434:434">
      <c r="PR2296" s="158"/>
    </row>
    <row r="2297" spans="434:434">
      <c r="PR2297" s="158"/>
    </row>
    <row r="2298" spans="434:434">
      <c r="PR2298" s="158"/>
    </row>
    <row r="2299" spans="434:434">
      <c r="PR2299" s="158"/>
    </row>
    <row r="2300" spans="434:434">
      <c r="PR2300" s="158"/>
    </row>
    <row r="2301" spans="434:434">
      <c r="PR2301" s="158"/>
    </row>
    <row r="2302" spans="434:434">
      <c r="PR2302" s="158"/>
    </row>
    <row r="2303" spans="434:434">
      <c r="PR2303" s="158"/>
    </row>
    <row r="2304" spans="434:434">
      <c r="PR2304" s="158"/>
    </row>
    <row r="2305" spans="434:434">
      <c r="PR2305" s="158"/>
    </row>
    <row r="2306" spans="434:434">
      <c r="PR2306" s="158"/>
    </row>
    <row r="2307" spans="434:434">
      <c r="PR2307" s="158"/>
    </row>
    <row r="2308" spans="434:434">
      <c r="PR2308" s="158"/>
    </row>
    <row r="2309" spans="434:434">
      <c r="PR2309" s="158"/>
    </row>
    <row r="2310" spans="434:434">
      <c r="PR2310" s="158"/>
    </row>
    <row r="2311" spans="434:434">
      <c r="PR2311" s="158"/>
    </row>
    <row r="2312" spans="434:434">
      <c r="PR2312" s="158"/>
    </row>
    <row r="2313" spans="434:434">
      <c r="PR2313" s="158"/>
    </row>
    <row r="2314" spans="434:434">
      <c r="PR2314" s="158"/>
    </row>
    <row r="2315" spans="434:434">
      <c r="PR2315" s="158"/>
    </row>
    <row r="2316" spans="434:434">
      <c r="PR2316" s="158"/>
    </row>
    <row r="2317" spans="434:434">
      <c r="PR2317" s="158"/>
    </row>
    <row r="2318" spans="434:434">
      <c r="PR2318" s="158"/>
    </row>
    <row r="2319" spans="434:434">
      <c r="PR2319" s="158"/>
    </row>
    <row r="2320" spans="434:434">
      <c r="PR2320" s="158"/>
    </row>
    <row r="2321" spans="434:434">
      <c r="PR2321" s="158"/>
    </row>
    <row r="2322" spans="434:434">
      <c r="PR2322" s="158"/>
    </row>
    <row r="2323" spans="434:434">
      <c r="PR2323" s="158"/>
    </row>
    <row r="2324" spans="434:434">
      <c r="PR2324" s="158"/>
    </row>
    <row r="2325" spans="434:434">
      <c r="PR2325" s="158"/>
    </row>
    <row r="2326" spans="434:434">
      <c r="PR2326" s="158"/>
    </row>
    <row r="2327" spans="434:434">
      <c r="PR2327" s="158"/>
    </row>
    <row r="2328" spans="434:434">
      <c r="PR2328" s="158"/>
    </row>
    <row r="2329" spans="434:434">
      <c r="PR2329" s="158"/>
    </row>
    <row r="2330" spans="434:434">
      <c r="PR2330" s="158"/>
    </row>
    <row r="2331" spans="434:434">
      <c r="PR2331" s="158"/>
    </row>
    <row r="2332" spans="434:434">
      <c r="PR2332" s="158"/>
    </row>
    <row r="2333" spans="434:434">
      <c r="PR2333" s="158"/>
    </row>
    <row r="2334" spans="434:434">
      <c r="PR2334" s="158"/>
    </row>
    <row r="2335" spans="434:434">
      <c r="PR2335" s="158"/>
    </row>
    <row r="2336" spans="434:434">
      <c r="PR2336" s="158"/>
    </row>
    <row r="2337" spans="434:434">
      <c r="PR2337" s="158"/>
    </row>
    <row r="2338" spans="434:434">
      <c r="PR2338" s="158"/>
    </row>
    <row r="2339" spans="434:434">
      <c r="PR2339" s="158"/>
    </row>
    <row r="2340" spans="434:434">
      <c r="PR2340" s="158"/>
    </row>
    <row r="2341" spans="434:434">
      <c r="PR2341" s="158"/>
    </row>
    <row r="2342" spans="434:434">
      <c r="PR2342" s="158"/>
    </row>
    <row r="2343" spans="434:434">
      <c r="PR2343" s="158"/>
    </row>
    <row r="2344" spans="434:434">
      <c r="PR2344" s="158"/>
    </row>
    <row r="2345" spans="434:434">
      <c r="PR2345" s="158"/>
    </row>
    <row r="2346" spans="434:434">
      <c r="PR2346" s="158"/>
    </row>
    <row r="2347" spans="434:434">
      <c r="PR2347" s="158"/>
    </row>
    <row r="2348" spans="434:434">
      <c r="PR2348" s="158"/>
    </row>
    <row r="2349" spans="434:434">
      <c r="PR2349" s="158"/>
    </row>
    <row r="2350" spans="434:434">
      <c r="PR2350" s="158"/>
    </row>
    <row r="2351" spans="434:434">
      <c r="PR2351" s="158"/>
    </row>
    <row r="2352" spans="434:434">
      <c r="PR2352" s="158"/>
    </row>
    <row r="2353" spans="434:434">
      <c r="PR2353" s="158"/>
    </row>
    <row r="2354" spans="434:434">
      <c r="PR2354" s="158"/>
    </row>
    <row r="2355" spans="434:434">
      <c r="PR2355" s="158"/>
    </row>
    <row r="2356" spans="434:434">
      <c r="PR2356" s="158"/>
    </row>
    <row r="2357" spans="434:434">
      <c r="PR2357" s="158"/>
    </row>
    <row r="2358" spans="434:434">
      <c r="PR2358" s="158"/>
    </row>
    <row r="2359" spans="434:434">
      <c r="PR2359" s="158"/>
    </row>
    <row r="2360" spans="434:434">
      <c r="PR2360" s="158"/>
    </row>
    <row r="2361" spans="434:434">
      <c r="PR2361" s="158"/>
    </row>
    <row r="2362" spans="434:434">
      <c r="PR2362" s="158"/>
    </row>
    <row r="2363" spans="434:434">
      <c r="PR2363" s="158"/>
    </row>
    <row r="2364" spans="434:434">
      <c r="PR2364" s="158"/>
    </row>
    <row r="2365" spans="434:434">
      <c r="PR2365" s="158"/>
    </row>
    <row r="2366" spans="434:434">
      <c r="PR2366" s="158"/>
    </row>
    <row r="2367" spans="434:434">
      <c r="PR2367" s="158"/>
    </row>
    <row r="2368" spans="434:434">
      <c r="PR2368" s="158"/>
    </row>
    <row r="2369" spans="434:434">
      <c r="PR2369" s="158"/>
    </row>
    <row r="2370" spans="434:434">
      <c r="PR2370" s="158"/>
    </row>
    <row r="2371" spans="434:434">
      <c r="PR2371" s="158"/>
    </row>
    <row r="2372" spans="434:434">
      <c r="PR2372" s="158"/>
    </row>
    <row r="2373" spans="434:434">
      <c r="PR2373" s="158"/>
    </row>
    <row r="2374" spans="434:434">
      <c r="PR2374" s="158"/>
    </row>
    <row r="2375" spans="434:434">
      <c r="PR2375" s="158"/>
    </row>
    <row r="2376" spans="434:434">
      <c r="PR2376" s="158"/>
    </row>
    <row r="2377" spans="434:434">
      <c r="PR2377" s="158"/>
    </row>
    <row r="2378" spans="434:434">
      <c r="PR2378" s="158"/>
    </row>
    <row r="2379" spans="434:434">
      <c r="PR2379" s="158"/>
    </row>
    <row r="2380" spans="434:434">
      <c r="PR2380" s="158"/>
    </row>
    <row r="2381" spans="434:434">
      <c r="PR2381" s="158"/>
    </row>
    <row r="2382" spans="434:434">
      <c r="PR2382" s="158"/>
    </row>
    <row r="2383" spans="434:434">
      <c r="PR2383" s="158"/>
    </row>
    <row r="2384" spans="434:434">
      <c r="PR2384" s="158"/>
    </row>
    <row r="2385" spans="434:434">
      <c r="PR2385" s="158"/>
    </row>
    <row r="2386" spans="434:434">
      <c r="PR2386" s="158"/>
    </row>
    <row r="2387" spans="434:434">
      <c r="PR2387" s="158"/>
    </row>
    <row r="2388" spans="434:434">
      <c r="PR2388" s="158"/>
    </row>
    <row r="2389" spans="434:434">
      <c r="PR2389" s="158"/>
    </row>
    <row r="2390" spans="434:434">
      <c r="PR2390" s="158"/>
    </row>
    <row r="2391" spans="434:434">
      <c r="PR2391" s="158"/>
    </row>
    <row r="2392" spans="434:434">
      <c r="PR2392" s="158"/>
    </row>
    <row r="2393" spans="434:434">
      <c r="PR2393" s="158"/>
    </row>
    <row r="2394" spans="434:434">
      <c r="PR2394" s="158"/>
    </row>
    <row r="2395" spans="434:434">
      <c r="PR2395" s="158"/>
    </row>
    <row r="2396" spans="434:434">
      <c r="PR2396" s="158"/>
    </row>
    <row r="2397" spans="434:434">
      <c r="PR2397" s="158"/>
    </row>
    <row r="2398" spans="434:434">
      <c r="PR2398" s="158"/>
    </row>
    <row r="2399" spans="434:434">
      <c r="PR2399" s="158"/>
    </row>
    <row r="2400" spans="434:434">
      <c r="PR2400" s="158"/>
    </row>
    <row r="2401" spans="434:434">
      <c r="PR2401" s="158"/>
    </row>
    <row r="2402" spans="434:434">
      <c r="PR2402" s="158"/>
    </row>
    <row r="2403" spans="434:434">
      <c r="PR2403" s="158"/>
    </row>
    <row r="2404" spans="434:434">
      <c r="PR2404" s="158"/>
    </row>
    <row r="2405" spans="434:434">
      <c r="PR2405" s="158"/>
    </row>
    <row r="2406" spans="434:434">
      <c r="PR2406" s="158"/>
    </row>
    <row r="2407" spans="434:434">
      <c r="PR2407" s="158"/>
    </row>
    <row r="2408" spans="434:434">
      <c r="PR2408" s="158"/>
    </row>
    <row r="2409" spans="434:434">
      <c r="PR2409" s="158"/>
    </row>
    <row r="2410" spans="434:434">
      <c r="PR2410" s="158"/>
    </row>
    <row r="2411" spans="434:434">
      <c r="PR2411" s="158"/>
    </row>
    <row r="2412" spans="434:434">
      <c r="PR2412" s="158"/>
    </row>
    <row r="2413" spans="434:434">
      <c r="PR2413" s="158"/>
    </row>
    <row r="2414" spans="434:434">
      <c r="PR2414" s="158"/>
    </row>
    <row r="2415" spans="434:434">
      <c r="PR2415" s="158"/>
    </row>
    <row r="2416" spans="434:434">
      <c r="PR2416" s="158"/>
    </row>
    <row r="2417" spans="434:434">
      <c r="PR2417" s="158"/>
    </row>
    <row r="2418" spans="434:434">
      <c r="PR2418" s="158"/>
    </row>
    <row r="2419" spans="434:434">
      <c r="PR2419" s="158"/>
    </row>
    <row r="2420" spans="434:434">
      <c r="PR2420" s="158"/>
    </row>
    <row r="2421" spans="434:434">
      <c r="PR2421" s="158"/>
    </row>
    <row r="2422" spans="434:434">
      <c r="PR2422" s="158"/>
    </row>
    <row r="2423" spans="434:434">
      <c r="PR2423" s="158"/>
    </row>
    <row r="2424" spans="434:434">
      <c r="PR2424" s="158"/>
    </row>
    <row r="2425" spans="434:434">
      <c r="PR2425" s="158"/>
    </row>
    <row r="2426" spans="434:434">
      <c r="PR2426" s="158"/>
    </row>
    <row r="2427" spans="434:434">
      <c r="PR2427" s="158"/>
    </row>
    <row r="2428" spans="434:434">
      <c r="PR2428" s="158"/>
    </row>
    <row r="2429" spans="434:434">
      <c r="PR2429" s="158"/>
    </row>
    <row r="2430" spans="434:434">
      <c r="PR2430" s="158"/>
    </row>
    <row r="2431" spans="434:434">
      <c r="PR2431" s="158"/>
    </row>
    <row r="2432" spans="434:434">
      <c r="PR2432" s="158"/>
    </row>
    <row r="2433" spans="434:434">
      <c r="PR2433" s="158"/>
    </row>
    <row r="2434" spans="434:434">
      <c r="PR2434" s="158"/>
    </row>
    <row r="2435" spans="434:434">
      <c r="PR2435" s="158"/>
    </row>
    <row r="2436" spans="434:434">
      <c r="PR2436" s="158"/>
    </row>
    <row r="2437" spans="434:434">
      <c r="PR2437" s="158"/>
    </row>
    <row r="2438" spans="434:434">
      <c r="PR2438" s="158"/>
    </row>
    <row r="2439" spans="434:434">
      <c r="PR2439" s="158"/>
    </row>
    <row r="2440" spans="434:434">
      <c r="PR2440" s="158"/>
    </row>
    <row r="2441" spans="434:434">
      <c r="PR2441" s="158"/>
    </row>
    <row r="2442" spans="434:434">
      <c r="PR2442" s="158"/>
    </row>
    <row r="2443" spans="434:434">
      <c r="PR2443" s="158"/>
    </row>
    <row r="2444" spans="434:434">
      <c r="PR2444" s="158"/>
    </row>
    <row r="2445" spans="434:434">
      <c r="PR2445" s="158"/>
    </row>
    <row r="2446" spans="434:434">
      <c r="PR2446" s="158"/>
    </row>
    <row r="2447" spans="434:434">
      <c r="PR2447" s="158"/>
    </row>
    <row r="2448" spans="434:434">
      <c r="PR2448" s="158"/>
    </row>
    <row r="2449" spans="434:434">
      <c r="PR2449" s="158"/>
    </row>
    <row r="2450" spans="434:434">
      <c r="PR2450" s="158"/>
    </row>
    <row r="2451" spans="434:434">
      <c r="PR2451" s="158"/>
    </row>
    <row r="2452" spans="434:434">
      <c r="PR2452" s="158"/>
    </row>
    <row r="2453" spans="434:434">
      <c r="PR2453" s="158"/>
    </row>
    <row r="2454" spans="434:434">
      <c r="PR2454" s="158"/>
    </row>
    <row r="2455" spans="434:434">
      <c r="PR2455" s="158"/>
    </row>
    <row r="2456" spans="434:434">
      <c r="PR2456" s="158"/>
    </row>
    <row r="2457" spans="434:434">
      <c r="PR2457" s="158"/>
    </row>
    <row r="2458" spans="434:434">
      <c r="PR2458" s="158"/>
    </row>
    <row r="2459" spans="434:434">
      <c r="PR2459" s="158"/>
    </row>
    <row r="2460" spans="434:434">
      <c r="PR2460" s="158"/>
    </row>
    <row r="2461" spans="434:434">
      <c r="PR2461" s="158"/>
    </row>
    <row r="2462" spans="434:434">
      <c r="PR2462" s="158"/>
    </row>
    <row r="2463" spans="434:434">
      <c r="PR2463" s="158"/>
    </row>
    <row r="2464" spans="434:434">
      <c r="PR2464" s="158"/>
    </row>
    <row r="2465" spans="434:434">
      <c r="PR2465" s="158"/>
    </row>
    <row r="2466" spans="434:434">
      <c r="PR2466" s="158"/>
    </row>
    <row r="2467" spans="434:434">
      <c r="PR2467" s="158"/>
    </row>
    <row r="2468" spans="434:434">
      <c r="PR2468" s="158"/>
    </row>
    <row r="2469" spans="434:434">
      <c r="PR2469" s="158"/>
    </row>
    <row r="2470" spans="434:434">
      <c r="PR2470" s="158"/>
    </row>
    <row r="2471" spans="434:434">
      <c r="PR2471" s="158"/>
    </row>
    <row r="2472" spans="434:434">
      <c r="PR2472" s="158"/>
    </row>
    <row r="2473" spans="434:434">
      <c r="PR2473" s="158"/>
    </row>
    <row r="2474" spans="434:434">
      <c r="PR2474" s="158"/>
    </row>
    <row r="2475" spans="434:434">
      <c r="PR2475" s="158"/>
    </row>
    <row r="2476" spans="434:434">
      <c r="PR2476" s="158"/>
    </row>
    <row r="2477" spans="434:434">
      <c r="PR2477" s="158"/>
    </row>
    <row r="2478" spans="434:434">
      <c r="PR2478" s="158"/>
    </row>
    <row r="2479" spans="434:434">
      <c r="PR2479" s="158"/>
    </row>
    <row r="2480" spans="434:434">
      <c r="PR2480" s="158"/>
    </row>
    <row r="2481" spans="434:434">
      <c r="PR2481" s="158"/>
    </row>
    <row r="2482" spans="434:434">
      <c r="PR2482" s="158"/>
    </row>
  </sheetData>
  <sheetProtection selectLockedCells="1"/>
  <sortState ref="PW105:QK108">
    <sortCondition ref="PW104"/>
  </sortState>
  <pageMargins left="0.511811024" right="0.511811024" top="0.78740157499999996" bottom="0.78740157499999996" header="0.31496062000000002" footer="0.3149606200000000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Plan44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Plan45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Plan46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Plan47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Plan48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Plan49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Plan50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55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56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57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2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59</vt:i4>
      </vt:variant>
      <vt:variant>
        <vt:lpstr>Named Ranges</vt:lpstr>
      </vt:variant>
      <vt:variant>
        <vt:i4>2</vt:i4>
      </vt:variant>
    </vt:vector>
  </HeadingPairs>
  <TitlesOfParts>
    <vt:vector size="61" baseType="lpstr">
      <vt:lpstr>Plan1</vt:lpstr>
      <vt:lpstr>Plan59</vt:lpstr>
      <vt:lpstr>Plan57</vt:lpstr>
      <vt:lpstr>Plan56</vt:lpstr>
      <vt:lpstr>Plan55</vt:lpstr>
      <vt:lpstr>Plan54</vt:lpstr>
      <vt:lpstr>Plan53</vt:lpstr>
      <vt:lpstr>Plan52</vt:lpstr>
      <vt:lpstr>Plan2</vt:lpstr>
      <vt:lpstr>Plan3</vt:lpstr>
      <vt:lpstr>Plan4</vt:lpstr>
      <vt:lpstr>Plan5</vt:lpstr>
      <vt:lpstr>Plan6</vt:lpstr>
      <vt:lpstr>Plan7</vt:lpstr>
      <vt:lpstr>Plan8</vt:lpstr>
      <vt:lpstr>Plan9</vt:lpstr>
      <vt:lpstr>Plan10</vt:lpstr>
      <vt:lpstr>Plan11</vt:lpstr>
      <vt:lpstr>Plan12</vt:lpstr>
      <vt:lpstr>Plan13</vt:lpstr>
      <vt:lpstr>Plan14</vt:lpstr>
      <vt:lpstr>Plan15</vt:lpstr>
      <vt:lpstr>Plan16</vt:lpstr>
      <vt:lpstr>Plan17</vt:lpstr>
      <vt:lpstr>Plan18</vt:lpstr>
      <vt:lpstr>Plan19</vt:lpstr>
      <vt:lpstr>Plan20</vt:lpstr>
      <vt:lpstr>Plan21</vt:lpstr>
      <vt:lpstr>Plan22</vt:lpstr>
      <vt:lpstr>Plan23</vt:lpstr>
      <vt:lpstr>Plan24</vt:lpstr>
      <vt:lpstr>Plan25</vt:lpstr>
      <vt:lpstr>Plan26</vt:lpstr>
      <vt:lpstr>Plan27</vt:lpstr>
      <vt:lpstr>Plan28</vt:lpstr>
      <vt:lpstr>Plan29</vt:lpstr>
      <vt:lpstr>Plan30</vt:lpstr>
      <vt:lpstr>Plan31</vt:lpstr>
      <vt:lpstr>Plan32</vt:lpstr>
      <vt:lpstr>Plan33</vt:lpstr>
      <vt:lpstr>Plan34</vt:lpstr>
      <vt:lpstr>Plan35</vt:lpstr>
      <vt:lpstr>Plan51</vt:lpstr>
      <vt:lpstr>Plan58</vt:lpstr>
      <vt:lpstr>Plan36</vt:lpstr>
      <vt:lpstr>Plan37</vt:lpstr>
      <vt:lpstr>Plan38</vt:lpstr>
      <vt:lpstr>Plan39</vt:lpstr>
      <vt:lpstr>Plan40</vt:lpstr>
      <vt:lpstr>Plan41</vt:lpstr>
      <vt:lpstr>Plan42</vt:lpstr>
      <vt:lpstr>Plan43</vt:lpstr>
      <vt:lpstr>Plan44</vt:lpstr>
      <vt:lpstr>Plan45</vt:lpstr>
      <vt:lpstr>Plan46</vt:lpstr>
      <vt:lpstr>Plan47</vt:lpstr>
      <vt:lpstr>Plan48</vt:lpstr>
      <vt:lpstr>Plan49</vt:lpstr>
      <vt:lpstr>Plan50</vt:lpstr>
      <vt:lpstr>Plan30!data_de_hoje</vt:lpstr>
      <vt:lpstr>Plan1!Print_Area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HelioFVB</cp:lastModifiedBy>
  <cp:lastPrinted>2021-09-17T20:57:43Z</cp:lastPrinted>
  <dcterms:created xsi:type="dcterms:W3CDTF">2017-06-26T18:12:24Z</dcterms:created>
  <dcterms:modified xsi:type="dcterms:W3CDTF">2025-04-20T19:43:24Z</dcterms:modified>
</cp:coreProperties>
</file>